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4.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activeX/activeX29.xml" ContentType="application/vnd.ms-office.activeX+xml"/>
  <Override PartName="/xl/activeX/activeX29.bin" ContentType="application/vnd.ms-office.activeX"/>
  <Override PartName="/xl/comments6.xml" ContentType="application/vnd.openxmlformats-officedocument.spreadsheetml.comments+xml"/>
  <Override PartName="/xl/drawings/drawing8.xml" ContentType="application/vnd.openxmlformats-officedocument.drawing+xml"/>
  <Override PartName="/xl/activeX/activeX30.xml" ContentType="application/vnd.ms-office.activeX+xml"/>
  <Override PartName="/xl/activeX/activeX30.bin" ContentType="application/vnd.ms-office.activeX"/>
  <Override PartName="/xl/comments7.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comments8.xml" ContentType="application/vnd.openxmlformats-officedocument.spreadsheetml.comments+xml"/>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comments9.xml" ContentType="application/vnd.openxmlformats-officedocument.spreadsheetml.comments+xml"/>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comments10.xml" ContentType="application/vnd.openxmlformats-officedocument.spreadsheetml.comments+xml"/>
  <Override PartName="/xl/drawings/drawing12.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11.xml" ContentType="application/vnd.openxmlformats-officedocument.spreadsheetml.comments+xml"/>
  <Override PartName="/xl/drawings/drawing13.xml" ContentType="application/vnd.openxmlformats-officedocument.drawing+xml"/>
  <Override PartName="/xl/activeX/activeX42.xml" ContentType="application/vnd.ms-office.activeX+xml"/>
  <Override PartName="/xl/activeX/activeX42.bin" ContentType="application/vnd.ms-office.activeX"/>
  <Override PartName="/xl/comments12.xml" ContentType="application/vnd.openxmlformats-officedocument.spreadsheetml.comments+xml"/>
  <Override PartName="/xl/drawings/drawing14.xml" ContentType="application/vnd.openxmlformats-officedocument.drawing+xml"/>
  <Override PartName="/xl/activeX/activeX43.xml" ContentType="application/vnd.ms-office.activeX+xml"/>
  <Override PartName="/xl/activeX/activeX43.bin" ContentType="application/vnd.ms-office.activeX"/>
  <Override PartName="/xl/comments13.xml" ContentType="application/vnd.openxmlformats-officedocument.spreadsheetml.comments+xml"/>
  <Override PartName="/xl/drawings/drawing15.xml" ContentType="application/vnd.openxmlformats-officedocument.drawing+xml"/>
  <Override PartName="/xl/activeX/activeX44.xml" ContentType="application/vnd.ms-office.activeX+xml"/>
  <Override PartName="/xl/activeX/activeX44.bin" ContentType="application/vnd.ms-office.activeX"/>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activeX/activeX45.xml" ContentType="application/vnd.ms-office.activeX+xml"/>
  <Override PartName="/xl/activeX/activeX45.bin" ContentType="application/vnd.ms-office.activeX"/>
  <Override PartName="/xl/drawings/drawing17.xml" ContentType="application/vnd.openxmlformats-officedocument.drawing+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D:\ReRegistration_WUR\Manuscript_3\03_WaNuLCAS Parameterisation and Simulation\07_WaNuLCAS_scenarios simulation\3. Simulation Scenarios\Monoculture\T_Cacao\Tropical Monsoon\15_01_2023\"/>
    </mc:Choice>
  </mc:AlternateContent>
  <xr:revisionPtr revIDLastSave="0" documentId="13_ncr:1_{C771E36C-1003-4406-B617-ADF0F491A2EA}" xr6:coauthVersionLast="47" xr6:coauthVersionMax="47" xr10:uidLastSave="{00000000-0000-0000-0000-000000000000}"/>
  <bookViews>
    <workbookView xWindow="-23148" yWindow="-804" windowWidth="23256" windowHeight="13176" tabRatio="961" activeTab="1" xr2:uid="{00000000-000D-0000-FFFF-FFFF00000000}"/>
  </bookViews>
  <sheets>
    <sheet name="READ ME" sheetId="20" r:id="rId1"/>
    <sheet name="AFSystem" sheetId="18" r:id="rId2"/>
    <sheet name="WEATHER" sheetId="4" r:id="rId3"/>
    <sheet name="Pedotransfer" sheetId="2" r:id="rId4"/>
    <sheet name="Phosphorus" sheetId="3" r:id="rId5"/>
    <sheet name="Nitrogen" sheetId="19" r:id="rId6"/>
    <sheet name="Slash&amp;Burn" sheetId="5" r:id="rId7"/>
    <sheet name="CROP MANAGEMENT" sheetId="6" r:id="rId8"/>
    <sheet name="TREE MANAGEMENT" sheetId="7" r:id="rId9"/>
    <sheet name="CropLibrary" sheetId="8" r:id="rId10"/>
    <sheet name="TreeLibrary" sheetId="9" r:id="rId11"/>
    <sheet name="Pedo SOM" sheetId="14" r:id="rId12"/>
    <sheet name="PROFITABILITY" sheetId="10" r:id="rId13"/>
    <sheet name="Soil Hydraulic" sheetId="11" r:id="rId14"/>
    <sheet name="CROP PARAMETERS" sheetId="12" r:id="rId15"/>
    <sheet name="TREE PARAMETERS" sheetId="13" r:id="rId16"/>
    <sheet name="Jullian day" sheetId="15" r:id="rId17"/>
    <sheet name="LinkOutput" sheetId="16" r:id="rId18"/>
    <sheet name="LinkToStella" sheetId="17" r:id="rId19"/>
  </sheets>
  <definedNames>
    <definedName name="_xlnm._FilterDatabase" localSheetId="8" hidden="1">'TREE MANAGEMENT'!$J$6:$R$114</definedName>
    <definedName name="Dest11" localSheetId="7">#REF!</definedName>
    <definedName name="Dest11" localSheetId="14">#REF!</definedName>
    <definedName name="Dest11" localSheetId="3">Pedotransfer!#REF!</definedName>
    <definedName name="Dest11" localSheetId="12">#REF!</definedName>
    <definedName name="Dest11" localSheetId="6">#REF!</definedName>
    <definedName name="Dest11" localSheetId="8">#REF!</definedName>
    <definedName name="Dest11" localSheetId="15">#REF!</definedName>
    <definedName name="Dest11">#REF!</definedName>
    <definedName name="Dest12" localSheetId="7">#REF!</definedName>
    <definedName name="Dest12" localSheetId="14">#REF!</definedName>
    <definedName name="Dest12" localSheetId="3">Pedotransfer!#REF!</definedName>
    <definedName name="Dest12" localSheetId="12">#REF!</definedName>
    <definedName name="Dest12" localSheetId="6">#REF!</definedName>
    <definedName name="Dest12" localSheetId="8">#REF!</definedName>
    <definedName name="Dest12" localSheetId="15">#REF!</definedName>
    <definedName name="Dest12">#REF!</definedName>
    <definedName name="MyRange" localSheetId="7">#REF!</definedName>
    <definedName name="MyRange" localSheetId="14">#REF!</definedName>
    <definedName name="MyRange" localSheetId="3">Pedotransfer!#REF!</definedName>
    <definedName name="MyRange" localSheetId="12">#REF!</definedName>
    <definedName name="MyRange" localSheetId="6">#REF!</definedName>
    <definedName name="MyRange" localSheetId="8">#REF!</definedName>
    <definedName name="MyRange" localSheetId="15">#REF!</definedName>
    <definedName name="MyRange">#REF!</definedName>
    <definedName name="_xlnm.Print_Area" localSheetId="7">'CROP MANAGEMENT'!$A$26:$AA$48</definedName>
    <definedName name="_xlnm.Print_Area" localSheetId="14">CropLibrary!$C$27:$J$45</definedName>
    <definedName name="_xlnm.Print_Area" localSheetId="15">'TREE PARAMETERS'!$A$7:$H$102</definedName>
    <definedName name="Zone" localSheetId="7">#REF!</definedName>
    <definedName name="Zone" localSheetId="14">#REF!</definedName>
    <definedName name="Zone" localSheetId="3">Pedotransfer!#REF!</definedName>
    <definedName name="Zone" localSheetId="12">#REF!</definedName>
    <definedName name="Zone" localSheetId="6">#REF!</definedName>
    <definedName name="Zone" localSheetId="8">#REF!</definedName>
    <definedName name="Zone" localSheetId="15">#REF!</definedName>
    <definedName name="Zone">#REF!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8" l="1"/>
  <c r="M2" i="9" l="1"/>
  <c r="N2" i="9"/>
  <c r="F2" i="9" l="1"/>
  <c r="E2" i="9" l="1"/>
  <c r="K2" i="9"/>
  <c r="H2" i="9"/>
  <c r="A1" i="11" l="1"/>
  <c r="I27" i="10" l="1"/>
  <c r="AB4" i="10" s="1"/>
  <c r="I31" i="10" s="1"/>
  <c r="AB5" i="10"/>
  <c r="I32" i="10"/>
  <c r="H27" i="10"/>
  <c r="H31" i="10" s="1"/>
  <c r="H35" i="10"/>
  <c r="H34" i="10"/>
  <c r="H33" i="10"/>
  <c r="H32" i="10"/>
  <c r="H28" i="10"/>
  <c r="G27" i="10"/>
  <c r="G29" i="10" s="1"/>
  <c r="G36" i="10"/>
  <c r="G35" i="10"/>
  <c r="G33" i="10"/>
  <c r="G32" i="10"/>
  <c r="G31" i="10"/>
  <c r="G30" i="10"/>
  <c r="F27" i="10"/>
  <c r="F32" i="10" s="1"/>
  <c r="F36" i="10"/>
  <c r="F35" i="10"/>
  <c r="F34" i="10"/>
  <c r="F33" i="10"/>
  <c r="F31" i="10"/>
  <c r="F30" i="10"/>
  <c r="F29" i="10"/>
  <c r="F28" i="10"/>
  <c r="AM3" i="17"/>
  <c r="AM4" i="17"/>
  <c r="AM5" i="17"/>
  <c r="AM6" i="17"/>
  <c r="AM7" i="17"/>
  <c r="AM8" i="17"/>
  <c r="AM9" i="17"/>
  <c r="AM10" i="17"/>
  <c r="AM11" i="17"/>
  <c r="AM12" i="17"/>
  <c r="AM13" i="17"/>
  <c r="AM14" i="17"/>
  <c r="AM15" i="17"/>
  <c r="AM16" i="17"/>
  <c r="AM17" i="17"/>
  <c r="AM18" i="17"/>
  <c r="AM19" i="17"/>
  <c r="AM20" i="17"/>
  <c r="AM21" i="17"/>
  <c r="AM22" i="17"/>
  <c r="AM23" i="17"/>
  <c r="AM24" i="17"/>
  <c r="AM25" i="17"/>
  <c r="AM26" i="17"/>
  <c r="AM27" i="17"/>
  <c r="AM28" i="17"/>
  <c r="AM29" i="17"/>
  <c r="AM30" i="17"/>
  <c r="AM31" i="17"/>
  <c r="AM32" i="17"/>
  <c r="AM33" i="17"/>
  <c r="AM34" i="17"/>
  <c r="AM35" i="17"/>
  <c r="AM36" i="17"/>
  <c r="AM37" i="17"/>
  <c r="AM38" i="17"/>
  <c r="AM39" i="17"/>
  <c r="AM40" i="17"/>
  <c r="AM41" i="17"/>
  <c r="AM42" i="17"/>
  <c r="AM43" i="17"/>
  <c r="AM44" i="17"/>
  <c r="AM45" i="17"/>
  <c r="AM46" i="17"/>
  <c r="AM47" i="17"/>
  <c r="AM48" i="17"/>
  <c r="AM49" i="17"/>
  <c r="AM50" i="17"/>
  <c r="AM51" i="17"/>
  <c r="AM52" i="17"/>
  <c r="AM53" i="17"/>
  <c r="AM54" i="17"/>
  <c r="AM55" i="17"/>
  <c r="AM56" i="17"/>
  <c r="AM57" i="17"/>
  <c r="AM58" i="17"/>
  <c r="AM59" i="17"/>
  <c r="AM60" i="17"/>
  <c r="AM61" i="17"/>
  <c r="AM62" i="17"/>
  <c r="AM63" i="17"/>
  <c r="AM64" i="17"/>
  <c r="AM65" i="17"/>
  <c r="AM66" i="17"/>
  <c r="AM67" i="17"/>
  <c r="AM68" i="17"/>
  <c r="AM69" i="17"/>
  <c r="AM70" i="17"/>
  <c r="AM71" i="17"/>
  <c r="AM72" i="17"/>
  <c r="AM73" i="17"/>
  <c r="AM74" i="17"/>
  <c r="AM75" i="17"/>
  <c r="AM76" i="17"/>
  <c r="AM77" i="17"/>
  <c r="AM78" i="17"/>
  <c r="AM79" i="17"/>
  <c r="AM80" i="17"/>
  <c r="AM81" i="17"/>
  <c r="AM82" i="17"/>
  <c r="AM83" i="17"/>
  <c r="AM84" i="17"/>
  <c r="AM85" i="17"/>
  <c r="AM86" i="17"/>
  <c r="AM87" i="17"/>
  <c r="AM88" i="17"/>
  <c r="AM89" i="17"/>
  <c r="AM90" i="17"/>
  <c r="AM91" i="17"/>
  <c r="AM92" i="17"/>
  <c r="AM93" i="17"/>
  <c r="AM94" i="17"/>
  <c r="AM95" i="17"/>
  <c r="AM96" i="17"/>
  <c r="AM97" i="17"/>
  <c r="AM98" i="17"/>
  <c r="AM99" i="17"/>
  <c r="AM100" i="17"/>
  <c r="AM101" i="17"/>
  <c r="AM102" i="17"/>
  <c r="AM103" i="17"/>
  <c r="AM104" i="17"/>
  <c r="AM105" i="17"/>
  <c r="AM106" i="17"/>
  <c r="AM107" i="17"/>
  <c r="AM108" i="17"/>
  <c r="AM109" i="17"/>
  <c r="AM110" i="17"/>
  <c r="AM111" i="17"/>
  <c r="AM112" i="17"/>
  <c r="AM113" i="17"/>
  <c r="AM114" i="17"/>
  <c r="AM115" i="17"/>
  <c r="AM116" i="17"/>
  <c r="AM117" i="17"/>
  <c r="AM118" i="17"/>
  <c r="AM119" i="17"/>
  <c r="AM120" i="17"/>
  <c r="AM121" i="17"/>
  <c r="AM122" i="17"/>
  <c r="AM123" i="17"/>
  <c r="AM124" i="17"/>
  <c r="AM125" i="17"/>
  <c r="AM126" i="17"/>
  <c r="AM127" i="17"/>
  <c r="AM128" i="17"/>
  <c r="AM129" i="17"/>
  <c r="AM130" i="17"/>
  <c r="AM131" i="17"/>
  <c r="AM132" i="17"/>
  <c r="AM133" i="17"/>
  <c r="AM134" i="17"/>
  <c r="AM135" i="17"/>
  <c r="AM136" i="17"/>
  <c r="AM137" i="17"/>
  <c r="AM138" i="17"/>
  <c r="AM139" i="17"/>
  <c r="AM140" i="17"/>
  <c r="AM141" i="17"/>
  <c r="AM142" i="17"/>
  <c r="AM143" i="17"/>
  <c r="AM144" i="17"/>
  <c r="AM145" i="17"/>
  <c r="AM146" i="17"/>
  <c r="AM147" i="17"/>
  <c r="AM148" i="17"/>
  <c r="AM149" i="17"/>
  <c r="AM150" i="17"/>
  <c r="AM151" i="17"/>
  <c r="AM152" i="17"/>
  <c r="AM153" i="17"/>
  <c r="AM154" i="17"/>
  <c r="AM155" i="17"/>
  <c r="AM156" i="17"/>
  <c r="AM157" i="17"/>
  <c r="AM158" i="17"/>
  <c r="AM159" i="17"/>
  <c r="AM160" i="17"/>
  <c r="AM161" i="17"/>
  <c r="AM162" i="17"/>
  <c r="AM163" i="17"/>
  <c r="AM164" i="17"/>
  <c r="AM165" i="17"/>
  <c r="AM166" i="17"/>
  <c r="AM167" i="17"/>
  <c r="AM168" i="17"/>
  <c r="AM169" i="17"/>
  <c r="AM170" i="17"/>
  <c r="AM171" i="17"/>
  <c r="AM172" i="17"/>
  <c r="AM173" i="17"/>
  <c r="AM174" i="17"/>
  <c r="AM175" i="17"/>
  <c r="AM176" i="17"/>
  <c r="AM177" i="17"/>
  <c r="AM178" i="17"/>
  <c r="AM179" i="17"/>
  <c r="AM180" i="17"/>
  <c r="AM181" i="17"/>
  <c r="AM182" i="17"/>
  <c r="AM183" i="17"/>
  <c r="AM184" i="17"/>
  <c r="AM185" i="17"/>
  <c r="AM186" i="17"/>
  <c r="AM187" i="17"/>
  <c r="AM188" i="17"/>
  <c r="AM189" i="17"/>
  <c r="AM190" i="17"/>
  <c r="AM191" i="17"/>
  <c r="AM192" i="17"/>
  <c r="AM193" i="17"/>
  <c r="AM194" i="17"/>
  <c r="AM195" i="17"/>
  <c r="AM196" i="17"/>
  <c r="AM197" i="17"/>
  <c r="AM198" i="17"/>
  <c r="AM199" i="17"/>
  <c r="AM200" i="17"/>
  <c r="AM201" i="17"/>
  <c r="AM202" i="17"/>
  <c r="AM203" i="17"/>
  <c r="AM204" i="17"/>
  <c r="AM205" i="17"/>
  <c r="AM206" i="17"/>
  <c r="AM207" i="17"/>
  <c r="AM208" i="17"/>
  <c r="AM209" i="17"/>
  <c r="AM210" i="17"/>
  <c r="AM211" i="17"/>
  <c r="AM212" i="17"/>
  <c r="AM213" i="17"/>
  <c r="AM214" i="17"/>
  <c r="AM215" i="17"/>
  <c r="AM216" i="17"/>
  <c r="AM217" i="17"/>
  <c r="AM218" i="17"/>
  <c r="AM219" i="17"/>
  <c r="AM220" i="17"/>
  <c r="AM221" i="17"/>
  <c r="AM222" i="17"/>
  <c r="AM223" i="17"/>
  <c r="AM224" i="17"/>
  <c r="AM225" i="17"/>
  <c r="AM226" i="17"/>
  <c r="AM227" i="17"/>
  <c r="AM228" i="17"/>
  <c r="AM229" i="17"/>
  <c r="AM230" i="17"/>
  <c r="AM231" i="17"/>
  <c r="AM232" i="17"/>
  <c r="AM233" i="17"/>
  <c r="AM234" i="17"/>
  <c r="AM235" i="17"/>
  <c r="AM236" i="17"/>
  <c r="AM237" i="17"/>
  <c r="AM238" i="17"/>
  <c r="AM239" i="17"/>
  <c r="AM240" i="17"/>
  <c r="AM241" i="17"/>
  <c r="AM242" i="17"/>
  <c r="AM243" i="17"/>
  <c r="AM244" i="17"/>
  <c r="AM245" i="17"/>
  <c r="AM246" i="17"/>
  <c r="AM247" i="17"/>
  <c r="AM248" i="17"/>
  <c r="AM249" i="17"/>
  <c r="AM250" i="17"/>
  <c r="AM251" i="17"/>
  <c r="AM252" i="17"/>
  <c r="AM253" i="17"/>
  <c r="AM254" i="17"/>
  <c r="AM255" i="17"/>
  <c r="AM256" i="17"/>
  <c r="AM257" i="17"/>
  <c r="AM258" i="17"/>
  <c r="AM259" i="17"/>
  <c r="AM260" i="17"/>
  <c r="AM261" i="17"/>
  <c r="AM262" i="17"/>
  <c r="AM263" i="17"/>
  <c r="AM264" i="17"/>
  <c r="AM265" i="17"/>
  <c r="AM266" i="17"/>
  <c r="AM267" i="17"/>
  <c r="AM268" i="17"/>
  <c r="AM269" i="17"/>
  <c r="AM270" i="17"/>
  <c r="AM271" i="17"/>
  <c r="AM272" i="17"/>
  <c r="AM273" i="17"/>
  <c r="AM274" i="17"/>
  <c r="AM275" i="17"/>
  <c r="AM276" i="17"/>
  <c r="AM277" i="17"/>
  <c r="AM278" i="17"/>
  <c r="AM279" i="17"/>
  <c r="AM280" i="17"/>
  <c r="AM281" i="17"/>
  <c r="AM282" i="17"/>
  <c r="AM283" i="17"/>
  <c r="AM284" i="17"/>
  <c r="AM285" i="17"/>
  <c r="AM286" i="17"/>
  <c r="AM287" i="17"/>
  <c r="AM288" i="17"/>
  <c r="AM289" i="17"/>
  <c r="AM290" i="17"/>
  <c r="AM291" i="17"/>
  <c r="AM292" i="17"/>
  <c r="AM293" i="17"/>
  <c r="AM294" i="17"/>
  <c r="AM295" i="17"/>
  <c r="AM296" i="17"/>
  <c r="AM297" i="17"/>
  <c r="AM298" i="17"/>
  <c r="AM299" i="17"/>
  <c r="AM300" i="17"/>
  <c r="AM301" i="17"/>
  <c r="AM302" i="17"/>
  <c r="AM303" i="17"/>
  <c r="AM304" i="17"/>
  <c r="AM305" i="17"/>
  <c r="AM306" i="17"/>
  <c r="AM307" i="17"/>
  <c r="AM308" i="17"/>
  <c r="AM309" i="17"/>
  <c r="AM310" i="17"/>
  <c r="AM311" i="17"/>
  <c r="AM312" i="17"/>
  <c r="AM313" i="17"/>
  <c r="AM314" i="17"/>
  <c r="AM315" i="17"/>
  <c r="AM316" i="17"/>
  <c r="AM317" i="17"/>
  <c r="AM318" i="17"/>
  <c r="AM319" i="17"/>
  <c r="AM320" i="17"/>
  <c r="AM321" i="17"/>
  <c r="AM322" i="17"/>
  <c r="AM323" i="17"/>
  <c r="AM324" i="17"/>
  <c r="AM325" i="17"/>
  <c r="AM326" i="17"/>
  <c r="AM327" i="17"/>
  <c r="AM328" i="17"/>
  <c r="AM329" i="17"/>
  <c r="AM330" i="17"/>
  <c r="AM331" i="17"/>
  <c r="AM332" i="17"/>
  <c r="AM333" i="17"/>
  <c r="AM334" i="17"/>
  <c r="AM335" i="17"/>
  <c r="AM336" i="17"/>
  <c r="AM337" i="17"/>
  <c r="AM338" i="17"/>
  <c r="AM339" i="17"/>
  <c r="AM340" i="17"/>
  <c r="AM341" i="17"/>
  <c r="AM342" i="17"/>
  <c r="AM343" i="17"/>
  <c r="AM344" i="17"/>
  <c r="AM345" i="17"/>
  <c r="AM346" i="17"/>
  <c r="AM347" i="17"/>
  <c r="AM348" i="17"/>
  <c r="AM349" i="17"/>
  <c r="AM350" i="17"/>
  <c r="AM351" i="17"/>
  <c r="AM352" i="17"/>
  <c r="AM353" i="17"/>
  <c r="AM354" i="17"/>
  <c r="AM355" i="17"/>
  <c r="AM356" i="17"/>
  <c r="AM357" i="17"/>
  <c r="AM358" i="17"/>
  <c r="AM359" i="17"/>
  <c r="AM360" i="17"/>
  <c r="AM361" i="17"/>
  <c r="AM362" i="17"/>
  <c r="AM363" i="17"/>
  <c r="AM364" i="17"/>
  <c r="AM365" i="17"/>
  <c r="AM366" i="17"/>
  <c r="AM2" i="17"/>
  <c r="H236" i="9"/>
  <c r="J236" i="9"/>
  <c r="K236" i="9"/>
  <c r="H119" i="9"/>
  <c r="J119" i="9"/>
  <c r="K119" i="9"/>
  <c r="J27" i="8"/>
  <c r="I27" i="8"/>
  <c r="H27" i="8"/>
  <c r="AG43" i="17"/>
  <c r="AH43" i="17"/>
  <c r="AI43" i="17"/>
  <c r="AJ43" i="17"/>
  <c r="AK43" i="17"/>
  <c r="AL43" i="17"/>
  <c r="AN43" i="17"/>
  <c r="AO43" i="17"/>
  <c r="AP43" i="17"/>
  <c r="AG44" i="17"/>
  <c r="AH44" i="17"/>
  <c r="AI44" i="17"/>
  <c r="AJ44" i="17"/>
  <c r="AK44" i="17"/>
  <c r="AL44" i="17"/>
  <c r="AN44" i="17"/>
  <c r="AO44" i="17"/>
  <c r="AP44" i="17"/>
  <c r="AG45" i="17"/>
  <c r="AH45" i="17"/>
  <c r="AI45" i="17"/>
  <c r="AJ45" i="17"/>
  <c r="AK45" i="17"/>
  <c r="AL45" i="17"/>
  <c r="AN45" i="17"/>
  <c r="AO45" i="17"/>
  <c r="AP45" i="17"/>
  <c r="AG46" i="17"/>
  <c r="AH46" i="17"/>
  <c r="AI46" i="17"/>
  <c r="AJ46" i="17"/>
  <c r="AK46" i="17"/>
  <c r="AL46" i="17"/>
  <c r="AN46" i="17"/>
  <c r="AO46" i="17"/>
  <c r="AP46" i="17"/>
  <c r="AG47" i="17"/>
  <c r="AH47" i="17"/>
  <c r="AI47" i="17"/>
  <c r="AJ47" i="17"/>
  <c r="AK47" i="17"/>
  <c r="AL47" i="17"/>
  <c r="AN47" i="17"/>
  <c r="AO47" i="17"/>
  <c r="AP47" i="17"/>
  <c r="AG48" i="17"/>
  <c r="AH48" i="17"/>
  <c r="AI48" i="17"/>
  <c r="AJ48" i="17"/>
  <c r="AK48" i="17"/>
  <c r="AL48" i="17"/>
  <c r="AN48" i="17"/>
  <c r="AO48" i="17"/>
  <c r="AP48" i="17"/>
  <c r="AG49" i="17"/>
  <c r="AH49" i="17"/>
  <c r="AI49" i="17"/>
  <c r="AJ49" i="17"/>
  <c r="AK49" i="17"/>
  <c r="AL49" i="17"/>
  <c r="AN49" i="17"/>
  <c r="AO49" i="17"/>
  <c r="AP49" i="17"/>
  <c r="AG50" i="17"/>
  <c r="AH50" i="17"/>
  <c r="AI50" i="17"/>
  <c r="AJ50" i="17"/>
  <c r="AK50" i="17"/>
  <c r="AL50" i="17"/>
  <c r="AN50" i="17"/>
  <c r="AO50" i="17"/>
  <c r="AP50" i="17"/>
  <c r="AG51" i="17"/>
  <c r="AH51" i="17"/>
  <c r="AI51" i="17"/>
  <c r="AJ51" i="17"/>
  <c r="AK51" i="17"/>
  <c r="AL51" i="17"/>
  <c r="AN51" i="17"/>
  <c r="AO51" i="17"/>
  <c r="AP51" i="17"/>
  <c r="AG52" i="17"/>
  <c r="AH52" i="17"/>
  <c r="AI52" i="17"/>
  <c r="AJ52" i="17"/>
  <c r="AK52" i="17"/>
  <c r="AL52" i="17"/>
  <c r="AN52" i="17"/>
  <c r="AO52" i="17"/>
  <c r="AP52" i="17"/>
  <c r="AG53" i="17"/>
  <c r="AH53" i="17"/>
  <c r="AI53" i="17"/>
  <c r="AJ53" i="17"/>
  <c r="AK53" i="17"/>
  <c r="AL53" i="17"/>
  <c r="AN53" i="17"/>
  <c r="AO53" i="17"/>
  <c r="AP53" i="17"/>
  <c r="AG54" i="17"/>
  <c r="AH54" i="17"/>
  <c r="AI54" i="17"/>
  <c r="AJ54" i="17"/>
  <c r="AK54" i="17"/>
  <c r="AL54" i="17"/>
  <c r="AN54" i="17"/>
  <c r="AO54" i="17"/>
  <c r="AP54" i="17"/>
  <c r="AG55" i="17"/>
  <c r="AH55" i="17"/>
  <c r="AI55" i="17"/>
  <c r="AJ55" i="17"/>
  <c r="AK55" i="17"/>
  <c r="AL55" i="17"/>
  <c r="AN55" i="17"/>
  <c r="AO55" i="17"/>
  <c r="AP55" i="17"/>
  <c r="AG56" i="17"/>
  <c r="AH56" i="17"/>
  <c r="AI56" i="17"/>
  <c r="AJ56" i="17"/>
  <c r="AK56" i="17"/>
  <c r="AL56" i="17"/>
  <c r="AN56" i="17"/>
  <c r="AO56" i="17"/>
  <c r="AP56" i="17"/>
  <c r="AG57" i="17"/>
  <c r="AH57" i="17"/>
  <c r="AI57" i="17"/>
  <c r="AJ57" i="17"/>
  <c r="AK57" i="17"/>
  <c r="AL57" i="17"/>
  <c r="AN57" i="17"/>
  <c r="AO57" i="17"/>
  <c r="AP57" i="17"/>
  <c r="AG58" i="17"/>
  <c r="AH58" i="17"/>
  <c r="AI58" i="17"/>
  <c r="AJ58" i="17"/>
  <c r="AK58" i="17"/>
  <c r="AL58" i="17"/>
  <c r="AN58" i="17"/>
  <c r="AO58" i="17"/>
  <c r="AP58" i="17"/>
  <c r="AG59" i="17"/>
  <c r="AH59" i="17"/>
  <c r="AI59" i="17"/>
  <c r="AJ59" i="17"/>
  <c r="AK59" i="17"/>
  <c r="AL59" i="17"/>
  <c r="AN59" i="17"/>
  <c r="AO59" i="17"/>
  <c r="AP59" i="17"/>
  <c r="AG60" i="17"/>
  <c r="AH60" i="17"/>
  <c r="AI60" i="17"/>
  <c r="AJ60" i="17"/>
  <c r="AK60" i="17"/>
  <c r="AL60" i="17"/>
  <c r="AN60" i="17"/>
  <c r="AO60" i="17"/>
  <c r="AP60" i="17"/>
  <c r="AG61" i="17"/>
  <c r="AH61" i="17"/>
  <c r="AI61" i="17"/>
  <c r="AJ61" i="17"/>
  <c r="AK61" i="17"/>
  <c r="AL61" i="17"/>
  <c r="AN61" i="17"/>
  <c r="AO61" i="17"/>
  <c r="AP61" i="17"/>
  <c r="AG62" i="17"/>
  <c r="AH62" i="17"/>
  <c r="AI62" i="17"/>
  <c r="AJ62" i="17"/>
  <c r="AK62" i="17"/>
  <c r="AL62" i="17"/>
  <c r="AN62" i="17"/>
  <c r="AO62" i="17"/>
  <c r="AP62" i="17"/>
  <c r="AG63" i="17"/>
  <c r="AH63" i="17"/>
  <c r="AI63" i="17"/>
  <c r="AJ63" i="17"/>
  <c r="AK63" i="17"/>
  <c r="AL63" i="17"/>
  <c r="AN63" i="17"/>
  <c r="AO63" i="17"/>
  <c r="AP63" i="17"/>
  <c r="AG64" i="17"/>
  <c r="AH64" i="17"/>
  <c r="AI64" i="17"/>
  <c r="AJ64" i="17"/>
  <c r="AK64" i="17"/>
  <c r="AL64" i="17"/>
  <c r="AN64" i="17"/>
  <c r="AO64" i="17"/>
  <c r="AP64" i="17"/>
  <c r="AG65" i="17"/>
  <c r="AH65" i="17"/>
  <c r="AI65" i="17"/>
  <c r="AJ65" i="17"/>
  <c r="AK65" i="17"/>
  <c r="AL65" i="17"/>
  <c r="AN65" i="17"/>
  <c r="AO65" i="17"/>
  <c r="AP65" i="17"/>
  <c r="AG66" i="17"/>
  <c r="AH66" i="17"/>
  <c r="AI66" i="17"/>
  <c r="AJ66" i="17"/>
  <c r="AK66" i="17"/>
  <c r="AL66" i="17"/>
  <c r="AN66" i="17"/>
  <c r="AO66" i="17"/>
  <c r="AP66" i="17"/>
  <c r="AG67" i="17"/>
  <c r="AH67" i="17"/>
  <c r="AI67" i="17"/>
  <c r="AJ67" i="17"/>
  <c r="AK67" i="17"/>
  <c r="AL67" i="17"/>
  <c r="AN67" i="17"/>
  <c r="AO67" i="17"/>
  <c r="AP67" i="17"/>
  <c r="AG68" i="17"/>
  <c r="AH68" i="17"/>
  <c r="AI68" i="17"/>
  <c r="AJ68" i="17"/>
  <c r="AK68" i="17"/>
  <c r="AL68" i="17"/>
  <c r="AN68" i="17"/>
  <c r="AO68" i="17"/>
  <c r="AP68" i="17"/>
  <c r="AG69" i="17"/>
  <c r="AH69" i="17"/>
  <c r="AI69" i="17"/>
  <c r="AJ69" i="17"/>
  <c r="AK69" i="17"/>
  <c r="AL69" i="17"/>
  <c r="AN69" i="17"/>
  <c r="AO69" i="17"/>
  <c r="AP69" i="17"/>
  <c r="AG70" i="17"/>
  <c r="AH70" i="17"/>
  <c r="AI70" i="17"/>
  <c r="AJ70" i="17"/>
  <c r="AK70" i="17"/>
  <c r="AL70" i="17"/>
  <c r="AN70" i="17"/>
  <c r="AO70" i="17"/>
  <c r="AP70" i="17"/>
  <c r="AG71" i="17"/>
  <c r="AH71" i="17"/>
  <c r="AI71" i="17"/>
  <c r="AJ71" i="17"/>
  <c r="AK71" i="17"/>
  <c r="AL71" i="17"/>
  <c r="AN71" i="17"/>
  <c r="AO71" i="17"/>
  <c r="AP71" i="17"/>
  <c r="AG72" i="17"/>
  <c r="AH72" i="17"/>
  <c r="AI72" i="17"/>
  <c r="AJ72" i="17"/>
  <c r="AK72" i="17"/>
  <c r="AL72" i="17"/>
  <c r="AN72" i="17"/>
  <c r="AO72" i="17"/>
  <c r="AP72" i="17"/>
  <c r="AG73" i="17"/>
  <c r="AH73" i="17"/>
  <c r="AI73" i="17"/>
  <c r="AJ73" i="17"/>
  <c r="AK73" i="17"/>
  <c r="AL73" i="17"/>
  <c r="AN73" i="17"/>
  <c r="AO73" i="17"/>
  <c r="AP73" i="17"/>
  <c r="AG74" i="17"/>
  <c r="AH74" i="17"/>
  <c r="AI74" i="17"/>
  <c r="AJ74" i="17"/>
  <c r="AK74" i="17"/>
  <c r="AL74" i="17"/>
  <c r="AN74" i="17"/>
  <c r="AO74" i="17"/>
  <c r="AP74" i="17"/>
  <c r="AG75" i="17"/>
  <c r="AH75" i="17"/>
  <c r="AI75" i="17"/>
  <c r="AJ75" i="17"/>
  <c r="AK75" i="17"/>
  <c r="AL75" i="17"/>
  <c r="AN75" i="17"/>
  <c r="AO75" i="17"/>
  <c r="AP75" i="17"/>
  <c r="AG76" i="17"/>
  <c r="AH76" i="17"/>
  <c r="AI76" i="17"/>
  <c r="AJ76" i="17"/>
  <c r="AK76" i="17"/>
  <c r="AL76" i="17"/>
  <c r="AN76" i="17"/>
  <c r="AO76" i="17"/>
  <c r="AP76" i="17"/>
  <c r="AG77" i="17"/>
  <c r="AH77" i="17"/>
  <c r="AI77" i="17"/>
  <c r="AJ77" i="17"/>
  <c r="AK77" i="17"/>
  <c r="AL77" i="17"/>
  <c r="AN77" i="17"/>
  <c r="AO77" i="17"/>
  <c r="AP77" i="17"/>
  <c r="AG78" i="17"/>
  <c r="AH78" i="17"/>
  <c r="AI78" i="17"/>
  <c r="AJ78" i="17"/>
  <c r="AK78" i="17"/>
  <c r="AL78" i="17"/>
  <c r="AN78" i="17"/>
  <c r="AO78" i="17"/>
  <c r="AP78" i="17"/>
  <c r="AG79" i="17"/>
  <c r="AH79" i="17"/>
  <c r="AI79" i="17"/>
  <c r="AJ79" i="17"/>
  <c r="AK79" i="17"/>
  <c r="AL79" i="17"/>
  <c r="AN79" i="17"/>
  <c r="AO79" i="17"/>
  <c r="AP79" i="17"/>
  <c r="AG80" i="17"/>
  <c r="AH80" i="17"/>
  <c r="AI80" i="17"/>
  <c r="AJ80" i="17"/>
  <c r="AK80" i="17"/>
  <c r="AL80" i="17"/>
  <c r="AN80" i="17"/>
  <c r="AO80" i="17"/>
  <c r="AP80" i="17"/>
  <c r="AG81" i="17"/>
  <c r="AH81" i="17"/>
  <c r="AI81" i="17"/>
  <c r="AJ81" i="17"/>
  <c r="AK81" i="17"/>
  <c r="AL81" i="17"/>
  <c r="AN81" i="17"/>
  <c r="AO81" i="17"/>
  <c r="AP81" i="17"/>
  <c r="AG82" i="17"/>
  <c r="AH82" i="17"/>
  <c r="AI82" i="17"/>
  <c r="AJ82" i="17"/>
  <c r="AK82" i="17"/>
  <c r="AL82" i="17"/>
  <c r="AN82" i="17"/>
  <c r="AO82" i="17"/>
  <c r="AP82" i="17"/>
  <c r="AG83" i="17"/>
  <c r="AH83" i="17"/>
  <c r="AI83" i="17"/>
  <c r="AJ83" i="17"/>
  <c r="AK83" i="17"/>
  <c r="AL83" i="17"/>
  <c r="AN83" i="17"/>
  <c r="AO83" i="17"/>
  <c r="AP83" i="17"/>
  <c r="AG84" i="17"/>
  <c r="AH84" i="17"/>
  <c r="AI84" i="17"/>
  <c r="AJ84" i="17"/>
  <c r="AK84" i="17"/>
  <c r="AL84" i="17"/>
  <c r="AN84" i="17"/>
  <c r="AO84" i="17"/>
  <c r="AP84" i="17"/>
  <c r="AG85" i="17"/>
  <c r="AH85" i="17"/>
  <c r="AI85" i="17"/>
  <c r="AJ85" i="17"/>
  <c r="AK85" i="17"/>
  <c r="AL85" i="17"/>
  <c r="AN85" i="17"/>
  <c r="AO85" i="17"/>
  <c r="AP85" i="17"/>
  <c r="AG86" i="17"/>
  <c r="AH86" i="17"/>
  <c r="AI86" i="17"/>
  <c r="AJ86" i="17"/>
  <c r="AK86" i="17"/>
  <c r="AL86" i="17"/>
  <c r="AN86" i="17"/>
  <c r="AO86" i="17"/>
  <c r="AP86" i="17"/>
  <c r="AG87" i="17"/>
  <c r="AH87" i="17"/>
  <c r="AI87" i="17"/>
  <c r="AJ87" i="17"/>
  <c r="AK87" i="17"/>
  <c r="AL87" i="17"/>
  <c r="AN87" i="17"/>
  <c r="AO87" i="17"/>
  <c r="AP87" i="17"/>
  <c r="AG88" i="17"/>
  <c r="AH88" i="17"/>
  <c r="AI88" i="17"/>
  <c r="AJ88" i="17"/>
  <c r="AK88" i="17"/>
  <c r="AL88" i="17"/>
  <c r="AN88" i="17"/>
  <c r="AO88" i="17"/>
  <c r="AP88" i="17"/>
  <c r="AG89" i="17"/>
  <c r="AH89" i="17"/>
  <c r="AI89" i="17"/>
  <c r="AJ89" i="17"/>
  <c r="AK89" i="17"/>
  <c r="AL89" i="17"/>
  <c r="AN89" i="17"/>
  <c r="AO89" i="17"/>
  <c r="AP89" i="17"/>
  <c r="AG90" i="17"/>
  <c r="AH90" i="17"/>
  <c r="AI90" i="17"/>
  <c r="AJ90" i="17"/>
  <c r="AK90" i="17"/>
  <c r="AL90" i="17"/>
  <c r="AN90" i="17"/>
  <c r="AO90" i="17"/>
  <c r="AP90" i="17"/>
  <c r="AG91" i="17"/>
  <c r="AH91" i="17"/>
  <c r="AI91" i="17"/>
  <c r="AJ91" i="17"/>
  <c r="AK91" i="17"/>
  <c r="AL91" i="17"/>
  <c r="AN91" i="17"/>
  <c r="AO91" i="17"/>
  <c r="AP91" i="17"/>
  <c r="AG92" i="17"/>
  <c r="AH92" i="17"/>
  <c r="AI92" i="17"/>
  <c r="AJ92" i="17"/>
  <c r="AK92" i="17"/>
  <c r="AL92" i="17"/>
  <c r="AN92" i="17"/>
  <c r="AO92" i="17"/>
  <c r="AP92" i="17"/>
  <c r="AG93" i="17"/>
  <c r="AH93" i="17"/>
  <c r="AI93" i="17"/>
  <c r="AJ93" i="17"/>
  <c r="AK93" i="17"/>
  <c r="AL93" i="17"/>
  <c r="AN93" i="17"/>
  <c r="AO93" i="17"/>
  <c r="AP93" i="17"/>
  <c r="AG94" i="17"/>
  <c r="AH94" i="17"/>
  <c r="AI94" i="17"/>
  <c r="AJ94" i="17"/>
  <c r="AK94" i="17"/>
  <c r="AL94" i="17"/>
  <c r="AN94" i="17"/>
  <c r="AO94" i="17"/>
  <c r="AP94" i="17"/>
  <c r="AG95" i="17"/>
  <c r="AH95" i="17"/>
  <c r="AI95" i="17"/>
  <c r="AJ95" i="17"/>
  <c r="AK95" i="17"/>
  <c r="AL95" i="17"/>
  <c r="AN95" i="17"/>
  <c r="AO95" i="17"/>
  <c r="AP95" i="17"/>
  <c r="AG96" i="17"/>
  <c r="AH96" i="17"/>
  <c r="AI96" i="17"/>
  <c r="AJ96" i="17"/>
  <c r="AK96" i="17"/>
  <c r="AL96" i="17"/>
  <c r="AN96" i="17"/>
  <c r="AO96" i="17"/>
  <c r="AP96" i="17"/>
  <c r="AG97" i="17"/>
  <c r="AH97" i="17"/>
  <c r="AI97" i="17"/>
  <c r="AJ97" i="17"/>
  <c r="AK97" i="17"/>
  <c r="AL97" i="17"/>
  <c r="AN97" i="17"/>
  <c r="AO97" i="17"/>
  <c r="AP97" i="17"/>
  <c r="AG98" i="17"/>
  <c r="AH98" i="17"/>
  <c r="AI98" i="17"/>
  <c r="AJ98" i="17"/>
  <c r="AK98" i="17"/>
  <c r="AL98" i="17"/>
  <c r="AN98" i="17"/>
  <c r="AO98" i="17"/>
  <c r="AP98" i="17"/>
  <c r="AG99" i="17"/>
  <c r="AH99" i="17"/>
  <c r="AI99" i="17"/>
  <c r="AJ99" i="17"/>
  <c r="AK99" i="17"/>
  <c r="AL99" i="17"/>
  <c r="AN99" i="17"/>
  <c r="AO99" i="17"/>
  <c r="AP99" i="17"/>
  <c r="AG100" i="17"/>
  <c r="AH100" i="17"/>
  <c r="AI100" i="17"/>
  <c r="AJ100" i="17"/>
  <c r="AK100" i="17"/>
  <c r="AL100" i="17"/>
  <c r="AN100" i="17"/>
  <c r="AO100" i="17"/>
  <c r="AP100" i="17"/>
  <c r="AG101" i="17"/>
  <c r="AH101" i="17"/>
  <c r="AI101" i="17"/>
  <c r="AJ101" i="17"/>
  <c r="AK101" i="17"/>
  <c r="AL101" i="17"/>
  <c r="AN101" i="17"/>
  <c r="AO101" i="17"/>
  <c r="AP101" i="17"/>
  <c r="AG102" i="17"/>
  <c r="AH102" i="17"/>
  <c r="AI102" i="17"/>
  <c r="AJ102" i="17"/>
  <c r="AK102" i="17"/>
  <c r="AL102" i="17"/>
  <c r="AN102" i="17"/>
  <c r="AO102" i="17"/>
  <c r="AP102" i="17"/>
  <c r="AG103" i="17"/>
  <c r="AH103" i="17"/>
  <c r="AI103" i="17"/>
  <c r="AJ103" i="17"/>
  <c r="AK103" i="17"/>
  <c r="AL103" i="17"/>
  <c r="AN103" i="17"/>
  <c r="AO103" i="17"/>
  <c r="AP103" i="17"/>
  <c r="AG104" i="17"/>
  <c r="AH104" i="17"/>
  <c r="AI104" i="17"/>
  <c r="AJ104" i="17"/>
  <c r="AK104" i="17"/>
  <c r="AL104" i="17"/>
  <c r="AN104" i="17"/>
  <c r="AO104" i="17"/>
  <c r="AP104" i="17"/>
  <c r="AG105" i="17"/>
  <c r="AH105" i="17"/>
  <c r="AI105" i="17"/>
  <c r="AJ105" i="17"/>
  <c r="AK105" i="17"/>
  <c r="AL105" i="17"/>
  <c r="AN105" i="17"/>
  <c r="AO105" i="17"/>
  <c r="AP105" i="17"/>
  <c r="AG106" i="17"/>
  <c r="AH106" i="17"/>
  <c r="AI106" i="17"/>
  <c r="AJ106" i="17"/>
  <c r="AK106" i="17"/>
  <c r="AL106" i="17"/>
  <c r="AN106" i="17"/>
  <c r="AO106" i="17"/>
  <c r="AP106" i="17"/>
  <c r="AG107" i="17"/>
  <c r="AH107" i="17"/>
  <c r="AI107" i="17"/>
  <c r="AJ107" i="17"/>
  <c r="AK107" i="17"/>
  <c r="AL107" i="17"/>
  <c r="AN107" i="17"/>
  <c r="AO107" i="17"/>
  <c r="AP107" i="17"/>
  <c r="AG108" i="17"/>
  <c r="AH108" i="17"/>
  <c r="AI108" i="17"/>
  <c r="AJ108" i="17"/>
  <c r="AK108" i="17"/>
  <c r="AL108" i="17"/>
  <c r="AN108" i="17"/>
  <c r="AO108" i="17"/>
  <c r="AP108" i="17"/>
  <c r="AG109" i="17"/>
  <c r="AH109" i="17"/>
  <c r="AI109" i="17"/>
  <c r="AJ109" i="17"/>
  <c r="AK109" i="17"/>
  <c r="AL109" i="17"/>
  <c r="AN109" i="17"/>
  <c r="AO109" i="17"/>
  <c r="AP109" i="17"/>
  <c r="AG110" i="17"/>
  <c r="AH110" i="17"/>
  <c r="AI110" i="17"/>
  <c r="AJ110" i="17"/>
  <c r="AK110" i="17"/>
  <c r="AL110" i="17"/>
  <c r="AN110" i="17"/>
  <c r="AO110" i="17"/>
  <c r="AP110" i="17"/>
  <c r="AG111" i="17"/>
  <c r="AH111" i="17"/>
  <c r="AI111" i="17"/>
  <c r="AJ111" i="17"/>
  <c r="AK111" i="17"/>
  <c r="AL111" i="17"/>
  <c r="AN111" i="17"/>
  <c r="AO111" i="17"/>
  <c r="AP111" i="17"/>
  <c r="AG112" i="17"/>
  <c r="AH112" i="17"/>
  <c r="AI112" i="17"/>
  <c r="AJ112" i="17"/>
  <c r="AK112" i="17"/>
  <c r="AL112" i="17"/>
  <c r="AN112" i="17"/>
  <c r="AO112" i="17"/>
  <c r="AP112" i="17"/>
  <c r="AG113" i="17"/>
  <c r="AH113" i="17"/>
  <c r="AI113" i="17"/>
  <c r="AJ113" i="17"/>
  <c r="AK113" i="17"/>
  <c r="AL113" i="17"/>
  <c r="AN113" i="17"/>
  <c r="AO113" i="17"/>
  <c r="AP113" i="17"/>
  <c r="AG114" i="17"/>
  <c r="AH114" i="17"/>
  <c r="AI114" i="17"/>
  <c r="AJ114" i="17"/>
  <c r="AK114" i="17"/>
  <c r="AL114" i="17"/>
  <c r="AN114" i="17"/>
  <c r="AO114" i="17"/>
  <c r="AP114" i="17"/>
  <c r="AG115" i="17"/>
  <c r="AH115" i="17"/>
  <c r="AI115" i="17"/>
  <c r="AJ115" i="17"/>
  <c r="AK115" i="17"/>
  <c r="AL115" i="17"/>
  <c r="AN115" i="17"/>
  <c r="AO115" i="17"/>
  <c r="AP115" i="17"/>
  <c r="AG116" i="17"/>
  <c r="AH116" i="17"/>
  <c r="AI116" i="17"/>
  <c r="AJ116" i="17"/>
  <c r="AK116" i="17"/>
  <c r="AL116" i="17"/>
  <c r="AN116" i="17"/>
  <c r="AO116" i="17"/>
  <c r="AP116" i="17"/>
  <c r="AG117" i="17"/>
  <c r="AH117" i="17"/>
  <c r="AI117" i="17"/>
  <c r="AJ117" i="17"/>
  <c r="AK117" i="17"/>
  <c r="AL117" i="17"/>
  <c r="AN117" i="17"/>
  <c r="AO117" i="17"/>
  <c r="AP117" i="17"/>
  <c r="AG118" i="17"/>
  <c r="AH118" i="17"/>
  <c r="AI118" i="17"/>
  <c r="AJ118" i="17"/>
  <c r="AK118" i="17"/>
  <c r="AL118" i="17"/>
  <c r="AN118" i="17"/>
  <c r="AO118" i="17"/>
  <c r="AP118" i="17"/>
  <c r="AG119" i="17"/>
  <c r="AH119" i="17"/>
  <c r="AI119" i="17"/>
  <c r="AJ119" i="17"/>
  <c r="AK119" i="17"/>
  <c r="AL119" i="17"/>
  <c r="AN119" i="17"/>
  <c r="AO119" i="17"/>
  <c r="AP119" i="17"/>
  <c r="AG120" i="17"/>
  <c r="AH120" i="17"/>
  <c r="AI120" i="17"/>
  <c r="AJ120" i="17"/>
  <c r="AK120" i="17"/>
  <c r="AL120" i="17"/>
  <c r="AN120" i="17"/>
  <c r="AO120" i="17"/>
  <c r="AP120" i="17"/>
  <c r="AG121" i="17"/>
  <c r="AH121" i="17"/>
  <c r="AI121" i="17"/>
  <c r="AJ121" i="17"/>
  <c r="AK121" i="17"/>
  <c r="AL121" i="17"/>
  <c r="AN121" i="17"/>
  <c r="AO121" i="17"/>
  <c r="AP121" i="17"/>
  <c r="AG122" i="17"/>
  <c r="AH122" i="17"/>
  <c r="AI122" i="17"/>
  <c r="AJ122" i="17"/>
  <c r="AK122" i="17"/>
  <c r="AL122" i="17"/>
  <c r="AN122" i="17"/>
  <c r="AO122" i="17"/>
  <c r="AP122" i="17"/>
  <c r="AG123" i="17"/>
  <c r="AH123" i="17"/>
  <c r="AI123" i="17"/>
  <c r="AJ123" i="17"/>
  <c r="AK123" i="17"/>
  <c r="AL123" i="17"/>
  <c r="AN123" i="17"/>
  <c r="AO123" i="17"/>
  <c r="AP123" i="17"/>
  <c r="AG124" i="17"/>
  <c r="AH124" i="17"/>
  <c r="AI124" i="17"/>
  <c r="AJ124" i="17"/>
  <c r="AK124" i="17"/>
  <c r="AL124" i="17"/>
  <c r="AN124" i="17"/>
  <c r="AO124" i="17"/>
  <c r="AP124" i="17"/>
  <c r="AG125" i="17"/>
  <c r="AH125" i="17"/>
  <c r="AI125" i="17"/>
  <c r="AJ125" i="17"/>
  <c r="AK125" i="17"/>
  <c r="AL125" i="17"/>
  <c r="AN125" i="17"/>
  <c r="AO125" i="17"/>
  <c r="AP125" i="17"/>
  <c r="AG126" i="17"/>
  <c r="AH126" i="17"/>
  <c r="AI126" i="17"/>
  <c r="AJ126" i="17"/>
  <c r="AK126" i="17"/>
  <c r="AL126" i="17"/>
  <c r="AN126" i="17"/>
  <c r="AO126" i="17"/>
  <c r="AP126" i="17"/>
  <c r="AG127" i="17"/>
  <c r="AH127" i="17"/>
  <c r="AI127" i="17"/>
  <c r="AJ127" i="17"/>
  <c r="AK127" i="17"/>
  <c r="AL127" i="17"/>
  <c r="AN127" i="17"/>
  <c r="AO127" i="17"/>
  <c r="AP127" i="17"/>
  <c r="AG128" i="17"/>
  <c r="AH128" i="17"/>
  <c r="AI128" i="17"/>
  <c r="AJ128" i="17"/>
  <c r="AK128" i="17"/>
  <c r="AL128" i="17"/>
  <c r="AN128" i="17"/>
  <c r="AO128" i="17"/>
  <c r="AP128" i="17"/>
  <c r="AG129" i="17"/>
  <c r="AH129" i="17"/>
  <c r="AI129" i="17"/>
  <c r="AJ129" i="17"/>
  <c r="AK129" i="17"/>
  <c r="AL129" i="17"/>
  <c r="AN129" i="17"/>
  <c r="AO129" i="17"/>
  <c r="AP129" i="17"/>
  <c r="AG130" i="17"/>
  <c r="AH130" i="17"/>
  <c r="AI130" i="17"/>
  <c r="AJ130" i="17"/>
  <c r="AK130" i="17"/>
  <c r="AL130" i="17"/>
  <c r="AN130" i="17"/>
  <c r="AO130" i="17"/>
  <c r="AP130" i="17"/>
  <c r="AG131" i="17"/>
  <c r="AH131" i="17"/>
  <c r="AI131" i="17"/>
  <c r="AJ131" i="17"/>
  <c r="AK131" i="17"/>
  <c r="AL131" i="17"/>
  <c r="AN131" i="17"/>
  <c r="AO131" i="17"/>
  <c r="AP131" i="17"/>
  <c r="AG132" i="17"/>
  <c r="AH132" i="17"/>
  <c r="AI132" i="17"/>
  <c r="AJ132" i="17"/>
  <c r="AK132" i="17"/>
  <c r="AL132" i="17"/>
  <c r="AN132" i="17"/>
  <c r="AO132" i="17"/>
  <c r="AP132" i="17"/>
  <c r="AG133" i="17"/>
  <c r="AH133" i="17"/>
  <c r="AI133" i="17"/>
  <c r="AJ133" i="17"/>
  <c r="AK133" i="17"/>
  <c r="AL133" i="17"/>
  <c r="AN133" i="17"/>
  <c r="AO133" i="17"/>
  <c r="AP133" i="17"/>
  <c r="AG134" i="17"/>
  <c r="AH134" i="17"/>
  <c r="AI134" i="17"/>
  <c r="AJ134" i="17"/>
  <c r="AK134" i="17"/>
  <c r="AL134" i="17"/>
  <c r="AN134" i="17"/>
  <c r="AO134" i="17"/>
  <c r="AP134" i="17"/>
  <c r="AG135" i="17"/>
  <c r="AH135" i="17"/>
  <c r="AI135" i="17"/>
  <c r="AJ135" i="17"/>
  <c r="AK135" i="17"/>
  <c r="AL135" i="17"/>
  <c r="AN135" i="17"/>
  <c r="AO135" i="17"/>
  <c r="AP135" i="17"/>
  <c r="AG136" i="17"/>
  <c r="AH136" i="17"/>
  <c r="AI136" i="17"/>
  <c r="AJ136" i="17"/>
  <c r="AK136" i="17"/>
  <c r="AL136" i="17"/>
  <c r="AN136" i="17"/>
  <c r="AO136" i="17"/>
  <c r="AP136" i="17"/>
  <c r="AG137" i="17"/>
  <c r="AH137" i="17"/>
  <c r="AI137" i="17"/>
  <c r="AJ137" i="17"/>
  <c r="AK137" i="17"/>
  <c r="AL137" i="17"/>
  <c r="AN137" i="17"/>
  <c r="AO137" i="17"/>
  <c r="AP137" i="17"/>
  <c r="AG138" i="17"/>
  <c r="AH138" i="17"/>
  <c r="AI138" i="17"/>
  <c r="AJ138" i="17"/>
  <c r="AK138" i="17"/>
  <c r="AL138" i="17"/>
  <c r="AN138" i="17"/>
  <c r="AO138" i="17"/>
  <c r="AP138" i="17"/>
  <c r="AG139" i="17"/>
  <c r="AH139" i="17"/>
  <c r="AI139" i="17"/>
  <c r="AJ139" i="17"/>
  <c r="AK139" i="17"/>
  <c r="AL139" i="17"/>
  <c r="AN139" i="17"/>
  <c r="AO139" i="17"/>
  <c r="AP139" i="17"/>
  <c r="AG140" i="17"/>
  <c r="AH140" i="17"/>
  <c r="AI140" i="17"/>
  <c r="AJ140" i="17"/>
  <c r="AK140" i="17"/>
  <c r="AL140" i="17"/>
  <c r="AN140" i="17"/>
  <c r="AO140" i="17"/>
  <c r="AP140" i="17"/>
  <c r="AG141" i="17"/>
  <c r="AH141" i="17"/>
  <c r="AI141" i="17"/>
  <c r="AJ141" i="17"/>
  <c r="AK141" i="17"/>
  <c r="AL141" i="17"/>
  <c r="AN141" i="17"/>
  <c r="AO141" i="17"/>
  <c r="AP141" i="17"/>
  <c r="AG142" i="17"/>
  <c r="AH142" i="17"/>
  <c r="AI142" i="17"/>
  <c r="AJ142" i="17"/>
  <c r="AK142" i="17"/>
  <c r="AL142" i="17"/>
  <c r="AN142" i="17"/>
  <c r="AO142" i="17"/>
  <c r="AP142" i="17"/>
  <c r="AG143" i="17"/>
  <c r="AH143" i="17"/>
  <c r="AI143" i="17"/>
  <c r="AJ143" i="17"/>
  <c r="AK143" i="17"/>
  <c r="AL143" i="17"/>
  <c r="AN143" i="17"/>
  <c r="AO143" i="17"/>
  <c r="AP143" i="17"/>
  <c r="AG144" i="17"/>
  <c r="AH144" i="17"/>
  <c r="AI144" i="17"/>
  <c r="AJ144" i="17"/>
  <c r="AK144" i="17"/>
  <c r="AL144" i="17"/>
  <c r="AN144" i="17"/>
  <c r="AO144" i="17"/>
  <c r="AP144" i="17"/>
  <c r="AG145" i="17"/>
  <c r="AH145" i="17"/>
  <c r="AI145" i="17"/>
  <c r="AJ145" i="17"/>
  <c r="AK145" i="17"/>
  <c r="AL145" i="17"/>
  <c r="AN145" i="17"/>
  <c r="AO145" i="17"/>
  <c r="AP145" i="17"/>
  <c r="AG146" i="17"/>
  <c r="AH146" i="17"/>
  <c r="AI146" i="17"/>
  <c r="AJ146" i="17"/>
  <c r="AK146" i="17"/>
  <c r="AL146" i="17"/>
  <c r="AN146" i="17"/>
  <c r="AO146" i="17"/>
  <c r="AP146" i="17"/>
  <c r="AG147" i="17"/>
  <c r="AH147" i="17"/>
  <c r="AI147" i="17"/>
  <c r="AJ147" i="17"/>
  <c r="AK147" i="17"/>
  <c r="AL147" i="17"/>
  <c r="AN147" i="17"/>
  <c r="AO147" i="17"/>
  <c r="AP147" i="17"/>
  <c r="AG148" i="17"/>
  <c r="AH148" i="17"/>
  <c r="AI148" i="17"/>
  <c r="AJ148" i="17"/>
  <c r="AK148" i="17"/>
  <c r="AL148" i="17"/>
  <c r="AN148" i="17"/>
  <c r="AO148" i="17"/>
  <c r="AP148" i="17"/>
  <c r="AG149" i="17"/>
  <c r="AH149" i="17"/>
  <c r="AI149" i="17"/>
  <c r="AJ149" i="17"/>
  <c r="AK149" i="17"/>
  <c r="AL149" i="17"/>
  <c r="AN149" i="17"/>
  <c r="AO149" i="17"/>
  <c r="AP149" i="17"/>
  <c r="AG150" i="17"/>
  <c r="AH150" i="17"/>
  <c r="AI150" i="17"/>
  <c r="AJ150" i="17"/>
  <c r="AK150" i="17"/>
  <c r="AL150" i="17"/>
  <c r="AN150" i="17"/>
  <c r="AO150" i="17"/>
  <c r="AP150" i="17"/>
  <c r="AG151" i="17"/>
  <c r="AH151" i="17"/>
  <c r="AI151" i="17"/>
  <c r="AJ151" i="17"/>
  <c r="AK151" i="17"/>
  <c r="AL151" i="17"/>
  <c r="AN151" i="17"/>
  <c r="AO151" i="17"/>
  <c r="AP151" i="17"/>
  <c r="AG152" i="17"/>
  <c r="AH152" i="17"/>
  <c r="AI152" i="17"/>
  <c r="AJ152" i="17"/>
  <c r="AK152" i="17"/>
  <c r="AL152" i="17"/>
  <c r="AN152" i="17"/>
  <c r="AO152" i="17"/>
  <c r="AP152" i="17"/>
  <c r="AG153" i="17"/>
  <c r="AH153" i="17"/>
  <c r="AI153" i="17"/>
  <c r="AJ153" i="17"/>
  <c r="AK153" i="17"/>
  <c r="AL153" i="17"/>
  <c r="AN153" i="17"/>
  <c r="AO153" i="17"/>
  <c r="AP153" i="17"/>
  <c r="AG154" i="17"/>
  <c r="AH154" i="17"/>
  <c r="AI154" i="17"/>
  <c r="AJ154" i="17"/>
  <c r="AK154" i="17"/>
  <c r="AL154" i="17"/>
  <c r="AN154" i="17"/>
  <c r="AO154" i="17"/>
  <c r="AP154" i="17"/>
  <c r="AG155" i="17"/>
  <c r="AH155" i="17"/>
  <c r="AI155" i="17"/>
  <c r="AJ155" i="17"/>
  <c r="AK155" i="17"/>
  <c r="AL155" i="17"/>
  <c r="AN155" i="17"/>
  <c r="AO155" i="17"/>
  <c r="AP155" i="17"/>
  <c r="AG156" i="17"/>
  <c r="AH156" i="17"/>
  <c r="AI156" i="17"/>
  <c r="AJ156" i="17"/>
  <c r="AK156" i="17"/>
  <c r="AL156" i="17"/>
  <c r="AN156" i="17"/>
  <c r="AO156" i="17"/>
  <c r="AP156" i="17"/>
  <c r="AG157" i="17"/>
  <c r="AH157" i="17"/>
  <c r="AI157" i="17"/>
  <c r="AJ157" i="17"/>
  <c r="AK157" i="17"/>
  <c r="AL157" i="17"/>
  <c r="AN157" i="17"/>
  <c r="AO157" i="17"/>
  <c r="AP157" i="17"/>
  <c r="AG158" i="17"/>
  <c r="AH158" i="17"/>
  <c r="AI158" i="17"/>
  <c r="AJ158" i="17"/>
  <c r="AK158" i="17"/>
  <c r="AL158" i="17"/>
  <c r="AN158" i="17"/>
  <c r="AO158" i="17"/>
  <c r="AP158" i="17"/>
  <c r="AG159" i="17"/>
  <c r="AH159" i="17"/>
  <c r="AI159" i="17"/>
  <c r="AJ159" i="17"/>
  <c r="AK159" i="17"/>
  <c r="AL159" i="17"/>
  <c r="AN159" i="17"/>
  <c r="AO159" i="17"/>
  <c r="AP159" i="17"/>
  <c r="AG160" i="17"/>
  <c r="AH160" i="17"/>
  <c r="AI160" i="17"/>
  <c r="AJ160" i="17"/>
  <c r="AK160" i="17"/>
  <c r="AL160" i="17"/>
  <c r="AN160" i="17"/>
  <c r="AO160" i="17"/>
  <c r="AP160" i="17"/>
  <c r="AG161" i="17"/>
  <c r="AH161" i="17"/>
  <c r="AI161" i="17"/>
  <c r="AJ161" i="17"/>
  <c r="AK161" i="17"/>
  <c r="AL161" i="17"/>
  <c r="AN161" i="17"/>
  <c r="AO161" i="17"/>
  <c r="AP161" i="17"/>
  <c r="AG162" i="17"/>
  <c r="AH162" i="17"/>
  <c r="AI162" i="17"/>
  <c r="AJ162" i="17"/>
  <c r="AK162" i="17"/>
  <c r="AL162" i="17"/>
  <c r="AN162" i="17"/>
  <c r="AO162" i="17"/>
  <c r="AP162" i="17"/>
  <c r="AG163" i="17"/>
  <c r="AH163" i="17"/>
  <c r="AI163" i="17"/>
  <c r="AJ163" i="17"/>
  <c r="AK163" i="17"/>
  <c r="AL163" i="17"/>
  <c r="AN163" i="17"/>
  <c r="AO163" i="17"/>
  <c r="AP163" i="17"/>
  <c r="AG164" i="17"/>
  <c r="AH164" i="17"/>
  <c r="AI164" i="17"/>
  <c r="AJ164" i="17"/>
  <c r="AK164" i="17"/>
  <c r="AL164" i="17"/>
  <c r="AN164" i="17"/>
  <c r="AO164" i="17"/>
  <c r="AP164" i="17"/>
  <c r="AG165" i="17"/>
  <c r="AH165" i="17"/>
  <c r="AI165" i="17"/>
  <c r="AJ165" i="17"/>
  <c r="AK165" i="17"/>
  <c r="AL165" i="17"/>
  <c r="AN165" i="17"/>
  <c r="AO165" i="17"/>
  <c r="AP165" i="17"/>
  <c r="AG166" i="17"/>
  <c r="AH166" i="17"/>
  <c r="AI166" i="17"/>
  <c r="AJ166" i="17"/>
  <c r="AK166" i="17"/>
  <c r="AL166" i="17"/>
  <c r="AN166" i="17"/>
  <c r="AO166" i="17"/>
  <c r="AP166" i="17"/>
  <c r="AG167" i="17"/>
  <c r="AH167" i="17"/>
  <c r="AI167" i="17"/>
  <c r="AJ167" i="17"/>
  <c r="AK167" i="17"/>
  <c r="AL167" i="17"/>
  <c r="AN167" i="17"/>
  <c r="AO167" i="17"/>
  <c r="AP167" i="17"/>
  <c r="AG168" i="17"/>
  <c r="AH168" i="17"/>
  <c r="AI168" i="17"/>
  <c r="AJ168" i="17"/>
  <c r="AK168" i="17"/>
  <c r="AL168" i="17"/>
  <c r="AN168" i="17"/>
  <c r="AO168" i="17"/>
  <c r="AP168" i="17"/>
  <c r="AG169" i="17"/>
  <c r="AH169" i="17"/>
  <c r="AI169" i="17"/>
  <c r="AJ169" i="17"/>
  <c r="AK169" i="17"/>
  <c r="AL169" i="17"/>
  <c r="AN169" i="17"/>
  <c r="AO169" i="17"/>
  <c r="AP169" i="17"/>
  <c r="AG170" i="17"/>
  <c r="AH170" i="17"/>
  <c r="AI170" i="17"/>
  <c r="AJ170" i="17"/>
  <c r="AK170" i="17"/>
  <c r="AL170" i="17"/>
  <c r="AN170" i="17"/>
  <c r="AO170" i="17"/>
  <c r="AP170" i="17"/>
  <c r="AG171" i="17"/>
  <c r="AH171" i="17"/>
  <c r="AI171" i="17"/>
  <c r="AJ171" i="17"/>
  <c r="AK171" i="17"/>
  <c r="AL171" i="17"/>
  <c r="AN171" i="17"/>
  <c r="AO171" i="17"/>
  <c r="AP171" i="17"/>
  <c r="AG172" i="17"/>
  <c r="AH172" i="17"/>
  <c r="AI172" i="17"/>
  <c r="AJ172" i="17"/>
  <c r="AK172" i="17"/>
  <c r="AL172" i="17"/>
  <c r="AN172" i="17"/>
  <c r="AO172" i="17"/>
  <c r="AP172" i="17"/>
  <c r="AG173" i="17"/>
  <c r="AH173" i="17"/>
  <c r="AI173" i="17"/>
  <c r="AJ173" i="17"/>
  <c r="AK173" i="17"/>
  <c r="AL173" i="17"/>
  <c r="AN173" i="17"/>
  <c r="AO173" i="17"/>
  <c r="AP173" i="17"/>
  <c r="AG174" i="17"/>
  <c r="AH174" i="17"/>
  <c r="AI174" i="17"/>
  <c r="AJ174" i="17"/>
  <c r="AK174" i="17"/>
  <c r="AL174" i="17"/>
  <c r="AN174" i="17"/>
  <c r="AO174" i="17"/>
  <c r="AP174" i="17"/>
  <c r="AG175" i="17"/>
  <c r="AH175" i="17"/>
  <c r="AI175" i="17"/>
  <c r="AJ175" i="17"/>
  <c r="AK175" i="17"/>
  <c r="AL175" i="17"/>
  <c r="AN175" i="17"/>
  <c r="AO175" i="17"/>
  <c r="AP175" i="17"/>
  <c r="AG176" i="17"/>
  <c r="AH176" i="17"/>
  <c r="AI176" i="17"/>
  <c r="AJ176" i="17"/>
  <c r="AK176" i="17"/>
  <c r="AL176" i="17"/>
  <c r="AN176" i="17"/>
  <c r="AO176" i="17"/>
  <c r="AP176" i="17"/>
  <c r="AG177" i="17"/>
  <c r="AH177" i="17"/>
  <c r="AI177" i="17"/>
  <c r="AJ177" i="17"/>
  <c r="AK177" i="17"/>
  <c r="AL177" i="17"/>
  <c r="AN177" i="17"/>
  <c r="AO177" i="17"/>
  <c r="AP177" i="17"/>
  <c r="AG178" i="17"/>
  <c r="AH178" i="17"/>
  <c r="AI178" i="17"/>
  <c r="AJ178" i="17"/>
  <c r="AK178" i="17"/>
  <c r="AL178" i="17"/>
  <c r="AN178" i="17"/>
  <c r="AO178" i="17"/>
  <c r="AP178" i="17"/>
  <c r="AG179" i="17"/>
  <c r="AH179" i="17"/>
  <c r="AI179" i="17"/>
  <c r="AJ179" i="17"/>
  <c r="AK179" i="17"/>
  <c r="AL179" i="17"/>
  <c r="AN179" i="17"/>
  <c r="AO179" i="17"/>
  <c r="AP179" i="17"/>
  <c r="AG180" i="17"/>
  <c r="AH180" i="17"/>
  <c r="AI180" i="17"/>
  <c r="AJ180" i="17"/>
  <c r="AK180" i="17"/>
  <c r="AL180" i="17"/>
  <c r="AN180" i="17"/>
  <c r="AO180" i="17"/>
  <c r="AP180" i="17"/>
  <c r="AG181" i="17"/>
  <c r="AH181" i="17"/>
  <c r="AI181" i="17"/>
  <c r="AJ181" i="17"/>
  <c r="AK181" i="17"/>
  <c r="AL181" i="17"/>
  <c r="AN181" i="17"/>
  <c r="AO181" i="17"/>
  <c r="AP181" i="17"/>
  <c r="AG182" i="17"/>
  <c r="AH182" i="17"/>
  <c r="AI182" i="17"/>
  <c r="AJ182" i="17"/>
  <c r="AK182" i="17"/>
  <c r="AL182" i="17"/>
  <c r="AN182" i="17"/>
  <c r="AO182" i="17"/>
  <c r="AP182" i="17"/>
  <c r="AG183" i="17"/>
  <c r="AH183" i="17"/>
  <c r="AI183" i="17"/>
  <c r="AJ183" i="17"/>
  <c r="AK183" i="17"/>
  <c r="AL183" i="17"/>
  <c r="AN183" i="17"/>
  <c r="AO183" i="17"/>
  <c r="AP183" i="17"/>
  <c r="AG184" i="17"/>
  <c r="AH184" i="17"/>
  <c r="AI184" i="17"/>
  <c r="AJ184" i="17"/>
  <c r="AK184" i="17"/>
  <c r="AL184" i="17"/>
  <c r="AN184" i="17"/>
  <c r="AO184" i="17"/>
  <c r="AP184" i="17"/>
  <c r="AG185" i="17"/>
  <c r="AH185" i="17"/>
  <c r="AI185" i="17"/>
  <c r="AJ185" i="17"/>
  <c r="AK185" i="17"/>
  <c r="AL185" i="17"/>
  <c r="AN185" i="17"/>
  <c r="AO185" i="17"/>
  <c r="AP185" i="17"/>
  <c r="AG186" i="17"/>
  <c r="AH186" i="17"/>
  <c r="AI186" i="17"/>
  <c r="AJ186" i="17"/>
  <c r="AK186" i="17"/>
  <c r="AL186" i="17"/>
  <c r="AN186" i="17"/>
  <c r="AO186" i="17"/>
  <c r="AP186" i="17"/>
  <c r="AG187" i="17"/>
  <c r="AH187" i="17"/>
  <c r="AI187" i="17"/>
  <c r="AJ187" i="17"/>
  <c r="AK187" i="17"/>
  <c r="AL187" i="17"/>
  <c r="AN187" i="17"/>
  <c r="AO187" i="17"/>
  <c r="AP187" i="17"/>
  <c r="AG188" i="17"/>
  <c r="AH188" i="17"/>
  <c r="AI188" i="17"/>
  <c r="AJ188" i="17"/>
  <c r="AK188" i="17"/>
  <c r="AL188" i="17"/>
  <c r="AN188" i="17"/>
  <c r="AO188" i="17"/>
  <c r="AP188" i="17"/>
  <c r="AG189" i="17"/>
  <c r="AH189" i="17"/>
  <c r="AI189" i="17"/>
  <c r="AJ189" i="17"/>
  <c r="AK189" i="17"/>
  <c r="AL189" i="17"/>
  <c r="AN189" i="17"/>
  <c r="AO189" i="17"/>
  <c r="AP189" i="17"/>
  <c r="AG190" i="17"/>
  <c r="AH190" i="17"/>
  <c r="AI190" i="17"/>
  <c r="AJ190" i="17"/>
  <c r="AK190" i="17"/>
  <c r="AL190" i="17"/>
  <c r="AN190" i="17"/>
  <c r="AO190" i="17"/>
  <c r="AP190" i="17"/>
  <c r="AG191" i="17"/>
  <c r="AH191" i="17"/>
  <c r="AI191" i="17"/>
  <c r="AJ191" i="17"/>
  <c r="AK191" i="17"/>
  <c r="AL191" i="17"/>
  <c r="AN191" i="17"/>
  <c r="AO191" i="17"/>
  <c r="AP191" i="17"/>
  <c r="AG192" i="17"/>
  <c r="AH192" i="17"/>
  <c r="AI192" i="17"/>
  <c r="AJ192" i="17"/>
  <c r="AK192" i="17"/>
  <c r="AL192" i="17"/>
  <c r="AN192" i="17"/>
  <c r="AO192" i="17"/>
  <c r="AP192" i="17"/>
  <c r="AG193" i="17"/>
  <c r="AH193" i="17"/>
  <c r="AI193" i="17"/>
  <c r="AJ193" i="17"/>
  <c r="AK193" i="17"/>
  <c r="AL193" i="17"/>
  <c r="AN193" i="17"/>
  <c r="AO193" i="17"/>
  <c r="AP193" i="17"/>
  <c r="AG194" i="17"/>
  <c r="AH194" i="17"/>
  <c r="AI194" i="17"/>
  <c r="AJ194" i="17"/>
  <c r="AK194" i="17"/>
  <c r="AL194" i="17"/>
  <c r="AN194" i="17"/>
  <c r="AO194" i="17"/>
  <c r="AP194" i="17"/>
  <c r="AG195" i="17"/>
  <c r="AH195" i="17"/>
  <c r="AI195" i="17"/>
  <c r="AJ195" i="17"/>
  <c r="AK195" i="17"/>
  <c r="AL195" i="17"/>
  <c r="AN195" i="17"/>
  <c r="AO195" i="17"/>
  <c r="AP195" i="17"/>
  <c r="AG196" i="17"/>
  <c r="AH196" i="17"/>
  <c r="AI196" i="17"/>
  <c r="AJ196" i="17"/>
  <c r="AK196" i="17"/>
  <c r="AL196" i="17"/>
  <c r="AN196" i="17"/>
  <c r="AO196" i="17"/>
  <c r="AP196" i="17"/>
  <c r="AG197" i="17"/>
  <c r="AH197" i="17"/>
  <c r="AI197" i="17"/>
  <c r="AJ197" i="17"/>
  <c r="AK197" i="17"/>
  <c r="AL197" i="17"/>
  <c r="AN197" i="17"/>
  <c r="AO197" i="17"/>
  <c r="AP197" i="17"/>
  <c r="AG198" i="17"/>
  <c r="AH198" i="17"/>
  <c r="AI198" i="17"/>
  <c r="AJ198" i="17"/>
  <c r="AK198" i="17"/>
  <c r="AL198" i="17"/>
  <c r="AN198" i="17"/>
  <c r="AO198" i="17"/>
  <c r="AP198" i="17"/>
  <c r="AG199" i="17"/>
  <c r="AH199" i="17"/>
  <c r="AI199" i="17"/>
  <c r="AJ199" i="17"/>
  <c r="AK199" i="17"/>
  <c r="AL199" i="17"/>
  <c r="AN199" i="17"/>
  <c r="AO199" i="17"/>
  <c r="AP199" i="17"/>
  <c r="AG200" i="17"/>
  <c r="AH200" i="17"/>
  <c r="AI200" i="17"/>
  <c r="AJ200" i="17"/>
  <c r="AK200" i="17"/>
  <c r="AL200" i="17"/>
  <c r="AN200" i="17"/>
  <c r="AO200" i="17"/>
  <c r="AP200" i="17"/>
  <c r="AG201" i="17"/>
  <c r="AH201" i="17"/>
  <c r="AI201" i="17"/>
  <c r="AJ201" i="17"/>
  <c r="AK201" i="17"/>
  <c r="AL201" i="17"/>
  <c r="AN201" i="17"/>
  <c r="AO201" i="17"/>
  <c r="AP201" i="17"/>
  <c r="AG202" i="17"/>
  <c r="AH202" i="17"/>
  <c r="AI202" i="17"/>
  <c r="AJ202" i="17"/>
  <c r="AK202" i="17"/>
  <c r="AL202" i="17"/>
  <c r="AN202" i="17"/>
  <c r="AO202" i="17"/>
  <c r="AP202" i="17"/>
  <c r="AG203" i="17"/>
  <c r="AH203" i="17"/>
  <c r="AI203" i="17"/>
  <c r="AJ203" i="17"/>
  <c r="AK203" i="17"/>
  <c r="AL203" i="17"/>
  <c r="AN203" i="17"/>
  <c r="AO203" i="17"/>
  <c r="AP203" i="17"/>
  <c r="AG204" i="17"/>
  <c r="AH204" i="17"/>
  <c r="AI204" i="17"/>
  <c r="AJ204" i="17"/>
  <c r="AK204" i="17"/>
  <c r="AL204" i="17"/>
  <c r="AN204" i="17"/>
  <c r="AO204" i="17"/>
  <c r="AP204" i="17"/>
  <c r="AG205" i="17"/>
  <c r="AH205" i="17"/>
  <c r="AI205" i="17"/>
  <c r="AJ205" i="17"/>
  <c r="AK205" i="17"/>
  <c r="AL205" i="17"/>
  <c r="AN205" i="17"/>
  <c r="AO205" i="17"/>
  <c r="AP205" i="17"/>
  <c r="AG206" i="17"/>
  <c r="AH206" i="17"/>
  <c r="AI206" i="17"/>
  <c r="AJ206" i="17"/>
  <c r="AK206" i="17"/>
  <c r="AL206" i="17"/>
  <c r="AN206" i="17"/>
  <c r="AO206" i="17"/>
  <c r="AP206" i="17"/>
  <c r="AG207" i="17"/>
  <c r="AH207" i="17"/>
  <c r="AI207" i="17"/>
  <c r="AJ207" i="17"/>
  <c r="AK207" i="17"/>
  <c r="AL207" i="17"/>
  <c r="AN207" i="17"/>
  <c r="AO207" i="17"/>
  <c r="AP207" i="17"/>
  <c r="AG208" i="17"/>
  <c r="AH208" i="17"/>
  <c r="AI208" i="17"/>
  <c r="AJ208" i="17"/>
  <c r="AK208" i="17"/>
  <c r="AL208" i="17"/>
  <c r="AN208" i="17"/>
  <c r="AO208" i="17"/>
  <c r="AP208" i="17"/>
  <c r="AG209" i="17"/>
  <c r="AH209" i="17"/>
  <c r="AI209" i="17"/>
  <c r="AJ209" i="17"/>
  <c r="AK209" i="17"/>
  <c r="AL209" i="17"/>
  <c r="AN209" i="17"/>
  <c r="AO209" i="17"/>
  <c r="AP209" i="17"/>
  <c r="AG210" i="17"/>
  <c r="AH210" i="17"/>
  <c r="AI210" i="17"/>
  <c r="AJ210" i="17"/>
  <c r="AK210" i="17"/>
  <c r="AL210" i="17"/>
  <c r="AN210" i="17"/>
  <c r="AO210" i="17"/>
  <c r="AP210" i="17"/>
  <c r="AG211" i="17"/>
  <c r="AH211" i="17"/>
  <c r="AI211" i="17"/>
  <c r="AJ211" i="17"/>
  <c r="AK211" i="17"/>
  <c r="AL211" i="17"/>
  <c r="AN211" i="17"/>
  <c r="AO211" i="17"/>
  <c r="AP211" i="17"/>
  <c r="AG212" i="17"/>
  <c r="AH212" i="17"/>
  <c r="AI212" i="17"/>
  <c r="AJ212" i="17"/>
  <c r="AK212" i="17"/>
  <c r="AL212" i="17"/>
  <c r="AN212" i="17"/>
  <c r="AO212" i="17"/>
  <c r="AP212" i="17"/>
  <c r="AG213" i="17"/>
  <c r="AH213" i="17"/>
  <c r="AI213" i="17"/>
  <c r="AJ213" i="17"/>
  <c r="AK213" i="17"/>
  <c r="AL213" i="17"/>
  <c r="AN213" i="17"/>
  <c r="AO213" i="17"/>
  <c r="AP213" i="17"/>
  <c r="AG214" i="17"/>
  <c r="AH214" i="17"/>
  <c r="AI214" i="17"/>
  <c r="AJ214" i="17"/>
  <c r="AK214" i="17"/>
  <c r="AL214" i="17"/>
  <c r="AN214" i="17"/>
  <c r="AO214" i="17"/>
  <c r="AP214" i="17"/>
  <c r="AG215" i="17"/>
  <c r="AH215" i="17"/>
  <c r="AI215" i="17"/>
  <c r="AJ215" i="17"/>
  <c r="AK215" i="17"/>
  <c r="AL215" i="17"/>
  <c r="AN215" i="17"/>
  <c r="AO215" i="17"/>
  <c r="AP215" i="17"/>
  <c r="AG216" i="17"/>
  <c r="AH216" i="17"/>
  <c r="AI216" i="17"/>
  <c r="AJ216" i="17"/>
  <c r="AK216" i="17"/>
  <c r="AL216" i="17"/>
  <c r="AN216" i="17"/>
  <c r="AO216" i="17"/>
  <c r="AP216" i="17"/>
  <c r="AG217" i="17"/>
  <c r="AH217" i="17"/>
  <c r="AI217" i="17"/>
  <c r="AJ217" i="17"/>
  <c r="AK217" i="17"/>
  <c r="AL217" i="17"/>
  <c r="AN217" i="17"/>
  <c r="AO217" i="17"/>
  <c r="AP217" i="17"/>
  <c r="AG218" i="17"/>
  <c r="AH218" i="17"/>
  <c r="AI218" i="17"/>
  <c r="AJ218" i="17"/>
  <c r="AK218" i="17"/>
  <c r="AL218" i="17"/>
  <c r="AN218" i="17"/>
  <c r="AO218" i="17"/>
  <c r="AP218" i="17"/>
  <c r="AG219" i="17"/>
  <c r="AH219" i="17"/>
  <c r="AI219" i="17"/>
  <c r="AJ219" i="17"/>
  <c r="AK219" i="17"/>
  <c r="AL219" i="17"/>
  <c r="AN219" i="17"/>
  <c r="AO219" i="17"/>
  <c r="AP219" i="17"/>
  <c r="AG220" i="17"/>
  <c r="AH220" i="17"/>
  <c r="AI220" i="17"/>
  <c r="AJ220" i="17"/>
  <c r="AK220" i="17"/>
  <c r="AL220" i="17"/>
  <c r="AN220" i="17"/>
  <c r="AO220" i="17"/>
  <c r="AP220" i="17"/>
  <c r="AG221" i="17"/>
  <c r="AH221" i="17"/>
  <c r="AI221" i="17"/>
  <c r="AJ221" i="17"/>
  <c r="AK221" i="17"/>
  <c r="AL221" i="17"/>
  <c r="AN221" i="17"/>
  <c r="AO221" i="17"/>
  <c r="AP221" i="17"/>
  <c r="AG222" i="17"/>
  <c r="AH222" i="17"/>
  <c r="AI222" i="17"/>
  <c r="AJ222" i="17"/>
  <c r="AK222" i="17"/>
  <c r="AL222" i="17"/>
  <c r="AN222" i="17"/>
  <c r="AO222" i="17"/>
  <c r="AP222" i="17"/>
  <c r="AG223" i="17"/>
  <c r="AH223" i="17"/>
  <c r="AI223" i="17"/>
  <c r="AJ223" i="17"/>
  <c r="AK223" i="17"/>
  <c r="AL223" i="17"/>
  <c r="AN223" i="17"/>
  <c r="AO223" i="17"/>
  <c r="AP223" i="17"/>
  <c r="AG224" i="17"/>
  <c r="AH224" i="17"/>
  <c r="AI224" i="17"/>
  <c r="AJ224" i="17"/>
  <c r="AK224" i="17"/>
  <c r="AL224" i="17"/>
  <c r="AN224" i="17"/>
  <c r="AO224" i="17"/>
  <c r="AP224" i="17"/>
  <c r="AG225" i="17"/>
  <c r="AH225" i="17"/>
  <c r="AI225" i="17"/>
  <c r="AJ225" i="17"/>
  <c r="AK225" i="17"/>
  <c r="AL225" i="17"/>
  <c r="AN225" i="17"/>
  <c r="AO225" i="17"/>
  <c r="AP225" i="17"/>
  <c r="AG226" i="17"/>
  <c r="AH226" i="17"/>
  <c r="AI226" i="17"/>
  <c r="AJ226" i="17"/>
  <c r="AK226" i="17"/>
  <c r="AL226" i="17"/>
  <c r="AN226" i="17"/>
  <c r="AO226" i="17"/>
  <c r="AP226" i="17"/>
  <c r="AG227" i="17"/>
  <c r="AH227" i="17"/>
  <c r="AI227" i="17"/>
  <c r="AJ227" i="17"/>
  <c r="AK227" i="17"/>
  <c r="AL227" i="17"/>
  <c r="AN227" i="17"/>
  <c r="AO227" i="17"/>
  <c r="AP227" i="17"/>
  <c r="AG228" i="17"/>
  <c r="AH228" i="17"/>
  <c r="AI228" i="17"/>
  <c r="AJ228" i="17"/>
  <c r="AK228" i="17"/>
  <c r="AL228" i="17"/>
  <c r="AN228" i="17"/>
  <c r="AO228" i="17"/>
  <c r="AP228" i="17"/>
  <c r="AG229" i="17"/>
  <c r="AH229" i="17"/>
  <c r="AI229" i="17"/>
  <c r="AJ229" i="17"/>
  <c r="AK229" i="17"/>
  <c r="AL229" i="17"/>
  <c r="AN229" i="17"/>
  <c r="AO229" i="17"/>
  <c r="AP229" i="17"/>
  <c r="AG230" i="17"/>
  <c r="AH230" i="17"/>
  <c r="AI230" i="17"/>
  <c r="AJ230" i="17"/>
  <c r="AK230" i="17"/>
  <c r="AL230" i="17"/>
  <c r="AN230" i="17"/>
  <c r="AO230" i="17"/>
  <c r="AP230" i="17"/>
  <c r="AG231" i="17"/>
  <c r="AH231" i="17"/>
  <c r="AI231" i="17"/>
  <c r="AJ231" i="17"/>
  <c r="AK231" i="17"/>
  <c r="AL231" i="17"/>
  <c r="AN231" i="17"/>
  <c r="AO231" i="17"/>
  <c r="AP231" i="17"/>
  <c r="AG232" i="17"/>
  <c r="AH232" i="17"/>
  <c r="AI232" i="17"/>
  <c r="AJ232" i="17"/>
  <c r="AK232" i="17"/>
  <c r="AL232" i="17"/>
  <c r="AN232" i="17"/>
  <c r="AO232" i="17"/>
  <c r="AP232" i="17"/>
  <c r="AG233" i="17"/>
  <c r="AH233" i="17"/>
  <c r="AI233" i="17"/>
  <c r="AJ233" i="17"/>
  <c r="AK233" i="17"/>
  <c r="AL233" i="17"/>
  <c r="AN233" i="17"/>
  <c r="AO233" i="17"/>
  <c r="AP233" i="17"/>
  <c r="AG234" i="17"/>
  <c r="AH234" i="17"/>
  <c r="AI234" i="17"/>
  <c r="AJ234" i="17"/>
  <c r="AK234" i="17"/>
  <c r="AL234" i="17"/>
  <c r="AN234" i="17"/>
  <c r="AO234" i="17"/>
  <c r="AP234" i="17"/>
  <c r="AG235" i="17"/>
  <c r="AH235" i="17"/>
  <c r="AI235" i="17"/>
  <c r="AJ235" i="17"/>
  <c r="AK235" i="17"/>
  <c r="AL235" i="17"/>
  <c r="AN235" i="17"/>
  <c r="AO235" i="17"/>
  <c r="AP235" i="17"/>
  <c r="AG236" i="17"/>
  <c r="AH236" i="17"/>
  <c r="AI236" i="17"/>
  <c r="AJ236" i="17"/>
  <c r="AK236" i="17"/>
  <c r="AL236" i="17"/>
  <c r="AN236" i="17"/>
  <c r="AO236" i="17"/>
  <c r="AP236" i="17"/>
  <c r="AG237" i="17"/>
  <c r="AH237" i="17"/>
  <c r="AI237" i="17"/>
  <c r="AJ237" i="17"/>
  <c r="AK237" i="17"/>
  <c r="AL237" i="17"/>
  <c r="AN237" i="17"/>
  <c r="AO237" i="17"/>
  <c r="AP237" i="17"/>
  <c r="AG238" i="17"/>
  <c r="AH238" i="17"/>
  <c r="AI238" i="17"/>
  <c r="AJ238" i="17"/>
  <c r="AK238" i="17"/>
  <c r="AL238" i="17"/>
  <c r="AN238" i="17"/>
  <c r="AO238" i="17"/>
  <c r="AP238" i="17"/>
  <c r="AG239" i="17"/>
  <c r="AH239" i="17"/>
  <c r="AI239" i="17"/>
  <c r="AJ239" i="17"/>
  <c r="AK239" i="17"/>
  <c r="AL239" i="17"/>
  <c r="AN239" i="17"/>
  <c r="AO239" i="17"/>
  <c r="AP239" i="17"/>
  <c r="AG240" i="17"/>
  <c r="AH240" i="17"/>
  <c r="AI240" i="17"/>
  <c r="AJ240" i="17"/>
  <c r="AK240" i="17"/>
  <c r="AL240" i="17"/>
  <c r="AN240" i="17"/>
  <c r="AO240" i="17"/>
  <c r="AP240" i="17"/>
  <c r="AG241" i="17"/>
  <c r="AH241" i="17"/>
  <c r="AI241" i="17"/>
  <c r="AJ241" i="17"/>
  <c r="AK241" i="17"/>
  <c r="AL241" i="17"/>
  <c r="AN241" i="17"/>
  <c r="AO241" i="17"/>
  <c r="AP241" i="17"/>
  <c r="AG242" i="17"/>
  <c r="AH242" i="17"/>
  <c r="AI242" i="17"/>
  <c r="AJ242" i="17"/>
  <c r="AK242" i="17"/>
  <c r="AL242" i="17"/>
  <c r="AN242" i="17"/>
  <c r="AO242" i="17"/>
  <c r="AP242" i="17"/>
  <c r="AG243" i="17"/>
  <c r="AH243" i="17"/>
  <c r="AI243" i="17"/>
  <c r="AJ243" i="17"/>
  <c r="AK243" i="17"/>
  <c r="AL243" i="17"/>
  <c r="AN243" i="17"/>
  <c r="AO243" i="17"/>
  <c r="AP243" i="17"/>
  <c r="AG244" i="17"/>
  <c r="AH244" i="17"/>
  <c r="AI244" i="17"/>
  <c r="AJ244" i="17"/>
  <c r="AK244" i="17"/>
  <c r="AL244" i="17"/>
  <c r="AN244" i="17"/>
  <c r="AO244" i="17"/>
  <c r="AP244" i="17"/>
  <c r="AG245" i="17"/>
  <c r="AH245" i="17"/>
  <c r="AI245" i="17"/>
  <c r="AJ245" i="17"/>
  <c r="AK245" i="17"/>
  <c r="AL245" i="17"/>
  <c r="AN245" i="17"/>
  <c r="AO245" i="17"/>
  <c r="AP245" i="17"/>
  <c r="AG246" i="17"/>
  <c r="AH246" i="17"/>
  <c r="AI246" i="17"/>
  <c r="AJ246" i="17"/>
  <c r="AK246" i="17"/>
  <c r="AL246" i="17"/>
  <c r="AN246" i="17"/>
  <c r="AO246" i="17"/>
  <c r="AP246" i="17"/>
  <c r="AG247" i="17"/>
  <c r="AH247" i="17"/>
  <c r="AI247" i="17"/>
  <c r="AJ247" i="17"/>
  <c r="AK247" i="17"/>
  <c r="AL247" i="17"/>
  <c r="AN247" i="17"/>
  <c r="AO247" i="17"/>
  <c r="AP247" i="17"/>
  <c r="AG248" i="17"/>
  <c r="AH248" i="17"/>
  <c r="AI248" i="17"/>
  <c r="AJ248" i="17"/>
  <c r="AK248" i="17"/>
  <c r="AL248" i="17"/>
  <c r="AN248" i="17"/>
  <c r="AO248" i="17"/>
  <c r="AP248" i="17"/>
  <c r="AG249" i="17"/>
  <c r="AH249" i="17"/>
  <c r="AI249" i="17"/>
  <c r="AJ249" i="17"/>
  <c r="AK249" i="17"/>
  <c r="AL249" i="17"/>
  <c r="AN249" i="17"/>
  <c r="AO249" i="17"/>
  <c r="AP249" i="17"/>
  <c r="AG250" i="17"/>
  <c r="AH250" i="17"/>
  <c r="AI250" i="17"/>
  <c r="AJ250" i="17"/>
  <c r="AK250" i="17"/>
  <c r="AL250" i="17"/>
  <c r="AN250" i="17"/>
  <c r="AO250" i="17"/>
  <c r="AP250" i="17"/>
  <c r="AG251" i="17"/>
  <c r="AH251" i="17"/>
  <c r="AI251" i="17"/>
  <c r="AJ251" i="17"/>
  <c r="AK251" i="17"/>
  <c r="AL251" i="17"/>
  <c r="AN251" i="17"/>
  <c r="AO251" i="17"/>
  <c r="AP251" i="17"/>
  <c r="AG252" i="17"/>
  <c r="AH252" i="17"/>
  <c r="AI252" i="17"/>
  <c r="AJ252" i="17"/>
  <c r="AK252" i="17"/>
  <c r="AL252" i="17"/>
  <c r="AN252" i="17"/>
  <c r="AO252" i="17"/>
  <c r="AP252" i="17"/>
  <c r="AG253" i="17"/>
  <c r="AH253" i="17"/>
  <c r="AI253" i="17"/>
  <c r="AJ253" i="17"/>
  <c r="AK253" i="17"/>
  <c r="AL253" i="17"/>
  <c r="AN253" i="17"/>
  <c r="AO253" i="17"/>
  <c r="AP253" i="17"/>
  <c r="AG254" i="17"/>
  <c r="AH254" i="17"/>
  <c r="AI254" i="17"/>
  <c r="AJ254" i="17"/>
  <c r="AK254" i="17"/>
  <c r="AL254" i="17"/>
  <c r="AN254" i="17"/>
  <c r="AO254" i="17"/>
  <c r="AP254" i="17"/>
  <c r="AG255" i="17"/>
  <c r="AH255" i="17"/>
  <c r="AI255" i="17"/>
  <c r="AJ255" i="17"/>
  <c r="AK255" i="17"/>
  <c r="AL255" i="17"/>
  <c r="AN255" i="17"/>
  <c r="AO255" i="17"/>
  <c r="AP255" i="17"/>
  <c r="AG256" i="17"/>
  <c r="AH256" i="17"/>
  <c r="AI256" i="17"/>
  <c r="AJ256" i="17"/>
  <c r="AK256" i="17"/>
  <c r="AL256" i="17"/>
  <c r="AN256" i="17"/>
  <c r="AO256" i="17"/>
  <c r="AP256" i="17"/>
  <c r="AG257" i="17"/>
  <c r="AH257" i="17"/>
  <c r="AI257" i="17"/>
  <c r="AJ257" i="17"/>
  <c r="AK257" i="17"/>
  <c r="AL257" i="17"/>
  <c r="AN257" i="17"/>
  <c r="AO257" i="17"/>
  <c r="AP257" i="17"/>
  <c r="AG258" i="17"/>
  <c r="AH258" i="17"/>
  <c r="AI258" i="17"/>
  <c r="AJ258" i="17"/>
  <c r="AK258" i="17"/>
  <c r="AL258" i="17"/>
  <c r="AN258" i="17"/>
  <c r="AO258" i="17"/>
  <c r="AP258" i="17"/>
  <c r="AG259" i="17"/>
  <c r="AH259" i="17"/>
  <c r="AI259" i="17"/>
  <c r="AJ259" i="17"/>
  <c r="AK259" i="17"/>
  <c r="AL259" i="17"/>
  <c r="AN259" i="17"/>
  <c r="AO259" i="17"/>
  <c r="AP259" i="17"/>
  <c r="AG260" i="17"/>
  <c r="AH260" i="17"/>
  <c r="AI260" i="17"/>
  <c r="AJ260" i="17"/>
  <c r="AK260" i="17"/>
  <c r="AL260" i="17"/>
  <c r="AN260" i="17"/>
  <c r="AO260" i="17"/>
  <c r="AP260" i="17"/>
  <c r="AG261" i="17"/>
  <c r="AH261" i="17"/>
  <c r="AI261" i="17"/>
  <c r="AJ261" i="17"/>
  <c r="AK261" i="17"/>
  <c r="AL261" i="17"/>
  <c r="AN261" i="17"/>
  <c r="AO261" i="17"/>
  <c r="AP261" i="17"/>
  <c r="AG262" i="17"/>
  <c r="AH262" i="17"/>
  <c r="AI262" i="17"/>
  <c r="AJ262" i="17"/>
  <c r="AK262" i="17"/>
  <c r="AL262" i="17"/>
  <c r="AN262" i="17"/>
  <c r="AO262" i="17"/>
  <c r="AP262" i="17"/>
  <c r="AG263" i="17"/>
  <c r="AH263" i="17"/>
  <c r="AI263" i="17"/>
  <c r="AJ263" i="17"/>
  <c r="AK263" i="17"/>
  <c r="AL263" i="17"/>
  <c r="AN263" i="17"/>
  <c r="AO263" i="17"/>
  <c r="AP263" i="17"/>
  <c r="AG264" i="17"/>
  <c r="AH264" i="17"/>
  <c r="AI264" i="17"/>
  <c r="AJ264" i="17"/>
  <c r="AK264" i="17"/>
  <c r="AL264" i="17"/>
  <c r="AN264" i="17"/>
  <c r="AO264" i="17"/>
  <c r="AP264" i="17"/>
  <c r="AG265" i="17"/>
  <c r="AH265" i="17"/>
  <c r="AI265" i="17"/>
  <c r="AJ265" i="17"/>
  <c r="AK265" i="17"/>
  <c r="AL265" i="17"/>
  <c r="AN265" i="17"/>
  <c r="AO265" i="17"/>
  <c r="AP265" i="17"/>
  <c r="AG266" i="17"/>
  <c r="AH266" i="17"/>
  <c r="AI266" i="17"/>
  <c r="AJ266" i="17"/>
  <c r="AK266" i="17"/>
  <c r="AL266" i="17"/>
  <c r="AN266" i="17"/>
  <c r="AO266" i="17"/>
  <c r="AP266" i="17"/>
  <c r="AG267" i="17"/>
  <c r="AH267" i="17"/>
  <c r="AI267" i="17"/>
  <c r="AJ267" i="17"/>
  <c r="AK267" i="17"/>
  <c r="AL267" i="17"/>
  <c r="AN267" i="17"/>
  <c r="AO267" i="17"/>
  <c r="AP267" i="17"/>
  <c r="AG268" i="17"/>
  <c r="AH268" i="17"/>
  <c r="AI268" i="17"/>
  <c r="AJ268" i="17"/>
  <c r="AK268" i="17"/>
  <c r="AL268" i="17"/>
  <c r="AN268" i="17"/>
  <c r="AO268" i="17"/>
  <c r="AP268" i="17"/>
  <c r="AG269" i="17"/>
  <c r="AH269" i="17"/>
  <c r="AI269" i="17"/>
  <c r="AJ269" i="17"/>
  <c r="AK269" i="17"/>
  <c r="AL269" i="17"/>
  <c r="AN269" i="17"/>
  <c r="AO269" i="17"/>
  <c r="AP269" i="17"/>
  <c r="AG270" i="17"/>
  <c r="AH270" i="17"/>
  <c r="AI270" i="17"/>
  <c r="AJ270" i="17"/>
  <c r="AK270" i="17"/>
  <c r="AL270" i="17"/>
  <c r="AN270" i="17"/>
  <c r="AO270" i="17"/>
  <c r="AP270" i="17"/>
  <c r="AG271" i="17"/>
  <c r="AH271" i="17"/>
  <c r="AI271" i="17"/>
  <c r="AJ271" i="17"/>
  <c r="AK271" i="17"/>
  <c r="AL271" i="17"/>
  <c r="AN271" i="17"/>
  <c r="AO271" i="17"/>
  <c r="AP271" i="17"/>
  <c r="AG272" i="17"/>
  <c r="AH272" i="17"/>
  <c r="AI272" i="17"/>
  <c r="AJ272" i="17"/>
  <c r="AK272" i="17"/>
  <c r="AL272" i="17"/>
  <c r="AN272" i="17"/>
  <c r="AO272" i="17"/>
  <c r="AP272" i="17"/>
  <c r="AG273" i="17"/>
  <c r="AH273" i="17"/>
  <c r="AI273" i="17"/>
  <c r="AJ273" i="17"/>
  <c r="AK273" i="17"/>
  <c r="AL273" i="17"/>
  <c r="AN273" i="17"/>
  <c r="AO273" i="17"/>
  <c r="AP273" i="17"/>
  <c r="AG274" i="17"/>
  <c r="AH274" i="17"/>
  <c r="AI274" i="17"/>
  <c r="AJ274" i="17"/>
  <c r="AK274" i="17"/>
  <c r="AL274" i="17"/>
  <c r="AN274" i="17"/>
  <c r="AO274" i="17"/>
  <c r="AP274" i="17"/>
  <c r="AG275" i="17"/>
  <c r="AH275" i="17"/>
  <c r="AI275" i="17"/>
  <c r="AJ275" i="17"/>
  <c r="AK275" i="17"/>
  <c r="AL275" i="17"/>
  <c r="AN275" i="17"/>
  <c r="AO275" i="17"/>
  <c r="AP275" i="17"/>
  <c r="AG276" i="17"/>
  <c r="AH276" i="17"/>
  <c r="AI276" i="17"/>
  <c r="AJ276" i="17"/>
  <c r="AK276" i="17"/>
  <c r="AL276" i="17"/>
  <c r="AN276" i="17"/>
  <c r="AO276" i="17"/>
  <c r="AP276" i="17"/>
  <c r="AG277" i="17"/>
  <c r="AH277" i="17"/>
  <c r="AI277" i="17"/>
  <c r="AJ277" i="17"/>
  <c r="AK277" i="17"/>
  <c r="AL277" i="17"/>
  <c r="AN277" i="17"/>
  <c r="AO277" i="17"/>
  <c r="AP277" i="17"/>
  <c r="AG278" i="17"/>
  <c r="AH278" i="17"/>
  <c r="AI278" i="17"/>
  <c r="AJ278" i="17"/>
  <c r="AK278" i="17"/>
  <c r="AL278" i="17"/>
  <c r="AN278" i="17"/>
  <c r="AO278" i="17"/>
  <c r="AP278" i="17"/>
  <c r="AG279" i="17"/>
  <c r="AH279" i="17"/>
  <c r="AI279" i="17"/>
  <c r="AJ279" i="17"/>
  <c r="AK279" i="17"/>
  <c r="AL279" i="17"/>
  <c r="AN279" i="17"/>
  <c r="AO279" i="17"/>
  <c r="AP279" i="17"/>
  <c r="AG280" i="17"/>
  <c r="AH280" i="17"/>
  <c r="AI280" i="17"/>
  <c r="AJ280" i="17"/>
  <c r="AK280" i="17"/>
  <c r="AL280" i="17"/>
  <c r="AN280" i="17"/>
  <c r="AO280" i="17"/>
  <c r="AP280" i="17"/>
  <c r="AG281" i="17"/>
  <c r="AH281" i="17"/>
  <c r="AI281" i="17"/>
  <c r="AJ281" i="17"/>
  <c r="AK281" i="17"/>
  <c r="AL281" i="17"/>
  <c r="AN281" i="17"/>
  <c r="AO281" i="17"/>
  <c r="AP281" i="17"/>
  <c r="AG282" i="17"/>
  <c r="AH282" i="17"/>
  <c r="AI282" i="17"/>
  <c r="AJ282" i="17"/>
  <c r="AK282" i="17"/>
  <c r="AL282" i="17"/>
  <c r="AN282" i="17"/>
  <c r="AO282" i="17"/>
  <c r="AP282" i="17"/>
  <c r="AG283" i="17"/>
  <c r="AH283" i="17"/>
  <c r="AI283" i="17"/>
  <c r="AJ283" i="17"/>
  <c r="AK283" i="17"/>
  <c r="AL283" i="17"/>
  <c r="AN283" i="17"/>
  <c r="AO283" i="17"/>
  <c r="AP283" i="17"/>
  <c r="AG284" i="17"/>
  <c r="AH284" i="17"/>
  <c r="AI284" i="17"/>
  <c r="AJ284" i="17"/>
  <c r="AK284" i="17"/>
  <c r="AL284" i="17"/>
  <c r="AN284" i="17"/>
  <c r="AO284" i="17"/>
  <c r="AP284" i="17"/>
  <c r="AG285" i="17"/>
  <c r="AH285" i="17"/>
  <c r="AI285" i="17"/>
  <c r="AJ285" i="17"/>
  <c r="AK285" i="17"/>
  <c r="AL285" i="17"/>
  <c r="AN285" i="17"/>
  <c r="AO285" i="17"/>
  <c r="AP285" i="17"/>
  <c r="AG286" i="17"/>
  <c r="AH286" i="17"/>
  <c r="AI286" i="17"/>
  <c r="AJ286" i="17"/>
  <c r="AK286" i="17"/>
  <c r="AL286" i="17"/>
  <c r="AN286" i="17"/>
  <c r="AO286" i="17"/>
  <c r="AP286" i="17"/>
  <c r="AG287" i="17"/>
  <c r="AH287" i="17"/>
  <c r="AI287" i="17"/>
  <c r="AJ287" i="17"/>
  <c r="AK287" i="17"/>
  <c r="AL287" i="17"/>
  <c r="AN287" i="17"/>
  <c r="AO287" i="17"/>
  <c r="AP287" i="17"/>
  <c r="AG288" i="17"/>
  <c r="AH288" i="17"/>
  <c r="AI288" i="17"/>
  <c r="AJ288" i="17"/>
  <c r="AK288" i="17"/>
  <c r="AL288" i="17"/>
  <c r="AN288" i="17"/>
  <c r="AO288" i="17"/>
  <c r="AP288" i="17"/>
  <c r="AG289" i="17"/>
  <c r="AH289" i="17"/>
  <c r="AI289" i="17"/>
  <c r="AJ289" i="17"/>
  <c r="AK289" i="17"/>
  <c r="AL289" i="17"/>
  <c r="AN289" i="17"/>
  <c r="AO289" i="17"/>
  <c r="AP289" i="17"/>
  <c r="AG290" i="17"/>
  <c r="AH290" i="17"/>
  <c r="AI290" i="17"/>
  <c r="AJ290" i="17"/>
  <c r="AK290" i="17"/>
  <c r="AL290" i="17"/>
  <c r="AN290" i="17"/>
  <c r="AO290" i="17"/>
  <c r="AP290" i="17"/>
  <c r="AG291" i="17"/>
  <c r="AH291" i="17"/>
  <c r="AI291" i="17"/>
  <c r="AJ291" i="17"/>
  <c r="AK291" i="17"/>
  <c r="AL291" i="17"/>
  <c r="AN291" i="17"/>
  <c r="AO291" i="17"/>
  <c r="AP291" i="17"/>
  <c r="AG292" i="17"/>
  <c r="AH292" i="17"/>
  <c r="AI292" i="17"/>
  <c r="AJ292" i="17"/>
  <c r="AK292" i="17"/>
  <c r="AL292" i="17"/>
  <c r="AN292" i="17"/>
  <c r="AO292" i="17"/>
  <c r="AP292" i="17"/>
  <c r="AG293" i="17"/>
  <c r="AH293" i="17"/>
  <c r="AI293" i="17"/>
  <c r="AJ293" i="17"/>
  <c r="AK293" i="17"/>
  <c r="AL293" i="17"/>
  <c r="AN293" i="17"/>
  <c r="AO293" i="17"/>
  <c r="AP293" i="17"/>
  <c r="AG294" i="17"/>
  <c r="AH294" i="17"/>
  <c r="AI294" i="17"/>
  <c r="AJ294" i="17"/>
  <c r="AK294" i="17"/>
  <c r="AL294" i="17"/>
  <c r="AN294" i="17"/>
  <c r="AO294" i="17"/>
  <c r="AP294" i="17"/>
  <c r="AG295" i="17"/>
  <c r="AH295" i="17"/>
  <c r="AI295" i="17"/>
  <c r="AJ295" i="17"/>
  <c r="AK295" i="17"/>
  <c r="AL295" i="17"/>
  <c r="AN295" i="17"/>
  <c r="AO295" i="17"/>
  <c r="AP295" i="17"/>
  <c r="AG296" i="17"/>
  <c r="AH296" i="17"/>
  <c r="AI296" i="17"/>
  <c r="AJ296" i="17"/>
  <c r="AK296" i="17"/>
  <c r="AL296" i="17"/>
  <c r="AN296" i="17"/>
  <c r="AO296" i="17"/>
  <c r="AP296" i="17"/>
  <c r="AG297" i="17"/>
  <c r="AH297" i="17"/>
  <c r="AI297" i="17"/>
  <c r="AJ297" i="17"/>
  <c r="AK297" i="17"/>
  <c r="AL297" i="17"/>
  <c r="AN297" i="17"/>
  <c r="AO297" i="17"/>
  <c r="AP297" i="17"/>
  <c r="AG298" i="17"/>
  <c r="AH298" i="17"/>
  <c r="AI298" i="17"/>
  <c r="AJ298" i="17"/>
  <c r="AK298" i="17"/>
  <c r="AL298" i="17"/>
  <c r="AN298" i="17"/>
  <c r="AO298" i="17"/>
  <c r="AP298" i="17"/>
  <c r="AG299" i="17"/>
  <c r="AH299" i="17"/>
  <c r="AI299" i="17"/>
  <c r="AJ299" i="17"/>
  <c r="AK299" i="17"/>
  <c r="AL299" i="17"/>
  <c r="AN299" i="17"/>
  <c r="AO299" i="17"/>
  <c r="AP299" i="17"/>
  <c r="AG300" i="17"/>
  <c r="AH300" i="17"/>
  <c r="AI300" i="17"/>
  <c r="AJ300" i="17"/>
  <c r="AK300" i="17"/>
  <c r="AL300" i="17"/>
  <c r="AN300" i="17"/>
  <c r="AO300" i="17"/>
  <c r="AP300" i="17"/>
  <c r="AG301" i="17"/>
  <c r="AH301" i="17"/>
  <c r="AI301" i="17"/>
  <c r="AJ301" i="17"/>
  <c r="AK301" i="17"/>
  <c r="AL301" i="17"/>
  <c r="AN301" i="17"/>
  <c r="AO301" i="17"/>
  <c r="AP301" i="17"/>
  <c r="AG302" i="17"/>
  <c r="AH302" i="17"/>
  <c r="AI302" i="17"/>
  <c r="AJ302" i="17"/>
  <c r="AK302" i="17"/>
  <c r="AL302" i="17"/>
  <c r="AN302" i="17"/>
  <c r="AO302" i="17"/>
  <c r="AP302" i="17"/>
  <c r="AG303" i="17"/>
  <c r="AH303" i="17"/>
  <c r="AI303" i="17"/>
  <c r="AJ303" i="17"/>
  <c r="AK303" i="17"/>
  <c r="AL303" i="17"/>
  <c r="AN303" i="17"/>
  <c r="AO303" i="17"/>
  <c r="AP303" i="17"/>
  <c r="AG304" i="17"/>
  <c r="AH304" i="17"/>
  <c r="AI304" i="17"/>
  <c r="AJ304" i="17"/>
  <c r="AK304" i="17"/>
  <c r="AL304" i="17"/>
  <c r="AN304" i="17"/>
  <c r="AO304" i="17"/>
  <c r="AP304" i="17"/>
  <c r="AG305" i="17"/>
  <c r="AH305" i="17"/>
  <c r="AI305" i="17"/>
  <c r="AJ305" i="17"/>
  <c r="AK305" i="17"/>
  <c r="AL305" i="17"/>
  <c r="AN305" i="17"/>
  <c r="AO305" i="17"/>
  <c r="AP305" i="17"/>
  <c r="AG306" i="17"/>
  <c r="AH306" i="17"/>
  <c r="AI306" i="17"/>
  <c r="AJ306" i="17"/>
  <c r="AK306" i="17"/>
  <c r="AL306" i="17"/>
  <c r="AN306" i="17"/>
  <c r="AO306" i="17"/>
  <c r="AP306" i="17"/>
  <c r="AG307" i="17"/>
  <c r="AH307" i="17"/>
  <c r="AI307" i="17"/>
  <c r="AJ307" i="17"/>
  <c r="AK307" i="17"/>
  <c r="AL307" i="17"/>
  <c r="AN307" i="17"/>
  <c r="AO307" i="17"/>
  <c r="AP307" i="17"/>
  <c r="AG308" i="17"/>
  <c r="AH308" i="17"/>
  <c r="AI308" i="17"/>
  <c r="AJ308" i="17"/>
  <c r="AK308" i="17"/>
  <c r="AL308" i="17"/>
  <c r="AN308" i="17"/>
  <c r="AO308" i="17"/>
  <c r="AP308" i="17"/>
  <c r="AG309" i="17"/>
  <c r="AH309" i="17"/>
  <c r="AI309" i="17"/>
  <c r="AJ309" i="17"/>
  <c r="AK309" i="17"/>
  <c r="AL309" i="17"/>
  <c r="AN309" i="17"/>
  <c r="AO309" i="17"/>
  <c r="AP309" i="17"/>
  <c r="AG310" i="17"/>
  <c r="AH310" i="17"/>
  <c r="AI310" i="17"/>
  <c r="AJ310" i="17"/>
  <c r="AK310" i="17"/>
  <c r="AL310" i="17"/>
  <c r="AN310" i="17"/>
  <c r="AO310" i="17"/>
  <c r="AP310" i="17"/>
  <c r="AG311" i="17"/>
  <c r="AH311" i="17"/>
  <c r="AI311" i="17"/>
  <c r="AJ311" i="17"/>
  <c r="AK311" i="17"/>
  <c r="AL311" i="17"/>
  <c r="AN311" i="17"/>
  <c r="AO311" i="17"/>
  <c r="AP311" i="17"/>
  <c r="AG312" i="17"/>
  <c r="AH312" i="17"/>
  <c r="AI312" i="17"/>
  <c r="AJ312" i="17"/>
  <c r="AK312" i="17"/>
  <c r="AL312" i="17"/>
  <c r="AN312" i="17"/>
  <c r="AO312" i="17"/>
  <c r="AP312" i="17"/>
  <c r="AG313" i="17"/>
  <c r="AH313" i="17"/>
  <c r="AI313" i="17"/>
  <c r="AJ313" i="17"/>
  <c r="AK313" i="17"/>
  <c r="AL313" i="17"/>
  <c r="AN313" i="17"/>
  <c r="AO313" i="17"/>
  <c r="AP313" i="17"/>
  <c r="AG314" i="17"/>
  <c r="AH314" i="17"/>
  <c r="AI314" i="17"/>
  <c r="AJ314" i="17"/>
  <c r="AK314" i="17"/>
  <c r="AL314" i="17"/>
  <c r="AN314" i="17"/>
  <c r="AO314" i="17"/>
  <c r="AP314" i="17"/>
  <c r="AG315" i="17"/>
  <c r="AH315" i="17"/>
  <c r="AI315" i="17"/>
  <c r="AJ315" i="17"/>
  <c r="AK315" i="17"/>
  <c r="AL315" i="17"/>
  <c r="AN315" i="17"/>
  <c r="AO315" i="17"/>
  <c r="AP315" i="17"/>
  <c r="AG316" i="17"/>
  <c r="AH316" i="17"/>
  <c r="AI316" i="17"/>
  <c r="AJ316" i="17"/>
  <c r="AK316" i="17"/>
  <c r="AL316" i="17"/>
  <c r="AN316" i="17"/>
  <c r="AO316" i="17"/>
  <c r="AP316" i="17"/>
  <c r="AG317" i="17"/>
  <c r="AH317" i="17"/>
  <c r="AI317" i="17"/>
  <c r="AJ317" i="17"/>
  <c r="AK317" i="17"/>
  <c r="AL317" i="17"/>
  <c r="AN317" i="17"/>
  <c r="AO317" i="17"/>
  <c r="AP317" i="17"/>
  <c r="AG318" i="17"/>
  <c r="AH318" i="17"/>
  <c r="AI318" i="17"/>
  <c r="AJ318" i="17"/>
  <c r="AK318" i="17"/>
  <c r="AL318" i="17"/>
  <c r="AN318" i="17"/>
  <c r="AO318" i="17"/>
  <c r="AP318" i="17"/>
  <c r="AG319" i="17"/>
  <c r="AH319" i="17"/>
  <c r="AI319" i="17"/>
  <c r="AJ319" i="17"/>
  <c r="AK319" i="17"/>
  <c r="AL319" i="17"/>
  <c r="AN319" i="17"/>
  <c r="AO319" i="17"/>
  <c r="AP319" i="17"/>
  <c r="AG320" i="17"/>
  <c r="AH320" i="17"/>
  <c r="AI320" i="17"/>
  <c r="AJ320" i="17"/>
  <c r="AK320" i="17"/>
  <c r="AL320" i="17"/>
  <c r="AN320" i="17"/>
  <c r="AO320" i="17"/>
  <c r="AP320" i="17"/>
  <c r="AG321" i="17"/>
  <c r="AH321" i="17"/>
  <c r="AI321" i="17"/>
  <c r="AJ321" i="17"/>
  <c r="AK321" i="17"/>
  <c r="AL321" i="17"/>
  <c r="AN321" i="17"/>
  <c r="AO321" i="17"/>
  <c r="AP321" i="17"/>
  <c r="AG322" i="17"/>
  <c r="AH322" i="17"/>
  <c r="AI322" i="17"/>
  <c r="AJ322" i="17"/>
  <c r="AK322" i="17"/>
  <c r="AL322" i="17"/>
  <c r="AN322" i="17"/>
  <c r="AO322" i="17"/>
  <c r="AP322" i="17"/>
  <c r="AG323" i="17"/>
  <c r="AH323" i="17"/>
  <c r="AI323" i="17"/>
  <c r="AJ323" i="17"/>
  <c r="AK323" i="17"/>
  <c r="AL323" i="17"/>
  <c r="AN323" i="17"/>
  <c r="AO323" i="17"/>
  <c r="AP323" i="17"/>
  <c r="AG324" i="17"/>
  <c r="AH324" i="17"/>
  <c r="AI324" i="17"/>
  <c r="AJ324" i="17"/>
  <c r="AK324" i="17"/>
  <c r="AL324" i="17"/>
  <c r="AN324" i="17"/>
  <c r="AO324" i="17"/>
  <c r="AP324" i="17"/>
  <c r="AG325" i="17"/>
  <c r="AH325" i="17"/>
  <c r="AI325" i="17"/>
  <c r="AJ325" i="17"/>
  <c r="AK325" i="17"/>
  <c r="AL325" i="17"/>
  <c r="AN325" i="17"/>
  <c r="AO325" i="17"/>
  <c r="AP325" i="17"/>
  <c r="AG326" i="17"/>
  <c r="AH326" i="17"/>
  <c r="AI326" i="17"/>
  <c r="AJ326" i="17"/>
  <c r="AK326" i="17"/>
  <c r="AL326" i="17"/>
  <c r="AN326" i="17"/>
  <c r="AO326" i="17"/>
  <c r="AP326" i="17"/>
  <c r="AG327" i="17"/>
  <c r="AH327" i="17"/>
  <c r="AI327" i="17"/>
  <c r="AJ327" i="17"/>
  <c r="AK327" i="17"/>
  <c r="AL327" i="17"/>
  <c r="AN327" i="17"/>
  <c r="AO327" i="17"/>
  <c r="AP327" i="17"/>
  <c r="AG328" i="17"/>
  <c r="AH328" i="17"/>
  <c r="AI328" i="17"/>
  <c r="AJ328" i="17"/>
  <c r="AK328" i="17"/>
  <c r="AL328" i="17"/>
  <c r="AN328" i="17"/>
  <c r="AO328" i="17"/>
  <c r="AP328" i="17"/>
  <c r="AG329" i="17"/>
  <c r="AH329" i="17"/>
  <c r="AI329" i="17"/>
  <c r="AJ329" i="17"/>
  <c r="AK329" i="17"/>
  <c r="AL329" i="17"/>
  <c r="AN329" i="17"/>
  <c r="AO329" i="17"/>
  <c r="AP329" i="17"/>
  <c r="AG330" i="17"/>
  <c r="AH330" i="17"/>
  <c r="AI330" i="17"/>
  <c r="AJ330" i="17"/>
  <c r="AK330" i="17"/>
  <c r="AL330" i="17"/>
  <c r="AN330" i="17"/>
  <c r="AO330" i="17"/>
  <c r="AP330" i="17"/>
  <c r="AG331" i="17"/>
  <c r="AH331" i="17"/>
  <c r="AI331" i="17"/>
  <c r="AJ331" i="17"/>
  <c r="AK331" i="17"/>
  <c r="AL331" i="17"/>
  <c r="AN331" i="17"/>
  <c r="AO331" i="17"/>
  <c r="AP331" i="17"/>
  <c r="AG332" i="17"/>
  <c r="AH332" i="17"/>
  <c r="AI332" i="17"/>
  <c r="AJ332" i="17"/>
  <c r="AK332" i="17"/>
  <c r="AL332" i="17"/>
  <c r="AN332" i="17"/>
  <c r="AO332" i="17"/>
  <c r="AP332" i="17"/>
  <c r="AG333" i="17"/>
  <c r="AH333" i="17"/>
  <c r="AI333" i="17"/>
  <c r="AJ333" i="17"/>
  <c r="AK333" i="17"/>
  <c r="AL333" i="17"/>
  <c r="AN333" i="17"/>
  <c r="AO333" i="17"/>
  <c r="AP333" i="17"/>
  <c r="AG334" i="17"/>
  <c r="AH334" i="17"/>
  <c r="AI334" i="17"/>
  <c r="AJ334" i="17"/>
  <c r="AK334" i="17"/>
  <c r="AL334" i="17"/>
  <c r="AN334" i="17"/>
  <c r="AO334" i="17"/>
  <c r="AP334" i="17"/>
  <c r="AG335" i="17"/>
  <c r="AH335" i="17"/>
  <c r="AI335" i="17"/>
  <c r="AJ335" i="17"/>
  <c r="AK335" i="17"/>
  <c r="AL335" i="17"/>
  <c r="AN335" i="17"/>
  <c r="AO335" i="17"/>
  <c r="AP335" i="17"/>
  <c r="AG336" i="17"/>
  <c r="AH336" i="17"/>
  <c r="AI336" i="17"/>
  <c r="AJ336" i="17"/>
  <c r="AK336" i="17"/>
  <c r="AL336" i="17"/>
  <c r="AN336" i="17"/>
  <c r="AO336" i="17"/>
  <c r="AP336" i="17"/>
  <c r="AG337" i="17"/>
  <c r="AH337" i="17"/>
  <c r="AI337" i="17"/>
  <c r="AJ337" i="17"/>
  <c r="AK337" i="17"/>
  <c r="AL337" i="17"/>
  <c r="AN337" i="17"/>
  <c r="AO337" i="17"/>
  <c r="AP337" i="17"/>
  <c r="AG338" i="17"/>
  <c r="AH338" i="17"/>
  <c r="AI338" i="17"/>
  <c r="AJ338" i="17"/>
  <c r="AK338" i="17"/>
  <c r="AL338" i="17"/>
  <c r="AN338" i="17"/>
  <c r="AO338" i="17"/>
  <c r="AP338" i="17"/>
  <c r="AG339" i="17"/>
  <c r="AH339" i="17"/>
  <c r="AI339" i="17"/>
  <c r="AJ339" i="17"/>
  <c r="AK339" i="17"/>
  <c r="AL339" i="17"/>
  <c r="AN339" i="17"/>
  <c r="AO339" i="17"/>
  <c r="AP339" i="17"/>
  <c r="AG340" i="17"/>
  <c r="AH340" i="17"/>
  <c r="AI340" i="17"/>
  <c r="AJ340" i="17"/>
  <c r="AK340" i="17"/>
  <c r="AL340" i="17"/>
  <c r="AN340" i="17"/>
  <c r="AO340" i="17"/>
  <c r="AP340" i="17"/>
  <c r="AG341" i="17"/>
  <c r="AH341" i="17"/>
  <c r="AI341" i="17"/>
  <c r="AJ341" i="17"/>
  <c r="AK341" i="17"/>
  <c r="AL341" i="17"/>
  <c r="AN341" i="17"/>
  <c r="AO341" i="17"/>
  <c r="AP341" i="17"/>
  <c r="AG342" i="17"/>
  <c r="AH342" i="17"/>
  <c r="AI342" i="17"/>
  <c r="AJ342" i="17"/>
  <c r="AK342" i="17"/>
  <c r="AL342" i="17"/>
  <c r="AN342" i="17"/>
  <c r="AO342" i="17"/>
  <c r="AP342" i="17"/>
  <c r="AG343" i="17"/>
  <c r="AH343" i="17"/>
  <c r="AI343" i="17"/>
  <c r="AJ343" i="17"/>
  <c r="AK343" i="17"/>
  <c r="AL343" i="17"/>
  <c r="AN343" i="17"/>
  <c r="AO343" i="17"/>
  <c r="AP343" i="17"/>
  <c r="AG344" i="17"/>
  <c r="AH344" i="17"/>
  <c r="AI344" i="17"/>
  <c r="AJ344" i="17"/>
  <c r="AK344" i="17"/>
  <c r="AL344" i="17"/>
  <c r="AN344" i="17"/>
  <c r="AO344" i="17"/>
  <c r="AP344" i="17"/>
  <c r="AG345" i="17"/>
  <c r="AH345" i="17"/>
  <c r="AI345" i="17"/>
  <c r="AJ345" i="17"/>
  <c r="AK345" i="17"/>
  <c r="AL345" i="17"/>
  <c r="AN345" i="17"/>
  <c r="AO345" i="17"/>
  <c r="AP345" i="17"/>
  <c r="AG346" i="17"/>
  <c r="AH346" i="17"/>
  <c r="AI346" i="17"/>
  <c r="AJ346" i="17"/>
  <c r="AK346" i="17"/>
  <c r="AL346" i="17"/>
  <c r="AN346" i="17"/>
  <c r="AO346" i="17"/>
  <c r="AP346" i="17"/>
  <c r="AG347" i="17"/>
  <c r="AH347" i="17"/>
  <c r="AI347" i="17"/>
  <c r="AJ347" i="17"/>
  <c r="AK347" i="17"/>
  <c r="AL347" i="17"/>
  <c r="AN347" i="17"/>
  <c r="AO347" i="17"/>
  <c r="AP347" i="17"/>
  <c r="AG348" i="17"/>
  <c r="AH348" i="17"/>
  <c r="AI348" i="17"/>
  <c r="AJ348" i="17"/>
  <c r="AK348" i="17"/>
  <c r="AL348" i="17"/>
  <c r="AN348" i="17"/>
  <c r="AO348" i="17"/>
  <c r="AP348" i="17"/>
  <c r="AG349" i="17"/>
  <c r="AH349" i="17"/>
  <c r="AI349" i="17"/>
  <c r="AJ349" i="17"/>
  <c r="AK349" i="17"/>
  <c r="AL349" i="17"/>
  <c r="AN349" i="17"/>
  <c r="AO349" i="17"/>
  <c r="AP349" i="17"/>
  <c r="AG350" i="17"/>
  <c r="AH350" i="17"/>
  <c r="AI350" i="17"/>
  <c r="AJ350" i="17"/>
  <c r="AK350" i="17"/>
  <c r="AL350" i="17"/>
  <c r="AN350" i="17"/>
  <c r="AO350" i="17"/>
  <c r="AP350" i="17"/>
  <c r="AG351" i="17"/>
  <c r="AH351" i="17"/>
  <c r="AI351" i="17"/>
  <c r="AJ351" i="17"/>
  <c r="AK351" i="17"/>
  <c r="AL351" i="17"/>
  <c r="AN351" i="17"/>
  <c r="AO351" i="17"/>
  <c r="AP351" i="17"/>
  <c r="AG352" i="17"/>
  <c r="AH352" i="17"/>
  <c r="AI352" i="17"/>
  <c r="AJ352" i="17"/>
  <c r="AK352" i="17"/>
  <c r="AL352" i="17"/>
  <c r="AN352" i="17"/>
  <c r="AO352" i="17"/>
  <c r="AP352" i="17"/>
  <c r="AG353" i="17"/>
  <c r="AH353" i="17"/>
  <c r="AI353" i="17"/>
  <c r="AJ353" i="17"/>
  <c r="AK353" i="17"/>
  <c r="AL353" i="17"/>
  <c r="AN353" i="17"/>
  <c r="AO353" i="17"/>
  <c r="AP353" i="17"/>
  <c r="AG354" i="17"/>
  <c r="AH354" i="17"/>
  <c r="AI354" i="17"/>
  <c r="AJ354" i="17"/>
  <c r="AK354" i="17"/>
  <c r="AL354" i="17"/>
  <c r="AN354" i="17"/>
  <c r="AO354" i="17"/>
  <c r="AP354" i="17"/>
  <c r="AG355" i="17"/>
  <c r="AH355" i="17"/>
  <c r="AI355" i="17"/>
  <c r="AJ355" i="17"/>
  <c r="AK355" i="17"/>
  <c r="AL355" i="17"/>
  <c r="AN355" i="17"/>
  <c r="AO355" i="17"/>
  <c r="AP355" i="17"/>
  <c r="AG356" i="17"/>
  <c r="AH356" i="17"/>
  <c r="AI356" i="17"/>
  <c r="AJ356" i="17"/>
  <c r="AK356" i="17"/>
  <c r="AL356" i="17"/>
  <c r="AN356" i="17"/>
  <c r="AO356" i="17"/>
  <c r="AP356" i="17"/>
  <c r="AG357" i="17"/>
  <c r="AH357" i="17"/>
  <c r="AI357" i="17"/>
  <c r="AJ357" i="17"/>
  <c r="AK357" i="17"/>
  <c r="AL357" i="17"/>
  <c r="AN357" i="17"/>
  <c r="AO357" i="17"/>
  <c r="AP357" i="17"/>
  <c r="AG358" i="17"/>
  <c r="AH358" i="17"/>
  <c r="AI358" i="17"/>
  <c r="AJ358" i="17"/>
  <c r="AK358" i="17"/>
  <c r="AL358" i="17"/>
  <c r="AN358" i="17"/>
  <c r="AO358" i="17"/>
  <c r="AP358" i="17"/>
  <c r="AG359" i="17"/>
  <c r="AH359" i="17"/>
  <c r="AI359" i="17"/>
  <c r="AJ359" i="17"/>
  <c r="AK359" i="17"/>
  <c r="AL359" i="17"/>
  <c r="AN359" i="17"/>
  <c r="AO359" i="17"/>
  <c r="AP359" i="17"/>
  <c r="AG360" i="17"/>
  <c r="AH360" i="17"/>
  <c r="AI360" i="17"/>
  <c r="AJ360" i="17"/>
  <c r="AK360" i="17"/>
  <c r="AL360" i="17"/>
  <c r="AN360" i="17"/>
  <c r="AO360" i="17"/>
  <c r="AP360" i="17"/>
  <c r="AG361" i="17"/>
  <c r="AH361" i="17"/>
  <c r="AI361" i="17"/>
  <c r="AJ361" i="17"/>
  <c r="AK361" i="17"/>
  <c r="AL361" i="17"/>
  <c r="AN361" i="17"/>
  <c r="AO361" i="17"/>
  <c r="AP361" i="17"/>
  <c r="AG362" i="17"/>
  <c r="AH362" i="17"/>
  <c r="AI362" i="17"/>
  <c r="AJ362" i="17"/>
  <c r="AK362" i="17"/>
  <c r="AL362" i="17"/>
  <c r="AN362" i="17"/>
  <c r="AO362" i="17"/>
  <c r="AP362" i="17"/>
  <c r="AG363" i="17"/>
  <c r="AH363" i="17"/>
  <c r="AI363" i="17"/>
  <c r="AJ363" i="17"/>
  <c r="AK363" i="17"/>
  <c r="AL363" i="17"/>
  <c r="AN363" i="17"/>
  <c r="AO363" i="17"/>
  <c r="AP363" i="17"/>
  <c r="AG364" i="17"/>
  <c r="AH364" i="17"/>
  <c r="AI364" i="17"/>
  <c r="AJ364" i="17"/>
  <c r="AK364" i="17"/>
  <c r="AL364" i="17"/>
  <c r="AN364" i="17"/>
  <c r="AO364" i="17"/>
  <c r="AP364" i="17"/>
  <c r="AG365" i="17"/>
  <c r="AH365" i="17"/>
  <c r="AI365" i="17"/>
  <c r="AJ365" i="17"/>
  <c r="AK365" i="17"/>
  <c r="AL365" i="17"/>
  <c r="AN365" i="17"/>
  <c r="AO365" i="17"/>
  <c r="AP365" i="17"/>
  <c r="AG366" i="17"/>
  <c r="AH366" i="17"/>
  <c r="AI366" i="17"/>
  <c r="AJ366" i="17"/>
  <c r="AK366" i="17"/>
  <c r="AL366" i="17"/>
  <c r="AN366" i="17"/>
  <c r="AO366" i="17"/>
  <c r="AP366" i="17"/>
  <c r="B32" i="2"/>
  <c r="AG4" i="17"/>
  <c r="AW4" i="17"/>
  <c r="B17" i="17"/>
  <c r="B16" i="17"/>
  <c r="B15" i="17"/>
  <c r="B14" i="17"/>
  <c r="B13" i="17"/>
  <c r="B12" i="17"/>
  <c r="B11" i="17"/>
  <c r="B10" i="17"/>
  <c r="B9" i="17"/>
  <c r="B8" i="17"/>
  <c r="B7" i="17"/>
  <c r="B6" i="17"/>
  <c r="B5" i="17"/>
  <c r="B4" i="17"/>
  <c r="B3" i="17"/>
  <c r="B2" i="17"/>
  <c r="AW3" i="17"/>
  <c r="AW2" i="17"/>
  <c r="L16" i="18"/>
  <c r="A2" i="17"/>
  <c r="C2" i="17"/>
  <c r="D2" i="17"/>
  <c r="E2" i="17"/>
  <c r="K2" i="17"/>
  <c r="L2" i="17"/>
  <c r="M2" i="17"/>
  <c r="N2" i="17"/>
  <c r="O2" i="17"/>
  <c r="P2" i="17"/>
  <c r="Q2" i="17"/>
  <c r="R2" i="17"/>
  <c r="S2" i="17"/>
  <c r="T2" i="17"/>
  <c r="U2" i="17"/>
  <c r="V2" i="17"/>
  <c r="W2" i="17"/>
  <c r="X2" i="17"/>
  <c r="Y2" i="17"/>
  <c r="Z2" i="17"/>
  <c r="AA2" i="17"/>
  <c r="AB2" i="17"/>
  <c r="AC2" i="17"/>
  <c r="AD2" i="17"/>
  <c r="AE2" i="17"/>
  <c r="AF2" i="17"/>
  <c r="AG2" i="17"/>
  <c r="AH2" i="17"/>
  <c r="AI2" i="17"/>
  <c r="AJ2" i="17"/>
  <c r="AK2" i="17"/>
  <c r="AL2" i="17"/>
  <c r="AN2" i="17"/>
  <c r="AO2" i="17"/>
  <c r="AP2" i="17"/>
  <c r="AQ2" i="17"/>
  <c r="AR2" i="17"/>
  <c r="AS2" i="17"/>
  <c r="AT2" i="17"/>
  <c r="AU2" i="17"/>
  <c r="AV2" i="17"/>
  <c r="AX2" i="17"/>
  <c r="AY2" i="17"/>
  <c r="AZ2" i="17"/>
  <c r="BA2" i="17"/>
  <c r="BB2" i="17"/>
  <c r="BC2" i="17"/>
  <c r="BD2" i="17"/>
  <c r="BE2" i="17"/>
  <c r="BF2" i="17"/>
  <c r="BG2" i="17"/>
  <c r="BH2" i="17"/>
  <c r="BI2" i="17"/>
  <c r="BJ2" i="17"/>
  <c r="BK2" i="17"/>
  <c r="BT2" i="17"/>
  <c r="BU2" i="17"/>
  <c r="BV2" i="17"/>
  <c r="BW2" i="17"/>
  <c r="BX2" i="17"/>
  <c r="BY2" i="17"/>
  <c r="BZ2" i="17"/>
  <c r="CA2" i="17"/>
  <c r="CB2" i="17"/>
  <c r="CC2" i="17"/>
  <c r="CD2" i="17"/>
  <c r="CE2" i="17"/>
  <c r="CF2" i="17"/>
  <c r="CG2" i="17"/>
  <c r="CH2" i="17"/>
  <c r="CI2" i="17"/>
  <c r="CJ2" i="17"/>
  <c r="CK2" i="17"/>
  <c r="CL2" i="17"/>
  <c r="CM2" i="17"/>
  <c r="CN2" i="17"/>
  <c r="CO2" i="17"/>
  <c r="CP2" i="17"/>
  <c r="CQ2" i="17"/>
  <c r="CR2" i="17"/>
  <c r="CS2" i="17"/>
  <c r="CT2" i="17"/>
  <c r="CU2" i="17"/>
  <c r="CV2" i="17"/>
  <c r="CW2" i="17"/>
  <c r="CX2" i="17"/>
  <c r="CY2" i="17"/>
  <c r="CZ2" i="17"/>
  <c r="DA2" i="17"/>
  <c r="DB2" i="17"/>
  <c r="DC2" i="17"/>
  <c r="DD2" i="17"/>
  <c r="DE2" i="17"/>
  <c r="DF2" i="17"/>
  <c r="DG2" i="17"/>
  <c r="DH2" i="17"/>
  <c r="DI2" i="17"/>
  <c r="A3" i="17"/>
  <c r="C3" i="17"/>
  <c r="D3" i="17"/>
  <c r="E3" i="17"/>
  <c r="K3" i="17"/>
  <c r="L3" i="17"/>
  <c r="M3" i="17"/>
  <c r="N3" i="17"/>
  <c r="O3" i="17"/>
  <c r="P3" i="17"/>
  <c r="Q3" i="17"/>
  <c r="R3" i="17"/>
  <c r="S3" i="17"/>
  <c r="T3" i="17"/>
  <c r="U3" i="17"/>
  <c r="V3" i="17"/>
  <c r="W3" i="17"/>
  <c r="X3" i="17"/>
  <c r="Y3" i="17"/>
  <c r="Z3" i="17"/>
  <c r="AA3" i="17"/>
  <c r="AB3" i="17"/>
  <c r="AC3" i="17"/>
  <c r="AD3" i="17"/>
  <c r="AE3" i="17"/>
  <c r="AF3" i="17"/>
  <c r="AG3" i="17"/>
  <c r="AH3" i="17"/>
  <c r="AI3" i="17"/>
  <c r="AJ3" i="17"/>
  <c r="AK3" i="17"/>
  <c r="AL3" i="17"/>
  <c r="AN3" i="17"/>
  <c r="AO3" i="17"/>
  <c r="AP3" i="17"/>
  <c r="AQ3" i="17"/>
  <c r="AR3" i="17"/>
  <c r="AS3" i="17"/>
  <c r="AT3" i="17"/>
  <c r="AU3" i="17"/>
  <c r="AV3" i="17"/>
  <c r="AX3" i="17"/>
  <c r="AY3" i="17"/>
  <c r="AZ3" i="17"/>
  <c r="BA3" i="17"/>
  <c r="BB3" i="17"/>
  <c r="BC3" i="17"/>
  <c r="BD3" i="17"/>
  <c r="BE3" i="17"/>
  <c r="BF3" i="17"/>
  <c r="BG3" i="17"/>
  <c r="BH3" i="17"/>
  <c r="BI3" i="17"/>
  <c r="BJ3" i="17"/>
  <c r="BK3" i="17"/>
  <c r="BT3" i="17"/>
  <c r="BU3" i="17"/>
  <c r="BV3" i="17"/>
  <c r="BW3" i="17"/>
  <c r="BX3" i="17"/>
  <c r="BY3" i="17"/>
  <c r="BZ3" i="17"/>
  <c r="CA3" i="17"/>
  <c r="CB3" i="17"/>
  <c r="CC3" i="17"/>
  <c r="CD3" i="17"/>
  <c r="CE3" i="17"/>
  <c r="CF3" i="17"/>
  <c r="CG3" i="17"/>
  <c r="CH3" i="17"/>
  <c r="CI3" i="17"/>
  <c r="CJ3" i="17"/>
  <c r="CK3" i="17"/>
  <c r="CL3" i="17"/>
  <c r="CM3" i="17"/>
  <c r="CN3" i="17"/>
  <c r="CO3" i="17"/>
  <c r="CP3" i="17"/>
  <c r="CQ3" i="17"/>
  <c r="CR3" i="17"/>
  <c r="CS3" i="17"/>
  <c r="CT3" i="17"/>
  <c r="CU3" i="17"/>
  <c r="CV3" i="17"/>
  <c r="CW3" i="17"/>
  <c r="CX3" i="17"/>
  <c r="CY3" i="17"/>
  <c r="CZ3" i="17"/>
  <c r="DA3" i="17"/>
  <c r="DB3" i="17"/>
  <c r="DC3" i="17"/>
  <c r="DD3" i="17"/>
  <c r="DE3" i="17"/>
  <c r="DF3" i="17"/>
  <c r="DG3" i="17"/>
  <c r="DH3" i="17"/>
  <c r="DI3" i="17"/>
  <c r="A4" i="17"/>
  <c r="C4" i="17"/>
  <c r="D4" i="17"/>
  <c r="E4" i="17"/>
  <c r="K4" i="17"/>
  <c r="L4" i="17"/>
  <c r="M4" i="17"/>
  <c r="N4" i="17"/>
  <c r="O4" i="17"/>
  <c r="P4" i="17"/>
  <c r="Q4" i="17"/>
  <c r="R4" i="17"/>
  <c r="S4" i="17"/>
  <c r="T4" i="17"/>
  <c r="U4" i="17"/>
  <c r="V4" i="17"/>
  <c r="W4" i="17"/>
  <c r="X4" i="17"/>
  <c r="Y4" i="17"/>
  <c r="Z4" i="17"/>
  <c r="AA4" i="17"/>
  <c r="AB4" i="17"/>
  <c r="AC4" i="17"/>
  <c r="AD4" i="17"/>
  <c r="AE4" i="17"/>
  <c r="AF4" i="17"/>
  <c r="AH4" i="17"/>
  <c r="AI4" i="17"/>
  <c r="AJ4" i="17"/>
  <c r="AK4" i="17"/>
  <c r="AL4" i="17"/>
  <c r="AN4" i="17"/>
  <c r="AO4" i="17"/>
  <c r="AP4" i="17"/>
  <c r="AQ4" i="17"/>
  <c r="AR4" i="17"/>
  <c r="AS4" i="17"/>
  <c r="AT4" i="17"/>
  <c r="AU4" i="17"/>
  <c r="AV4" i="17"/>
  <c r="AY4" i="17"/>
  <c r="AZ4" i="17"/>
  <c r="BA4" i="17"/>
  <c r="BB4" i="17"/>
  <c r="BC4" i="17"/>
  <c r="BD4" i="17"/>
  <c r="BE4" i="17"/>
  <c r="BF4" i="17"/>
  <c r="BG4" i="17"/>
  <c r="BH4" i="17"/>
  <c r="BI4" i="17"/>
  <c r="BJ4" i="17"/>
  <c r="BK4" i="17"/>
  <c r="BT4" i="17"/>
  <c r="BU4" i="17"/>
  <c r="BV4" i="17"/>
  <c r="BW4" i="17"/>
  <c r="BX4" i="17"/>
  <c r="BY4" i="17"/>
  <c r="BZ4" i="17"/>
  <c r="CA4" i="17"/>
  <c r="CB4" i="17"/>
  <c r="CC4" i="17"/>
  <c r="CD4" i="17"/>
  <c r="CE4" i="17"/>
  <c r="CF4" i="17"/>
  <c r="CG4" i="17"/>
  <c r="CH4" i="17"/>
  <c r="CI4" i="17"/>
  <c r="CJ4" i="17"/>
  <c r="CK4" i="17"/>
  <c r="CL4" i="17"/>
  <c r="CM4" i="17"/>
  <c r="CN4" i="17"/>
  <c r="CO4" i="17"/>
  <c r="CP4" i="17"/>
  <c r="CQ4" i="17"/>
  <c r="CR4" i="17"/>
  <c r="CS4" i="17"/>
  <c r="CT4" i="17"/>
  <c r="CU4" i="17"/>
  <c r="CV4" i="17"/>
  <c r="CW4" i="17"/>
  <c r="CX4" i="17"/>
  <c r="CY4" i="17"/>
  <c r="CZ4" i="17"/>
  <c r="DA4" i="17"/>
  <c r="DB4" i="17"/>
  <c r="DC4" i="17"/>
  <c r="DD4" i="17"/>
  <c r="DE4" i="17"/>
  <c r="DF4" i="17"/>
  <c r="DG4" i="17"/>
  <c r="DH4" i="17"/>
  <c r="DI4" i="17"/>
  <c r="A5" i="17"/>
  <c r="C5" i="17"/>
  <c r="D5" i="17"/>
  <c r="E5" i="17"/>
  <c r="K5" i="17"/>
  <c r="L5" i="17"/>
  <c r="M5" i="17"/>
  <c r="N5" i="17"/>
  <c r="O5" i="17"/>
  <c r="P5" i="17"/>
  <c r="Q5" i="17"/>
  <c r="R5" i="17"/>
  <c r="S5" i="17"/>
  <c r="T5" i="17"/>
  <c r="U5" i="17"/>
  <c r="V5" i="17"/>
  <c r="W5" i="17"/>
  <c r="X5" i="17"/>
  <c r="Y5" i="17"/>
  <c r="Z5" i="17"/>
  <c r="AA5" i="17"/>
  <c r="AB5" i="17"/>
  <c r="AC5" i="17"/>
  <c r="AD5" i="17"/>
  <c r="AE5" i="17"/>
  <c r="AF5" i="17"/>
  <c r="AG5" i="17"/>
  <c r="AH5" i="17"/>
  <c r="AI5" i="17"/>
  <c r="AJ5" i="17"/>
  <c r="AK5" i="17"/>
  <c r="AL5" i="17"/>
  <c r="AN5" i="17"/>
  <c r="AO5" i="17"/>
  <c r="AP5" i="17"/>
  <c r="AQ5" i="17"/>
  <c r="AR5" i="17"/>
  <c r="AS5" i="17"/>
  <c r="AT5" i="17"/>
  <c r="AU5" i="17"/>
  <c r="AV5" i="17"/>
  <c r="AY5" i="17"/>
  <c r="AZ5" i="17"/>
  <c r="BA5" i="17"/>
  <c r="BB5" i="17"/>
  <c r="BC5" i="17"/>
  <c r="BD5" i="17"/>
  <c r="BE5" i="17"/>
  <c r="BF5" i="17"/>
  <c r="BG5" i="17"/>
  <c r="BH5" i="17"/>
  <c r="BI5" i="17"/>
  <c r="BJ5" i="17"/>
  <c r="BK5" i="17"/>
  <c r="BT5" i="17"/>
  <c r="BU5" i="17"/>
  <c r="BV5" i="17"/>
  <c r="BW5" i="17"/>
  <c r="BX5" i="17"/>
  <c r="BY5" i="17"/>
  <c r="BZ5" i="17"/>
  <c r="CA5" i="17"/>
  <c r="CB5" i="17"/>
  <c r="CC5" i="17"/>
  <c r="CD5" i="17"/>
  <c r="CE5" i="17"/>
  <c r="CF5" i="17"/>
  <c r="CG5" i="17"/>
  <c r="CH5" i="17"/>
  <c r="CI5" i="17"/>
  <c r="CJ5" i="17"/>
  <c r="CK5" i="17"/>
  <c r="CL5" i="17"/>
  <c r="CM5" i="17"/>
  <c r="CN5" i="17"/>
  <c r="CO5" i="17"/>
  <c r="CP5" i="17"/>
  <c r="CQ5" i="17"/>
  <c r="CR5" i="17"/>
  <c r="CS5" i="17"/>
  <c r="CT5" i="17"/>
  <c r="CU5" i="17"/>
  <c r="CV5" i="17"/>
  <c r="CW5" i="17"/>
  <c r="CX5" i="17"/>
  <c r="CY5" i="17"/>
  <c r="CZ5" i="17"/>
  <c r="DA5" i="17"/>
  <c r="DB5" i="17"/>
  <c r="DC5" i="17"/>
  <c r="DD5" i="17"/>
  <c r="DE5" i="17"/>
  <c r="DF5" i="17"/>
  <c r="DG5" i="17"/>
  <c r="DH5" i="17"/>
  <c r="DI5" i="17"/>
  <c r="A6" i="17"/>
  <c r="C6" i="17"/>
  <c r="D6" i="17"/>
  <c r="E6" i="17"/>
  <c r="K6" i="17"/>
  <c r="L6" i="17"/>
  <c r="M6" i="17"/>
  <c r="N6" i="17"/>
  <c r="O6" i="17"/>
  <c r="P6" i="17"/>
  <c r="Q6" i="17"/>
  <c r="R6" i="17"/>
  <c r="S6" i="17"/>
  <c r="T6" i="17"/>
  <c r="U6" i="17"/>
  <c r="V6" i="17"/>
  <c r="W6" i="17"/>
  <c r="X6" i="17"/>
  <c r="Y6" i="17"/>
  <c r="Z6" i="17"/>
  <c r="AA6" i="17"/>
  <c r="AB6" i="17"/>
  <c r="AC6" i="17"/>
  <c r="AD6" i="17"/>
  <c r="AE6" i="17"/>
  <c r="AF6" i="17"/>
  <c r="AG6" i="17"/>
  <c r="AH6" i="17"/>
  <c r="AI6" i="17"/>
  <c r="AJ6" i="17"/>
  <c r="AK6" i="17"/>
  <c r="AL6" i="17"/>
  <c r="AN6" i="17"/>
  <c r="AO6" i="17"/>
  <c r="AP6" i="17"/>
  <c r="AQ6" i="17"/>
  <c r="AR6" i="17"/>
  <c r="AS6" i="17"/>
  <c r="AT6" i="17"/>
  <c r="AU6" i="17"/>
  <c r="AV6" i="17"/>
  <c r="AY6" i="17"/>
  <c r="AZ6" i="17"/>
  <c r="BA6" i="17"/>
  <c r="BB6" i="17"/>
  <c r="BC6" i="17"/>
  <c r="BD6" i="17"/>
  <c r="BE6" i="17"/>
  <c r="BF6" i="17"/>
  <c r="BG6" i="17"/>
  <c r="BH6" i="17"/>
  <c r="BI6" i="17"/>
  <c r="BJ6" i="17"/>
  <c r="BK6" i="17"/>
  <c r="BT6" i="17"/>
  <c r="BU6" i="17"/>
  <c r="BV6" i="17"/>
  <c r="BW6" i="17"/>
  <c r="BX6" i="17"/>
  <c r="BY6" i="17"/>
  <c r="BZ6" i="17"/>
  <c r="CA6" i="17"/>
  <c r="CB6" i="17"/>
  <c r="CC6" i="17"/>
  <c r="CD6" i="17"/>
  <c r="CE6" i="17"/>
  <c r="CF6" i="17"/>
  <c r="CG6" i="17"/>
  <c r="CH6" i="17"/>
  <c r="CI6" i="17"/>
  <c r="CJ6" i="17"/>
  <c r="CK6" i="17"/>
  <c r="CL6" i="17"/>
  <c r="CM6" i="17"/>
  <c r="CN6" i="17"/>
  <c r="CO6" i="17"/>
  <c r="CP6" i="17"/>
  <c r="CQ6" i="17"/>
  <c r="CR6" i="17"/>
  <c r="CS6" i="17"/>
  <c r="CT6" i="17"/>
  <c r="CU6" i="17"/>
  <c r="CV6" i="17"/>
  <c r="CW6" i="17"/>
  <c r="CX6" i="17"/>
  <c r="CY6" i="17"/>
  <c r="CZ6" i="17"/>
  <c r="DA6" i="17"/>
  <c r="DB6" i="17"/>
  <c r="DC6" i="17"/>
  <c r="DD6" i="17"/>
  <c r="DE6" i="17"/>
  <c r="DF6" i="17"/>
  <c r="DG6" i="17"/>
  <c r="DH6" i="17"/>
  <c r="DI6" i="17"/>
  <c r="A7" i="17"/>
  <c r="C7" i="17"/>
  <c r="D7" i="17"/>
  <c r="E7" i="17"/>
  <c r="K7" i="17"/>
  <c r="L7" i="17"/>
  <c r="M7" i="17"/>
  <c r="N7" i="17"/>
  <c r="O7" i="17"/>
  <c r="P7" i="17"/>
  <c r="Q7" i="17"/>
  <c r="R7" i="17"/>
  <c r="S7" i="17"/>
  <c r="T7" i="17"/>
  <c r="U7" i="17"/>
  <c r="V7" i="17"/>
  <c r="W7" i="17"/>
  <c r="X7" i="17"/>
  <c r="Y7" i="17"/>
  <c r="Z7" i="17"/>
  <c r="AA7" i="17"/>
  <c r="AB7" i="17"/>
  <c r="AC7" i="17"/>
  <c r="AD7" i="17"/>
  <c r="AE7" i="17"/>
  <c r="AF7" i="17"/>
  <c r="AG7" i="17"/>
  <c r="AH7" i="17"/>
  <c r="AI7" i="17"/>
  <c r="AJ7" i="17"/>
  <c r="AK7" i="17"/>
  <c r="AL7" i="17"/>
  <c r="AN7" i="17"/>
  <c r="AO7" i="17"/>
  <c r="AP7" i="17"/>
  <c r="AQ7" i="17"/>
  <c r="AR7" i="17"/>
  <c r="AS7" i="17"/>
  <c r="AT7" i="17"/>
  <c r="AU7" i="17"/>
  <c r="AV7" i="17"/>
  <c r="AY7" i="17"/>
  <c r="AZ7" i="17"/>
  <c r="BA7" i="17"/>
  <c r="BB7" i="17"/>
  <c r="BC7" i="17"/>
  <c r="BD7" i="17"/>
  <c r="BE7" i="17"/>
  <c r="BF7" i="17"/>
  <c r="BG7" i="17"/>
  <c r="BH7" i="17"/>
  <c r="BI7" i="17"/>
  <c r="BJ7" i="17"/>
  <c r="BK7" i="17"/>
  <c r="BT7" i="17"/>
  <c r="BU7" i="17"/>
  <c r="BV7" i="17"/>
  <c r="BW7" i="17"/>
  <c r="BX7" i="17"/>
  <c r="BY7" i="17"/>
  <c r="BZ7" i="17"/>
  <c r="CA7" i="17"/>
  <c r="CB7" i="17"/>
  <c r="CC7" i="17"/>
  <c r="CD7" i="17"/>
  <c r="CE7" i="17"/>
  <c r="CF7" i="17"/>
  <c r="CG7" i="17"/>
  <c r="CH7" i="17"/>
  <c r="CI7" i="17"/>
  <c r="CJ7" i="17"/>
  <c r="CK7" i="17"/>
  <c r="CL7" i="17"/>
  <c r="CM7" i="17"/>
  <c r="CN7" i="17"/>
  <c r="CO7" i="17"/>
  <c r="CP7" i="17"/>
  <c r="CQ7" i="17"/>
  <c r="CR7" i="17"/>
  <c r="CS7" i="17"/>
  <c r="CT7" i="17"/>
  <c r="CU7" i="17"/>
  <c r="CV7" i="17"/>
  <c r="CW7" i="17"/>
  <c r="CX7" i="17"/>
  <c r="CY7" i="17"/>
  <c r="CZ7" i="17"/>
  <c r="DA7" i="17"/>
  <c r="DB7" i="17"/>
  <c r="DC7" i="17"/>
  <c r="DD7" i="17"/>
  <c r="DE7" i="17"/>
  <c r="DF7" i="17"/>
  <c r="DG7" i="17"/>
  <c r="DH7" i="17"/>
  <c r="DI7" i="17"/>
  <c r="A8" i="17"/>
  <c r="C8" i="17"/>
  <c r="D8" i="17"/>
  <c r="E8" i="17"/>
  <c r="K8" i="17"/>
  <c r="L8" i="17"/>
  <c r="M8" i="17"/>
  <c r="N8" i="17"/>
  <c r="O8" i="17"/>
  <c r="P8" i="17"/>
  <c r="Q8" i="17"/>
  <c r="R8" i="17"/>
  <c r="S8" i="17"/>
  <c r="T8" i="17"/>
  <c r="U8" i="17"/>
  <c r="V8" i="17"/>
  <c r="W8" i="17"/>
  <c r="X8" i="17"/>
  <c r="Y8" i="17"/>
  <c r="Z8" i="17"/>
  <c r="AA8" i="17"/>
  <c r="AB8" i="17"/>
  <c r="AC8" i="17"/>
  <c r="AD8" i="17"/>
  <c r="AE8" i="17"/>
  <c r="AF8" i="17"/>
  <c r="AG8" i="17"/>
  <c r="AH8" i="17"/>
  <c r="AI8" i="17"/>
  <c r="AJ8" i="17"/>
  <c r="AK8" i="17"/>
  <c r="AL8" i="17"/>
  <c r="AN8" i="17"/>
  <c r="AO8" i="17"/>
  <c r="AP8" i="17"/>
  <c r="AQ8" i="17"/>
  <c r="AR8" i="17"/>
  <c r="AS8" i="17"/>
  <c r="AT8" i="17"/>
  <c r="AU8" i="17"/>
  <c r="AV8" i="17"/>
  <c r="AY8" i="17"/>
  <c r="AZ8" i="17"/>
  <c r="BA8" i="17"/>
  <c r="BB8" i="17"/>
  <c r="BC8" i="17"/>
  <c r="BD8" i="17"/>
  <c r="BE8" i="17"/>
  <c r="BF8" i="17"/>
  <c r="BG8" i="17"/>
  <c r="BH8" i="17"/>
  <c r="BI8" i="17"/>
  <c r="BJ8" i="17"/>
  <c r="BK8" i="17"/>
  <c r="BT8" i="17"/>
  <c r="BU8" i="17"/>
  <c r="BV8" i="17"/>
  <c r="BW8" i="17"/>
  <c r="BX8" i="17"/>
  <c r="BY8" i="17"/>
  <c r="BZ8" i="17"/>
  <c r="CA8" i="17"/>
  <c r="CB8" i="17"/>
  <c r="CC8" i="17"/>
  <c r="CD8" i="17"/>
  <c r="CE8" i="17"/>
  <c r="CF8" i="17"/>
  <c r="CG8" i="17"/>
  <c r="CH8" i="17"/>
  <c r="CI8" i="17"/>
  <c r="CJ8" i="17"/>
  <c r="CK8" i="17"/>
  <c r="CL8" i="17"/>
  <c r="CM8" i="17"/>
  <c r="CN8" i="17"/>
  <c r="CO8" i="17"/>
  <c r="CP8" i="17"/>
  <c r="CQ8" i="17"/>
  <c r="CR8" i="17"/>
  <c r="CS8" i="17"/>
  <c r="CT8" i="17"/>
  <c r="CU8" i="17"/>
  <c r="CV8" i="17"/>
  <c r="CW8" i="17"/>
  <c r="CX8" i="17"/>
  <c r="CY8" i="17"/>
  <c r="CZ8" i="17"/>
  <c r="DA8" i="17"/>
  <c r="DB8" i="17"/>
  <c r="DC8" i="17"/>
  <c r="DD8" i="17"/>
  <c r="DE8" i="17"/>
  <c r="DF8" i="17"/>
  <c r="DG8" i="17"/>
  <c r="DH8" i="17"/>
  <c r="DI8" i="17"/>
  <c r="A9" i="17"/>
  <c r="C9" i="17"/>
  <c r="D9" i="17"/>
  <c r="E9" i="17"/>
  <c r="K9" i="17"/>
  <c r="L9" i="17"/>
  <c r="M9" i="17"/>
  <c r="N9" i="17"/>
  <c r="O9" i="17"/>
  <c r="P9" i="17"/>
  <c r="Q9" i="17"/>
  <c r="R9" i="17"/>
  <c r="S9" i="17"/>
  <c r="T9" i="17"/>
  <c r="U9" i="17"/>
  <c r="V9" i="17"/>
  <c r="W9" i="17"/>
  <c r="X9" i="17"/>
  <c r="Y9" i="17"/>
  <c r="Z9" i="17"/>
  <c r="AA9" i="17"/>
  <c r="AB9" i="17"/>
  <c r="AC9" i="17"/>
  <c r="AD9" i="17"/>
  <c r="AE9" i="17"/>
  <c r="AF9" i="17"/>
  <c r="AG9" i="17"/>
  <c r="AH9" i="17"/>
  <c r="AI9" i="17"/>
  <c r="AJ9" i="17"/>
  <c r="AK9" i="17"/>
  <c r="AL9" i="17"/>
  <c r="AN9" i="17"/>
  <c r="AO9" i="17"/>
  <c r="AP9" i="17"/>
  <c r="AQ9" i="17"/>
  <c r="AR9" i="17"/>
  <c r="AS9" i="17"/>
  <c r="AT9" i="17"/>
  <c r="AU9" i="17"/>
  <c r="AV9" i="17"/>
  <c r="AY9" i="17"/>
  <c r="AZ9" i="17"/>
  <c r="BA9" i="17"/>
  <c r="BB9" i="17"/>
  <c r="BC9" i="17"/>
  <c r="BD9" i="17"/>
  <c r="BE9" i="17"/>
  <c r="BF9" i="17"/>
  <c r="BG9" i="17"/>
  <c r="BH9" i="17"/>
  <c r="BI9" i="17"/>
  <c r="BJ9" i="17"/>
  <c r="BK9" i="17"/>
  <c r="BT9" i="17"/>
  <c r="BU9" i="17"/>
  <c r="BV9" i="17"/>
  <c r="BW9" i="17"/>
  <c r="BX9" i="17"/>
  <c r="BY9" i="17"/>
  <c r="BZ9" i="17"/>
  <c r="CA9" i="17"/>
  <c r="CB9" i="17"/>
  <c r="CC9" i="17"/>
  <c r="CD9" i="17"/>
  <c r="CE9" i="17"/>
  <c r="CF9" i="17"/>
  <c r="CG9" i="17"/>
  <c r="CH9" i="17"/>
  <c r="CI9" i="17"/>
  <c r="CJ9" i="17"/>
  <c r="CK9" i="17"/>
  <c r="CL9" i="17"/>
  <c r="CM9" i="17"/>
  <c r="CN9" i="17"/>
  <c r="CO9" i="17"/>
  <c r="CP9" i="17"/>
  <c r="CQ9" i="17"/>
  <c r="CR9" i="17"/>
  <c r="CS9" i="17"/>
  <c r="CT9" i="17"/>
  <c r="CU9" i="17"/>
  <c r="CV9" i="17"/>
  <c r="CW9" i="17"/>
  <c r="CX9" i="17"/>
  <c r="CY9" i="17"/>
  <c r="CZ9" i="17"/>
  <c r="DA9" i="17"/>
  <c r="DB9" i="17"/>
  <c r="DC9" i="17"/>
  <c r="DD9" i="17"/>
  <c r="DE9" i="17"/>
  <c r="DF9" i="17"/>
  <c r="DG9" i="17"/>
  <c r="DH9" i="17"/>
  <c r="DI9" i="17"/>
  <c r="A10" i="17"/>
  <c r="C10" i="17"/>
  <c r="D10" i="17"/>
  <c r="E10" i="17"/>
  <c r="K10" i="17"/>
  <c r="L10" i="17"/>
  <c r="M10" i="17"/>
  <c r="N10" i="17"/>
  <c r="O10" i="17"/>
  <c r="P10" i="17"/>
  <c r="T10" i="17"/>
  <c r="U10" i="17"/>
  <c r="V10" i="17"/>
  <c r="W10" i="17"/>
  <c r="X10" i="17"/>
  <c r="Y10" i="17"/>
  <c r="Z10" i="17"/>
  <c r="AA10" i="17"/>
  <c r="AB10" i="17"/>
  <c r="AC10" i="17"/>
  <c r="AD10" i="17"/>
  <c r="AE10" i="17"/>
  <c r="AF10" i="17"/>
  <c r="AG10" i="17"/>
  <c r="AH10" i="17"/>
  <c r="AI10" i="17"/>
  <c r="AJ10" i="17"/>
  <c r="AK10" i="17"/>
  <c r="AL10" i="17"/>
  <c r="AN10" i="17"/>
  <c r="AO10" i="17"/>
  <c r="AP10" i="17"/>
  <c r="AQ10" i="17"/>
  <c r="AR10" i="17"/>
  <c r="AS10" i="17"/>
  <c r="AT10" i="17"/>
  <c r="AU10" i="17"/>
  <c r="AV10" i="17"/>
  <c r="AY10" i="17"/>
  <c r="AZ10" i="17"/>
  <c r="BA10" i="17"/>
  <c r="BB10" i="17"/>
  <c r="BC10" i="17"/>
  <c r="BD10" i="17"/>
  <c r="BE10" i="17"/>
  <c r="BF10" i="17"/>
  <c r="BG10" i="17"/>
  <c r="BH10" i="17"/>
  <c r="BI10" i="17"/>
  <c r="BJ10" i="17"/>
  <c r="BK10" i="17"/>
  <c r="BT10" i="17"/>
  <c r="BU10" i="17"/>
  <c r="BV10" i="17"/>
  <c r="BW10" i="17"/>
  <c r="BX10" i="17"/>
  <c r="BY10" i="17"/>
  <c r="BZ10" i="17"/>
  <c r="CA10" i="17"/>
  <c r="CB10" i="17"/>
  <c r="CC10" i="17"/>
  <c r="CD10" i="17"/>
  <c r="CE10" i="17"/>
  <c r="CF10" i="17"/>
  <c r="CG10" i="17"/>
  <c r="CH10" i="17"/>
  <c r="CI10" i="17"/>
  <c r="CJ10" i="17"/>
  <c r="CK10" i="17"/>
  <c r="CL10" i="17"/>
  <c r="CM10" i="17"/>
  <c r="CN10" i="17"/>
  <c r="CO10" i="17"/>
  <c r="CP10" i="17"/>
  <c r="CQ10" i="17"/>
  <c r="CR10" i="17"/>
  <c r="CS10" i="17"/>
  <c r="CT10" i="17"/>
  <c r="CU10" i="17"/>
  <c r="CV10" i="17"/>
  <c r="CW10" i="17"/>
  <c r="CX10" i="17"/>
  <c r="CY10" i="17"/>
  <c r="CZ10" i="17"/>
  <c r="DA10" i="17"/>
  <c r="DB10" i="17"/>
  <c r="DC10" i="17"/>
  <c r="DD10" i="17"/>
  <c r="DE10" i="17"/>
  <c r="DF10" i="17"/>
  <c r="DG10" i="17"/>
  <c r="DH10" i="17"/>
  <c r="DI10" i="17"/>
  <c r="A11" i="17"/>
  <c r="C11" i="17"/>
  <c r="D11" i="17"/>
  <c r="E11" i="17"/>
  <c r="K11" i="17"/>
  <c r="L11" i="17"/>
  <c r="M11" i="17"/>
  <c r="N11" i="17"/>
  <c r="O11" i="17"/>
  <c r="P11" i="17"/>
  <c r="T11" i="17"/>
  <c r="U11" i="17"/>
  <c r="V11" i="17"/>
  <c r="W11" i="17"/>
  <c r="X11" i="17"/>
  <c r="Y11" i="17"/>
  <c r="Z11" i="17"/>
  <c r="AA11" i="17"/>
  <c r="AB11" i="17"/>
  <c r="AC11" i="17"/>
  <c r="AD11" i="17"/>
  <c r="AE11" i="17"/>
  <c r="AF11" i="17"/>
  <c r="AG11" i="17"/>
  <c r="AH11" i="17"/>
  <c r="AI11" i="17"/>
  <c r="AJ11" i="17"/>
  <c r="AK11" i="17"/>
  <c r="AL11" i="17"/>
  <c r="AN11" i="17"/>
  <c r="AO11" i="17"/>
  <c r="AP11" i="17"/>
  <c r="AQ11" i="17"/>
  <c r="AR11" i="17"/>
  <c r="AS11" i="17"/>
  <c r="AT11" i="17"/>
  <c r="AU11" i="17"/>
  <c r="AV11" i="17"/>
  <c r="AY11" i="17"/>
  <c r="AZ11" i="17"/>
  <c r="BA11" i="17"/>
  <c r="BB11" i="17"/>
  <c r="BC11" i="17"/>
  <c r="BD11" i="17"/>
  <c r="BE11" i="17"/>
  <c r="BF11" i="17"/>
  <c r="BG11" i="17"/>
  <c r="BH11" i="17"/>
  <c r="BI11" i="17"/>
  <c r="BJ11" i="17"/>
  <c r="BK11" i="17"/>
  <c r="BT11" i="17"/>
  <c r="BU11" i="17"/>
  <c r="BV11" i="17"/>
  <c r="BW11" i="17"/>
  <c r="BX11" i="17"/>
  <c r="BY11" i="17"/>
  <c r="BZ11" i="17"/>
  <c r="CA11" i="17"/>
  <c r="CB11" i="17"/>
  <c r="CC11" i="17"/>
  <c r="CD11" i="17"/>
  <c r="CE11" i="17"/>
  <c r="CF11" i="17"/>
  <c r="CG11" i="17"/>
  <c r="CH11" i="17"/>
  <c r="CI11" i="17"/>
  <c r="CJ11" i="17"/>
  <c r="CK11" i="17"/>
  <c r="CL11" i="17"/>
  <c r="CM11" i="17"/>
  <c r="CN11" i="17"/>
  <c r="CO11" i="17"/>
  <c r="CP11" i="17"/>
  <c r="CQ11" i="17"/>
  <c r="CR11" i="17"/>
  <c r="CS11" i="17"/>
  <c r="CT11" i="17"/>
  <c r="CU11" i="17"/>
  <c r="CV11" i="17"/>
  <c r="CW11" i="17"/>
  <c r="CX11" i="17"/>
  <c r="CY11" i="17"/>
  <c r="CZ11" i="17"/>
  <c r="DA11" i="17"/>
  <c r="DB11" i="17"/>
  <c r="DC11" i="17"/>
  <c r="DD11" i="17"/>
  <c r="DE11" i="17"/>
  <c r="DF11" i="17"/>
  <c r="DG11" i="17"/>
  <c r="DH11" i="17"/>
  <c r="DI11" i="17"/>
  <c r="A12" i="17"/>
  <c r="C12" i="17"/>
  <c r="D12" i="17"/>
  <c r="E12" i="17"/>
  <c r="K12" i="17"/>
  <c r="L12" i="17"/>
  <c r="M12" i="17"/>
  <c r="N12" i="17"/>
  <c r="O12" i="17"/>
  <c r="P12" i="17"/>
  <c r="T12" i="17"/>
  <c r="U12" i="17"/>
  <c r="V12" i="17"/>
  <c r="W12" i="17"/>
  <c r="X12" i="17"/>
  <c r="Y12" i="17"/>
  <c r="Z12" i="17"/>
  <c r="AA12" i="17"/>
  <c r="AB12" i="17"/>
  <c r="AC12" i="17"/>
  <c r="AD12" i="17"/>
  <c r="AE12" i="17"/>
  <c r="AF12" i="17"/>
  <c r="AG12" i="17"/>
  <c r="AH12" i="17"/>
  <c r="AI12" i="17"/>
  <c r="AJ12" i="17"/>
  <c r="AK12" i="17"/>
  <c r="AL12" i="17"/>
  <c r="AN12" i="17"/>
  <c r="AO12" i="17"/>
  <c r="AP12" i="17"/>
  <c r="AQ12" i="17"/>
  <c r="AR12" i="17"/>
  <c r="AS12" i="17"/>
  <c r="AT12" i="17"/>
  <c r="AU12" i="17"/>
  <c r="AV12" i="17"/>
  <c r="AY12" i="17"/>
  <c r="AZ12" i="17"/>
  <c r="BA12" i="17"/>
  <c r="BB12" i="17"/>
  <c r="BC12" i="17"/>
  <c r="BD12" i="17"/>
  <c r="BE12" i="17"/>
  <c r="BF12" i="17"/>
  <c r="BG12" i="17"/>
  <c r="BH12" i="17"/>
  <c r="BI12" i="17"/>
  <c r="BJ12" i="17"/>
  <c r="BK12" i="17"/>
  <c r="BT12" i="17"/>
  <c r="BU12" i="17"/>
  <c r="BV12" i="17"/>
  <c r="BW12" i="17"/>
  <c r="BX12" i="17"/>
  <c r="BY12" i="17"/>
  <c r="BZ12" i="17"/>
  <c r="CA12" i="17"/>
  <c r="CB12" i="17"/>
  <c r="CC12" i="17"/>
  <c r="CD12" i="17"/>
  <c r="CE12" i="17"/>
  <c r="CF12" i="17"/>
  <c r="CG12" i="17"/>
  <c r="CH12" i="17"/>
  <c r="CI12" i="17"/>
  <c r="CJ12" i="17"/>
  <c r="CK12" i="17"/>
  <c r="CL12" i="17"/>
  <c r="CM12" i="17"/>
  <c r="CN12" i="17"/>
  <c r="CO12" i="17"/>
  <c r="CP12" i="17"/>
  <c r="CQ12" i="17"/>
  <c r="CR12" i="17"/>
  <c r="CS12" i="17"/>
  <c r="CT12" i="17"/>
  <c r="CU12" i="17"/>
  <c r="CV12" i="17"/>
  <c r="CW12" i="17"/>
  <c r="CX12" i="17"/>
  <c r="CY12" i="17"/>
  <c r="CZ12" i="17"/>
  <c r="DA12" i="17"/>
  <c r="DB12" i="17"/>
  <c r="DC12" i="17"/>
  <c r="DD12" i="17"/>
  <c r="DE12" i="17"/>
  <c r="DF12" i="17"/>
  <c r="DG12" i="17"/>
  <c r="DH12" i="17"/>
  <c r="DI12" i="17"/>
  <c r="A13" i="17"/>
  <c r="C13" i="17"/>
  <c r="D13" i="17"/>
  <c r="E13" i="17"/>
  <c r="K13" i="17"/>
  <c r="L13" i="17"/>
  <c r="M13" i="17"/>
  <c r="N13" i="17"/>
  <c r="O13" i="17"/>
  <c r="P13" i="17"/>
  <c r="T13" i="17"/>
  <c r="U13" i="17"/>
  <c r="V13" i="17"/>
  <c r="W13" i="17"/>
  <c r="X13" i="17"/>
  <c r="Y13" i="17"/>
  <c r="Z13" i="17"/>
  <c r="AA13" i="17"/>
  <c r="AB13" i="17"/>
  <c r="AC13" i="17"/>
  <c r="AD13" i="17"/>
  <c r="AE13" i="17"/>
  <c r="AF13" i="17"/>
  <c r="AG13" i="17"/>
  <c r="AH13" i="17"/>
  <c r="AI13" i="17"/>
  <c r="AJ13" i="17"/>
  <c r="AK13" i="17"/>
  <c r="AL13" i="17"/>
  <c r="AN13" i="17"/>
  <c r="AO13" i="17"/>
  <c r="AP13" i="17"/>
  <c r="AQ13" i="17"/>
  <c r="AR13" i="17"/>
  <c r="AS13" i="17"/>
  <c r="AT13" i="17"/>
  <c r="AU13" i="17"/>
  <c r="AV13" i="17"/>
  <c r="AY13" i="17"/>
  <c r="AZ13" i="17"/>
  <c r="BA13" i="17"/>
  <c r="BB13" i="17"/>
  <c r="BC13" i="17"/>
  <c r="BD13" i="17"/>
  <c r="BE13" i="17"/>
  <c r="BF13" i="17"/>
  <c r="BG13" i="17"/>
  <c r="BH13" i="17"/>
  <c r="BI13" i="17"/>
  <c r="BJ13" i="17"/>
  <c r="BK13" i="17"/>
  <c r="BT13" i="17"/>
  <c r="BU13" i="17"/>
  <c r="BV13" i="17"/>
  <c r="BW13" i="17"/>
  <c r="BX13" i="17"/>
  <c r="BY13" i="17"/>
  <c r="BZ13" i="17"/>
  <c r="CA13" i="17"/>
  <c r="CB13" i="17"/>
  <c r="CC13" i="17"/>
  <c r="CD13" i="17"/>
  <c r="CE13" i="17"/>
  <c r="CF13" i="17"/>
  <c r="CG13" i="17"/>
  <c r="CH13" i="17"/>
  <c r="CI13" i="17"/>
  <c r="CJ13" i="17"/>
  <c r="CK13" i="17"/>
  <c r="CL13" i="17"/>
  <c r="CM13" i="17"/>
  <c r="CN13" i="17"/>
  <c r="CO13" i="17"/>
  <c r="CP13" i="17"/>
  <c r="CQ13" i="17"/>
  <c r="CR13" i="17"/>
  <c r="CS13" i="17"/>
  <c r="CT13" i="17"/>
  <c r="CU13" i="17"/>
  <c r="CV13" i="17"/>
  <c r="CW13" i="17"/>
  <c r="CX13" i="17"/>
  <c r="CY13" i="17"/>
  <c r="CZ13" i="17"/>
  <c r="DA13" i="17"/>
  <c r="DB13" i="17"/>
  <c r="DC13" i="17"/>
  <c r="DD13" i="17"/>
  <c r="DE13" i="17"/>
  <c r="DF13" i="17"/>
  <c r="DG13" i="17"/>
  <c r="DH13" i="17"/>
  <c r="DI13" i="17"/>
  <c r="A14" i="17"/>
  <c r="C14" i="17"/>
  <c r="D14" i="17"/>
  <c r="E14" i="17"/>
  <c r="K14" i="17"/>
  <c r="L14" i="17"/>
  <c r="M14" i="17"/>
  <c r="N14" i="17"/>
  <c r="O14" i="17"/>
  <c r="P14" i="17"/>
  <c r="T14" i="17"/>
  <c r="U14" i="17"/>
  <c r="V14" i="17"/>
  <c r="W14" i="17"/>
  <c r="X14" i="17"/>
  <c r="Y14" i="17"/>
  <c r="Z14" i="17"/>
  <c r="AA14" i="17"/>
  <c r="AB14" i="17"/>
  <c r="AC14" i="17"/>
  <c r="AD14" i="17"/>
  <c r="AE14" i="17"/>
  <c r="AF14" i="17"/>
  <c r="AG14" i="17"/>
  <c r="AH14" i="17"/>
  <c r="AI14" i="17"/>
  <c r="AJ14" i="17"/>
  <c r="AK14" i="17"/>
  <c r="AL14" i="17"/>
  <c r="AN14" i="17"/>
  <c r="AO14" i="17"/>
  <c r="AP14" i="17"/>
  <c r="AQ14" i="17"/>
  <c r="AR14" i="17"/>
  <c r="AS14" i="17"/>
  <c r="AT14" i="17"/>
  <c r="AU14" i="17"/>
  <c r="AV14" i="17"/>
  <c r="AY14" i="17"/>
  <c r="AZ14" i="17"/>
  <c r="BA14" i="17"/>
  <c r="BB14" i="17"/>
  <c r="BC14" i="17"/>
  <c r="BD14" i="17"/>
  <c r="BE14" i="17"/>
  <c r="BF14" i="17"/>
  <c r="BG14" i="17"/>
  <c r="BH14" i="17"/>
  <c r="BI14" i="17"/>
  <c r="BJ14" i="17"/>
  <c r="BK14" i="17"/>
  <c r="BT14" i="17"/>
  <c r="BU14" i="17"/>
  <c r="BV14" i="17"/>
  <c r="BW14" i="17"/>
  <c r="BX14" i="17"/>
  <c r="BY14" i="17"/>
  <c r="BZ14" i="17"/>
  <c r="CA14" i="17"/>
  <c r="CB14" i="17"/>
  <c r="CC14" i="17"/>
  <c r="CD14" i="17"/>
  <c r="CE14" i="17"/>
  <c r="CF14" i="17"/>
  <c r="CG14" i="17"/>
  <c r="CH14" i="17"/>
  <c r="CI14" i="17"/>
  <c r="CJ14" i="17"/>
  <c r="CK14" i="17"/>
  <c r="CL14" i="17"/>
  <c r="CM14" i="17"/>
  <c r="CN14" i="17"/>
  <c r="CO14" i="17"/>
  <c r="CP14" i="17"/>
  <c r="CQ14" i="17"/>
  <c r="CR14" i="17"/>
  <c r="CS14" i="17"/>
  <c r="CT14" i="17"/>
  <c r="CU14" i="17"/>
  <c r="CV14" i="17"/>
  <c r="CW14" i="17"/>
  <c r="CX14" i="17"/>
  <c r="CY14" i="17"/>
  <c r="CZ14" i="17"/>
  <c r="DA14" i="17"/>
  <c r="DB14" i="17"/>
  <c r="DC14" i="17"/>
  <c r="DD14" i="17"/>
  <c r="DE14" i="17"/>
  <c r="DF14" i="17"/>
  <c r="DG14" i="17"/>
  <c r="DH14" i="17"/>
  <c r="DI14" i="17"/>
  <c r="A15" i="17"/>
  <c r="C15" i="17"/>
  <c r="D15" i="17"/>
  <c r="E15" i="17"/>
  <c r="K15" i="17"/>
  <c r="L15" i="17"/>
  <c r="M15" i="17"/>
  <c r="N15" i="17"/>
  <c r="O15" i="17"/>
  <c r="P15" i="17"/>
  <c r="T15" i="17"/>
  <c r="U15" i="17"/>
  <c r="V15" i="17"/>
  <c r="W15" i="17"/>
  <c r="X15" i="17"/>
  <c r="Y15" i="17"/>
  <c r="Z15" i="17"/>
  <c r="AA15" i="17"/>
  <c r="AB15" i="17"/>
  <c r="AC15" i="17"/>
  <c r="AD15" i="17"/>
  <c r="AE15" i="17"/>
  <c r="AF15" i="17"/>
  <c r="AG15" i="17"/>
  <c r="AH15" i="17"/>
  <c r="AI15" i="17"/>
  <c r="AJ15" i="17"/>
  <c r="AK15" i="17"/>
  <c r="AL15" i="17"/>
  <c r="AN15" i="17"/>
  <c r="AO15" i="17"/>
  <c r="AP15" i="17"/>
  <c r="AQ15" i="17"/>
  <c r="AR15" i="17"/>
  <c r="AS15" i="17"/>
  <c r="AT15" i="17"/>
  <c r="AU15" i="17"/>
  <c r="AV15" i="17"/>
  <c r="AY15" i="17"/>
  <c r="AZ15" i="17"/>
  <c r="BA15" i="17"/>
  <c r="BB15" i="17"/>
  <c r="BC15" i="17"/>
  <c r="BD15" i="17"/>
  <c r="BE15" i="17"/>
  <c r="BF15" i="17"/>
  <c r="BG15" i="17"/>
  <c r="BH15" i="17"/>
  <c r="BI15" i="17"/>
  <c r="BJ15" i="17"/>
  <c r="BK15" i="17"/>
  <c r="BT15" i="17"/>
  <c r="BU15" i="17"/>
  <c r="BV15" i="17"/>
  <c r="BW15" i="17"/>
  <c r="BX15" i="17"/>
  <c r="BY15" i="17"/>
  <c r="BZ15" i="17"/>
  <c r="CA15" i="17"/>
  <c r="CB15" i="17"/>
  <c r="CC15" i="17"/>
  <c r="CD15" i="17"/>
  <c r="CE15" i="17"/>
  <c r="CF15" i="17"/>
  <c r="CG15" i="17"/>
  <c r="CH15" i="17"/>
  <c r="CI15" i="17"/>
  <c r="CJ15" i="17"/>
  <c r="CK15" i="17"/>
  <c r="CL15" i="17"/>
  <c r="CM15" i="17"/>
  <c r="CN15" i="17"/>
  <c r="CO15" i="17"/>
  <c r="CP15" i="17"/>
  <c r="CQ15" i="17"/>
  <c r="CR15" i="17"/>
  <c r="CS15" i="17"/>
  <c r="CT15" i="17"/>
  <c r="CU15" i="17"/>
  <c r="CV15" i="17"/>
  <c r="CW15" i="17"/>
  <c r="CX15" i="17"/>
  <c r="CY15" i="17"/>
  <c r="CZ15" i="17"/>
  <c r="DA15" i="17"/>
  <c r="DB15" i="17"/>
  <c r="DC15" i="17"/>
  <c r="DD15" i="17"/>
  <c r="DE15" i="17"/>
  <c r="DF15" i="17"/>
  <c r="DG15" i="17"/>
  <c r="DH15" i="17"/>
  <c r="DI15" i="17"/>
  <c r="A16" i="17"/>
  <c r="C16" i="17"/>
  <c r="D16" i="17"/>
  <c r="E16" i="17"/>
  <c r="K16" i="17"/>
  <c r="L16" i="17"/>
  <c r="M16" i="17"/>
  <c r="N16" i="17"/>
  <c r="O16" i="17"/>
  <c r="P16" i="17"/>
  <c r="T16" i="17"/>
  <c r="U16" i="17"/>
  <c r="V16" i="17"/>
  <c r="W16" i="17"/>
  <c r="X16" i="17"/>
  <c r="Y16" i="17"/>
  <c r="Z16" i="17"/>
  <c r="AA16" i="17"/>
  <c r="AB16" i="17"/>
  <c r="AC16" i="17"/>
  <c r="AD16" i="17"/>
  <c r="AE16" i="17"/>
  <c r="AF16" i="17"/>
  <c r="AG16" i="17"/>
  <c r="AH16" i="17"/>
  <c r="AI16" i="17"/>
  <c r="AJ16" i="17"/>
  <c r="AK16" i="17"/>
  <c r="AL16" i="17"/>
  <c r="AN16" i="17"/>
  <c r="AO16" i="17"/>
  <c r="AP16" i="17"/>
  <c r="AQ16" i="17"/>
  <c r="AR16" i="17"/>
  <c r="AS16" i="17"/>
  <c r="AT16" i="17"/>
  <c r="AU16" i="17"/>
  <c r="AV16" i="17"/>
  <c r="AY16" i="17"/>
  <c r="AZ16" i="17"/>
  <c r="BA16" i="17"/>
  <c r="BB16" i="17"/>
  <c r="BC16" i="17"/>
  <c r="BD16" i="17"/>
  <c r="BE16" i="17"/>
  <c r="BF16" i="17"/>
  <c r="BG16" i="17"/>
  <c r="BH16" i="17"/>
  <c r="BI16" i="17"/>
  <c r="BJ16" i="17"/>
  <c r="BK16" i="17"/>
  <c r="BT16" i="17"/>
  <c r="BU16" i="17"/>
  <c r="BV16" i="17"/>
  <c r="BW16" i="17"/>
  <c r="BX16" i="17"/>
  <c r="BY16" i="17"/>
  <c r="BZ16" i="17"/>
  <c r="CA16" i="17"/>
  <c r="CB16" i="17"/>
  <c r="CC16" i="17"/>
  <c r="CD16" i="17"/>
  <c r="CE16" i="17"/>
  <c r="CF16" i="17"/>
  <c r="CG16" i="17"/>
  <c r="CH16" i="17"/>
  <c r="CI16" i="17"/>
  <c r="CJ16" i="17"/>
  <c r="CK16" i="17"/>
  <c r="CL16" i="17"/>
  <c r="CM16" i="17"/>
  <c r="CN16" i="17"/>
  <c r="CO16" i="17"/>
  <c r="CP16" i="17"/>
  <c r="CQ16" i="17"/>
  <c r="CR16" i="17"/>
  <c r="CS16" i="17"/>
  <c r="CT16" i="17"/>
  <c r="CU16" i="17"/>
  <c r="CV16" i="17"/>
  <c r="CW16" i="17"/>
  <c r="CX16" i="17"/>
  <c r="CY16" i="17"/>
  <c r="CZ16" i="17"/>
  <c r="DA16" i="17"/>
  <c r="DB16" i="17"/>
  <c r="DC16" i="17"/>
  <c r="DD16" i="17"/>
  <c r="DE16" i="17"/>
  <c r="DF16" i="17"/>
  <c r="DG16" i="17"/>
  <c r="DH16" i="17"/>
  <c r="DI16" i="17"/>
  <c r="A17" i="17"/>
  <c r="C17" i="17"/>
  <c r="D17" i="17"/>
  <c r="E17" i="17"/>
  <c r="U17" i="17"/>
  <c r="V17" i="17"/>
  <c r="W17" i="17"/>
  <c r="X17" i="17"/>
  <c r="Y17" i="17"/>
  <c r="Z17" i="17"/>
  <c r="AA17" i="17"/>
  <c r="AB17" i="17"/>
  <c r="AC17" i="17"/>
  <c r="AD17" i="17"/>
  <c r="AE17" i="17"/>
  <c r="AF17" i="17"/>
  <c r="AG17" i="17"/>
  <c r="AH17" i="17"/>
  <c r="AI17" i="17"/>
  <c r="AJ17" i="17"/>
  <c r="AK17" i="17"/>
  <c r="AL17" i="17"/>
  <c r="AN17" i="17"/>
  <c r="AO17" i="17"/>
  <c r="AP17" i="17"/>
  <c r="AQ17" i="17"/>
  <c r="AR17" i="17"/>
  <c r="AS17" i="17"/>
  <c r="AT17" i="17"/>
  <c r="AU17" i="17"/>
  <c r="AV17" i="17"/>
  <c r="AY17" i="17"/>
  <c r="AZ17" i="17"/>
  <c r="BA17" i="17"/>
  <c r="BB17" i="17"/>
  <c r="BC17" i="17"/>
  <c r="BD17" i="17"/>
  <c r="BE17" i="17"/>
  <c r="BF17" i="17"/>
  <c r="BG17" i="17"/>
  <c r="BH17" i="17"/>
  <c r="BI17" i="17"/>
  <c r="BJ17" i="17"/>
  <c r="BK17" i="17"/>
  <c r="BT17" i="17"/>
  <c r="BU17" i="17"/>
  <c r="BV17" i="17"/>
  <c r="BW17" i="17"/>
  <c r="BX17" i="17"/>
  <c r="BY17" i="17"/>
  <c r="BZ17" i="17"/>
  <c r="CA17" i="17"/>
  <c r="CB17" i="17"/>
  <c r="CC17" i="17"/>
  <c r="CD17" i="17"/>
  <c r="CE17" i="17"/>
  <c r="CF17" i="17"/>
  <c r="CG17" i="17"/>
  <c r="CH17" i="17"/>
  <c r="CI17" i="17"/>
  <c r="CJ17" i="17"/>
  <c r="CK17" i="17"/>
  <c r="CL17" i="17"/>
  <c r="CM17" i="17"/>
  <c r="CN17" i="17"/>
  <c r="CO17" i="17"/>
  <c r="CP17" i="17"/>
  <c r="CQ17" i="17"/>
  <c r="CR17" i="17"/>
  <c r="CS17" i="17"/>
  <c r="CT17" i="17"/>
  <c r="CU17" i="17"/>
  <c r="CV17" i="17"/>
  <c r="CW17" i="17"/>
  <c r="CX17" i="17"/>
  <c r="CY17" i="17"/>
  <c r="CZ17" i="17"/>
  <c r="DA17" i="17"/>
  <c r="DB17" i="17"/>
  <c r="DC17" i="17"/>
  <c r="DD17" i="17"/>
  <c r="DE17" i="17"/>
  <c r="DF17" i="17"/>
  <c r="DG17" i="17"/>
  <c r="DH17" i="17"/>
  <c r="DI17" i="17"/>
  <c r="A18" i="17"/>
  <c r="C18" i="17"/>
  <c r="D18" i="17"/>
  <c r="E18" i="17"/>
  <c r="U18" i="17"/>
  <c r="V18" i="17"/>
  <c r="W18" i="17"/>
  <c r="X18" i="17"/>
  <c r="Y18" i="17"/>
  <c r="Z18" i="17"/>
  <c r="AA18" i="17"/>
  <c r="AB18" i="17"/>
  <c r="AC18" i="17"/>
  <c r="AD18" i="17"/>
  <c r="AE18" i="17"/>
  <c r="AF18" i="17"/>
  <c r="AG18" i="17"/>
  <c r="AH18" i="17"/>
  <c r="AI18" i="17"/>
  <c r="AJ18" i="17"/>
  <c r="AK18" i="17"/>
  <c r="AL18" i="17"/>
  <c r="AN18" i="17"/>
  <c r="AO18" i="17"/>
  <c r="AP18" i="17"/>
  <c r="AQ18" i="17"/>
  <c r="AR18" i="17"/>
  <c r="AS18" i="17"/>
  <c r="AT18" i="17"/>
  <c r="AU18" i="17"/>
  <c r="AV18" i="17"/>
  <c r="AY18" i="17"/>
  <c r="AZ18" i="17"/>
  <c r="BA18" i="17"/>
  <c r="BB18" i="17"/>
  <c r="BC18" i="17"/>
  <c r="BD18" i="17"/>
  <c r="BE18" i="17"/>
  <c r="BF18" i="17"/>
  <c r="BG18" i="17"/>
  <c r="BH18" i="17"/>
  <c r="BI18" i="17"/>
  <c r="BJ18" i="17"/>
  <c r="BK18" i="17"/>
  <c r="BU18" i="17"/>
  <c r="BV18" i="17"/>
  <c r="BW18" i="17"/>
  <c r="BX18" i="17"/>
  <c r="BY18" i="17"/>
  <c r="BZ18" i="17"/>
  <c r="CA18" i="17"/>
  <c r="CB18" i="17"/>
  <c r="CC18" i="17"/>
  <c r="CD18" i="17"/>
  <c r="CE18" i="17"/>
  <c r="CF18" i="17"/>
  <c r="CG18" i="17"/>
  <c r="CH18" i="17"/>
  <c r="CI18" i="17"/>
  <c r="CJ18" i="17"/>
  <c r="CK18" i="17"/>
  <c r="CL18" i="17"/>
  <c r="CM18" i="17"/>
  <c r="CN18" i="17"/>
  <c r="CO18" i="17"/>
  <c r="CP18" i="17"/>
  <c r="CQ18" i="17"/>
  <c r="CR18" i="17"/>
  <c r="CS18" i="17"/>
  <c r="CT18" i="17"/>
  <c r="CU18" i="17"/>
  <c r="CV18" i="17"/>
  <c r="CW18" i="17"/>
  <c r="CX18" i="17"/>
  <c r="CY18" i="17"/>
  <c r="CZ18" i="17"/>
  <c r="DA18" i="17"/>
  <c r="DB18" i="17"/>
  <c r="DC18" i="17"/>
  <c r="DD18" i="17"/>
  <c r="DE18" i="17"/>
  <c r="DF18" i="17"/>
  <c r="DG18" i="17"/>
  <c r="DH18" i="17"/>
  <c r="DI18" i="17"/>
  <c r="A19" i="17"/>
  <c r="C19" i="17"/>
  <c r="D19" i="17"/>
  <c r="E19" i="17"/>
  <c r="U19" i="17"/>
  <c r="V19" i="17"/>
  <c r="W19" i="17"/>
  <c r="X19" i="17"/>
  <c r="Y19" i="17"/>
  <c r="Z19" i="17"/>
  <c r="AA19" i="17"/>
  <c r="AB19" i="17"/>
  <c r="AC19" i="17"/>
  <c r="AD19" i="17"/>
  <c r="AE19" i="17"/>
  <c r="AF19" i="17"/>
  <c r="AG19" i="17"/>
  <c r="AH19" i="17"/>
  <c r="AI19" i="17"/>
  <c r="AJ19" i="17"/>
  <c r="AK19" i="17"/>
  <c r="AL19" i="17"/>
  <c r="AN19" i="17"/>
  <c r="AO19" i="17"/>
  <c r="AP19" i="17"/>
  <c r="AQ19" i="17"/>
  <c r="AR19" i="17"/>
  <c r="AS19" i="17"/>
  <c r="AT19" i="17"/>
  <c r="AU19" i="17"/>
  <c r="AV19" i="17"/>
  <c r="AY19" i="17"/>
  <c r="AZ19" i="17"/>
  <c r="BA19" i="17"/>
  <c r="BB19" i="17"/>
  <c r="BC19" i="17"/>
  <c r="BD19" i="17"/>
  <c r="BE19" i="17"/>
  <c r="BF19" i="17"/>
  <c r="BG19" i="17"/>
  <c r="BH19" i="17"/>
  <c r="BI19" i="17"/>
  <c r="BJ19" i="17"/>
  <c r="BK19" i="17"/>
  <c r="BU19" i="17"/>
  <c r="BV19" i="17"/>
  <c r="BW19" i="17"/>
  <c r="BX19" i="17"/>
  <c r="BY19" i="17"/>
  <c r="BZ19" i="17"/>
  <c r="CA19" i="17"/>
  <c r="CB19" i="17"/>
  <c r="CC19" i="17"/>
  <c r="CD19" i="17"/>
  <c r="CE19" i="17"/>
  <c r="CF19" i="17"/>
  <c r="CG19" i="17"/>
  <c r="CH19" i="17"/>
  <c r="CI19" i="17"/>
  <c r="CJ19" i="17"/>
  <c r="CK19" i="17"/>
  <c r="CL19" i="17"/>
  <c r="CM19" i="17"/>
  <c r="CN19" i="17"/>
  <c r="CO19" i="17"/>
  <c r="CP19" i="17"/>
  <c r="CQ19" i="17"/>
  <c r="CR19" i="17"/>
  <c r="CS19" i="17"/>
  <c r="CT19" i="17"/>
  <c r="CU19" i="17"/>
  <c r="CV19" i="17"/>
  <c r="CW19" i="17"/>
  <c r="CX19" i="17"/>
  <c r="CY19" i="17"/>
  <c r="CZ19" i="17"/>
  <c r="DA19" i="17"/>
  <c r="DB19" i="17"/>
  <c r="DC19" i="17"/>
  <c r="DD19" i="17"/>
  <c r="DE19" i="17"/>
  <c r="DF19" i="17"/>
  <c r="DG19" i="17"/>
  <c r="DH19" i="17"/>
  <c r="DI19" i="17"/>
  <c r="C20" i="17"/>
  <c r="D20" i="17"/>
  <c r="E20" i="17"/>
  <c r="U20" i="17"/>
  <c r="V20" i="17"/>
  <c r="W20" i="17"/>
  <c r="X20" i="17"/>
  <c r="Y20" i="17"/>
  <c r="Z20" i="17"/>
  <c r="AA20" i="17"/>
  <c r="AB20" i="17"/>
  <c r="AC20" i="17"/>
  <c r="AD20" i="17"/>
  <c r="AE20" i="17"/>
  <c r="AF20" i="17"/>
  <c r="AG20" i="17"/>
  <c r="AH20" i="17"/>
  <c r="AI20" i="17"/>
  <c r="AJ20" i="17"/>
  <c r="AK20" i="17"/>
  <c r="AL20" i="17"/>
  <c r="AN20" i="17"/>
  <c r="AO20" i="17"/>
  <c r="AP20" i="17"/>
  <c r="AQ20" i="17"/>
  <c r="AR20" i="17"/>
  <c r="AS20" i="17"/>
  <c r="AT20" i="17"/>
  <c r="AU20" i="17"/>
  <c r="AV20" i="17"/>
  <c r="AY20" i="17"/>
  <c r="AZ20" i="17"/>
  <c r="BA20" i="17"/>
  <c r="BB20" i="17"/>
  <c r="BC20" i="17"/>
  <c r="BD20" i="17"/>
  <c r="BE20" i="17"/>
  <c r="BF20" i="17"/>
  <c r="BG20" i="17"/>
  <c r="BH20" i="17"/>
  <c r="BI20" i="17"/>
  <c r="BJ20" i="17"/>
  <c r="BK20" i="17"/>
  <c r="BU20" i="17"/>
  <c r="BV20" i="17"/>
  <c r="BW20" i="17"/>
  <c r="BX20" i="17"/>
  <c r="BY20" i="17"/>
  <c r="BZ20" i="17"/>
  <c r="CA20" i="17"/>
  <c r="CB20" i="17"/>
  <c r="CC20" i="17"/>
  <c r="CD20" i="17"/>
  <c r="CE20" i="17"/>
  <c r="CF20" i="17"/>
  <c r="CG20" i="17"/>
  <c r="CH20" i="17"/>
  <c r="CI20" i="17"/>
  <c r="CJ20" i="17"/>
  <c r="CK20" i="17"/>
  <c r="CL20" i="17"/>
  <c r="CM20" i="17"/>
  <c r="CN20" i="17"/>
  <c r="CO20" i="17"/>
  <c r="CP20" i="17"/>
  <c r="CQ20" i="17"/>
  <c r="CR20" i="17"/>
  <c r="CS20" i="17"/>
  <c r="CT20" i="17"/>
  <c r="CU20" i="17"/>
  <c r="CV20" i="17"/>
  <c r="CW20" i="17"/>
  <c r="CX20" i="17"/>
  <c r="CY20" i="17"/>
  <c r="CZ20" i="17"/>
  <c r="DA20" i="17"/>
  <c r="DB20" i="17"/>
  <c r="DC20" i="17"/>
  <c r="DD20" i="17"/>
  <c r="DE20" i="17"/>
  <c r="DF20" i="17"/>
  <c r="DG20" i="17"/>
  <c r="DH20" i="17"/>
  <c r="DI20" i="17"/>
  <c r="C21" i="17"/>
  <c r="D21" i="17"/>
  <c r="E21" i="17"/>
  <c r="U21" i="17"/>
  <c r="V21" i="17"/>
  <c r="W21" i="17"/>
  <c r="X21" i="17"/>
  <c r="Y21" i="17"/>
  <c r="Z21" i="17"/>
  <c r="AA21" i="17"/>
  <c r="AB21" i="17"/>
  <c r="AC21" i="17"/>
  <c r="AD21" i="17"/>
  <c r="AE21" i="17"/>
  <c r="AF21" i="17"/>
  <c r="AG21" i="17"/>
  <c r="AH21" i="17"/>
  <c r="AI21" i="17"/>
  <c r="AJ21" i="17"/>
  <c r="AK21" i="17"/>
  <c r="AL21" i="17"/>
  <c r="AN21" i="17"/>
  <c r="AO21" i="17"/>
  <c r="AP21" i="17"/>
  <c r="AQ21" i="17"/>
  <c r="AR21" i="17"/>
  <c r="AS21" i="17"/>
  <c r="AT21" i="17"/>
  <c r="AU21" i="17"/>
  <c r="AV21" i="17"/>
  <c r="AY21" i="17"/>
  <c r="AZ21" i="17"/>
  <c r="BA21" i="17"/>
  <c r="BB21" i="17"/>
  <c r="BC21" i="17"/>
  <c r="BD21" i="17"/>
  <c r="BE21" i="17"/>
  <c r="BF21" i="17"/>
  <c r="BG21" i="17"/>
  <c r="BH21" i="17"/>
  <c r="BI21" i="17"/>
  <c r="BJ21" i="17"/>
  <c r="BK21" i="17"/>
  <c r="BU21" i="17"/>
  <c r="BV21" i="17"/>
  <c r="BW21" i="17"/>
  <c r="BX21" i="17"/>
  <c r="BY21" i="17"/>
  <c r="BZ21" i="17"/>
  <c r="CA21" i="17"/>
  <c r="CB21" i="17"/>
  <c r="CC21" i="17"/>
  <c r="CD21" i="17"/>
  <c r="CE21" i="17"/>
  <c r="CF21" i="17"/>
  <c r="CG21" i="17"/>
  <c r="CH21" i="17"/>
  <c r="CI21" i="17"/>
  <c r="CJ21" i="17"/>
  <c r="CK21" i="17"/>
  <c r="CL21" i="17"/>
  <c r="CM21" i="17"/>
  <c r="CN21" i="17"/>
  <c r="CO21" i="17"/>
  <c r="CP21" i="17"/>
  <c r="CQ21" i="17"/>
  <c r="CR21" i="17"/>
  <c r="CS21" i="17"/>
  <c r="CT21" i="17"/>
  <c r="CU21" i="17"/>
  <c r="CV21" i="17"/>
  <c r="CW21" i="17"/>
  <c r="CX21" i="17"/>
  <c r="CY21" i="17"/>
  <c r="CZ21" i="17"/>
  <c r="DA21" i="17"/>
  <c r="DB21" i="17"/>
  <c r="DC21" i="17"/>
  <c r="DD21" i="17"/>
  <c r="DE21" i="17"/>
  <c r="DF21" i="17"/>
  <c r="DG21" i="17"/>
  <c r="DH21" i="17"/>
  <c r="DI21" i="17"/>
  <c r="C22" i="17"/>
  <c r="D22" i="17"/>
  <c r="E22" i="17"/>
  <c r="U22" i="17"/>
  <c r="V22" i="17"/>
  <c r="W22" i="17"/>
  <c r="X22" i="17"/>
  <c r="Y22" i="17"/>
  <c r="Z22" i="17"/>
  <c r="AA22" i="17"/>
  <c r="AB22" i="17"/>
  <c r="AC22" i="17"/>
  <c r="AD22" i="17"/>
  <c r="AE22" i="17"/>
  <c r="AF22" i="17"/>
  <c r="AG22" i="17"/>
  <c r="AH22" i="17"/>
  <c r="AI22" i="17"/>
  <c r="AJ22" i="17"/>
  <c r="AK22" i="17"/>
  <c r="AL22" i="17"/>
  <c r="AN22" i="17"/>
  <c r="AO22" i="17"/>
  <c r="AP22" i="17"/>
  <c r="AQ22" i="17"/>
  <c r="AR22" i="17"/>
  <c r="AS22" i="17"/>
  <c r="AT22" i="17"/>
  <c r="AU22" i="17"/>
  <c r="AV22" i="17"/>
  <c r="AY22" i="17"/>
  <c r="AZ22" i="17"/>
  <c r="BA22" i="17"/>
  <c r="BB22" i="17"/>
  <c r="BC22" i="17"/>
  <c r="BD22" i="17"/>
  <c r="BE22" i="17"/>
  <c r="BF22" i="17"/>
  <c r="BG22" i="17"/>
  <c r="BH22" i="17"/>
  <c r="BI22" i="17"/>
  <c r="BJ22" i="17"/>
  <c r="BK22" i="17"/>
  <c r="BU22" i="17"/>
  <c r="BV22" i="17"/>
  <c r="BW22" i="17"/>
  <c r="BX22" i="17"/>
  <c r="BY22" i="17"/>
  <c r="BZ22" i="17"/>
  <c r="CA22" i="17"/>
  <c r="CB22" i="17"/>
  <c r="CC22" i="17"/>
  <c r="CD22" i="17"/>
  <c r="CE22" i="17"/>
  <c r="CF22" i="17"/>
  <c r="CG22" i="17"/>
  <c r="CH22" i="17"/>
  <c r="CI22" i="17"/>
  <c r="CJ22" i="17"/>
  <c r="CK22" i="17"/>
  <c r="CL22" i="17"/>
  <c r="CM22" i="17"/>
  <c r="CN22" i="17"/>
  <c r="CO22" i="17"/>
  <c r="CP22" i="17"/>
  <c r="CQ22" i="17"/>
  <c r="CR22" i="17"/>
  <c r="CS22" i="17"/>
  <c r="CT22" i="17"/>
  <c r="CU22" i="17"/>
  <c r="CV22" i="17"/>
  <c r="CW22" i="17"/>
  <c r="CX22" i="17"/>
  <c r="CY22" i="17"/>
  <c r="CZ22" i="17"/>
  <c r="DA22" i="17"/>
  <c r="DB22" i="17"/>
  <c r="DC22" i="17"/>
  <c r="DD22" i="17"/>
  <c r="DE22" i="17"/>
  <c r="DF22" i="17"/>
  <c r="DG22" i="17"/>
  <c r="DH22" i="17"/>
  <c r="DI22" i="17"/>
  <c r="C23" i="17"/>
  <c r="D23" i="17"/>
  <c r="E23" i="17"/>
  <c r="AG23" i="17"/>
  <c r="AH23" i="17"/>
  <c r="AI23" i="17"/>
  <c r="AJ23" i="17"/>
  <c r="AK23" i="17"/>
  <c r="AL23" i="17"/>
  <c r="AN23" i="17"/>
  <c r="AO23" i="17"/>
  <c r="AP23" i="17"/>
  <c r="AY23" i="17"/>
  <c r="AZ23" i="17"/>
  <c r="BA23" i="17"/>
  <c r="BB23" i="17"/>
  <c r="BC23" i="17"/>
  <c r="BD23" i="17"/>
  <c r="BE23" i="17"/>
  <c r="BU23" i="17"/>
  <c r="BV23" i="17"/>
  <c r="BW23" i="17"/>
  <c r="BX23" i="17"/>
  <c r="BY23" i="17"/>
  <c r="BZ23" i="17"/>
  <c r="CA23" i="17"/>
  <c r="CB23" i="17"/>
  <c r="CC23" i="17"/>
  <c r="CD23" i="17"/>
  <c r="CE23" i="17"/>
  <c r="CF23" i="17"/>
  <c r="CG23" i="17"/>
  <c r="CH23" i="17"/>
  <c r="CI23" i="17"/>
  <c r="CJ23" i="17"/>
  <c r="CK23" i="17"/>
  <c r="CL23" i="17"/>
  <c r="CM23" i="17"/>
  <c r="CN23" i="17"/>
  <c r="CO23" i="17"/>
  <c r="CP23" i="17"/>
  <c r="CQ23" i="17"/>
  <c r="CR23" i="17"/>
  <c r="CS23" i="17"/>
  <c r="CT23" i="17"/>
  <c r="CU23" i="17"/>
  <c r="CV23" i="17"/>
  <c r="CW23" i="17"/>
  <c r="CX23" i="17"/>
  <c r="CY23" i="17"/>
  <c r="CZ23" i="17"/>
  <c r="DA23" i="17"/>
  <c r="DB23" i="17"/>
  <c r="DC23" i="17"/>
  <c r="DD23" i="17"/>
  <c r="DE23" i="17"/>
  <c r="DF23" i="17"/>
  <c r="DG23" i="17"/>
  <c r="DH23" i="17"/>
  <c r="DI23" i="17"/>
  <c r="C24" i="17"/>
  <c r="D24" i="17"/>
  <c r="E24" i="17"/>
  <c r="AG24" i="17"/>
  <c r="AH24" i="17"/>
  <c r="AI24" i="17"/>
  <c r="AJ24" i="17"/>
  <c r="AK24" i="17"/>
  <c r="AL24" i="17"/>
  <c r="AN24" i="17"/>
  <c r="AO24" i="17"/>
  <c r="AP24" i="17"/>
  <c r="AY24" i="17"/>
  <c r="AZ24" i="17"/>
  <c r="BA24" i="17"/>
  <c r="BB24" i="17"/>
  <c r="BC24" i="17"/>
  <c r="BD24" i="17"/>
  <c r="BE24" i="17"/>
  <c r="BU24" i="17"/>
  <c r="BV24" i="17"/>
  <c r="BW24" i="17"/>
  <c r="BX24" i="17"/>
  <c r="BY24" i="17"/>
  <c r="BZ24" i="17"/>
  <c r="CA24" i="17"/>
  <c r="CB24" i="17"/>
  <c r="CC24" i="17"/>
  <c r="CD24" i="17"/>
  <c r="CE24" i="17"/>
  <c r="CF24" i="17"/>
  <c r="CG24" i="17"/>
  <c r="CH24" i="17"/>
  <c r="CI24" i="17"/>
  <c r="CJ24" i="17"/>
  <c r="CK24" i="17"/>
  <c r="CL24" i="17"/>
  <c r="CM24" i="17"/>
  <c r="CN24" i="17"/>
  <c r="CO24" i="17"/>
  <c r="CP24" i="17"/>
  <c r="CQ24" i="17"/>
  <c r="CR24" i="17"/>
  <c r="CS24" i="17"/>
  <c r="CT24" i="17"/>
  <c r="CU24" i="17"/>
  <c r="CV24" i="17"/>
  <c r="CW24" i="17"/>
  <c r="CX24" i="17"/>
  <c r="CY24" i="17"/>
  <c r="CZ24" i="17"/>
  <c r="DA24" i="17"/>
  <c r="DB24" i="17"/>
  <c r="DC24" i="17"/>
  <c r="DD24" i="17"/>
  <c r="DE24" i="17"/>
  <c r="DF24" i="17"/>
  <c r="DG24" i="17"/>
  <c r="DH24" i="17"/>
  <c r="DI24" i="17"/>
  <c r="C25" i="17"/>
  <c r="D25" i="17"/>
  <c r="E25" i="17"/>
  <c r="AG25" i="17"/>
  <c r="AH25" i="17"/>
  <c r="AI25" i="17"/>
  <c r="AJ25" i="17"/>
  <c r="AK25" i="17"/>
  <c r="AL25" i="17"/>
  <c r="AN25" i="17"/>
  <c r="AO25" i="17"/>
  <c r="AP25" i="17"/>
  <c r="AY25" i="17"/>
  <c r="AZ25" i="17"/>
  <c r="BA25" i="17"/>
  <c r="BB25" i="17"/>
  <c r="BC25" i="17"/>
  <c r="BD25" i="17"/>
  <c r="BE25" i="17"/>
  <c r="BU25" i="17"/>
  <c r="BV25" i="17"/>
  <c r="BW25" i="17"/>
  <c r="BX25" i="17"/>
  <c r="BY25" i="17"/>
  <c r="BZ25" i="17"/>
  <c r="CA25" i="17"/>
  <c r="CB25" i="17"/>
  <c r="CC25" i="17"/>
  <c r="CD25" i="17"/>
  <c r="CE25" i="17"/>
  <c r="CF25" i="17"/>
  <c r="CG25" i="17"/>
  <c r="CH25" i="17"/>
  <c r="CI25" i="17"/>
  <c r="CJ25" i="17"/>
  <c r="CK25" i="17"/>
  <c r="CL25" i="17"/>
  <c r="CM25" i="17"/>
  <c r="CN25" i="17"/>
  <c r="CO25" i="17"/>
  <c r="CP25" i="17"/>
  <c r="CQ25" i="17"/>
  <c r="CR25" i="17"/>
  <c r="CS25" i="17"/>
  <c r="CT25" i="17"/>
  <c r="CU25" i="17"/>
  <c r="CV25" i="17"/>
  <c r="CW25" i="17"/>
  <c r="CX25" i="17"/>
  <c r="CY25" i="17"/>
  <c r="CZ25" i="17"/>
  <c r="DA25" i="17"/>
  <c r="DB25" i="17"/>
  <c r="DC25" i="17"/>
  <c r="DD25" i="17"/>
  <c r="DE25" i="17"/>
  <c r="DF25" i="17"/>
  <c r="DG25" i="17"/>
  <c r="DH25" i="17"/>
  <c r="DI25" i="17"/>
  <c r="C26" i="17"/>
  <c r="D26" i="17"/>
  <c r="E26" i="17"/>
  <c r="AG26" i="17"/>
  <c r="AH26" i="17"/>
  <c r="AI26" i="17"/>
  <c r="AJ26" i="17"/>
  <c r="AK26" i="17"/>
  <c r="AL26" i="17"/>
  <c r="AN26" i="17"/>
  <c r="AO26" i="17"/>
  <c r="AP26" i="17"/>
  <c r="AY26" i="17"/>
  <c r="AZ26" i="17"/>
  <c r="BA26" i="17"/>
  <c r="BB26" i="17"/>
  <c r="BC26" i="17"/>
  <c r="BD26" i="17"/>
  <c r="BE26" i="17"/>
  <c r="BU26" i="17"/>
  <c r="BV26" i="17"/>
  <c r="BW26" i="17"/>
  <c r="BX26" i="17"/>
  <c r="BY26" i="17"/>
  <c r="BZ26" i="17"/>
  <c r="CA26" i="17"/>
  <c r="CB26" i="17"/>
  <c r="CC26" i="17"/>
  <c r="CD26" i="17"/>
  <c r="CE26" i="17"/>
  <c r="CF26" i="17"/>
  <c r="CG26" i="17"/>
  <c r="CH26" i="17"/>
  <c r="CI26" i="17"/>
  <c r="CJ26" i="17"/>
  <c r="CK26" i="17"/>
  <c r="CL26" i="17"/>
  <c r="CM26" i="17"/>
  <c r="CN26" i="17"/>
  <c r="CO26" i="17"/>
  <c r="CP26" i="17"/>
  <c r="CQ26" i="17"/>
  <c r="CR26" i="17"/>
  <c r="CS26" i="17"/>
  <c r="CT26" i="17"/>
  <c r="CU26" i="17"/>
  <c r="CV26" i="17"/>
  <c r="CW26" i="17"/>
  <c r="CX26" i="17"/>
  <c r="CY26" i="17"/>
  <c r="CZ26" i="17"/>
  <c r="DA26" i="17"/>
  <c r="DB26" i="17"/>
  <c r="DC26" i="17"/>
  <c r="DD26" i="17"/>
  <c r="DE26" i="17"/>
  <c r="DF26" i="17"/>
  <c r="DG26" i="17"/>
  <c r="DH26" i="17"/>
  <c r="DI26" i="17"/>
  <c r="C27" i="17"/>
  <c r="D27" i="17"/>
  <c r="E27" i="17"/>
  <c r="AG27" i="17"/>
  <c r="AH27" i="17"/>
  <c r="AI27" i="17"/>
  <c r="AJ27" i="17"/>
  <c r="AK27" i="17"/>
  <c r="AL27" i="17"/>
  <c r="AN27" i="17"/>
  <c r="AO27" i="17"/>
  <c r="AP27" i="17"/>
  <c r="AY27" i="17"/>
  <c r="AZ27" i="17"/>
  <c r="BA27" i="17"/>
  <c r="BB27" i="17"/>
  <c r="BC27" i="17"/>
  <c r="BD27" i="17"/>
  <c r="BE27" i="17"/>
  <c r="BU27" i="17"/>
  <c r="BV27" i="17"/>
  <c r="BW27" i="17"/>
  <c r="BX27" i="17"/>
  <c r="BY27" i="17"/>
  <c r="BZ27" i="17"/>
  <c r="CA27" i="17"/>
  <c r="CB27" i="17"/>
  <c r="CC27" i="17"/>
  <c r="CD27" i="17"/>
  <c r="CE27" i="17"/>
  <c r="CF27" i="17"/>
  <c r="CG27" i="17"/>
  <c r="CH27" i="17"/>
  <c r="CI27" i="17"/>
  <c r="CJ27" i="17"/>
  <c r="CK27" i="17"/>
  <c r="CL27" i="17"/>
  <c r="CM27" i="17"/>
  <c r="CN27" i="17"/>
  <c r="CO27" i="17"/>
  <c r="CP27" i="17"/>
  <c r="CQ27" i="17"/>
  <c r="CR27" i="17"/>
  <c r="CS27" i="17"/>
  <c r="CT27" i="17"/>
  <c r="CU27" i="17"/>
  <c r="CV27" i="17"/>
  <c r="CW27" i="17"/>
  <c r="CX27" i="17"/>
  <c r="CY27" i="17"/>
  <c r="CZ27" i="17"/>
  <c r="DA27" i="17"/>
  <c r="DB27" i="17"/>
  <c r="DC27" i="17"/>
  <c r="DD27" i="17"/>
  <c r="DE27" i="17"/>
  <c r="DF27" i="17"/>
  <c r="DG27" i="17"/>
  <c r="DH27" i="17"/>
  <c r="DI27" i="17"/>
  <c r="C28" i="17"/>
  <c r="D28" i="17"/>
  <c r="E28" i="17"/>
  <c r="AG28" i="17"/>
  <c r="AH28" i="17"/>
  <c r="AI28" i="17"/>
  <c r="AJ28" i="17"/>
  <c r="AK28" i="17"/>
  <c r="AL28" i="17"/>
  <c r="AN28" i="17"/>
  <c r="AO28" i="17"/>
  <c r="AP28" i="17"/>
  <c r="AY28" i="17"/>
  <c r="AZ28" i="17"/>
  <c r="BA28" i="17"/>
  <c r="BB28" i="17"/>
  <c r="BC28" i="17"/>
  <c r="BD28" i="17"/>
  <c r="BE28" i="17"/>
  <c r="BU28" i="17"/>
  <c r="BV28" i="17"/>
  <c r="BW28" i="17"/>
  <c r="BX28" i="17"/>
  <c r="BY28" i="17"/>
  <c r="BZ28" i="17"/>
  <c r="CA28" i="17"/>
  <c r="CB28" i="17"/>
  <c r="C29" i="17"/>
  <c r="D29" i="17"/>
  <c r="E29" i="17"/>
  <c r="AG29" i="17"/>
  <c r="AH29" i="17"/>
  <c r="AI29" i="17"/>
  <c r="AJ29" i="17"/>
  <c r="AK29" i="17"/>
  <c r="AL29" i="17"/>
  <c r="AN29" i="17"/>
  <c r="AO29" i="17"/>
  <c r="AP29" i="17"/>
  <c r="AX29" i="17"/>
  <c r="AY29" i="17"/>
  <c r="AZ29" i="17"/>
  <c r="BA29" i="17"/>
  <c r="BB29" i="17"/>
  <c r="BC29" i="17"/>
  <c r="BD29" i="17"/>
  <c r="BE29" i="17"/>
  <c r="BU29" i="17"/>
  <c r="BV29" i="17"/>
  <c r="BW29" i="17"/>
  <c r="BX29" i="17"/>
  <c r="BY29" i="17"/>
  <c r="BZ29" i="17"/>
  <c r="CA29" i="17"/>
  <c r="CB29" i="17"/>
  <c r="C30" i="17"/>
  <c r="D30" i="17"/>
  <c r="E30" i="17"/>
  <c r="AG30" i="17"/>
  <c r="AH30" i="17"/>
  <c r="AI30" i="17"/>
  <c r="AJ30" i="17"/>
  <c r="AK30" i="17"/>
  <c r="AL30" i="17"/>
  <c r="AN30" i="17"/>
  <c r="AO30" i="17"/>
  <c r="AP30" i="17"/>
  <c r="AX30" i="17"/>
  <c r="AY30" i="17"/>
  <c r="AZ30" i="17"/>
  <c r="BA30" i="17"/>
  <c r="BB30" i="17"/>
  <c r="BC30" i="17"/>
  <c r="BD30" i="17"/>
  <c r="BE30" i="17"/>
  <c r="BU30" i="17"/>
  <c r="BV30" i="17"/>
  <c r="BW30" i="17"/>
  <c r="BX30" i="17"/>
  <c r="BY30" i="17"/>
  <c r="BZ30" i="17"/>
  <c r="CA30" i="17"/>
  <c r="CB30" i="17"/>
  <c r="C31" i="17"/>
  <c r="D31" i="17"/>
  <c r="E31" i="17"/>
  <c r="AG31" i="17"/>
  <c r="AH31" i="17"/>
  <c r="AI31" i="17"/>
  <c r="AJ31" i="17"/>
  <c r="AK31" i="17"/>
  <c r="AL31" i="17"/>
  <c r="AN31" i="17"/>
  <c r="AO31" i="17"/>
  <c r="AP31" i="17"/>
  <c r="AX31" i="17"/>
  <c r="AY31" i="17"/>
  <c r="AZ31" i="17"/>
  <c r="BA31" i="17"/>
  <c r="BB31" i="17"/>
  <c r="BC31" i="17"/>
  <c r="BD31" i="17"/>
  <c r="BE31" i="17"/>
  <c r="BU31" i="17"/>
  <c r="BV31" i="17"/>
  <c r="BW31" i="17"/>
  <c r="BX31" i="17"/>
  <c r="BY31" i="17"/>
  <c r="BZ31" i="17"/>
  <c r="CA31" i="17"/>
  <c r="CB31" i="17"/>
  <c r="C32" i="17"/>
  <c r="D32" i="17"/>
  <c r="E32" i="17"/>
  <c r="AG32" i="17"/>
  <c r="AH32" i="17"/>
  <c r="AI32" i="17"/>
  <c r="AJ32" i="17"/>
  <c r="AK32" i="17"/>
  <c r="AL32" i="17"/>
  <c r="AN32" i="17"/>
  <c r="AO32" i="17"/>
  <c r="AP32" i="17"/>
  <c r="AX32" i="17"/>
  <c r="AY32" i="17"/>
  <c r="AZ32" i="17"/>
  <c r="BA32" i="17"/>
  <c r="BB32" i="17"/>
  <c r="BC32" i="17"/>
  <c r="BD32" i="17"/>
  <c r="BE32" i="17"/>
  <c r="BU32" i="17"/>
  <c r="BV32" i="17"/>
  <c r="BW32" i="17"/>
  <c r="BX32" i="17"/>
  <c r="BY32" i="17"/>
  <c r="BZ32" i="17"/>
  <c r="CA32" i="17"/>
  <c r="CB32" i="17"/>
  <c r="C33" i="17"/>
  <c r="D33" i="17"/>
  <c r="E33" i="17"/>
  <c r="AG33" i="17"/>
  <c r="AH33" i="17"/>
  <c r="AI33" i="17"/>
  <c r="AJ33" i="17"/>
  <c r="AK33" i="17"/>
  <c r="AL33" i="17"/>
  <c r="AN33" i="17"/>
  <c r="AO33" i="17"/>
  <c r="AP33" i="17"/>
  <c r="AX33" i="17"/>
  <c r="AY33" i="17"/>
  <c r="AZ33" i="17"/>
  <c r="BA33" i="17"/>
  <c r="BB33" i="17"/>
  <c r="BC33" i="17"/>
  <c r="BD33" i="17"/>
  <c r="BE33" i="17"/>
  <c r="BU33" i="17"/>
  <c r="BV33" i="17"/>
  <c r="BW33" i="17"/>
  <c r="BX33" i="17"/>
  <c r="BY33" i="17"/>
  <c r="BZ33" i="17"/>
  <c r="CA33" i="17"/>
  <c r="CB33" i="17"/>
  <c r="C34" i="17"/>
  <c r="D34" i="17"/>
  <c r="E34" i="17"/>
  <c r="AG34" i="17"/>
  <c r="AH34" i="17"/>
  <c r="AI34" i="17"/>
  <c r="AJ34" i="17"/>
  <c r="AK34" i="17"/>
  <c r="AL34" i="17"/>
  <c r="AN34" i="17"/>
  <c r="AO34" i="17"/>
  <c r="AP34" i="17"/>
  <c r="AX34" i="17"/>
  <c r="AY34" i="17"/>
  <c r="AZ34" i="17"/>
  <c r="BA34" i="17"/>
  <c r="BB34" i="17"/>
  <c r="BC34" i="17"/>
  <c r="BD34" i="17"/>
  <c r="BE34" i="17"/>
  <c r="BU34" i="17"/>
  <c r="BV34" i="17"/>
  <c r="BW34" i="17"/>
  <c r="BX34" i="17"/>
  <c r="BY34" i="17"/>
  <c r="BZ34" i="17"/>
  <c r="CA34" i="17"/>
  <c r="CB34" i="17"/>
  <c r="C35" i="17"/>
  <c r="D35" i="17"/>
  <c r="E35" i="17"/>
  <c r="AG35" i="17"/>
  <c r="AH35" i="17"/>
  <c r="AI35" i="17"/>
  <c r="AJ35" i="17"/>
  <c r="AK35" i="17"/>
  <c r="AL35" i="17"/>
  <c r="AN35" i="17"/>
  <c r="AO35" i="17"/>
  <c r="AP35" i="17"/>
  <c r="AX35" i="17"/>
  <c r="AY35" i="17"/>
  <c r="AZ35" i="17"/>
  <c r="BA35" i="17"/>
  <c r="BB35" i="17"/>
  <c r="BC35" i="17"/>
  <c r="BD35" i="17"/>
  <c r="BE35" i="17"/>
  <c r="BU35" i="17"/>
  <c r="BV35" i="17"/>
  <c r="BW35" i="17"/>
  <c r="BX35" i="17"/>
  <c r="BY35" i="17"/>
  <c r="BZ35" i="17"/>
  <c r="CA35" i="17"/>
  <c r="CB35" i="17"/>
  <c r="C36" i="17"/>
  <c r="D36" i="17"/>
  <c r="E36" i="17"/>
  <c r="AG36" i="17"/>
  <c r="AH36" i="17"/>
  <c r="AI36" i="17"/>
  <c r="AJ36" i="17"/>
  <c r="AK36" i="17"/>
  <c r="AL36" i="17"/>
  <c r="AN36" i="17"/>
  <c r="AO36" i="17"/>
  <c r="AP36" i="17"/>
  <c r="AX36" i="17"/>
  <c r="AY36" i="17"/>
  <c r="AZ36" i="17"/>
  <c r="BA36" i="17"/>
  <c r="BB36" i="17"/>
  <c r="BC36" i="17"/>
  <c r="BD36" i="17"/>
  <c r="BE36" i="17"/>
  <c r="BU36" i="17"/>
  <c r="BV36" i="17"/>
  <c r="BW36" i="17"/>
  <c r="BX36" i="17"/>
  <c r="BY36" i="17"/>
  <c r="BZ36" i="17"/>
  <c r="CA36" i="17"/>
  <c r="CB36" i="17"/>
  <c r="C37" i="17"/>
  <c r="D37" i="17"/>
  <c r="E37" i="17"/>
  <c r="AG37" i="17"/>
  <c r="AH37" i="17"/>
  <c r="AI37" i="17"/>
  <c r="AJ37" i="17"/>
  <c r="AK37" i="17"/>
  <c r="AL37" i="17"/>
  <c r="AN37" i="17"/>
  <c r="AO37" i="17"/>
  <c r="AP37" i="17"/>
  <c r="AX37" i="17"/>
  <c r="AY37" i="17"/>
  <c r="AZ37" i="17"/>
  <c r="BA37" i="17"/>
  <c r="BB37" i="17"/>
  <c r="BC37" i="17"/>
  <c r="BD37" i="17"/>
  <c r="BE37" i="17"/>
  <c r="BU37" i="17"/>
  <c r="BV37" i="17"/>
  <c r="BW37" i="17"/>
  <c r="BX37" i="17"/>
  <c r="BY37" i="17"/>
  <c r="BZ37" i="17"/>
  <c r="CA37" i="17"/>
  <c r="CB37" i="17"/>
  <c r="C38" i="17"/>
  <c r="D38" i="17"/>
  <c r="E38" i="17"/>
  <c r="AG38" i="17"/>
  <c r="AH38" i="17"/>
  <c r="AI38" i="17"/>
  <c r="AJ38" i="17"/>
  <c r="AK38" i="17"/>
  <c r="AL38" i="17"/>
  <c r="AN38" i="17"/>
  <c r="AO38" i="17"/>
  <c r="AP38" i="17"/>
  <c r="AX38" i="17"/>
  <c r="AY38" i="17"/>
  <c r="AZ38" i="17"/>
  <c r="BA38" i="17"/>
  <c r="BB38" i="17"/>
  <c r="BC38" i="17"/>
  <c r="BD38" i="17"/>
  <c r="BE38" i="17"/>
  <c r="BU38" i="17"/>
  <c r="BV38" i="17"/>
  <c r="BW38" i="17"/>
  <c r="BX38" i="17"/>
  <c r="BY38" i="17"/>
  <c r="BZ38" i="17"/>
  <c r="CA38" i="17"/>
  <c r="CB38" i="17"/>
  <c r="C39" i="17"/>
  <c r="D39" i="17"/>
  <c r="E39" i="17"/>
  <c r="AG39" i="17"/>
  <c r="AH39" i="17"/>
  <c r="AI39" i="17"/>
  <c r="AJ39" i="17"/>
  <c r="AK39" i="17"/>
  <c r="AL39" i="17"/>
  <c r="AN39" i="17"/>
  <c r="AO39" i="17"/>
  <c r="AP39" i="17"/>
  <c r="AX39" i="17"/>
  <c r="AY39" i="17"/>
  <c r="AZ39" i="17"/>
  <c r="BA39" i="17"/>
  <c r="BB39" i="17"/>
  <c r="BC39" i="17"/>
  <c r="BD39" i="17"/>
  <c r="BE39" i="17"/>
  <c r="BU39" i="17"/>
  <c r="BV39" i="17"/>
  <c r="BW39" i="17"/>
  <c r="BX39" i="17"/>
  <c r="BY39" i="17"/>
  <c r="BZ39" i="17"/>
  <c r="CA39" i="17"/>
  <c r="CB39" i="17"/>
  <c r="C40" i="17"/>
  <c r="D40" i="17"/>
  <c r="E40" i="17"/>
  <c r="AG40" i="17"/>
  <c r="AH40" i="17"/>
  <c r="AI40" i="17"/>
  <c r="AJ40" i="17"/>
  <c r="AK40" i="17"/>
  <c r="AL40" i="17"/>
  <c r="AN40" i="17"/>
  <c r="AO40" i="17"/>
  <c r="AP40" i="17"/>
  <c r="AX40" i="17"/>
  <c r="AY40" i="17"/>
  <c r="AZ40" i="17"/>
  <c r="BA40" i="17"/>
  <c r="BB40" i="17"/>
  <c r="BC40" i="17"/>
  <c r="BD40" i="17"/>
  <c r="BE40" i="17"/>
  <c r="BU40" i="17"/>
  <c r="BV40" i="17"/>
  <c r="BW40" i="17"/>
  <c r="BX40" i="17"/>
  <c r="BY40" i="17"/>
  <c r="BZ40" i="17"/>
  <c r="CA40" i="17"/>
  <c r="CB40" i="17"/>
  <c r="C41" i="17"/>
  <c r="D41" i="17"/>
  <c r="E41" i="17"/>
  <c r="AG41" i="17"/>
  <c r="AH41" i="17"/>
  <c r="AI41" i="17"/>
  <c r="AJ41" i="17"/>
  <c r="AK41" i="17"/>
  <c r="AL41" i="17"/>
  <c r="AN41" i="17"/>
  <c r="AO41" i="17"/>
  <c r="AP41" i="17"/>
  <c r="AX41" i="17"/>
  <c r="AY41" i="17"/>
  <c r="AZ41" i="17"/>
  <c r="BA41" i="17"/>
  <c r="BB41" i="17"/>
  <c r="BC41" i="17"/>
  <c r="BD41" i="17"/>
  <c r="BE41" i="17"/>
  <c r="BU41" i="17"/>
  <c r="BV41" i="17"/>
  <c r="BW41" i="17"/>
  <c r="BX41" i="17"/>
  <c r="BY41" i="17"/>
  <c r="BZ41" i="17"/>
  <c r="CA41" i="17"/>
  <c r="CB41" i="17"/>
  <c r="C42" i="17"/>
  <c r="D42" i="17"/>
  <c r="E42" i="17"/>
  <c r="AG42" i="17"/>
  <c r="AH42" i="17"/>
  <c r="AI42" i="17"/>
  <c r="AJ42" i="17"/>
  <c r="AK42" i="17"/>
  <c r="AL42" i="17"/>
  <c r="AN42" i="17"/>
  <c r="AO42" i="17"/>
  <c r="AP42" i="17"/>
  <c r="AX42" i="17"/>
  <c r="AY42" i="17"/>
  <c r="AZ42" i="17"/>
  <c r="BA42" i="17"/>
  <c r="BB42" i="17"/>
  <c r="BC42" i="17"/>
  <c r="BD42" i="17"/>
  <c r="BE42" i="17"/>
  <c r="BU42" i="17"/>
  <c r="BV42" i="17"/>
  <c r="BW42" i="17"/>
  <c r="BX42" i="17"/>
  <c r="BY42" i="17"/>
  <c r="BZ42" i="17"/>
  <c r="CA42" i="17"/>
  <c r="CB42" i="17"/>
  <c r="C43" i="17"/>
  <c r="D43" i="17"/>
  <c r="E43" i="17"/>
  <c r="BU43" i="17"/>
  <c r="BV43" i="17"/>
  <c r="BW43" i="17"/>
  <c r="BX43" i="17"/>
  <c r="BY43" i="17"/>
  <c r="BZ43" i="17"/>
  <c r="CA43" i="17"/>
  <c r="CB43" i="17"/>
  <c r="C44" i="17"/>
  <c r="D44" i="17"/>
  <c r="E44" i="17"/>
  <c r="BU44" i="17"/>
  <c r="BV44" i="17"/>
  <c r="BW44" i="17"/>
  <c r="BX44" i="17"/>
  <c r="BY44" i="17"/>
  <c r="BZ44" i="17"/>
  <c r="CA44" i="17"/>
  <c r="CB44" i="17"/>
  <c r="C45" i="17"/>
  <c r="D45" i="17"/>
  <c r="E45" i="17"/>
  <c r="BU45" i="17"/>
  <c r="BV45" i="17"/>
  <c r="BW45" i="17"/>
  <c r="BX45" i="17"/>
  <c r="BY45" i="17"/>
  <c r="BZ45" i="17"/>
  <c r="CA45" i="17"/>
  <c r="CB45" i="17"/>
  <c r="C46" i="17"/>
  <c r="D46" i="17"/>
  <c r="E46" i="17"/>
  <c r="BU46" i="17"/>
  <c r="BV46" i="17"/>
  <c r="BW46" i="17"/>
  <c r="BX46" i="17"/>
  <c r="BY46" i="17"/>
  <c r="BZ46" i="17"/>
  <c r="CA46" i="17"/>
  <c r="CB46" i="17"/>
  <c r="C47" i="17"/>
  <c r="D47" i="17"/>
  <c r="E47" i="17"/>
  <c r="BU47" i="17"/>
  <c r="BV47" i="17"/>
  <c r="BW47" i="17"/>
  <c r="BX47" i="17"/>
  <c r="BY47" i="17"/>
  <c r="BZ47" i="17"/>
  <c r="CA47" i="17"/>
  <c r="CB47" i="17"/>
  <c r="C48" i="17"/>
  <c r="D48" i="17"/>
  <c r="E48" i="17"/>
  <c r="BU48" i="17"/>
  <c r="BV48" i="17"/>
  <c r="BW48" i="17"/>
  <c r="BX48" i="17"/>
  <c r="BY48" i="17"/>
  <c r="BZ48" i="17"/>
  <c r="CA48" i="17"/>
  <c r="CB48" i="17"/>
  <c r="C49" i="17"/>
  <c r="D49" i="17"/>
  <c r="E49" i="17"/>
  <c r="BU49" i="17"/>
  <c r="BV49" i="17"/>
  <c r="BW49" i="17"/>
  <c r="BX49" i="17"/>
  <c r="BY49" i="17"/>
  <c r="BZ49" i="17"/>
  <c r="CA49" i="17"/>
  <c r="CB49" i="17"/>
  <c r="C50" i="17"/>
  <c r="D50" i="17"/>
  <c r="E50" i="17"/>
  <c r="BU50" i="17"/>
  <c r="BV50" i="17"/>
  <c r="BW50" i="17"/>
  <c r="BX50" i="17"/>
  <c r="BY50" i="17"/>
  <c r="BZ50" i="17"/>
  <c r="CA50" i="17"/>
  <c r="CB50" i="17"/>
  <c r="C51" i="17"/>
  <c r="D51" i="17"/>
  <c r="E51" i="17"/>
  <c r="BU51" i="17"/>
  <c r="BV51" i="17"/>
  <c r="BW51" i="17"/>
  <c r="BX51" i="17"/>
  <c r="BY51" i="17"/>
  <c r="BZ51" i="17"/>
  <c r="CA51" i="17"/>
  <c r="CB51" i="17"/>
  <c r="C52" i="17"/>
  <c r="D52" i="17"/>
  <c r="E52" i="17"/>
  <c r="BU52" i="17"/>
  <c r="BV52" i="17"/>
  <c r="BW52" i="17"/>
  <c r="BX52" i="17"/>
  <c r="BY52" i="17"/>
  <c r="BZ52" i="17"/>
  <c r="CA52" i="17"/>
  <c r="CB52" i="17"/>
  <c r="C53" i="17"/>
  <c r="D53" i="17"/>
  <c r="E53" i="17"/>
  <c r="C54" i="17"/>
  <c r="D54" i="17"/>
  <c r="E54" i="17"/>
  <c r="C55" i="17"/>
  <c r="D55" i="17"/>
  <c r="E55" i="17"/>
  <c r="C56" i="17"/>
  <c r="D56" i="17"/>
  <c r="E56" i="17"/>
  <c r="C57" i="17"/>
  <c r="D57" i="17"/>
  <c r="E57" i="17"/>
  <c r="C58" i="17"/>
  <c r="D58" i="17"/>
  <c r="E58" i="17"/>
  <c r="C59" i="17"/>
  <c r="D59" i="17"/>
  <c r="E59" i="17"/>
  <c r="C60" i="17"/>
  <c r="D60" i="17"/>
  <c r="E60" i="17"/>
  <c r="C61" i="17"/>
  <c r="D61" i="17"/>
  <c r="E61" i="17"/>
  <c r="C62" i="17"/>
  <c r="D62" i="17"/>
  <c r="E62" i="17"/>
  <c r="C63" i="17"/>
  <c r="D63" i="17"/>
  <c r="E63" i="17"/>
  <c r="C64" i="17"/>
  <c r="D64" i="17"/>
  <c r="E64" i="17"/>
  <c r="C65" i="17"/>
  <c r="D65" i="17"/>
  <c r="E65" i="17"/>
  <c r="C66" i="17"/>
  <c r="D66" i="17"/>
  <c r="E66" i="17"/>
  <c r="C67" i="17"/>
  <c r="D67" i="17"/>
  <c r="E67" i="17"/>
  <c r="C68" i="17"/>
  <c r="D68" i="17"/>
  <c r="E68" i="17"/>
  <c r="C69" i="17"/>
  <c r="D69" i="17"/>
  <c r="E69" i="17"/>
  <c r="C70" i="17"/>
  <c r="D70" i="17"/>
  <c r="E70" i="17"/>
  <c r="C71" i="17"/>
  <c r="D71" i="17"/>
  <c r="E71" i="17"/>
  <c r="C72" i="17"/>
  <c r="D72" i="17"/>
  <c r="E72" i="17"/>
  <c r="C73" i="17"/>
  <c r="D73" i="17"/>
  <c r="E73" i="17"/>
  <c r="C74" i="17"/>
  <c r="D74" i="17"/>
  <c r="E74" i="17"/>
  <c r="C75" i="17"/>
  <c r="D75" i="17"/>
  <c r="E75" i="17"/>
  <c r="C76" i="17"/>
  <c r="D76" i="17"/>
  <c r="E76" i="17"/>
  <c r="C77" i="17"/>
  <c r="D77" i="17"/>
  <c r="E77" i="17"/>
  <c r="C78" i="17"/>
  <c r="D78" i="17"/>
  <c r="E78" i="17"/>
  <c r="C79" i="17"/>
  <c r="D79" i="17"/>
  <c r="E79" i="17"/>
  <c r="C80" i="17"/>
  <c r="D80" i="17"/>
  <c r="E80" i="17"/>
  <c r="C81" i="17"/>
  <c r="D81" i="17"/>
  <c r="E81" i="17"/>
  <c r="C82" i="17"/>
  <c r="D82" i="17"/>
  <c r="E82" i="17"/>
  <c r="C83" i="17"/>
  <c r="D83" i="17"/>
  <c r="E83" i="17"/>
  <c r="C84" i="17"/>
  <c r="D84" i="17"/>
  <c r="E84" i="17"/>
  <c r="C85" i="17"/>
  <c r="D85" i="17"/>
  <c r="E85" i="17"/>
  <c r="C86" i="17"/>
  <c r="D86" i="17"/>
  <c r="E86" i="17"/>
  <c r="C87" i="17"/>
  <c r="D87" i="17"/>
  <c r="E87" i="17"/>
  <c r="C88" i="17"/>
  <c r="D88" i="17"/>
  <c r="E88" i="17"/>
  <c r="C89" i="17"/>
  <c r="D89" i="17"/>
  <c r="E89" i="17"/>
  <c r="C90" i="17"/>
  <c r="D90" i="17"/>
  <c r="E90" i="17"/>
  <c r="C91" i="17"/>
  <c r="D91" i="17"/>
  <c r="E91" i="17"/>
  <c r="C92" i="17"/>
  <c r="D92" i="17"/>
  <c r="E92" i="17"/>
  <c r="C93" i="17"/>
  <c r="D93" i="17"/>
  <c r="E93" i="17"/>
  <c r="C94" i="17"/>
  <c r="D94" i="17"/>
  <c r="E94" i="17"/>
  <c r="C95" i="17"/>
  <c r="D95" i="17"/>
  <c r="E95" i="17"/>
  <c r="C96" i="17"/>
  <c r="D96" i="17"/>
  <c r="E96" i="17"/>
  <c r="C97" i="17"/>
  <c r="D97" i="17"/>
  <c r="E97" i="17"/>
  <c r="C98" i="17"/>
  <c r="D98" i="17"/>
  <c r="E98" i="17"/>
  <c r="C99" i="17"/>
  <c r="D99" i="17"/>
  <c r="E99" i="17"/>
  <c r="C100" i="17"/>
  <c r="D100" i="17"/>
  <c r="E100" i="17"/>
  <c r="C101" i="17"/>
  <c r="D101" i="17"/>
  <c r="E101" i="17"/>
  <c r="C102" i="17"/>
  <c r="D102" i="17"/>
  <c r="E102" i="17"/>
  <c r="C103" i="17"/>
  <c r="D103" i="17"/>
  <c r="E103" i="17"/>
  <c r="C104" i="17"/>
  <c r="D104" i="17"/>
  <c r="E104" i="17"/>
  <c r="C105" i="17"/>
  <c r="D105" i="17"/>
  <c r="E105" i="17"/>
  <c r="C106" i="17"/>
  <c r="D106" i="17"/>
  <c r="E106" i="17"/>
  <c r="C107" i="17"/>
  <c r="D107" i="17"/>
  <c r="E107" i="17"/>
  <c r="C108" i="17"/>
  <c r="D108" i="17"/>
  <c r="E108" i="17"/>
  <c r="C109" i="17"/>
  <c r="D109" i="17"/>
  <c r="E109" i="17"/>
  <c r="C110" i="17"/>
  <c r="D110" i="17"/>
  <c r="E110" i="17"/>
  <c r="C111" i="17"/>
  <c r="D111" i="17"/>
  <c r="E111" i="17"/>
  <c r="C112" i="17"/>
  <c r="D112" i="17"/>
  <c r="E112" i="17"/>
  <c r="C113" i="17"/>
  <c r="D113" i="17"/>
  <c r="E113" i="17"/>
  <c r="C114" i="17"/>
  <c r="D114" i="17"/>
  <c r="E114" i="17"/>
  <c r="C115" i="17"/>
  <c r="D115" i="17"/>
  <c r="E115" i="17"/>
  <c r="C116" i="17"/>
  <c r="D116" i="17"/>
  <c r="E116" i="17"/>
  <c r="C117" i="17"/>
  <c r="D117" i="17"/>
  <c r="E117" i="17"/>
  <c r="C118" i="17"/>
  <c r="D118" i="17"/>
  <c r="E118" i="17"/>
  <c r="C119" i="17"/>
  <c r="D119" i="17"/>
  <c r="E119" i="17"/>
  <c r="C120" i="17"/>
  <c r="D120" i="17"/>
  <c r="E120" i="17"/>
  <c r="C121" i="17"/>
  <c r="D121" i="17"/>
  <c r="E121" i="17"/>
  <c r="C122" i="17"/>
  <c r="D122" i="17"/>
  <c r="E122" i="17"/>
  <c r="C123" i="17"/>
  <c r="D123" i="17"/>
  <c r="E123" i="17"/>
  <c r="C124" i="17"/>
  <c r="D124" i="17"/>
  <c r="E124" i="17"/>
  <c r="C125" i="17"/>
  <c r="D125" i="17"/>
  <c r="E125" i="17"/>
  <c r="C126" i="17"/>
  <c r="D126" i="17"/>
  <c r="E126" i="17"/>
  <c r="C127" i="17"/>
  <c r="D127" i="17"/>
  <c r="E127" i="17"/>
  <c r="C128" i="17"/>
  <c r="D128" i="17"/>
  <c r="E128" i="17"/>
  <c r="C129" i="17"/>
  <c r="D129" i="17"/>
  <c r="E129" i="17"/>
  <c r="C130" i="17"/>
  <c r="D130" i="17"/>
  <c r="E130" i="17"/>
  <c r="C131" i="17"/>
  <c r="D131" i="17"/>
  <c r="E131" i="17"/>
  <c r="C132" i="17"/>
  <c r="D132" i="17"/>
  <c r="E132" i="17"/>
  <c r="C133" i="17"/>
  <c r="D133" i="17"/>
  <c r="E133" i="17"/>
  <c r="C134" i="17"/>
  <c r="D134" i="17"/>
  <c r="E134" i="17"/>
  <c r="C135" i="17"/>
  <c r="D135" i="17"/>
  <c r="E135" i="17"/>
  <c r="C136" i="17"/>
  <c r="D136" i="17"/>
  <c r="E136" i="17"/>
  <c r="C137" i="17"/>
  <c r="D137" i="17"/>
  <c r="E137" i="17"/>
  <c r="C138" i="17"/>
  <c r="D138" i="17"/>
  <c r="E138" i="17"/>
  <c r="C139" i="17"/>
  <c r="D139" i="17"/>
  <c r="E139" i="17"/>
  <c r="C140" i="17"/>
  <c r="D140" i="17"/>
  <c r="E140" i="17"/>
  <c r="C141" i="17"/>
  <c r="D141" i="17"/>
  <c r="E141" i="17"/>
  <c r="C142" i="17"/>
  <c r="D142" i="17"/>
  <c r="E142" i="17"/>
  <c r="C143" i="17"/>
  <c r="D143" i="17"/>
  <c r="E143" i="17"/>
  <c r="C144" i="17"/>
  <c r="D144" i="17"/>
  <c r="E144" i="17"/>
  <c r="C145" i="17"/>
  <c r="D145" i="17"/>
  <c r="E145" i="17"/>
  <c r="C146" i="17"/>
  <c r="D146" i="17"/>
  <c r="E146" i="17"/>
  <c r="C147" i="17"/>
  <c r="D147" i="17"/>
  <c r="E147" i="17"/>
  <c r="C148" i="17"/>
  <c r="D148" i="17"/>
  <c r="E148" i="17"/>
  <c r="C149" i="17"/>
  <c r="D149" i="17"/>
  <c r="E149" i="17"/>
  <c r="C150" i="17"/>
  <c r="D150" i="17"/>
  <c r="E150" i="17"/>
  <c r="C151" i="17"/>
  <c r="D151" i="17"/>
  <c r="E151" i="17"/>
  <c r="C152" i="17"/>
  <c r="D152" i="17"/>
  <c r="E152" i="17"/>
  <c r="C153" i="17"/>
  <c r="D153" i="17"/>
  <c r="E153" i="17"/>
  <c r="C154" i="17"/>
  <c r="D154" i="17"/>
  <c r="E154" i="17"/>
  <c r="C155" i="17"/>
  <c r="D155" i="17"/>
  <c r="E155" i="17"/>
  <c r="C156" i="17"/>
  <c r="D156" i="17"/>
  <c r="E156" i="17"/>
  <c r="C157" i="17"/>
  <c r="D157" i="17"/>
  <c r="E157" i="17"/>
  <c r="C158" i="17"/>
  <c r="D158" i="17"/>
  <c r="E158" i="17"/>
  <c r="C159" i="17"/>
  <c r="D159" i="17"/>
  <c r="E159" i="17"/>
  <c r="C160" i="17"/>
  <c r="D160" i="17"/>
  <c r="E160" i="17"/>
  <c r="C161" i="17"/>
  <c r="D161" i="17"/>
  <c r="E161" i="17"/>
  <c r="C162" i="17"/>
  <c r="D162" i="17"/>
  <c r="E162" i="17"/>
  <c r="C163" i="17"/>
  <c r="D163" i="17"/>
  <c r="E163" i="17"/>
  <c r="C164" i="17"/>
  <c r="D164" i="17"/>
  <c r="E164" i="17"/>
  <c r="C165" i="17"/>
  <c r="D165" i="17"/>
  <c r="E165" i="17"/>
  <c r="C166" i="17"/>
  <c r="D166" i="17"/>
  <c r="E166" i="17"/>
  <c r="C167" i="17"/>
  <c r="D167" i="17"/>
  <c r="E167" i="17"/>
  <c r="C168" i="17"/>
  <c r="D168" i="17"/>
  <c r="E168" i="17"/>
  <c r="C169" i="17"/>
  <c r="D169" i="17"/>
  <c r="E169" i="17"/>
  <c r="C170" i="17"/>
  <c r="D170" i="17"/>
  <c r="E170" i="17"/>
  <c r="C171" i="17"/>
  <c r="D171" i="17"/>
  <c r="E171" i="17"/>
  <c r="C172" i="17"/>
  <c r="D172" i="17"/>
  <c r="E172" i="17"/>
  <c r="C173" i="17"/>
  <c r="D173" i="17"/>
  <c r="E173" i="17"/>
  <c r="C174" i="17"/>
  <c r="D174" i="17"/>
  <c r="E174" i="17"/>
  <c r="C175" i="17"/>
  <c r="D175" i="17"/>
  <c r="E175" i="17"/>
  <c r="C176" i="17"/>
  <c r="D176" i="17"/>
  <c r="E176" i="17"/>
  <c r="C177" i="17"/>
  <c r="D177" i="17"/>
  <c r="E177" i="17"/>
  <c r="C178" i="17"/>
  <c r="D178" i="17"/>
  <c r="E178" i="17"/>
  <c r="C179" i="17"/>
  <c r="D179" i="17"/>
  <c r="E179" i="17"/>
  <c r="C180" i="17"/>
  <c r="D180" i="17"/>
  <c r="E180" i="17"/>
  <c r="C181" i="17"/>
  <c r="D181" i="17"/>
  <c r="E181" i="17"/>
  <c r="C182" i="17"/>
  <c r="D182" i="17"/>
  <c r="E182" i="17"/>
  <c r="C183" i="17"/>
  <c r="D183" i="17"/>
  <c r="E183" i="17"/>
  <c r="C184" i="17"/>
  <c r="D184" i="17"/>
  <c r="E184" i="17"/>
  <c r="C185" i="17"/>
  <c r="D185" i="17"/>
  <c r="E185" i="17"/>
  <c r="C186" i="17"/>
  <c r="D186" i="17"/>
  <c r="E186" i="17"/>
  <c r="C187" i="17"/>
  <c r="D187" i="17"/>
  <c r="E187" i="17"/>
  <c r="C188" i="17"/>
  <c r="D188" i="17"/>
  <c r="E188" i="17"/>
  <c r="C189" i="17"/>
  <c r="D189" i="17"/>
  <c r="E189" i="17"/>
  <c r="C190" i="17"/>
  <c r="D190" i="17"/>
  <c r="E190" i="17"/>
  <c r="C191" i="17"/>
  <c r="D191" i="17"/>
  <c r="E191" i="17"/>
  <c r="C192" i="17"/>
  <c r="D192" i="17"/>
  <c r="E192" i="17"/>
  <c r="C193" i="17"/>
  <c r="D193" i="17"/>
  <c r="E193" i="17"/>
  <c r="C194" i="17"/>
  <c r="D194" i="17"/>
  <c r="E194" i="17"/>
  <c r="C195" i="17"/>
  <c r="D195" i="17"/>
  <c r="E195" i="17"/>
  <c r="C196" i="17"/>
  <c r="D196" i="17"/>
  <c r="E196" i="17"/>
  <c r="C197" i="17"/>
  <c r="D197" i="17"/>
  <c r="E197" i="17"/>
  <c r="C198" i="17"/>
  <c r="D198" i="17"/>
  <c r="E198" i="17"/>
  <c r="C199" i="17"/>
  <c r="D199" i="17"/>
  <c r="E199" i="17"/>
  <c r="C200" i="17"/>
  <c r="D200" i="17"/>
  <c r="E200" i="17"/>
  <c r="C201" i="17"/>
  <c r="D201" i="17"/>
  <c r="E201" i="17"/>
  <c r="C202" i="17"/>
  <c r="D202" i="17"/>
  <c r="E202" i="17"/>
  <c r="C203" i="17"/>
  <c r="D203" i="17"/>
  <c r="E203" i="17"/>
  <c r="C204" i="17"/>
  <c r="D204" i="17"/>
  <c r="E204" i="17"/>
  <c r="C205" i="17"/>
  <c r="D205" i="17"/>
  <c r="E205" i="17"/>
  <c r="C206" i="17"/>
  <c r="D206" i="17"/>
  <c r="E206" i="17"/>
  <c r="C207" i="17"/>
  <c r="D207" i="17"/>
  <c r="E207" i="17"/>
  <c r="C208" i="17"/>
  <c r="D208" i="17"/>
  <c r="E208" i="17"/>
  <c r="C209" i="17"/>
  <c r="D209" i="17"/>
  <c r="E209" i="17"/>
  <c r="C210" i="17"/>
  <c r="D210" i="17"/>
  <c r="E210" i="17"/>
  <c r="C211" i="17"/>
  <c r="D211" i="17"/>
  <c r="E211" i="17"/>
  <c r="C212" i="17"/>
  <c r="D212" i="17"/>
  <c r="E212" i="17"/>
  <c r="C213" i="17"/>
  <c r="D213" i="17"/>
  <c r="E213" i="17"/>
  <c r="C214" i="17"/>
  <c r="D214" i="17"/>
  <c r="E214" i="17"/>
  <c r="C215" i="17"/>
  <c r="D215" i="17"/>
  <c r="E215" i="17"/>
  <c r="C216" i="17"/>
  <c r="D216" i="17"/>
  <c r="E216" i="17"/>
  <c r="C217" i="17"/>
  <c r="D217" i="17"/>
  <c r="E217" i="17"/>
  <c r="C218" i="17"/>
  <c r="D218" i="17"/>
  <c r="E218" i="17"/>
  <c r="C219" i="17"/>
  <c r="D219" i="17"/>
  <c r="E219" i="17"/>
  <c r="C220" i="17"/>
  <c r="D220" i="17"/>
  <c r="E220" i="17"/>
  <c r="C221" i="17"/>
  <c r="D221" i="17"/>
  <c r="E221" i="17"/>
  <c r="C222" i="17"/>
  <c r="D222" i="17"/>
  <c r="E222" i="17"/>
  <c r="C223" i="17"/>
  <c r="D223" i="17"/>
  <c r="E223" i="17"/>
  <c r="C224" i="17"/>
  <c r="D224" i="17"/>
  <c r="E224" i="17"/>
  <c r="C225" i="17"/>
  <c r="D225" i="17"/>
  <c r="E225" i="17"/>
  <c r="C226" i="17"/>
  <c r="D226" i="17"/>
  <c r="E226" i="17"/>
  <c r="C227" i="17"/>
  <c r="D227" i="17"/>
  <c r="E227" i="17"/>
  <c r="C228" i="17"/>
  <c r="D228" i="17"/>
  <c r="E228" i="17"/>
  <c r="C229" i="17"/>
  <c r="D229" i="17"/>
  <c r="E229" i="17"/>
  <c r="C230" i="17"/>
  <c r="D230" i="17"/>
  <c r="E230" i="17"/>
  <c r="C231" i="17"/>
  <c r="D231" i="17"/>
  <c r="E231" i="17"/>
  <c r="C232" i="17"/>
  <c r="D232" i="17"/>
  <c r="E232" i="17"/>
  <c r="C233" i="17"/>
  <c r="D233" i="17"/>
  <c r="E233" i="17"/>
  <c r="C234" i="17"/>
  <c r="D234" i="17"/>
  <c r="E234" i="17"/>
  <c r="C235" i="17"/>
  <c r="D235" i="17"/>
  <c r="E235" i="17"/>
  <c r="C236" i="17"/>
  <c r="D236" i="17"/>
  <c r="E236" i="17"/>
  <c r="C237" i="17"/>
  <c r="D237" i="17"/>
  <c r="E237" i="17"/>
  <c r="C238" i="17"/>
  <c r="D238" i="17"/>
  <c r="E238" i="17"/>
  <c r="C239" i="17"/>
  <c r="D239" i="17"/>
  <c r="E239" i="17"/>
  <c r="C240" i="17"/>
  <c r="D240" i="17"/>
  <c r="E240" i="17"/>
  <c r="C241" i="17"/>
  <c r="D241" i="17"/>
  <c r="E241" i="17"/>
  <c r="C242" i="17"/>
  <c r="D242" i="17"/>
  <c r="E242" i="17"/>
  <c r="C243" i="17"/>
  <c r="D243" i="17"/>
  <c r="E243" i="17"/>
  <c r="C244" i="17"/>
  <c r="D244" i="17"/>
  <c r="E244" i="17"/>
  <c r="C245" i="17"/>
  <c r="D245" i="17"/>
  <c r="E245" i="17"/>
  <c r="C246" i="17"/>
  <c r="D246" i="17"/>
  <c r="E246" i="17"/>
  <c r="C247" i="17"/>
  <c r="D247" i="17"/>
  <c r="E247" i="17"/>
  <c r="C248" i="17"/>
  <c r="D248" i="17"/>
  <c r="E248" i="17"/>
  <c r="C249" i="17"/>
  <c r="D249" i="17"/>
  <c r="E249" i="17"/>
  <c r="C250" i="17"/>
  <c r="D250" i="17"/>
  <c r="E250" i="17"/>
  <c r="C251" i="17"/>
  <c r="D251" i="17"/>
  <c r="E251" i="17"/>
  <c r="C252" i="17"/>
  <c r="D252" i="17"/>
  <c r="E252" i="17"/>
  <c r="C253" i="17"/>
  <c r="D253" i="17"/>
  <c r="E253" i="17"/>
  <c r="C254" i="17"/>
  <c r="D254" i="17"/>
  <c r="E254" i="17"/>
  <c r="C255" i="17"/>
  <c r="D255" i="17"/>
  <c r="E255" i="17"/>
  <c r="C256" i="17"/>
  <c r="D256" i="17"/>
  <c r="E256" i="17"/>
  <c r="C257" i="17"/>
  <c r="D257" i="17"/>
  <c r="E257" i="17"/>
  <c r="C258" i="17"/>
  <c r="D258" i="17"/>
  <c r="E258" i="17"/>
  <c r="C259" i="17"/>
  <c r="D259" i="17"/>
  <c r="E259" i="17"/>
  <c r="C260" i="17"/>
  <c r="D260" i="17"/>
  <c r="E260" i="17"/>
  <c r="C261" i="17"/>
  <c r="D261" i="17"/>
  <c r="E261" i="17"/>
  <c r="C262" i="17"/>
  <c r="D262" i="17"/>
  <c r="E262" i="17"/>
  <c r="C263" i="17"/>
  <c r="D263" i="17"/>
  <c r="E263" i="17"/>
  <c r="C264" i="17"/>
  <c r="D264" i="17"/>
  <c r="E264" i="17"/>
  <c r="C265" i="17"/>
  <c r="D265" i="17"/>
  <c r="E265" i="17"/>
  <c r="C266" i="17"/>
  <c r="D266" i="17"/>
  <c r="E266" i="17"/>
  <c r="C267" i="17"/>
  <c r="D267" i="17"/>
  <c r="E267" i="17"/>
  <c r="C268" i="17"/>
  <c r="D268" i="17"/>
  <c r="E268" i="17"/>
  <c r="C269" i="17"/>
  <c r="D269" i="17"/>
  <c r="E269" i="17"/>
  <c r="C270" i="17"/>
  <c r="D270" i="17"/>
  <c r="E270" i="17"/>
  <c r="C271" i="17"/>
  <c r="D271" i="17"/>
  <c r="E271" i="17"/>
  <c r="C272" i="17"/>
  <c r="D272" i="17"/>
  <c r="E272" i="17"/>
  <c r="C273" i="17"/>
  <c r="D273" i="17"/>
  <c r="E273" i="17"/>
  <c r="C274" i="17"/>
  <c r="D274" i="17"/>
  <c r="E274" i="17"/>
  <c r="C275" i="17"/>
  <c r="D275" i="17"/>
  <c r="E275" i="17"/>
  <c r="C276" i="17"/>
  <c r="D276" i="17"/>
  <c r="E276" i="17"/>
  <c r="C277" i="17"/>
  <c r="D277" i="17"/>
  <c r="E277" i="17"/>
  <c r="C278" i="17"/>
  <c r="D278" i="17"/>
  <c r="E278" i="17"/>
  <c r="C279" i="17"/>
  <c r="D279" i="17"/>
  <c r="E279" i="17"/>
  <c r="C280" i="17"/>
  <c r="D280" i="17"/>
  <c r="E280" i="17"/>
  <c r="C281" i="17"/>
  <c r="D281" i="17"/>
  <c r="E281" i="17"/>
  <c r="C282" i="17"/>
  <c r="D282" i="17"/>
  <c r="E282" i="17"/>
  <c r="C283" i="17"/>
  <c r="D283" i="17"/>
  <c r="E283" i="17"/>
  <c r="C284" i="17"/>
  <c r="D284" i="17"/>
  <c r="E284" i="17"/>
  <c r="C285" i="17"/>
  <c r="D285" i="17"/>
  <c r="E285" i="17"/>
  <c r="C286" i="17"/>
  <c r="D286" i="17"/>
  <c r="E286" i="17"/>
  <c r="C287" i="17"/>
  <c r="D287" i="17"/>
  <c r="E287" i="17"/>
  <c r="C288" i="17"/>
  <c r="D288" i="17"/>
  <c r="E288" i="17"/>
  <c r="C289" i="17"/>
  <c r="D289" i="17"/>
  <c r="E289" i="17"/>
  <c r="C290" i="17"/>
  <c r="D290" i="17"/>
  <c r="E290" i="17"/>
  <c r="C291" i="17"/>
  <c r="D291" i="17"/>
  <c r="E291" i="17"/>
  <c r="C292" i="17"/>
  <c r="D292" i="17"/>
  <c r="E292" i="17"/>
  <c r="C293" i="17"/>
  <c r="D293" i="17"/>
  <c r="E293" i="17"/>
  <c r="C294" i="17"/>
  <c r="D294" i="17"/>
  <c r="E294" i="17"/>
  <c r="C295" i="17"/>
  <c r="D295" i="17"/>
  <c r="E295" i="17"/>
  <c r="C296" i="17"/>
  <c r="D296" i="17"/>
  <c r="E296" i="17"/>
  <c r="C297" i="17"/>
  <c r="D297" i="17"/>
  <c r="E297" i="17"/>
  <c r="C298" i="17"/>
  <c r="D298" i="17"/>
  <c r="E298" i="17"/>
  <c r="C299" i="17"/>
  <c r="D299" i="17"/>
  <c r="E299" i="17"/>
  <c r="C300" i="17"/>
  <c r="D300" i="17"/>
  <c r="E300" i="17"/>
  <c r="C301" i="17"/>
  <c r="D301" i="17"/>
  <c r="E301" i="17"/>
  <c r="C302" i="17"/>
  <c r="D302" i="17"/>
  <c r="E302" i="17"/>
  <c r="C303" i="17"/>
  <c r="D303" i="17"/>
  <c r="E303" i="17"/>
  <c r="C304" i="17"/>
  <c r="D304" i="17"/>
  <c r="E304" i="17"/>
  <c r="C305" i="17"/>
  <c r="D305" i="17"/>
  <c r="E305" i="17"/>
  <c r="C306" i="17"/>
  <c r="D306" i="17"/>
  <c r="E306" i="17"/>
  <c r="C307" i="17"/>
  <c r="D307" i="17"/>
  <c r="E307" i="17"/>
  <c r="C308" i="17"/>
  <c r="D308" i="17"/>
  <c r="E308" i="17"/>
  <c r="C309" i="17"/>
  <c r="D309" i="17"/>
  <c r="E309" i="17"/>
  <c r="C310" i="17"/>
  <c r="D310" i="17"/>
  <c r="E310" i="17"/>
  <c r="C311" i="17"/>
  <c r="D311" i="17"/>
  <c r="E311" i="17"/>
  <c r="C312" i="17"/>
  <c r="D312" i="17"/>
  <c r="E312" i="17"/>
  <c r="C313" i="17"/>
  <c r="D313" i="17"/>
  <c r="E313" i="17"/>
  <c r="C314" i="17"/>
  <c r="D314" i="17"/>
  <c r="E314" i="17"/>
  <c r="C315" i="17"/>
  <c r="D315" i="17"/>
  <c r="E315" i="17"/>
  <c r="C316" i="17"/>
  <c r="D316" i="17"/>
  <c r="E316" i="17"/>
  <c r="C317" i="17"/>
  <c r="D317" i="17"/>
  <c r="E317" i="17"/>
  <c r="C318" i="17"/>
  <c r="D318" i="17"/>
  <c r="E318" i="17"/>
  <c r="C319" i="17"/>
  <c r="D319" i="17"/>
  <c r="E319" i="17"/>
  <c r="C320" i="17"/>
  <c r="D320" i="17"/>
  <c r="E320" i="17"/>
  <c r="C321" i="17"/>
  <c r="D321" i="17"/>
  <c r="E321" i="17"/>
  <c r="C322" i="17"/>
  <c r="D322" i="17"/>
  <c r="E322" i="17"/>
  <c r="C323" i="17"/>
  <c r="D323" i="17"/>
  <c r="E323" i="17"/>
  <c r="C324" i="17"/>
  <c r="D324" i="17"/>
  <c r="E324" i="17"/>
  <c r="C325" i="17"/>
  <c r="D325" i="17"/>
  <c r="E325" i="17"/>
  <c r="C326" i="17"/>
  <c r="D326" i="17"/>
  <c r="E326" i="17"/>
  <c r="C327" i="17"/>
  <c r="D327" i="17"/>
  <c r="E327" i="17"/>
  <c r="C328" i="17"/>
  <c r="D328" i="17"/>
  <c r="E328" i="17"/>
  <c r="C329" i="17"/>
  <c r="D329" i="17"/>
  <c r="E329" i="17"/>
  <c r="C330" i="17"/>
  <c r="D330" i="17"/>
  <c r="E330" i="17"/>
  <c r="C331" i="17"/>
  <c r="D331" i="17"/>
  <c r="E331" i="17"/>
  <c r="C332" i="17"/>
  <c r="D332" i="17"/>
  <c r="E332" i="17"/>
  <c r="C333" i="17"/>
  <c r="D333" i="17"/>
  <c r="E333" i="17"/>
  <c r="C334" i="17"/>
  <c r="D334" i="17"/>
  <c r="E334" i="17"/>
  <c r="C335" i="17"/>
  <c r="D335" i="17"/>
  <c r="E335" i="17"/>
  <c r="C336" i="17"/>
  <c r="D336" i="17"/>
  <c r="E336" i="17"/>
  <c r="C337" i="17"/>
  <c r="D337" i="17"/>
  <c r="E337" i="17"/>
  <c r="C338" i="17"/>
  <c r="D338" i="17"/>
  <c r="E338" i="17"/>
  <c r="C339" i="17"/>
  <c r="D339" i="17"/>
  <c r="E339" i="17"/>
  <c r="C340" i="17"/>
  <c r="D340" i="17"/>
  <c r="E340" i="17"/>
  <c r="C341" i="17"/>
  <c r="D341" i="17"/>
  <c r="E341" i="17"/>
  <c r="C342" i="17"/>
  <c r="D342" i="17"/>
  <c r="E342" i="17"/>
  <c r="C343" i="17"/>
  <c r="D343" i="17"/>
  <c r="E343" i="17"/>
  <c r="C344" i="17"/>
  <c r="D344" i="17"/>
  <c r="E344" i="17"/>
  <c r="C345" i="17"/>
  <c r="D345" i="17"/>
  <c r="E345" i="17"/>
  <c r="C346" i="17"/>
  <c r="D346" i="17"/>
  <c r="E346" i="17"/>
  <c r="C347" i="17"/>
  <c r="D347" i="17"/>
  <c r="E347" i="17"/>
  <c r="C348" i="17"/>
  <c r="D348" i="17"/>
  <c r="E348" i="17"/>
  <c r="C349" i="17"/>
  <c r="D349" i="17"/>
  <c r="E349" i="17"/>
  <c r="C350" i="17"/>
  <c r="D350" i="17"/>
  <c r="E350" i="17"/>
  <c r="C351" i="17"/>
  <c r="D351" i="17"/>
  <c r="E351" i="17"/>
  <c r="C352" i="17"/>
  <c r="D352" i="17"/>
  <c r="E352" i="17"/>
  <c r="C353" i="17"/>
  <c r="D353" i="17"/>
  <c r="E353" i="17"/>
  <c r="C354" i="17"/>
  <c r="D354" i="17"/>
  <c r="E354" i="17"/>
  <c r="C355" i="17"/>
  <c r="D355" i="17"/>
  <c r="E355" i="17"/>
  <c r="C356" i="17"/>
  <c r="D356" i="17"/>
  <c r="E356" i="17"/>
  <c r="C357" i="17"/>
  <c r="D357" i="17"/>
  <c r="E357" i="17"/>
  <c r="C358" i="17"/>
  <c r="D358" i="17"/>
  <c r="E358" i="17"/>
  <c r="C359" i="17"/>
  <c r="D359" i="17"/>
  <c r="E359" i="17"/>
  <c r="C360" i="17"/>
  <c r="D360" i="17"/>
  <c r="E360" i="17"/>
  <c r="C361" i="17"/>
  <c r="D361" i="17"/>
  <c r="E361" i="17"/>
  <c r="C362" i="17"/>
  <c r="D362" i="17"/>
  <c r="E362" i="17"/>
  <c r="C363" i="17"/>
  <c r="D363" i="17"/>
  <c r="E363" i="17"/>
  <c r="C364" i="17"/>
  <c r="D364" i="17"/>
  <c r="E364" i="17"/>
  <c r="C365" i="17"/>
  <c r="D365" i="17"/>
  <c r="E365" i="17"/>
  <c r="C366" i="17"/>
  <c r="D366" i="17"/>
  <c r="E366" i="17"/>
  <c r="D10" i="13"/>
  <c r="F10" i="13"/>
  <c r="G10" i="13"/>
  <c r="H10" i="13"/>
  <c r="I10" i="13"/>
  <c r="D11" i="13"/>
  <c r="F11" i="13"/>
  <c r="G11" i="13"/>
  <c r="HL2" i="17" s="1"/>
  <c r="H11" i="13"/>
  <c r="HM2" i="17" s="1"/>
  <c r="I11" i="13"/>
  <c r="HN2" i="17" s="1"/>
  <c r="D12" i="13"/>
  <c r="F12" i="13"/>
  <c r="G12" i="13"/>
  <c r="HL3" i="17" s="1"/>
  <c r="H12" i="13"/>
  <c r="HM3" i="17" s="1"/>
  <c r="I12" i="13"/>
  <c r="HN3" i="17" s="1"/>
  <c r="D13" i="13"/>
  <c r="F13" i="13"/>
  <c r="G13" i="13"/>
  <c r="HL4" i="17" s="1"/>
  <c r="H13" i="13"/>
  <c r="HM4" i="17" s="1"/>
  <c r="I13" i="13"/>
  <c r="HN4" i="17" s="1"/>
  <c r="D14" i="13"/>
  <c r="F14" i="13"/>
  <c r="G14" i="13"/>
  <c r="HL5" i="17" s="1"/>
  <c r="H14" i="13"/>
  <c r="HM5" i="17" s="1"/>
  <c r="I14" i="13"/>
  <c r="HN5" i="17" s="1"/>
  <c r="D15" i="13"/>
  <c r="F15" i="13"/>
  <c r="G15" i="13"/>
  <c r="HL6" i="17" s="1"/>
  <c r="H15" i="13"/>
  <c r="HM6" i="17" s="1"/>
  <c r="I15" i="13"/>
  <c r="HN6" i="17" s="1"/>
  <c r="D16" i="13"/>
  <c r="F16" i="13"/>
  <c r="G16" i="13"/>
  <c r="HL7" i="17" s="1"/>
  <c r="H16" i="13"/>
  <c r="HM7" i="17" s="1"/>
  <c r="I16" i="13"/>
  <c r="HN7" i="17" s="1"/>
  <c r="D17" i="13"/>
  <c r="F17" i="13"/>
  <c r="G17" i="13"/>
  <c r="HL8" i="17" s="1"/>
  <c r="H17" i="13"/>
  <c r="HM8" i="17" s="1"/>
  <c r="I17" i="13"/>
  <c r="HN8" i="17" s="1"/>
  <c r="D18" i="13"/>
  <c r="F18" i="13"/>
  <c r="G18" i="13"/>
  <c r="HL9" i="17" s="1"/>
  <c r="H18" i="13"/>
  <c r="HM9" i="17" s="1"/>
  <c r="I18" i="13"/>
  <c r="HN9" i="17" s="1"/>
  <c r="D19" i="13"/>
  <c r="F19" i="13"/>
  <c r="G19" i="13"/>
  <c r="HL10" i="17" s="1"/>
  <c r="H19" i="13"/>
  <c r="HM10" i="17" s="1"/>
  <c r="I19" i="13"/>
  <c r="HN10" i="17" s="1"/>
  <c r="D20" i="13"/>
  <c r="F20" i="13"/>
  <c r="G20" i="13"/>
  <c r="HL11" i="17" s="1"/>
  <c r="H20" i="13"/>
  <c r="HM11" i="17" s="1"/>
  <c r="I20" i="13"/>
  <c r="HN11" i="17" s="1"/>
  <c r="D21" i="13"/>
  <c r="F21" i="13"/>
  <c r="G21" i="13"/>
  <c r="HL12" i="17" s="1"/>
  <c r="H21" i="13"/>
  <c r="HM12" i="17" s="1"/>
  <c r="I21" i="13"/>
  <c r="HN12" i="17" s="1"/>
  <c r="D22" i="13"/>
  <c r="F22" i="13"/>
  <c r="G22" i="13"/>
  <c r="HL13" i="17" s="1"/>
  <c r="H22" i="13"/>
  <c r="HM13" i="17" s="1"/>
  <c r="I22" i="13"/>
  <c r="HN13" i="17" s="1"/>
  <c r="D23" i="13"/>
  <c r="F23" i="13"/>
  <c r="G23" i="13"/>
  <c r="HL14" i="17" s="1"/>
  <c r="H23" i="13"/>
  <c r="HM14" i="17" s="1"/>
  <c r="I23" i="13"/>
  <c r="HN14" i="17" s="1"/>
  <c r="D24" i="13"/>
  <c r="F24" i="13"/>
  <c r="G24" i="13"/>
  <c r="HL15" i="17" s="1"/>
  <c r="H24" i="13"/>
  <c r="HM15" i="17" s="1"/>
  <c r="I24" i="13"/>
  <c r="HN15" i="17" s="1"/>
  <c r="D25" i="13"/>
  <c r="F25" i="13"/>
  <c r="G25" i="13"/>
  <c r="HL16" i="17" s="1"/>
  <c r="H25" i="13"/>
  <c r="HM16" i="17" s="1"/>
  <c r="I25" i="13"/>
  <c r="HN16" i="17" s="1"/>
  <c r="D26" i="13"/>
  <c r="F26" i="13"/>
  <c r="G26" i="13"/>
  <c r="HL17" i="17" s="1"/>
  <c r="H26" i="13"/>
  <c r="HM17" i="17" s="1"/>
  <c r="I26" i="13"/>
  <c r="HN17" i="17" s="1"/>
  <c r="D27" i="13"/>
  <c r="F27" i="13"/>
  <c r="G27" i="13"/>
  <c r="HL18" i="17" s="1"/>
  <c r="H27" i="13"/>
  <c r="HM18" i="17" s="1"/>
  <c r="I27" i="13"/>
  <c r="HN18" i="17" s="1"/>
  <c r="D28" i="13"/>
  <c r="F28" i="13"/>
  <c r="G28" i="13"/>
  <c r="HL19" i="17" s="1"/>
  <c r="H28" i="13"/>
  <c r="HM19" i="17" s="1"/>
  <c r="I28" i="13"/>
  <c r="HN19" i="17" s="1"/>
  <c r="D29" i="13"/>
  <c r="F29" i="13"/>
  <c r="G29" i="13"/>
  <c r="HL20" i="17" s="1"/>
  <c r="H29" i="13"/>
  <c r="HM20" i="17" s="1"/>
  <c r="I29" i="13"/>
  <c r="HN20" i="17" s="1"/>
  <c r="D30" i="13"/>
  <c r="F30" i="13"/>
  <c r="G30" i="13"/>
  <c r="HL21" i="17" s="1"/>
  <c r="H30" i="13"/>
  <c r="HM21" i="17" s="1"/>
  <c r="I30" i="13"/>
  <c r="HN21" i="17" s="1"/>
  <c r="D31" i="13"/>
  <c r="F31" i="13"/>
  <c r="G31" i="13"/>
  <c r="HL22" i="17" s="1"/>
  <c r="H31" i="13"/>
  <c r="HM22" i="17" s="1"/>
  <c r="I31" i="13"/>
  <c r="HN22" i="17" s="1"/>
  <c r="D32" i="13"/>
  <c r="F32" i="13"/>
  <c r="G32" i="13"/>
  <c r="HL23" i="17" s="1"/>
  <c r="H32" i="13"/>
  <c r="HM23" i="17" s="1"/>
  <c r="I32" i="13"/>
  <c r="HN23" i="17" s="1"/>
  <c r="D33" i="13"/>
  <c r="F33" i="13"/>
  <c r="G33" i="13"/>
  <c r="HL24" i="17" s="1"/>
  <c r="H33" i="13"/>
  <c r="HM24" i="17" s="1"/>
  <c r="I33" i="13"/>
  <c r="HN24" i="17" s="1"/>
  <c r="D34" i="13"/>
  <c r="F34" i="13"/>
  <c r="G34" i="13"/>
  <c r="HL25" i="17" s="1"/>
  <c r="H34" i="13"/>
  <c r="HM25" i="17" s="1"/>
  <c r="I34" i="13"/>
  <c r="HN25" i="17" s="1"/>
  <c r="D35" i="13"/>
  <c r="F35" i="13"/>
  <c r="G35" i="13"/>
  <c r="HL26" i="17" s="1"/>
  <c r="H35" i="13"/>
  <c r="HM26" i="17" s="1"/>
  <c r="I35" i="13"/>
  <c r="HN26" i="17" s="1"/>
  <c r="D36" i="13"/>
  <c r="F36" i="13"/>
  <c r="G36" i="13"/>
  <c r="HL27" i="17" s="1"/>
  <c r="H36" i="13"/>
  <c r="HM27" i="17" s="1"/>
  <c r="I36" i="13"/>
  <c r="HN27" i="17" s="1"/>
  <c r="D37" i="13"/>
  <c r="F37" i="13"/>
  <c r="G37" i="13"/>
  <c r="HL28" i="17" s="1"/>
  <c r="H37" i="13"/>
  <c r="HM28" i="17" s="1"/>
  <c r="I37" i="13"/>
  <c r="HN28" i="17" s="1"/>
  <c r="D38" i="13"/>
  <c r="F38" i="13"/>
  <c r="G38" i="13"/>
  <c r="HL29" i="17" s="1"/>
  <c r="H38" i="13"/>
  <c r="HM29" i="17" s="1"/>
  <c r="I38" i="13"/>
  <c r="HN29" i="17" s="1"/>
  <c r="D39" i="13"/>
  <c r="F39" i="13"/>
  <c r="G39" i="13"/>
  <c r="HL30" i="17" s="1"/>
  <c r="H39" i="13"/>
  <c r="HM30" i="17" s="1"/>
  <c r="I39" i="13"/>
  <c r="HN30" i="17" s="1"/>
  <c r="D40" i="13"/>
  <c r="F40" i="13"/>
  <c r="G40" i="13"/>
  <c r="HL31" i="17" s="1"/>
  <c r="H40" i="13"/>
  <c r="HM31" i="17" s="1"/>
  <c r="I40" i="13"/>
  <c r="HN31" i="17" s="1"/>
  <c r="D41" i="13"/>
  <c r="F41" i="13"/>
  <c r="G41" i="13"/>
  <c r="HL32" i="17" s="1"/>
  <c r="H41" i="13"/>
  <c r="HM32" i="17" s="1"/>
  <c r="I41" i="13"/>
  <c r="HN32" i="17" s="1"/>
  <c r="D42" i="13"/>
  <c r="F42" i="13"/>
  <c r="G42" i="13"/>
  <c r="HL33" i="17" s="1"/>
  <c r="H42" i="13"/>
  <c r="HM33" i="17" s="1"/>
  <c r="I42" i="13"/>
  <c r="HN33" i="17" s="1"/>
  <c r="D43" i="13"/>
  <c r="F43" i="13"/>
  <c r="G43" i="13"/>
  <c r="HL34" i="17" s="1"/>
  <c r="H43" i="13"/>
  <c r="HM34" i="17" s="1"/>
  <c r="I43" i="13"/>
  <c r="HN34" i="17" s="1"/>
  <c r="D44" i="13"/>
  <c r="F44" i="13"/>
  <c r="G44" i="13"/>
  <c r="HL35" i="17" s="1"/>
  <c r="H44" i="13"/>
  <c r="HM35" i="17" s="1"/>
  <c r="I44" i="13"/>
  <c r="HN35" i="17" s="1"/>
  <c r="D45" i="13"/>
  <c r="F45" i="13"/>
  <c r="G45" i="13"/>
  <c r="HL36" i="17" s="1"/>
  <c r="H45" i="13"/>
  <c r="HM36" i="17" s="1"/>
  <c r="I45" i="13"/>
  <c r="HN36" i="17" s="1"/>
  <c r="D46" i="13"/>
  <c r="F46" i="13"/>
  <c r="G46" i="13"/>
  <c r="HL37" i="17" s="1"/>
  <c r="H46" i="13"/>
  <c r="HM37" i="17" s="1"/>
  <c r="I46" i="13"/>
  <c r="HN37" i="17" s="1"/>
  <c r="D47" i="13"/>
  <c r="F47" i="13"/>
  <c r="G47" i="13"/>
  <c r="HL38" i="17" s="1"/>
  <c r="H47" i="13"/>
  <c r="HM38" i="17" s="1"/>
  <c r="I47" i="13"/>
  <c r="HN38" i="17" s="1"/>
  <c r="D48" i="13"/>
  <c r="F48" i="13"/>
  <c r="G48" i="13"/>
  <c r="HL39" i="17" s="1"/>
  <c r="H48" i="13"/>
  <c r="HM39" i="17" s="1"/>
  <c r="I48" i="13"/>
  <c r="HN39" i="17" s="1"/>
  <c r="D49" i="13"/>
  <c r="F49" i="13"/>
  <c r="G49" i="13"/>
  <c r="HL40" i="17" s="1"/>
  <c r="H49" i="13"/>
  <c r="HM40" i="17" s="1"/>
  <c r="I49" i="13"/>
  <c r="HN40" i="17" s="1"/>
  <c r="D50" i="13"/>
  <c r="F50" i="13"/>
  <c r="G50" i="13"/>
  <c r="HL41" i="17" s="1"/>
  <c r="H50" i="13"/>
  <c r="HM41" i="17" s="1"/>
  <c r="I50" i="13"/>
  <c r="HN41" i="17" s="1"/>
  <c r="D51" i="13"/>
  <c r="F51" i="13"/>
  <c r="G51" i="13"/>
  <c r="HL42" i="17" s="1"/>
  <c r="H51" i="13"/>
  <c r="HM42" i="17" s="1"/>
  <c r="I51" i="13"/>
  <c r="HN42" i="17" s="1"/>
  <c r="D52" i="13"/>
  <c r="F52" i="13"/>
  <c r="G52" i="13"/>
  <c r="HL43" i="17" s="1"/>
  <c r="H52" i="13"/>
  <c r="HM43" i="17" s="1"/>
  <c r="I52" i="13"/>
  <c r="HN43" i="17" s="1"/>
  <c r="D53" i="13"/>
  <c r="F53" i="13"/>
  <c r="G53" i="13"/>
  <c r="HL44" i="17" s="1"/>
  <c r="H53" i="13"/>
  <c r="HM44" i="17" s="1"/>
  <c r="I53" i="13"/>
  <c r="HN44" i="17" s="1"/>
  <c r="D54" i="13"/>
  <c r="F54" i="13"/>
  <c r="G54" i="13"/>
  <c r="HL45" i="17" s="1"/>
  <c r="H54" i="13"/>
  <c r="HM45" i="17" s="1"/>
  <c r="I54" i="13"/>
  <c r="HN45" i="17" s="1"/>
  <c r="D55" i="13"/>
  <c r="F55" i="13"/>
  <c r="G55" i="13"/>
  <c r="HL46" i="17" s="1"/>
  <c r="H55" i="13"/>
  <c r="HM46" i="17" s="1"/>
  <c r="I55" i="13"/>
  <c r="HN46" i="17" s="1"/>
  <c r="D56" i="13"/>
  <c r="F56" i="13"/>
  <c r="G56" i="13"/>
  <c r="HL47" i="17" s="1"/>
  <c r="H56" i="13"/>
  <c r="HM47" i="17" s="1"/>
  <c r="I56" i="13"/>
  <c r="HN47" i="17" s="1"/>
  <c r="D57" i="13"/>
  <c r="F57" i="13"/>
  <c r="G57" i="13"/>
  <c r="HL48" i="17" s="1"/>
  <c r="H57" i="13"/>
  <c r="HM48" i="17" s="1"/>
  <c r="I57" i="13"/>
  <c r="HN48" i="17" s="1"/>
  <c r="D58" i="13"/>
  <c r="F58" i="13"/>
  <c r="G58" i="13"/>
  <c r="HL49" i="17" s="1"/>
  <c r="H58" i="13"/>
  <c r="HM49" i="17" s="1"/>
  <c r="I58" i="13"/>
  <c r="HN49" i="17" s="1"/>
  <c r="D59" i="13"/>
  <c r="F59" i="13"/>
  <c r="G59" i="13"/>
  <c r="HL50" i="17" s="1"/>
  <c r="H59" i="13"/>
  <c r="HM50" i="17" s="1"/>
  <c r="I59" i="13"/>
  <c r="HN50" i="17" s="1"/>
  <c r="D60" i="13"/>
  <c r="F60" i="13"/>
  <c r="G60" i="13"/>
  <c r="HL51" i="17" s="1"/>
  <c r="H60" i="13"/>
  <c r="HM51" i="17" s="1"/>
  <c r="I60" i="13"/>
  <c r="HN51" i="17" s="1"/>
  <c r="D61" i="13"/>
  <c r="F61" i="13"/>
  <c r="G61" i="13"/>
  <c r="HL52" i="17" s="1"/>
  <c r="H61" i="13"/>
  <c r="HM52" i="17" s="1"/>
  <c r="I61" i="13"/>
  <c r="HN52" i="17" s="1"/>
  <c r="D62" i="13"/>
  <c r="F62" i="13"/>
  <c r="G62" i="13"/>
  <c r="HL53" i="17" s="1"/>
  <c r="H62" i="13"/>
  <c r="HM53" i="17" s="1"/>
  <c r="I62" i="13"/>
  <c r="HN53" i="17" s="1"/>
  <c r="D63" i="13"/>
  <c r="F63" i="13"/>
  <c r="G63" i="13"/>
  <c r="HL54" i="17" s="1"/>
  <c r="H63" i="13"/>
  <c r="HM54" i="17" s="1"/>
  <c r="I63" i="13"/>
  <c r="HN54" i="17" s="1"/>
  <c r="D64" i="13"/>
  <c r="F64" i="13"/>
  <c r="G64" i="13"/>
  <c r="HL55" i="17" s="1"/>
  <c r="H64" i="13"/>
  <c r="HM55" i="17" s="1"/>
  <c r="I64" i="13"/>
  <c r="HN55" i="17" s="1"/>
  <c r="D65" i="13"/>
  <c r="F65" i="13"/>
  <c r="G65" i="13"/>
  <c r="HL56" i="17" s="1"/>
  <c r="H65" i="13"/>
  <c r="HM56" i="17" s="1"/>
  <c r="I65" i="13"/>
  <c r="HN56" i="17" s="1"/>
  <c r="D66" i="13"/>
  <c r="F66" i="13"/>
  <c r="G66" i="13"/>
  <c r="HL57" i="17" s="1"/>
  <c r="H66" i="13"/>
  <c r="HM57" i="17" s="1"/>
  <c r="I66" i="13"/>
  <c r="HN57" i="17" s="1"/>
  <c r="D67" i="13"/>
  <c r="F67" i="13"/>
  <c r="G67" i="13"/>
  <c r="HL58" i="17" s="1"/>
  <c r="H67" i="13"/>
  <c r="HM58" i="17" s="1"/>
  <c r="I67" i="13"/>
  <c r="HN58" i="17" s="1"/>
  <c r="D68" i="13"/>
  <c r="F68" i="13"/>
  <c r="G68" i="13"/>
  <c r="HL59" i="17" s="1"/>
  <c r="H68" i="13"/>
  <c r="HM59" i="17" s="1"/>
  <c r="I68" i="13"/>
  <c r="HN59" i="17" s="1"/>
  <c r="D69" i="13"/>
  <c r="F69" i="13"/>
  <c r="G69" i="13"/>
  <c r="HL60" i="17" s="1"/>
  <c r="H69" i="13"/>
  <c r="HM60" i="17" s="1"/>
  <c r="I69" i="13"/>
  <c r="HN60" i="17" s="1"/>
  <c r="D70" i="13"/>
  <c r="F70" i="13"/>
  <c r="G70" i="13"/>
  <c r="HL61" i="17" s="1"/>
  <c r="H70" i="13"/>
  <c r="HM61" i="17" s="1"/>
  <c r="I70" i="13"/>
  <c r="HN61" i="17" s="1"/>
  <c r="D71" i="13"/>
  <c r="F71" i="13"/>
  <c r="G71" i="13"/>
  <c r="HL62" i="17" s="1"/>
  <c r="H71" i="13"/>
  <c r="HM62" i="17" s="1"/>
  <c r="I71" i="13"/>
  <c r="HN62" i="17" s="1"/>
  <c r="D72" i="13"/>
  <c r="F72" i="13"/>
  <c r="G72" i="13"/>
  <c r="HL63" i="17" s="1"/>
  <c r="H72" i="13"/>
  <c r="HM63" i="17" s="1"/>
  <c r="I72" i="13"/>
  <c r="HN63" i="17" s="1"/>
  <c r="D73" i="13"/>
  <c r="F73" i="13"/>
  <c r="G73" i="13"/>
  <c r="HL64" i="17" s="1"/>
  <c r="H73" i="13"/>
  <c r="HM64" i="17" s="1"/>
  <c r="I73" i="13"/>
  <c r="HN64" i="17" s="1"/>
  <c r="D74" i="13"/>
  <c r="F74" i="13"/>
  <c r="G74" i="13"/>
  <c r="HL65" i="17" s="1"/>
  <c r="H74" i="13"/>
  <c r="HM65" i="17" s="1"/>
  <c r="I74" i="13"/>
  <c r="HN65" i="17" s="1"/>
  <c r="D75" i="13"/>
  <c r="F75" i="13"/>
  <c r="G75" i="13"/>
  <c r="HL66" i="17" s="1"/>
  <c r="H75" i="13"/>
  <c r="HM66" i="17" s="1"/>
  <c r="I75" i="13"/>
  <c r="HN66" i="17" s="1"/>
  <c r="D76" i="13"/>
  <c r="F76" i="13"/>
  <c r="G76" i="13"/>
  <c r="HL67" i="17" s="1"/>
  <c r="H76" i="13"/>
  <c r="HM67" i="17" s="1"/>
  <c r="I76" i="13"/>
  <c r="HN67" i="17" s="1"/>
  <c r="D77" i="13"/>
  <c r="F77" i="13"/>
  <c r="G77" i="13"/>
  <c r="HL68" i="17" s="1"/>
  <c r="H77" i="13"/>
  <c r="HM68" i="17" s="1"/>
  <c r="I77" i="13"/>
  <c r="HN68" i="17" s="1"/>
  <c r="D78" i="13"/>
  <c r="F78" i="13"/>
  <c r="G78" i="13"/>
  <c r="HL69" i="17" s="1"/>
  <c r="H78" i="13"/>
  <c r="HM69" i="17" s="1"/>
  <c r="I78" i="13"/>
  <c r="HN69" i="17" s="1"/>
  <c r="D79" i="13"/>
  <c r="F79" i="13"/>
  <c r="G79" i="13"/>
  <c r="HL70" i="17" s="1"/>
  <c r="H79" i="13"/>
  <c r="HM70" i="17" s="1"/>
  <c r="I79" i="13"/>
  <c r="HN70" i="17" s="1"/>
  <c r="D80" i="13"/>
  <c r="F80" i="13"/>
  <c r="G80" i="13"/>
  <c r="HL71" i="17" s="1"/>
  <c r="H80" i="13"/>
  <c r="HM71" i="17" s="1"/>
  <c r="I80" i="13"/>
  <c r="HN71" i="17" s="1"/>
  <c r="D81" i="13"/>
  <c r="F81" i="13"/>
  <c r="G81" i="13"/>
  <c r="HL72" i="17" s="1"/>
  <c r="H81" i="13"/>
  <c r="HM72" i="17" s="1"/>
  <c r="I81" i="13"/>
  <c r="HN72" i="17" s="1"/>
  <c r="D82" i="13"/>
  <c r="F82" i="13"/>
  <c r="G82" i="13"/>
  <c r="HL73" i="17" s="1"/>
  <c r="H82" i="13"/>
  <c r="HM73" i="17" s="1"/>
  <c r="I82" i="13"/>
  <c r="HN73" i="17" s="1"/>
  <c r="D83" i="13"/>
  <c r="F83" i="13"/>
  <c r="G83" i="13"/>
  <c r="HL74" i="17" s="1"/>
  <c r="H83" i="13"/>
  <c r="HM74" i="17" s="1"/>
  <c r="I83" i="13"/>
  <c r="HN74" i="17" s="1"/>
  <c r="D84" i="13"/>
  <c r="F84" i="13"/>
  <c r="G84" i="13"/>
  <c r="HL75" i="17" s="1"/>
  <c r="H84" i="13"/>
  <c r="HM75" i="17" s="1"/>
  <c r="I84" i="13"/>
  <c r="HN75" i="17" s="1"/>
  <c r="D85" i="13"/>
  <c r="F85" i="13"/>
  <c r="G85" i="13"/>
  <c r="HL76" i="17" s="1"/>
  <c r="H85" i="13"/>
  <c r="HM76" i="17" s="1"/>
  <c r="I85" i="13"/>
  <c r="HN76" i="17" s="1"/>
  <c r="D86" i="13"/>
  <c r="F86" i="13"/>
  <c r="G86" i="13"/>
  <c r="HL77" i="17" s="1"/>
  <c r="H86" i="13"/>
  <c r="HM77" i="17" s="1"/>
  <c r="I86" i="13"/>
  <c r="HN77" i="17" s="1"/>
  <c r="D87" i="13"/>
  <c r="F87" i="13"/>
  <c r="G87" i="13"/>
  <c r="HL78" i="17" s="1"/>
  <c r="H87" i="13"/>
  <c r="HM78" i="17" s="1"/>
  <c r="I87" i="13"/>
  <c r="HN78" i="17" s="1"/>
  <c r="D88" i="13"/>
  <c r="F88" i="13"/>
  <c r="G88" i="13"/>
  <c r="HL79" i="17" s="1"/>
  <c r="H88" i="13"/>
  <c r="HM79" i="17" s="1"/>
  <c r="I88" i="13"/>
  <c r="HN79" i="17" s="1"/>
  <c r="D89" i="13"/>
  <c r="F89" i="13"/>
  <c r="G89" i="13"/>
  <c r="HL80" i="17" s="1"/>
  <c r="H89" i="13"/>
  <c r="HM80" i="17" s="1"/>
  <c r="I89" i="13"/>
  <c r="HN80" i="17" s="1"/>
  <c r="D90" i="13"/>
  <c r="F90" i="13"/>
  <c r="G90" i="13"/>
  <c r="HL81" i="17" s="1"/>
  <c r="H90" i="13"/>
  <c r="HM81" i="17" s="1"/>
  <c r="I90" i="13"/>
  <c r="HN81" i="17" s="1"/>
  <c r="D91" i="13"/>
  <c r="F91" i="13"/>
  <c r="G91" i="13"/>
  <c r="HL82" i="17" s="1"/>
  <c r="H91" i="13"/>
  <c r="HM82" i="17" s="1"/>
  <c r="I91" i="13"/>
  <c r="HN82" i="17" s="1"/>
  <c r="D92" i="13"/>
  <c r="F92" i="13"/>
  <c r="G92" i="13"/>
  <c r="HL83" i="17" s="1"/>
  <c r="H92" i="13"/>
  <c r="HM83" i="17" s="1"/>
  <c r="I92" i="13"/>
  <c r="HN83" i="17" s="1"/>
  <c r="D93" i="13"/>
  <c r="F93" i="13"/>
  <c r="G93" i="13"/>
  <c r="HL84" i="17" s="1"/>
  <c r="H93" i="13"/>
  <c r="HM84" i="17" s="1"/>
  <c r="I93" i="13"/>
  <c r="HN84" i="17" s="1"/>
  <c r="D94" i="13"/>
  <c r="F94" i="13"/>
  <c r="G94" i="13"/>
  <c r="HL85" i="17" s="1"/>
  <c r="H94" i="13"/>
  <c r="HM85" i="17" s="1"/>
  <c r="I94" i="13"/>
  <c r="HN85" i="17" s="1"/>
  <c r="D95" i="13"/>
  <c r="F95" i="13"/>
  <c r="G95" i="13"/>
  <c r="HL86" i="17" s="1"/>
  <c r="H95" i="13"/>
  <c r="HM86" i="17" s="1"/>
  <c r="I95" i="13"/>
  <c r="HN86" i="17" s="1"/>
  <c r="D96" i="13"/>
  <c r="F96" i="13"/>
  <c r="G96" i="13"/>
  <c r="HL87" i="17" s="1"/>
  <c r="H96" i="13"/>
  <c r="HM87" i="17" s="1"/>
  <c r="I96" i="13"/>
  <c r="HN87" i="17" s="1"/>
  <c r="D97" i="13"/>
  <c r="F97" i="13"/>
  <c r="G97" i="13"/>
  <c r="HL88" i="17" s="1"/>
  <c r="H97" i="13"/>
  <c r="HM88" i="17" s="1"/>
  <c r="I97" i="13"/>
  <c r="HN88" i="17" s="1"/>
  <c r="D98" i="13"/>
  <c r="F98" i="13"/>
  <c r="G98" i="13"/>
  <c r="HL89" i="17" s="1"/>
  <c r="H98" i="13"/>
  <c r="HM89" i="17" s="1"/>
  <c r="I98" i="13"/>
  <c r="HN89" i="17" s="1"/>
  <c r="D99" i="13"/>
  <c r="F99" i="13"/>
  <c r="G99" i="13"/>
  <c r="HL90" i="17" s="1"/>
  <c r="H99" i="13"/>
  <c r="HM90" i="17" s="1"/>
  <c r="I99" i="13"/>
  <c r="HN90" i="17" s="1"/>
  <c r="D100" i="13"/>
  <c r="F100" i="13"/>
  <c r="G100" i="13"/>
  <c r="HL91" i="17" s="1"/>
  <c r="H100" i="13"/>
  <c r="HM91" i="17" s="1"/>
  <c r="I100" i="13"/>
  <c r="HN91" i="17" s="1"/>
  <c r="D101" i="13"/>
  <c r="F101" i="13"/>
  <c r="G101" i="13"/>
  <c r="HL92" i="17" s="1"/>
  <c r="H101" i="13"/>
  <c r="HM92" i="17" s="1"/>
  <c r="I101" i="13"/>
  <c r="HN92" i="17" s="1"/>
  <c r="D102" i="13"/>
  <c r="F102" i="13"/>
  <c r="G102" i="13"/>
  <c r="HL93" i="17" s="1"/>
  <c r="H102" i="13"/>
  <c r="HM93" i="17" s="1"/>
  <c r="I102" i="13"/>
  <c r="HN93" i="17" s="1"/>
  <c r="A103" i="13"/>
  <c r="D103" i="13"/>
  <c r="F103" i="13"/>
  <c r="G103" i="13"/>
  <c r="HL94" i="17" s="1"/>
  <c r="H103" i="13"/>
  <c r="HM94" i="17" s="1"/>
  <c r="I103" i="13"/>
  <c r="HN94" i="17" s="1"/>
  <c r="D104" i="13"/>
  <c r="F104" i="13"/>
  <c r="G104" i="13"/>
  <c r="HL95" i="17" s="1"/>
  <c r="H104" i="13"/>
  <c r="HM95" i="17" s="1"/>
  <c r="I104" i="13"/>
  <c r="HN95" i="17" s="1"/>
  <c r="D105" i="13"/>
  <c r="F105" i="13"/>
  <c r="G105" i="13"/>
  <c r="HL96" i="17" s="1"/>
  <c r="H105" i="13"/>
  <c r="HM96" i="17" s="1"/>
  <c r="I105" i="13"/>
  <c r="HN96" i="17" s="1"/>
  <c r="D106" i="13"/>
  <c r="F106" i="13"/>
  <c r="G106" i="13"/>
  <c r="HL97" i="17" s="1"/>
  <c r="H106" i="13"/>
  <c r="HM97" i="17" s="1"/>
  <c r="I106" i="13"/>
  <c r="HN97" i="17" s="1"/>
  <c r="D107" i="13"/>
  <c r="F107" i="13"/>
  <c r="G107" i="13"/>
  <c r="HL98" i="17" s="1"/>
  <c r="H107" i="13"/>
  <c r="HM98" i="17" s="1"/>
  <c r="I107" i="13"/>
  <c r="HN98" i="17" s="1"/>
  <c r="D108" i="13"/>
  <c r="F108" i="13"/>
  <c r="G108" i="13"/>
  <c r="HL99" i="17" s="1"/>
  <c r="H108" i="13"/>
  <c r="HM99" i="17" s="1"/>
  <c r="I108" i="13"/>
  <c r="HN99" i="17" s="1"/>
  <c r="D109" i="13"/>
  <c r="F109" i="13"/>
  <c r="G109" i="13"/>
  <c r="HL100" i="17" s="1"/>
  <c r="H109" i="13"/>
  <c r="HM100" i="17" s="1"/>
  <c r="I109" i="13"/>
  <c r="HN100" i="17" s="1"/>
  <c r="D110" i="13"/>
  <c r="F110" i="13"/>
  <c r="G110" i="13"/>
  <c r="HL101" i="17" s="1"/>
  <c r="H110" i="13"/>
  <c r="HM101" i="17" s="1"/>
  <c r="I110" i="13"/>
  <c r="HN101" i="17" s="1"/>
  <c r="D111" i="13"/>
  <c r="F111" i="13"/>
  <c r="G111" i="13"/>
  <c r="HL102" i="17" s="1"/>
  <c r="H111" i="13"/>
  <c r="HM102" i="17" s="1"/>
  <c r="I111" i="13"/>
  <c r="HN102" i="17" s="1"/>
  <c r="D112" i="13"/>
  <c r="F112" i="13"/>
  <c r="G112" i="13"/>
  <c r="HL103" i="17" s="1"/>
  <c r="H112" i="13"/>
  <c r="HM103" i="17" s="1"/>
  <c r="I112" i="13"/>
  <c r="HN103" i="17" s="1"/>
  <c r="D113" i="13"/>
  <c r="F113" i="13"/>
  <c r="G113" i="13"/>
  <c r="HL104" i="17" s="1"/>
  <c r="H113" i="13"/>
  <c r="HM104" i="17" s="1"/>
  <c r="I113" i="13"/>
  <c r="HN104" i="17" s="1"/>
  <c r="D114" i="13"/>
  <c r="F114" i="13"/>
  <c r="G114" i="13"/>
  <c r="HL105" i="17" s="1"/>
  <c r="H114" i="13"/>
  <c r="HM105" i="17" s="1"/>
  <c r="I114" i="13"/>
  <c r="HN105" i="17" s="1"/>
  <c r="D115" i="13"/>
  <c r="F115" i="13"/>
  <c r="G115" i="13"/>
  <c r="HL106" i="17" s="1"/>
  <c r="H115" i="13"/>
  <c r="HM106" i="17" s="1"/>
  <c r="I115" i="13"/>
  <c r="HN106" i="17" s="1"/>
  <c r="D116" i="13"/>
  <c r="F116" i="13"/>
  <c r="G116" i="13"/>
  <c r="HL107" i="17" s="1"/>
  <c r="H116" i="13"/>
  <c r="HM107" i="17" s="1"/>
  <c r="I116" i="13"/>
  <c r="HN107" i="17" s="1"/>
  <c r="D117" i="13"/>
  <c r="F117" i="13"/>
  <c r="G117" i="13"/>
  <c r="HL108" i="17" s="1"/>
  <c r="H117" i="13"/>
  <c r="HM108" i="17" s="1"/>
  <c r="I117" i="13"/>
  <c r="HN108" i="17" s="1"/>
  <c r="D118" i="13"/>
  <c r="F118" i="13"/>
  <c r="G118" i="13"/>
  <c r="HL109" i="17" s="1"/>
  <c r="H118" i="13"/>
  <c r="HM109" i="17" s="1"/>
  <c r="I118" i="13"/>
  <c r="HN109" i="17" s="1"/>
  <c r="D119" i="13"/>
  <c r="F119" i="13"/>
  <c r="G119" i="13"/>
  <c r="HL110" i="17" s="1"/>
  <c r="H119" i="13"/>
  <c r="HM110" i="17" s="1"/>
  <c r="I119" i="13"/>
  <c r="HN110" i="17" s="1"/>
  <c r="D120" i="13"/>
  <c r="F120" i="13"/>
  <c r="G120" i="13"/>
  <c r="HL111" i="17" s="1"/>
  <c r="H120" i="13"/>
  <c r="HM111" i="17" s="1"/>
  <c r="I120" i="13"/>
  <c r="HN111" i="17" s="1"/>
  <c r="D121" i="13"/>
  <c r="F121" i="13"/>
  <c r="G121" i="13"/>
  <c r="HL112" i="17" s="1"/>
  <c r="H121" i="13"/>
  <c r="HM112" i="17" s="1"/>
  <c r="I121" i="13"/>
  <c r="HN112" i="17" s="1"/>
  <c r="D122" i="13"/>
  <c r="F122" i="13"/>
  <c r="G122" i="13"/>
  <c r="HL113" i="17" s="1"/>
  <c r="H122" i="13"/>
  <c r="HM113" i="17" s="1"/>
  <c r="I122" i="13"/>
  <c r="HN113" i="17" s="1"/>
  <c r="D123" i="13"/>
  <c r="F123" i="13"/>
  <c r="G123" i="13"/>
  <c r="HL114" i="17" s="1"/>
  <c r="H123" i="13"/>
  <c r="HM114" i="17" s="1"/>
  <c r="I123" i="13"/>
  <c r="HN114" i="17" s="1"/>
  <c r="D124" i="13"/>
  <c r="F124" i="13"/>
  <c r="G124" i="13"/>
  <c r="HL115" i="17" s="1"/>
  <c r="H124" i="13"/>
  <c r="HM115" i="17" s="1"/>
  <c r="I124" i="13"/>
  <c r="HN115" i="17" s="1"/>
  <c r="D125" i="13"/>
  <c r="F125" i="13"/>
  <c r="G125" i="13"/>
  <c r="HL116" i="17" s="1"/>
  <c r="H125" i="13"/>
  <c r="HM116" i="17" s="1"/>
  <c r="I125" i="13"/>
  <c r="HN116" i="17" s="1"/>
  <c r="D126" i="13"/>
  <c r="F126" i="13"/>
  <c r="G126" i="13"/>
  <c r="HL117" i="17" s="1"/>
  <c r="H126" i="13"/>
  <c r="HM117" i="17" s="1"/>
  <c r="I126" i="13"/>
  <c r="HN117" i="17" s="1"/>
  <c r="D127" i="13"/>
  <c r="F127" i="13"/>
  <c r="G127" i="13"/>
  <c r="HL118" i="17" s="1"/>
  <c r="H127" i="13"/>
  <c r="HM118" i="17" s="1"/>
  <c r="I127" i="13"/>
  <c r="HN118" i="17" s="1"/>
  <c r="D128" i="13"/>
  <c r="F128" i="13"/>
  <c r="G128" i="13"/>
  <c r="HL119" i="17" s="1"/>
  <c r="H128" i="13"/>
  <c r="HM119" i="17" s="1"/>
  <c r="I128" i="13"/>
  <c r="HN119" i="17" s="1"/>
  <c r="D129" i="13"/>
  <c r="F129" i="13"/>
  <c r="G129" i="13"/>
  <c r="HL120" i="17" s="1"/>
  <c r="H129" i="13"/>
  <c r="HM120" i="17" s="1"/>
  <c r="I129" i="13"/>
  <c r="HN120" i="17" s="1"/>
  <c r="D130" i="13"/>
  <c r="F130" i="13"/>
  <c r="G130" i="13"/>
  <c r="HL121" i="17" s="1"/>
  <c r="H130" i="13"/>
  <c r="HM121" i="17" s="1"/>
  <c r="I130" i="13"/>
  <c r="HN121" i="17" s="1"/>
  <c r="D131" i="13"/>
  <c r="F131" i="13"/>
  <c r="G131" i="13"/>
  <c r="HL122" i="17" s="1"/>
  <c r="H131" i="13"/>
  <c r="HM122" i="17" s="1"/>
  <c r="I131" i="13"/>
  <c r="HN122" i="17" s="1"/>
  <c r="D132" i="13"/>
  <c r="F132" i="13"/>
  <c r="G132" i="13"/>
  <c r="HL123" i="17" s="1"/>
  <c r="H132" i="13"/>
  <c r="HM123" i="17" s="1"/>
  <c r="I132" i="13"/>
  <c r="HN123" i="17" s="1"/>
  <c r="D133" i="13"/>
  <c r="E133" i="13"/>
  <c r="F133" i="13"/>
  <c r="G133" i="13"/>
  <c r="HL124" i="17" s="1"/>
  <c r="H133" i="13"/>
  <c r="HM124" i="17" s="1"/>
  <c r="I133" i="13"/>
  <c r="HN124" i="17" s="1"/>
  <c r="D134" i="13"/>
  <c r="E134" i="13"/>
  <c r="F134" i="13"/>
  <c r="G134" i="13"/>
  <c r="HL125" i="17" s="1"/>
  <c r="H134" i="13"/>
  <c r="HM125" i="17" s="1"/>
  <c r="I134" i="13"/>
  <c r="HN125" i="17" s="1"/>
  <c r="D135" i="13"/>
  <c r="E135" i="13"/>
  <c r="F135" i="13"/>
  <c r="G135" i="13"/>
  <c r="HL126" i="17" s="1"/>
  <c r="H135" i="13"/>
  <c r="HM126" i="17" s="1"/>
  <c r="I135" i="13"/>
  <c r="HN126" i="17" s="1"/>
  <c r="D136" i="13"/>
  <c r="E136" i="13"/>
  <c r="F136" i="13"/>
  <c r="G136" i="13"/>
  <c r="HL127" i="17" s="1"/>
  <c r="H136" i="13"/>
  <c r="HM127" i="17" s="1"/>
  <c r="I136" i="13"/>
  <c r="HN127" i="17" s="1"/>
  <c r="D137" i="13"/>
  <c r="E137" i="13"/>
  <c r="F137" i="13"/>
  <c r="G137" i="13"/>
  <c r="HL128" i="17" s="1"/>
  <c r="H137" i="13"/>
  <c r="HM128" i="17" s="1"/>
  <c r="I137" i="13"/>
  <c r="HN128" i="17" s="1"/>
  <c r="D138" i="13"/>
  <c r="E138" i="13"/>
  <c r="F138" i="13"/>
  <c r="G138" i="13"/>
  <c r="HL129" i="17" s="1"/>
  <c r="H138" i="13"/>
  <c r="HM129" i="17" s="1"/>
  <c r="I138" i="13"/>
  <c r="HN129" i="17" s="1"/>
  <c r="D139" i="13"/>
  <c r="E139" i="13"/>
  <c r="F139" i="13"/>
  <c r="G139" i="13"/>
  <c r="HL130" i="17" s="1"/>
  <c r="H139" i="13"/>
  <c r="HM130" i="17" s="1"/>
  <c r="I139" i="13"/>
  <c r="HN130" i="17" s="1"/>
  <c r="D140" i="13"/>
  <c r="E140" i="13"/>
  <c r="F140" i="13"/>
  <c r="G140" i="13"/>
  <c r="HL131" i="17" s="1"/>
  <c r="H140" i="13"/>
  <c r="HM131" i="17" s="1"/>
  <c r="I140" i="13"/>
  <c r="HN131" i="17" s="1"/>
  <c r="D141" i="13"/>
  <c r="E141" i="13"/>
  <c r="F141" i="13"/>
  <c r="G141" i="13"/>
  <c r="HL132" i="17" s="1"/>
  <c r="H141" i="13"/>
  <c r="HM132" i="17" s="1"/>
  <c r="I141" i="13"/>
  <c r="HN132" i="17" s="1"/>
  <c r="D142" i="13"/>
  <c r="E142" i="13"/>
  <c r="F142" i="13"/>
  <c r="G142" i="13"/>
  <c r="HL133" i="17" s="1"/>
  <c r="H142" i="13"/>
  <c r="HM133" i="17" s="1"/>
  <c r="I142" i="13"/>
  <c r="HN133" i="17" s="1"/>
  <c r="D143" i="13"/>
  <c r="E143" i="13"/>
  <c r="F143" i="13"/>
  <c r="G143" i="13"/>
  <c r="HL134" i="17" s="1"/>
  <c r="H143" i="13"/>
  <c r="HM134" i="17" s="1"/>
  <c r="I143" i="13"/>
  <c r="HN134" i="17" s="1"/>
  <c r="D144" i="13"/>
  <c r="E144" i="13"/>
  <c r="F144" i="13"/>
  <c r="G144" i="13"/>
  <c r="HL135" i="17" s="1"/>
  <c r="H144" i="13"/>
  <c r="HM135" i="17" s="1"/>
  <c r="I144" i="13"/>
  <c r="HN135" i="17" s="1"/>
  <c r="D145" i="13"/>
  <c r="E145" i="13"/>
  <c r="F145" i="13"/>
  <c r="G145" i="13"/>
  <c r="HL136" i="17" s="1"/>
  <c r="H145" i="13"/>
  <c r="HM136" i="17" s="1"/>
  <c r="I145" i="13"/>
  <c r="HN136" i="17" s="1"/>
  <c r="D146" i="13"/>
  <c r="E146" i="13"/>
  <c r="F146" i="13"/>
  <c r="G146" i="13"/>
  <c r="HL137" i="17" s="1"/>
  <c r="H146" i="13"/>
  <c r="HM137" i="17" s="1"/>
  <c r="I146" i="13"/>
  <c r="HN137" i="17" s="1"/>
  <c r="D147" i="13"/>
  <c r="E147" i="13"/>
  <c r="F147" i="13"/>
  <c r="G147" i="13"/>
  <c r="HL138" i="17" s="1"/>
  <c r="H147" i="13"/>
  <c r="HM138" i="17" s="1"/>
  <c r="I147" i="13"/>
  <c r="HN138" i="17" s="1"/>
  <c r="D148" i="13"/>
  <c r="E148" i="13"/>
  <c r="F148" i="13"/>
  <c r="G148" i="13"/>
  <c r="HL139" i="17" s="1"/>
  <c r="H148" i="13"/>
  <c r="HM139" i="17" s="1"/>
  <c r="I148" i="13"/>
  <c r="HN139" i="17" s="1"/>
  <c r="D149" i="13"/>
  <c r="E149" i="13"/>
  <c r="F149" i="13"/>
  <c r="G149" i="13"/>
  <c r="HL140" i="17" s="1"/>
  <c r="H149" i="13"/>
  <c r="HM140" i="17" s="1"/>
  <c r="I149" i="13"/>
  <c r="HN140" i="17" s="1"/>
  <c r="D150" i="13"/>
  <c r="E150" i="13"/>
  <c r="F150" i="13"/>
  <c r="G150" i="13"/>
  <c r="HL141" i="17" s="1"/>
  <c r="H150" i="13"/>
  <c r="HM141" i="17" s="1"/>
  <c r="I150" i="13"/>
  <c r="HN141" i="17" s="1"/>
  <c r="D151" i="13"/>
  <c r="E151" i="13"/>
  <c r="F151" i="13"/>
  <c r="G151" i="13"/>
  <c r="HL142" i="17" s="1"/>
  <c r="H151" i="13"/>
  <c r="HM142" i="17" s="1"/>
  <c r="I151" i="13"/>
  <c r="HN142" i="17" s="1"/>
  <c r="D152" i="13"/>
  <c r="E152" i="13"/>
  <c r="F152" i="13"/>
  <c r="G152" i="13"/>
  <c r="HL143" i="17" s="1"/>
  <c r="H152" i="13"/>
  <c r="HM143" i="17" s="1"/>
  <c r="I152" i="13"/>
  <c r="HN143" i="17" s="1"/>
  <c r="D153" i="13"/>
  <c r="E153" i="13"/>
  <c r="F153" i="13"/>
  <c r="G153" i="13"/>
  <c r="HL144" i="17" s="1"/>
  <c r="H153" i="13"/>
  <c r="HM144" i="17" s="1"/>
  <c r="I153" i="13"/>
  <c r="HN144" i="17" s="1"/>
  <c r="D154" i="13"/>
  <c r="E154" i="13"/>
  <c r="F154" i="13"/>
  <c r="G154" i="13"/>
  <c r="HL145" i="17" s="1"/>
  <c r="H154" i="13"/>
  <c r="HM145" i="17" s="1"/>
  <c r="I154" i="13"/>
  <c r="HN145" i="17" s="1"/>
  <c r="D155" i="13"/>
  <c r="E155" i="13"/>
  <c r="F155" i="13"/>
  <c r="G155" i="13"/>
  <c r="HL146" i="17" s="1"/>
  <c r="H155" i="13"/>
  <c r="HM146" i="17" s="1"/>
  <c r="I155" i="13"/>
  <c r="HN146" i="17" s="1"/>
  <c r="D156" i="13"/>
  <c r="E156" i="13"/>
  <c r="F156" i="13"/>
  <c r="G156" i="13"/>
  <c r="HL147" i="17" s="1"/>
  <c r="H156" i="13"/>
  <c r="HM147" i="17" s="1"/>
  <c r="I156" i="13"/>
  <c r="HN147" i="17" s="1"/>
  <c r="D157" i="13"/>
  <c r="E157" i="13"/>
  <c r="F157" i="13"/>
  <c r="G157" i="13"/>
  <c r="HL148" i="17" s="1"/>
  <c r="H157" i="13"/>
  <c r="HM148" i="17" s="1"/>
  <c r="I157" i="13"/>
  <c r="HN148" i="17" s="1"/>
  <c r="D158" i="13"/>
  <c r="E158" i="13"/>
  <c r="F158" i="13"/>
  <c r="G158" i="13"/>
  <c r="HL149" i="17" s="1"/>
  <c r="H158" i="13"/>
  <c r="HM149" i="17" s="1"/>
  <c r="I158" i="13"/>
  <c r="HN149" i="17" s="1"/>
  <c r="D159" i="13"/>
  <c r="E159" i="13"/>
  <c r="F159" i="13"/>
  <c r="G159" i="13"/>
  <c r="HL150" i="17" s="1"/>
  <c r="H159" i="13"/>
  <c r="HM150" i="17" s="1"/>
  <c r="I159" i="13"/>
  <c r="HN150" i="17" s="1"/>
  <c r="D160" i="13"/>
  <c r="E160" i="13"/>
  <c r="F160" i="13"/>
  <c r="G160" i="13"/>
  <c r="HL151" i="17" s="1"/>
  <c r="H160" i="13"/>
  <c r="HM151" i="17" s="1"/>
  <c r="I160" i="13"/>
  <c r="HN151" i="17" s="1"/>
  <c r="D161" i="13"/>
  <c r="E161" i="13"/>
  <c r="F161" i="13"/>
  <c r="G161" i="13"/>
  <c r="HL152" i="17" s="1"/>
  <c r="H161" i="13"/>
  <c r="HM152" i="17" s="1"/>
  <c r="I161" i="13"/>
  <c r="HN152" i="17" s="1"/>
  <c r="D162" i="13"/>
  <c r="E162" i="13"/>
  <c r="F162" i="13"/>
  <c r="G162" i="13"/>
  <c r="HL153" i="17" s="1"/>
  <c r="H162" i="13"/>
  <c r="HM153" i="17" s="1"/>
  <c r="I162" i="13"/>
  <c r="HN153" i="17" s="1"/>
  <c r="D163" i="13"/>
  <c r="E163" i="13"/>
  <c r="F163" i="13"/>
  <c r="G163" i="13"/>
  <c r="HL154" i="17" s="1"/>
  <c r="H163" i="13"/>
  <c r="HM154" i="17" s="1"/>
  <c r="I163" i="13"/>
  <c r="HN154" i="17" s="1"/>
  <c r="D164" i="13"/>
  <c r="E164" i="13"/>
  <c r="F164" i="13"/>
  <c r="G164" i="13"/>
  <c r="HL155" i="17" s="1"/>
  <c r="H164" i="13"/>
  <c r="HM155" i="17" s="1"/>
  <c r="I164" i="13"/>
  <c r="HN155" i="17" s="1"/>
  <c r="D165" i="13"/>
  <c r="E165" i="13"/>
  <c r="F165" i="13"/>
  <c r="G165" i="13"/>
  <c r="HL156" i="17" s="1"/>
  <c r="H165" i="13"/>
  <c r="HM156" i="17" s="1"/>
  <c r="I165" i="13"/>
  <c r="HN156" i="17" s="1"/>
  <c r="D166" i="13"/>
  <c r="E166" i="13"/>
  <c r="F166" i="13"/>
  <c r="G166" i="13"/>
  <c r="HL157" i="17" s="1"/>
  <c r="H166" i="13"/>
  <c r="HM157" i="17" s="1"/>
  <c r="I166" i="13"/>
  <c r="HN157" i="17" s="1"/>
  <c r="D167" i="13"/>
  <c r="E167" i="13"/>
  <c r="F167" i="13"/>
  <c r="G167" i="13"/>
  <c r="HL158" i="17" s="1"/>
  <c r="H167" i="13"/>
  <c r="HM158" i="17" s="1"/>
  <c r="I167" i="13"/>
  <c r="HN158" i="17" s="1"/>
  <c r="D168" i="13"/>
  <c r="E168" i="13"/>
  <c r="F168" i="13"/>
  <c r="G168" i="13"/>
  <c r="HL159" i="17" s="1"/>
  <c r="H168" i="13"/>
  <c r="HM159" i="17" s="1"/>
  <c r="I168" i="13"/>
  <c r="HN159" i="17" s="1"/>
  <c r="D169" i="13"/>
  <c r="E169" i="13"/>
  <c r="F169" i="13"/>
  <c r="G169" i="13"/>
  <c r="HL160" i="17" s="1"/>
  <c r="H169" i="13"/>
  <c r="HM160" i="17" s="1"/>
  <c r="I169" i="13"/>
  <c r="HN160" i="17" s="1"/>
  <c r="D170" i="13"/>
  <c r="E170" i="13"/>
  <c r="F170" i="13"/>
  <c r="G170" i="13"/>
  <c r="HL161" i="17" s="1"/>
  <c r="H170" i="13"/>
  <c r="HM161" i="17" s="1"/>
  <c r="I170" i="13"/>
  <c r="HN161" i="17" s="1"/>
  <c r="D171" i="13"/>
  <c r="E171" i="13"/>
  <c r="F171" i="13"/>
  <c r="G171" i="13"/>
  <c r="HL162" i="17" s="1"/>
  <c r="H171" i="13"/>
  <c r="HM162" i="17" s="1"/>
  <c r="I171" i="13"/>
  <c r="HN162" i="17" s="1"/>
  <c r="D172" i="13"/>
  <c r="E172" i="13"/>
  <c r="F172" i="13"/>
  <c r="G172" i="13"/>
  <c r="HL163" i="17" s="1"/>
  <c r="H172" i="13"/>
  <c r="HM163" i="17" s="1"/>
  <c r="I172" i="13"/>
  <c r="HN163" i="17" s="1"/>
  <c r="D173" i="13"/>
  <c r="E173" i="13"/>
  <c r="F173" i="13"/>
  <c r="G173" i="13"/>
  <c r="HL164" i="17" s="1"/>
  <c r="H173" i="13"/>
  <c r="HM164" i="17" s="1"/>
  <c r="I173" i="13"/>
  <c r="HN164" i="17" s="1"/>
  <c r="D174" i="13"/>
  <c r="E174" i="13"/>
  <c r="F174" i="13"/>
  <c r="G174" i="13"/>
  <c r="HL165" i="17" s="1"/>
  <c r="H174" i="13"/>
  <c r="HM165" i="17" s="1"/>
  <c r="I174" i="13"/>
  <c r="HN165" i="17" s="1"/>
  <c r="D175" i="13"/>
  <c r="E175" i="13"/>
  <c r="F175" i="13"/>
  <c r="G175" i="13"/>
  <c r="HL166" i="17" s="1"/>
  <c r="H175" i="13"/>
  <c r="HM166" i="17" s="1"/>
  <c r="I175" i="13"/>
  <c r="HN166" i="17" s="1"/>
  <c r="D176" i="13"/>
  <c r="E176" i="13"/>
  <c r="F176" i="13"/>
  <c r="G176" i="13"/>
  <c r="HL167" i="17" s="1"/>
  <c r="H176" i="13"/>
  <c r="HM167" i="17" s="1"/>
  <c r="I176" i="13"/>
  <c r="HN167" i="17" s="1"/>
  <c r="D177" i="13"/>
  <c r="E177" i="13"/>
  <c r="F177" i="13"/>
  <c r="G177" i="13"/>
  <c r="HL168" i="17" s="1"/>
  <c r="H177" i="13"/>
  <c r="HM168" i="17" s="1"/>
  <c r="I177" i="13"/>
  <c r="HN168" i="17" s="1"/>
  <c r="D178" i="13"/>
  <c r="E178" i="13"/>
  <c r="F178" i="13"/>
  <c r="G178" i="13"/>
  <c r="HL169" i="17" s="1"/>
  <c r="H178" i="13"/>
  <c r="HM169" i="17" s="1"/>
  <c r="I178" i="13"/>
  <c r="HN169" i="17" s="1"/>
  <c r="D179" i="13"/>
  <c r="E179" i="13"/>
  <c r="F179" i="13"/>
  <c r="G179" i="13"/>
  <c r="HL170" i="17" s="1"/>
  <c r="H179" i="13"/>
  <c r="HM170" i="17" s="1"/>
  <c r="I179" i="13"/>
  <c r="HN170" i="17" s="1"/>
  <c r="D180" i="13"/>
  <c r="E180" i="13"/>
  <c r="F180" i="13"/>
  <c r="G180" i="13"/>
  <c r="HL171" i="17" s="1"/>
  <c r="H180" i="13"/>
  <c r="HM171" i="17" s="1"/>
  <c r="I180" i="13"/>
  <c r="HN171" i="17" s="1"/>
  <c r="D181" i="13"/>
  <c r="E181" i="13"/>
  <c r="F181" i="13"/>
  <c r="G181" i="13"/>
  <c r="HL172" i="17" s="1"/>
  <c r="H181" i="13"/>
  <c r="HM172" i="17" s="1"/>
  <c r="I181" i="13"/>
  <c r="HN172" i="17" s="1"/>
  <c r="D182" i="13"/>
  <c r="E182" i="13"/>
  <c r="F182" i="13"/>
  <c r="G182" i="13"/>
  <c r="HL173" i="17" s="1"/>
  <c r="H182" i="13"/>
  <c r="HM173" i="17" s="1"/>
  <c r="I182" i="13"/>
  <c r="HN173" i="17" s="1"/>
  <c r="D183" i="13"/>
  <c r="E183" i="13"/>
  <c r="F183" i="13"/>
  <c r="G183" i="13"/>
  <c r="HL174" i="17" s="1"/>
  <c r="H183" i="13"/>
  <c r="HM174" i="17" s="1"/>
  <c r="I183" i="13"/>
  <c r="HN174" i="17" s="1"/>
  <c r="D184" i="13"/>
  <c r="E184" i="13"/>
  <c r="F184" i="13"/>
  <c r="G184" i="13"/>
  <c r="HL175" i="17" s="1"/>
  <c r="H184" i="13"/>
  <c r="HM175" i="17" s="1"/>
  <c r="I184" i="13"/>
  <c r="HN175" i="17" s="1"/>
  <c r="D185" i="13"/>
  <c r="E185" i="13"/>
  <c r="F185" i="13"/>
  <c r="G185" i="13"/>
  <c r="HL176" i="17" s="1"/>
  <c r="H185" i="13"/>
  <c r="HM176" i="17" s="1"/>
  <c r="I185" i="13"/>
  <c r="HN176" i="17" s="1"/>
  <c r="D186" i="13"/>
  <c r="E186" i="13"/>
  <c r="F186" i="13"/>
  <c r="G186" i="13"/>
  <c r="HL177" i="17" s="1"/>
  <c r="H186" i="13"/>
  <c r="HM177" i="17" s="1"/>
  <c r="I186" i="13"/>
  <c r="HN177" i="17" s="1"/>
  <c r="D187" i="13"/>
  <c r="E187" i="13"/>
  <c r="F187" i="13"/>
  <c r="G187" i="13"/>
  <c r="HL178" i="17" s="1"/>
  <c r="H187" i="13"/>
  <c r="HM178" i="17" s="1"/>
  <c r="I187" i="13"/>
  <c r="HN178" i="17" s="1"/>
  <c r="D188" i="13"/>
  <c r="E188" i="13"/>
  <c r="F188" i="13"/>
  <c r="G188" i="13"/>
  <c r="HL179" i="17" s="1"/>
  <c r="H188" i="13"/>
  <c r="HM179" i="17" s="1"/>
  <c r="I188" i="13"/>
  <c r="HN179" i="17" s="1"/>
  <c r="D189" i="13"/>
  <c r="E189" i="13"/>
  <c r="F189" i="13"/>
  <c r="G189" i="13"/>
  <c r="HL180" i="17" s="1"/>
  <c r="H189" i="13"/>
  <c r="HM180" i="17" s="1"/>
  <c r="I189" i="13"/>
  <c r="HN180" i="17" s="1"/>
  <c r="D190" i="13"/>
  <c r="E190" i="13"/>
  <c r="F190" i="13"/>
  <c r="G190" i="13"/>
  <c r="HL181" i="17" s="1"/>
  <c r="H190" i="13"/>
  <c r="HM181" i="17" s="1"/>
  <c r="I190" i="13"/>
  <c r="HN181" i="17" s="1"/>
  <c r="D191" i="13"/>
  <c r="E191" i="13"/>
  <c r="F191" i="13"/>
  <c r="G191" i="13"/>
  <c r="HL182" i="17" s="1"/>
  <c r="H191" i="13"/>
  <c r="HM182" i="17" s="1"/>
  <c r="I191" i="13"/>
  <c r="HN182" i="17" s="1"/>
  <c r="D192" i="13"/>
  <c r="E192" i="13"/>
  <c r="F192" i="13"/>
  <c r="G192" i="13"/>
  <c r="HL183" i="17" s="1"/>
  <c r="H192" i="13"/>
  <c r="HM183" i="17" s="1"/>
  <c r="I192" i="13"/>
  <c r="HN183" i="17" s="1"/>
  <c r="D193" i="13"/>
  <c r="E193" i="13"/>
  <c r="F193" i="13"/>
  <c r="G193" i="13"/>
  <c r="HL184" i="17" s="1"/>
  <c r="H193" i="13"/>
  <c r="HM184" i="17" s="1"/>
  <c r="I193" i="13"/>
  <c r="HN184" i="17" s="1"/>
  <c r="D194" i="13"/>
  <c r="E194" i="13"/>
  <c r="F194" i="13"/>
  <c r="G194" i="13"/>
  <c r="HL185" i="17" s="1"/>
  <c r="H194" i="13"/>
  <c r="HM185" i="17" s="1"/>
  <c r="I194" i="13"/>
  <c r="HN185" i="17" s="1"/>
  <c r="D195" i="13"/>
  <c r="E195" i="13"/>
  <c r="F195" i="13"/>
  <c r="G195" i="13"/>
  <c r="HL186" i="17" s="1"/>
  <c r="H195" i="13"/>
  <c r="HM186" i="17" s="1"/>
  <c r="I195" i="13"/>
  <c r="HN186" i="17" s="1"/>
  <c r="D196" i="13"/>
  <c r="E196" i="13"/>
  <c r="F196" i="13"/>
  <c r="G196" i="13"/>
  <c r="HL187" i="17" s="1"/>
  <c r="H196" i="13"/>
  <c r="HM187" i="17" s="1"/>
  <c r="I196" i="13"/>
  <c r="HN187" i="17" s="1"/>
  <c r="D197" i="13"/>
  <c r="E197" i="13"/>
  <c r="F197" i="13"/>
  <c r="G197" i="13"/>
  <c r="HL188" i="17" s="1"/>
  <c r="H197" i="13"/>
  <c r="HM188" i="17" s="1"/>
  <c r="I197" i="13"/>
  <c r="HN188" i="17" s="1"/>
  <c r="D198" i="13"/>
  <c r="E198" i="13"/>
  <c r="F198" i="13"/>
  <c r="G198" i="13"/>
  <c r="HL189" i="17" s="1"/>
  <c r="H198" i="13"/>
  <c r="HM189" i="17" s="1"/>
  <c r="I198" i="13"/>
  <c r="HN189" i="17" s="1"/>
  <c r="D199" i="13"/>
  <c r="F199" i="13"/>
  <c r="G199" i="13"/>
  <c r="HL190" i="17" s="1"/>
  <c r="H199" i="13"/>
  <c r="HM190" i="17" s="1"/>
  <c r="I199" i="13"/>
  <c r="HN190" i="17" s="1"/>
  <c r="D200" i="13"/>
  <c r="F200" i="13"/>
  <c r="G200" i="13"/>
  <c r="HL191" i="17" s="1"/>
  <c r="H200" i="13"/>
  <c r="HM191" i="17" s="1"/>
  <c r="I200" i="13"/>
  <c r="HN191" i="17" s="1"/>
  <c r="D201" i="13"/>
  <c r="F201" i="13"/>
  <c r="G201" i="13"/>
  <c r="HL192" i="17" s="1"/>
  <c r="H201" i="13"/>
  <c r="HM192" i="17" s="1"/>
  <c r="I201" i="13"/>
  <c r="HN192" i="17" s="1"/>
  <c r="D202" i="13"/>
  <c r="E202" i="13"/>
  <c r="F202" i="13"/>
  <c r="G202" i="13"/>
  <c r="HL193" i="17" s="1"/>
  <c r="H202" i="13"/>
  <c r="HM193" i="17" s="1"/>
  <c r="I202" i="13"/>
  <c r="HN193" i="17" s="1"/>
  <c r="D203" i="13"/>
  <c r="E203" i="13"/>
  <c r="F203" i="13"/>
  <c r="G203" i="13"/>
  <c r="HL194" i="17" s="1"/>
  <c r="H203" i="13"/>
  <c r="HM194" i="17" s="1"/>
  <c r="I203" i="13"/>
  <c r="HN194" i="17" s="1"/>
  <c r="D204" i="13"/>
  <c r="E204" i="13"/>
  <c r="F204" i="13"/>
  <c r="G204" i="13"/>
  <c r="HL195" i="17" s="1"/>
  <c r="H204" i="13"/>
  <c r="HM195" i="17" s="1"/>
  <c r="I204" i="13"/>
  <c r="HN195" i="17" s="1"/>
  <c r="D205" i="13"/>
  <c r="E205" i="13"/>
  <c r="F205" i="13"/>
  <c r="G205" i="13"/>
  <c r="HL196" i="17" s="1"/>
  <c r="H205" i="13"/>
  <c r="HM196" i="17" s="1"/>
  <c r="I205" i="13"/>
  <c r="HN196" i="17" s="1"/>
  <c r="D206" i="13"/>
  <c r="E206" i="13"/>
  <c r="F206" i="13"/>
  <c r="G206" i="13"/>
  <c r="HL197" i="17" s="1"/>
  <c r="H206" i="13"/>
  <c r="HM197" i="17" s="1"/>
  <c r="I206" i="13"/>
  <c r="HN197" i="17" s="1"/>
  <c r="D207" i="13"/>
  <c r="E207" i="13"/>
  <c r="F207" i="13"/>
  <c r="G207" i="13"/>
  <c r="HL198" i="17" s="1"/>
  <c r="H207" i="13"/>
  <c r="HM198" i="17" s="1"/>
  <c r="I207" i="13"/>
  <c r="HN198" i="17" s="1"/>
  <c r="D208" i="13"/>
  <c r="E208" i="13"/>
  <c r="F208" i="13"/>
  <c r="G208" i="13"/>
  <c r="HL199" i="17" s="1"/>
  <c r="H208" i="13"/>
  <c r="HM199" i="17" s="1"/>
  <c r="I208" i="13"/>
  <c r="HN199" i="17" s="1"/>
  <c r="D209" i="13"/>
  <c r="E209" i="13"/>
  <c r="F209" i="13"/>
  <c r="G209" i="13"/>
  <c r="HL200" i="17" s="1"/>
  <c r="H209" i="13"/>
  <c r="HM200" i="17" s="1"/>
  <c r="I209" i="13"/>
  <c r="HN200" i="17" s="1"/>
  <c r="D210" i="13"/>
  <c r="E210" i="13"/>
  <c r="F210" i="13"/>
  <c r="G210" i="13"/>
  <c r="HL201" i="17" s="1"/>
  <c r="H210" i="13"/>
  <c r="HM201" i="17" s="1"/>
  <c r="I210" i="13"/>
  <c r="HN201" i="17" s="1"/>
  <c r="D211" i="13"/>
  <c r="E211" i="13"/>
  <c r="F211" i="13"/>
  <c r="G211" i="13"/>
  <c r="HL202" i="17" s="1"/>
  <c r="H211" i="13"/>
  <c r="HM202" i="17" s="1"/>
  <c r="I211" i="13"/>
  <c r="HN202" i="17" s="1"/>
  <c r="D212" i="13"/>
  <c r="E212" i="13"/>
  <c r="F212" i="13"/>
  <c r="G212" i="13"/>
  <c r="HL203" i="17" s="1"/>
  <c r="H212" i="13"/>
  <c r="HM203" i="17" s="1"/>
  <c r="I212" i="13"/>
  <c r="HN203" i="17" s="1"/>
  <c r="D213" i="13"/>
  <c r="E213" i="13"/>
  <c r="F213" i="13"/>
  <c r="G213" i="13"/>
  <c r="HL204" i="17" s="1"/>
  <c r="H213" i="13"/>
  <c r="HM204" i="17" s="1"/>
  <c r="I213" i="13"/>
  <c r="HN204" i="17" s="1"/>
  <c r="D214" i="13"/>
  <c r="E214" i="13"/>
  <c r="F214" i="13"/>
  <c r="G214" i="13"/>
  <c r="HL205" i="17" s="1"/>
  <c r="H214" i="13"/>
  <c r="HM205" i="17" s="1"/>
  <c r="I214" i="13"/>
  <c r="HN205" i="17" s="1"/>
  <c r="D215" i="13"/>
  <c r="E215" i="13"/>
  <c r="F215" i="13"/>
  <c r="G215" i="13"/>
  <c r="HL206" i="17" s="1"/>
  <c r="H215" i="13"/>
  <c r="HM206" i="17" s="1"/>
  <c r="I215" i="13"/>
  <c r="HN206" i="17" s="1"/>
  <c r="D216" i="13"/>
  <c r="E216" i="13"/>
  <c r="F216" i="13"/>
  <c r="G216" i="13"/>
  <c r="HL207" i="17" s="1"/>
  <c r="H216" i="13"/>
  <c r="HM207" i="17" s="1"/>
  <c r="I216" i="13"/>
  <c r="HN207" i="17" s="1"/>
  <c r="D217" i="13"/>
  <c r="E217" i="13"/>
  <c r="F217" i="13"/>
  <c r="G217" i="13"/>
  <c r="HL208" i="17" s="1"/>
  <c r="H217" i="13"/>
  <c r="HM208" i="17" s="1"/>
  <c r="I217" i="13"/>
  <c r="HN208" i="17" s="1"/>
  <c r="D218" i="13"/>
  <c r="E218" i="13"/>
  <c r="F218" i="13"/>
  <c r="G218" i="13"/>
  <c r="HL209" i="17" s="1"/>
  <c r="H218" i="13"/>
  <c r="HM209" i="17" s="1"/>
  <c r="I218" i="13"/>
  <c r="HN209" i="17" s="1"/>
  <c r="D219" i="13"/>
  <c r="E219" i="13"/>
  <c r="F219" i="13"/>
  <c r="G219" i="13"/>
  <c r="HL210" i="17" s="1"/>
  <c r="H219" i="13"/>
  <c r="HM210" i="17" s="1"/>
  <c r="I219" i="13"/>
  <c r="HN210" i="17" s="1"/>
  <c r="D220" i="13"/>
  <c r="E220" i="13"/>
  <c r="F220" i="13"/>
  <c r="G220" i="13"/>
  <c r="HL211" i="17" s="1"/>
  <c r="H220" i="13"/>
  <c r="HM211" i="17" s="1"/>
  <c r="I220" i="13"/>
  <c r="HN211" i="17" s="1"/>
  <c r="D221" i="13"/>
  <c r="E221" i="13"/>
  <c r="F221" i="13"/>
  <c r="G221" i="13"/>
  <c r="HL212" i="17" s="1"/>
  <c r="H221" i="13"/>
  <c r="HM212" i="17" s="1"/>
  <c r="I221" i="13"/>
  <c r="HN212" i="17" s="1"/>
  <c r="D222" i="13"/>
  <c r="E222" i="13"/>
  <c r="F222" i="13"/>
  <c r="G222" i="13"/>
  <c r="HL213" i="17" s="1"/>
  <c r="H222" i="13"/>
  <c r="HM213" i="17" s="1"/>
  <c r="I222" i="13"/>
  <c r="HN213" i="17" s="1"/>
  <c r="D223" i="13"/>
  <c r="E223" i="13"/>
  <c r="F223" i="13"/>
  <c r="G223" i="13"/>
  <c r="HL214" i="17" s="1"/>
  <c r="H223" i="13"/>
  <c r="HM214" i="17" s="1"/>
  <c r="I223" i="13"/>
  <c r="HN214" i="17" s="1"/>
  <c r="D224" i="13"/>
  <c r="F224" i="13"/>
  <c r="G224" i="13"/>
  <c r="HL215" i="17" s="1"/>
  <c r="H224" i="13"/>
  <c r="HM215" i="17" s="1"/>
  <c r="I224" i="13"/>
  <c r="HN215" i="17" s="1"/>
  <c r="D225" i="13"/>
  <c r="F225" i="13"/>
  <c r="G225" i="13"/>
  <c r="HL216" i="17" s="1"/>
  <c r="H225" i="13"/>
  <c r="HM216" i="17" s="1"/>
  <c r="I225" i="13"/>
  <c r="HN216" i="17" s="1"/>
  <c r="L11" i="12"/>
  <c r="M11" i="12"/>
  <c r="N11" i="12"/>
  <c r="O11" i="12"/>
  <c r="P11" i="12"/>
  <c r="S11" i="12"/>
  <c r="T11" i="12"/>
  <c r="U11" i="12"/>
  <c r="V11" i="12"/>
  <c r="W11" i="12"/>
  <c r="Z11" i="12"/>
  <c r="AA11" i="12"/>
  <c r="AB11" i="12"/>
  <c r="AC11" i="12"/>
  <c r="AD11" i="12"/>
  <c r="AG11" i="12"/>
  <c r="AH11" i="12"/>
  <c r="AI11" i="12"/>
  <c r="AJ11" i="12"/>
  <c r="AK11" i="12"/>
  <c r="AN11" i="12"/>
  <c r="AO11" i="12"/>
  <c r="AP11" i="12"/>
  <c r="AQ11" i="12"/>
  <c r="AR11" i="12"/>
  <c r="AU11" i="12"/>
  <c r="AV11" i="12"/>
  <c r="AW11" i="12"/>
  <c r="AX11" i="12"/>
  <c r="E5" i="6" s="1"/>
  <c r="H11" i="12" s="1"/>
  <c r="AY11" i="12"/>
  <c r="F5" i="6"/>
  <c r="C12" i="12"/>
  <c r="D12" i="12"/>
  <c r="E12" i="12"/>
  <c r="DK2" i="17"/>
  <c r="F12" i="12"/>
  <c r="DL2" i="17" s="1"/>
  <c r="G12" i="12"/>
  <c r="DM2" i="17"/>
  <c r="L12" i="12"/>
  <c r="M12" i="12"/>
  <c r="DV2" i="17" s="1"/>
  <c r="N12" i="12"/>
  <c r="DY2" i="17" s="1"/>
  <c r="S12" i="12"/>
  <c r="EM2" i="17" s="1"/>
  <c r="T12" i="12"/>
  <c r="U12" i="12"/>
  <c r="ET2" i="17" s="1"/>
  <c r="Z12" i="12"/>
  <c r="FE2" i="17"/>
  <c r="AA12" i="12"/>
  <c r="FK2" i="17"/>
  <c r="AB12" i="12"/>
  <c r="AG12" i="12"/>
  <c r="FZ2" i="17" s="1"/>
  <c r="AH12" i="12"/>
  <c r="GC2" i="17" s="1"/>
  <c r="AI12" i="12"/>
  <c r="GI2" i="17"/>
  <c r="AN12" i="12"/>
  <c r="AO12" i="12"/>
  <c r="GX2" i="17"/>
  <c r="AP12" i="12"/>
  <c r="HA2" i="17"/>
  <c r="AU12" i="12"/>
  <c r="AV12" i="12"/>
  <c r="AW12" i="12"/>
  <c r="AX12" i="12"/>
  <c r="H12" i="12" s="1"/>
  <c r="DN2" i="17" s="1"/>
  <c r="AY12" i="12"/>
  <c r="I12" i="12"/>
  <c r="DO2" i="17"/>
  <c r="AZ12" i="12"/>
  <c r="BA12" i="12"/>
  <c r="BB12" i="12"/>
  <c r="BC12" i="12"/>
  <c r="BD12" i="12"/>
  <c r="O12" i="12" s="1"/>
  <c r="EB2" i="17" s="1"/>
  <c r="BE12" i="12"/>
  <c r="P12" i="12"/>
  <c r="EG2" i="17"/>
  <c r="BF12" i="12"/>
  <c r="BG12" i="12"/>
  <c r="BH12" i="12"/>
  <c r="BI12" i="12"/>
  <c r="BJ12" i="12"/>
  <c r="AC12" i="12" s="1"/>
  <c r="BK12" i="12"/>
  <c r="AD12" i="12"/>
  <c r="BL12" i="12"/>
  <c r="BM12" i="12"/>
  <c r="BN12" i="12"/>
  <c r="BO12" i="12"/>
  <c r="BP12" i="12"/>
  <c r="AQ12" i="12"/>
  <c r="BQ12" i="12"/>
  <c r="AR12" i="12"/>
  <c r="C13" i="12"/>
  <c r="D13" i="12"/>
  <c r="E13" i="12"/>
  <c r="DK3" i="17" s="1"/>
  <c r="F13" i="12"/>
  <c r="DL3" i="17" s="1"/>
  <c r="G13" i="12"/>
  <c r="DM3" i="17"/>
  <c r="L13" i="12"/>
  <c r="M13" i="12"/>
  <c r="DW3" i="17"/>
  <c r="N13" i="12"/>
  <c r="EA3" i="17"/>
  <c r="S13" i="12"/>
  <c r="EM3" i="17"/>
  <c r="T13" i="12"/>
  <c r="U13" i="12"/>
  <c r="EU3" i="17" s="1"/>
  <c r="Z13" i="12"/>
  <c r="FG3" i="17"/>
  <c r="AA13" i="12"/>
  <c r="FI3" i="17"/>
  <c r="AB13" i="12"/>
  <c r="AG13" i="12"/>
  <c r="GA3" i="17"/>
  <c r="AH13" i="12"/>
  <c r="GE3" i="17"/>
  <c r="AI13" i="12"/>
  <c r="GH3" i="17"/>
  <c r="AN13" i="12"/>
  <c r="AO13" i="12"/>
  <c r="GY3" i="17"/>
  <c r="AP13" i="12"/>
  <c r="HC3" i="17"/>
  <c r="AU13" i="12"/>
  <c r="AV13" i="12"/>
  <c r="AW13" i="12"/>
  <c r="AX13" i="12"/>
  <c r="H13" i="12"/>
  <c r="DN3" i="17" s="1"/>
  <c r="AY13" i="12"/>
  <c r="I13" i="12"/>
  <c r="DO3" i="17"/>
  <c r="AZ13" i="12"/>
  <c r="BA13" i="12"/>
  <c r="BB13" i="12"/>
  <c r="BC13" i="12"/>
  <c r="BD13" i="12"/>
  <c r="O13" i="12"/>
  <c r="BE13" i="12"/>
  <c r="P13" i="12"/>
  <c r="BF13" i="12"/>
  <c r="BG13" i="12"/>
  <c r="BH13" i="12"/>
  <c r="BI13" i="12"/>
  <c r="BJ13" i="12"/>
  <c r="AC13" i="12" s="1"/>
  <c r="BK13" i="12"/>
  <c r="AD13" i="12"/>
  <c r="BL13" i="12"/>
  <c r="BM13" i="12"/>
  <c r="BN13" i="12"/>
  <c r="BO13" i="12"/>
  <c r="BP13" i="12"/>
  <c r="AQ13" i="12"/>
  <c r="BQ13" i="12"/>
  <c r="AR13" i="12"/>
  <c r="C14" i="12"/>
  <c r="D14" i="12"/>
  <c r="E14" i="12"/>
  <c r="DK4" i="17"/>
  <c r="F14" i="12"/>
  <c r="DL4" i="17"/>
  <c r="G14" i="12"/>
  <c r="DM4" i="17"/>
  <c r="L14" i="12"/>
  <c r="DQ4" i="17"/>
  <c r="M14" i="12"/>
  <c r="DV4" i="17"/>
  <c r="N14" i="12"/>
  <c r="S14" i="12"/>
  <c r="EK4" i="17"/>
  <c r="T14" i="12"/>
  <c r="EO4" i="17" s="1"/>
  <c r="U14" i="12"/>
  <c r="ET4" i="17" s="1"/>
  <c r="Z14" i="12"/>
  <c r="AA14" i="12"/>
  <c r="FK4" i="17"/>
  <c r="AB14" i="12"/>
  <c r="FM4" i="17" s="1"/>
  <c r="AG14" i="12"/>
  <c r="FZ4" i="17" s="1"/>
  <c r="AH14" i="12"/>
  <c r="AI14" i="12"/>
  <c r="GG4" i="17" s="1"/>
  <c r="AN14" i="12"/>
  <c r="GS4" i="17" s="1"/>
  <c r="AO14" i="12"/>
  <c r="GX4" i="17" s="1"/>
  <c r="AP14" i="12"/>
  <c r="AU14" i="12"/>
  <c r="AV14" i="12"/>
  <c r="AW14" i="12"/>
  <c r="AX14" i="12"/>
  <c r="H14" i="12"/>
  <c r="DN4" i="17"/>
  <c r="AY14" i="12"/>
  <c r="I14" i="12"/>
  <c r="DO4" i="17" s="1"/>
  <c r="AZ14" i="12"/>
  <c r="BA14" i="12"/>
  <c r="BB14" i="12"/>
  <c r="BC14" i="12"/>
  <c r="BD14" i="12"/>
  <c r="O14" i="12"/>
  <c r="ED4" i="17" s="1"/>
  <c r="BE14" i="12"/>
  <c r="P14" i="12"/>
  <c r="EH4" i="17" s="1"/>
  <c r="BF14" i="12"/>
  <c r="BG14" i="12"/>
  <c r="BH14" i="12"/>
  <c r="BI14" i="12"/>
  <c r="BJ14" i="12"/>
  <c r="AC14" i="12" s="1"/>
  <c r="FR4" i="17" s="1"/>
  <c r="BK14" i="12"/>
  <c r="AD14" i="12"/>
  <c r="FV4" i="17"/>
  <c r="BL14" i="12"/>
  <c r="BM14" i="12"/>
  <c r="BN14" i="12"/>
  <c r="BO14" i="12"/>
  <c r="BP14" i="12"/>
  <c r="AQ14" i="12" s="1"/>
  <c r="HF4" i="17" s="1"/>
  <c r="BQ14" i="12"/>
  <c r="AR14" i="12"/>
  <c r="HJ4" i="17"/>
  <c r="C15" i="12"/>
  <c r="D15" i="12"/>
  <c r="E15" i="12"/>
  <c r="DK5" i="17" s="1"/>
  <c r="F15" i="12"/>
  <c r="DL5" i="17" s="1"/>
  <c r="G15" i="12"/>
  <c r="DM5" i="17" s="1"/>
  <c r="L15" i="12"/>
  <c r="DS5" i="17" s="1"/>
  <c r="M15" i="12"/>
  <c r="DW5" i="17"/>
  <c r="N15" i="12"/>
  <c r="S15" i="12"/>
  <c r="EM5" i="17"/>
  <c r="T15" i="12"/>
  <c r="EQ5" i="17"/>
  <c r="U15" i="12"/>
  <c r="EU5" i="17"/>
  <c r="Z15" i="12"/>
  <c r="AA15" i="12"/>
  <c r="FH5" i="17" s="1"/>
  <c r="AB15" i="12"/>
  <c r="FO5" i="17"/>
  <c r="AG15" i="12"/>
  <c r="GA5" i="17"/>
  <c r="AH15" i="12"/>
  <c r="AI15" i="12"/>
  <c r="GG5" i="17"/>
  <c r="AN15" i="12"/>
  <c r="GU5" i="17"/>
  <c r="AO15" i="12"/>
  <c r="GY5" i="17"/>
  <c r="AP15" i="12"/>
  <c r="AU15" i="12"/>
  <c r="AV15" i="12"/>
  <c r="AW15" i="12"/>
  <c r="AX15" i="12"/>
  <c r="H15" i="12"/>
  <c r="DN5" i="17" s="1"/>
  <c r="AY15" i="12"/>
  <c r="I15" i="12"/>
  <c r="DO5" i="17"/>
  <c r="AZ15" i="12"/>
  <c r="BA15" i="12"/>
  <c r="BB15" i="12"/>
  <c r="BC15" i="12"/>
  <c r="BD15" i="12"/>
  <c r="O15" i="12" s="1"/>
  <c r="BE15" i="12"/>
  <c r="P15" i="12"/>
  <c r="BF15" i="12"/>
  <c r="BG15" i="12"/>
  <c r="BH15" i="12"/>
  <c r="BI15" i="12"/>
  <c r="BJ15" i="12"/>
  <c r="AC15" i="12"/>
  <c r="BK15" i="12"/>
  <c r="AD15" i="12"/>
  <c r="BL15" i="12"/>
  <c r="BM15" i="12"/>
  <c r="BN15" i="12"/>
  <c r="BO15" i="12"/>
  <c r="BP15" i="12"/>
  <c r="AQ15" i="12"/>
  <c r="BQ15" i="12"/>
  <c r="AR15" i="12"/>
  <c r="C16" i="12"/>
  <c r="D16" i="12"/>
  <c r="E16" i="12"/>
  <c r="DK6" i="17" s="1"/>
  <c r="F16" i="12"/>
  <c r="DL6" i="17" s="1"/>
  <c r="G16" i="12"/>
  <c r="DM6" i="17"/>
  <c r="L16" i="12"/>
  <c r="DR6" i="17"/>
  <c r="M16" i="12"/>
  <c r="DV6" i="17"/>
  <c r="N16" i="12"/>
  <c r="DZ6" i="17"/>
  <c r="S16" i="12"/>
  <c r="T16" i="12"/>
  <c r="EP6" i="17"/>
  <c r="U16" i="12"/>
  <c r="ET6" i="17"/>
  <c r="Z16" i="12"/>
  <c r="FF6" i="17" s="1"/>
  <c r="AA16" i="12"/>
  <c r="AB16" i="12"/>
  <c r="FN6" i="17"/>
  <c r="AG16" i="12"/>
  <c r="FZ6" i="17"/>
  <c r="AH16" i="12"/>
  <c r="GD6" i="17" s="1"/>
  <c r="AI16" i="12"/>
  <c r="AN16" i="12"/>
  <c r="GT6" i="17"/>
  <c r="AO16" i="12"/>
  <c r="GX6" i="17" s="1"/>
  <c r="AP16" i="12"/>
  <c r="HB6" i="17" s="1"/>
  <c r="AU16" i="12"/>
  <c r="AV16" i="12"/>
  <c r="AW16" i="12"/>
  <c r="AX16" i="12"/>
  <c r="H16" i="12"/>
  <c r="DN6" i="17" s="1"/>
  <c r="AY16" i="12"/>
  <c r="I16" i="12"/>
  <c r="DO6" i="17"/>
  <c r="AZ16" i="12"/>
  <c r="BA16" i="12"/>
  <c r="BB16" i="12"/>
  <c r="BC16" i="12"/>
  <c r="BD16" i="12"/>
  <c r="O16" i="12"/>
  <c r="BE16" i="12"/>
  <c r="P16" i="12"/>
  <c r="BF16" i="12"/>
  <c r="BG16" i="12"/>
  <c r="BH16" i="12"/>
  <c r="BI16" i="12"/>
  <c r="BJ16" i="12"/>
  <c r="AC16" i="12"/>
  <c r="BK16" i="12"/>
  <c r="AD16" i="12"/>
  <c r="FV6" i="17" s="1"/>
  <c r="BL16" i="12"/>
  <c r="BM16" i="12"/>
  <c r="BN16" i="12"/>
  <c r="BO16" i="12"/>
  <c r="BP16" i="12"/>
  <c r="AQ16" i="12"/>
  <c r="BQ16" i="12"/>
  <c r="AR16" i="12"/>
  <c r="C17" i="12"/>
  <c r="D17" i="12"/>
  <c r="E17" i="12"/>
  <c r="DK7" i="17" s="1"/>
  <c r="F17" i="12"/>
  <c r="DL7" i="17" s="1"/>
  <c r="G17" i="12"/>
  <c r="DM7" i="17" s="1"/>
  <c r="L17" i="12"/>
  <c r="DS7" i="17"/>
  <c r="M17" i="12"/>
  <c r="DW7" i="17" s="1"/>
  <c r="N17" i="12"/>
  <c r="DZ7" i="17" s="1"/>
  <c r="S17" i="12"/>
  <c r="EM7" i="17" s="1"/>
  <c r="T17" i="12"/>
  <c r="EQ7" i="17" s="1"/>
  <c r="U17" i="12"/>
  <c r="EU7" i="17" s="1"/>
  <c r="Z17" i="12"/>
  <c r="FG7" i="17"/>
  <c r="AA17" i="12"/>
  <c r="FK7" i="17" s="1"/>
  <c r="AB17" i="12"/>
  <c r="FO7" i="17" s="1"/>
  <c r="AG17" i="12"/>
  <c r="GA7" i="17" s="1"/>
  <c r="AH17" i="12"/>
  <c r="GD7" i="17" s="1"/>
  <c r="AI17" i="12"/>
  <c r="GI7" i="17" s="1"/>
  <c r="AN17" i="12"/>
  <c r="GU7" i="17"/>
  <c r="AO17" i="12"/>
  <c r="GY7" i="17" s="1"/>
  <c r="AP17" i="12"/>
  <c r="HC7" i="17" s="1"/>
  <c r="AU17" i="12"/>
  <c r="AV17" i="12"/>
  <c r="AW17" i="12"/>
  <c r="AZ17" i="12"/>
  <c r="BA17" i="12"/>
  <c r="BB17" i="12"/>
  <c r="BC17" i="12"/>
  <c r="BD17" i="12"/>
  <c r="O17" i="12"/>
  <c r="BE17" i="12"/>
  <c r="P17" i="12"/>
  <c r="BF17" i="12"/>
  <c r="BG17" i="12"/>
  <c r="BH17" i="12"/>
  <c r="BI17" i="12"/>
  <c r="BJ17" i="12"/>
  <c r="AC17" i="12"/>
  <c r="BK17" i="12"/>
  <c r="AD17" i="12"/>
  <c r="BL17" i="12"/>
  <c r="BM17" i="12"/>
  <c r="BN17" i="12"/>
  <c r="BO17" i="12"/>
  <c r="BP17" i="12"/>
  <c r="AQ17" i="12"/>
  <c r="BQ17" i="12"/>
  <c r="AR17" i="12"/>
  <c r="C18" i="12"/>
  <c r="D18" i="12"/>
  <c r="E18" i="12"/>
  <c r="DK8" i="17"/>
  <c r="F18" i="12"/>
  <c r="DL8" i="17"/>
  <c r="G18" i="12"/>
  <c r="DM8" i="17"/>
  <c r="L18" i="12"/>
  <c r="DR8" i="17"/>
  <c r="M18" i="12"/>
  <c r="DU8" i="17"/>
  <c r="N18" i="12"/>
  <c r="DZ8" i="17"/>
  <c r="S18" i="12"/>
  <c r="EL8" i="17"/>
  <c r="T18" i="12"/>
  <c r="EO8" i="17"/>
  <c r="U18" i="12"/>
  <c r="ES8" i="17"/>
  <c r="Z18" i="12"/>
  <c r="FF8" i="17"/>
  <c r="AA18" i="12"/>
  <c r="FJ8" i="17"/>
  <c r="AB18" i="12"/>
  <c r="FL8" i="17"/>
  <c r="AG18" i="12"/>
  <c r="FY8" i="17"/>
  <c r="AH18" i="12"/>
  <c r="GD8" i="17"/>
  <c r="AI18" i="12"/>
  <c r="GH8" i="17"/>
  <c r="AN18" i="12"/>
  <c r="GT8" i="17"/>
  <c r="AO18" i="12"/>
  <c r="GW8" i="17"/>
  <c r="AP18" i="12"/>
  <c r="HB8" i="17"/>
  <c r="AU18" i="12"/>
  <c r="AV18" i="12"/>
  <c r="AW18" i="12"/>
  <c r="AZ18" i="12"/>
  <c r="BA18" i="12"/>
  <c r="BB18" i="12"/>
  <c r="BC18" i="12"/>
  <c r="BD18" i="12"/>
  <c r="O18" i="12" s="1"/>
  <c r="BE18" i="12"/>
  <c r="P18" i="12"/>
  <c r="EH8" i="17"/>
  <c r="BF18" i="12"/>
  <c r="BG18" i="12"/>
  <c r="BH18" i="12"/>
  <c r="BI18" i="12"/>
  <c r="BJ18" i="12"/>
  <c r="AC18" i="12"/>
  <c r="BK18" i="12"/>
  <c r="AD18" i="12"/>
  <c r="FV8" i="17" s="1"/>
  <c r="BL18" i="12"/>
  <c r="BM18" i="12"/>
  <c r="BN18" i="12"/>
  <c r="BO18" i="12"/>
  <c r="BP18" i="12"/>
  <c r="AQ18" i="12"/>
  <c r="BQ18" i="12"/>
  <c r="AR18" i="12"/>
  <c r="HJ8" i="17"/>
  <c r="C19" i="12"/>
  <c r="D19" i="12"/>
  <c r="E19" i="12"/>
  <c r="DK9" i="17"/>
  <c r="F19" i="12"/>
  <c r="DL9" i="17"/>
  <c r="G19" i="12"/>
  <c r="DM9" i="17"/>
  <c r="L19" i="12"/>
  <c r="DS9" i="17"/>
  <c r="M19" i="12"/>
  <c r="DW9" i="17"/>
  <c r="N19" i="12"/>
  <c r="EA9" i="17"/>
  <c r="S19" i="12"/>
  <c r="EM9" i="17"/>
  <c r="T19" i="12"/>
  <c r="EQ9" i="17"/>
  <c r="U19" i="12"/>
  <c r="EU9" i="17" s="1"/>
  <c r="Z19" i="12"/>
  <c r="FG9" i="17"/>
  <c r="AA19" i="12"/>
  <c r="FH9" i="17"/>
  <c r="AB19" i="12"/>
  <c r="FO9" i="17"/>
  <c r="AG19" i="12"/>
  <c r="GA9" i="17"/>
  <c r="AH19" i="12"/>
  <c r="GE9" i="17"/>
  <c r="AI19" i="12"/>
  <c r="GF9" i="17" s="1"/>
  <c r="AN19" i="12"/>
  <c r="GU9" i="17"/>
  <c r="AO19" i="12"/>
  <c r="GY9" i="17"/>
  <c r="AP19" i="12"/>
  <c r="HC9" i="17"/>
  <c r="AU19" i="12"/>
  <c r="AV19" i="12"/>
  <c r="AW19" i="12"/>
  <c r="AX19" i="12"/>
  <c r="H19" i="12"/>
  <c r="DN9" i="17" s="1"/>
  <c r="AY19" i="12"/>
  <c r="I19" i="12"/>
  <c r="DO9" i="17" s="1"/>
  <c r="AZ19" i="12"/>
  <c r="BA19" i="12"/>
  <c r="BB19" i="12"/>
  <c r="BC19" i="12"/>
  <c r="BD19" i="12"/>
  <c r="O19" i="12" s="1"/>
  <c r="BE19" i="12"/>
  <c r="P19" i="12"/>
  <c r="BF19" i="12"/>
  <c r="BG19" i="12"/>
  <c r="BH19" i="12"/>
  <c r="BI19" i="12"/>
  <c r="BJ19" i="12"/>
  <c r="AC19" i="12" s="1"/>
  <c r="BK19" i="12"/>
  <c r="AD19" i="12"/>
  <c r="BL19" i="12"/>
  <c r="BM19" i="12"/>
  <c r="BN19" i="12"/>
  <c r="BO19" i="12"/>
  <c r="BP19" i="12"/>
  <c r="AQ19" i="12"/>
  <c r="BQ19" i="12"/>
  <c r="AR19" i="12"/>
  <c r="C20" i="12"/>
  <c r="D20" i="12"/>
  <c r="E20" i="12"/>
  <c r="DK10" i="17" s="1"/>
  <c r="F20" i="12"/>
  <c r="DL10" i="17" s="1"/>
  <c r="G20" i="12"/>
  <c r="DM10" i="17"/>
  <c r="L20" i="12"/>
  <c r="DR10" i="17"/>
  <c r="M20" i="12"/>
  <c r="DT10" i="17" s="1"/>
  <c r="N20" i="12"/>
  <c r="EA10" i="17" s="1"/>
  <c r="S20" i="12"/>
  <c r="EM10" i="17" s="1"/>
  <c r="T20" i="12"/>
  <c r="EO10" i="17" s="1"/>
  <c r="U20" i="12"/>
  <c r="ER10" i="17"/>
  <c r="Z20" i="12"/>
  <c r="FG10" i="17"/>
  <c r="AA20" i="12"/>
  <c r="FK10" i="17" s="1"/>
  <c r="AB20" i="12"/>
  <c r="FL10" i="17" s="1"/>
  <c r="AG20" i="12"/>
  <c r="FX10" i="17" s="1"/>
  <c r="AH20" i="12"/>
  <c r="GE10" i="17" s="1"/>
  <c r="AI20" i="12"/>
  <c r="GI10" i="17" s="1"/>
  <c r="AN20" i="12"/>
  <c r="GT10" i="17"/>
  <c r="AO20" i="12"/>
  <c r="GV10" i="17" s="1"/>
  <c r="AP20" i="12"/>
  <c r="HC10" i="17" s="1"/>
  <c r="AU20" i="12"/>
  <c r="AV20" i="12"/>
  <c r="AW20" i="12"/>
  <c r="AZ20" i="12"/>
  <c r="BA20" i="12"/>
  <c r="BB20" i="12"/>
  <c r="BC20" i="12"/>
  <c r="BD20" i="12"/>
  <c r="O20" i="12"/>
  <c r="BE20" i="12"/>
  <c r="P20" i="12"/>
  <c r="EI10" i="17" s="1"/>
  <c r="BF20" i="12"/>
  <c r="BG20" i="12"/>
  <c r="BH20" i="12"/>
  <c r="BI20" i="12"/>
  <c r="BJ20" i="12"/>
  <c r="AC20" i="12"/>
  <c r="BK20" i="12"/>
  <c r="AD20" i="12"/>
  <c r="FW10" i="17"/>
  <c r="BL20" i="12"/>
  <c r="BM20" i="12"/>
  <c r="BN20" i="12"/>
  <c r="BO20" i="12"/>
  <c r="BP20" i="12"/>
  <c r="AQ20" i="12"/>
  <c r="BQ20" i="12"/>
  <c r="AR20" i="12"/>
  <c r="HK10" i="17" s="1"/>
  <c r="C21" i="12"/>
  <c r="D21" i="12"/>
  <c r="E21" i="12"/>
  <c r="DK11" i="17" s="1"/>
  <c r="F21" i="12"/>
  <c r="DL11" i="17" s="1"/>
  <c r="G21" i="12"/>
  <c r="DM11" i="17" s="1"/>
  <c r="L21" i="12"/>
  <c r="DR11" i="17" s="1"/>
  <c r="M21" i="12"/>
  <c r="DV11" i="17" s="1"/>
  <c r="N21" i="12"/>
  <c r="DZ11" i="17"/>
  <c r="S21" i="12"/>
  <c r="EL11" i="17" s="1"/>
  <c r="T21" i="12"/>
  <c r="EP11" i="17" s="1"/>
  <c r="U21" i="12"/>
  <c r="ET11" i="17" s="1"/>
  <c r="Z21" i="12"/>
  <c r="FF11" i="17" s="1"/>
  <c r="AA21" i="12"/>
  <c r="FI11" i="17" s="1"/>
  <c r="AB21" i="12"/>
  <c r="FN11" i="17"/>
  <c r="AG21" i="12"/>
  <c r="FZ11" i="17" s="1"/>
  <c r="AH21" i="12"/>
  <c r="GD11" i="17" s="1"/>
  <c r="AI21" i="12"/>
  <c r="GI11" i="17" s="1"/>
  <c r="AN21" i="12"/>
  <c r="GT11" i="17" s="1"/>
  <c r="AO21" i="12"/>
  <c r="GX11" i="17" s="1"/>
  <c r="AP21" i="12"/>
  <c r="HB11" i="17"/>
  <c r="AU21" i="12"/>
  <c r="AV21" i="12"/>
  <c r="AW21" i="12"/>
  <c r="AX21" i="12"/>
  <c r="H21" i="12"/>
  <c r="DN11" i="17" s="1"/>
  <c r="AY21" i="12"/>
  <c r="I21" i="12"/>
  <c r="DO11" i="17"/>
  <c r="AZ21" i="12"/>
  <c r="BA21" i="12"/>
  <c r="BB21" i="12"/>
  <c r="BC21" i="12"/>
  <c r="BD21" i="12"/>
  <c r="O21" i="12"/>
  <c r="BE21" i="12"/>
  <c r="P21" i="12"/>
  <c r="BF21" i="12"/>
  <c r="BG21" i="12"/>
  <c r="BH21" i="12"/>
  <c r="BI21" i="12"/>
  <c r="BJ21" i="12"/>
  <c r="AC21" i="12"/>
  <c r="BK21" i="12"/>
  <c r="AD21" i="12"/>
  <c r="BL21" i="12"/>
  <c r="BM21" i="12"/>
  <c r="BN21" i="12"/>
  <c r="BO21" i="12"/>
  <c r="BP21" i="12"/>
  <c r="AQ21" i="12"/>
  <c r="BQ21" i="12"/>
  <c r="AR21" i="12"/>
  <c r="C22" i="12"/>
  <c r="D22" i="12"/>
  <c r="E22" i="12"/>
  <c r="DK12" i="17"/>
  <c r="F22" i="12"/>
  <c r="DL12" i="17"/>
  <c r="G22" i="12"/>
  <c r="DM12" i="17"/>
  <c r="L22" i="12"/>
  <c r="DS12" i="17"/>
  <c r="M22" i="12"/>
  <c r="DT12" i="17"/>
  <c r="N22" i="12"/>
  <c r="EA12" i="17"/>
  <c r="S22" i="12"/>
  <c r="EM12" i="17"/>
  <c r="T22" i="12"/>
  <c r="EN12" i="17"/>
  <c r="U22" i="12"/>
  <c r="ER12" i="17"/>
  <c r="Z22" i="12"/>
  <c r="FG12" i="17"/>
  <c r="AA22" i="12"/>
  <c r="FK12" i="17"/>
  <c r="AB22" i="12"/>
  <c r="FM12" i="17" s="1"/>
  <c r="AG22" i="12"/>
  <c r="FX12" i="17"/>
  <c r="AH22" i="12"/>
  <c r="GE12" i="17"/>
  <c r="AI22" i="12"/>
  <c r="GI12" i="17"/>
  <c r="AN22" i="12"/>
  <c r="GU12" i="17"/>
  <c r="AO22" i="12"/>
  <c r="GV12" i="17"/>
  <c r="AP22" i="12"/>
  <c r="HC12" i="17" s="1"/>
  <c r="AU22" i="12"/>
  <c r="AV22" i="12"/>
  <c r="AW22" i="12"/>
  <c r="AX22" i="12"/>
  <c r="H22" i="12" s="1"/>
  <c r="DN12" i="17" s="1"/>
  <c r="AY22" i="12"/>
  <c r="I22" i="12"/>
  <c r="DO12" i="17" s="1"/>
  <c r="AZ22" i="12"/>
  <c r="BA22" i="12"/>
  <c r="BB22" i="12"/>
  <c r="BC22" i="12"/>
  <c r="BD22" i="12"/>
  <c r="O22" i="12" s="1"/>
  <c r="EE12" i="17" s="1"/>
  <c r="BE22" i="12"/>
  <c r="P22" i="12"/>
  <c r="EI12" i="17" s="1"/>
  <c r="BF22" i="12"/>
  <c r="BG22" i="12"/>
  <c r="BH22" i="12"/>
  <c r="BI22" i="12"/>
  <c r="BJ22" i="12"/>
  <c r="AC22" i="12"/>
  <c r="FS12" i="17"/>
  <c r="BK22" i="12"/>
  <c r="AD22" i="12"/>
  <c r="FV12" i="17" s="1"/>
  <c r="BL22" i="12"/>
  <c r="BM22" i="12"/>
  <c r="BN22" i="12"/>
  <c r="BO22" i="12"/>
  <c r="BP22" i="12"/>
  <c r="AQ22" i="12"/>
  <c r="HG12" i="17" s="1"/>
  <c r="BQ22" i="12"/>
  <c r="AR22" i="12"/>
  <c r="C23" i="12"/>
  <c r="D23" i="12"/>
  <c r="E23" i="12"/>
  <c r="DK13" i="17"/>
  <c r="F23" i="12"/>
  <c r="DL13" i="17"/>
  <c r="G23" i="12"/>
  <c r="DM13" i="17"/>
  <c r="L23" i="12"/>
  <c r="DS13" i="17" s="1"/>
  <c r="M23" i="12"/>
  <c r="DV13" i="17"/>
  <c r="N23" i="12"/>
  <c r="DY13" i="17"/>
  <c r="S23" i="12"/>
  <c r="EL13" i="17"/>
  <c r="T23" i="12"/>
  <c r="EQ13" i="17"/>
  <c r="U23" i="12"/>
  <c r="ET13" i="17"/>
  <c r="Z23" i="12"/>
  <c r="FG13" i="17" s="1"/>
  <c r="AA23" i="12"/>
  <c r="FJ13" i="17"/>
  <c r="AB23" i="12"/>
  <c r="FO13" i="17"/>
  <c r="AG23" i="12"/>
  <c r="FZ13" i="17"/>
  <c r="AH23" i="12"/>
  <c r="GE13" i="17"/>
  <c r="AI23" i="12"/>
  <c r="GH13" i="17" s="1"/>
  <c r="AU23" i="12"/>
  <c r="AV23" i="12"/>
  <c r="AW23" i="12"/>
  <c r="AX23" i="12"/>
  <c r="H23" i="12" s="1"/>
  <c r="DN13" i="17" s="1"/>
  <c r="AY23" i="12"/>
  <c r="I23" i="12"/>
  <c r="DO13" i="17" s="1"/>
  <c r="AZ23" i="12"/>
  <c r="BA23" i="12"/>
  <c r="BB23" i="12"/>
  <c r="BC23" i="12"/>
  <c r="BD23" i="12"/>
  <c r="O23" i="12"/>
  <c r="ED13" i="17"/>
  <c r="BE23" i="12"/>
  <c r="P23" i="12"/>
  <c r="EH13" i="17" s="1"/>
  <c r="BF23" i="12"/>
  <c r="BG23" i="12"/>
  <c r="BH23" i="12"/>
  <c r="BI23" i="12"/>
  <c r="BJ23" i="12"/>
  <c r="AC23" i="12"/>
  <c r="FS13" i="17" s="1"/>
  <c r="BK23" i="12"/>
  <c r="AD23" i="12"/>
  <c r="FV13" i="17" s="1"/>
  <c r="C24" i="12"/>
  <c r="E24" i="12"/>
  <c r="DK14" i="17"/>
  <c r="F24" i="12"/>
  <c r="DL14" i="17"/>
  <c r="G24" i="12"/>
  <c r="DM14" i="17" s="1"/>
  <c r="L24" i="12"/>
  <c r="DS14" i="17" s="1"/>
  <c r="M24" i="12"/>
  <c r="DW14" i="17"/>
  <c r="N24" i="12"/>
  <c r="DZ14" i="17"/>
  <c r="S24" i="12"/>
  <c r="EM14" i="17"/>
  <c r="T24" i="12"/>
  <c r="EQ14" i="17"/>
  <c r="U24" i="12"/>
  <c r="EU14" i="17" s="1"/>
  <c r="Z24" i="12"/>
  <c r="FD14" i="17" s="1"/>
  <c r="AA24" i="12"/>
  <c r="FK14" i="17"/>
  <c r="AB24" i="12"/>
  <c r="FO14" i="17"/>
  <c r="AG24" i="12"/>
  <c r="GA14" i="17"/>
  <c r="AH24" i="12"/>
  <c r="GE14" i="17"/>
  <c r="AI24" i="12"/>
  <c r="GI14" i="17" s="1"/>
  <c r="AU24" i="12"/>
  <c r="AV24" i="12"/>
  <c r="AW24" i="12"/>
  <c r="AX24" i="12"/>
  <c r="H24" i="12" s="1"/>
  <c r="DN14" i="17" s="1"/>
  <c r="AY24" i="12"/>
  <c r="I24" i="12"/>
  <c r="DO14" i="17" s="1"/>
  <c r="AZ24" i="12"/>
  <c r="BA24" i="12"/>
  <c r="BB24" i="12"/>
  <c r="BC24" i="12"/>
  <c r="BD24" i="12"/>
  <c r="O24" i="12"/>
  <c r="EE14" i="17"/>
  <c r="BE24" i="12"/>
  <c r="P24" i="12"/>
  <c r="EF14" i="17" s="1"/>
  <c r="BF24" i="12"/>
  <c r="BG24" i="12"/>
  <c r="BH24" i="12"/>
  <c r="BI24" i="12"/>
  <c r="BJ24" i="12"/>
  <c r="AC24" i="12"/>
  <c r="FS14" i="17" s="1"/>
  <c r="BK24" i="12"/>
  <c r="AD24" i="12"/>
  <c r="FW14" i="17" s="1"/>
  <c r="C25" i="12"/>
  <c r="D25" i="12"/>
  <c r="E25" i="12"/>
  <c r="DK15" i="17" s="1"/>
  <c r="F25" i="12"/>
  <c r="DL15" i="17" s="1"/>
  <c r="G25" i="12"/>
  <c r="DM15" i="17"/>
  <c r="L25" i="12"/>
  <c r="DS15" i="17"/>
  <c r="M25" i="12"/>
  <c r="DW15" i="17" s="1"/>
  <c r="N25" i="12"/>
  <c r="EA15" i="17" s="1"/>
  <c r="S25" i="12"/>
  <c r="EM15" i="17" s="1"/>
  <c r="T25" i="12"/>
  <c r="EO15" i="17" s="1"/>
  <c r="U25" i="12"/>
  <c r="EU15" i="17"/>
  <c r="Z25" i="12"/>
  <c r="FG15" i="17"/>
  <c r="AA25" i="12"/>
  <c r="FK15" i="17" s="1"/>
  <c r="AB25" i="12"/>
  <c r="FN15" i="17" s="1"/>
  <c r="AG25" i="12"/>
  <c r="GA15" i="17" s="1"/>
  <c r="AH25" i="12"/>
  <c r="GE15" i="17" s="1"/>
  <c r="AI25" i="12"/>
  <c r="GI15" i="17"/>
  <c r="AU25" i="12"/>
  <c r="AV25" i="12"/>
  <c r="AW25" i="12"/>
  <c r="AX25" i="12"/>
  <c r="H25" i="12"/>
  <c r="DN15" i="17" s="1"/>
  <c r="AY25" i="12"/>
  <c r="I25" i="12"/>
  <c r="DO15" i="17"/>
  <c r="AZ25" i="12"/>
  <c r="BA25" i="12"/>
  <c r="BB25" i="12"/>
  <c r="BC25" i="12"/>
  <c r="BD25" i="12"/>
  <c r="O25" i="12"/>
  <c r="BE25" i="12"/>
  <c r="P25" i="12"/>
  <c r="BF25" i="12"/>
  <c r="BG25" i="12"/>
  <c r="BH25" i="12"/>
  <c r="BI25" i="12"/>
  <c r="BJ25" i="12"/>
  <c r="AC25" i="12" s="1"/>
  <c r="FS15" i="17" s="1"/>
  <c r="BK25" i="12"/>
  <c r="AD25" i="12"/>
  <c r="C26" i="12"/>
  <c r="D26" i="12"/>
  <c r="E26" i="12"/>
  <c r="DK16" i="17" s="1"/>
  <c r="L26" i="12"/>
  <c r="DS16" i="17" s="1"/>
  <c r="M26" i="12"/>
  <c r="DV16" i="17" s="1"/>
  <c r="N26" i="12"/>
  <c r="EA16" i="17"/>
  <c r="S26" i="12"/>
  <c r="EM16" i="17"/>
  <c r="T26" i="12"/>
  <c r="EQ16" i="17" s="1"/>
  <c r="U26" i="12"/>
  <c r="EU16" i="17" s="1"/>
  <c r="Z26" i="12"/>
  <c r="FG16" i="17" s="1"/>
  <c r="AA26" i="12"/>
  <c r="FK16" i="17" s="1"/>
  <c r="AB26" i="12"/>
  <c r="FO16" i="17"/>
  <c r="AG26" i="12"/>
  <c r="FZ16" i="17"/>
  <c r="AH26" i="12"/>
  <c r="GE16" i="17" s="1"/>
  <c r="AI26" i="12"/>
  <c r="GI16" i="17" s="1"/>
  <c r="AU26" i="12"/>
  <c r="AV26" i="12"/>
  <c r="AW26" i="12"/>
  <c r="AZ26" i="12"/>
  <c r="BA26" i="12"/>
  <c r="BB26" i="12"/>
  <c r="BC26" i="12"/>
  <c r="BD26" i="12"/>
  <c r="O26" i="12"/>
  <c r="BE26" i="12"/>
  <c r="P26" i="12"/>
  <c r="BF26" i="12"/>
  <c r="BG26" i="12"/>
  <c r="BH26" i="12"/>
  <c r="BI26" i="12"/>
  <c r="BJ26" i="12"/>
  <c r="AC26" i="12"/>
  <c r="BK26" i="12"/>
  <c r="AD26" i="12"/>
  <c r="C27" i="12"/>
  <c r="D27" i="12"/>
  <c r="E27" i="12"/>
  <c r="DK17" i="17"/>
  <c r="F27" i="12"/>
  <c r="DL17" i="17"/>
  <c r="G27" i="12"/>
  <c r="DM17" i="17"/>
  <c r="L27" i="12"/>
  <c r="DS17" i="17"/>
  <c r="M27" i="12"/>
  <c r="DW17" i="17" s="1"/>
  <c r="N27" i="12"/>
  <c r="DZ17" i="17"/>
  <c r="S27" i="12"/>
  <c r="EM17" i="17"/>
  <c r="T27" i="12"/>
  <c r="EQ17" i="17"/>
  <c r="U27" i="12"/>
  <c r="EU17" i="17"/>
  <c r="Z27" i="12"/>
  <c r="FD17" i="17"/>
  <c r="AA27" i="12"/>
  <c r="FK17" i="17" s="1"/>
  <c r="AB27" i="12"/>
  <c r="FO17" i="17"/>
  <c r="AG27" i="12"/>
  <c r="GA17" i="17"/>
  <c r="AH27" i="12"/>
  <c r="GE17" i="17"/>
  <c r="AI27" i="12"/>
  <c r="GI17" i="17"/>
  <c r="AU27" i="12"/>
  <c r="AV27" i="12"/>
  <c r="AW27" i="12"/>
  <c r="AX27" i="12"/>
  <c r="H27" i="12"/>
  <c r="DN17" i="17"/>
  <c r="AY27" i="12"/>
  <c r="I27" i="12"/>
  <c r="DO17" i="17" s="1"/>
  <c r="AZ27" i="12"/>
  <c r="BA27" i="12"/>
  <c r="BB27" i="12"/>
  <c r="BC27" i="12"/>
  <c r="BD27" i="12"/>
  <c r="O27" i="12"/>
  <c r="BE27" i="12"/>
  <c r="P27" i="12"/>
  <c r="BF27" i="12"/>
  <c r="BG27" i="12"/>
  <c r="BH27" i="12"/>
  <c r="BI27" i="12"/>
  <c r="BJ27" i="12"/>
  <c r="AC27" i="12" s="1"/>
  <c r="FS17" i="17" s="1"/>
  <c r="BK27" i="12"/>
  <c r="AD27" i="12"/>
  <c r="C28" i="12"/>
  <c r="D28" i="12"/>
  <c r="E28" i="12"/>
  <c r="DK18" i="17"/>
  <c r="F28" i="12"/>
  <c r="DL18" i="17"/>
  <c r="G28" i="12"/>
  <c r="DM18" i="17"/>
  <c r="L28" i="12"/>
  <c r="DR18" i="17"/>
  <c r="M28" i="12"/>
  <c r="DU18" i="17"/>
  <c r="N28" i="12"/>
  <c r="DZ18" i="17" s="1"/>
  <c r="S28" i="12"/>
  <c r="EL18" i="17"/>
  <c r="T28" i="12"/>
  <c r="EP18" i="17"/>
  <c r="U28" i="12"/>
  <c r="ES18" i="17"/>
  <c r="Z28" i="12"/>
  <c r="FF18" i="17"/>
  <c r="AA28" i="12"/>
  <c r="FJ18" i="17"/>
  <c r="AB28" i="12"/>
  <c r="FN18" i="17" s="1"/>
  <c r="AG28" i="12"/>
  <c r="FY18" i="17"/>
  <c r="AH28" i="12"/>
  <c r="GD18" i="17"/>
  <c r="AI28" i="12"/>
  <c r="GH18" i="17"/>
  <c r="AU28" i="12"/>
  <c r="AV28" i="12"/>
  <c r="AW28" i="12"/>
  <c r="AX28" i="12"/>
  <c r="H28" i="12"/>
  <c r="DN18" i="17" s="1"/>
  <c r="AY28" i="12"/>
  <c r="I28" i="12"/>
  <c r="DO18" i="17" s="1"/>
  <c r="AZ28" i="12"/>
  <c r="BA28" i="12"/>
  <c r="BB28" i="12"/>
  <c r="BC28" i="12"/>
  <c r="BD28" i="12"/>
  <c r="O28" i="12" s="1"/>
  <c r="BE28" i="12"/>
  <c r="P28" i="12"/>
  <c r="BF28" i="12"/>
  <c r="BG28" i="12"/>
  <c r="BH28" i="12"/>
  <c r="BI28" i="12"/>
  <c r="BJ28" i="12"/>
  <c r="AC28" i="12" s="1"/>
  <c r="BK28" i="12"/>
  <c r="AD28" i="12"/>
  <c r="C29" i="12"/>
  <c r="D29" i="12"/>
  <c r="E29" i="12"/>
  <c r="DK19" i="17"/>
  <c r="F29" i="12"/>
  <c r="DL19" i="17"/>
  <c r="G29" i="12"/>
  <c r="DM19" i="17" s="1"/>
  <c r="L29" i="12"/>
  <c r="DS19" i="17" s="1"/>
  <c r="M29" i="12"/>
  <c r="DW19" i="17" s="1"/>
  <c r="N29" i="12"/>
  <c r="DZ19" i="17" s="1"/>
  <c r="S29" i="12"/>
  <c r="EM19" i="17"/>
  <c r="T29" i="12"/>
  <c r="EQ19" i="17"/>
  <c r="U29" i="12"/>
  <c r="EU19" i="17" s="1"/>
  <c r="Z29" i="12"/>
  <c r="FE19" i="17" s="1"/>
  <c r="AA29" i="12"/>
  <c r="FK19" i="17" s="1"/>
  <c r="AB29" i="12"/>
  <c r="FO19" i="17" s="1"/>
  <c r="AG29" i="12"/>
  <c r="GA19" i="17"/>
  <c r="AH29" i="12"/>
  <c r="GC19" i="17"/>
  <c r="AI29" i="12"/>
  <c r="GI19" i="17" s="1"/>
  <c r="AU29" i="12"/>
  <c r="AV29" i="12"/>
  <c r="AW29" i="12"/>
  <c r="AX29" i="12"/>
  <c r="H29" i="12"/>
  <c r="DN19" i="17" s="1"/>
  <c r="AY29" i="12"/>
  <c r="I29" i="12"/>
  <c r="DO19" i="17" s="1"/>
  <c r="AZ29" i="12"/>
  <c r="BA29" i="12"/>
  <c r="BB29" i="12"/>
  <c r="BC29" i="12"/>
  <c r="BD29" i="12"/>
  <c r="O29" i="12"/>
  <c r="BE29" i="12"/>
  <c r="P29" i="12"/>
  <c r="BF29" i="12"/>
  <c r="BG29" i="12"/>
  <c r="BH29" i="12"/>
  <c r="BI29" i="12"/>
  <c r="BJ29" i="12"/>
  <c r="AC29" i="12"/>
  <c r="BK29" i="12"/>
  <c r="AD29" i="12"/>
  <c r="C30" i="12"/>
  <c r="D30" i="12"/>
  <c r="E30" i="12"/>
  <c r="DK20" i="17"/>
  <c r="F30" i="12"/>
  <c r="DL20" i="17"/>
  <c r="G30" i="12"/>
  <c r="DM20" i="17" s="1"/>
  <c r="L30" i="12"/>
  <c r="DS20" i="17"/>
  <c r="M30" i="12"/>
  <c r="DW20" i="17"/>
  <c r="N30" i="12"/>
  <c r="DY20" i="17"/>
  <c r="S30" i="12"/>
  <c r="EM20" i="17"/>
  <c r="T30" i="12"/>
  <c r="EQ20" i="17"/>
  <c r="U30" i="12"/>
  <c r="EU20" i="17" s="1"/>
  <c r="Z30" i="12"/>
  <c r="FD20" i="17"/>
  <c r="AA30" i="12"/>
  <c r="FK20" i="17"/>
  <c r="AB30" i="12"/>
  <c r="FO20" i="17"/>
  <c r="AG30" i="12"/>
  <c r="GA20" i="17"/>
  <c r="AH30" i="12"/>
  <c r="GD20" i="17"/>
  <c r="AI30" i="12"/>
  <c r="GI20" i="17" s="1"/>
  <c r="AU30" i="12"/>
  <c r="AV30" i="12"/>
  <c r="AW30" i="12"/>
  <c r="AX30" i="12"/>
  <c r="H30" i="12" s="1"/>
  <c r="DN20" i="17"/>
  <c r="AY30" i="12"/>
  <c r="I30" i="12"/>
  <c r="DO20" i="17" s="1"/>
  <c r="AZ30" i="12"/>
  <c r="BA30" i="12"/>
  <c r="BB30" i="12"/>
  <c r="BC30" i="12"/>
  <c r="BD30" i="12"/>
  <c r="O30" i="12" s="1"/>
  <c r="BE30" i="12"/>
  <c r="P30" i="12"/>
  <c r="BF30" i="12"/>
  <c r="BG30" i="12"/>
  <c r="BH30" i="12"/>
  <c r="BI30" i="12"/>
  <c r="BJ30" i="12"/>
  <c r="AC30" i="12"/>
  <c r="BK30" i="12"/>
  <c r="AD30" i="12"/>
  <c r="C31" i="12"/>
  <c r="D31" i="12"/>
  <c r="E31" i="12"/>
  <c r="DK21" i="17" s="1"/>
  <c r="F31" i="12"/>
  <c r="DL21" i="17" s="1"/>
  <c r="G31" i="12"/>
  <c r="DM21" i="17" s="1"/>
  <c r="L31" i="12"/>
  <c r="DS21" i="17"/>
  <c r="M31" i="12"/>
  <c r="DW21" i="17"/>
  <c r="N31" i="12"/>
  <c r="EA21" i="17" s="1"/>
  <c r="S31" i="12"/>
  <c r="EM21" i="17" s="1"/>
  <c r="T31" i="12"/>
  <c r="EQ21" i="17" s="1"/>
  <c r="U31" i="12"/>
  <c r="EU21" i="17" s="1"/>
  <c r="Z31" i="12"/>
  <c r="FG21" i="17"/>
  <c r="AA31" i="12"/>
  <c r="FK21" i="17"/>
  <c r="AB31" i="12"/>
  <c r="FO21" i="17" s="1"/>
  <c r="AG31" i="12"/>
  <c r="GA21" i="17" s="1"/>
  <c r="AH31" i="12"/>
  <c r="GE21" i="17" s="1"/>
  <c r="AI31" i="12"/>
  <c r="GI21" i="17" s="1"/>
  <c r="AU31" i="12"/>
  <c r="AV31" i="12"/>
  <c r="AW31" i="12"/>
  <c r="AX31" i="12"/>
  <c r="H31" i="12"/>
  <c r="DN21" i="17" s="1"/>
  <c r="AY31" i="12"/>
  <c r="I31" i="12"/>
  <c r="DO21" i="17"/>
  <c r="AZ31" i="12"/>
  <c r="BA31" i="12"/>
  <c r="BB31" i="12"/>
  <c r="BC31" i="12"/>
  <c r="BD31" i="12"/>
  <c r="O31" i="12" s="1"/>
  <c r="BE31" i="12"/>
  <c r="P31" i="12"/>
  <c r="EI21" i="17" s="1"/>
  <c r="BF31" i="12"/>
  <c r="BG31" i="12"/>
  <c r="BH31" i="12"/>
  <c r="BI31" i="12"/>
  <c r="BJ31" i="12"/>
  <c r="AC31" i="12" s="1"/>
  <c r="BK31" i="12"/>
  <c r="AD31" i="12"/>
  <c r="C32" i="12"/>
  <c r="D32" i="12"/>
  <c r="E32" i="12"/>
  <c r="DK22" i="17" s="1"/>
  <c r="F32" i="12"/>
  <c r="DL22" i="17" s="1"/>
  <c r="G32" i="12"/>
  <c r="DM22" i="17" s="1"/>
  <c r="L32" i="12"/>
  <c r="DS22" i="17" s="1"/>
  <c r="M32" i="12"/>
  <c r="DW22" i="17"/>
  <c r="N32" i="12"/>
  <c r="DZ22" i="17"/>
  <c r="S32" i="12"/>
  <c r="EM22" i="17" s="1"/>
  <c r="T32" i="12"/>
  <c r="EQ22" i="17" s="1"/>
  <c r="U32" i="12"/>
  <c r="EU22" i="17" s="1"/>
  <c r="Z32" i="12"/>
  <c r="FE22" i="17" s="1"/>
  <c r="AA32" i="12"/>
  <c r="FK22" i="17"/>
  <c r="AB32" i="12"/>
  <c r="FO22" i="17"/>
  <c r="AG32" i="12"/>
  <c r="GA22" i="17" s="1"/>
  <c r="AH32" i="12"/>
  <c r="GB22" i="17" s="1"/>
  <c r="AI32" i="12"/>
  <c r="GI22" i="17" s="1"/>
  <c r="AU32" i="12"/>
  <c r="AV32" i="12"/>
  <c r="AW32" i="12"/>
  <c r="AX32" i="12"/>
  <c r="H32" i="12" s="1"/>
  <c r="DN22" i="17" s="1"/>
  <c r="AY32" i="12"/>
  <c r="I32" i="12"/>
  <c r="DO22" i="17"/>
  <c r="AZ32" i="12"/>
  <c r="BA32" i="12"/>
  <c r="BB32" i="12"/>
  <c r="BC32" i="12"/>
  <c r="BD32" i="12"/>
  <c r="O32" i="12"/>
  <c r="BE32" i="12"/>
  <c r="P32" i="12"/>
  <c r="BF32" i="12"/>
  <c r="BG32" i="12"/>
  <c r="BH32" i="12"/>
  <c r="BI32" i="12"/>
  <c r="BJ32" i="12"/>
  <c r="AC32" i="12"/>
  <c r="BK32" i="12"/>
  <c r="AD32" i="12"/>
  <c r="C33" i="12"/>
  <c r="D33" i="12"/>
  <c r="E33" i="12"/>
  <c r="DK23" i="17" s="1"/>
  <c r="F33" i="12"/>
  <c r="DL23" i="17"/>
  <c r="G33" i="12"/>
  <c r="DM23" i="17"/>
  <c r="AU33" i="12"/>
  <c r="AV33" i="12"/>
  <c r="AW33" i="12"/>
  <c r="AX33" i="12"/>
  <c r="H33" i="12" s="1"/>
  <c r="DN23" i="17" s="1"/>
  <c r="AY33" i="12"/>
  <c r="I33" i="12"/>
  <c r="DO23" i="17"/>
  <c r="C34" i="12"/>
  <c r="D34" i="12"/>
  <c r="E34" i="12"/>
  <c r="DK24" i="17" s="1"/>
  <c r="F34" i="12"/>
  <c r="DL24" i="17" s="1"/>
  <c r="G34" i="12"/>
  <c r="DM24" i="17" s="1"/>
  <c r="AU34" i="12"/>
  <c r="AV34" i="12"/>
  <c r="AW34" i="12"/>
  <c r="AX34" i="12"/>
  <c r="H34" i="12"/>
  <c r="DN24" i="17" s="1"/>
  <c r="AY34" i="12"/>
  <c r="I34" i="12"/>
  <c r="DO24" i="17"/>
  <c r="AZ34" i="12"/>
  <c r="BA34" i="12"/>
  <c r="BB34" i="12"/>
  <c r="BC34" i="12"/>
  <c r="BD34" i="12"/>
  <c r="V12" i="12" s="1"/>
  <c r="EX2" i="17" s="1"/>
  <c r="BE34" i="12"/>
  <c r="W12" i="12"/>
  <c r="FB2" i="17"/>
  <c r="BF34" i="12"/>
  <c r="BG34" i="12"/>
  <c r="BH34" i="12"/>
  <c r="BI34" i="12"/>
  <c r="BJ34" i="12"/>
  <c r="AJ12" i="12"/>
  <c r="BK34" i="12"/>
  <c r="AK12" i="12"/>
  <c r="GP2" i="17"/>
  <c r="C35" i="12"/>
  <c r="D35" i="12"/>
  <c r="E35" i="12"/>
  <c r="DK25" i="17" s="1"/>
  <c r="F35" i="12"/>
  <c r="DL25" i="17" s="1"/>
  <c r="G35" i="12"/>
  <c r="DM25" i="17" s="1"/>
  <c r="AU35" i="12"/>
  <c r="AV35" i="12"/>
  <c r="AW35" i="12"/>
  <c r="AX35" i="12"/>
  <c r="H35" i="12"/>
  <c r="DN25" i="17" s="1"/>
  <c r="AY35" i="12"/>
  <c r="I35" i="12"/>
  <c r="DO25" i="17"/>
  <c r="AZ35" i="12"/>
  <c r="BA35" i="12"/>
  <c r="BB35" i="12"/>
  <c r="BC35" i="12"/>
  <c r="BD35" i="12"/>
  <c r="V13" i="12" s="1"/>
  <c r="BE35" i="12"/>
  <c r="W13" i="12"/>
  <c r="BF35" i="12"/>
  <c r="BG35" i="12"/>
  <c r="BH35" i="12"/>
  <c r="BI35" i="12"/>
  <c r="BJ35" i="12"/>
  <c r="AJ13" i="12"/>
  <c r="BK35" i="12"/>
  <c r="AK13" i="12"/>
  <c r="GQ3" i="17"/>
  <c r="C36" i="12"/>
  <c r="D36" i="12"/>
  <c r="E36" i="12"/>
  <c r="DK26" i="17" s="1"/>
  <c r="F36" i="12"/>
  <c r="DL26" i="17" s="1"/>
  <c r="G36" i="12"/>
  <c r="DM26" i="17" s="1"/>
  <c r="AU36" i="12"/>
  <c r="AV36" i="12"/>
  <c r="AW36" i="12"/>
  <c r="AZ36" i="12"/>
  <c r="BA36" i="12"/>
  <c r="BB36" i="12"/>
  <c r="BC36" i="12"/>
  <c r="BD36" i="12"/>
  <c r="V14" i="12"/>
  <c r="BE36" i="12"/>
  <c r="W14" i="12"/>
  <c r="BF36" i="12"/>
  <c r="BG36" i="12"/>
  <c r="BH36" i="12"/>
  <c r="BI36" i="12"/>
  <c r="BJ36" i="12"/>
  <c r="AJ14" i="12" s="1"/>
  <c r="BK36" i="12"/>
  <c r="AK14" i="12"/>
  <c r="C37" i="12"/>
  <c r="D37" i="12"/>
  <c r="E37" i="12"/>
  <c r="DK27" i="17"/>
  <c r="F37" i="12"/>
  <c r="DL27" i="17"/>
  <c r="G37" i="12"/>
  <c r="DM27" i="17"/>
  <c r="AU37" i="12"/>
  <c r="AV37" i="12"/>
  <c r="AW37" i="12"/>
  <c r="AX37" i="12"/>
  <c r="H37" i="12" s="1"/>
  <c r="DN27" i="17" s="1"/>
  <c r="AY37" i="12"/>
  <c r="I37" i="12"/>
  <c r="DO27" i="17" s="1"/>
  <c r="AZ37" i="12"/>
  <c r="BA37" i="12"/>
  <c r="BB37" i="12"/>
  <c r="BC37" i="12"/>
  <c r="BD37" i="12"/>
  <c r="V15" i="12"/>
  <c r="BE37" i="12"/>
  <c r="W15" i="12"/>
  <c r="BF37" i="12"/>
  <c r="BG37" i="12"/>
  <c r="BH37" i="12"/>
  <c r="BI37" i="12"/>
  <c r="BJ37" i="12"/>
  <c r="AJ15" i="12" s="1"/>
  <c r="GM5" i="17" s="1"/>
  <c r="BK37" i="12"/>
  <c r="AK15" i="12"/>
  <c r="C38" i="12"/>
  <c r="D38" i="12"/>
  <c r="E38" i="12"/>
  <c r="DK28" i="17"/>
  <c r="F38" i="12"/>
  <c r="DL28" i="17"/>
  <c r="G38" i="12"/>
  <c r="DM28" i="17"/>
  <c r="AU38" i="12"/>
  <c r="AV38" i="12"/>
  <c r="AW38" i="12"/>
  <c r="AX38" i="12"/>
  <c r="H38" i="12"/>
  <c r="DN28" i="17"/>
  <c r="AY38" i="12"/>
  <c r="I38" i="12"/>
  <c r="DO28" i="17" s="1"/>
  <c r="AZ38" i="12"/>
  <c r="BA38" i="12"/>
  <c r="BB38" i="12"/>
  <c r="BC38" i="12"/>
  <c r="BD38" i="12"/>
  <c r="V16" i="12"/>
  <c r="BE38" i="12"/>
  <c r="W16" i="12"/>
  <c r="BF38" i="12"/>
  <c r="BG38" i="12"/>
  <c r="BH38" i="12"/>
  <c r="BI38" i="12"/>
  <c r="BJ38" i="12"/>
  <c r="AJ16" i="12" s="1"/>
  <c r="BK38" i="12"/>
  <c r="AK16" i="12"/>
  <c r="C39" i="12"/>
  <c r="D39" i="12"/>
  <c r="E39" i="12"/>
  <c r="DK29" i="17"/>
  <c r="F39" i="12"/>
  <c r="DL29" i="17" s="1"/>
  <c r="G39" i="12"/>
  <c r="DM29" i="17" s="1"/>
  <c r="AU39" i="12"/>
  <c r="AV39" i="12"/>
  <c r="AW39" i="12"/>
  <c r="AX39" i="12"/>
  <c r="H39" i="12"/>
  <c r="DN29" i="17"/>
  <c r="AY39" i="12"/>
  <c r="I39" i="12"/>
  <c r="DO29" i="17"/>
  <c r="AZ39" i="12"/>
  <c r="BA39" i="12"/>
  <c r="BB39" i="12"/>
  <c r="BC39" i="12"/>
  <c r="BD39" i="12"/>
  <c r="V17" i="12"/>
  <c r="EY7" i="17" s="1"/>
  <c r="BE39" i="12"/>
  <c r="W17" i="12"/>
  <c r="BF39" i="12"/>
  <c r="BG39" i="12"/>
  <c r="BH39" i="12"/>
  <c r="BI39" i="12"/>
  <c r="BJ39" i="12"/>
  <c r="AJ17" i="12" s="1"/>
  <c r="BK39" i="12"/>
  <c r="AK17" i="12"/>
  <c r="C40" i="12"/>
  <c r="D40" i="12"/>
  <c r="E40" i="12"/>
  <c r="DK30" i="17"/>
  <c r="F40" i="12"/>
  <c r="DL30" i="17"/>
  <c r="G40" i="12"/>
  <c r="DM30" i="17" s="1"/>
  <c r="AU40" i="12"/>
  <c r="AV40" i="12"/>
  <c r="AW40" i="12"/>
  <c r="AX40" i="12"/>
  <c r="H40" i="12"/>
  <c r="DN30" i="17" s="1"/>
  <c r="AY40" i="12"/>
  <c r="I40" i="12"/>
  <c r="DO30" i="17" s="1"/>
  <c r="AZ40" i="12"/>
  <c r="BA40" i="12"/>
  <c r="BB40" i="12"/>
  <c r="BC40" i="12"/>
  <c r="BD40" i="12"/>
  <c r="V18" i="12"/>
  <c r="BE40" i="12"/>
  <c r="W18" i="12"/>
  <c r="BF40" i="12"/>
  <c r="BG40" i="12"/>
  <c r="BH40" i="12"/>
  <c r="BI40" i="12"/>
  <c r="BJ40" i="12"/>
  <c r="AJ18" i="12"/>
  <c r="BK40" i="12"/>
  <c r="AK18" i="12"/>
  <c r="C41" i="12"/>
  <c r="D41" i="12"/>
  <c r="E41" i="12"/>
  <c r="DK31" i="17"/>
  <c r="F41" i="12"/>
  <c r="DL31" i="17"/>
  <c r="G41" i="12"/>
  <c r="DM31" i="17" s="1"/>
  <c r="AU41" i="12"/>
  <c r="AV41" i="12"/>
  <c r="AW41" i="12"/>
  <c r="AX41" i="12"/>
  <c r="H41" i="12" s="1"/>
  <c r="DN31" i="17" s="1"/>
  <c r="AY41" i="12"/>
  <c r="I41" i="12"/>
  <c r="DO31" i="17" s="1"/>
  <c r="AZ41" i="12"/>
  <c r="BA41" i="12"/>
  <c r="BB41" i="12"/>
  <c r="BC41" i="12"/>
  <c r="BD41" i="12"/>
  <c r="V19" i="12" s="1"/>
  <c r="BE41" i="12"/>
  <c r="W19" i="12"/>
  <c r="BF41" i="12"/>
  <c r="BG41" i="12"/>
  <c r="BH41" i="12"/>
  <c r="BI41" i="12"/>
  <c r="BJ41" i="12"/>
  <c r="AJ19" i="12"/>
  <c r="BK41" i="12"/>
  <c r="AK19" i="12"/>
  <c r="C42" i="12"/>
  <c r="D42" i="12"/>
  <c r="E42" i="12"/>
  <c r="DK32" i="17" s="1"/>
  <c r="F42" i="12"/>
  <c r="DL32" i="17" s="1"/>
  <c r="G42" i="12"/>
  <c r="DM32" i="17" s="1"/>
  <c r="AU42" i="12"/>
  <c r="AV42" i="12"/>
  <c r="AW42" i="12"/>
  <c r="AX42" i="12"/>
  <c r="H42" i="12"/>
  <c r="DN32" i="17" s="1"/>
  <c r="AY42" i="12"/>
  <c r="I42" i="12"/>
  <c r="DO32" i="17"/>
  <c r="AZ42" i="12"/>
  <c r="BA42" i="12"/>
  <c r="BB42" i="12"/>
  <c r="BC42" i="12"/>
  <c r="BD42" i="12"/>
  <c r="V20" i="12" s="1"/>
  <c r="BE42" i="12"/>
  <c r="W20" i="12"/>
  <c r="BF42" i="12"/>
  <c r="BG42" i="12"/>
  <c r="BH42" i="12"/>
  <c r="BI42" i="12"/>
  <c r="BJ42" i="12"/>
  <c r="AJ20" i="12"/>
  <c r="BK42" i="12"/>
  <c r="AK20" i="12"/>
  <c r="C43" i="12"/>
  <c r="D43" i="12"/>
  <c r="E43" i="12"/>
  <c r="DK33" i="17"/>
  <c r="F43" i="12"/>
  <c r="DL33" i="17"/>
  <c r="G43" i="12"/>
  <c r="DM33" i="17"/>
  <c r="AU43" i="12"/>
  <c r="AV43" i="12"/>
  <c r="AW43" i="12"/>
  <c r="AX43" i="12"/>
  <c r="H43" i="12"/>
  <c r="DN33" i="17" s="1"/>
  <c r="AY43" i="12"/>
  <c r="I43" i="12"/>
  <c r="DO33" i="17" s="1"/>
  <c r="AZ43" i="12"/>
  <c r="BA43" i="12"/>
  <c r="BB43" i="12"/>
  <c r="BC43" i="12"/>
  <c r="BD43" i="12"/>
  <c r="V21" i="12" s="1"/>
  <c r="BE43" i="12"/>
  <c r="W21" i="12"/>
  <c r="BF43" i="12"/>
  <c r="BG43" i="12"/>
  <c r="BH43" i="12"/>
  <c r="BI43" i="12"/>
  <c r="BJ43" i="12"/>
  <c r="AJ21" i="12" s="1"/>
  <c r="BK43" i="12"/>
  <c r="AK21" i="12"/>
  <c r="C44" i="12"/>
  <c r="D44" i="12"/>
  <c r="E44" i="12"/>
  <c r="DK34" i="17"/>
  <c r="F44" i="12"/>
  <c r="DL34" i="17"/>
  <c r="G44" i="12"/>
  <c r="DM34" i="17" s="1"/>
  <c r="AU44" i="12"/>
  <c r="AV44" i="12"/>
  <c r="AW44" i="12"/>
  <c r="AX44" i="12"/>
  <c r="H44" i="12"/>
  <c r="DN34" i="17" s="1"/>
  <c r="AY44" i="12"/>
  <c r="I44" i="12"/>
  <c r="DO34" i="17" s="1"/>
  <c r="AZ44" i="12"/>
  <c r="BA44" i="12"/>
  <c r="BB44" i="12"/>
  <c r="BC44" i="12"/>
  <c r="BD44" i="12"/>
  <c r="V22" i="12"/>
  <c r="BE44" i="12"/>
  <c r="W22" i="12"/>
  <c r="BF44" i="12"/>
  <c r="BG44" i="12"/>
  <c r="BH44" i="12"/>
  <c r="BI44" i="12"/>
  <c r="BJ44" i="12"/>
  <c r="AJ22" i="12"/>
  <c r="BK44" i="12"/>
  <c r="AK22" i="12"/>
  <c r="C45" i="12"/>
  <c r="D45" i="12"/>
  <c r="E45" i="12"/>
  <c r="DK35" i="17"/>
  <c r="F45" i="12"/>
  <c r="DL35" i="17"/>
  <c r="G45" i="12"/>
  <c r="DM35" i="17" s="1"/>
  <c r="AU45" i="12"/>
  <c r="AV45" i="12"/>
  <c r="AW45" i="12"/>
  <c r="AX45" i="12"/>
  <c r="H45" i="12" s="1"/>
  <c r="DN35" i="17" s="1"/>
  <c r="AY45" i="12"/>
  <c r="I45" i="12"/>
  <c r="DO35" i="17" s="1"/>
  <c r="AZ45" i="12"/>
  <c r="BA45" i="12"/>
  <c r="BB45" i="12"/>
  <c r="BC45" i="12"/>
  <c r="BD45" i="12"/>
  <c r="V23" i="12" s="1"/>
  <c r="BE45" i="12"/>
  <c r="W23" i="12"/>
  <c r="BF45" i="12"/>
  <c r="BG45" i="12"/>
  <c r="BH45" i="12"/>
  <c r="BI45" i="12"/>
  <c r="BJ45" i="12"/>
  <c r="AJ23" i="12"/>
  <c r="BK45" i="12"/>
  <c r="AK23" i="12"/>
  <c r="C46" i="12"/>
  <c r="D46" i="12"/>
  <c r="E46" i="12"/>
  <c r="DK36" i="17" s="1"/>
  <c r="F46" i="12"/>
  <c r="DL36" i="17" s="1"/>
  <c r="G46" i="12"/>
  <c r="DM36" i="17" s="1"/>
  <c r="AU46" i="12"/>
  <c r="AV46" i="12"/>
  <c r="AW46" i="12"/>
  <c r="AX46" i="12"/>
  <c r="H46" i="12"/>
  <c r="DN36" i="17" s="1"/>
  <c r="AY46" i="12"/>
  <c r="I46" i="12"/>
  <c r="DO36" i="17"/>
  <c r="AZ46" i="12"/>
  <c r="BA46" i="12"/>
  <c r="BB46" i="12"/>
  <c r="BC46" i="12"/>
  <c r="BD46" i="12"/>
  <c r="V24" i="12" s="1"/>
  <c r="BE46" i="12"/>
  <c r="W24" i="12"/>
  <c r="BF46" i="12"/>
  <c r="BG46" i="12"/>
  <c r="BH46" i="12"/>
  <c r="BI46" i="12"/>
  <c r="BJ46" i="12"/>
  <c r="AJ24" i="12"/>
  <c r="BK46" i="12"/>
  <c r="AK24" i="12"/>
  <c r="C47" i="12"/>
  <c r="D47" i="12"/>
  <c r="E47" i="12"/>
  <c r="DK37" i="17"/>
  <c r="F47" i="12"/>
  <c r="DL37" i="17"/>
  <c r="G47" i="12"/>
  <c r="DM37" i="17"/>
  <c r="AU47" i="12"/>
  <c r="AV47" i="12"/>
  <c r="AW47" i="12"/>
  <c r="AX47" i="12"/>
  <c r="H47" i="12"/>
  <c r="DN37" i="17" s="1"/>
  <c r="AY47" i="12"/>
  <c r="I47" i="12"/>
  <c r="DO37" i="17" s="1"/>
  <c r="AZ47" i="12"/>
  <c r="BA47" i="12"/>
  <c r="BB47" i="12"/>
  <c r="BC47" i="12"/>
  <c r="BD47" i="12"/>
  <c r="V25" i="12" s="1"/>
  <c r="EY15" i="17" s="1"/>
  <c r="BE47" i="12"/>
  <c r="W25" i="12"/>
  <c r="BF47" i="12"/>
  <c r="BG47" i="12"/>
  <c r="BH47" i="12"/>
  <c r="BI47" i="12"/>
  <c r="BJ47" i="12"/>
  <c r="AJ25" i="12"/>
  <c r="BK47" i="12"/>
  <c r="AK25" i="12"/>
  <c r="C48" i="12"/>
  <c r="D48" i="12"/>
  <c r="E48" i="12"/>
  <c r="DK38" i="17" s="1"/>
  <c r="F48" i="12"/>
  <c r="DL38" i="17"/>
  <c r="G48" i="12"/>
  <c r="DM38" i="17"/>
  <c r="AU48" i="12"/>
  <c r="AV48" i="12"/>
  <c r="AW48" i="12"/>
  <c r="AX48" i="12"/>
  <c r="H48" i="12" s="1"/>
  <c r="DN38" i="17" s="1"/>
  <c r="AY48" i="12"/>
  <c r="I48" i="12"/>
  <c r="DO38" i="17"/>
  <c r="AZ48" i="12"/>
  <c r="BA48" i="12"/>
  <c r="BB48" i="12"/>
  <c r="BC48" i="12"/>
  <c r="BD48" i="12"/>
  <c r="V26" i="12" s="1"/>
  <c r="BE48" i="12"/>
  <c r="W26" i="12"/>
  <c r="BF48" i="12"/>
  <c r="BG48" i="12"/>
  <c r="BH48" i="12"/>
  <c r="BI48" i="12"/>
  <c r="BJ48" i="12"/>
  <c r="AJ26" i="12" s="1"/>
  <c r="BK48" i="12"/>
  <c r="AK26" i="12"/>
  <c r="C49" i="12"/>
  <c r="D49" i="12"/>
  <c r="E49" i="12"/>
  <c r="DK39" i="17" s="1"/>
  <c r="F49" i="12"/>
  <c r="DL39" i="17"/>
  <c r="G49" i="12"/>
  <c r="DM39" i="17"/>
  <c r="AU49" i="12"/>
  <c r="AV49" i="12"/>
  <c r="AW49" i="12"/>
  <c r="AX49" i="12"/>
  <c r="H49" i="12"/>
  <c r="DN39" i="17" s="1"/>
  <c r="AY49" i="12"/>
  <c r="I49" i="12"/>
  <c r="DO39" i="17"/>
  <c r="AZ49" i="12"/>
  <c r="BA49" i="12"/>
  <c r="BB49" i="12"/>
  <c r="BC49" i="12"/>
  <c r="BD49" i="12"/>
  <c r="V27" i="12"/>
  <c r="BE49" i="12"/>
  <c r="W27" i="12"/>
  <c r="BF49" i="12"/>
  <c r="BG49" i="12"/>
  <c r="BH49" i="12"/>
  <c r="BI49" i="12"/>
  <c r="BJ49" i="12"/>
  <c r="AJ27" i="12" s="1"/>
  <c r="BK49" i="12"/>
  <c r="AK27" i="12"/>
  <c r="C50" i="12"/>
  <c r="D50" i="12"/>
  <c r="E50" i="12"/>
  <c r="DK40" i="17"/>
  <c r="F50" i="12"/>
  <c r="DL40" i="17"/>
  <c r="G50" i="12"/>
  <c r="DM40" i="17" s="1"/>
  <c r="AU50" i="12"/>
  <c r="AV50" i="12"/>
  <c r="AW50" i="12"/>
  <c r="AX50" i="12"/>
  <c r="H50" i="12" s="1"/>
  <c r="DN40" i="17" s="1"/>
  <c r="AY50" i="12"/>
  <c r="I50" i="12"/>
  <c r="DO40" i="17" s="1"/>
  <c r="AZ50" i="12"/>
  <c r="BA50" i="12"/>
  <c r="BB50" i="12"/>
  <c r="BC50" i="12"/>
  <c r="BD50" i="12"/>
  <c r="V28" i="12"/>
  <c r="BE50" i="12"/>
  <c r="W28" i="12"/>
  <c r="BF50" i="12"/>
  <c r="BG50" i="12"/>
  <c r="BH50" i="12"/>
  <c r="BI50" i="12"/>
  <c r="BJ50" i="12"/>
  <c r="AJ28" i="12" s="1"/>
  <c r="BK50" i="12"/>
  <c r="AK28" i="12"/>
  <c r="C51" i="12"/>
  <c r="D51" i="12"/>
  <c r="E51" i="12"/>
  <c r="DK41" i="17" s="1"/>
  <c r="F51" i="12"/>
  <c r="DL41" i="17" s="1"/>
  <c r="G51" i="12"/>
  <c r="DM41" i="17" s="1"/>
  <c r="AU51" i="12"/>
  <c r="AV51" i="12"/>
  <c r="AW51" i="12"/>
  <c r="AX51" i="12"/>
  <c r="H51" i="12" s="1"/>
  <c r="DN41" i="17" s="1"/>
  <c r="AY51" i="12"/>
  <c r="I51" i="12"/>
  <c r="DO41" i="17"/>
  <c r="AZ51" i="12"/>
  <c r="BA51" i="12"/>
  <c r="BB51" i="12"/>
  <c r="BC51" i="12"/>
  <c r="BD51" i="12"/>
  <c r="V29" i="12" s="1"/>
  <c r="BE51" i="12"/>
  <c r="W29" i="12"/>
  <c r="BF51" i="12"/>
  <c r="BG51" i="12"/>
  <c r="BH51" i="12"/>
  <c r="BI51" i="12"/>
  <c r="BJ51" i="12"/>
  <c r="AJ29" i="12"/>
  <c r="BK51" i="12"/>
  <c r="AK29" i="12"/>
  <c r="C52" i="12"/>
  <c r="D52" i="12"/>
  <c r="E52" i="12"/>
  <c r="DK42" i="17" s="1"/>
  <c r="F52" i="12"/>
  <c r="DL42" i="17"/>
  <c r="G52" i="12"/>
  <c r="DM42" i="17"/>
  <c r="AU52" i="12"/>
  <c r="AV52" i="12"/>
  <c r="AW52" i="12"/>
  <c r="AX52" i="12"/>
  <c r="H52" i="12" s="1"/>
  <c r="DN42" i="17" s="1"/>
  <c r="AY52" i="12"/>
  <c r="I52" i="12"/>
  <c r="DO42" i="17" s="1"/>
  <c r="AZ52" i="12"/>
  <c r="BA52" i="12"/>
  <c r="BB52" i="12"/>
  <c r="BC52" i="12"/>
  <c r="BD52" i="12"/>
  <c r="V30" i="12" s="1"/>
  <c r="BE52" i="12"/>
  <c r="W30" i="12"/>
  <c r="BF52" i="12"/>
  <c r="BG52" i="12"/>
  <c r="BH52" i="12"/>
  <c r="BI52" i="12"/>
  <c r="BJ52" i="12"/>
  <c r="AJ30" i="12" s="1"/>
  <c r="BK52" i="12"/>
  <c r="AK30" i="12"/>
  <c r="C53" i="12"/>
  <c r="D53" i="12"/>
  <c r="E53" i="12"/>
  <c r="DK43" i="17" s="1"/>
  <c r="F53" i="12"/>
  <c r="DL43" i="17"/>
  <c r="G53" i="12"/>
  <c r="DM43" i="17" s="1"/>
  <c r="AU53" i="12"/>
  <c r="AV53" i="12"/>
  <c r="AW53" i="12"/>
  <c r="AX53" i="12"/>
  <c r="H53" i="12"/>
  <c r="DN43" i="17" s="1"/>
  <c r="AY53" i="12"/>
  <c r="I53" i="12"/>
  <c r="DO43" i="17" s="1"/>
  <c r="AZ53" i="12"/>
  <c r="BA53" i="12"/>
  <c r="BB53" i="12"/>
  <c r="BC53" i="12"/>
  <c r="BD53" i="12"/>
  <c r="V31" i="12"/>
  <c r="BE53" i="12"/>
  <c r="W31" i="12"/>
  <c r="BF53" i="12"/>
  <c r="BG53" i="12"/>
  <c r="BH53" i="12"/>
  <c r="BI53" i="12"/>
  <c r="BJ53" i="12"/>
  <c r="AJ31" i="12"/>
  <c r="BK53" i="12"/>
  <c r="AK31" i="12"/>
  <c r="C54" i="12"/>
  <c r="D54" i="12"/>
  <c r="E54" i="12"/>
  <c r="DK44" i="17"/>
  <c r="F54" i="12"/>
  <c r="DL44" i="17"/>
  <c r="G54" i="12"/>
  <c r="DM44" i="17" s="1"/>
  <c r="AU54" i="12"/>
  <c r="AV54" i="12"/>
  <c r="AW54" i="12"/>
  <c r="AX54" i="12"/>
  <c r="H54" i="12" s="1"/>
  <c r="DN44" i="17" s="1"/>
  <c r="AY54" i="12"/>
  <c r="I54" i="12"/>
  <c r="DO44" i="17" s="1"/>
  <c r="AZ54" i="12"/>
  <c r="BA54" i="12"/>
  <c r="BB54" i="12"/>
  <c r="BC54" i="12"/>
  <c r="BD54" i="12"/>
  <c r="V32" i="12" s="1"/>
  <c r="BE54" i="12"/>
  <c r="W32" i="12"/>
  <c r="FC22" i="17"/>
  <c r="BF54" i="12"/>
  <c r="BG54" i="12"/>
  <c r="BH54" i="12"/>
  <c r="BI54" i="12"/>
  <c r="BJ54" i="12"/>
  <c r="AJ32" i="12" s="1"/>
  <c r="BK54" i="12"/>
  <c r="AK32" i="12"/>
  <c r="GQ22" i="17" s="1"/>
  <c r="C55" i="12"/>
  <c r="D55" i="12"/>
  <c r="E55" i="12"/>
  <c r="DK45" i="17" s="1"/>
  <c r="F55" i="12"/>
  <c r="DL45" i="17" s="1"/>
  <c r="G55" i="12"/>
  <c r="DM45" i="17" s="1"/>
  <c r="AU55" i="12"/>
  <c r="AV55" i="12"/>
  <c r="AW55" i="12"/>
  <c r="AX55" i="12"/>
  <c r="H55" i="12"/>
  <c r="DN45" i="17" s="1"/>
  <c r="AY55" i="12"/>
  <c r="I55" i="12"/>
  <c r="DO45" i="17"/>
  <c r="C56" i="12"/>
  <c r="D56" i="12"/>
  <c r="E56" i="12"/>
  <c r="DK46" i="17"/>
  <c r="F56" i="12"/>
  <c r="DL46" i="17" s="1"/>
  <c r="G56" i="12"/>
  <c r="DM46" i="17"/>
  <c r="AU56" i="12"/>
  <c r="AV56" i="12"/>
  <c r="AW56" i="12"/>
  <c r="AX56" i="12"/>
  <c r="H56" i="12" s="1"/>
  <c r="DN46" i="17" s="1"/>
  <c r="AY56" i="12"/>
  <c r="I56" i="12"/>
  <c r="DO46" i="17"/>
  <c r="C57" i="12"/>
  <c r="D57" i="12"/>
  <c r="E57" i="12"/>
  <c r="DK47" i="17" s="1"/>
  <c r="F57" i="12"/>
  <c r="DL47" i="17" s="1"/>
  <c r="G57" i="12"/>
  <c r="DM47" i="17" s="1"/>
  <c r="AU57" i="12"/>
  <c r="AV57" i="12"/>
  <c r="AW57" i="12"/>
  <c r="AX57" i="12"/>
  <c r="H57" i="12"/>
  <c r="DN47" i="17" s="1"/>
  <c r="AY57" i="12"/>
  <c r="I57" i="12"/>
  <c r="DO47" i="17"/>
  <c r="C58" i="12"/>
  <c r="D58" i="12"/>
  <c r="E58" i="12"/>
  <c r="DK48" i="17"/>
  <c r="F58" i="12"/>
  <c r="DL48" i="17"/>
  <c r="G58" i="12"/>
  <c r="DM48" i="17" s="1"/>
  <c r="AU58" i="12"/>
  <c r="AV58" i="12"/>
  <c r="AW58" i="12"/>
  <c r="AX58" i="12"/>
  <c r="H58" i="12" s="1"/>
  <c r="DN48" i="17"/>
  <c r="AY58" i="12"/>
  <c r="I58" i="12"/>
  <c r="DO48" i="17" s="1"/>
  <c r="A59" i="12"/>
  <c r="C59" i="12"/>
  <c r="D59" i="12"/>
  <c r="E59" i="12"/>
  <c r="DK49" i="17"/>
  <c r="F59" i="12"/>
  <c r="DL49" i="17"/>
  <c r="G59" i="12"/>
  <c r="DM49" i="17"/>
  <c r="AU59" i="12"/>
  <c r="AV59" i="12"/>
  <c r="AW59" i="12"/>
  <c r="AX59" i="12"/>
  <c r="H59" i="12"/>
  <c r="DN49" i="17" s="1"/>
  <c r="AY59" i="12"/>
  <c r="I59" i="12"/>
  <c r="DO49" i="17" s="1"/>
  <c r="A60" i="12"/>
  <c r="C60" i="12"/>
  <c r="D60" i="12"/>
  <c r="E60" i="12"/>
  <c r="DK50" i="17"/>
  <c r="F60" i="12"/>
  <c r="DL50" i="17"/>
  <c r="G60" i="12"/>
  <c r="DM50" i="17" s="1"/>
  <c r="AU60" i="12"/>
  <c r="AV60" i="12"/>
  <c r="AW60" i="12"/>
  <c r="AX60" i="12"/>
  <c r="H60" i="12" s="1"/>
  <c r="DN50" i="17" s="1"/>
  <c r="AY60" i="12"/>
  <c r="I60" i="12"/>
  <c r="DO50" i="17" s="1"/>
  <c r="C61" i="12"/>
  <c r="D61" i="12"/>
  <c r="E61" i="12"/>
  <c r="DK51" i="17" s="1"/>
  <c r="F61" i="12"/>
  <c r="DL51" i="17" s="1"/>
  <c r="G61" i="12"/>
  <c r="DM51" i="17" s="1"/>
  <c r="AU61" i="12"/>
  <c r="AV61" i="12"/>
  <c r="AW61" i="12"/>
  <c r="AX61" i="12"/>
  <c r="H61" i="12"/>
  <c r="DN51" i="17"/>
  <c r="AY61" i="12"/>
  <c r="I61" i="12"/>
  <c r="DO51" i="17"/>
  <c r="C62" i="12"/>
  <c r="D62" i="12"/>
  <c r="E62" i="12"/>
  <c r="DK52" i="17"/>
  <c r="F62" i="12"/>
  <c r="DL52" i="17"/>
  <c r="G62" i="12"/>
  <c r="DM52" i="17"/>
  <c r="AU62" i="12"/>
  <c r="AV62" i="12"/>
  <c r="AW62" i="12"/>
  <c r="AX62" i="12"/>
  <c r="H62" i="12" s="1"/>
  <c r="DN52" i="17"/>
  <c r="AY62" i="12"/>
  <c r="I62" i="12"/>
  <c r="DO52" i="17" s="1"/>
  <c r="C63" i="12"/>
  <c r="D63" i="12"/>
  <c r="E63" i="12"/>
  <c r="DK53" i="17"/>
  <c r="F63" i="12"/>
  <c r="DL53" i="17" s="1"/>
  <c r="G63" i="12"/>
  <c r="DM53" i="17" s="1"/>
  <c r="AU63" i="12"/>
  <c r="AV63" i="12"/>
  <c r="AW63" i="12"/>
  <c r="AX63" i="12"/>
  <c r="H63" i="12"/>
  <c r="DN53" i="17" s="1"/>
  <c r="AY63" i="12"/>
  <c r="I63" i="12"/>
  <c r="DO53" i="17" s="1"/>
  <c r="C64" i="12"/>
  <c r="D64" i="12"/>
  <c r="E64" i="12"/>
  <c r="DK54" i="17"/>
  <c r="F64" i="12"/>
  <c r="DL54" i="17"/>
  <c r="G64" i="12"/>
  <c r="DM54" i="17"/>
  <c r="AU64" i="12"/>
  <c r="AV64" i="12"/>
  <c r="AW64" i="12"/>
  <c r="AX64" i="12"/>
  <c r="H64" i="12"/>
  <c r="DN54" i="17"/>
  <c r="AY64" i="12"/>
  <c r="I64" i="12"/>
  <c r="DO54" i="17" s="1"/>
  <c r="C65" i="12"/>
  <c r="D65" i="12"/>
  <c r="E65" i="12"/>
  <c r="DK55" i="17" s="1"/>
  <c r="F65" i="12"/>
  <c r="DL55" i="17"/>
  <c r="G65" i="12"/>
  <c r="DM55" i="17" s="1"/>
  <c r="AU65" i="12"/>
  <c r="AV65" i="12"/>
  <c r="AW65" i="12"/>
  <c r="AX65" i="12"/>
  <c r="H65" i="12"/>
  <c r="DN55" i="17" s="1"/>
  <c r="AY65" i="12"/>
  <c r="I65" i="12"/>
  <c r="DO55" i="17"/>
  <c r="C66" i="12"/>
  <c r="D66" i="12"/>
  <c r="E66" i="12"/>
  <c r="DK56" i="17"/>
  <c r="F66" i="12"/>
  <c r="DL56" i="17"/>
  <c r="G66" i="12"/>
  <c r="DM56" i="17"/>
  <c r="AU66" i="12"/>
  <c r="AV66" i="12"/>
  <c r="AW66" i="12"/>
  <c r="AX66" i="12"/>
  <c r="H66" i="12"/>
  <c r="DN56" i="17" s="1"/>
  <c r="AY66" i="12"/>
  <c r="I66" i="12"/>
  <c r="DO56" i="17" s="1"/>
  <c r="A67" i="12"/>
  <c r="C67" i="12"/>
  <c r="D67" i="12"/>
  <c r="E67" i="12"/>
  <c r="DK57" i="17"/>
  <c r="F67" i="12"/>
  <c r="DL57" i="17" s="1"/>
  <c r="G67" i="12"/>
  <c r="DM57" i="17" s="1"/>
  <c r="AU67" i="12"/>
  <c r="AV67" i="12"/>
  <c r="AW67" i="12"/>
  <c r="AX67" i="12"/>
  <c r="H67" i="12" s="1"/>
  <c r="DN57" i="17"/>
  <c r="AY67" i="12"/>
  <c r="I67" i="12"/>
  <c r="DO57" i="17" s="1"/>
  <c r="AD13" i="11"/>
  <c r="DJ2" i="17" s="1"/>
  <c r="AD14" i="11"/>
  <c r="DJ3" i="17" s="1"/>
  <c r="AD15" i="11"/>
  <c r="DJ4" i="17" s="1"/>
  <c r="AD16" i="11"/>
  <c r="DJ5" i="17" s="1"/>
  <c r="AD17" i="11"/>
  <c r="DJ6" i="17" s="1"/>
  <c r="AD18" i="11"/>
  <c r="DJ7" i="17" s="1"/>
  <c r="AD19" i="11"/>
  <c r="DJ8" i="17" s="1"/>
  <c r="AD20" i="11"/>
  <c r="DJ9" i="17" s="1"/>
  <c r="AD21" i="11"/>
  <c r="DJ10" i="17" s="1"/>
  <c r="AD22" i="11"/>
  <c r="DJ11" i="17" s="1"/>
  <c r="AD23" i="11"/>
  <c r="DJ12" i="17" s="1"/>
  <c r="AD24" i="11"/>
  <c r="DJ13" i="17" s="1"/>
  <c r="AD25" i="11"/>
  <c r="DJ14" i="17" s="1"/>
  <c r="AD26" i="11"/>
  <c r="DJ15" i="17" s="1"/>
  <c r="AD27" i="11"/>
  <c r="DJ16" i="17" s="1"/>
  <c r="AD28" i="11"/>
  <c r="DJ17" i="17" s="1"/>
  <c r="AD29" i="11"/>
  <c r="DJ18" i="17" s="1"/>
  <c r="AD30" i="11"/>
  <c r="DJ19" i="17" s="1"/>
  <c r="AD31" i="11"/>
  <c r="DJ20" i="17" s="1"/>
  <c r="AD32" i="11"/>
  <c r="DJ21" i="17" s="1"/>
  <c r="AD33" i="11"/>
  <c r="DJ22" i="17" s="1"/>
  <c r="AD34" i="11"/>
  <c r="DJ23" i="17" s="1"/>
  <c r="AD35" i="11"/>
  <c r="DJ24" i="17" s="1"/>
  <c r="AD36" i="11"/>
  <c r="DJ25" i="17" s="1"/>
  <c r="AD37" i="11"/>
  <c r="DJ26" i="17" s="1"/>
  <c r="AD38" i="11"/>
  <c r="DJ27" i="17" s="1"/>
  <c r="AD39" i="11"/>
  <c r="DJ28" i="17" s="1"/>
  <c r="AD40" i="11"/>
  <c r="DJ29" i="17" s="1"/>
  <c r="AD41" i="11"/>
  <c r="DJ30" i="17" s="1"/>
  <c r="AD42" i="11"/>
  <c r="DJ31" i="17" s="1"/>
  <c r="AD43" i="11"/>
  <c r="DJ32" i="17" s="1"/>
  <c r="AD44" i="11"/>
  <c r="DJ33" i="17" s="1"/>
  <c r="AD45" i="11"/>
  <c r="DJ34" i="17" s="1"/>
  <c r="AD46" i="11"/>
  <c r="DJ35" i="17" s="1"/>
  <c r="AD47" i="11"/>
  <c r="DJ36" i="17" s="1"/>
  <c r="AD48" i="11"/>
  <c r="DJ37" i="17" s="1"/>
  <c r="AD49" i="11"/>
  <c r="DJ38" i="17"/>
  <c r="AD50" i="11"/>
  <c r="DJ39" i="17" s="1"/>
  <c r="AD51" i="11"/>
  <c r="DJ40" i="17" s="1"/>
  <c r="AD52" i="11"/>
  <c r="DJ41" i="17" s="1"/>
  <c r="D10" i="10"/>
  <c r="D11" i="10"/>
  <c r="D12" i="10"/>
  <c r="D13" i="10"/>
  <c r="D14" i="10"/>
  <c r="D15" i="10"/>
  <c r="D16" i="10"/>
  <c r="D17" i="10"/>
  <c r="D18" i="10"/>
  <c r="D19" i="10"/>
  <c r="D20" i="10"/>
  <c r="D21" i="10"/>
  <c r="D22" i="10"/>
  <c r="D23" i="10"/>
  <c r="BL5" i="17"/>
  <c r="AA6" i="10"/>
  <c r="J27" i="10"/>
  <c r="C28" i="10"/>
  <c r="D28" i="10"/>
  <c r="C29" i="10"/>
  <c r="D29" i="10"/>
  <c r="C30" i="10"/>
  <c r="D30" i="10"/>
  <c r="C31" i="10"/>
  <c r="D31" i="10"/>
  <c r="C32" i="10"/>
  <c r="D32" i="10"/>
  <c r="B33" i="10"/>
  <c r="C33" i="10"/>
  <c r="C34" i="10"/>
  <c r="C35" i="10"/>
  <c r="C36" i="10"/>
  <c r="F40" i="10"/>
  <c r="F52" i="10" s="1"/>
  <c r="BQ13" i="17" s="1"/>
  <c r="G40" i="10"/>
  <c r="G45" i="10" s="1"/>
  <c r="BR6" i="17" s="1"/>
  <c r="H40" i="10"/>
  <c r="H41" i="10"/>
  <c r="BS2" i="17" s="1"/>
  <c r="C41" i="10"/>
  <c r="D41" i="10"/>
  <c r="C42" i="10"/>
  <c r="D42" i="10"/>
  <c r="C43" i="10"/>
  <c r="D43" i="10"/>
  <c r="C44" i="10"/>
  <c r="D44" i="10"/>
  <c r="C45" i="10"/>
  <c r="D45" i="10"/>
  <c r="C46" i="10"/>
  <c r="D46" i="10"/>
  <c r="C47" i="10"/>
  <c r="C48" i="10"/>
  <c r="C49" i="10"/>
  <c r="C50" i="10"/>
  <c r="C51" i="10"/>
  <c r="C52" i="10"/>
  <c r="C53" i="10"/>
  <c r="C54" i="10"/>
  <c r="C55" i="10"/>
  <c r="C56" i="10"/>
  <c r="AL8" i="14"/>
  <c r="AN8" i="14"/>
  <c r="AW8" i="14"/>
  <c r="AT8" i="14"/>
  <c r="AY8" i="14"/>
  <c r="AL9" i="14"/>
  <c r="AN9" i="14"/>
  <c r="AW9" i="14" s="1"/>
  <c r="AT9" i="14"/>
  <c r="AL10" i="14"/>
  <c r="AN10" i="14"/>
  <c r="AW10" i="14"/>
  <c r="AT10" i="14"/>
  <c r="AL11" i="14"/>
  <c r="AN11" i="14"/>
  <c r="AW11" i="14" s="1"/>
  <c r="AT11" i="14"/>
  <c r="AU11" i="14" s="1"/>
  <c r="AV11" i="14"/>
  <c r="AX11" i="14" s="1"/>
  <c r="AL12" i="14"/>
  <c r="AN12" i="14" s="1"/>
  <c r="AW12" i="14" s="1"/>
  <c r="AT12" i="14"/>
  <c r="AL13" i="14"/>
  <c r="AN13" i="14"/>
  <c r="AW13" i="14"/>
  <c r="AT13" i="14"/>
  <c r="AY13" i="14" s="1"/>
  <c r="AU13" i="14"/>
  <c r="AV13" i="14" s="1"/>
  <c r="AX13" i="14" s="1"/>
  <c r="AL14" i="14"/>
  <c r="AN14" i="14" s="1"/>
  <c r="AW14" i="14" s="1"/>
  <c r="AT14" i="14"/>
  <c r="AL15" i="14"/>
  <c r="AN15" i="14"/>
  <c r="AW15" i="14"/>
  <c r="AT15" i="14"/>
  <c r="AY15" i="14"/>
  <c r="AL16" i="14"/>
  <c r="AN16" i="14"/>
  <c r="AW16" i="14" s="1"/>
  <c r="AT16" i="14"/>
  <c r="AL17" i="14"/>
  <c r="AN17" i="14"/>
  <c r="AW17" i="14"/>
  <c r="AT17" i="14"/>
  <c r="AN21" i="14"/>
  <c r="AW21" i="14"/>
  <c r="AT21" i="14"/>
  <c r="AY21" i="14" s="1"/>
  <c r="AU21" i="14"/>
  <c r="AV21" i="14" s="1"/>
  <c r="AX21" i="14"/>
  <c r="AN22" i="14"/>
  <c r="AW22" i="14" s="1"/>
  <c r="AT22" i="14"/>
  <c r="AU22" i="14"/>
  <c r="AV22" i="14"/>
  <c r="AX22" i="14" s="1"/>
  <c r="AY22" i="14"/>
  <c r="AN23" i="14"/>
  <c r="AW23" i="14" s="1"/>
  <c r="AT23" i="14"/>
  <c r="AN24" i="14"/>
  <c r="AW24" i="14" s="1"/>
  <c r="AT24" i="14"/>
  <c r="AN25" i="14"/>
  <c r="AW25" i="14"/>
  <c r="AT25" i="14"/>
  <c r="AY25" i="14" s="1"/>
  <c r="AU25" i="14"/>
  <c r="AV25" i="14" s="1"/>
  <c r="AX25" i="14"/>
  <c r="AN26" i="14"/>
  <c r="AW26" i="14" s="1"/>
  <c r="AT26" i="14"/>
  <c r="AN27" i="14"/>
  <c r="AW27" i="14" s="1"/>
  <c r="AT27" i="14"/>
  <c r="AN28" i="14"/>
  <c r="AT28" i="14"/>
  <c r="AW28" i="14"/>
  <c r="AN29" i="14"/>
  <c r="AW29" i="14"/>
  <c r="AT29" i="14"/>
  <c r="AU29" i="14"/>
  <c r="AV29" i="14" s="1"/>
  <c r="AX29" i="14" s="1"/>
  <c r="AN30" i="14"/>
  <c r="AW30" i="14" s="1"/>
  <c r="AT30" i="14"/>
  <c r="AU30" i="14"/>
  <c r="AV30" i="14" s="1"/>
  <c r="AX30" i="14" s="1"/>
  <c r="AN31" i="14"/>
  <c r="AW31" i="14"/>
  <c r="AT31" i="14"/>
  <c r="F245" i="9"/>
  <c r="D47" i="10" s="1"/>
  <c r="F246" i="9"/>
  <c r="D48" i="10" s="1"/>
  <c r="F248" i="9"/>
  <c r="D49" i="10" s="1"/>
  <c r="F249" i="9"/>
  <c r="D50" i="10" s="1"/>
  <c r="F250" i="9"/>
  <c r="D51" i="10" s="1"/>
  <c r="F251" i="9"/>
  <c r="D52" i="10" s="1"/>
  <c r="F253" i="9"/>
  <c r="D53" i="10" s="1"/>
  <c r="F254" i="9"/>
  <c r="D54" i="10" s="1"/>
  <c r="F255" i="9"/>
  <c r="D55" i="10" s="1"/>
  <c r="F256" i="9"/>
  <c r="D56" i="10" s="1"/>
  <c r="M18" i="8"/>
  <c r="AX17" i="12"/>
  <c r="H17" i="12"/>
  <c r="DN7" i="17" s="1"/>
  <c r="N18" i="8"/>
  <c r="AY17" i="12"/>
  <c r="I17" i="12"/>
  <c r="DO7" i="17" s="1"/>
  <c r="M19" i="8"/>
  <c r="AX18" i="12"/>
  <c r="H18" i="12" s="1"/>
  <c r="DN8" i="17" s="1"/>
  <c r="N19" i="8"/>
  <c r="AY18" i="12"/>
  <c r="I18" i="12"/>
  <c r="DO8" i="17" s="1"/>
  <c r="M21" i="8"/>
  <c r="AX20" i="12"/>
  <c r="H20" i="12"/>
  <c r="DN10" i="17"/>
  <c r="N21" i="8"/>
  <c r="AY20" i="12"/>
  <c r="I20" i="12"/>
  <c r="DO10" i="17" s="1"/>
  <c r="F27" i="8"/>
  <c r="F26" i="12" s="1"/>
  <c r="DL16" i="17"/>
  <c r="G27" i="8"/>
  <c r="G26" i="12"/>
  <c r="DM16" i="17" s="1"/>
  <c r="M27" i="8"/>
  <c r="AX26" i="12"/>
  <c r="H26" i="12"/>
  <c r="DN16" i="17" s="1"/>
  <c r="N27" i="8"/>
  <c r="AY26" i="12"/>
  <c r="I26" i="12"/>
  <c r="DO16" i="17"/>
  <c r="M37" i="8"/>
  <c r="AX36" i="12"/>
  <c r="H36" i="12"/>
  <c r="DN26" i="17" s="1"/>
  <c r="N37" i="8"/>
  <c r="AY36" i="12"/>
  <c r="I36" i="12"/>
  <c r="DO26" i="17" s="1"/>
  <c r="E76" i="8"/>
  <c r="F76" i="8"/>
  <c r="G76" i="8"/>
  <c r="H76" i="8"/>
  <c r="I76" i="8"/>
  <c r="J76" i="8"/>
  <c r="K76" i="8"/>
  <c r="L76" i="8"/>
  <c r="M76" i="8"/>
  <c r="N76" i="8"/>
  <c r="E103" i="8"/>
  <c r="F103" i="8"/>
  <c r="G103" i="8"/>
  <c r="H103" i="8"/>
  <c r="I103" i="8"/>
  <c r="J103" i="8"/>
  <c r="K103" i="8"/>
  <c r="L103" i="8"/>
  <c r="M103" i="8"/>
  <c r="N103" i="8"/>
  <c r="E130" i="8"/>
  <c r="F130" i="8"/>
  <c r="G130" i="8"/>
  <c r="H130" i="8"/>
  <c r="I130" i="8"/>
  <c r="J130" i="8"/>
  <c r="K130" i="8"/>
  <c r="L130" i="8"/>
  <c r="M130" i="8"/>
  <c r="N130" i="8"/>
  <c r="E157" i="8"/>
  <c r="F157" i="8"/>
  <c r="G157" i="8"/>
  <c r="H157" i="8"/>
  <c r="I157" i="8"/>
  <c r="J157" i="8"/>
  <c r="K157" i="8"/>
  <c r="L157" i="8"/>
  <c r="M157" i="8"/>
  <c r="N157" i="8"/>
  <c r="E184" i="8"/>
  <c r="F184" i="8"/>
  <c r="G184" i="8"/>
  <c r="H184" i="8"/>
  <c r="I184" i="8"/>
  <c r="J184" i="8"/>
  <c r="K184" i="8"/>
  <c r="L184" i="8"/>
  <c r="M184" i="8"/>
  <c r="N184" i="8"/>
  <c r="E198" i="8"/>
  <c r="F198" i="8"/>
  <c r="G198" i="8"/>
  <c r="H198" i="8"/>
  <c r="I198" i="8"/>
  <c r="J198" i="8"/>
  <c r="K198" i="8"/>
  <c r="L198" i="8"/>
  <c r="M198" i="8"/>
  <c r="N198" i="8"/>
  <c r="D207" i="8"/>
  <c r="D33" i="10"/>
  <c r="D208" i="8"/>
  <c r="D34" i="10"/>
  <c r="D210" i="8"/>
  <c r="D35" i="10" s="1"/>
  <c r="D211" i="8"/>
  <c r="D36" i="10" s="1"/>
  <c r="J3" i="7"/>
  <c r="K3" i="7"/>
  <c r="L3" i="7"/>
  <c r="M3" i="7"/>
  <c r="N3" i="7"/>
  <c r="J4" i="7"/>
  <c r="K4" i="7"/>
  <c r="L4" i="7"/>
  <c r="M4" i="7"/>
  <c r="N4" i="7"/>
  <c r="E5" i="7"/>
  <c r="F38" i="10" s="1"/>
  <c r="F5" i="7"/>
  <c r="G38" i="10" s="1"/>
  <c r="G5" i="7"/>
  <c r="H38" i="10" s="1"/>
  <c r="H3" i="6"/>
  <c r="I3" i="6"/>
  <c r="J3" i="6"/>
  <c r="K3" i="6"/>
  <c r="L3" i="6"/>
  <c r="M3" i="6"/>
  <c r="N3" i="6"/>
  <c r="O3" i="6"/>
  <c r="P3" i="6"/>
  <c r="Q3" i="6"/>
  <c r="H4" i="6"/>
  <c r="I4" i="6"/>
  <c r="J4" i="6"/>
  <c r="K4" i="6"/>
  <c r="L4" i="6"/>
  <c r="M4" i="6"/>
  <c r="N4" i="6"/>
  <c r="O4" i="6"/>
  <c r="P4" i="6"/>
  <c r="Q4" i="6"/>
  <c r="B5" i="6"/>
  <c r="C5" i="6"/>
  <c r="F11" i="12"/>
  <c r="D5" i="6"/>
  <c r="H25" i="10"/>
  <c r="AN6" i="3"/>
  <c r="AG8" i="3"/>
  <c r="AG9" i="3"/>
  <c r="AG10" i="3"/>
  <c r="AG11" i="3"/>
  <c r="U24" i="3"/>
  <c r="V24" i="3"/>
  <c r="N8" i="3" s="1"/>
  <c r="W24" i="3"/>
  <c r="O8" i="3" s="1"/>
  <c r="X24" i="3"/>
  <c r="P8" i="3"/>
  <c r="Y24" i="3"/>
  <c r="Q8" i="3" s="1"/>
  <c r="Z24" i="3"/>
  <c r="R8" i="3" s="1"/>
  <c r="U25" i="3"/>
  <c r="V25" i="3"/>
  <c r="N9" i="3" s="1"/>
  <c r="W25" i="3"/>
  <c r="O9" i="3" s="1"/>
  <c r="X25" i="3"/>
  <c r="P9" i="3" s="1"/>
  <c r="Y25" i="3"/>
  <c r="Q9" i="3"/>
  <c r="AK33" i="3" s="1"/>
  <c r="Z25" i="3"/>
  <c r="R9" i="3" s="1"/>
  <c r="U26" i="3"/>
  <c r="V26" i="3"/>
  <c r="N10" i="3" s="1"/>
  <c r="W26" i="3"/>
  <c r="O10" i="3" s="1"/>
  <c r="X26" i="3"/>
  <c r="P10" i="3"/>
  <c r="Y26" i="3"/>
  <c r="Q10" i="3" s="1"/>
  <c r="Z26" i="3"/>
  <c r="R10" i="3" s="1"/>
  <c r="U27" i="3"/>
  <c r="V27" i="3"/>
  <c r="N11" i="3" s="1"/>
  <c r="W27" i="3"/>
  <c r="O11" i="3" s="1"/>
  <c r="AM39" i="3" s="1"/>
  <c r="X27" i="3"/>
  <c r="P11" i="3" s="1"/>
  <c r="Y27" i="3"/>
  <c r="Q11" i="3" s="1"/>
  <c r="Z27" i="3"/>
  <c r="R11" i="3" s="1"/>
  <c r="O9" i="2"/>
  <c r="M13" i="2"/>
  <c r="N13" i="2"/>
  <c r="O13" i="2"/>
  <c r="Q13" i="2"/>
  <c r="R13" i="2"/>
  <c r="T13" i="2"/>
  <c r="U13" i="2"/>
  <c r="V17" i="2"/>
  <c r="V19" i="2"/>
  <c r="V21" i="2"/>
  <c r="C28" i="2"/>
  <c r="C31" i="2"/>
  <c r="C33" i="2" s="1"/>
  <c r="C35" i="2" s="1"/>
  <c r="C58" i="2"/>
  <c r="B48" i="2" s="1"/>
  <c r="C74" i="2" s="1"/>
  <c r="B77" i="2"/>
  <c r="Q79" i="2"/>
  <c r="P83" i="2"/>
  <c r="P84" i="2" s="1"/>
  <c r="P85" i="2" s="1"/>
  <c r="P86" i="2" s="1"/>
  <c r="P87" i="2" s="1"/>
  <c r="P88" i="2" s="1"/>
  <c r="P89" i="2" s="1"/>
  <c r="P90" i="2" s="1"/>
  <c r="P91" i="2" s="1"/>
  <c r="P92" i="2" s="1"/>
  <c r="P93" i="2" s="1"/>
  <c r="P94" i="2" s="1"/>
  <c r="P95" i="2" s="1"/>
  <c r="P96" i="2" s="1"/>
  <c r="P97" i="2" s="1"/>
  <c r="P98" i="2" s="1"/>
  <c r="P99" i="2" s="1"/>
  <c r="P100" i="2" s="1"/>
  <c r="P101" i="2" s="1"/>
  <c r="P102" i="2" s="1"/>
  <c r="P103" i="2" s="1"/>
  <c r="P104" i="2" s="1"/>
  <c r="P105" i="2" s="1"/>
  <c r="P106" i="2" s="1"/>
  <c r="P107" i="2" s="1"/>
  <c r="P108" i="2" s="1"/>
  <c r="C81" i="2"/>
  <c r="AV81" i="2"/>
  <c r="AV93" i="2" s="1"/>
  <c r="AV90" i="2"/>
  <c r="C82" i="2"/>
  <c r="AS82" i="2"/>
  <c r="AF81" i="2"/>
  <c r="AG81" i="2" s="1"/>
  <c r="AU82" i="2"/>
  <c r="C83" i="2"/>
  <c r="AS83" i="2"/>
  <c r="AF82" i="2" s="1"/>
  <c r="AU83" i="2"/>
  <c r="C84" i="2"/>
  <c r="AS84" i="2"/>
  <c r="AF83" i="2"/>
  <c r="AU84" i="2"/>
  <c r="C85" i="2"/>
  <c r="AS85" i="2"/>
  <c r="AF84" i="2" s="1"/>
  <c r="AU85" i="2"/>
  <c r="C86" i="2"/>
  <c r="AS86" i="2"/>
  <c r="AF85" i="2" s="1"/>
  <c r="AU86" i="2"/>
  <c r="C87" i="2"/>
  <c r="AS87" i="2"/>
  <c r="AF86" i="2"/>
  <c r="AU87" i="2"/>
  <c r="C88" i="2"/>
  <c r="AS88" i="2"/>
  <c r="AF87" i="2" s="1"/>
  <c r="AU88" i="2"/>
  <c r="C89" i="2"/>
  <c r="AS89" i="2"/>
  <c r="AF88" i="2" s="1"/>
  <c r="AU89" i="2"/>
  <c r="C90" i="2"/>
  <c r="AS90" i="2"/>
  <c r="AF89" i="2"/>
  <c r="AU90" i="2"/>
  <c r="C91" i="2"/>
  <c r="AS91" i="2"/>
  <c r="AF90" i="2" s="1"/>
  <c r="AU91" i="2"/>
  <c r="C92" i="2"/>
  <c r="AS92" i="2"/>
  <c r="AF91" i="2"/>
  <c r="AU92" i="2"/>
  <c r="C93" i="2"/>
  <c r="AS93" i="2"/>
  <c r="AF92" i="2" s="1"/>
  <c r="AU93" i="2"/>
  <c r="C94" i="2"/>
  <c r="AS94" i="2"/>
  <c r="AF93" i="2" s="1"/>
  <c r="AU94" i="2"/>
  <c r="C95" i="2"/>
  <c r="AS95" i="2"/>
  <c r="AF94" i="2" s="1"/>
  <c r="AU95" i="2"/>
  <c r="AV95" i="2"/>
  <c r="C96" i="2"/>
  <c r="AS96" i="2"/>
  <c r="AF95" i="2"/>
  <c r="AU96" i="2"/>
  <c r="C97" i="2"/>
  <c r="AS97" i="2"/>
  <c r="AF96" i="2"/>
  <c r="AU97" i="2"/>
  <c r="AV97" i="2"/>
  <c r="C98" i="2"/>
  <c r="AS98" i="2"/>
  <c r="AF97" i="2"/>
  <c r="AU98" i="2"/>
  <c r="C99" i="2"/>
  <c r="AS99" i="2"/>
  <c r="AF98" i="2"/>
  <c r="AU99" i="2"/>
  <c r="C100" i="2"/>
  <c r="AS100" i="2"/>
  <c r="AF99" i="2"/>
  <c r="AU100" i="2"/>
  <c r="C101" i="2"/>
  <c r="AS101" i="2"/>
  <c r="AF100" i="2" s="1"/>
  <c r="AU101" i="2"/>
  <c r="C102" i="2"/>
  <c r="AS102" i="2"/>
  <c r="AF101" i="2" s="1"/>
  <c r="AU102" i="2"/>
  <c r="C103" i="2"/>
  <c r="AS103" i="2"/>
  <c r="AF102" i="2" s="1"/>
  <c r="AU103" i="2"/>
  <c r="AV103" i="2"/>
  <c r="C104" i="2"/>
  <c r="AS104" i="2"/>
  <c r="AF103" i="2"/>
  <c r="AU104" i="2"/>
  <c r="C105" i="2"/>
  <c r="AS105" i="2"/>
  <c r="AF104" i="2"/>
  <c r="AU105" i="2"/>
  <c r="AV105" i="2"/>
  <c r="C106" i="2"/>
  <c r="AS106" i="2"/>
  <c r="AF105" i="2"/>
  <c r="AU106" i="2"/>
  <c r="C107" i="2"/>
  <c r="AS107" i="2"/>
  <c r="AF106" i="2"/>
  <c r="AU107" i="2"/>
  <c r="C108" i="2"/>
  <c r="AS108" i="2"/>
  <c r="AF107" i="2" s="1"/>
  <c r="AU108" i="2"/>
  <c r="C109" i="2"/>
  <c r="AS109" i="2"/>
  <c r="AF108" i="2"/>
  <c r="AI108" i="2" s="1"/>
  <c r="AU109" i="2"/>
  <c r="C110" i="2"/>
  <c r="AS111" i="2"/>
  <c r="AF110" i="2"/>
  <c r="AI110" i="2" s="1"/>
  <c r="AS110" i="2"/>
  <c r="AF109" i="2" s="1"/>
  <c r="AU110" i="2"/>
  <c r="C111" i="2"/>
  <c r="AS112" i="2"/>
  <c r="AF111" i="2"/>
  <c r="AG111" i="2" s="1"/>
  <c r="AU111" i="2"/>
  <c r="C112" i="2"/>
  <c r="AU112" i="2"/>
  <c r="C113" i="2"/>
  <c r="AS113" i="2"/>
  <c r="AF112" i="2" s="1"/>
  <c r="AU113" i="2"/>
  <c r="C114" i="2"/>
  <c r="AS114" i="2"/>
  <c r="AF113" i="2" s="1"/>
  <c r="AU114" i="2"/>
  <c r="C115" i="2"/>
  <c r="AS116" i="2"/>
  <c r="AF115" i="2" s="1"/>
  <c r="AS115" i="2"/>
  <c r="AF114" i="2"/>
  <c r="AU115" i="2"/>
  <c r="AV115" i="2"/>
  <c r="C116" i="2"/>
  <c r="AU116" i="2"/>
  <c r="AV116" i="2"/>
  <c r="C117" i="2"/>
  <c r="AS117" i="2"/>
  <c r="AF116" i="2"/>
  <c r="AI116" i="2" s="1"/>
  <c r="AU117" i="2"/>
  <c r="AV117" i="2"/>
  <c r="C118" i="2"/>
  <c r="AS118" i="2"/>
  <c r="AF117" i="2"/>
  <c r="AG117" i="2"/>
  <c r="AU118" i="2"/>
  <c r="AV118" i="2"/>
  <c r="C119" i="2"/>
  <c r="AS119" i="2"/>
  <c r="AF118" i="2"/>
  <c r="AU119" i="2"/>
  <c r="C120" i="2"/>
  <c r="AS120" i="2"/>
  <c r="AF119" i="2"/>
  <c r="AU120" i="2"/>
  <c r="C121" i="2"/>
  <c r="AS122" i="2"/>
  <c r="AF121" i="2" s="1"/>
  <c r="AS121" i="2"/>
  <c r="AF120" i="2"/>
  <c r="AI120" i="2"/>
  <c r="AU121" i="2"/>
  <c r="AV121" i="2"/>
  <c r="C122" i="2"/>
  <c r="AU122" i="2"/>
  <c r="AV122" i="2"/>
  <c r="C123" i="2"/>
  <c r="AS123" i="2"/>
  <c r="AF122" i="2" s="1"/>
  <c r="AU123" i="2"/>
  <c r="AV123" i="2"/>
  <c r="C124" i="2"/>
  <c r="AS124" i="2"/>
  <c r="AF123" i="2" s="1"/>
  <c r="AU124" i="2"/>
  <c r="AV124" i="2"/>
  <c r="C125" i="2"/>
  <c r="AS125" i="2"/>
  <c r="AF124" i="2"/>
  <c r="AI124" i="2"/>
  <c r="AU125" i="2"/>
  <c r="C126" i="2"/>
  <c r="AS126" i="2"/>
  <c r="AF125" i="2"/>
  <c r="AG125" i="2"/>
  <c r="AU126" i="2"/>
  <c r="C127" i="2"/>
  <c r="AS128" i="2"/>
  <c r="AF127" i="2"/>
  <c r="AG127" i="2" s="1"/>
  <c r="AS127" i="2"/>
  <c r="AF126" i="2"/>
  <c r="AU127" i="2"/>
  <c r="AV127" i="2"/>
  <c r="C128" i="2"/>
  <c r="AU128" i="2"/>
  <c r="AV128" i="2"/>
  <c r="C129" i="2"/>
  <c r="AS129" i="2"/>
  <c r="AF128" i="2" s="1"/>
  <c r="AU129" i="2"/>
  <c r="AV129" i="2"/>
  <c r="C130" i="2"/>
  <c r="AS130" i="2"/>
  <c r="AF129" i="2"/>
  <c r="AG129" i="2"/>
  <c r="AU130" i="2"/>
  <c r="AV130" i="2"/>
  <c r="C131" i="2"/>
  <c r="AS131" i="2"/>
  <c r="AF130" i="2" s="1"/>
  <c r="AU131" i="2"/>
  <c r="AV131" i="2"/>
  <c r="C132" i="2"/>
  <c r="AS132" i="2"/>
  <c r="AF131" i="2" s="1"/>
  <c r="AU132" i="2"/>
  <c r="AV132" i="2"/>
  <c r="C133" i="2"/>
  <c r="AS133" i="2"/>
  <c r="AF132" i="2" s="1"/>
  <c r="AU133" i="2"/>
  <c r="C134" i="2"/>
  <c r="AS134" i="2"/>
  <c r="AF133" i="2"/>
  <c r="AG133" i="2"/>
  <c r="AU134" i="2"/>
  <c r="C135" i="2"/>
  <c r="AS135" i="2"/>
  <c r="AF134" i="2"/>
  <c r="AU135" i="2"/>
  <c r="C136" i="2"/>
  <c r="AS136" i="2"/>
  <c r="AF135" i="2" s="1"/>
  <c r="AU136" i="2"/>
  <c r="C137" i="2"/>
  <c r="AS137" i="2"/>
  <c r="AF136" i="2" s="1"/>
  <c r="AU137" i="2"/>
  <c r="C138" i="2"/>
  <c r="AS138" i="2"/>
  <c r="AF137" i="2" s="1"/>
  <c r="AU138" i="2"/>
  <c r="C139" i="2"/>
  <c r="AS139" i="2"/>
  <c r="AF138" i="2" s="1"/>
  <c r="AU139" i="2"/>
  <c r="C140" i="2"/>
  <c r="AS140" i="2"/>
  <c r="AF139" i="2"/>
  <c r="AI139" i="2" s="1"/>
  <c r="AU140" i="2"/>
  <c r="C141" i="2"/>
  <c r="AS141" i="2"/>
  <c r="AF140" i="2"/>
  <c r="AU141" i="2"/>
  <c r="AS142" i="2"/>
  <c r="AF141" i="2" s="1"/>
  <c r="AU142" i="2"/>
  <c r="AV142" i="2"/>
  <c r="AS143" i="2"/>
  <c r="AF142" i="2" s="1"/>
  <c r="AU143" i="2"/>
  <c r="AV143" i="2"/>
  <c r="EG13" i="17"/>
  <c r="FU12" i="17"/>
  <c r="HG4" i="17"/>
  <c r="EC4" i="17"/>
  <c r="EC13" i="17"/>
  <c r="EB13" i="17"/>
  <c r="HI4" i="17"/>
  <c r="HH4" i="17"/>
  <c r="EG4" i="17"/>
  <c r="EF4" i="17"/>
  <c r="EF2" i="17"/>
  <c r="DP22" i="17"/>
  <c r="GB21" i="17"/>
  <c r="DX21" i="17"/>
  <c r="DY21" i="17"/>
  <c r="GE19" i="17"/>
  <c r="FD19" i="17"/>
  <c r="EA19" i="17"/>
  <c r="EO18" i="17"/>
  <c r="FF17" i="17"/>
  <c r="DY17" i="17"/>
  <c r="FD16" i="17"/>
  <c r="FF16" i="17"/>
  <c r="DP16" i="17"/>
  <c r="GB15" i="17"/>
  <c r="DX15" i="17"/>
  <c r="DY15" i="17"/>
  <c r="FL14" i="17"/>
  <c r="FM14" i="17"/>
  <c r="EN14" i="17"/>
  <c r="EO14" i="17"/>
  <c r="DP14" i="17"/>
  <c r="DQ14" i="17"/>
  <c r="EK13" i="17"/>
  <c r="HA12" i="17"/>
  <c r="GT12" i="17"/>
  <c r="FO12" i="17"/>
  <c r="EO12" i="17"/>
  <c r="DR12" i="17"/>
  <c r="GW11" i="17"/>
  <c r="GF11" i="17"/>
  <c r="GH11" i="17"/>
  <c r="GA11" i="17"/>
  <c r="FK11" i="17"/>
  <c r="FH11" i="17"/>
  <c r="ER11" i="17"/>
  <c r="EK11" i="17"/>
  <c r="EM11" i="17"/>
  <c r="GZ10" i="17"/>
  <c r="GU10" i="17"/>
  <c r="FN10" i="17"/>
  <c r="FE10" i="17"/>
  <c r="EQ10" i="17"/>
  <c r="DS10" i="17"/>
  <c r="GH9" i="17"/>
  <c r="GG9" i="17"/>
  <c r="FJ9" i="17"/>
  <c r="FI9" i="17"/>
  <c r="EJ9" i="17"/>
  <c r="EL9" i="17"/>
  <c r="GS8" i="17"/>
  <c r="FM8" i="17"/>
  <c r="FE8" i="17"/>
  <c r="EN8" i="17"/>
  <c r="DQ8" i="17"/>
  <c r="GF7" i="17"/>
  <c r="GH7" i="17"/>
  <c r="FH7" i="17"/>
  <c r="FJ7" i="17"/>
  <c r="EJ7" i="17"/>
  <c r="EL7" i="17"/>
  <c r="DU7" i="17"/>
  <c r="HC6" i="17"/>
  <c r="GX5" i="17"/>
  <c r="FJ5" i="17"/>
  <c r="HA4" i="17"/>
  <c r="HC4" i="17"/>
  <c r="GZ4" i="17"/>
  <c r="HB4" i="17"/>
  <c r="GC4" i="17"/>
  <c r="GE4" i="17"/>
  <c r="GB4" i="17"/>
  <c r="GD4" i="17"/>
  <c r="FE4" i="17"/>
  <c r="FG4" i="17"/>
  <c r="FD4" i="17"/>
  <c r="FF4" i="17"/>
  <c r="DY4" i="17"/>
  <c r="EA4" i="17"/>
  <c r="DX4" i="17"/>
  <c r="DZ4" i="17"/>
  <c r="GX3" i="17"/>
  <c r="FX3" i="17"/>
  <c r="FY3" i="17"/>
  <c r="ER3" i="17"/>
  <c r="ES3" i="17"/>
  <c r="DT3" i="17"/>
  <c r="DU3" i="17"/>
  <c r="GS2" i="17"/>
  <c r="GU2" i="17"/>
  <c r="GR2" i="17"/>
  <c r="GT2" i="17"/>
  <c r="FM2" i="17"/>
  <c r="FO2" i="17"/>
  <c r="FL2" i="17"/>
  <c r="FN2" i="17"/>
  <c r="EO2" i="17"/>
  <c r="EQ2" i="17"/>
  <c r="EN2" i="17"/>
  <c r="EP2" i="17"/>
  <c r="DQ2" i="17"/>
  <c r="DS2" i="17"/>
  <c r="DP2" i="17"/>
  <c r="DR2" i="17"/>
  <c r="EK22" i="17"/>
  <c r="EN13" i="17"/>
  <c r="DQ7" i="17"/>
  <c r="GG6" i="17"/>
  <c r="GI6" i="17"/>
  <c r="GF6" i="17"/>
  <c r="GH6" i="17"/>
  <c r="FI6" i="17"/>
  <c r="FK6" i="17"/>
  <c r="FH6" i="17"/>
  <c r="FJ6" i="17"/>
  <c r="EK6" i="17"/>
  <c r="EM6" i="17"/>
  <c r="EJ6" i="17"/>
  <c r="EL6" i="17"/>
  <c r="GZ5" i="17"/>
  <c r="HB5" i="17"/>
  <c r="HA5" i="17"/>
  <c r="HC5" i="17"/>
  <c r="GB5" i="17"/>
  <c r="GD5" i="17"/>
  <c r="GC5" i="17"/>
  <c r="GE5" i="17"/>
  <c r="FD5" i="17"/>
  <c r="FF5" i="17"/>
  <c r="FE5" i="17"/>
  <c r="FG5" i="17"/>
  <c r="DX5" i="17"/>
  <c r="DZ5" i="17"/>
  <c r="DY5" i="17"/>
  <c r="EA5" i="17"/>
  <c r="GY4" i="17"/>
  <c r="GF4" i="17"/>
  <c r="GA4" i="17"/>
  <c r="EU4" i="17"/>
  <c r="EJ4" i="17"/>
  <c r="DW4" i="17"/>
  <c r="GZ3" i="17"/>
  <c r="GR3" i="17"/>
  <c r="GT3" i="17"/>
  <c r="GS3" i="17"/>
  <c r="GU3" i="17"/>
  <c r="FL3" i="17"/>
  <c r="FN3" i="17"/>
  <c r="FM3" i="17"/>
  <c r="FO3" i="17"/>
  <c r="EN3" i="17"/>
  <c r="EP3" i="17"/>
  <c r="EO3" i="17"/>
  <c r="EQ3" i="17"/>
  <c r="DX3" i="17"/>
  <c r="DP3" i="17"/>
  <c r="DR3" i="17"/>
  <c r="DQ3" i="17"/>
  <c r="DS3" i="17"/>
  <c r="GG2" i="17"/>
  <c r="GF2" i="17"/>
  <c r="FI2" i="17"/>
  <c r="FH2" i="17"/>
  <c r="EK2" i="17"/>
  <c r="EJ2" i="17"/>
  <c r="DU2" i="17"/>
  <c r="H55" i="10"/>
  <c r="BS16" i="17" s="1"/>
  <c r="H53" i="10"/>
  <c r="BS14" i="17" s="1"/>
  <c r="H49" i="10"/>
  <c r="BS10" i="17" s="1"/>
  <c r="H47" i="10"/>
  <c r="BS8" i="17" s="1"/>
  <c r="H45" i="10"/>
  <c r="BS6" i="17" s="1"/>
  <c r="BL9" i="17"/>
  <c r="BL4" i="17"/>
  <c r="Z9" i="10"/>
  <c r="AC6" i="10"/>
  <c r="J36" i="10"/>
  <c r="J32" i="10"/>
  <c r="J28" i="10"/>
  <c r="J31" i="10"/>
  <c r="J30" i="10"/>
  <c r="J33" i="10"/>
  <c r="J29" i="10"/>
  <c r="J35" i="10"/>
  <c r="J34" i="10"/>
  <c r="FT14" i="17"/>
  <c r="FF15" i="17"/>
  <c r="DZ16" i="17"/>
  <c r="GD16" i="17"/>
  <c r="GB17" i="17"/>
  <c r="DY19" i="17"/>
  <c r="GB19" i="17"/>
  <c r="FF21" i="17"/>
  <c r="EP22" i="17"/>
  <c r="GC15" i="17"/>
  <c r="DX16" i="17"/>
  <c r="GB16" i="17"/>
  <c r="EN18" i="17"/>
  <c r="FG19" i="17"/>
  <c r="EO20" i="17"/>
  <c r="GC21" i="17"/>
  <c r="FM22" i="17"/>
  <c r="FU14" i="17"/>
  <c r="GQ2" i="17"/>
  <c r="AV114" i="2"/>
  <c r="AV113" i="2"/>
  <c r="AV112" i="2"/>
  <c r="AV111" i="2"/>
  <c r="AV141" i="2"/>
  <c r="AV140" i="2"/>
  <c r="AV139" i="2"/>
  <c r="AV138" i="2"/>
  <c r="AV137" i="2"/>
  <c r="AI133" i="2"/>
  <c r="AV109" i="2"/>
  <c r="AV108" i="2"/>
  <c r="AV107" i="2"/>
  <c r="AY30" i="14"/>
  <c r="EK21" i="17"/>
  <c r="ET8" i="17"/>
  <c r="DQ11" i="17"/>
  <c r="Y3" i="10"/>
  <c r="FZ8" i="17"/>
  <c r="DW12" i="17"/>
  <c r="GC13" i="17"/>
  <c r="DW10" i="17"/>
  <c r="GY12" i="17"/>
  <c r="ER14" i="17"/>
  <c r="EU10" i="17"/>
  <c r="DZ13" i="17"/>
  <c r="FZ18" i="17"/>
  <c r="GX8" i="17"/>
  <c r="GA10" i="17"/>
  <c r="EU12" i="17"/>
  <c r="EJ15" i="17"/>
  <c r="FH19" i="17"/>
  <c r="FI21" i="17"/>
  <c r="DV8" i="17"/>
  <c r="DQ9" i="17"/>
  <c r="GY10" i="17"/>
  <c r="GA12" i="17"/>
  <c r="FE13" i="17"/>
  <c r="GF15" i="17"/>
  <c r="DT20" i="17"/>
  <c r="GG21" i="17"/>
  <c r="EH12" i="17"/>
  <c r="DV18" i="17"/>
  <c r="FY20" i="17"/>
  <c r="EB14" i="17"/>
  <c r="DT8" i="17"/>
  <c r="ER8" i="17"/>
  <c r="FX8" i="17"/>
  <c r="GV8" i="17"/>
  <c r="EO9" i="17"/>
  <c r="DU10" i="17"/>
  <c r="ES10" i="17"/>
  <c r="FY10" i="17"/>
  <c r="GW10" i="17"/>
  <c r="EO11" i="17"/>
  <c r="DU12" i="17"/>
  <c r="ES12" i="17"/>
  <c r="FY12" i="17"/>
  <c r="GW12" i="17"/>
  <c r="DX13" i="17"/>
  <c r="FF13" i="17"/>
  <c r="GD13" i="17"/>
  <c r="DU14" i="17"/>
  <c r="FY14" i="17"/>
  <c r="FI15" i="17"/>
  <c r="EK16" i="17"/>
  <c r="DW18" i="17"/>
  <c r="GA18" i="17"/>
  <c r="GH19" i="17"/>
  <c r="ES20" i="17"/>
  <c r="FZ20" i="17"/>
  <c r="EL21" i="17"/>
  <c r="FJ21" i="17"/>
  <c r="GH21" i="17"/>
  <c r="ES22" i="17"/>
  <c r="EF12" i="17"/>
  <c r="DY7" i="17"/>
  <c r="DW8" i="17"/>
  <c r="EU8" i="17"/>
  <c r="GA8" i="17"/>
  <c r="GY8" i="17"/>
  <c r="FM9" i="17"/>
  <c r="DV10" i="17"/>
  <c r="ET10" i="17"/>
  <c r="FZ10" i="17"/>
  <c r="GX10" i="17"/>
  <c r="FM11" i="17"/>
  <c r="DV12" i="17"/>
  <c r="ET12" i="17"/>
  <c r="FZ12" i="17"/>
  <c r="GX12" i="17"/>
  <c r="EA13" i="17"/>
  <c r="FD13" i="17"/>
  <c r="GB13" i="17"/>
  <c r="DT14" i="17"/>
  <c r="FX14" i="17"/>
  <c r="FH15" i="17"/>
  <c r="FH16" i="17"/>
  <c r="ET18" i="17"/>
  <c r="EL19" i="17"/>
  <c r="DU20" i="17"/>
  <c r="ET20" i="17"/>
  <c r="FX20" i="17"/>
  <c r="EJ21" i="17"/>
  <c r="FH21" i="17"/>
  <c r="GF21" i="17"/>
  <c r="FX22" i="17"/>
  <c r="GC7" i="17"/>
  <c r="GS9" i="17"/>
  <c r="GS11" i="17"/>
  <c r="ES14" i="17"/>
  <c r="EK15" i="17"/>
  <c r="GG15" i="17"/>
  <c r="GG16" i="17"/>
  <c r="EU18" i="17"/>
  <c r="FI19" i="17"/>
  <c r="DV20" i="17"/>
  <c r="ER20" i="17"/>
  <c r="DT22" i="17"/>
  <c r="GU4" i="17"/>
  <c r="EC14" i="17"/>
  <c r="EG12" i="17"/>
  <c r="EF13" i="17"/>
  <c r="FY15" i="17"/>
  <c r="ES15" i="17"/>
  <c r="EG10" i="17"/>
  <c r="GR5" i="17"/>
  <c r="GG8" i="17"/>
  <c r="DU15" i="17"/>
  <c r="DU17" i="17"/>
  <c r="GG22" i="17"/>
  <c r="FL13" i="17"/>
  <c r="DT15" i="17"/>
  <c r="FX15" i="17"/>
  <c r="ER16" i="17"/>
  <c r="FI20" i="17"/>
  <c r="GH20" i="17"/>
  <c r="GV7" i="17"/>
  <c r="EF8" i="17"/>
  <c r="EH10" i="17"/>
  <c r="DU6" i="17"/>
  <c r="EJ10" i="17"/>
  <c r="ER15" i="17"/>
  <c r="ES17" i="17"/>
  <c r="GI18" i="17"/>
  <c r="EJ20" i="17"/>
  <c r="BO6" i="17"/>
  <c r="DP5" i="17"/>
  <c r="FY6" i="17"/>
  <c r="EJ12" i="17"/>
  <c r="FZ17" i="17"/>
  <c r="GF20" i="17"/>
  <c r="FI22" i="17"/>
  <c r="FG2" i="17"/>
  <c r="DS4" i="17"/>
  <c r="FY7" i="17"/>
  <c r="EI8" i="17"/>
  <c r="EF10" i="17"/>
  <c r="GK5" i="17"/>
  <c r="FL5" i="17"/>
  <c r="GW6" i="17"/>
  <c r="EK8" i="17"/>
  <c r="FH12" i="17"/>
  <c r="EQ4" i="17"/>
  <c r="ER7" i="17"/>
  <c r="EG8" i="17"/>
  <c r="GJ5" i="17"/>
  <c r="C57" i="2"/>
  <c r="B47" i="2" s="1"/>
  <c r="B59" i="2"/>
  <c r="B57" i="2"/>
  <c r="B56" i="2"/>
  <c r="C59" i="2"/>
  <c r="B49" i="2" s="1"/>
  <c r="C75" i="2" s="1"/>
  <c r="B60" i="2"/>
  <c r="B58" i="2"/>
  <c r="AG119" i="2"/>
  <c r="AI119" i="2"/>
  <c r="AA3" i="10"/>
  <c r="BN5" i="17"/>
  <c r="GR7" i="17"/>
  <c r="AA5" i="10"/>
  <c r="GE2" i="17"/>
  <c r="DP17" i="17"/>
  <c r="FL17" i="17"/>
  <c r="FF20" i="17"/>
  <c r="FC2" i="17"/>
  <c r="AV136" i="2"/>
  <c r="AV135" i="2"/>
  <c r="AV134" i="2"/>
  <c r="AV133" i="2"/>
  <c r="AV126" i="2"/>
  <c r="AV125" i="2"/>
  <c r="AV120" i="2"/>
  <c r="AV119" i="2"/>
  <c r="AV110" i="2"/>
  <c r="AV106" i="2"/>
  <c r="AV104" i="2"/>
  <c r="AV102" i="2"/>
  <c r="AV100" i="2"/>
  <c r="AV98" i="2"/>
  <c r="AV96" i="2"/>
  <c r="AV94" i="2"/>
  <c r="AV92" i="2"/>
  <c r="AU17" i="14"/>
  <c r="AV17" i="14" s="1"/>
  <c r="AX17" i="14" s="1"/>
  <c r="AY17" i="14"/>
  <c r="FJ4" i="17"/>
  <c r="EN7" i="17"/>
  <c r="EA2" i="17"/>
  <c r="GZ2" i="17"/>
  <c r="GG3" i="17"/>
  <c r="FM6" i="17"/>
  <c r="ER9" i="17"/>
  <c r="FL16" i="17"/>
  <c r="GD22" i="17"/>
  <c r="GO3" i="17"/>
  <c r="AI127" i="2"/>
  <c r="AI111" i="2"/>
  <c r="AV82" i="2"/>
  <c r="AV84" i="2"/>
  <c r="AV86" i="2"/>
  <c r="AV88" i="2"/>
  <c r="AV83" i="2"/>
  <c r="AV85" i="2"/>
  <c r="AV87" i="2"/>
  <c r="AV89" i="2"/>
  <c r="AU28" i="14"/>
  <c r="AV28" i="14"/>
  <c r="AX28" i="14" s="1"/>
  <c r="AY28" i="14"/>
  <c r="AU9" i="14"/>
  <c r="AV9" i="14" s="1"/>
  <c r="AX9" i="14" s="1"/>
  <c r="AY9" i="14"/>
  <c r="BN6" i="17"/>
  <c r="FM7" i="17"/>
  <c r="FD2" i="17"/>
  <c r="HC2" i="17"/>
  <c r="EJ5" i="17"/>
  <c r="DV9" i="17"/>
  <c r="GW9" i="17"/>
  <c r="EO16" i="17"/>
  <c r="EN17" i="17"/>
  <c r="EP19" i="17"/>
  <c r="AN7" i="3"/>
  <c r="AI26" i="3"/>
  <c r="AB7" i="3"/>
  <c r="AU26" i="14"/>
  <c r="AV26" i="14"/>
  <c r="AX26" i="14" s="1"/>
  <c r="AY26" i="14"/>
  <c r="AI81" i="2"/>
  <c r="AU15" i="14"/>
  <c r="AV15" i="14" s="1"/>
  <c r="AX15" i="14" s="1"/>
  <c r="AU8" i="14"/>
  <c r="AV8" i="14"/>
  <c r="AX8" i="14" s="1"/>
  <c r="H43" i="10"/>
  <c r="BS4" i="17" s="1"/>
  <c r="H51" i="10"/>
  <c r="BS12" i="17" s="1"/>
  <c r="H56" i="10"/>
  <c r="BS17" i="17" s="1"/>
  <c r="H54" i="10"/>
  <c r="BS15" i="17" s="1"/>
  <c r="G56" i="10"/>
  <c r="BR17" i="17" s="1"/>
  <c r="G43" i="10"/>
  <c r="BR4" i="17" s="1"/>
  <c r="G54" i="10"/>
  <c r="BR15" i="17" s="1"/>
  <c r="G52" i="10"/>
  <c r="BR13" i="17" s="1"/>
  <c r="G50" i="10"/>
  <c r="BR11" i="17" s="1"/>
  <c r="G47" i="10"/>
  <c r="BR8" i="17" s="1"/>
  <c r="G44" i="10"/>
  <c r="BR5" i="17" s="1"/>
  <c r="AG140" i="2"/>
  <c r="AI140" i="2"/>
  <c r="AG124" i="2"/>
  <c r="AG116" i="2"/>
  <c r="AI134" i="2"/>
  <c r="AG134" i="2"/>
  <c r="AI126" i="2"/>
  <c r="AG126" i="2"/>
  <c r="AI118" i="2"/>
  <c r="AG118" i="2"/>
  <c r="AG120" i="2"/>
  <c r="AG139" i="2"/>
  <c r="AI114" i="2"/>
  <c r="AG114" i="2"/>
  <c r="Z5" i="10"/>
  <c r="AU23" i="14"/>
  <c r="AV23" i="14" s="1"/>
  <c r="AX23" i="14" s="1"/>
  <c r="AY23" i="14"/>
  <c r="AY16" i="14"/>
  <c r="AU16" i="14"/>
  <c r="AV16" i="14"/>
  <c r="AX16" i="14" s="1"/>
  <c r="Z3" i="10"/>
  <c r="AI129" i="2"/>
  <c r="AI125" i="2"/>
  <c r="AI117" i="2"/>
  <c r="AG108" i="2"/>
  <c r="C61" i="2"/>
  <c r="B52" i="2" s="1"/>
  <c r="C77" i="2" s="1"/>
  <c r="C56" i="2"/>
  <c r="B46" i="2" s="1"/>
  <c r="C72" i="2" s="1"/>
  <c r="C60" i="2"/>
  <c r="B50" i="2" s="1"/>
  <c r="C76" i="2" s="1"/>
  <c r="AI106" i="2"/>
  <c r="AG106" i="2"/>
  <c r="AI104" i="2"/>
  <c r="AG104" i="2"/>
  <c r="AI98" i="2"/>
  <c r="AG98" i="2"/>
  <c r="AI96" i="2"/>
  <c r="AG96" i="2"/>
  <c r="AI86" i="2"/>
  <c r="AG86" i="2"/>
  <c r="AI105" i="2"/>
  <c r="AG105" i="2"/>
  <c r="AI103" i="2"/>
  <c r="AG103" i="2"/>
  <c r="AI99" i="2"/>
  <c r="AG99" i="2"/>
  <c r="AI97" i="2"/>
  <c r="AG97" i="2"/>
  <c r="AI95" i="2"/>
  <c r="AG95" i="2"/>
  <c r="AI91" i="2"/>
  <c r="AG91" i="2"/>
  <c r="AI89" i="2"/>
  <c r="AG89" i="2"/>
  <c r="AI83" i="2"/>
  <c r="AG83" i="2"/>
  <c r="AU31" i="14"/>
  <c r="AV31" i="14"/>
  <c r="AX31" i="14" s="1"/>
  <c r="AY31" i="14"/>
  <c r="AY29" i="14"/>
  <c r="AU14" i="14"/>
  <c r="AV14" i="14"/>
  <c r="AX14" i="14"/>
  <c r="AY14" i="14"/>
  <c r="AY12" i="14"/>
  <c r="AU12" i="14"/>
  <c r="AV12" i="14"/>
  <c r="AX12" i="14" s="1"/>
  <c r="AY11" i="14"/>
  <c r="AN8" i="3"/>
  <c r="AU10" i="14"/>
  <c r="AV10" i="14"/>
  <c r="AX10" i="14" s="1"/>
  <c r="AY10" i="14"/>
  <c r="AU27" i="14"/>
  <c r="AV27" i="14" s="1"/>
  <c r="AX27" i="14" s="1"/>
  <c r="AY27" i="14"/>
  <c r="FQ2" i="17"/>
  <c r="FR2" i="17"/>
  <c r="FP2" i="17"/>
  <c r="FS2" i="17"/>
  <c r="EX11" i="17"/>
  <c r="EY11" i="17"/>
  <c r="HJ6" i="17"/>
  <c r="HK6" i="17"/>
  <c r="HI6" i="17"/>
  <c r="HH6" i="17"/>
  <c r="HF8" i="17"/>
  <c r="HG8" i="17"/>
  <c r="EY19" i="17"/>
  <c r="EX19" i="17"/>
  <c r="FW22" i="17"/>
  <c r="FV22" i="17"/>
  <c r="GM7" i="17"/>
  <c r="GK7" i="17"/>
  <c r="GJ7" i="17"/>
  <c r="EX4" i="17"/>
  <c r="EY4" i="17"/>
  <c r="FW21" i="17"/>
  <c r="FU21" i="17"/>
  <c r="FV21" i="17"/>
  <c r="HG10" i="17"/>
  <c r="HE10" i="17"/>
  <c r="HD10" i="17"/>
  <c r="AA4" i="10"/>
  <c r="AA8" i="10"/>
  <c r="BN9" i="17"/>
  <c r="EL2" i="17"/>
  <c r="FJ2" i="17"/>
  <c r="GH2" i="17"/>
  <c r="GW2" i="17"/>
  <c r="DU4" i="17"/>
  <c r="ES4" i="17"/>
  <c r="FY4" i="17"/>
  <c r="GW4" i="17"/>
  <c r="DP7" i="17"/>
  <c r="FD7" i="17"/>
  <c r="GS7" i="17"/>
  <c r="EN9" i="17"/>
  <c r="GR9" i="17"/>
  <c r="EN11" i="17"/>
  <c r="GR11" i="17"/>
  <c r="DU16" i="17"/>
  <c r="FI16" i="17"/>
  <c r="GF16" i="17"/>
  <c r="ER17" i="17"/>
  <c r="DT18" i="17"/>
  <c r="ER18" i="17"/>
  <c r="FX18" i="17"/>
  <c r="EK19" i="17"/>
  <c r="FJ19" i="17"/>
  <c r="GF19" i="17"/>
  <c r="G11" i="12"/>
  <c r="AA7" i="10"/>
  <c r="DV3" i="17"/>
  <c r="ET3" i="17"/>
  <c r="FZ3" i="17"/>
  <c r="GW3" i="17"/>
  <c r="ET5" i="17"/>
  <c r="DQ6" i="17"/>
  <c r="EA8" i="17"/>
  <c r="FN8" i="17"/>
  <c r="EN10" i="17"/>
  <c r="GD10" i="17"/>
  <c r="EP12" i="17"/>
  <c r="GR12" i="17"/>
  <c r="GG13" i="17"/>
  <c r="DY14" i="17"/>
  <c r="FF14" i="17"/>
  <c r="GB14" i="17"/>
  <c r="FE15" i="17"/>
  <c r="GD15" i="17"/>
  <c r="EN20" i="17"/>
  <c r="DZ21" i="17"/>
  <c r="FD21" i="17"/>
  <c r="DQ22" i="17"/>
  <c r="FD22" i="17"/>
  <c r="EE13" i="17"/>
  <c r="HD4" i="17"/>
  <c r="FV14" i="17"/>
  <c r="GL5" i="17"/>
  <c r="BN2" i="17"/>
  <c r="BN7" i="17"/>
  <c r="EM4" i="17"/>
  <c r="FI4" i="17"/>
  <c r="GI4" i="17"/>
  <c r="EO7" i="17"/>
  <c r="FL7" i="17"/>
  <c r="GZ7" i="17"/>
  <c r="DP9" i="17"/>
  <c r="FL9" i="17"/>
  <c r="DP11" i="17"/>
  <c r="FL11" i="17"/>
  <c r="EJ16" i="17"/>
  <c r="FY16" i="17"/>
  <c r="DT17" i="17"/>
  <c r="GF17" i="17"/>
  <c r="EJ19" i="17"/>
  <c r="GG19" i="17"/>
  <c r="EL3" i="17"/>
  <c r="FH3" i="17"/>
  <c r="GI3" i="17"/>
  <c r="GV3" i="17"/>
  <c r="DT5" i="17"/>
  <c r="GH5" i="17"/>
  <c r="GE6" i="17"/>
  <c r="DS8" i="17"/>
  <c r="EQ8" i="17"/>
  <c r="GU8" i="17"/>
  <c r="DQ10" i="17"/>
  <c r="FM10" i="17"/>
  <c r="GS10" i="17"/>
  <c r="DP12" i="17"/>
  <c r="FL12" i="17"/>
  <c r="DW13" i="17"/>
  <c r="DR14" i="17"/>
  <c r="EP14" i="17"/>
  <c r="FN14" i="17"/>
  <c r="DZ15" i="17"/>
  <c r="FD15" i="17"/>
  <c r="DR20" i="17"/>
  <c r="FN20" i="17"/>
  <c r="FE21" i="17"/>
  <c r="GD21" i="17"/>
  <c r="EA22" i="17"/>
  <c r="FL22" i="17"/>
  <c r="FP12" i="17"/>
  <c r="FP13" i="17"/>
  <c r="FB6" i="17"/>
  <c r="EZ6" i="17"/>
  <c r="FC6" i="17"/>
  <c r="FA6" i="17"/>
  <c r="HK3" i="17"/>
  <c r="HH3" i="17"/>
  <c r="HI3" i="17"/>
  <c r="HJ3" i="17"/>
  <c r="FW3" i="17"/>
  <c r="FT3" i="17"/>
  <c r="FU3" i="17"/>
  <c r="FV3" i="17"/>
  <c r="GL11" i="17"/>
  <c r="GJ11" i="17"/>
  <c r="GM11" i="17"/>
  <c r="GK11" i="17"/>
  <c r="FW17" i="17"/>
  <c r="FV17" i="17"/>
  <c r="HF2" i="17"/>
  <c r="HE2" i="17"/>
  <c r="HD2" i="17"/>
  <c r="HG2" i="17"/>
  <c r="GB3" i="17"/>
  <c r="EL4" i="17"/>
  <c r="GH4" i="17"/>
  <c r="FF7" i="17"/>
  <c r="HB7" i="17"/>
  <c r="DX9" i="17"/>
  <c r="GB9" i="17"/>
  <c r="DW16" i="17"/>
  <c r="GA16" i="17"/>
  <c r="FK18" i="17"/>
  <c r="ET19" i="17"/>
  <c r="FX19" i="17"/>
  <c r="AC5" i="10"/>
  <c r="EL5" i="17"/>
  <c r="FI5" i="17"/>
  <c r="DP6" i="17"/>
  <c r="GS6" i="17"/>
  <c r="GE8" i="17"/>
  <c r="EJ13" i="17"/>
  <c r="DR21" i="17"/>
  <c r="FG22" i="17"/>
  <c r="GC22" i="17"/>
  <c r="FQ12" i="17"/>
  <c r="FP15" i="17"/>
  <c r="EV4" i="17"/>
  <c r="FQ4" i="17"/>
  <c r="EH14" i="17"/>
  <c r="EZ22" i="17"/>
  <c r="ES2" i="17"/>
  <c r="FD3" i="17"/>
  <c r="FH4" i="17"/>
  <c r="EN5" i="17"/>
  <c r="ES6" i="17"/>
  <c r="FI8" i="17"/>
  <c r="DY9" i="17"/>
  <c r="FE9" i="17"/>
  <c r="GC9" i="17"/>
  <c r="HA9" i="17"/>
  <c r="GF10" i="17"/>
  <c r="DY11" i="17"/>
  <c r="FE11" i="17"/>
  <c r="GC11" i="17"/>
  <c r="HA11" i="17"/>
  <c r="DP13" i="17"/>
  <c r="EJ17" i="17"/>
  <c r="FH17" i="17"/>
  <c r="FH18" i="17"/>
  <c r="DT19" i="17"/>
  <c r="ES19" i="17"/>
  <c r="EL20" i="17"/>
  <c r="FY21" i="17"/>
  <c r="EJ22" i="17"/>
  <c r="FH22" i="17"/>
  <c r="GF22" i="17"/>
  <c r="DX2" i="17"/>
  <c r="GB2" i="17"/>
  <c r="EJ3" i="17"/>
  <c r="FK3" i="17"/>
  <c r="FO4" i="17"/>
  <c r="EK5" i="17"/>
  <c r="FK5" i="17"/>
  <c r="GI5" i="17"/>
  <c r="EO6" i="17"/>
  <c r="GR6" i="17"/>
  <c r="EK7" i="17"/>
  <c r="FI7" i="17"/>
  <c r="GG7" i="17"/>
  <c r="GZ8" i="17"/>
  <c r="EK9" i="17"/>
  <c r="FK9" i="17"/>
  <c r="GI9" i="17"/>
  <c r="EJ11" i="17"/>
  <c r="FJ11" i="17"/>
  <c r="GG11" i="17"/>
  <c r="DZ12" i="17"/>
  <c r="FD12" i="17"/>
  <c r="FI13" i="17"/>
  <c r="DY16" i="17"/>
  <c r="FE16" i="17"/>
  <c r="GC16" i="17"/>
  <c r="DR17" i="17"/>
  <c r="EP17" i="17"/>
  <c r="FN17" i="17"/>
  <c r="DQ18" i="17"/>
  <c r="FM18" i="17"/>
  <c r="DX19" i="17"/>
  <c r="FF19" i="17"/>
  <c r="GD19" i="17"/>
  <c r="GC20" i="17"/>
  <c r="FN21" i="17"/>
  <c r="EI2" i="17"/>
  <c r="HI10" i="17"/>
  <c r="GN3" i="17"/>
  <c r="ED2" i="17"/>
  <c r="FS4" i="17"/>
  <c r="FT21" i="17"/>
  <c r="GL7" i="17"/>
  <c r="FB22" i="17"/>
  <c r="FH10" i="17"/>
  <c r="DX11" i="17"/>
  <c r="FD11" i="17"/>
  <c r="GB11" i="17"/>
  <c r="GZ11" i="17"/>
  <c r="GF12" i="17"/>
  <c r="EK17" i="17"/>
  <c r="FI17" i="17"/>
  <c r="EJ18" i="17"/>
  <c r="GG18" i="17"/>
  <c r="ET21" i="17"/>
  <c r="EL22" i="17"/>
  <c r="FJ22" i="17"/>
  <c r="GH22" i="17"/>
  <c r="AC9" i="10"/>
  <c r="GF5" i="17"/>
  <c r="EN6" i="17"/>
  <c r="DZ10" i="17"/>
  <c r="FD10" i="17"/>
  <c r="FE12" i="17"/>
  <c r="GD12" i="17"/>
  <c r="GZ12" i="17"/>
  <c r="FH13" i="17"/>
  <c r="DP15" i="17"/>
  <c r="EQ15" i="17"/>
  <c r="FM15" i="17"/>
  <c r="DQ17" i="17"/>
  <c r="EO17" i="17"/>
  <c r="FM17" i="17"/>
  <c r="DP18" i="17"/>
  <c r="FL18" i="17"/>
  <c r="EA20" i="17"/>
  <c r="DY22" i="17"/>
  <c r="HK8" i="17"/>
  <c r="FV10" i="17"/>
  <c r="GP3" i="17"/>
  <c r="EW4" i="17"/>
  <c r="FP4" i="17"/>
  <c r="FA2" i="17"/>
  <c r="FA22" i="17"/>
  <c r="BM7" i="17"/>
  <c r="Y8" i="10"/>
  <c r="FY2" i="17"/>
  <c r="EA7" i="17"/>
  <c r="GE7" i="17"/>
  <c r="FD9" i="17"/>
  <c r="GZ9" i="17"/>
  <c r="ET16" i="17"/>
  <c r="FL6" i="17"/>
  <c r="FD8" i="17"/>
  <c r="HA8" i="17"/>
  <c r="HA10" i="17"/>
  <c r="GF13" i="17"/>
  <c r="GL4" i="17"/>
  <c r="GJ4" i="17"/>
  <c r="GK4" i="17"/>
  <c r="GM4" i="17"/>
  <c r="EE10" i="17"/>
  <c r="EB10" i="17"/>
  <c r="EC10" i="17"/>
  <c r="ED8" i="17"/>
  <c r="EE8" i="17"/>
  <c r="HG3" i="17"/>
  <c r="HE3" i="17"/>
  <c r="HF3" i="17"/>
  <c r="HD3" i="17"/>
  <c r="GM15" i="17"/>
  <c r="GL15" i="17"/>
  <c r="GJ15" i="17"/>
  <c r="GK15" i="17"/>
  <c r="GP6" i="17"/>
  <c r="GQ6" i="17"/>
  <c r="GO6" i="17"/>
  <c r="GN6" i="17"/>
  <c r="FW19" i="17"/>
  <c r="FV19" i="17"/>
  <c r="FU19" i="17"/>
  <c r="FT19" i="17"/>
  <c r="FR11" i="17"/>
  <c r="FQ11" i="17"/>
  <c r="FP11" i="17"/>
  <c r="FS11" i="17"/>
  <c r="FS9" i="17"/>
  <c r="FR9" i="17"/>
  <c r="FQ9" i="17"/>
  <c r="FP9" i="17"/>
  <c r="FU2" i="17"/>
  <c r="FW2" i="17"/>
  <c r="FV2" i="17"/>
  <c r="FT2" i="17"/>
  <c r="GM19" i="17"/>
  <c r="GL19" i="17"/>
  <c r="GJ19" i="17"/>
  <c r="GK19" i="17"/>
  <c r="HF11" i="17"/>
  <c r="HE11" i="17"/>
  <c r="HD11" i="17"/>
  <c r="HG11" i="17"/>
  <c r="HG9" i="17"/>
  <c r="HE9" i="17"/>
  <c r="HF9" i="17"/>
  <c r="HD9" i="17"/>
  <c r="HG7" i="17"/>
  <c r="HD7" i="17"/>
  <c r="HF7" i="17"/>
  <c r="HE7" i="17"/>
  <c r="GM3" i="17"/>
  <c r="GJ3" i="17"/>
  <c r="GK3" i="17"/>
  <c r="HI2" i="17"/>
  <c r="HH2" i="17"/>
  <c r="HK2" i="17"/>
  <c r="HJ2" i="17"/>
  <c r="EH6" i="17"/>
  <c r="EF6" i="17"/>
  <c r="EI6" i="17"/>
  <c r="EG6" i="17"/>
  <c r="J25" i="10"/>
  <c r="I11" i="12"/>
  <c r="AC4" i="10"/>
  <c r="BP5" i="17"/>
  <c r="EU2" i="17"/>
  <c r="GA2" i="17"/>
  <c r="GY2" i="17"/>
  <c r="DZ3" i="17"/>
  <c r="EP5" i="17"/>
  <c r="FN5" i="17"/>
  <c r="GT5" i="17"/>
  <c r="GY6" i="17"/>
  <c r="EM8" i="17"/>
  <c r="FK8" i="17"/>
  <c r="GI8" i="17"/>
  <c r="GH10" i="17"/>
  <c r="FJ12" i="17"/>
  <c r="GH12" i="17"/>
  <c r="DR13" i="17"/>
  <c r="FZ22" i="17"/>
  <c r="AC1" i="10"/>
  <c r="BP2" i="17"/>
  <c r="Y9" i="10"/>
  <c r="GR4" i="17"/>
  <c r="ET7" i="17"/>
  <c r="FX9" i="17"/>
  <c r="DU11" i="17"/>
  <c r="GY11" i="17"/>
  <c r="EA14" i="17"/>
  <c r="FE14" i="17"/>
  <c r="GD14" i="17"/>
  <c r="FO15" i="17"/>
  <c r="DR16" i="17"/>
  <c r="EA17" i="17"/>
  <c r="FE17" i="17"/>
  <c r="GD17" i="17"/>
  <c r="FE20" i="17"/>
  <c r="DQ21" i="17"/>
  <c r="EN21" i="17"/>
  <c r="HH8" i="17"/>
  <c r="FR13" i="17"/>
  <c r="FR15" i="17"/>
  <c r="EC2" i="17"/>
  <c r="FW12" i="17"/>
  <c r="EG14" i="17"/>
  <c r="EF21" i="17"/>
  <c r="EV7" i="17"/>
  <c r="EW19" i="17"/>
  <c r="Y6" i="10"/>
  <c r="Z7" i="10"/>
  <c r="AC8" i="10"/>
  <c r="BP10" i="17"/>
  <c r="BL6" i="17"/>
  <c r="DT2" i="17"/>
  <c r="ER2" i="17"/>
  <c r="FX2" i="17"/>
  <c r="GV2" i="17"/>
  <c r="DY3" i="17"/>
  <c r="FE3" i="17"/>
  <c r="GC3" i="17"/>
  <c r="HA3" i="17"/>
  <c r="DT4" i="17"/>
  <c r="ER4" i="17"/>
  <c r="FX4" i="17"/>
  <c r="GV4" i="17"/>
  <c r="DQ5" i="17"/>
  <c r="EO5" i="17"/>
  <c r="FM5" i="17"/>
  <c r="GS5" i="17"/>
  <c r="DT6" i="17"/>
  <c r="ER6" i="17"/>
  <c r="FX6" i="17"/>
  <c r="GV6" i="17"/>
  <c r="DX7" i="17"/>
  <c r="FE7" i="17"/>
  <c r="GB7" i="17"/>
  <c r="HA7" i="17"/>
  <c r="EJ8" i="17"/>
  <c r="FH8" i="17"/>
  <c r="GF8" i="17"/>
  <c r="EK10" i="17"/>
  <c r="FI10" i="17"/>
  <c r="GG10" i="17"/>
  <c r="EK12" i="17"/>
  <c r="FI12" i="17"/>
  <c r="GG12" i="17"/>
  <c r="HD12" i="17"/>
  <c r="DQ13" i="17"/>
  <c r="EO13" i="17"/>
  <c r="FM13" i="17"/>
  <c r="EJ14" i="17"/>
  <c r="FH14" i="17"/>
  <c r="GF14" i="17"/>
  <c r="DT16" i="17"/>
  <c r="ES16" i="17"/>
  <c r="FX16" i="17"/>
  <c r="GG17" i="17"/>
  <c r="EK18" i="17"/>
  <c r="GF18" i="17"/>
  <c r="DV19" i="17"/>
  <c r="FZ19" i="17"/>
  <c r="EK20" i="17"/>
  <c r="FH20" i="17"/>
  <c r="GG20" i="17"/>
  <c r="DT21" i="17"/>
  <c r="DU22" i="17"/>
  <c r="ER22" i="17"/>
  <c r="FY22" i="17"/>
  <c r="Y1" i="10"/>
  <c r="Y5" i="10"/>
  <c r="AC7" i="10"/>
  <c r="BP9" i="17"/>
  <c r="DZ2" i="17"/>
  <c r="FF2" i="17"/>
  <c r="GD2" i="17"/>
  <c r="HB2" i="17"/>
  <c r="EK3" i="17"/>
  <c r="FJ3" i="17"/>
  <c r="GF3" i="17"/>
  <c r="DR4" i="17"/>
  <c r="EP4" i="17"/>
  <c r="FN4" i="17"/>
  <c r="GT4" i="17"/>
  <c r="DU5" i="17"/>
  <c r="FX5" i="17"/>
  <c r="EA6" i="17"/>
  <c r="DT7" i="17"/>
  <c r="ES7" i="17"/>
  <c r="FX7" i="17"/>
  <c r="GW7" i="17"/>
  <c r="DP8" i="17"/>
  <c r="EP8" i="17"/>
  <c r="FO8" i="17"/>
  <c r="GR8" i="17"/>
  <c r="ES9" i="17"/>
  <c r="FZ9" i="17"/>
  <c r="GV9" i="17"/>
  <c r="DP10" i="17"/>
  <c r="EP10" i="17"/>
  <c r="FO10" i="17"/>
  <c r="GR10" i="17"/>
  <c r="DW11" i="17"/>
  <c r="ES11" i="17"/>
  <c r="GV11" i="17"/>
  <c r="DQ12" i="17"/>
  <c r="EQ12" i="17"/>
  <c r="FN12" i="17"/>
  <c r="GS12" i="17"/>
  <c r="EU13" i="17"/>
  <c r="DX14" i="17"/>
  <c r="FG14" i="17"/>
  <c r="GC14" i="17"/>
  <c r="DQ15" i="17"/>
  <c r="EP15" i="17"/>
  <c r="FL15" i="17"/>
  <c r="DQ16" i="17"/>
  <c r="EN16" i="17"/>
  <c r="FM16" i="17"/>
  <c r="DX17" i="17"/>
  <c r="FG17" i="17"/>
  <c r="GC17" i="17"/>
  <c r="FG18" i="17"/>
  <c r="DQ19" i="17"/>
  <c r="FL19" i="17"/>
  <c r="DZ20" i="17"/>
  <c r="FG20" i="17"/>
  <c r="GB20" i="17"/>
  <c r="EP21" i="17"/>
  <c r="DX22" i="17"/>
  <c r="FF22" i="17"/>
  <c r="GE22" i="17"/>
  <c r="EH2" i="17"/>
  <c r="FW6" i="17"/>
  <c r="FU8" i="17"/>
  <c r="HH10" i="17"/>
  <c r="FQ13" i="17"/>
  <c r="FQ15" i="17"/>
  <c r="EY2" i="17"/>
  <c r="EE2" i="17"/>
  <c r="EE4" i="17"/>
  <c r="FT12" i="17"/>
  <c r="EI14" i="17"/>
  <c r="EH21" i="17"/>
  <c r="EZ2" i="17"/>
  <c r="EX7" i="17"/>
  <c r="EX15" i="17"/>
  <c r="DW2" i="17"/>
  <c r="FF3" i="17"/>
  <c r="GD3" i="17"/>
  <c r="HB3" i="17"/>
  <c r="DR5" i="17"/>
  <c r="DW6" i="17"/>
  <c r="EU6" i="17"/>
  <c r="GA6" i="17"/>
  <c r="EL10" i="17"/>
  <c r="FJ10" i="17"/>
  <c r="EL12" i="17"/>
  <c r="EP13" i="17"/>
  <c r="FN13" i="17"/>
  <c r="DV22" i="17"/>
  <c r="DP4" i="17"/>
  <c r="EN4" i="17"/>
  <c r="FL4" i="17"/>
  <c r="GX7" i="17"/>
  <c r="DU9" i="17"/>
  <c r="ET9" i="17"/>
  <c r="FX11" i="17"/>
  <c r="DR15" i="17"/>
  <c r="EN15" i="17"/>
  <c r="FN16" i="17"/>
  <c r="EA18" i="17"/>
  <c r="DP19" i="17"/>
  <c r="DX20" i="17"/>
  <c r="GE20" i="17"/>
  <c r="FM21" i="17"/>
  <c r="FW4" i="17"/>
  <c r="FU6" i="17"/>
  <c r="FU22" i="17"/>
  <c r="EV11" i="17"/>
  <c r="EV15" i="17"/>
  <c r="BL3" i="17"/>
  <c r="Y4" i="10"/>
  <c r="BL2" i="17"/>
  <c r="BL7" i="17"/>
  <c r="HE12" i="17"/>
  <c r="EK14" i="17"/>
  <c r="FI14" i="17"/>
  <c r="GG14" i="17"/>
  <c r="EM18" i="17"/>
  <c r="FI18" i="17"/>
  <c r="DU19" i="17"/>
  <c r="ER19" i="17"/>
  <c r="FY19" i="17"/>
  <c r="FJ20" i="17"/>
  <c r="DU21" i="17"/>
  <c r="FX21" i="17"/>
  <c r="ET22" i="17"/>
  <c r="G25" i="10"/>
  <c r="FY5" i="17"/>
  <c r="FG6" i="17"/>
  <c r="DV7" i="17"/>
  <c r="FZ7" i="17"/>
  <c r="DT9" i="17"/>
  <c r="FY9" i="17"/>
  <c r="GX9" i="17"/>
  <c r="DT11" i="17"/>
  <c r="EU11" i="17"/>
  <c r="FY11" i="17"/>
  <c r="GA13" i="17"/>
  <c r="EP16" i="17"/>
  <c r="GE18" i="17"/>
  <c r="FM19" i="17"/>
  <c r="DP21" i="17"/>
  <c r="EO21" i="17"/>
  <c r="FL21" i="17"/>
  <c r="FT6" i="17"/>
  <c r="FT8" i="17"/>
  <c r="HI8" i="17"/>
  <c r="HJ10" i="17"/>
  <c r="ED12" i="17"/>
  <c r="FR14" i="17"/>
  <c r="FR17" i="17"/>
  <c r="EB4" i="17"/>
  <c r="HE4" i="17"/>
  <c r="FW13" i="17"/>
  <c r="EG21" i="17"/>
  <c r="FT22" i="17"/>
  <c r="EW7" i="17"/>
  <c r="EW11" i="17"/>
  <c r="EW15" i="17"/>
  <c r="EV19" i="17"/>
  <c r="GL2" i="17"/>
  <c r="GM2" i="17"/>
  <c r="GK2" i="17"/>
  <c r="GJ2" i="17"/>
  <c r="FS22" i="17"/>
  <c r="FQ22" i="17"/>
  <c r="FR22" i="17"/>
  <c r="FP22" i="17"/>
  <c r="HJ11" i="17"/>
  <c r="HK11" i="17"/>
  <c r="HI11" i="17"/>
  <c r="HH11" i="17"/>
  <c r="HK9" i="17"/>
  <c r="HI9" i="17"/>
  <c r="HJ9" i="17"/>
  <c r="HH9" i="17"/>
  <c r="HK7" i="17"/>
  <c r="HI7" i="17"/>
  <c r="HJ7" i="17"/>
  <c r="HH7" i="17"/>
  <c r="FR6" i="17"/>
  <c r="FP6" i="17"/>
  <c r="FS6" i="17"/>
  <c r="FQ6" i="17"/>
  <c r="GM22" i="17"/>
  <c r="GK22" i="17"/>
  <c r="GL22" i="17"/>
  <c r="GJ22" i="17"/>
  <c r="FV11" i="17"/>
  <c r="FT11" i="17"/>
  <c r="FW11" i="17"/>
  <c r="FU11" i="17"/>
  <c r="FW9" i="17"/>
  <c r="FU9" i="17"/>
  <c r="FV9" i="17"/>
  <c r="FT9" i="17"/>
  <c r="FW7" i="17"/>
  <c r="FT7" i="17"/>
  <c r="FU7" i="17"/>
  <c r="FV7" i="17"/>
  <c r="GQ19" i="17"/>
  <c r="GO19" i="17"/>
  <c r="GP19" i="17"/>
  <c r="GN19" i="17"/>
  <c r="GQ15" i="17"/>
  <c r="GP15" i="17"/>
  <c r="GN15" i="17"/>
  <c r="GO15" i="17"/>
  <c r="GP11" i="17"/>
  <c r="GN11" i="17"/>
  <c r="GQ11" i="17"/>
  <c r="GO11" i="17"/>
  <c r="GQ7" i="17"/>
  <c r="GP7" i="17"/>
  <c r="GN7" i="17"/>
  <c r="GO7" i="17"/>
  <c r="GL6" i="17"/>
  <c r="GJ6" i="17"/>
  <c r="GM6" i="17"/>
  <c r="GK6" i="17"/>
  <c r="GQ5" i="17"/>
  <c r="GP5" i="17"/>
  <c r="GN5" i="17"/>
  <c r="GO5" i="17"/>
  <c r="FB4" i="17"/>
  <c r="EZ4" i="17"/>
  <c r="FC4" i="17"/>
  <c r="FA4" i="17"/>
  <c r="FS19" i="17"/>
  <c r="FR19" i="17"/>
  <c r="FP19" i="17"/>
  <c r="FQ19" i="17"/>
  <c r="EI17" i="17"/>
  <c r="EG17" i="17"/>
  <c r="EH17" i="17"/>
  <c r="EF17" i="17"/>
  <c r="FS10" i="17"/>
  <c r="FP10" i="17"/>
  <c r="FQ10" i="17"/>
  <c r="FR10" i="17"/>
  <c r="FR8" i="17"/>
  <c r="FS8" i="17"/>
  <c r="FQ8" i="17"/>
  <c r="FP8" i="17"/>
  <c r="GP4" i="17"/>
  <c r="GQ4" i="17"/>
  <c r="GO4" i="17"/>
  <c r="GN4" i="17"/>
  <c r="ED6" i="17"/>
  <c r="EB6" i="17"/>
  <c r="EE6" i="17"/>
  <c r="EC6" i="17"/>
  <c r="FC19" i="17"/>
  <c r="EZ19" i="17"/>
  <c r="FA19" i="17"/>
  <c r="FB19" i="17"/>
  <c r="FC15" i="17"/>
  <c r="FA15" i="17"/>
  <c r="FB15" i="17"/>
  <c r="EZ15" i="17"/>
  <c r="FB11" i="17"/>
  <c r="FA11" i="17"/>
  <c r="EZ11" i="17"/>
  <c r="FC11" i="17"/>
  <c r="FC7" i="17"/>
  <c r="FA7" i="17"/>
  <c r="FB7" i="17"/>
  <c r="EZ7" i="17"/>
  <c r="EY6" i="17"/>
  <c r="EW6" i="17"/>
  <c r="EX6" i="17"/>
  <c r="EV6" i="17"/>
  <c r="FS21" i="17"/>
  <c r="FP21" i="17"/>
  <c r="FQ21" i="17"/>
  <c r="FR21" i="17"/>
  <c r="FW15" i="17"/>
  <c r="FT15" i="17"/>
  <c r="FU15" i="17"/>
  <c r="FV15" i="17"/>
  <c r="HF6" i="17"/>
  <c r="HG6" i="17"/>
  <c r="HE6" i="17"/>
  <c r="HD6" i="17"/>
  <c r="F25" i="10"/>
  <c r="E11" i="12"/>
  <c r="AC2" i="10"/>
  <c r="BP3" i="17"/>
  <c r="AC3" i="10"/>
  <c r="BP4" i="17"/>
  <c r="Y2" i="10"/>
  <c r="BL10" i="17"/>
  <c r="Y7" i="10"/>
  <c r="GP22" i="17"/>
  <c r="DR7" i="17"/>
  <c r="EP7" i="17"/>
  <c r="FN7" i="17"/>
  <c r="GT7" i="17"/>
  <c r="DR9" i="17"/>
  <c r="DZ9" i="17"/>
  <c r="EP9" i="17"/>
  <c r="FF9" i="17"/>
  <c r="FN9" i="17"/>
  <c r="GD9" i="17"/>
  <c r="GT9" i="17"/>
  <c r="HB9" i="17"/>
  <c r="DS11" i="17"/>
  <c r="EA11" i="17"/>
  <c r="EQ11" i="17"/>
  <c r="FG11" i="17"/>
  <c r="FO11" i="17"/>
  <c r="GE11" i="17"/>
  <c r="GU11" i="17"/>
  <c r="HC11" i="17"/>
  <c r="HF12" i="17"/>
  <c r="DV14" i="17"/>
  <c r="EL14" i="17"/>
  <c r="ET14" i="17"/>
  <c r="FJ14" i="17"/>
  <c r="FZ14" i="17"/>
  <c r="GH14" i="17"/>
  <c r="DV15" i="17"/>
  <c r="EL15" i="17"/>
  <c r="ET15" i="17"/>
  <c r="FJ15" i="17"/>
  <c r="FZ15" i="17"/>
  <c r="GH15" i="17"/>
  <c r="EL16" i="17"/>
  <c r="FJ16" i="17"/>
  <c r="GH16" i="17"/>
  <c r="DV17" i="17"/>
  <c r="EL17" i="17"/>
  <c r="ET17" i="17"/>
  <c r="FJ17" i="17"/>
  <c r="FX17" i="17"/>
  <c r="ES21" i="17"/>
  <c r="FZ21" i="17"/>
  <c r="DV5" i="17"/>
  <c r="ER5" i="17"/>
  <c r="GW5" i="17"/>
  <c r="DS6" i="17"/>
  <c r="DY6" i="17"/>
  <c r="FD6" i="17"/>
  <c r="FO6" i="17"/>
  <c r="GC6" i="17"/>
  <c r="GZ6" i="17"/>
  <c r="DX8" i="17"/>
  <c r="FG8" i="17"/>
  <c r="GC8" i="17"/>
  <c r="DY10" i="17"/>
  <c r="FF10" i="17"/>
  <c r="GB10" i="17"/>
  <c r="DY12" i="17"/>
  <c r="FF12" i="17"/>
  <c r="GB12" i="17"/>
  <c r="DT13" i="17"/>
  <c r="EM13" i="17"/>
  <c r="ES13" i="17"/>
  <c r="FX13" i="17"/>
  <c r="GI13" i="17"/>
  <c r="DS18" i="17"/>
  <c r="DY18" i="17"/>
  <c r="FD18" i="17"/>
  <c r="FO18" i="17"/>
  <c r="GC18" i="17"/>
  <c r="EO19" i="17"/>
  <c r="FN19" i="17"/>
  <c r="DP20" i="17"/>
  <c r="FM20" i="17"/>
  <c r="EO22" i="17"/>
  <c r="FN22" i="17"/>
  <c r="FT4" i="17"/>
  <c r="HK4" i="17"/>
  <c r="FU10" i="17"/>
  <c r="EC12" i="17"/>
  <c r="FR12" i="17"/>
  <c r="FQ14" i="17"/>
  <c r="FP17" i="17"/>
  <c r="EW2" i="17"/>
  <c r="EC8" i="17"/>
  <c r="HD8" i="17"/>
  <c r="HF10" i="17"/>
  <c r="EI13" i="17"/>
  <c r="FU13" i="17"/>
  <c r="FT17" i="17"/>
  <c r="GN2" i="17"/>
  <c r="GL3" i="17"/>
  <c r="GO22" i="17"/>
  <c r="Z2" i="10"/>
  <c r="BM3" i="17"/>
  <c r="BM4" i="17"/>
  <c r="BM5" i="17"/>
  <c r="BM6" i="17"/>
  <c r="AA2" i="10"/>
  <c r="AA9" i="10"/>
  <c r="AA1" i="10"/>
  <c r="FY17" i="17"/>
  <c r="GH17" i="17"/>
  <c r="DV21" i="17"/>
  <c r="ER21" i="17"/>
  <c r="I25" i="10"/>
  <c r="ES5" i="17"/>
  <c r="FZ5" i="17"/>
  <c r="GV5" i="17"/>
  <c r="DX6" i="17"/>
  <c r="EQ6" i="17"/>
  <c r="FE6" i="17"/>
  <c r="GB6" i="17"/>
  <c r="GU6" i="17"/>
  <c r="HA6" i="17"/>
  <c r="DY8" i="17"/>
  <c r="GB8" i="17"/>
  <c r="HC8" i="17"/>
  <c r="DX10" i="17"/>
  <c r="GC10" i="17"/>
  <c r="HB10" i="17"/>
  <c r="DX12" i="17"/>
  <c r="GC12" i="17"/>
  <c r="HB12" i="17"/>
  <c r="DU13" i="17"/>
  <c r="ER13" i="17"/>
  <c r="FK13" i="17"/>
  <c r="FY13" i="17"/>
  <c r="DX18" i="17"/>
  <c r="EQ18" i="17"/>
  <c r="FE18" i="17"/>
  <c r="GB18" i="17"/>
  <c r="DR19" i="17"/>
  <c r="EN19" i="17"/>
  <c r="DQ20" i="17"/>
  <c r="EP20" i="17"/>
  <c r="FL20" i="17"/>
  <c r="DR22" i="17"/>
  <c r="EN22" i="17"/>
  <c r="EI4" i="17"/>
  <c r="FU4" i="17"/>
  <c r="FW8" i="17"/>
  <c r="FT10" i="17"/>
  <c r="EB12" i="17"/>
  <c r="ED14" i="17"/>
  <c r="FP14" i="17"/>
  <c r="FQ17" i="17"/>
  <c r="EV2" i="17"/>
  <c r="EB8" i="17"/>
  <c r="HE8" i="17"/>
  <c r="ED10" i="17"/>
  <c r="FT13" i="17"/>
  <c r="FU17" i="17"/>
  <c r="GO2" i="17"/>
  <c r="GN22" i="17"/>
  <c r="GN21" i="17"/>
  <c r="GO21" i="17"/>
  <c r="GP21" i="17"/>
  <c r="GQ21" i="17"/>
  <c r="EZ21" i="17"/>
  <c r="FA21" i="17"/>
  <c r="FB21" i="17"/>
  <c r="FC21" i="17"/>
  <c r="GN17" i="17"/>
  <c r="GO17" i="17"/>
  <c r="GP17" i="17"/>
  <c r="GQ17" i="17"/>
  <c r="EZ17" i="17"/>
  <c r="FA17" i="17"/>
  <c r="FB17" i="17"/>
  <c r="FC17" i="17"/>
  <c r="GO13" i="17"/>
  <c r="GN13" i="17"/>
  <c r="GQ13" i="17"/>
  <c r="GP13" i="17"/>
  <c r="FA13" i="17"/>
  <c r="EZ13" i="17"/>
  <c r="FC13" i="17"/>
  <c r="FB13" i="17"/>
  <c r="GN9" i="17"/>
  <c r="GO9" i="17"/>
  <c r="GP9" i="17"/>
  <c r="GQ9" i="17"/>
  <c r="EZ9" i="17"/>
  <c r="FA9" i="17"/>
  <c r="FB9" i="17"/>
  <c r="FC9" i="17"/>
  <c r="EB21" i="17"/>
  <c r="EC21" i="17"/>
  <c r="ED21" i="17"/>
  <c r="EE21" i="17"/>
  <c r="EF19" i="17"/>
  <c r="EG19" i="17"/>
  <c r="EH19" i="17"/>
  <c r="EI19" i="17"/>
  <c r="EF15" i="17"/>
  <c r="EG15" i="17"/>
  <c r="EH15" i="17"/>
  <c r="EI15" i="17"/>
  <c r="EG11" i="17"/>
  <c r="EF11" i="17"/>
  <c r="EI11" i="17"/>
  <c r="EH11" i="17"/>
  <c r="EF9" i="17"/>
  <c r="EG9" i="17"/>
  <c r="EH9" i="17"/>
  <c r="EI9" i="17"/>
  <c r="FP7" i="17"/>
  <c r="FQ7" i="17"/>
  <c r="FR7" i="17"/>
  <c r="FS7" i="17"/>
  <c r="EB7" i="17"/>
  <c r="EC7" i="17"/>
  <c r="ED7" i="17"/>
  <c r="EE7" i="17"/>
  <c r="HH5" i="17"/>
  <c r="HI5" i="17"/>
  <c r="HJ5" i="17"/>
  <c r="HK5" i="17"/>
  <c r="FT5" i="17"/>
  <c r="FU5" i="17"/>
  <c r="FV5" i="17"/>
  <c r="FW5" i="17"/>
  <c r="EF5" i="17"/>
  <c r="EG5" i="17"/>
  <c r="EH5" i="17"/>
  <c r="EI5" i="17"/>
  <c r="FP3" i="17"/>
  <c r="FQ3" i="17"/>
  <c r="FR3" i="17"/>
  <c r="FS3" i="17"/>
  <c r="EB3" i="17"/>
  <c r="EC3" i="17"/>
  <c r="ED3" i="17"/>
  <c r="EE3" i="17"/>
  <c r="GJ21" i="17"/>
  <c r="GK21" i="17"/>
  <c r="GL21" i="17"/>
  <c r="GM21" i="17"/>
  <c r="EV21" i="17"/>
  <c r="EW21" i="17"/>
  <c r="EX21" i="17"/>
  <c r="EY21" i="17"/>
  <c r="GJ17" i="17"/>
  <c r="GK17" i="17"/>
  <c r="GL17" i="17"/>
  <c r="GM17" i="17"/>
  <c r="EV17" i="17"/>
  <c r="EW17" i="17"/>
  <c r="EX17" i="17"/>
  <c r="EY17" i="17"/>
  <c r="GK13" i="17"/>
  <c r="GJ13" i="17"/>
  <c r="GM13" i="17"/>
  <c r="GL13" i="17"/>
  <c r="EW13" i="17"/>
  <c r="EV13" i="17"/>
  <c r="EY13" i="17"/>
  <c r="EX13" i="17"/>
  <c r="GJ9" i="17"/>
  <c r="GK9" i="17"/>
  <c r="GL9" i="17"/>
  <c r="GM9" i="17"/>
  <c r="EV9" i="17"/>
  <c r="EW9" i="17"/>
  <c r="EX9" i="17"/>
  <c r="EY9" i="17"/>
  <c r="EB19" i="17"/>
  <c r="EC19" i="17"/>
  <c r="ED19" i="17"/>
  <c r="EE19" i="17"/>
  <c r="EB17" i="17"/>
  <c r="EC17" i="17"/>
  <c r="ED17" i="17"/>
  <c r="EE17" i="17"/>
  <c r="EB15" i="17"/>
  <c r="EC15" i="17"/>
  <c r="ED15" i="17"/>
  <c r="EE15" i="17"/>
  <c r="HH12" i="17"/>
  <c r="HI12" i="17"/>
  <c r="HJ12" i="17"/>
  <c r="HK12" i="17"/>
  <c r="EC11" i="17"/>
  <c r="EB11" i="17"/>
  <c r="EE11" i="17"/>
  <c r="ED11" i="17"/>
  <c r="EB9" i="17"/>
  <c r="EC9" i="17"/>
  <c r="ED9" i="17"/>
  <c r="EE9" i="17"/>
  <c r="EF7" i="17"/>
  <c r="EG7" i="17"/>
  <c r="EH7" i="17"/>
  <c r="EI7" i="17"/>
  <c r="HD5" i="17"/>
  <c r="HE5" i="17"/>
  <c r="HF5" i="17"/>
  <c r="HG5" i="17"/>
  <c r="FP5" i="17"/>
  <c r="FQ5" i="17"/>
  <c r="FR5" i="17"/>
  <c r="FS5" i="17"/>
  <c r="EB5" i="17"/>
  <c r="EC5" i="17"/>
  <c r="ED5" i="17"/>
  <c r="EE5" i="17"/>
  <c r="EF3" i="17"/>
  <c r="EG3" i="17"/>
  <c r="EH3" i="17"/>
  <c r="EI3" i="17"/>
  <c r="H52" i="10"/>
  <c r="BS13" i="17" s="1"/>
  <c r="H50" i="10"/>
  <c r="BS11" i="17" s="1"/>
  <c r="H48" i="10"/>
  <c r="BS9" i="17" s="1"/>
  <c r="H46" i="10"/>
  <c r="BS7" i="17" s="1"/>
  <c r="H44" i="10"/>
  <c r="BS5" i="17" s="1"/>
  <c r="H42" i="10"/>
  <c r="BS3" i="17" s="1"/>
  <c r="BM10" i="17"/>
  <c r="BM9" i="17"/>
  <c r="BN8" i="17"/>
  <c r="BL8" i="17"/>
  <c r="Z1" i="10"/>
  <c r="GJ20" i="17"/>
  <c r="GK20" i="17"/>
  <c r="GL20" i="17"/>
  <c r="GM20" i="17"/>
  <c r="EV20" i="17"/>
  <c r="EW20" i="17"/>
  <c r="EX20" i="17"/>
  <c r="EY20" i="17"/>
  <c r="GO18" i="17"/>
  <c r="GN18" i="17"/>
  <c r="GQ18" i="17"/>
  <c r="GP18" i="17"/>
  <c r="FA18" i="17"/>
  <c r="EZ18" i="17"/>
  <c r="FC18" i="17"/>
  <c r="FB18" i="17"/>
  <c r="GJ16" i="17"/>
  <c r="GK16" i="17"/>
  <c r="GL16" i="17"/>
  <c r="GM16" i="17"/>
  <c r="EV16" i="17"/>
  <c r="EW16" i="17"/>
  <c r="EX16" i="17"/>
  <c r="EY16" i="17"/>
  <c r="GN14" i="17"/>
  <c r="GO14" i="17"/>
  <c r="GP14" i="17"/>
  <c r="GQ14" i="17"/>
  <c r="EZ14" i="17"/>
  <c r="FA14" i="17"/>
  <c r="FB14" i="17"/>
  <c r="FC14" i="17"/>
  <c r="GJ12" i="17"/>
  <c r="GK12" i="17"/>
  <c r="GL12" i="17"/>
  <c r="GM12" i="17"/>
  <c r="EV12" i="17"/>
  <c r="EW12" i="17"/>
  <c r="EX12" i="17"/>
  <c r="EY12" i="17"/>
  <c r="GN10" i="17"/>
  <c r="GO10" i="17"/>
  <c r="GP10" i="17"/>
  <c r="GQ10" i="17"/>
  <c r="EZ10" i="17"/>
  <c r="FA10" i="17"/>
  <c r="FB10" i="17"/>
  <c r="FC10" i="17"/>
  <c r="GK8" i="17"/>
  <c r="GJ8" i="17"/>
  <c r="GM8" i="17"/>
  <c r="GL8" i="17"/>
  <c r="EW8" i="17"/>
  <c r="EV8" i="17"/>
  <c r="EY8" i="17"/>
  <c r="EX8" i="17"/>
  <c r="EV5" i="17"/>
  <c r="EW5" i="17"/>
  <c r="EX5" i="17"/>
  <c r="EY5" i="17"/>
  <c r="EV3" i="17"/>
  <c r="EW3" i="17"/>
  <c r="EX3" i="17"/>
  <c r="EY3" i="17"/>
  <c r="EB22" i="17"/>
  <c r="EC22" i="17"/>
  <c r="ED22" i="17"/>
  <c r="EE22" i="17"/>
  <c r="FT20" i="17"/>
  <c r="FU20" i="17"/>
  <c r="FV20" i="17"/>
  <c r="FW20" i="17"/>
  <c r="EF20" i="17"/>
  <c r="EG20" i="17"/>
  <c r="EH20" i="17"/>
  <c r="EI20" i="17"/>
  <c r="FQ18" i="17"/>
  <c r="FP18" i="17"/>
  <c r="FS18" i="17"/>
  <c r="FR18" i="17"/>
  <c r="EC18" i="17"/>
  <c r="EB18" i="17"/>
  <c r="EE18" i="17"/>
  <c r="ED18" i="17"/>
  <c r="FT16" i="17"/>
  <c r="FU16" i="17"/>
  <c r="FV16" i="17"/>
  <c r="FW16" i="17"/>
  <c r="EF16" i="17"/>
  <c r="EG16" i="17"/>
  <c r="EH16" i="17"/>
  <c r="EI16" i="17"/>
  <c r="EV22" i="17"/>
  <c r="EW22" i="17"/>
  <c r="EX22" i="17"/>
  <c r="EY22" i="17"/>
  <c r="GN20" i="17"/>
  <c r="GO20" i="17"/>
  <c r="GP20" i="17"/>
  <c r="GQ20" i="17"/>
  <c r="EZ20" i="17"/>
  <c r="FA20" i="17"/>
  <c r="FB20" i="17"/>
  <c r="FC20" i="17"/>
  <c r="GK18" i="17"/>
  <c r="GJ18" i="17"/>
  <c r="GM18" i="17"/>
  <c r="GL18" i="17"/>
  <c r="EW18" i="17"/>
  <c r="EV18" i="17"/>
  <c r="EY18" i="17"/>
  <c r="EX18" i="17"/>
  <c r="GN16" i="17"/>
  <c r="GO16" i="17"/>
  <c r="GP16" i="17"/>
  <c r="GQ16" i="17"/>
  <c r="EZ16" i="17"/>
  <c r="FA16" i="17"/>
  <c r="FB16" i="17"/>
  <c r="FC16" i="17"/>
  <c r="GJ14" i="17"/>
  <c r="GK14" i="17"/>
  <c r="GL14" i="17"/>
  <c r="GM14" i="17"/>
  <c r="EV14" i="17"/>
  <c r="EW14" i="17"/>
  <c r="EX14" i="17"/>
  <c r="EY14" i="17"/>
  <c r="GN12" i="17"/>
  <c r="GO12" i="17"/>
  <c r="GP12" i="17"/>
  <c r="GQ12" i="17"/>
  <c r="EZ12" i="17"/>
  <c r="FA12" i="17"/>
  <c r="FB12" i="17"/>
  <c r="FC12" i="17"/>
  <c r="GJ10" i="17"/>
  <c r="GK10" i="17"/>
  <c r="GL10" i="17"/>
  <c r="GM10" i="17"/>
  <c r="EV10" i="17"/>
  <c r="EW10" i="17"/>
  <c r="EX10" i="17"/>
  <c r="EY10" i="17"/>
  <c r="GO8" i="17"/>
  <c r="GN8" i="17"/>
  <c r="GQ8" i="17"/>
  <c r="GP8" i="17"/>
  <c r="FA8" i="17"/>
  <c r="EZ8" i="17"/>
  <c r="FC8" i="17"/>
  <c r="FB8" i="17"/>
  <c r="EZ5" i="17"/>
  <c r="FA5" i="17"/>
  <c r="FB5" i="17"/>
  <c r="FC5" i="17"/>
  <c r="EZ3" i="17"/>
  <c r="FA3" i="17"/>
  <c r="FB3" i="17"/>
  <c r="FC3" i="17"/>
  <c r="EF22" i="17"/>
  <c r="EG22" i="17"/>
  <c r="EH22" i="17"/>
  <c r="EI22" i="17"/>
  <c r="FP20" i="17"/>
  <c r="FQ20" i="17"/>
  <c r="FR20" i="17"/>
  <c r="FS20" i="17"/>
  <c r="EB20" i="17"/>
  <c r="EC20" i="17"/>
  <c r="ED20" i="17"/>
  <c r="EE20" i="17"/>
  <c r="FU18" i="17"/>
  <c r="FT18" i="17"/>
  <c r="FW18" i="17"/>
  <c r="FV18" i="17"/>
  <c r="EG18" i="17"/>
  <c r="EF18" i="17"/>
  <c r="EI18" i="17"/>
  <c r="EH18" i="17"/>
  <c r="FP16" i="17"/>
  <c r="FQ16" i="17"/>
  <c r="FR16" i="17"/>
  <c r="FS16" i="17"/>
  <c r="EB16" i="17"/>
  <c r="EC16" i="17"/>
  <c r="ED16" i="17"/>
  <c r="EE16" i="17"/>
  <c r="G49" i="10"/>
  <c r="BR10" i="17" s="1"/>
  <c r="Z8" i="10"/>
  <c r="Z6" i="10"/>
  <c r="BO5" i="17"/>
  <c r="Z4" i="10"/>
  <c r="BP7" i="17"/>
  <c r="BP8" i="17"/>
  <c r="P109" i="2"/>
  <c r="BP6" i="17"/>
  <c r="AM47" i="3"/>
  <c r="P110" i="2"/>
  <c r="P111" i="2"/>
  <c r="P112" i="2"/>
  <c r="F41" i="10" l="1"/>
  <c r="BQ2" i="17" s="1"/>
  <c r="F53" i="10"/>
  <c r="BQ14" i="17" s="1"/>
  <c r="F49" i="10"/>
  <c r="BQ10" i="17" s="1"/>
  <c r="F45" i="10"/>
  <c r="BQ6" i="17" s="1"/>
  <c r="F44" i="10"/>
  <c r="BQ5" i="17" s="1"/>
  <c r="F55" i="10"/>
  <c r="BQ16" i="17" s="1"/>
  <c r="F51" i="10"/>
  <c r="BQ12" i="17" s="1"/>
  <c r="F47" i="10"/>
  <c r="BQ8" i="17" s="1"/>
  <c r="F43" i="10"/>
  <c r="BQ4" i="17" s="1"/>
  <c r="F56" i="10"/>
  <c r="BQ17" i="17" s="1"/>
  <c r="F48" i="10"/>
  <c r="BQ9" i="17" s="1"/>
  <c r="F50" i="10"/>
  <c r="BQ11" i="17" s="1"/>
  <c r="F54" i="10"/>
  <c r="BQ15" i="17" s="1"/>
  <c r="F46" i="10"/>
  <c r="BQ7" i="17" s="1"/>
  <c r="F42" i="10"/>
  <c r="BQ3" i="17" s="1"/>
  <c r="N102" i="2"/>
  <c r="U34" i="2" s="1"/>
  <c r="D103" i="2"/>
  <c r="D98" i="2"/>
  <c r="D84" i="2"/>
  <c r="D119" i="2"/>
  <c r="D108" i="2"/>
  <c r="D95" i="2"/>
  <c r="N95" i="2"/>
  <c r="U27" i="2" s="1"/>
  <c r="N86" i="2"/>
  <c r="U18" i="2" s="1"/>
  <c r="D107" i="2"/>
  <c r="D102" i="2"/>
  <c r="D88" i="2"/>
  <c r="D123" i="2"/>
  <c r="Y123" i="2" s="1"/>
  <c r="D114" i="2"/>
  <c r="D135" i="2"/>
  <c r="N104" i="2"/>
  <c r="U36" i="2" s="1"/>
  <c r="D113" i="2"/>
  <c r="D106" i="2"/>
  <c r="D92" i="2"/>
  <c r="D127" i="2"/>
  <c r="D122" i="2"/>
  <c r="D117" i="2"/>
  <c r="AA105" i="2" s="1"/>
  <c r="D110" i="2"/>
  <c r="Y110" i="2" s="1"/>
  <c r="D96" i="2"/>
  <c r="Y96" i="2" s="1"/>
  <c r="D131" i="2"/>
  <c r="D130" i="2"/>
  <c r="AR132" i="2" s="1"/>
  <c r="D90" i="2"/>
  <c r="N106" i="2"/>
  <c r="U38" i="2" s="1"/>
  <c r="D121" i="2"/>
  <c r="D112" i="2"/>
  <c r="D85" i="2"/>
  <c r="D136" i="2"/>
  <c r="D133" i="2"/>
  <c r="N92" i="2"/>
  <c r="U24" i="2" s="1"/>
  <c r="D125" i="2"/>
  <c r="AA97" i="2" s="1"/>
  <c r="D116" i="2"/>
  <c r="D89" i="2"/>
  <c r="D140" i="2"/>
  <c r="D104" i="2"/>
  <c r="D109" i="2"/>
  <c r="D129" i="2"/>
  <c r="D120" i="2"/>
  <c r="D93" i="2"/>
  <c r="D100" i="2"/>
  <c r="D111" i="2"/>
  <c r="N89" i="2"/>
  <c r="U21" i="2" s="1"/>
  <c r="N105" i="2"/>
  <c r="U37" i="2" s="1"/>
  <c r="N94" i="2"/>
  <c r="U26" i="2" s="1"/>
  <c r="D83" i="2"/>
  <c r="D134" i="2"/>
  <c r="D124" i="2"/>
  <c r="D97" i="2"/>
  <c r="D118" i="2"/>
  <c r="D87" i="2"/>
  <c r="D138" i="2"/>
  <c r="D128" i="2"/>
  <c r="D101" i="2"/>
  <c r="D126" i="2"/>
  <c r="N98" i="2"/>
  <c r="U30" i="2" s="1"/>
  <c r="N91" i="2"/>
  <c r="U23" i="2" s="1"/>
  <c r="N107" i="2"/>
  <c r="U39" i="2" s="1"/>
  <c r="N96" i="2"/>
  <c r="U28" i="2" s="1"/>
  <c r="D91" i="2"/>
  <c r="D86" i="2"/>
  <c r="D132" i="2"/>
  <c r="D105" i="2"/>
  <c r="D137" i="2"/>
  <c r="N93" i="2"/>
  <c r="U25" i="2" s="1"/>
  <c r="D81" i="2"/>
  <c r="AA141" i="2" s="1"/>
  <c r="N100" i="2"/>
  <c r="U32" i="2" s="1"/>
  <c r="D99" i="2"/>
  <c r="D94" i="2"/>
  <c r="D139" i="2"/>
  <c r="D115" i="2"/>
  <c r="D141" i="2"/>
  <c r="D80" i="2"/>
  <c r="AR82" i="2" s="1"/>
  <c r="N84" i="2"/>
  <c r="U16" i="2" s="1"/>
  <c r="N103" i="2"/>
  <c r="U35" i="2" s="1"/>
  <c r="N87" i="2"/>
  <c r="U19" i="2" s="1"/>
  <c r="N85" i="2"/>
  <c r="U17" i="2" s="1"/>
  <c r="N101" i="2"/>
  <c r="U33" i="2" s="1"/>
  <c r="N83" i="2"/>
  <c r="U15" i="2" s="1"/>
  <c r="N90" i="2"/>
  <c r="U22" i="2" s="1"/>
  <c r="N99" i="2"/>
  <c r="U31" i="2" s="1"/>
  <c r="D82" i="2"/>
  <c r="N88" i="2"/>
  <c r="U20" i="2" s="1"/>
  <c r="N97" i="2"/>
  <c r="U29" i="2" s="1"/>
  <c r="N82" i="2"/>
  <c r="U14" i="2" s="1"/>
  <c r="AM50" i="3"/>
  <c r="AM36" i="3"/>
  <c r="AM38" i="3"/>
  <c r="AM35" i="3"/>
  <c r="AC17" i="3"/>
  <c r="B29" i="3" s="1"/>
  <c r="F5" i="17" s="1"/>
  <c r="AE17" i="3"/>
  <c r="B37" i="3" s="1"/>
  <c r="F13" i="17" s="1"/>
  <c r="AM44" i="3"/>
  <c r="AM41" i="3"/>
  <c r="AM42" i="3"/>
  <c r="AM40" i="3"/>
  <c r="AM46" i="3"/>
  <c r="AM43" i="3"/>
  <c r="AM33" i="3"/>
  <c r="AM37" i="3"/>
  <c r="AM29" i="3"/>
  <c r="AF17" i="3"/>
  <c r="B41" i="3" s="1"/>
  <c r="F17" i="17" s="1"/>
  <c r="AL35" i="3"/>
  <c r="AC16" i="3"/>
  <c r="B28" i="3" s="1"/>
  <c r="F4" i="17" s="1"/>
  <c r="AL47" i="3"/>
  <c r="AL46" i="3"/>
  <c r="AL36" i="3"/>
  <c r="AL43" i="3"/>
  <c r="AL49" i="3"/>
  <c r="AL34" i="3"/>
  <c r="AL40" i="3"/>
  <c r="AL33" i="3"/>
  <c r="AF16" i="3"/>
  <c r="B40" i="3" s="1"/>
  <c r="F16" i="17" s="1"/>
  <c r="AL44" i="3"/>
  <c r="AE16" i="3"/>
  <c r="B36" i="3" s="1"/>
  <c r="F12" i="17" s="1"/>
  <c r="AL29" i="3"/>
  <c r="AL38" i="3"/>
  <c r="AL37" i="3"/>
  <c r="AL28" i="3"/>
  <c r="AL32" i="3"/>
  <c r="AL50" i="3"/>
  <c r="AD16" i="3"/>
  <c r="B32" i="3" s="1"/>
  <c r="F8" i="17" s="1"/>
  <c r="AL30" i="3"/>
  <c r="AL48" i="3"/>
  <c r="AL45" i="3"/>
  <c r="AL41" i="3"/>
  <c r="AL31" i="3"/>
  <c r="AL39" i="3"/>
  <c r="AL42" i="3"/>
  <c r="AE15" i="3"/>
  <c r="B35" i="3" s="1"/>
  <c r="F11" i="17" s="1"/>
  <c r="AF15" i="3"/>
  <c r="B39" i="3" s="1"/>
  <c r="F15" i="17" s="1"/>
  <c r="AK28" i="3"/>
  <c r="AK42" i="3"/>
  <c r="AK50" i="3"/>
  <c r="AK35" i="3"/>
  <c r="AK36" i="3"/>
  <c r="AK40" i="3"/>
  <c r="AD15" i="3"/>
  <c r="B31" i="3" s="1"/>
  <c r="F7" i="17" s="1"/>
  <c r="AK29" i="3"/>
  <c r="AK45" i="3"/>
  <c r="AK32" i="3"/>
  <c r="AK44" i="3"/>
  <c r="AK49" i="3"/>
  <c r="AK43" i="3"/>
  <c r="AK48" i="3"/>
  <c r="AK31" i="3"/>
  <c r="AC15" i="3"/>
  <c r="B27" i="3" s="1"/>
  <c r="F3" i="17" s="1"/>
  <c r="AK37" i="3"/>
  <c r="AK47" i="3"/>
  <c r="AD14" i="3"/>
  <c r="B30" i="3" s="1"/>
  <c r="F6" i="17" s="1"/>
  <c r="AC14" i="3"/>
  <c r="B26" i="3" s="1"/>
  <c r="F2" i="17" s="1"/>
  <c r="AJ41" i="3"/>
  <c r="AJ49" i="3"/>
  <c r="AJ39" i="3"/>
  <c r="AJ45" i="3"/>
  <c r="AE14" i="3"/>
  <c r="B34" i="3" s="1"/>
  <c r="F10" i="17" s="1"/>
  <c r="AJ37" i="3"/>
  <c r="AJ46" i="3"/>
  <c r="AJ36" i="3"/>
  <c r="AJ31" i="3"/>
  <c r="AJ33" i="3"/>
  <c r="AJ34" i="3"/>
  <c r="AJ29" i="3"/>
  <c r="AJ30" i="3"/>
  <c r="AJ48" i="3"/>
  <c r="AJ47" i="3"/>
  <c r="AJ50" i="3"/>
  <c r="AJ43" i="3"/>
  <c r="AJ35" i="3"/>
  <c r="G42" i="10"/>
  <c r="BR3" i="17" s="1"/>
  <c r="G46" i="10"/>
  <c r="BR7" i="17" s="1"/>
  <c r="G41" i="10"/>
  <c r="BR2" i="17" s="1"/>
  <c r="P113" i="2"/>
  <c r="AG142" i="2"/>
  <c r="AI142" i="2"/>
  <c r="AK39" i="3"/>
  <c r="AG141" i="2"/>
  <c r="AI141" i="2"/>
  <c r="AI90" i="2"/>
  <c r="AG90" i="2"/>
  <c r="AM31" i="3"/>
  <c r="AJ42" i="3"/>
  <c r="AM48" i="3"/>
  <c r="AK46" i="3"/>
  <c r="AJ38" i="3"/>
  <c r="AI137" i="2"/>
  <c r="AG137" i="2"/>
  <c r="AI128" i="2"/>
  <c r="AG128" i="2"/>
  <c r="AG123" i="2"/>
  <c r="AI123" i="2"/>
  <c r="AI112" i="2"/>
  <c r="AG112" i="2"/>
  <c r="H93" i="3"/>
  <c r="H100" i="3"/>
  <c r="H135" i="3"/>
  <c r="H111" i="3"/>
  <c r="H123" i="3"/>
  <c r="H92" i="3"/>
  <c r="H132" i="3"/>
  <c r="H112" i="3"/>
  <c r="H104" i="3"/>
  <c r="H113" i="3"/>
  <c r="H102" i="3"/>
  <c r="H114" i="3"/>
  <c r="H96" i="3"/>
  <c r="H105" i="3"/>
  <c r="H115" i="3"/>
  <c r="H97" i="3"/>
  <c r="H142" i="3"/>
  <c r="H103" i="3"/>
  <c r="H128" i="3"/>
  <c r="H116" i="3"/>
  <c r="H98" i="3"/>
  <c r="AD17" i="3"/>
  <c r="B33" i="3" s="1"/>
  <c r="F9" i="17" s="1"/>
  <c r="AM49" i="3"/>
  <c r="AM32" i="3"/>
  <c r="H126" i="3"/>
  <c r="H95" i="3"/>
  <c r="H141" i="3"/>
  <c r="H124" i="3"/>
  <c r="H117" i="3"/>
  <c r="H99" i="3"/>
  <c r="H140" i="3"/>
  <c r="H127" i="3"/>
  <c r="H129" i="3"/>
  <c r="H101" i="3"/>
  <c r="H106" i="3"/>
  <c r="H118" i="3"/>
  <c r="H139" i="3"/>
  <c r="H133" i="3"/>
  <c r="H130" i="3"/>
  <c r="H107" i="3"/>
  <c r="H119" i="3"/>
  <c r="H138" i="3"/>
  <c r="H136" i="3"/>
  <c r="H131" i="3"/>
  <c r="H108" i="3"/>
  <c r="H120" i="3"/>
  <c r="H137" i="3"/>
  <c r="H94" i="3"/>
  <c r="H143" i="3"/>
  <c r="H109" i="3"/>
  <c r="H121" i="3"/>
  <c r="AM45" i="3"/>
  <c r="H125" i="3"/>
  <c r="H134" i="3"/>
  <c r="H110" i="3"/>
  <c r="H122" i="3"/>
  <c r="AM34" i="3"/>
  <c r="AM28" i="3"/>
  <c r="AI93" i="2"/>
  <c r="AG93" i="2"/>
  <c r="AI130" i="2"/>
  <c r="AG130" i="2"/>
  <c r="AG121" i="2"/>
  <c r="AI121" i="2"/>
  <c r="AI82" i="2"/>
  <c r="AG82" i="2"/>
  <c r="F143" i="3"/>
  <c r="F131" i="3"/>
  <c r="F107" i="3"/>
  <c r="F100" i="3"/>
  <c r="F113" i="3"/>
  <c r="F120" i="3"/>
  <c r="F108" i="3"/>
  <c r="F133" i="3"/>
  <c r="F121" i="3"/>
  <c r="F129" i="3"/>
  <c r="F127" i="3"/>
  <c r="F114" i="3"/>
  <c r="F122" i="3"/>
  <c r="F124" i="3"/>
  <c r="F115" i="3"/>
  <c r="F123" i="3"/>
  <c r="F112" i="3"/>
  <c r="F128" i="3"/>
  <c r="F116" i="3"/>
  <c r="F126" i="3"/>
  <c r="F93" i="3"/>
  <c r="F130" i="3"/>
  <c r="F132" i="3"/>
  <c r="F142" i="3"/>
  <c r="F94" i="3"/>
  <c r="F109" i="3"/>
  <c r="F135" i="3"/>
  <c r="F141" i="3"/>
  <c r="F105" i="3"/>
  <c r="F95" i="3"/>
  <c r="F111" i="3"/>
  <c r="F117" i="3"/>
  <c r="F136" i="3"/>
  <c r="F140" i="3"/>
  <c r="F104" i="3"/>
  <c r="F96" i="3"/>
  <c r="F110" i="3"/>
  <c r="F118" i="3"/>
  <c r="F139" i="3"/>
  <c r="F103" i="3"/>
  <c r="F97" i="3"/>
  <c r="F125" i="3"/>
  <c r="F119" i="3"/>
  <c r="F138" i="3"/>
  <c r="F92" i="3"/>
  <c r="F102" i="3"/>
  <c r="F98" i="3"/>
  <c r="F134" i="3"/>
  <c r="F137" i="3"/>
  <c r="F106" i="3"/>
  <c r="F101" i="3"/>
  <c r="F99" i="3"/>
  <c r="AG136" i="2"/>
  <c r="AI136" i="2"/>
  <c r="AI102" i="2"/>
  <c r="AG102" i="2"/>
  <c r="AM30" i="3"/>
  <c r="AI122" i="2"/>
  <c r="AG122" i="2"/>
  <c r="AI92" i="2"/>
  <c r="AG92" i="2"/>
  <c r="AI85" i="2"/>
  <c r="AG85" i="2"/>
  <c r="C73" i="2"/>
  <c r="B43" i="2"/>
  <c r="M11" i="2" s="1"/>
  <c r="AI135" i="2"/>
  <c r="AG135" i="2"/>
  <c r="AI132" i="2"/>
  <c r="AG132" i="2"/>
  <c r="AI115" i="2"/>
  <c r="AG115" i="2"/>
  <c r="AI107" i="2"/>
  <c r="AG107" i="2"/>
  <c r="AI101" i="2"/>
  <c r="AG101" i="2"/>
  <c r="AI88" i="2"/>
  <c r="AG88" i="2"/>
  <c r="D140" i="3"/>
  <c r="D128" i="3"/>
  <c r="D107" i="3"/>
  <c r="D119" i="3"/>
  <c r="AK38" i="3"/>
  <c r="AK30" i="3"/>
  <c r="D97" i="3"/>
  <c r="D129" i="3"/>
  <c r="D94" i="3"/>
  <c r="D108" i="3"/>
  <c r="D120" i="3"/>
  <c r="AK41" i="3"/>
  <c r="D126" i="3"/>
  <c r="D130" i="3"/>
  <c r="D93" i="3"/>
  <c r="D96" i="3"/>
  <c r="D109" i="3"/>
  <c r="D121" i="3"/>
  <c r="D132" i="3"/>
  <c r="D99" i="3"/>
  <c r="D100" i="3"/>
  <c r="D110" i="3"/>
  <c r="D122" i="3"/>
  <c r="D131" i="3"/>
  <c r="D101" i="3"/>
  <c r="D111" i="3"/>
  <c r="D123" i="3"/>
  <c r="D135" i="3"/>
  <c r="D136" i="3"/>
  <c r="D102" i="3"/>
  <c r="D112" i="3"/>
  <c r="D124" i="3"/>
  <c r="D103" i="3"/>
  <c r="D113" i="3"/>
  <c r="D125" i="3"/>
  <c r="D137" i="3"/>
  <c r="D127" i="3"/>
  <c r="D104" i="3"/>
  <c r="D114" i="3"/>
  <c r="D139" i="3"/>
  <c r="D105" i="3"/>
  <c r="D115" i="3"/>
  <c r="AK34" i="3"/>
  <c r="D141" i="3"/>
  <c r="D133" i="3"/>
  <c r="D95" i="3"/>
  <c r="D116" i="3"/>
  <c r="D134" i="3"/>
  <c r="D142" i="3"/>
  <c r="D143" i="3"/>
  <c r="D98" i="3"/>
  <c r="D117" i="3"/>
  <c r="D138" i="3"/>
  <c r="D92" i="3"/>
  <c r="D106" i="3"/>
  <c r="D118" i="3"/>
  <c r="AI84" i="2"/>
  <c r="AG84" i="2"/>
  <c r="AI138" i="2"/>
  <c r="AG138" i="2"/>
  <c r="AI113" i="2"/>
  <c r="AG113" i="2"/>
  <c r="AG109" i="2"/>
  <c r="AI109" i="2"/>
  <c r="AI100" i="2"/>
  <c r="AG100" i="2"/>
  <c r="AI87" i="2"/>
  <c r="AG87" i="2"/>
  <c r="AG131" i="2"/>
  <c r="AI131" i="2"/>
  <c r="AI94" i="2"/>
  <c r="AG94" i="2"/>
  <c r="B113" i="3"/>
  <c r="B132" i="3"/>
  <c r="B95" i="3"/>
  <c r="B114" i="3"/>
  <c r="B135" i="3"/>
  <c r="B128" i="3"/>
  <c r="B96" i="3"/>
  <c r="B115" i="3"/>
  <c r="B143" i="3"/>
  <c r="B105" i="3"/>
  <c r="B130" i="3"/>
  <c r="B97" i="3"/>
  <c r="B116" i="3"/>
  <c r="B101" i="3"/>
  <c r="B137" i="3"/>
  <c r="B98" i="3"/>
  <c r="B117" i="3"/>
  <c r="B111" i="3"/>
  <c r="B138" i="3"/>
  <c r="B99" i="3"/>
  <c r="B118" i="3"/>
  <c r="B110" i="3"/>
  <c r="B133" i="3"/>
  <c r="B139" i="3"/>
  <c r="B100" i="3"/>
  <c r="AF14" i="3"/>
  <c r="B38" i="3" s="1"/>
  <c r="F14" i="17" s="1"/>
  <c r="AJ28" i="3"/>
  <c r="B119" i="3"/>
  <c r="B125" i="3"/>
  <c r="B104" i="3"/>
  <c r="B140" i="3"/>
  <c r="B120" i="3"/>
  <c r="B134" i="3"/>
  <c r="B112" i="3"/>
  <c r="B141" i="3"/>
  <c r="B106" i="3"/>
  <c r="B121" i="3"/>
  <c r="B136" i="3"/>
  <c r="B127" i="3"/>
  <c r="B142" i="3"/>
  <c r="B107" i="3"/>
  <c r="AJ44" i="3"/>
  <c r="B122" i="3"/>
  <c r="B129" i="3"/>
  <c r="B103" i="3"/>
  <c r="B108" i="3"/>
  <c r="B92" i="3"/>
  <c r="AJ40" i="3"/>
  <c r="AJ32" i="3"/>
  <c r="B123" i="3"/>
  <c r="B131" i="3"/>
  <c r="B93" i="3"/>
  <c r="B102" i="3"/>
  <c r="B126" i="3"/>
  <c r="B124" i="3"/>
  <c r="B109" i="3"/>
  <c r="B94" i="3"/>
  <c r="AG110" i="2"/>
  <c r="AV99" i="2"/>
  <c r="AV91" i="2"/>
  <c r="AV101" i="2"/>
  <c r="G53" i="10"/>
  <c r="BR14" i="17" s="1"/>
  <c r="G48" i="10"/>
  <c r="BR9" i="17" s="1"/>
  <c r="G55" i="10"/>
  <c r="BR16" i="17" s="1"/>
  <c r="G51" i="10"/>
  <c r="BR12" i="17" s="1"/>
  <c r="AU24" i="14"/>
  <c r="AV24" i="14" s="1"/>
  <c r="AX24" i="14" s="1"/>
  <c r="AY24" i="14"/>
  <c r="AX4" i="17"/>
  <c r="G34" i="10"/>
  <c r="BM8" i="17" s="1"/>
  <c r="H36" i="10"/>
  <c r="BN10" i="17" s="1"/>
  <c r="I33" i="10"/>
  <c r="BO7" i="17" s="1"/>
  <c r="AB6" i="10"/>
  <c r="AB1" i="10"/>
  <c r="I28" i="10" s="1"/>
  <c r="BO2" i="17" s="1"/>
  <c r="AB7" i="10"/>
  <c r="I34" i="10" s="1"/>
  <c r="BO8" i="17" s="1"/>
  <c r="I35" i="10"/>
  <c r="BO9" i="17" s="1"/>
  <c r="H29" i="10"/>
  <c r="BN3" i="17" s="1"/>
  <c r="AB2" i="10"/>
  <c r="I29" i="10" s="1"/>
  <c r="BO3" i="17" s="1"/>
  <c r="AB8" i="10"/>
  <c r="G28" i="10"/>
  <c r="BM2" i="17" s="1"/>
  <c r="H30" i="10"/>
  <c r="BN4" i="17" s="1"/>
  <c r="I30" i="10"/>
  <c r="BO4" i="17" s="1"/>
  <c r="AB3" i="10"/>
  <c r="AB9" i="10"/>
  <c r="I36" i="10" s="1"/>
  <c r="BO10" i="17" s="1"/>
  <c r="Y130" i="2" l="1"/>
  <c r="AA92" i="2"/>
  <c r="AR112" i="2"/>
  <c r="AA112" i="2"/>
  <c r="AR127" i="2"/>
  <c r="Y125" i="2"/>
  <c r="Q112" i="2"/>
  <c r="O44" i="2" s="1"/>
  <c r="Q108" i="2"/>
  <c r="O40" i="2" s="1"/>
  <c r="AR83" i="2"/>
  <c r="Q107" i="2"/>
  <c r="O39" i="2" s="1"/>
  <c r="Y81" i="2"/>
  <c r="AR119" i="2"/>
  <c r="Y117" i="2"/>
  <c r="AA134" i="2"/>
  <c r="Y88" i="2"/>
  <c r="AR90" i="2"/>
  <c r="Y99" i="2"/>
  <c r="AA123" i="2"/>
  <c r="AR101" i="2"/>
  <c r="AR104" i="2"/>
  <c r="Y102" i="2"/>
  <c r="AA120" i="2"/>
  <c r="AA96" i="2"/>
  <c r="Y126" i="2"/>
  <c r="AR128" i="2"/>
  <c r="Y107" i="2"/>
  <c r="AA115" i="2"/>
  <c r="AR109" i="2"/>
  <c r="AA106" i="2"/>
  <c r="AR118" i="2"/>
  <c r="Y116" i="2"/>
  <c r="Y101" i="2"/>
  <c r="AR103" i="2"/>
  <c r="AA121" i="2"/>
  <c r="AA111" i="2"/>
  <c r="AR113" i="2"/>
  <c r="Y111" i="2"/>
  <c r="AA89" i="2"/>
  <c r="Y133" i="2"/>
  <c r="AR135" i="2"/>
  <c r="AA100" i="2"/>
  <c r="Y122" i="2"/>
  <c r="AR124" i="2"/>
  <c r="AA94" i="2"/>
  <c r="Y128" i="2"/>
  <c r="AR130" i="2"/>
  <c r="Y100" i="2"/>
  <c r="AA122" i="2"/>
  <c r="AR102" i="2"/>
  <c r="AA86" i="2"/>
  <c r="AR138" i="2"/>
  <c r="Y136" i="2"/>
  <c r="AA95" i="2"/>
  <c r="AR129" i="2"/>
  <c r="Y127" i="2"/>
  <c r="AR139" i="2"/>
  <c r="AA85" i="2"/>
  <c r="Y137" i="2"/>
  <c r="AR140" i="2"/>
  <c r="AA84" i="2"/>
  <c r="Y138" i="2"/>
  <c r="AR95" i="2"/>
  <c r="Y93" i="2"/>
  <c r="AA129" i="2"/>
  <c r="AR87" i="2"/>
  <c r="Y85" i="2"/>
  <c r="AA137" i="2"/>
  <c r="AR94" i="2"/>
  <c r="Y92" i="2"/>
  <c r="AA130" i="2"/>
  <c r="Y95" i="2"/>
  <c r="AA127" i="2"/>
  <c r="AR97" i="2"/>
  <c r="AR107" i="2"/>
  <c r="Y105" i="2"/>
  <c r="AA117" i="2"/>
  <c r="Y87" i="2"/>
  <c r="AA135" i="2"/>
  <c r="AR89" i="2"/>
  <c r="AA102" i="2"/>
  <c r="AR122" i="2"/>
  <c r="Y120" i="2"/>
  <c r="AR114" i="2"/>
  <c r="Y112" i="2"/>
  <c r="AA110" i="2"/>
  <c r="AR108" i="2"/>
  <c r="Y106" i="2"/>
  <c r="AA116" i="2"/>
  <c r="AR110" i="2"/>
  <c r="AA114" i="2"/>
  <c r="Y108" i="2"/>
  <c r="Y132" i="2"/>
  <c r="AR134" i="2"/>
  <c r="AA90" i="2"/>
  <c r="AA104" i="2"/>
  <c r="Y118" i="2"/>
  <c r="AR120" i="2"/>
  <c r="Y129" i="2"/>
  <c r="AR131" i="2"/>
  <c r="AA93" i="2"/>
  <c r="AA101" i="2"/>
  <c r="Y121" i="2"/>
  <c r="AR123" i="2"/>
  <c r="AA109" i="2"/>
  <c r="Y113" i="2"/>
  <c r="AR115" i="2"/>
  <c r="AR121" i="2"/>
  <c r="AA103" i="2"/>
  <c r="Y119" i="2"/>
  <c r="AA126" i="2"/>
  <c r="Y86" i="2"/>
  <c r="AR88" i="2"/>
  <c r="AA136" i="2"/>
  <c r="Y97" i="2"/>
  <c r="AR99" i="2"/>
  <c r="AA125" i="2"/>
  <c r="AA113" i="2"/>
  <c r="Y109" i="2"/>
  <c r="AR111" i="2"/>
  <c r="Y84" i="2"/>
  <c r="AR86" i="2"/>
  <c r="AA138" i="2"/>
  <c r="Q93" i="2"/>
  <c r="O25" i="2" s="1"/>
  <c r="Q89" i="2"/>
  <c r="O21" i="2" s="1"/>
  <c r="Q86" i="2"/>
  <c r="O18" i="2" s="1"/>
  <c r="Q102" i="2"/>
  <c r="O34" i="2" s="1"/>
  <c r="Q95" i="2"/>
  <c r="O27" i="2" s="1"/>
  <c r="Q88" i="2"/>
  <c r="O20" i="2" s="1"/>
  <c r="Q104" i="2"/>
  <c r="O36" i="2" s="1"/>
  <c r="Q97" i="2"/>
  <c r="O29" i="2" s="1"/>
  <c r="Q90" i="2"/>
  <c r="O22" i="2" s="1"/>
  <c r="Q106" i="2"/>
  <c r="O38" i="2" s="1"/>
  <c r="Q99" i="2"/>
  <c r="O31" i="2" s="1"/>
  <c r="Q83" i="2"/>
  <c r="O15" i="2" s="1"/>
  <c r="Q109" i="2"/>
  <c r="O41" i="2" s="1"/>
  <c r="Q92" i="2"/>
  <c r="O24" i="2" s="1"/>
  <c r="Q101" i="2"/>
  <c r="O33" i="2" s="1"/>
  <c r="Q94" i="2"/>
  <c r="O26" i="2" s="1"/>
  <c r="Q85" i="2"/>
  <c r="O17" i="2" s="1"/>
  <c r="Q110" i="2"/>
  <c r="O42" i="2" s="1"/>
  <c r="AA81" i="2"/>
  <c r="Q96" i="2"/>
  <c r="O28" i="2" s="1"/>
  <c r="Q87" i="2"/>
  <c r="O19" i="2" s="1"/>
  <c r="Q103" i="2"/>
  <c r="O35" i="2" s="1"/>
  <c r="Q98" i="2"/>
  <c r="O30" i="2" s="1"/>
  <c r="Q132" i="2"/>
  <c r="O64" i="2" s="1"/>
  <c r="Q105" i="2"/>
  <c r="O37" i="2" s="1"/>
  <c r="Q111" i="2"/>
  <c r="O43" i="2" s="1"/>
  <c r="Q82" i="2"/>
  <c r="O14" i="2" s="1"/>
  <c r="Q84" i="2"/>
  <c r="O16" i="2" s="1"/>
  <c r="Q100" i="2"/>
  <c r="O32" i="2" s="1"/>
  <c r="Q91" i="2"/>
  <c r="O23" i="2" s="1"/>
  <c r="AR143" i="2"/>
  <c r="Y141" i="2"/>
  <c r="Y91" i="2"/>
  <c r="AA131" i="2"/>
  <c r="AR93" i="2"/>
  <c r="AA98" i="2"/>
  <c r="AR126" i="2"/>
  <c r="Y124" i="2"/>
  <c r="AA118" i="2"/>
  <c r="AR106" i="2"/>
  <c r="Y104" i="2"/>
  <c r="Y90" i="2"/>
  <c r="AA132" i="2"/>
  <c r="AR92" i="2"/>
  <c r="AA87" i="2"/>
  <c r="Y135" i="2"/>
  <c r="AR137" i="2"/>
  <c r="AR100" i="2"/>
  <c r="Y98" i="2"/>
  <c r="AA124" i="2"/>
  <c r="AA128" i="2"/>
  <c r="AR96" i="2"/>
  <c r="Y94" i="2"/>
  <c r="AA107" i="2"/>
  <c r="AR117" i="2"/>
  <c r="Y115" i="2"/>
  <c r="Y134" i="2"/>
  <c r="AA88" i="2"/>
  <c r="AR136" i="2"/>
  <c r="Y140" i="2"/>
  <c r="AR142" i="2"/>
  <c r="AA82" i="2"/>
  <c r="Y114" i="2"/>
  <c r="AA108" i="2"/>
  <c r="AR116" i="2"/>
  <c r="AR105" i="2"/>
  <c r="Y103" i="2"/>
  <c r="AA119" i="2"/>
  <c r="AR98" i="2"/>
  <c r="AR84" i="2"/>
  <c r="Y82" i="2"/>
  <c r="AA140" i="2"/>
  <c r="AA83" i="2"/>
  <c r="Y139" i="2"/>
  <c r="AR141" i="2"/>
  <c r="Y83" i="2"/>
  <c r="AA139" i="2"/>
  <c r="AR85" i="2"/>
  <c r="AR91" i="2"/>
  <c r="Y89" i="2"/>
  <c r="AA133" i="2"/>
  <c r="AA91" i="2"/>
  <c r="AR133" i="2"/>
  <c r="Y131" i="2"/>
  <c r="P11" i="2"/>
  <c r="AA99" i="2"/>
  <c r="AR125" i="2"/>
  <c r="B53" i="2"/>
  <c r="C107" i="3"/>
  <c r="Q129" i="3" s="1"/>
  <c r="P129" i="3"/>
  <c r="C135" i="3"/>
  <c r="Q101" i="3" s="1"/>
  <c r="P101" i="3"/>
  <c r="E105" i="3"/>
  <c r="AA131" i="3" s="1"/>
  <c r="Z131" i="3"/>
  <c r="E109" i="3"/>
  <c r="AA127" i="3" s="1"/>
  <c r="Z127" i="3"/>
  <c r="AJ96" i="3"/>
  <c r="G140" i="3"/>
  <c r="AK96" i="3" s="1"/>
  <c r="P94" i="3"/>
  <c r="C142" i="3"/>
  <c r="Q94" i="3" s="1"/>
  <c r="L143" i="3"/>
  <c r="P105" i="3"/>
  <c r="C131" i="3"/>
  <c r="Q105" i="3" s="1"/>
  <c r="P109" i="3"/>
  <c r="C127" i="3"/>
  <c r="Q109" i="3" s="1"/>
  <c r="P99" i="3"/>
  <c r="C137" i="3"/>
  <c r="Q99" i="3" s="1"/>
  <c r="C95" i="3"/>
  <c r="Q141" i="3" s="1"/>
  <c r="P141" i="3"/>
  <c r="E98" i="3"/>
  <c r="AA138" i="3" s="1"/>
  <c r="Z138" i="3"/>
  <c r="E114" i="3"/>
  <c r="AA122" i="3" s="1"/>
  <c r="Z122" i="3"/>
  <c r="E123" i="3"/>
  <c r="AA113" i="3" s="1"/>
  <c r="Z113" i="3"/>
  <c r="V93" i="3"/>
  <c r="E93" i="3"/>
  <c r="AA143" i="3" s="1"/>
  <c r="Z143" i="3"/>
  <c r="Z129" i="3"/>
  <c r="E107" i="3"/>
  <c r="AA129" i="3" s="1"/>
  <c r="AJ98" i="3"/>
  <c r="G138" i="3"/>
  <c r="AK98" i="3" s="1"/>
  <c r="G117" i="3"/>
  <c r="AK119" i="3" s="1"/>
  <c r="AJ119" i="3"/>
  <c r="AJ110" i="3"/>
  <c r="G126" i="3"/>
  <c r="AK110" i="3" s="1"/>
  <c r="AJ103" i="3"/>
  <c r="G133" i="3"/>
  <c r="AK103" i="3" s="1"/>
  <c r="AT127" i="3"/>
  <c r="I109" i="3"/>
  <c r="AU127" i="3" s="1"/>
  <c r="AT103" i="3"/>
  <c r="I133" i="3"/>
  <c r="AU103" i="3" s="1"/>
  <c r="AT141" i="3"/>
  <c r="I95" i="3"/>
  <c r="AU141" i="3" s="1"/>
  <c r="I105" i="3"/>
  <c r="AU131" i="3" s="1"/>
  <c r="AT131" i="3"/>
  <c r="AT136" i="3"/>
  <c r="I100" i="3"/>
  <c r="AU136" i="3" s="1"/>
  <c r="P113" i="3"/>
  <c r="C123" i="3"/>
  <c r="Q113" i="3" s="1"/>
  <c r="E104" i="3"/>
  <c r="AA132" i="3" s="1"/>
  <c r="Z132" i="3"/>
  <c r="G116" i="3"/>
  <c r="AK120" i="3" s="1"/>
  <c r="AJ120" i="3"/>
  <c r="AT93" i="3"/>
  <c r="I143" i="3"/>
  <c r="AU93" i="3" s="1"/>
  <c r="AT140" i="3"/>
  <c r="I96" i="3"/>
  <c r="AU140" i="3" s="1"/>
  <c r="I93" i="3"/>
  <c r="AU143" i="3" s="1"/>
  <c r="AP93" i="3"/>
  <c r="AT143" i="3"/>
  <c r="C121" i="3"/>
  <c r="Q115" i="3" s="1"/>
  <c r="P115" i="3"/>
  <c r="C100" i="3"/>
  <c r="Q136" i="3" s="1"/>
  <c r="P136" i="3"/>
  <c r="P120" i="3"/>
  <c r="C116" i="3"/>
  <c r="Q120" i="3" s="1"/>
  <c r="C113" i="3"/>
  <c r="Q123" i="3" s="1"/>
  <c r="P123" i="3"/>
  <c r="Z94" i="3"/>
  <c r="E142" i="3"/>
  <c r="AA94" i="3" s="1"/>
  <c r="V143" i="3"/>
  <c r="Z109" i="3"/>
  <c r="E127" i="3"/>
  <c r="AA109" i="3" s="1"/>
  <c r="E101" i="3"/>
  <c r="AA135" i="3" s="1"/>
  <c r="Z135" i="3"/>
  <c r="Z110" i="3"/>
  <c r="E126" i="3"/>
  <c r="AA110" i="3" s="1"/>
  <c r="Z96" i="3"/>
  <c r="E140" i="3"/>
  <c r="AA96" i="3" s="1"/>
  <c r="G125" i="3"/>
  <c r="AK111" i="3" s="1"/>
  <c r="AJ111" i="3"/>
  <c r="G95" i="3"/>
  <c r="AK141" i="3" s="1"/>
  <c r="AJ141" i="3"/>
  <c r="AJ108" i="3"/>
  <c r="G128" i="3"/>
  <c r="AK108" i="3" s="1"/>
  <c r="AJ116" i="3"/>
  <c r="G120" i="3"/>
  <c r="AK116" i="3" s="1"/>
  <c r="I94" i="3"/>
  <c r="AU142" i="3" s="1"/>
  <c r="AT142" i="3"/>
  <c r="AT118" i="3"/>
  <c r="I118" i="3"/>
  <c r="AU118" i="3" s="1"/>
  <c r="I114" i="3"/>
  <c r="AU122" i="3" s="1"/>
  <c r="AT122" i="3"/>
  <c r="Z108" i="3"/>
  <c r="E128" i="3"/>
  <c r="AA108" i="3" s="1"/>
  <c r="G111" i="3"/>
  <c r="AK125" i="3" s="1"/>
  <c r="AJ125" i="3"/>
  <c r="C106" i="3"/>
  <c r="Q130" i="3" s="1"/>
  <c r="P130" i="3"/>
  <c r="P97" i="3"/>
  <c r="C139" i="3"/>
  <c r="Q97" i="3" s="1"/>
  <c r="P139" i="3"/>
  <c r="C97" i="3"/>
  <c r="Q139" i="3" s="1"/>
  <c r="E134" i="3"/>
  <c r="AA102" i="3" s="1"/>
  <c r="Z102" i="3"/>
  <c r="Z99" i="3"/>
  <c r="E137" i="3"/>
  <c r="AA99" i="3" s="1"/>
  <c r="Z105" i="3"/>
  <c r="E131" i="3"/>
  <c r="AA105" i="3" s="1"/>
  <c r="G97" i="3"/>
  <c r="AK139" i="3" s="1"/>
  <c r="AJ139" i="3"/>
  <c r="G105" i="3"/>
  <c r="AK131" i="3" s="1"/>
  <c r="AJ131" i="3"/>
  <c r="G112" i="3"/>
  <c r="AK124" i="3" s="1"/>
  <c r="AJ124" i="3"/>
  <c r="AJ123" i="3"/>
  <c r="G113" i="3"/>
  <c r="AK123" i="3" s="1"/>
  <c r="AT99" i="3"/>
  <c r="I137" i="3"/>
  <c r="AU99" i="3" s="1"/>
  <c r="I106" i="3"/>
  <c r="AU130" i="3" s="1"/>
  <c r="AT130" i="3"/>
  <c r="I102" i="3"/>
  <c r="AU134" i="3" s="1"/>
  <c r="AT134" i="3"/>
  <c r="P135" i="3"/>
  <c r="C101" i="3"/>
  <c r="Q135" i="3" s="1"/>
  <c r="Z106" i="3"/>
  <c r="E130" i="3"/>
  <c r="AA106" i="3" s="1"/>
  <c r="AT97" i="3"/>
  <c r="I139" i="3"/>
  <c r="AU97" i="3" s="1"/>
  <c r="C141" i="3"/>
  <c r="Q95" i="3" s="1"/>
  <c r="P95" i="3"/>
  <c r="P106" i="3"/>
  <c r="C130" i="3"/>
  <c r="Q106" i="3" s="1"/>
  <c r="Z111" i="3"/>
  <c r="E125" i="3"/>
  <c r="AA111" i="3" s="1"/>
  <c r="E122" i="3"/>
  <c r="AA114" i="3" s="1"/>
  <c r="Z114" i="3"/>
  <c r="Z116" i="3"/>
  <c r="E120" i="3"/>
  <c r="AA116" i="3" s="1"/>
  <c r="N11" i="2"/>
  <c r="E87" i="2"/>
  <c r="E113" i="2"/>
  <c r="E115" i="2"/>
  <c r="E130" i="2"/>
  <c r="E81" i="2"/>
  <c r="E104" i="2"/>
  <c r="E97" i="2"/>
  <c r="E90" i="2"/>
  <c r="E137" i="2"/>
  <c r="E123" i="2"/>
  <c r="E122" i="2"/>
  <c r="E82" i="2"/>
  <c r="E108" i="2"/>
  <c r="E101" i="2"/>
  <c r="E94" i="2"/>
  <c r="E111" i="2"/>
  <c r="E107" i="2"/>
  <c r="E84" i="2"/>
  <c r="E124" i="2"/>
  <c r="E110" i="2"/>
  <c r="E102" i="2"/>
  <c r="E119" i="2"/>
  <c r="E103" i="2"/>
  <c r="E118" i="2"/>
  <c r="E106" i="2"/>
  <c r="E127" i="2"/>
  <c r="E99" i="2"/>
  <c r="E126" i="2"/>
  <c r="E112" i="2"/>
  <c r="E136" i="2"/>
  <c r="E95" i="2"/>
  <c r="E88" i="2"/>
  <c r="E132" i="2"/>
  <c r="E138" i="2"/>
  <c r="E120" i="2"/>
  <c r="E129" i="2"/>
  <c r="E135" i="2"/>
  <c r="E114" i="2"/>
  <c r="E86" i="2"/>
  <c r="E83" i="2"/>
  <c r="E125" i="2"/>
  <c r="E128" i="2"/>
  <c r="E139" i="2"/>
  <c r="E89" i="2"/>
  <c r="E134" i="2"/>
  <c r="E93" i="2"/>
  <c r="E117" i="2"/>
  <c r="E140" i="2"/>
  <c r="E96" i="2"/>
  <c r="E141" i="2"/>
  <c r="E92" i="2"/>
  <c r="E100" i="2"/>
  <c r="E116" i="2"/>
  <c r="E85" i="2"/>
  <c r="E105" i="2"/>
  <c r="E131" i="2"/>
  <c r="E121" i="2"/>
  <c r="E133" i="2"/>
  <c r="E109" i="2"/>
  <c r="E80" i="2"/>
  <c r="E91" i="2"/>
  <c r="E98" i="2"/>
  <c r="AJ137" i="3"/>
  <c r="G99" i="3"/>
  <c r="AK137" i="3" s="1"/>
  <c r="G103" i="3"/>
  <c r="AK133" i="3" s="1"/>
  <c r="AJ133" i="3"/>
  <c r="G141" i="3"/>
  <c r="AK95" i="3" s="1"/>
  <c r="AJ95" i="3"/>
  <c r="G123" i="3"/>
  <c r="AK113" i="3" s="1"/>
  <c r="AJ113" i="3"/>
  <c r="G100" i="3"/>
  <c r="AK136" i="3" s="1"/>
  <c r="AJ136" i="3"/>
  <c r="I120" i="3"/>
  <c r="AU116" i="3" s="1"/>
  <c r="AT116" i="3"/>
  <c r="I101" i="3"/>
  <c r="AU135" i="3" s="1"/>
  <c r="AT135" i="3"/>
  <c r="I113" i="3"/>
  <c r="AU123" i="3" s="1"/>
  <c r="AT123" i="3"/>
  <c r="AJ123" i="2"/>
  <c r="E111" i="3"/>
  <c r="AA125" i="3" s="1"/>
  <c r="Z125" i="3"/>
  <c r="G108" i="3"/>
  <c r="AK128" i="3" s="1"/>
  <c r="AJ128" i="3"/>
  <c r="P103" i="3"/>
  <c r="C133" i="3"/>
  <c r="Q103" i="3" s="1"/>
  <c r="Z120" i="3"/>
  <c r="E116" i="3"/>
  <c r="AA120" i="3" s="1"/>
  <c r="C108" i="3"/>
  <c r="Q128" i="3" s="1"/>
  <c r="P128" i="3"/>
  <c r="P124" i="3"/>
  <c r="C112" i="3"/>
  <c r="Q124" i="3" s="1"/>
  <c r="P126" i="3"/>
  <c r="C110" i="3"/>
  <c r="Q126" i="3" s="1"/>
  <c r="P131" i="3"/>
  <c r="C105" i="3"/>
  <c r="Q131" i="3" s="1"/>
  <c r="E95" i="3"/>
  <c r="AA141" i="3" s="1"/>
  <c r="Z141" i="3"/>
  <c r="E113" i="3"/>
  <c r="AA123" i="3" s="1"/>
  <c r="Z123" i="3"/>
  <c r="E110" i="3"/>
  <c r="AA126" i="3" s="1"/>
  <c r="Z126" i="3"/>
  <c r="E108" i="3"/>
  <c r="AA128" i="3" s="1"/>
  <c r="Z128" i="3"/>
  <c r="AJ135" i="3"/>
  <c r="G101" i="3"/>
  <c r="AK135" i="3" s="1"/>
  <c r="AJ97" i="3"/>
  <c r="G139" i="3"/>
  <c r="AK97" i="3" s="1"/>
  <c r="AJ101" i="3"/>
  <c r="G135" i="3"/>
  <c r="AK101" i="3" s="1"/>
  <c r="AJ121" i="3"/>
  <c r="G115" i="3"/>
  <c r="AK121" i="3" s="1"/>
  <c r="G107" i="3"/>
  <c r="AK129" i="3" s="1"/>
  <c r="AJ129" i="3"/>
  <c r="I108" i="3"/>
  <c r="AU128" i="3" s="1"/>
  <c r="AT128" i="3"/>
  <c r="AT107" i="3"/>
  <c r="I129" i="3"/>
  <c r="AU107" i="3" s="1"/>
  <c r="I98" i="3"/>
  <c r="AU138" i="3" s="1"/>
  <c r="AT138" i="3"/>
  <c r="AT132" i="3"/>
  <c r="I104" i="3"/>
  <c r="AU132" i="3" s="1"/>
  <c r="AJ90" i="2"/>
  <c r="P104" i="3"/>
  <c r="C132" i="3"/>
  <c r="Q104" i="3" s="1"/>
  <c r="AJ117" i="3"/>
  <c r="G119" i="3"/>
  <c r="AK117" i="3" s="1"/>
  <c r="P133" i="3"/>
  <c r="C103" i="3"/>
  <c r="Q133" i="3" s="1"/>
  <c r="C134" i="3"/>
  <c r="Q102" i="3" s="1"/>
  <c r="P102" i="3"/>
  <c r="P93" i="3"/>
  <c r="C143" i="3"/>
  <c r="Q93" i="3" s="1"/>
  <c r="Z103" i="3"/>
  <c r="E133" i="3"/>
  <c r="AA103" i="3" s="1"/>
  <c r="E103" i="3"/>
  <c r="AA133" i="3" s="1"/>
  <c r="Z133" i="3"/>
  <c r="Z136" i="3"/>
  <c r="E100" i="3"/>
  <c r="AA136" i="3" s="1"/>
  <c r="E94" i="3"/>
  <c r="AA142" i="3" s="1"/>
  <c r="Z142" i="3"/>
  <c r="G106" i="3"/>
  <c r="AK130" i="3" s="1"/>
  <c r="AJ130" i="3"/>
  <c r="G118" i="3"/>
  <c r="AK118" i="3" s="1"/>
  <c r="AJ118" i="3"/>
  <c r="AJ127" i="3"/>
  <c r="G109" i="3"/>
  <c r="AK127" i="3" s="1"/>
  <c r="AJ112" i="3"/>
  <c r="G124" i="3"/>
  <c r="AK112" i="3" s="1"/>
  <c r="AJ105" i="3"/>
  <c r="G131" i="3"/>
  <c r="AK105" i="3" s="1"/>
  <c r="AT114" i="3"/>
  <c r="I122" i="3"/>
  <c r="AU114" i="3" s="1"/>
  <c r="AT105" i="3"/>
  <c r="I131" i="3"/>
  <c r="AU105" i="3" s="1"/>
  <c r="AT109" i="3"/>
  <c r="I127" i="3"/>
  <c r="AU109" i="3" s="1"/>
  <c r="AT120" i="3"/>
  <c r="I116" i="3"/>
  <c r="AU120" i="3" s="1"/>
  <c r="AT124" i="3"/>
  <c r="I112" i="3"/>
  <c r="AU124" i="3" s="1"/>
  <c r="AJ141" i="2"/>
  <c r="P100" i="3"/>
  <c r="C136" i="3"/>
  <c r="Q100" i="3" s="1"/>
  <c r="Z93" i="3"/>
  <c r="E143" i="3"/>
  <c r="AA93" i="3" s="1"/>
  <c r="AT110" i="3"/>
  <c r="I126" i="3"/>
  <c r="AU110" i="3" s="1"/>
  <c r="P142" i="3"/>
  <c r="C94" i="3"/>
  <c r="Q142" i="3" s="1"/>
  <c r="C118" i="3"/>
  <c r="Q118" i="3" s="1"/>
  <c r="P118" i="3"/>
  <c r="AX5" i="17"/>
  <c r="P127" i="3"/>
  <c r="C109" i="3"/>
  <c r="Q127" i="3" s="1"/>
  <c r="P107" i="3"/>
  <c r="C129" i="3"/>
  <c r="Q107" i="3" s="1"/>
  <c r="P116" i="3"/>
  <c r="C120" i="3"/>
  <c r="Q116" i="3" s="1"/>
  <c r="C99" i="3"/>
  <c r="Q137" i="3" s="1"/>
  <c r="P137" i="3"/>
  <c r="C115" i="3"/>
  <c r="Q121" i="3" s="1"/>
  <c r="P121" i="3"/>
  <c r="E118" i="3"/>
  <c r="AA118" i="3" s="1"/>
  <c r="Z118" i="3"/>
  <c r="Z95" i="3"/>
  <c r="E141" i="3"/>
  <c r="AA95" i="3" s="1"/>
  <c r="E124" i="3"/>
  <c r="AA112" i="3" s="1"/>
  <c r="Z112" i="3"/>
  <c r="E99" i="3"/>
  <c r="AA137" i="3" s="1"/>
  <c r="Z137" i="3"/>
  <c r="Z107" i="3"/>
  <c r="E129" i="3"/>
  <c r="AA107" i="3" s="1"/>
  <c r="AJ99" i="3"/>
  <c r="G137" i="3"/>
  <c r="AK99" i="3" s="1"/>
  <c r="G110" i="3"/>
  <c r="AK126" i="3" s="1"/>
  <c r="AJ126" i="3"/>
  <c r="AJ142" i="3"/>
  <c r="G94" i="3"/>
  <c r="AK142" i="3" s="1"/>
  <c r="AJ114" i="3"/>
  <c r="G122" i="3"/>
  <c r="AK114" i="3" s="1"/>
  <c r="G143" i="3"/>
  <c r="AK93" i="3" s="1"/>
  <c r="AJ93" i="3"/>
  <c r="I110" i="3"/>
  <c r="AU126" i="3" s="1"/>
  <c r="AT126" i="3"/>
  <c r="AT100" i="3"/>
  <c r="I136" i="3"/>
  <c r="AU100" i="3" s="1"/>
  <c r="AT96" i="3"/>
  <c r="I140" i="3"/>
  <c r="AU96" i="3" s="1"/>
  <c r="I128" i="3"/>
  <c r="AU108" i="3" s="1"/>
  <c r="AT108" i="3"/>
  <c r="AT104" i="3"/>
  <c r="I132" i="3"/>
  <c r="AU104" i="3" s="1"/>
  <c r="C124" i="3"/>
  <c r="Q112" i="3" s="1"/>
  <c r="P112" i="3"/>
  <c r="P96" i="3"/>
  <c r="C140" i="3"/>
  <c r="Q96" i="3" s="1"/>
  <c r="C96" i="3"/>
  <c r="Q140" i="3" s="1"/>
  <c r="P140" i="3"/>
  <c r="Z130" i="3"/>
  <c r="E106" i="3"/>
  <c r="AA130" i="3" s="1"/>
  <c r="E112" i="3"/>
  <c r="AA124" i="3" s="1"/>
  <c r="Z124" i="3"/>
  <c r="Z139" i="3"/>
  <c r="E97" i="3"/>
  <c r="AA139" i="3" s="1"/>
  <c r="AJ92" i="2"/>
  <c r="G96" i="3"/>
  <c r="AK140" i="3" s="1"/>
  <c r="AJ140" i="3"/>
  <c r="G142" i="3"/>
  <c r="AK94" i="3" s="1"/>
  <c r="AF143" i="3"/>
  <c r="AJ94" i="3"/>
  <c r="AG80" i="2"/>
  <c r="AH109" i="2" s="1"/>
  <c r="AT102" i="3"/>
  <c r="I134" i="3"/>
  <c r="AU102" i="3" s="1"/>
  <c r="AT98" i="3"/>
  <c r="I138" i="3"/>
  <c r="AU98" i="3" s="1"/>
  <c r="I99" i="3"/>
  <c r="AU137" i="3" s="1"/>
  <c r="AT137" i="3"/>
  <c r="I103" i="3"/>
  <c r="AU133" i="3" s="1"/>
  <c r="AT133" i="3"/>
  <c r="P114" i="3"/>
  <c r="C122" i="3"/>
  <c r="Q114" i="3" s="1"/>
  <c r="P98" i="3"/>
  <c r="C138" i="3"/>
  <c r="Q98" i="3" s="1"/>
  <c r="Z104" i="3"/>
  <c r="E132" i="3"/>
  <c r="AA104" i="3" s="1"/>
  <c r="AJ102" i="3"/>
  <c r="G134" i="3"/>
  <c r="AK102" i="3" s="1"/>
  <c r="AJ122" i="3"/>
  <c r="G114" i="3"/>
  <c r="AK122" i="3" s="1"/>
  <c r="P110" i="3"/>
  <c r="C126" i="3"/>
  <c r="Q110" i="3" s="1"/>
  <c r="C104" i="3"/>
  <c r="Q132" i="3" s="1"/>
  <c r="P132" i="3"/>
  <c r="C111" i="3"/>
  <c r="Q125" i="3" s="1"/>
  <c r="P125" i="3"/>
  <c r="P108" i="3"/>
  <c r="C128" i="3"/>
  <c r="Q108" i="3" s="1"/>
  <c r="Z121" i="3"/>
  <c r="E115" i="3"/>
  <c r="AA121" i="3" s="1"/>
  <c r="E102" i="3"/>
  <c r="AA134" i="3" s="1"/>
  <c r="Z134" i="3"/>
  <c r="Z115" i="3"/>
  <c r="E121" i="3"/>
  <c r="AA115" i="3" s="1"/>
  <c r="G98" i="3"/>
  <c r="AK138" i="3" s="1"/>
  <c r="AJ138" i="3"/>
  <c r="G104" i="3"/>
  <c r="AK132" i="3" s="1"/>
  <c r="AJ132" i="3"/>
  <c r="G132" i="3"/>
  <c r="AK104" i="3" s="1"/>
  <c r="AJ104" i="3"/>
  <c r="AJ109" i="3"/>
  <c r="G127" i="3"/>
  <c r="AK109" i="3" s="1"/>
  <c r="AI80" i="2"/>
  <c r="AJ142" i="2" s="1"/>
  <c r="I125" i="3"/>
  <c r="AU111" i="3" s="1"/>
  <c r="AT111" i="3"/>
  <c r="AT117" i="3"/>
  <c r="I119" i="3"/>
  <c r="AU117" i="3" s="1"/>
  <c r="AT119" i="3"/>
  <c r="I117" i="3"/>
  <c r="AU119" i="3" s="1"/>
  <c r="AT94" i="3"/>
  <c r="I142" i="3"/>
  <c r="AU94" i="3" s="1"/>
  <c r="AP143" i="3"/>
  <c r="AT113" i="3"/>
  <c r="I123" i="3"/>
  <c r="AU113" i="3" s="1"/>
  <c r="P111" i="3"/>
  <c r="C125" i="3"/>
  <c r="Q111" i="3" s="1"/>
  <c r="Z98" i="3"/>
  <c r="E138" i="3"/>
  <c r="AA98" i="3" s="1"/>
  <c r="AJ134" i="3"/>
  <c r="G102" i="3"/>
  <c r="AK134" i="3" s="1"/>
  <c r="G130" i="3"/>
  <c r="AK106" i="3" s="1"/>
  <c r="AJ106" i="3"/>
  <c r="G129" i="3"/>
  <c r="AK107" i="3" s="1"/>
  <c r="AJ107" i="3"/>
  <c r="I107" i="3"/>
  <c r="AU129" i="3" s="1"/>
  <c r="AT129" i="3"/>
  <c r="AT112" i="3"/>
  <c r="I124" i="3"/>
  <c r="AU112" i="3" s="1"/>
  <c r="I97" i="3"/>
  <c r="AU139" i="3" s="1"/>
  <c r="AT139" i="3"/>
  <c r="I111" i="3"/>
  <c r="AU125" i="3" s="1"/>
  <c r="AT125" i="3"/>
  <c r="C102" i="3"/>
  <c r="Q134" i="3" s="1"/>
  <c r="P134" i="3"/>
  <c r="P119" i="3"/>
  <c r="C117" i="3"/>
  <c r="Q119" i="3" s="1"/>
  <c r="Z100" i="3"/>
  <c r="E136" i="3"/>
  <c r="AA100" i="3" s="1"/>
  <c r="C93" i="3"/>
  <c r="Q143" i="3" s="1"/>
  <c r="P143" i="3"/>
  <c r="L93" i="3"/>
  <c r="C119" i="3"/>
  <c r="Q117" i="3" s="1"/>
  <c r="P117" i="3"/>
  <c r="P138" i="3"/>
  <c r="C98" i="3"/>
  <c r="Q138" i="3" s="1"/>
  <c r="P122" i="3"/>
  <c r="C114" i="3"/>
  <c r="Q122" i="3" s="1"/>
  <c r="AJ109" i="2"/>
  <c r="Z119" i="3"/>
  <c r="E117" i="3"/>
  <c r="AA119" i="3" s="1"/>
  <c r="Z97" i="3"/>
  <c r="E139" i="3"/>
  <c r="AA97" i="3" s="1"/>
  <c r="Z101" i="3"/>
  <c r="E135" i="3"/>
  <c r="AA101" i="3" s="1"/>
  <c r="Z140" i="3"/>
  <c r="E96" i="3"/>
  <c r="AA140" i="3" s="1"/>
  <c r="E119" i="3"/>
  <c r="AA117" i="3" s="1"/>
  <c r="Z117" i="3"/>
  <c r="G136" i="3"/>
  <c r="AK100" i="3" s="1"/>
  <c r="AJ100" i="3"/>
  <c r="G93" i="3"/>
  <c r="AK143" i="3" s="1"/>
  <c r="AJ143" i="3"/>
  <c r="AF93" i="3"/>
  <c r="AJ115" i="3"/>
  <c r="G121" i="3"/>
  <c r="AK115" i="3" s="1"/>
  <c r="AT115" i="3"/>
  <c r="I121" i="3"/>
  <c r="AU115" i="3" s="1"/>
  <c r="AT106" i="3"/>
  <c r="I130" i="3"/>
  <c r="AU106" i="3" s="1"/>
  <c r="AT95" i="3"/>
  <c r="I141" i="3"/>
  <c r="AU95" i="3" s="1"/>
  <c r="I115" i="3"/>
  <c r="AU121" i="3" s="1"/>
  <c r="AT121" i="3"/>
  <c r="AT101" i="3"/>
  <c r="I135" i="3"/>
  <c r="AU101" i="3" s="1"/>
  <c r="Q113" i="2"/>
  <c r="O45" i="2" s="1"/>
  <c r="P114" i="2"/>
  <c r="AC131" i="2" l="1"/>
  <c r="U131" i="2" s="1"/>
  <c r="AD112" i="2"/>
  <c r="AC109" i="2"/>
  <c r="U109" i="2" s="1"/>
  <c r="AC112" i="2"/>
  <c r="U112" i="2" s="1"/>
  <c r="AD110" i="2"/>
  <c r="AD107" i="2"/>
  <c r="V107" i="2" s="1"/>
  <c r="AD105" i="2"/>
  <c r="AC110" i="2"/>
  <c r="AC108" i="2"/>
  <c r="AD106" i="2"/>
  <c r="V106" i="2" s="1"/>
  <c r="AD111" i="2"/>
  <c r="V111" i="2" s="1"/>
  <c r="AC105" i="2"/>
  <c r="U105" i="2" s="1"/>
  <c r="AC106" i="2"/>
  <c r="U106" i="2" s="1"/>
  <c r="AC88" i="2"/>
  <c r="U88" i="2" s="1"/>
  <c r="AC89" i="2"/>
  <c r="U89" i="2" s="1"/>
  <c r="AC92" i="2"/>
  <c r="U92" i="2" s="1"/>
  <c r="AC81" i="2"/>
  <c r="U81" i="2" s="1"/>
  <c r="AC96" i="2"/>
  <c r="U96" i="2" s="1"/>
  <c r="AC82" i="2"/>
  <c r="U82" i="2" s="1"/>
  <c r="AC100" i="2"/>
  <c r="U100" i="2" s="1"/>
  <c r="AC86" i="2"/>
  <c r="U86" i="2" s="1"/>
  <c r="AC103" i="2"/>
  <c r="U103" i="2" s="1"/>
  <c r="AC104" i="2"/>
  <c r="U104" i="2" s="1"/>
  <c r="AC90" i="2"/>
  <c r="U90" i="2" s="1"/>
  <c r="AC83" i="2"/>
  <c r="U83" i="2" s="1"/>
  <c r="AC94" i="2"/>
  <c r="U94" i="2" s="1"/>
  <c r="AC87" i="2"/>
  <c r="U87" i="2" s="1"/>
  <c r="AC98" i="2"/>
  <c r="U98" i="2" s="1"/>
  <c r="AC91" i="2"/>
  <c r="U91" i="2" s="1"/>
  <c r="AC102" i="2"/>
  <c r="U102" i="2" s="1"/>
  <c r="AC95" i="2"/>
  <c r="U95" i="2" s="1"/>
  <c r="AC97" i="2"/>
  <c r="U97" i="2" s="1"/>
  <c r="AC99" i="2"/>
  <c r="U99" i="2" s="1"/>
  <c r="AC101" i="2"/>
  <c r="U101" i="2" s="1"/>
  <c r="AC84" i="2"/>
  <c r="U84" i="2" s="1"/>
  <c r="AC85" i="2"/>
  <c r="U85" i="2" s="1"/>
  <c r="AC93" i="2"/>
  <c r="U93" i="2" s="1"/>
  <c r="AC111" i="2"/>
  <c r="U111" i="2" s="1"/>
  <c r="AC107" i="2"/>
  <c r="U107" i="2" s="1"/>
  <c r="AD97" i="2"/>
  <c r="V97" i="2" s="1"/>
  <c r="AD84" i="2"/>
  <c r="V84" i="2" s="1"/>
  <c r="AD101" i="2"/>
  <c r="V101" i="2" s="1"/>
  <c r="AD98" i="2"/>
  <c r="V98" i="2" s="1"/>
  <c r="AD81" i="2"/>
  <c r="V81" i="2" s="1"/>
  <c r="AD82" i="2"/>
  <c r="V82" i="2" s="1"/>
  <c r="AD90" i="2"/>
  <c r="V90" i="2" s="1"/>
  <c r="AD93" i="2"/>
  <c r="V93" i="2" s="1"/>
  <c r="AD85" i="2"/>
  <c r="V85" i="2" s="1"/>
  <c r="AD91" i="2"/>
  <c r="V91" i="2" s="1"/>
  <c r="AD99" i="2"/>
  <c r="V99" i="2" s="1"/>
  <c r="AD104" i="2"/>
  <c r="V104" i="2" s="1"/>
  <c r="AD83" i="2"/>
  <c r="V83" i="2" s="1"/>
  <c r="AD92" i="2"/>
  <c r="V92" i="2" s="1"/>
  <c r="AD88" i="2"/>
  <c r="V88" i="2" s="1"/>
  <c r="AD96" i="2"/>
  <c r="V96" i="2" s="1"/>
  <c r="AD94" i="2"/>
  <c r="V94" i="2" s="1"/>
  <c r="AD102" i="2"/>
  <c r="V102" i="2" s="1"/>
  <c r="AD89" i="2"/>
  <c r="V89" i="2" s="1"/>
  <c r="AD86" i="2"/>
  <c r="V86" i="2" s="1"/>
  <c r="AD103" i="2"/>
  <c r="V103" i="2" s="1"/>
  <c r="AD95" i="2"/>
  <c r="V95" i="2" s="1"/>
  <c r="AD131" i="2"/>
  <c r="V131" i="2" s="1"/>
  <c r="AD100" i="2"/>
  <c r="V100" i="2" s="1"/>
  <c r="AD87" i="2"/>
  <c r="V87" i="2" s="1"/>
  <c r="AD108" i="2"/>
  <c r="V108" i="2" s="1"/>
  <c r="AD109" i="2"/>
  <c r="V109" i="2" s="1"/>
  <c r="AH115" i="2"/>
  <c r="AH131" i="2"/>
  <c r="AT95" i="2"/>
  <c r="AL94" i="2" s="1"/>
  <c r="G93" i="2"/>
  <c r="H93" i="2" s="1"/>
  <c r="G119" i="2"/>
  <c r="H119" i="2" s="1"/>
  <c r="AT121" i="2"/>
  <c r="AL120" i="2" s="1"/>
  <c r="AD113" i="2"/>
  <c r="P115" i="2"/>
  <c r="AC113" i="2"/>
  <c r="Q114" i="2"/>
  <c r="O46" i="2" s="1"/>
  <c r="AJ121" i="2"/>
  <c r="AJ137" i="2"/>
  <c r="G134" i="2"/>
  <c r="H134" i="2" s="1"/>
  <c r="AT136" i="2"/>
  <c r="AL135" i="2" s="1"/>
  <c r="G102" i="2"/>
  <c r="H102" i="2" s="1"/>
  <c r="AT104" i="2"/>
  <c r="AL103" i="2" s="1"/>
  <c r="AH121" i="2"/>
  <c r="AJ82" i="2"/>
  <c r="AH82" i="2"/>
  <c r="U108" i="2"/>
  <c r="AJ101" i="2"/>
  <c r="AH90" i="2"/>
  <c r="AT133" i="2"/>
  <c r="AL132" i="2" s="1"/>
  <c r="G131" i="2"/>
  <c r="H131" i="2" s="1"/>
  <c r="AT91" i="2"/>
  <c r="AL90" i="2" s="1"/>
  <c r="G89" i="2"/>
  <c r="H89" i="2" s="1"/>
  <c r="AT90" i="2"/>
  <c r="AL89" i="2" s="1"/>
  <c r="G88" i="2"/>
  <c r="H88" i="2" s="1"/>
  <c r="AT112" i="2"/>
  <c r="AL111" i="2" s="1"/>
  <c r="G110" i="2"/>
  <c r="H110" i="2" s="1"/>
  <c r="AT92" i="2"/>
  <c r="AL91" i="2" s="1"/>
  <c r="G90" i="2"/>
  <c r="H90" i="2" s="1"/>
  <c r="AJ93" i="2"/>
  <c r="Y143" i="3"/>
  <c r="X143" i="3"/>
  <c r="B47" i="3"/>
  <c r="F23" i="17" s="1"/>
  <c r="V110" i="2"/>
  <c r="AJ132" i="2"/>
  <c r="AH116" i="2"/>
  <c r="AH83" i="2"/>
  <c r="AH140" i="2"/>
  <c r="AH120" i="2"/>
  <c r="AH114" i="2"/>
  <c r="AH98" i="2"/>
  <c r="AH133" i="2"/>
  <c r="AH139" i="2"/>
  <c r="AH124" i="2"/>
  <c r="AH91" i="2"/>
  <c r="AH118" i="2"/>
  <c r="AH119" i="2"/>
  <c r="AH105" i="2"/>
  <c r="AH108" i="2"/>
  <c r="AH81" i="2"/>
  <c r="AH89" i="2"/>
  <c r="AH96" i="2"/>
  <c r="AH127" i="2"/>
  <c r="AH111" i="2"/>
  <c r="AH125" i="2"/>
  <c r="AH134" i="2"/>
  <c r="AH86" i="2"/>
  <c r="AH129" i="2"/>
  <c r="AH99" i="2"/>
  <c r="AH97" i="2"/>
  <c r="AH104" i="2"/>
  <c r="AH95" i="2"/>
  <c r="AH103" i="2"/>
  <c r="AH126" i="2"/>
  <c r="AH106" i="2"/>
  <c r="AH117" i="2"/>
  <c r="AH107" i="2"/>
  <c r="AH110" i="2"/>
  <c r="G136" i="2"/>
  <c r="H136" i="2" s="1"/>
  <c r="AT138" i="2"/>
  <c r="AL137" i="2" s="1"/>
  <c r="AH130" i="2"/>
  <c r="G125" i="2"/>
  <c r="H125" i="2" s="1"/>
  <c r="AT127" i="2"/>
  <c r="AL126" i="2" s="1"/>
  <c r="G81" i="2"/>
  <c r="H81" i="2" s="1"/>
  <c r="AT83" i="2"/>
  <c r="AL82" i="2" s="1"/>
  <c r="AJ130" i="2"/>
  <c r="AJ135" i="2"/>
  <c r="AJ113" i="2"/>
  <c r="AP94" i="3"/>
  <c r="B45" i="3"/>
  <c r="F21" i="17" s="1"/>
  <c r="AR93" i="3"/>
  <c r="AS93" i="3"/>
  <c r="AH87" i="2"/>
  <c r="AT126" i="2"/>
  <c r="AL125" i="2" s="1"/>
  <c r="G124" i="2"/>
  <c r="H124" i="2" s="1"/>
  <c r="B42" i="3"/>
  <c r="F18" i="17" s="1"/>
  <c r="L94" i="3"/>
  <c r="N93" i="3"/>
  <c r="O93" i="3"/>
  <c r="AT87" i="2"/>
  <c r="AL86" i="2" s="1"/>
  <c r="G85" i="2"/>
  <c r="H85" i="2" s="1"/>
  <c r="AT86" i="2"/>
  <c r="AL85" i="2" s="1"/>
  <c r="G84" i="2"/>
  <c r="H84" i="2" s="1"/>
  <c r="AH93" i="3"/>
  <c r="B44" i="3"/>
  <c r="F20" i="17" s="1"/>
  <c r="AF94" i="3"/>
  <c r="AI93" i="3"/>
  <c r="AH143" i="3"/>
  <c r="AI143" i="3"/>
  <c r="B48" i="3"/>
  <c r="F24" i="17" s="1"/>
  <c r="AH141" i="2"/>
  <c r="AT109" i="2"/>
  <c r="AL108" i="2" s="1"/>
  <c r="G107" i="2"/>
  <c r="H107" i="2" s="1"/>
  <c r="AJ128" i="2"/>
  <c r="AH84" i="2"/>
  <c r="AT102" i="2"/>
  <c r="AL101" i="2" s="1"/>
  <c r="G100" i="2"/>
  <c r="H100" i="2" s="1"/>
  <c r="G83" i="2"/>
  <c r="H83" i="2" s="1"/>
  <c r="AT85" i="2"/>
  <c r="AL84" i="2" s="1"/>
  <c r="AT128" i="2"/>
  <c r="AL127" i="2" s="1"/>
  <c r="G126" i="2"/>
  <c r="H126" i="2" s="1"/>
  <c r="AT113" i="2"/>
  <c r="AL112" i="2" s="1"/>
  <c r="G111" i="2"/>
  <c r="H111" i="2" s="1"/>
  <c r="G130" i="2"/>
  <c r="H130" i="2" s="1"/>
  <c r="AT132" i="2"/>
  <c r="AL131" i="2" s="1"/>
  <c r="AJ138" i="2"/>
  <c r="AH142" i="2"/>
  <c r="G97" i="2"/>
  <c r="H97" i="2" s="1"/>
  <c r="AT99" i="2"/>
  <c r="AL98" i="2" s="1"/>
  <c r="AH128" i="2"/>
  <c r="AH137" i="2"/>
  <c r="AT114" i="2"/>
  <c r="AL113" i="2" s="1"/>
  <c r="G112" i="2"/>
  <c r="H112" i="2" s="1"/>
  <c r="AJ122" i="2"/>
  <c r="AH100" i="2"/>
  <c r="AJ131" i="2"/>
  <c r="AT94" i="2"/>
  <c r="AL93" i="2" s="1"/>
  <c r="G92" i="2"/>
  <c r="H92" i="2" s="1"/>
  <c r="G86" i="2"/>
  <c r="H86" i="2" s="1"/>
  <c r="AT88" i="2"/>
  <c r="AL87" i="2" s="1"/>
  <c r="AT101" i="2"/>
  <c r="AL100" i="2" s="1"/>
  <c r="G99" i="2"/>
  <c r="H99" i="2" s="1"/>
  <c r="G94" i="2"/>
  <c r="H94" i="2" s="1"/>
  <c r="AT96" i="2"/>
  <c r="AL95" i="2" s="1"/>
  <c r="AT117" i="2"/>
  <c r="AL116" i="2" s="1"/>
  <c r="G115" i="2"/>
  <c r="H115" i="2" s="1"/>
  <c r="AJ94" i="2"/>
  <c r="AJ112" i="2"/>
  <c r="AH138" i="2"/>
  <c r="AH93" i="2"/>
  <c r="B43" i="3"/>
  <c r="F19" i="17" s="1"/>
  <c r="V94" i="3"/>
  <c r="X93" i="3"/>
  <c r="Y93" i="3"/>
  <c r="AT97" i="2"/>
  <c r="AL96" i="2" s="1"/>
  <c r="G95" i="2"/>
  <c r="H95" i="2" s="1"/>
  <c r="B49" i="3"/>
  <c r="F25" i="17" s="1"/>
  <c r="AR143" i="3"/>
  <c r="AS143" i="3"/>
  <c r="AT130" i="2"/>
  <c r="AL129" i="2" s="1"/>
  <c r="G128" i="2"/>
  <c r="H128" i="2" s="1"/>
  <c r="G104" i="2"/>
  <c r="H104" i="2" s="1"/>
  <c r="AT106" i="2"/>
  <c r="AL105" i="2" s="1"/>
  <c r="AJ136" i="2"/>
  <c r="G116" i="2"/>
  <c r="H116" i="2" s="1"/>
  <c r="AT118" i="2"/>
  <c r="AL117" i="2" s="1"/>
  <c r="AJ115" i="2"/>
  <c r="AJ107" i="2"/>
  <c r="AH85" i="2"/>
  <c r="G98" i="2"/>
  <c r="H98" i="2" s="1"/>
  <c r="AT100" i="2"/>
  <c r="AL99" i="2" s="1"/>
  <c r="AT143" i="2"/>
  <c r="AL142" i="2" s="1"/>
  <c r="G141" i="2"/>
  <c r="H141" i="2" s="1"/>
  <c r="F141" i="2" s="1"/>
  <c r="G114" i="2"/>
  <c r="H114" i="2" s="1"/>
  <c r="AT116" i="2"/>
  <c r="AL115" i="2" s="1"/>
  <c r="G127" i="2"/>
  <c r="H127" i="2" s="1"/>
  <c r="AT129" i="2"/>
  <c r="AL128" i="2" s="1"/>
  <c r="G101" i="2"/>
  <c r="H101" i="2" s="1"/>
  <c r="AT103" i="2"/>
  <c r="AL102" i="2" s="1"/>
  <c r="G113" i="2"/>
  <c r="H113" i="2" s="1"/>
  <c r="AT115" i="2"/>
  <c r="AL114" i="2" s="1"/>
  <c r="AH94" i="2"/>
  <c r="V112" i="2"/>
  <c r="AX6" i="17"/>
  <c r="AT137" i="2"/>
  <c r="AL136" i="2" s="1"/>
  <c r="G135" i="2"/>
  <c r="H135" i="2" s="1"/>
  <c r="G87" i="2"/>
  <c r="H87" i="2" s="1"/>
  <c r="AT89" i="2"/>
  <c r="AL88" i="2" s="1"/>
  <c r="AT107" i="2"/>
  <c r="AL106" i="2" s="1"/>
  <c r="G105" i="2"/>
  <c r="H105" i="2" s="1"/>
  <c r="AH101" i="2"/>
  <c r="G96" i="2"/>
  <c r="H96" i="2" s="1"/>
  <c r="AT98" i="2"/>
  <c r="AL97" i="2" s="1"/>
  <c r="G106" i="2"/>
  <c r="H106" i="2" s="1"/>
  <c r="AT108" i="2"/>
  <c r="AL107" i="2" s="1"/>
  <c r="G80" i="2"/>
  <c r="H80" i="2" s="1"/>
  <c r="AT82" i="2"/>
  <c r="AL81" i="2" s="1"/>
  <c r="AT142" i="2"/>
  <c r="AL141" i="2" s="1"/>
  <c r="G140" i="2"/>
  <c r="H140" i="2" s="1"/>
  <c r="AT120" i="2"/>
  <c r="AL119" i="2" s="1"/>
  <c r="G118" i="2"/>
  <c r="H118" i="2" s="1"/>
  <c r="AT84" i="2"/>
  <c r="AL83" i="2" s="1"/>
  <c r="G82" i="2"/>
  <c r="H82" i="2" s="1"/>
  <c r="AH113" i="2"/>
  <c r="G139" i="2"/>
  <c r="H139" i="2" s="1"/>
  <c r="AT141" i="2"/>
  <c r="AL140" i="2" s="1"/>
  <c r="G91" i="2"/>
  <c r="H91" i="2" s="1"/>
  <c r="AT93" i="2"/>
  <c r="AL92" i="2" s="1"/>
  <c r="G108" i="2"/>
  <c r="H108" i="2" s="1"/>
  <c r="AT110" i="2"/>
  <c r="AL109" i="2" s="1"/>
  <c r="AH132" i="2"/>
  <c r="AJ100" i="2"/>
  <c r="AH135" i="2"/>
  <c r="G129" i="2"/>
  <c r="H129" i="2" s="1"/>
  <c r="AT131" i="2"/>
  <c r="AL130" i="2" s="1"/>
  <c r="AH122" i="2"/>
  <c r="AJ87" i="2"/>
  <c r="U110" i="2"/>
  <c r="AJ84" i="2"/>
  <c r="V105" i="2"/>
  <c r="AT111" i="2"/>
  <c r="AL110" i="2" s="1"/>
  <c r="G109" i="2"/>
  <c r="H109" i="2" s="1"/>
  <c r="AT119" i="2"/>
  <c r="AL118" i="2" s="1"/>
  <c r="G117" i="2"/>
  <c r="H117" i="2" s="1"/>
  <c r="AT122" i="2"/>
  <c r="AL121" i="2" s="1"/>
  <c r="G120" i="2"/>
  <c r="H120" i="2" s="1"/>
  <c r="G103" i="2"/>
  <c r="H103" i="2" s="1"/>
  <c r="AT105" i="2"/>
  <c r="AL104" i="2" s="1"/>
  <c r="AT124" i="2"/>
  <c r="AL123" i="2" s="1"/>
  <c r="G122" i="2"/>
  <c r="H122" i="2" s="1"/>
  <c r="AJ88" i="2"/>
  <c r="AH136" i="2"/>
  <c r="B46" i="3"/>
  <c r="F22" i="17" s="1"/>
  <c r="N143" i="3"/>
  <c r="O143" i="3"/>
  <c r="AT135" i="2"/>
  <c r="AL134" i="2" s="1"/>
  <c r="G133" i="2"/>
  <c r="H133" i="2" s="1"/>
  <c r="G123" i="2"/>
  <c r="H123" i="2" s="1"/>
  <c r="AT125" i="2"/>
  <c r="AL124" i="2" s="1"/>
  <c r="AH88" i="2"/>
  <c r="AH112" i="2"/>
  <c r="AH92" i="2"/>
  <c r="G138" i="2"/>
  <c r="H138" i="2" s="1"/>
  <c r="AT140" i="2"/>
  <c r="AL139" i="2" s="1"/>
  <c r="AJ95" i="2"/>
  <c r="AJ117" i="2"/>
  <c r="AJ129" i="2"/>
  <c r="AJ111" i="2"/>
  <c r="AJ98" i="2"/>
  <c r="AJ127" i="2"/>
  <c r="AJ139" i="2"/>
  <c r="AJ97" i="2"/>
  <c r="AJ96" i="2"/>
  <c r="AJ99" i="2"/>
  <c r="AJ120" i="2"/>
  <c r="AJ105" i="2"/>
  <c r="AJ83" i="2"/>
  <c r="AJ140" i="2"/>
  <c r="AJ134" i="2"/>
  <c r="AJ133" i="2"/>
  <c r="AJ125" i="2"/>
  <c r="AJ106" i="2"/>
  <c r="AJ118" i="2"/>
  <c r="AH77" i="2"/>
  <c r="AJ103" i="2"/>
  <c r="AJ108" i="2"/>
  <c r="AJ104" i="2"/>
  <c r="AJ86" i="2"/>
  <c r="AJ119" i="2"/>
  <c r="AJ81" i="2"/>
  <c r="AJ126" i="2"/>
  <c r="AJ89" i="2"/>
  <c r="AJ91" i="2"/>
  <c r="AJ110" i="2"/>
  <c r="AJ124" i="2"/>
  <c r="AJ116" i="2"/>
  <c r="AJ114" i="2"/>
  <c r="AJ85" i="2"/>
  <c r="AH123" i="2"/>
  <c r="AT123" i="2"/>
  <c r="AL122" i="2" s="1"/>
  <c r="G121" i="2"/>
  <c r="H121" i="2" s="1"/>
  <c r="AT134" i="2"/>
  <c r="AL133" i="2" s="1"/>
  <c r="G132" i="2"/>
  <c r="H132" i="2" s="1"/>
  <c r="AT139" i="2"/>
  <c r="AL138" i="2" s="1"/>
  <c r="G137" i="2"/>
  <c r="H137" i="2" s="1"/>
  <c r="AJ102" i="2"/>
  <c r="AH102" i="2"/>
  <c r="AO127" i="2" l="1"/>
  <c r="AM127" i="2"/>
  <c r="AM123" i="2"/>
  <c r="AO123" i="2"/>
  <c r="AO104" i="2"/>
  <c r="AM104" i="2"/>
  <c r="AX7" i="17"/>
  <c r="AM98" i="2"/>
  <c r="AO98" i="2"/>
  <c r="AO126" i="2"/>
  <c r="AM126" i="2"/>
  <c r="AO142" i="2"/>
  <c r="AM142" i="2"/>
  <c r="AO93" i="3"/>
  <c r="AL93" i="3"/>
  <c r="AG93" i="3" s="1"/>
  <c r="H26" i="3" s="1"/>
  <c r="I2" i="17" s="1"/>
  <c r="AO125" i="2"/>
  <c r="AM125" i="2"/>
  <c r="AH80" i="2"/>
  <c r="AM121" i="2"/>
  <c r="AO121" i="2"/>
  <c r="AM130" i="2"/>
  <c r="AO130" i="2"/>
  <c r="AM97" i="2"/>
  <c r="AO97" i="2"/>
  <c r="AM99" i="2"/>
  <c r="AO99" i="2"/>
  <c r="AX143" i="3"/>
  <c r="AW143" i="3"/>
  <c r="AO93" i="2"/>
  <c r="AM93" i="2"/>
  <c r="AM111" i="2"/>
  <c r="AO111" i="2"/>
  <c r="AC93" i="3"/>
  <c r="AD93" i="3"/>
  <c r="AO100" i="2"/>
  <c r="AM100" i="2"/>
  <c r="AO140" i="2"/>
  <c r="AM140" i="2"/>
  <c r="X94" i="3"/>
  <c r="V95" i="3"/>
  <c r="Y94" i="3"/>
  <c r="AO134" i="2"/>
  <c r="AM134" i="2"/>
  <c r="AO137" i="2"/>
  <c r="AM137" i="2"/>
  <c r="AM114" i="2"/>
  <c r="AO114" i="2"/>
  <c r="AM131" i="2"/>
  <c r="AO131" i="2"/>
  <c r="AV93" i="3"/>
  <c r="AQ93" i="3" s="1"/>
  <c r="I26" i="3" s="1"/>
  <c r="J2" i="17" s="1"/>
  <c r="AY93" i="3"/>
  <c r="AM89" i="2"/>
  <c r="AO89" i="2"/>
  <c r="AM103" i="2"/>
  <c r="AO103" i="2"/>
  <c r="P116" i="2"/>
  <c r="Q115" i="2"/>
  <c r="O47" i="2" s="1"/>
  <c r="AC114" i="2"/>
  <c r="AD114" i="2"/>
  <c r="AM122" i="2"/>
  <c r="AO122" i="2"/>
  <c r="AM139" i="2"/>
  <c r="AO139" i="2"/>
  <c r="R143" i="3"/>
  <c r="M143" i="3" s="1"/>
  <c r="F76" i="3" s="1"/>
  <c r="G52" i="17" s="1"/>
  <c r="U143" i="3"/>
  <c r="AM119" i="2"/>
  <c r="AO119" i="2"/>
  <c r="AO108" i="2"/>
  <c r="AM108" i="2"/>
  <c r="AO86" i="2"/>
  <c r="AM86" i="2"/>
  <c r="V113" i="2"/>
  <c r="AM82" i="2"/>
  <c r="AO82" i="2"/>
  <c r="AM87" i="2"/>
  <c r="AO87" i="2"/>
  <c r="AJ80" i="2"/>
  <c r="AO83" i="2"/>
  <c r="AM83" i="2"/>
  <c r="AW93" i="3"/>
  <c r="AX93" i="3"/>
  <c r="AO118" i="2"/>
  <c r="AM118" i="2"/>
  <c r="AM116" i="2"/>
  <c r="AO116" i="2"/>
  <c r="AB93" i="3"/>
  <c r="W93" i="3" s="1"/>
  <c r="G26" i="3" s="1"/>
  <c r="H2" i="17" s="1"/>
  <c r="AE93" i="3"/>
  <c r="AY143" i="3"/>
  <c r="AV143" i="3"/>
  <c r="AQ143" i="3" s="1"/>
  <c r="I76" i="3" s="1"/>
  <c r="J52" i="17" s="1"/>
  <c r="AM85" i="2"/>
  <c r="AO85" i="2"/>
  <c r="U113" i="2"/>
  <c r="F140" i="2"/>
  <c r="F139" i="2" s="1"/>
  <c r="AM102" i="2"/>
  <c r="AO102" i="2"/>
  <c r="AM96" i="2"/>
  <c r="AO96" i="2"/>
  <c r="AR94" i="3"/>
  <c r="AP95" i="3"/>
  <c r="AS94" i="3"/>
  <c r="AO135" i="2"/>
  <c r="AM135" i="2"/>
  <c r="AM109" i="2"/>
  <c r="AO109" i="2"/>
  <c r="AM141" i="2"/>
  <c r="AO141" i="2"/>
  <c r="AO88" i="2"/>
  <c r="AM88" i="2"/>
  <c r="AO117" i="2"/>
  <c r="AM117" i="2"/>
  <c r="AM95" i="2"/>
  <c r="AO95" i="2"/>
  <c r="AM113" i="2"/>
  <c r="AO113" i="2"/>
  <c r="AM112" i="2"/>
  <c r="AO112" i="2"/>
  <c r="U93" i="3"/>
  <c r="R93" i="3"/>
  <c r="M93" i="3" s="1"/>
  <c r="F26" i="3" s="1"/>
  <c r="G2" i="17" s="1"/>
  <c r="AM115" i="2"/>
  <c r="AO115" i="2"/>
  <c r="AO84" i="2"/>
  <c r="AM84" i="2"/>
  <c r="AB81" i="2"/>
  <c r="Z141" i="2"/>
  <c r="AO133" i="2"/>
  <c r="AM133" i="2"/>
  <c r="T143" i="3"/>
  <c r="S143" i="3"/>
  <c r="AM110" i="2"/>
  <c r="AO110" i="2"/>
  <c r="AO106" i="2"/>
  <c r="AM106" i="2"/>
  <c r="T93" i="3"/>
  <c r="S93" i="3"/>
  <c r="AM90" i="2"/>
  <c r="AO90" i="2"/>
  <c r="AO120" i="2"/>
  <c r="AM120" i="2"/>
  <c r="AM81" i="2"/>
  <c r="AO81" i="2"/>
  <c r="AO128" i="2"/>
  <c r="AM128" i="2"/>
  <c r="AN143" i="3"/>
  <c r="AM143" i="3"/>
  <c r="N94" i="3"/>
  <c r="O94" i="3"/>
  <c r="L95" i="3"/>
  <c r="AB143" i="3"/>
  <c r="W143" i="3" s="1"/>
  <c r="G76" i="3" s="1"/>
  <c r="H52" i="17" s="1"/>
  <c r="AE143" i="3"/>
  <c r="AM132" i="2"/>
  <c r="AO132" i="2"/>
  <c r="AO92" i="2"/>
  <c r="AM92" i="2"/>
  <c r="AC143" i="3"/>
  <c r="AD143" i="3"/>
  <c r="AM94" i="2"/>
  <c r="AO94" i="2"/>
  <c r="AN93" i="3"/>
  <c r="AM93" i="3"/>
  <c r="AO136" i="2"/>
  <c r="AM136" i="2"/>
  <c r="AH94" i="3"/>
  <c r="AI94" i="3"/>
  <c r="AF95" i="3"/>
  <c r="AM105" i="2"/>
  <c r="AO105" i="2"/>
  <c r="AL143" i="3"/>
  <c r="AG143" i="3" s="1"/>
  <c r="H76" i="3" s="1"/>
  <c r="I52" i="17" s="1"/>
  <c r="AO143" i="3"/>
  <c r="AO124" i="2"/>
  <c r="AM124" i="2"/>
  <c r="AM107" i="2"/>
  <c r="AO107" i="2"/>
  <c r="AO91" i="2"/>
  <c r="AM91" i="2"/>
  <c r="AO138" i="2"/>
  <c r="AM138" i="2"/>
  <c r="AM129" i="2"/>
  <c r="AO129" i="2"/>
  <c r="AM101" i="2"/>
  <c r="AO101" i="2"/>
  <c r="Z139" i="2" l="1"/>
  <c r="AB83" i="2"/>
  <c r="F138" i="2"/>
  <c r="AN94" i="3"/>
  <c r="AM94" i="3"/>
  <c r="AE94" i="3"/>
  <c r="AB94" i="3"/>
  <c r="P117" i="2"/>
  <c r="Q116" i="2"/>
  <c r="O48" i="2" s="1"/>
  <c r="AD115" i="2"/>
  <c r="AC115" i="2"/>
  <c r="AH75" i="2"/>
  <c r="AS95" i="3"/>
  <c r="AR95" i="3"/>
  <c r="AP96" i="3"/>
  <c r="X84" i="2"/>
  <c r="X83" i="2"/>
  <c r="X81" i="2"/>
  <c r="X85" i="2"/>
  <c r="X86" i="2"/>
  <c r="X88" i="2"/>
  <c r="X82" i="2"/>
  <c r="X89" i="2"/>
  <c r="X90" i="2"/>
  <c r="X92" i="2"/>
  <c r="X93" i="2"/>
  <c r="X94" i="2"/>
  <c r="X91" i="2"/>
  <c r="X96" i="2"/>
  <c r="X95" i="2"/>
  <c r="X87" i="2"/>
  <c r="AX8" i="17"/>
  <c r="AO80" i="2"/>
  <c r="AP119" i="2" s="1"/>
  <c r="Y95" i="3"/>
  <c r="V96" i="3"/>
  <c r="X95" i="3"/>
  <c r="W83" i="2"/>
  <c r="W81" i="2"/>
  <c r="W84" i="2"/>
  <c r="W85" i="2"/>
  <c r="W89" i="2"/>
  <c r="W82" i="2"/>
  <c r="W88" i="2"/>
  <c r="W87" i="2"/>
  <c r="W91" i="2"/>
  <c r="W94" i="2"/>
  <c r="W90" i="2"/>
  <c r="W92" i="2"/>
  <c r="W93" i="2"/>
  <c r="W96" i="2"/>
  <c r="W95" i="2"/>
  <c r="W86" i="2"/>
  <c r="AV94" i="3"/>
  <c r="AY94" i="3"/>
  <c r="L96" i="3"/>
  <c r="O95" i="3"/>
  <c r="N95" i="3"/>
  <c r="T94" i="3"/>
  <c r="S94" i="3"/>
  <c r="AM80" i="2"/>
  <c r="AN96" i="2" s="1"/>
  <c r="Z140" i="2"/>
  <c r="AB82" i="2"/>
  <c r="U94" i="3"/>
  <c r="R94" i="3"/>
  <c r="M94" i="3" s="1"/>
  <c r="F27" i="3" s="1"/>
  <c r="G3" i="17" s="1"/>
  <c r="V114" i="2"/>
  <c r="AC94" i="3"/>
  <c r="AD94" i="3"/>
  <c r="AH95" i="3"/>
  <c r="AF96" i="3"/>
  <c r="AI95" i="3"/>
  <c r="U114" i="2"/>
  <c r="AX94" i="3"/>
  <c r="AW94" i="3"/>
  <c r="AO94" i="3"/>
  <c r="AL94" i="3"/>
  <c r="AG94" i="3" s="1"/>
  <c r="H27" i="3" s="1"/>
  <c r="I3" i="17" s="1"/>
  <c r="AP97" i="2" l="1"/>
  <c r="AP114" i="2"/>
  <c r="AP131" i="2"/>
  <c r="AP102" i="2"/>
  <c r="AP123" i="2"/>
  <c r="AP111" i="2"/>
  <c r="AP121" i="2"/>
  <c r="AP135" i="2"/>
  <c r="AP141" i="2"/>
  <c r="AP93" i="2"/>
  <c r="AP95" i="2"/>
  <c r="AP94" i="2"/>
  <c r="AP124" i="2"/>
  <c r="AP120" i="2"/>
  <c r="AP105" i="2"/>
  <c r="AP138" i="2"/>
  <c r="AP139" i="2"/>
  <c r="AN142" i="2"/>
  <c r="AP127" i="2"/>
  <c r="R85" i="2"/>
  <c r="N17" i="2" s="1"/>
  <c r="AP115" i="2"/>
  <c r="AP130" i="2"/>
  <c r="AP128" i="2"/>
  <c r="AP142" i="2"/>
  <c r="AP104" i="2"/>
  <c r="AP87" i="2"/>
  <c r="AP100" i="2"/>
  <c r="AN134" i="2"/>
  <c r="AP122" i="2"/>
  <c r="AP113" i="2"/>
  <c r="AP137" i="2"/>
  <c r="AP103" i="2"/>
  <c r="AP99" i="2"/>
  <c r="AN119" i="2"/>
  <c r="R84" i="2"/>
  <c r="N16" i="2" s="1"/>
  <c r="AP96" i="2"/>
  <c r="AP132" i="2"/>
  <c r="AP118" i="2"/>
  <c r="AN97" i="2"/>
  <c r="AN129" i="2"/>
  <c r="AP136" i="2"/>
  <c r="AP117" i="2"/>
  <c r="AN89" i="2"/>
  <c r="AN85" i="2"/>
  <c r="AP129" i="2"/>
  <c r="AP86" i="2"/>
  <c r="AP126" i="2"/>
  <c r="AP110" i="2"/>
  <c r="AN114" i="2"/>
  <c r="AP91" i="2"/>
  <c r="AN123" i="2"/>
  <c r="AN104" i="2"/>
  <c r="AP81" i="2"/>
  <c r="R96" i="2"/>
  <c r="N28" i="2" s="1"/>
  <c r="R90" i="2"/>
  <c r="N22" i="2" s="1"/>
  <c r="AP101" i="2"/>
  <c r="AN111" i="2"/>
  <c r="AN124" i="2"/>
  <c r="R89" i="2"/>
  <c r="N21" i="2" s="1"/>
  <c r="AN95" i="3"/>
  <c r="AM95" i="3"/>
  <c r="AN83" i="2"/>
  <c r="AP92" i="2"/>
  <c r="AH96" i="3"/>
  <c r="AI96" i="3"/>
  <c r="AF97" i="3"/>
  <c r="AP90" i="2"/>
  <c r="AN130" i="2"/>
  <c r="AN91" i="2"/>
  <c r="AP85" i="2"/>
  <c r="AP88" i="2"/>
  <c r="AP125" i="2"/>
  <c r="AN125" i="2"/>
  <c r="R91" i="2"/>
  <c r="N23" i="2" s="1"/>
  <c r="AN106" i="2"/>
  <c r="AP140" i="2"/>
  <c r="AN140" i="2"/>
  <c r="U115" i="2"/>
  <c r="AN131" i="2"/>
  <c r="AN118" i="2"/>
  <c r="AN121" i="2"/>
  <c r="AN122" i="2"/>
  <c r="AN135" i="2"/>
  <c r="AP134" i="2"/>
  <c r="AP109" i="2"/>
  <c r="AQ94" i="3"/>
  <c r="I27" i="3" s="1"/>
  <c r="J3" i="17" s="1"/>
  <c r="AN102" i="2"/>
  <c r="AP89" i="2"/>
  <c r="R97" i="2"/>
  <c r="N29" i="2" s="1"/>
  <c r="R87" i="2"/>
  <c r="N19" i="2" s="1"/>
  <c r="AS96" i="3"/>
  <c r="AR96" i="3"/>
  <c r="AP97" i="3"/>
  <c r="AN88" i="2"/>
  <c r="AN117" i="2"/>
  <c r="AL95" i="3"/>
  <c r="AO95" i="3"/>
  <c r="R83" i="2"/>
  <c r="N15" i="2" s="1"/>
  <c r="AN87" i="2"/>
  <c r="V115" i="2"/>
  <c r="AN101" i="2"/>
  <c r="AN93" i="2"/>
  <c r="AP82" i="2"/>
  <c r="AN113" i="2"/>
  <c r="AN139" i="2"/>
  <c r="AN110" i="2"/>
  <c r="AN92" i="2"/>
  <c r="AN141" i="2"/>
  <c r="AN86" i="2"/>
  <c r="R92" i="2"/>
  <c r="N24" i="2" s="1"/>
  <c r="R86" i="2"/>
  <c r="N18" i="2" s="1"/>
  <c r="AY95" i="3"/>
  <c r="AV95" i="3"/>
  <c r="AP133" i="2"/>
  <c r="P118" i="2"/>
  <c r="Q117" i="2"/>
  <c r="O49" i="2" s="1"/>
  <c r="AC116" i="2"/>
  <c r="AD116" i="2"/>
  <c r="AN108" i="2"/>
  <c r="AN127" i="2"/>
  <c r="AP116" i="2"/>
  <c r="AP84" i="2"/>
  <c r="AN112" i="2"/>
  <c r="AP108" i="2"/>
  <c r="U95" i="3"/>
  <c r="R95" i="3"/>
  <c r="AN137" i="2"/>
  <c r="AP112" i="2"/>
  <c r="AP83" i="2"/>
  <c r="R82" i="2"/>
  <c r="N14" i="2" s="1"/>
  <c r="AX95" i="3"/>
  <c r="AW95" i="3"/>
  <c r="AN128" i="2"/>
  <c r="AN120" i="2"/>
  <c r="AN81" i="2"/>
  <c r="T95" i="3"/>
  <c r="S95" i="3"/>
  <c r="AN132" i="2"/>
  <c r="AN133" i="2"/>
  <c r="AN82" i="2"/>
  <c r="AN109" i="2"/>
  <c r="L97" i="3"/>
  <c r="O96" i="3"/>
  <c r="N96" i="3"/>
  <c r="AE95" i="3"/>
  <c r="AB95" i="3"/>
  <c r="AN116" i="2"/>
  <c r="AN136" i="2"/>
  <c r="AN138" i="2"/>
  <c r="Y96" i="3"/>
  <c r="X96" i="3"/>
  <c r="V97" i="3"/>
  <c r="AN77" i="2"/>
  <c r="R88" i="2"/>
  <c r="N20" i="2" s="1"/>
  <c r="R95" i="2"/>
  <c r="N27" i="2" s="1"/>
  <c r="AP106" i="2"/>
  <c r="AP98" i="2"/>
  <c r="AN107" i="2"/>
  <c r="AP107" i="2"/>
  <c r="AB84" i="2"/>
  <c r="Z138" i="2"/>
  <c r="F137" i="2"/>
  <c r="AN126" i="2"/>
  <c r="AN90" i="2"/>
  <c r="AN94" i="2"/>
  <c r="AN99" i="2"/>
  <c r="AN84" i="2"/>
  <c r="AN100" i="2"/>
  <c r="AC95" i="3"/>
  <c r="AD95" i="3"/>
  <c r="AX9" i="17"/>
  <c r="R94" i="2"/>
  <c r="N26" i="2" s="1"/>
  <c r="AN98" i="2"/>
  <c r="AN115" i="2"/>
  <c r="AN105" i="2"/>
  <c r="AN103" i="2"/>
  <c r="AN95" i="2"/>
  <c r="R93" i="2"/>
  <c r="N25" i="2" s="1"/>
  <c r="W94" i="3"/>
  <c r="G27" i="3" s="1"/>
  <c r="H3" i="17" s="1"/>
  <c r="AP80" i="2" l="1"/>
  <c r="AN80" i="2"/>
  <c r="W95" i="3"/>
  <c r="G28" i="3" s="1"/>
  <c r="H4" i="17" s="1"/>
  <c r="AN96" i="3"/>
  <c r="AM96" i="3"/>
  <c r="V116" i="2"/>
  <c r="AB85" i="2"/>
  <c r="Z137" i="2"/>
  <c r="F136" i="2"/>
  <c r="AC96" i="3"/>
  <c r="AD96" i="3"/>
  <c r="AS97" i="3"/>
  <c r="AR97" i="3"/>
  <c r="AP98" i="3"/>
  <c r="AG95" i="3"/>
  <c r="H28" i="3" s="1"/>
  <c r="I4" i="17" s="1"/>
  <c r="Q118" i="2"/>
  <c r="O50" i="2" s="1"/>
  <c r="AC117" i="2"/>
  <c r="AD117" i="2"/>
  <c r="P119" i="2"/>
  <c r="AV96" i="3"/>
  <c r="AY96" i="3"/>
  <c r="R96" i="3"/>
  <c r="U96" i="3"/>
  <c r="T96" i="3"/>
  <c r="S96" i="3"/>
  <c r="AB96" i="3"/>
  <c r="AE96" i="3"/>
  <c r="AX10" i="17"/>
  <c r="M95" i="3"/>
  <c r="F28" i="3" s="1"/>
  <c r="G4" i="17" s="1"/>
  <c r="AW96" i="3"/>
  <c r="AX96" i="3"/>
  <c r="AH97" i="3"/>
  <c r="AF98" i="3"/>
  <c r="AI97" i="3"/>
  <c r="AL96" i="3"/>
  <c r="AO96" i="3"/>
  <c r="N97" i="3"/>
  <c r="L98" i="3"/>
  <c r="O97" i="3"/>
  <c r="X97" i="3"/>
  <c r="Y97" i="3"/>
  <c r="V98" i="3"/>
  <c r="U116" i="2"/>
  <c r="AQ95" i="3"/>
  <c r="I28" i="3" s="1"/>
  <c r="J4" i="17" s="1"/>
  <c r="AN75" i="2" l="1"/>
  <c r="B51" i="2" s="1"/>
  <c r="O11" i="2" s="1"/>
  <c r="AP99" i="3"/>
  <c r="AS98" i="3"/>
  <c r="AR98" i="3"/>
  <c r="AV97" i="3"/>
  <c r="AY97" i="3"/>
  <c r="AB97" i="3"/>
  <c r="AE97" i="3"/>
  <c r="U97" i="3"/>
  <c r="R97" i="3"/>
  <c r="AN97" i="3"/>
  <c r="AM97" i="3"/>
  <c r="AC118" i="2"/>
  <c r="Q119" i="2"/>
  <c r="O51" i="2" s="1"/>
  <c r="P120" i="2"/>
  <c r="AD118" i="2"/>
  <c r="V117" i="2"/>
  <c r="AX11" i="17"/>
  <c r="AW97" i="3"/>
  <c r="AX97" i="3"/>
  <c r="AF99" i="3"/>
  <c r="AH98" i="3"/>
  <c r="AI98" i="3"/>
  <c r="M96" i="3"/>
  <c r="F29" i="3" s="1"/>
  <c r="G5" i="17" s="1"/>
  <c r="V99" i="3"/>
  <c r="Y98" i="3"/>
  <c r="X98" i="3"/>
  <c r="T97" i="3"/>
  <c r="S97" i="3"/>
  <c r="O98" i="3"/>
  <c r="N98" i="3"/>
  <c r="L99" i="3"/>
  <c r="AG96" i="3"/>
  <c r="H29" i="3" s="1"/>
  <c r="I5" i="17" s="1"/>
  <c r="AL97" i="3"/>
  <c r="AO97" i="3"/>
  <c r="AB86" i="2"/>
  <c r="Z136" i="2"/>
  <c r="F135" i="2"/>
  <c r="AD97" i="3"/>
  <c r="AC97" i="3"/>
  <c r="U117" i="2"/>
  <c r="W96" i="3"/>
  <c r="G29" i="3" s="1"/>
  <c r="H5" i="17" s="1"/>
  <c r="AQ96" i="3"/>
  <c r="I29" i="3" s="1"/>
  <c r="J5" i="17" s="1"/>
  <c r="M97" i="3" l="1"/>
  <c r="F30" i="3" s="1"/>
  <c r="G6" i="17" s="1"/>
  <c r="R98" i="3"/>
  <c r="U98" i="3"/>
  <c r="T98" i="3"/>
  <c r="S98" i="3"/>
  <c r="U118" i="2"/>
  <c r="AX12" i="17"/>
  <c r="W97" i="3"/>
  <c r="G30" i="3" s="1"/>
  <c r="H6" i="17" s="1"/>
  <c r="N99" i="3"/>
  <c r="L100" i="3"/>
  <c r="O99" i="3"/>
  <c r="AG97" i="3"/>
  <c r="H30" i="3" s="1"/>
  <c r="I6" i="17" s="1"/>
  <c r="AF100" i="3"/>
  <c r="AI99" i="3"/>
  <c r="AH99" i="3"/>
  <c r="AB87" i="2"/>
  <c r="Z135" i="2"/>
  <c r="F134" i="2"/>
  <c r="AY98" i="3"/>
  <c r="AV98" i="3"/>
  <c r="AO98" i="3"/>
  <c r="AL98" i="3"/>
  <c r="AQ97" i="3"/>
  <c r="I30" i="3" s="1"/>
  <c r="J6" i="17" s="1"/>
  <c r="V118" i="2"/>
  <c r="Y99" i="3"/>
  <c r="X99" i="3"/>
  <c r="V100" i="3"/>
  <c r="Q120" i="2"/>
  <c r="O52" i="2" s="1"/>
  <c r="AC119" i="2"/>
  <c r="P121" i="2"/>
  <c r="AD119" i="2"/>
  <c r="AX98" i="3"/>
  <c r="AW98" i="3"/>
  <c r="AN98" i="3"/>
  <c r="AM98" i="3"/>
  <c r="AB98" i="3"/>
  <c r="W98" i="3" s="1"/>
  <c r="G31" i="3" s="1"/>
  <c r="H7" i="17" s="1"/>
  <c r="AE98" i="3"/>
  <c r="AD98" i="3"/>
  <c r="AC98" i="3"/>
  <c r="AS99" i="3"/>
  <c r="AP100" i="3"/>
  <c r="AR99" i="3"/>
  <c r="AG98" i="3" l="1"/>
  <c r="H31" i="3" s="1"/>
  <c r="I7" i="17" s="1"/>
  <c r="AI100" i="3"/>
  <c r="AH100" i="3"/>
  <c r="AF101" i="3"/>
  <c r="M98" i="3"/>
  <c r="F31" i="3" s="1"/>
  <c r="G7" i="17" s="1"/>
  <c r="T99" i="3"/>
  <c r="S99" i="3"/>
  <c r="L101" i="3"/>
  <c r="O100" i="3"/>
  <c r="N100" i="3"/>
  <c r="AX13" i="17"/>
  <c r="AS100" i="3"/>
  <c r="AR100" i="3"/>
  <c r="AP101" i="3"/>
  <c r="U119" i="2"/>
  <c r="AB88" i="2"/>
  <c r="Z134" i="2"/>
  <c r="F133" i="2"/>
  <c r="AQ98" i="3"/>
  <c r="I31" i="3" s="1"/>
  <c r="J7" i="17" s="1"/>
  <c r="AV99" i="3"/>
  <c r="AY99" i="3"/>
  <c r="AD120" i="2"/>
  <c r="AC120" i="2"/>
  <c r="Q121" i="2"/>
  <c r="O53" i="2" s="1"/>
  <c r="P122" i="2"/>
  <c r="AX99" i="3"/>
  <c r="AW99" i="3"/>
  <c r="U99" i="3"/>
  <c r="R99" i="3"/>
  <c r="V119" i="2"/>
  <c r="V101" i="3"/>
  <c r="X100" i="3"/>
  <c r="Y100" i="3"/>
  <c r="AE99" i="3"/>
  <c r="AB99" i="3"/>
  <c r="AO99" i="3"/>
  <c r="AL99" i="3"/>
  <c r="AC99" i="3"/>
  <c r="AD99" i="3"/>
  <c r="AM99" i="3"/>
  <c r="AN99" i="3"/>
  <c r="AG99" i="3" l="1"/>
  <c r="H32" i="3" s="1"/>
  <c r="I8" i="17" s="1"/>
  <c r="M99" i="3"/>
  <c r="F32" i="3" s="1"/>
  <c r="G8" i="17" s="1"/>
  <c r="Q122" i="2"/>
  <c r="O54" i="2" s="1"/>
  <c r="AC121" i="2"/>
  <c r="P123" i="2"/>
  <c r="AD121" i="2"/>
  <c r="AV100" i="3"/>
  <c r="AY100" i="3"/>
  <c r="U120" i="2"/>
  <c r="AX100" i="3"/>
  <c r="AW100" i="3"/>
  <c r="AF102" i="3"/>
  <c r="AI101" i="3"/>
  <c r="AH101" i="3"/>
  <c r="AR101" i="3"/>
  <c r="AP102" i="3"/>
  <c r="AS101" i="3"/>
  <c r="AC100" i="3"/>
  <c r="AD100" i="3"/>
  <c r="AE100" i="3"/>
  <c r="AB100" i="3"/>
  <c r="W100" i="3" s="1"/>
  <c r="G33" i="3" s="1"/>
  <c r="H9" i="17" s="1"/>
  <c r="AL100" i="3"/>
  <c r="AO100" i="3"/>
  <c r="W99" i="3"/>
  <c r="G32" i="3" s="1"/>
  <c r="H8" i="17" s="1"/>
  <c r="AN100" i="3"/>
  <c r="AM100" i="3"/>
  <c r="V120" i="2"/>
  <c r="AX14" i="17"/>
  <c r="Y101" i="3"/>
  <c r="V102" i="3"/>
  <c r="X101" i="3"/>
  <c r="AQ99" i="3"/>
  <c r="I32" i="3" s="1"/>
  <c r="J8" i="17" s="1"/>
  <c r="U100" i="3"/>
  <c r="R100" i="3"/>
  <c r="S100" i="3"/>
  <c r="T100" i="3"/>
  <c r="AB89" i="2"/>
  <c r="Z133" i="2"/>
  <c r="F132" i="2"/>
  <c r="N101" i="3"/>
  <c r="L102" i="3"/>
  <c r="O101" i="3"/>
  <c r="AX15" i="17" l="1"/>
  <c r="AO101" i="3"/>
  <c r="AL101" i="3"/>
  <c r="AN101" i="3"/>
  <c r="AM101" i="3"/>
  <c r="AV101" i="3"/>
  <c r="AY101" i="3"/>
  <c r="M100" i="3"/>
  <c r="F33" i="3" s="1"/>
  <c r="G9" i="17" s="1"/>
  <c r="AH102" i="3"/>
  <c r="AI102" i="3"/>
  <c r="AF103" i="3"/>
  <c r="AG100" i="3"/>
  <c r="H33" i="3" s="1"/>
  <c r="I9" i="17" s="1"/>
  <c r="AB90" i="2"/>
  <c r="Z132" i="2"/>
  <c r="F131" i="2"/>
  <c r="S101" i="3"/>
  <c r="T101" i="3"/>
  <c r="V103" i="3"/>
  <c r="Y102" i="3"/>
  <c r="X102" i="3"/>
  <c r="U121" i="2"/>
  <c r="L103" i="3"/>
  <c r="N102" i="3"/>
  <c r="O102" i="3"/>
  <c r="AB101" i="3"/>
  <c r="AE101" i="3"/>
  <c r="AD101" i="3"/>
  <c r="AC101" i="3"/>
  <c r="R101" i="3"/>
  <c r="M101" i="3" s="1"/>
  <c r="F34" i="3" s="1"/>
  <c r="G10" i="17" s="1"/>
  <c r="U101" i="3"/>
  <c r="AQ100" i="3"/>
  <c r="I33" i="3" s="1"/>
  <c r="J9" i="17" s="1"/>
  <c r="AX101" i="3"/>
  <c r="AW101" i="3"/>
  <c r="V121" i="2"/>
  <c r="AS102" i="3"/>
  <c r="AR102" i="3"/>
  <c r="AP103" i="3"/>
  <c r="AC122" i="2"/>
  <c r="P124" i="2"/>
  <c r="Q123" i="2"/>
  <c r="O55" i="2" s="1"/>
  <c r="AD122" i="2"/>
  <c r="AQ101" i="3" l="1"/>
  <c r="I34" i="3" s="1"/>
  <c r="J10" i="17" s="1"/>
  <c r="W101" i="3"/>
  <c r="G34" i="3" s="1"/>
  <c r="H10" i="17" s="1"/>
  <c r="AX16" i="17"/>
  <c r="N103" i="3"/>
  <c r="L104" i="3"/>
  <c r="O103" i="3"/>
  <c r="AF104" i="3"/>
  <c r="AH103" i="3"/>
  <c r="AI103" i="3"/>
  <c r="T102" i="3"/>
  <c r="S102" i="3"/>
  <c r="R102" i="3"/>
  <c r="U102" i="3"/>
  <c r="AM102" i="3"/>
  <c r="AN102" i="3"/>
  <c r="AO102" i="3"/>
  <c r="AL102" i="3"/>
  <c r="X103" i="3"/>
  <c r="V104" i="3"/>
  <c r="Y103" i="3"/>
  <c r="AE102" i="3"/>
  <c r="AB102" i="3"/>
  <c r="AY102" i="3"/>
  <c r="AV102" i="3"/>
  <c r="AX102" i="3"/>
  <c r="AW102" i="3"/>
  <c r="V122" i="2"/>
  <c r="AC102" i="3"/>
  <c r="AD102" i="3"/>
  <c r="P125" i="2"/>
  <c r="Q124" i="2"/>
  <c r="O56" i="2" s="1"/>
  <c r="AD123" i="2"/>
  <c r="AC123" i="2"/>
  <c r="U122" i="2"/>
  <c r="AS103" i="3"/>
  <c r="AP104" i="3"/>
  <c r="AR103" i="3"/>
  <c r="K107" i="2"/>
  <c r="R39" i="2" s="1"/>
  <c r="AB91" i="2"/>
  <c r="Z131" i="2"/>
  <c r="F130" i="2"/>
  <c r="AG101" i="3"/>
  <c r="H34" i="3" s="1"/>
  <c r="I10" i="17" s="1"/>
  <c r="AX103" i="3" l="1"/>
  <c r="AW103" i="3"/>
  <c r="AQ102" i="3"/>
  <c r="I35" i="3" s="1"/>
  <c r="J11" i="17" s="1"/>
  <c r="M102" i="3"/>
  <c r="F35" i="3" s="1"/>
  <c r="G11" i="17" s="1"/>
  <c r="U123" i="2"/>
  <c r="W102" i="3"/>
  <c r="G35" i="3" s="1"/>
  <c r="H11" i="17" s="1"/>
  <c r="AD103" i="3"/>
  <c r="AC103" i="3"/>
  <c r="AO103" i="3"/>
  <c r="AL103" i="3"/>
  <c r="AG103" i="3" s="1"/>
  <c r="H36" i="3" s="1"/>
  <c r="I12" i="17" s="1"/>
  <c r="AS104" i="3"/>
  <c r="AP105" i="3"/>
  <c r="AR104" i="3"/>
  <c r="AB92" i="2"/>
  <c r="Z130" i="2"/>
  <c r="F129" i="2"/>
  <c r="Y104" i="3"/>
  <c r="V105" i="3"/>
  <c r="X104" i="3"/>
  <c r="AI104" i="3"/>
  <c r="AH104" i="3"/>
  <c r="AF105" i="3"/>
  <c r="AE103" i="3"/>
  <c r="AB103" i="3"/>
  <c r="S103" i="3"/>
  <c r="T103" i="3"/>
  <c r="V123" i="2"/>
  <c r="AN103" i="3"/>
  <c r="AM103" i="3"/>
  <c r="P126" i="2"/>
  <c r="AC124" i="2"/>
  <c r="Q125" i="2"/>
  <c r="O57" i="2" s="1"/>
  <c r="AD124" i="2"/>
  <c r="AG102" i="3"/>
  <c r="H35" i="3" s="1"/>
  <c r="I11" i="17" s="1"/>
  <c r="R103" i="3"/>
  <c r="U103" i="3"/>
  <c r="N104" i="3"/>
  <c r="L105" i="3"/>
  <c r="O104" i="3"/>
  <c r="AV103" i="3"/>
  <c r="AY103" i="3"/>
  <c r="AX17" i="17"/>
  <c r="AL104" i="3" l="1"/>
  <c r="AO104" i="3"/>
  <c r="AH105" i="3"/>
  <c r="AI105" i="3"/>
  <c r="AF106" i="3"/>
  <c r="U124" i="2"/>
  <c r="AN104" i="3"/>
  <c r="AM104" i="3"/>
  <c r="AD125" i="2"/>
  <c r="AC125" i="2"/>
  <c r="P127" i="2"/>
  <c r="Q126" i="2"/>
  <c r="O58" i="2" s="1"/>
  <c r="AB104" i="3"/>
  <c r="AE104" i="3"/>
  <c r="AX18" i="17"/>
  <c r="AQ103" i="3"/>
  <c r="I36" i="3" s="1"/>
  <c r="J12" i="17" s="1"/>
  <c r="AC104" i="3"/>
  <c r="AD104" i="3"/>
  <c r="Z129" i="2"/>
  <c r="AB93" i="2"/>
  <c r="K106" i="2"/>
  <c r="R38" i="2" s="1"/>
  <c r="F128" i="2"/>
  <c r="AW104" i="3"/>
  <c r="AX104" i="3"/>
  <c r="V106" i="3"/>
  <c r="X105" i="3"/>
  <c r="Y105" i="3"/>
  <c r="S104" i="3"/>
  <c r="T104" i="3"/>
  <c r="O105" i="3"/>
  <c r="L106" i="3"/>
  <c r="N105" i="3"/>
  <c r="R104" i="3"/>
  <c r="U104" i="3"/>
  <c r="V124" i="2"/>
  <c r="AV104" i="3"/>
  <c r="AY104" i="3"/>
  <c r="M103" i="3"/>
  <c r="F36" i="3" s="1"/>
  <c r="G12" i="17" s="1"/>
  <c r="W103" i="3"/>
  <c r="G36" i="3" s="1"/>
  <c r="H12" i="17" s="1"/>
  <c r="AR105" i="3"/>
  <c r="AS105" i="3"/>
  <c r="AP106" i="3"/>
  <c r="M104" i="3" l="1"/>
  <c r="F37" i="3" s="1"/>
  <c r="G13" i="17" s="1"/>
  <c r="U125" i="2"/>
  <c r="R105" i="3"/>
  <c r="U105" i="3"/>
  <c r="V125" i="2"/>
  <c r="AB94" i="2"/>
  <c r="Z128" i="2"/>
  <c r="F127" i="2"/>
  <c r="N106" i="3"/>
  <c r="O106" i="3"/>
  <c r="L107" i="3"/>
  <c r="AX105" i="3"/>
  <c r="AW105" i="3"/>
  <c r="T105" i="3"/>
  <c r="S105" i="3"/>
  <c r="AD126" i="2"/>
  <c r="P128" i="2"/>
  <c r="AC126" i="2"/>
  <c r="Q127" i="2"/>
  <c r="O59" i="2" s="1"/>
  <c r="AS106" i="3"/>
  <c r="AP107" i="3"/>
  <c r="AR106" i="3"/>
  <c r="AC105" i="3"/>
  <c r="AD105" i="3"/>
  <c r="AH106" i="3"/>
  <c r="AF107" i="3"/>
  <c r="AI106" i="3"/>
  <c r="AB105" i="3"/>
  <c r="AE105" i="3"/>
  <c r="AX19" i="17"/>
  <c r="AM105" i="3"/>
  <c r="AN105" i="3"/>
  <c r="X106" i="3"/>
  <c r="V107" i="3"/>
  <c r="Y106" i="3"/>
  <c r="AO105" i="3"/>
  <c r="AL105" i="3"/>
  <c r="AV105" i="3"/>
  <c r="AY105" i="3"/>
  <c r="AQ104" i="3"/>
  <c r="I37" i="3" s="1"/>
  <c r="J13" i="17" s="1"/>
  <c r="W104" i="3"/>
  <c r="G37" i="3" s="1"/>
  <c r="H13" i="17" s="1"/>
  <c r="AG104" i="3"/>
  <c r="H37" i="3" s="1"/>
  <c r="I13" i="17" s="1"/>
  <c r="L108" i="3" l="1"/>
  <c r="O107" i="3"/>
  <c r="N107" i="3"/>
  <c r="R106" i="3"/>
  <c r="U106" i="3"/>
  <c r="AP108" i="3"/>
  <c r="AS107" i="3"/>
  <c r="AR107" i="3"/>
  <c r="AV106" i="3"/>
  <c r="AY106" i="3"/>
  <c r="AX20" i="17"/>
  <c r="U126" i="2"/>
  <c r="AX106" i="3"/>
  <c r="AW106" i="3"/>
  <c r="Q128" i="2"/>
  <c r="O60" i="2" s="1"/>
  <c r="AC127" i="2"/>
  <c r="AD127" i="2"/>
  <c r="P129" i="2"/>
  <c r="V126" i="2"/>
  <c r="W105" i="3"/>
  <c r="G38" i="3" s="1"/>
  <c r="H14" i="17" s="1"/>
  <c r="AQ105" i="3"/>
  <c r="I38" i="3" s="1"/>
  <c r="J14" i="17" s="1"/>
  <c r="AN106" i="3"/>
  <c r="AM106" i="3"/>
  <c r="S106" i="3"/>
  <c r="T106" i="3"/>
  <c r="M105" i="3"/>
  <c r="F38" i="3" s="1"/>
  <c r="G14" i="17" s="1"/>
  <c r="AB106" i="3"/>
  <c r="AE106" i="3"/>
  <c r="AG105" i="3"/>
  <c r="H38" i="3" s="1"/>
  <c r="I14" i="17" s="1"/>
  <c r="AO106" i="3"/>
  <c r="AL106" i="3"/>
  <c r="X107" i="3"/>
  <c r="Y107" i="3"/>
  <c r="V108" i="3"/>
  <c r="Z127" i="2"/>
  <c r="AB95" i="2"/>
  <c r="K105" i="2"/>
  <c r="R37" i="2" s="1"/>
  <c r="F126" i="2"/>
  <c r="AI107" i="3"/>
  <c r="AH107" i="3"/>
  <c r="AF108" i="3"/>
  <c r="AD106" i="3"/>
  <c r="AC106" i="3"/>
  <c r="AQ106" i="3" l="1"/>
  <c r="I39" i="3" s="1"/>
  <c r="J15" i="17" s="1"/>
  <c r="AG106" i="3"/>
  <c r="H39" i="3" s="1"/>
  <c r="I15" i="17" s="1"/>
  <c r="AB107" i="3"/>
  <c r="AE107" i="3"/>
  <c r="AX21" i="17"/>
  <c r="AD128" i="2"/>
  <c r="Q129" i="2"/>
  <c r="O61" i="2" s="1"/>
  <c r="P130" i="2"/>
  <c r="AC128" i="2"/>
  <c r="AV107" i="3"/>
  <c r="AY107" i="3"/>
  <c r="V127" i="2"/>
  <c r="AX107" i="3"/>
  <c r="AW107" i="3"/>
  <c r="W106" i="3"/>
  <c r="G39" i="3" s="1"/>
  <c r="H15" i="17" s="1"/>
  <c r="U127" i="2"/>
  <c r="AS108" i="3"/>
  <c r="AP109" i="3"/>
  <c r="AR108" i="3"/>
  <c r="AC107" i="3"/>
  <c r="AD107" i="3"/>
  <c r="AN107" i="3"/>
  <c r="AM107" i="3"/>
  <c r="Z126" i="2"/>
  <c r="AB96" i="2"/>
  <c r="F125" i="2"/>
  <c r="M106" i="3"/>
  <c r="F39" i="3" s="1"/>
  <c r="G15" i="17" s="1"/>
  <c r="AO107" i="3"/>
  <c r="AL107" i="3"/>
  <c r="U107" i="3"/>
  <c r="R107" i="3"/>
  <c r="AF109" i="3"/>
  <c r="AH108" i="3"/>
  <c r="AI108" i="3"/>
  <c r="S107" i="3"/>
  <c r="T107" i="3"/>
  <c r="X108" i="3"/>
  <c r="V109" i="3"/>
  <c r="Y108" i="3"/>
  <c r="L109" i="3"/>
  <c r="O108" i="3"/>
  <c r="N108" i="3"/>
  <c r="AQ107" i="3" l="1"/>
  <c r="I40" i="3" s="1"/>
  <c r="J16" i="17" s="1"/>
  <c r="AY108" i="3"/>
  <c r="AV108" i="3"/>
  <c r="U128" i="2"/>
  <c r="AH109" i="3"/>
  <c r="AF110" i="3"/>
  <c r="AI109" i="3"/>
  <c r="AP110" i="3"/>
  <c r="AR109" i="3"/>
  <c r="AS109" i="3"/>
  <c r="AC129" i="2"/>
  <c r="AD129" i="2"/>
  <c r="Q130" i="2"/>
  <c r="O62" i="2" s="1"/>
  <c r="P131" i="2"/>
  <c r="AL108" i="3"/>
  <c r="AO108" i="3"/>
  <c r="AX108" i="3"/>
  <c r="AW108" i="3"/>
  <c r="AM108" i="3"/>
  <c r="AN108" i="3"/>
  <c r="V128" i="2"/>
  <c r="M107" i="3"/>
  <c r="F40" i="3" s="1"/>
  <c r="G16" i="17" s="1"/>
  <c r="R108" i="3"/>
  <c r="U108" i="3"/>
  <c r="V110" i="3"/>
  <c r="X109" i="3"/>
  <c r="Y109" i="3"/>
  <c r="AX22" i="17"/>
  <c r="T108" i="3"/>
  <c r="S108" i="3"/>
  <c r="AB97" i="2"/>
  <c r="K104" i="2"/>
  <c r="R36" i="2" s="1"/>
  <c r="Z125" i="2"/>
  <c r="F124" i="2"/>
  <c r="AG107" i="3"/>
  <c r="H40" i="3" s="1"/>
  <c r="I16" i="17" s="1"/>
  <c r="L110" i="3"/>
  <c r="O109" i="3"/>
  <c r="N109" i="3"/>
  <c r="AD108" i="3"/>
  <c r="AC108" i="3"/>
  <c r="AB108" i="3"/>
  <c r="AE108" i="3"/>
  <c r="W107" i="3"/>
  <c r="G40" i="3" s="1"/>
  <c r="H16" i="17" s="1"/>
  <c r="AQ108" i="3" l="1"/>
  <c r="I41" i="3" s="1"/>
  <c r="J17" i="17" s="1"/>
  <c r="M108" i="3"/>
  <c r="F41" i="3" s="1"/>
  <c r="G17" i="17" s="1"/>
  <c r="U129" i="2"/>
  <c r="AX109" i="3"/>
  <c r="AW109" i="3"/>
  <c r="AV109" i="3"/>
  <c r="AY109" i="3"/>
  <c r="AN109" i="3"/>
  <c r="AM109" i="3"/>
  <c r="AS110" i="3"/>
  <c r="AP111" i="3"/>
  <c r="AR110" i="3"/>
  <c r="AF111" i="3"/>
  <c r="AI110" i="3"/>
  <c r="AH110" i="3"/>
  <c r="AB98" i="2"/>
  <c r="Z124" i="2"/>
  <c r="F123" i="2"/>
  <c r="AX23" i="17"/>
  <c r="AL109" i="3"/>
  <c r="AO109" i="3"/>
  <c r="R109" i="3"/>
  <c r="U109" i="3"/>
  <c r="V129" i="2"/>
  <c r="W108" i="3"/>
  <c r="G41" i="3" s="1"/>
  <c r="H17" i="17" s="1"/>
  <c r="AC109" i="3"/>
  <c r="AD109" i="3"/>
  <c r="T109" i="3"/>
  <c r="S109" i="3"/>
  <c r="AB109" i="3"/>
  <c r="AE109" i="3"/>
  <c r="AG108" i="3"/>
  <c r="H41" i="3" s="1"/>
  <c r="I17" i="17" s="1"/>
  <c r="L111" i="3"/>
  <c r="N110" i="3"/>
  <c r="O110" i="3"/>
  <c r="X110" i="3"/>
  <c r="Y110" i="3"/>
  <c r="V111" i="3"/>
  <c r="AC130" i="2"/>
  <c r="Q131" i="2"/>
  <c r="O63" i="2" s="1"/>
  <c r="AD130" i="2"/>
  <c r="AF112" i="3" l="1"/>
  <c r="AH111" i="3"/>
  <c r="AI111" i="3"/>
  <c r="AY110" i="3"/>
  <c r="AV110" i="3"/>
  <c r="N111" i="3"/>
  <c r="L112" i="3"/>
  <c r="O111" i="3"/>
  <c r="M109" i="3"/>
  <c r="F42" i="3" s="1"/>
  <c r="G18" i="17" s="1"/>
  <c r="AP112" i="3"/>
  <c r="AR111" i="3"/>
  <c r="AS111" i="3"/>
  <c r="AW110" i="3"/>
  <c r="AX110" i="3"/>
  <c r="AG109" i="3"/>
  <c r="H42" i="3" s="1"/>
  <c r="I18" i="17" s="1"/>
  <c r="W109" i="3"/>
  <c r="G42" i="3" s="1"/>
  <c r="H18" i="17" s="1"/>
  <c r="AX24" i="17"/>
  <c r="V130" i="2"/>
  <c r="K103" i="2"/>
  <c r="R35" i="2" s="1"/>
  <c r="Z123" i="2"/>
  <c r="AB99" i="2"/>
  <c r="X97" i="2" s="1"/>
  <c r="F122" i="2"/>
  <c r="AQ109" i="3"/>
  <c r="I42" i="3" s="1"/>
  <c r="J18" i="17" s="1"/>
  <c r="U110" i="3"/>
  <c r="R110" i="3"/>
  <c r="U130" i="2"/>
  <c r="T110" i="3"/>
  <c r="S110" i="3"/>
  <c r="AC110" i="3"/>
  <c r="AD110" i="3"/>
  <c r="AO110" i="3"/>
  <c r="AL110" i="3"/>
  <c r="Y111" i="3"/>
  <c r="X111" i="3"/>
  <c r="V112" i="3"/>
  <c r="AE110" i="3"/>
  <c r="AB110" i="3"/>
  <c r="AN110" i="3"/>
  <c r="AM110" i="3"/>
  <c r="AD111" i="3" l="1"/>
  <c r="AC111" i="3"/>
  <c r="AB100" i="2"/>
  <c r="Z122" i="2"/>
  <c r="W97" i="2" s="1"/>
  <c r="R98" i="2" s="1"/>
  <c r="N30" i="2" s="1"/>
  <c r="F121" i="2"/>
  <c r="AX111" i="3"/>
  <c r="AW111" i="3"/>
  <c r="AY111" i="3"/>
  <c r="AV111" i="3"/>
  <c r="AG110" i="3"/>
  <c r="H43" i="3" s="1"/>
  <c r="I19" i="17" s="1"/>
  <c r="AP113" i="3"/>
  <c r="AR112" i="3"/>
  <c r="AS112" i="3"/>
  <c r="T111" i="3"/>
  <c r="S111" i="3"/>
  <c r="N112" i="3"/>
  <c r="L113" i="3"/>
  <c r="O112" i="3"/>
  <c r="AX25" i="17"/>
  <c r="R111" i="3"/>
  <c r="U111" i="3"/>
  <c r="AQ110" i="3"/>
  <c r="I43" i="3" s="1"/>
  <c r="J19" i="17" s="1"/>
  <c r="W110" i="3"/>
  <c r="G43" i="3" s="1"/>
  <c r="H19" i="17" s="1"/>
  <c r="M110" i="3"/>
  <c r="F43" i="3" s="1"/>
  <c r="G19" i="17" s="1"/>
  <c r="AM111" i="3"/>
  <c r="AN111" i="3"/>
  <c r="X112" i="3"/>
  <c r="V113" i="3"/>
  <c r="Y112" i="3"/>
  <c r="AL111" i="3"/>
  <c r="AO111" i="3"/>
  <c r="AB111" i="3"/>
  <c r="W111" i="3" s="1"/>
  <c r="G44" i="3" s="1"/>
  <c r="H20" i="17" s="1"/>
  <c r="AE111" i="3"/>
  <c r="AI112" i="3"/>
  <c r="AH112" i="3"/>
  <c r="AF113" i="3"/>
  <c r="AG111" i="3" l="1"/>
  <c r="H44" i="3" s="1"/>
  <c r="I20" i="17" s="1"/>
  <c r="AS113" i="3"/>
  <c r="AR113" i="3"/>
  <c r="AP114" i="3"/>
  <c r="AO112" i="3"/>
  <c r="AL112" i="3"/>
  <c r="AY112" i="3"/>
  <c r="AV112" i="3"/>
  <c r="AQ111" i="3"/>
  <c r="I44" i="3" s="1"/>
  <c r="J20" i="17" s="1"/>
  <c r="AX26" i="17"/>
  <c r="AN112" i="3"/>
  <c r="AM112" i="3"/>
  <c r="AH113" i="3"/>
  <c r="AI113" i="3"/>
  <c r="AF114" i="3"/>
  <c r="S112" i="3"/>
  <c r="T112" i="3"/>
  <c r="V114" i="3"/>
  <c r="Y113" i="3"/>
  <c r="X113" i="3"/>
  <c r="N113" i="3"/>
  <c r="L114" i="3"/>
  <c r="O113" i="3"/>
  <c r="Z121" i="2"/>
  <c r="AB101" i="2"/>
  <c r="K102" i="2"/>
  <c r="R34" i="2" s="1"/>
  <c r="F120" i="2"/>
  <c r="AD112" i="3"/>
  <c r="AC112" i="3"/>
  <c r="AB112" i="3"/>
  <c r="W112" i="3" s="1"/>
  <c r="G45" i="3" s="1"/>
  <c r="H21" i="17" s="1"/>
  <c r="AE112" i="3"/>
  <c r="R112" i="3"/>
  <c r="U112" i="3"/>
  <c r="M111" i="3"/>
  <c r="F44" i="3" s="1"/>
  <c r="G20" i="17" s="1"/>
  <c r="AX112" i="3"/>
  <c r="AW112" i="3"/>
  <c r="AW113" i="3" l="1"/>
  <c r="AX113" i="3"/>
  <c r="AL113" i="3"/>
  <c r="AO113" i="3"/>
  <c r="L115" i="3"/>
  <c r="O114" i="3"/>
  <c r="N114" i="3"/>
  <c r="AE113" i="3"/>
  <c r="AB113" i="3"/>
  <c r="T113" i="3"/>
  <c r="S113" i="3"/>
  <c r="AD113" i="3"/>
  <c r="AC113" i="3"/>
  <c r="AQ112" i="3"/>
  <c r="I45" i="3" s="1"/>
  <c r="J21" i="17" s="1"/>
  <c r="X114" i="3"/>
  <c r="V115" i="3"/>
  <c r="Y114" i="3"/>
  <c r="M112" i="3"/>
  <c r="F45" i="3" s="1"/>
  <c r="G21" i="17" s="1"/>
  <c r="AG112" i="3"/>
  <c r="H45" i="3" s="1"/>
  <c r="I21" i="17" s="1"/>
  <c r="AX28" i="17"/>
  <c r="AX27" i="17"/>
  <c r="AB102" i="2"/>
  <c r="Z120" i="2"/>
  <c r="F119" i="2"/>
  <c r="AF115" i="3"/>
  <c r="AH114" i="3"/>
  <c r="AI114" i="3"/>
  <c r="AR114" i="3"/>
  <c r="AP115" i="3"/>
  <c r="AS114" i="3"/>
  <c r="R113" i="3"/>
  <c r="U113" i="3"/>
  <c r="AN113" i="3"/>
  <c r="AM113" i="3"/>
  <c r="AV113" i="3"/>
  <c r="AY113" i="3"/>
  <c r="W113" i="3" l="1"/>
  <c r="G46" i="3" s="1"/>
  <c r="H22" i="17" s="1"/>
  <c r="U114" i="3"/>
  <c r="R114" i="3"/>
  <c r="AX114" i="3"/>
  <c r="AW114" i="3"/>
  <c r="AQ113" i="3"/>
  <c r="I46" i="3" s="1"/>
  <c r="J22" i="17" s="1"/>
  <c r="M113" i="3"/>
  <c r="F46" i="3" s="1"/>
  <c r="G22" i="17" s="1"/>
  <c r="T114" i="3"/>
  <c r="S114" i="3"/>
  <c r="AY114" i="3"/>
  <c r="AV114" i="3"/>
  <c r="AG113" i="3"/>
  <c r="H46" i="3" s="1"/>
  <c r="I22" i="17" s="1"/>
  <c r="K101" i="2"/>
  <c r="R33" i="2" s="1"/>
  <c r="Z119" i="2"/>
  <c r="AB103" i="2"/>
  <c r="F118" i="2"/>
  <c r="AS115" i="3"/>
  <c r="AP116" i="3"/>
  <c r="AR115" i="3"/>
  <c r="AC114" i="3"/>
  <c r="AD114" i="3"/>
  <c r="N115" i="3"/>
  <c r="L116" i="3"/>
  <c r="O115" i="3"/>
  <c r="V116" i="3"/>
  <c r="Y115" i="3"/>
  <c r="X115" i="3"/>
  <c r="AN114" i="3"/>
  <c r="AM114" i="3"/>
  <c r="AB114" i="3"/>
  <c r="AE114" i="3"/>
  <c r="AL114" i="3"/>
  <c r="AO114" i="3"/>
  <c r="AH115" i="3"/>
  <c r="AI115" i="3"/>
  <c r="AF116" i="3"/>
  <c r="AQ114" i="3" l="1"/>
  <c r="I47" i="3" s="1"/>
  <c r="J23" i="17" s="1"/>
  <c r="AG114" i="3"/>
  <c r="H47" i="3" s="1"/>
  <c r="I23" i="17" s="1"/>
  <c r="W114" i="3"/>
  <c r="G47" i="3" s="1"/>
  <c r="H23" i="17" s="1"/>
  <c r="R115" i="3"/>
  <c r="U115" i="3"/>
  <c r="AP117" i="3"/>
  <c r="AR116" i="3"/>
  <c r="AS116" i="3"/>
  <c r="T115" i="3"/>
  <c r="S115" i="3"/>
  <c r="AN115" i="3"/>
  <c r="AM115" i="3"/>
  <c r="AY115" i="3"/>
  <c r="AV115" i="3"/>
  <c r="AX115" i="3"/>
  <c r="AW115" i="3"/>
  <c r="AL115" i="3"/>
  <c r="AO115" i="3"/>
  <c r="AB104" i="2"/>
  <c r="Z118" i="2"/>
  <c r="F117" i="2"/>
  <c r="M114" i="3"/>
  <c r="F47" i="3" s="1"/>
  <c r="G23" i="17" s="1"/>
  <c r="AH116" i="3"/>
  <c r="AF117" i="3"/>
  <c r="AI116" i="3"/>
  <c r="O116" i="3"/>
  <c r="L117" i="3"/>
  <c r="N116" i="3"/>
  <c r="AC115" i="3"/>
  <c r="AD115" i="3"/>
  <c r="AB115" i="3"/>
  <c r="W115" i="3" s="1"/>
  <c r="G48" i="3" s="1"/>
  <c r="H24" i="17" s="1"/>
  <c r="AE115" i="3"/>
  <c r="Y116" i="3"/>
  <c r="V117" i="3"/>
  <c r="X116" i="3"/>
  <c r="AQ115" i="3" l="1"/>
  <c r="I48" i="3" s="1"/>
  <c r="J24" i="17" s="1"/>
  <c r="AM116" i="3"/>
  <c r="AN116" i="3"/>
  <c r="AH117" i="3"/>
  <c r="AI117" i="3"/>
  <c r="AF118" i="3"/>
  <c r="AO116" i="3"/>
  <c r="AL116" i="3"/>
  <c r="AG116" i="3" s="1"/>
  <c r="H49" i="3" s="1"/>
  <c r="I25" i="17" s="1"/>
  <c r="T116" i="3"/>
  <c r="S116" i="3"/>
  <c r="Y117" i="3"/>
  <c r="V118" i="3"/>
  <c r="X117" i="3"/>
  <c r="AX116" i="3"/>
  <c r="AW116" i="3"/>
  <c r="AY116" i="3"/>
  <c r="AV116" i="3"/>
  <c r="N117" i="3"/>
  <c r="L118" i="3"/>
  <c r="O117" i="3"/>
  <c r="AC116" i="3"/>
  <c r="AD116" i="3"/>
  <c r="AP118" i="3"/>
  <c r="AR117" i="3"/>
  <c r="AS117" i="3"/>
  <c r="AB116" i="3"/>
  <c r="AE116" i="3"/>
  <c r="K100" i="2"/>
  <c r="R32" i="2" s="1"/>
  <c r="AB105" i="2"/>
  <c r="Z117" i="2"/>
  <c r="F116" i="2"/>
  <c r="AG115" i="3"/>
  <c r="H48" i="3" s="1"/>
  <c r="I24" i="17" s="1"/>
  <c r="R116" i="3"/>
  <c r="U116" i="3"/>
  <c r="M115" i="3"/>
  <c r="F48" i="3" s="1"/>
  <c r="G24" i="17" s="1"/>
  <c r="AQ116" i="3" l="1"/>
  <c r="I49" i="3" s="1"/>
  <c r="J25" i="17" s="1"/>
  <c r="X118" i="3"/>
  <c r="Y118" i="3"/>
  <c r="V119" i="3"/>
  <c r="AD117" i="3"/>
  <c r="AC117" i="3"/>
  <c r="AX117" i="3"/>
  <c r="AW117" i="3"/>
  <c r="R117" i="3"/>
  <c r="U117" i="3"/>
  <c r="AH118" i="3"/>
  <c r="AF119" i="3"/>
  <c r="AI118" i="3"/>
  <c r="AM117" i="3"/>
  <c r="AN117" i="3"/>
  <c r="AY117" i="3"/>
  <c r="AV117" i="3"/>
  <c r="L119" i="3"/>
  <c r="O118" i="3"/>
  <c r="N118" i="3"/>
  <c r="AL117" i="3"/>
  <c r="AO117" i="3"/>
  <c r="AE117" i="3"/>
  <c r="AB117" i="3"/>
  <c r="W117" i="3" s="1"/>
  <c r="G50" i="3" s="1"/>
  <c r="H26" i="17" s="1"/>
  <c r="AS118" i="3"/>
  <c r="AR118" i="3"/>
  <c r="AP119" i="3"/>
  <c r="M116" i="3"/>
  <c r="F49" i="3" s="1"/>
  <c r="G25" i="17" s="1"/>
  <c r="T117" i="3"/>
  <c r="S117" i="3"/>
  <c r="Z116" i="2"/>
  <c r="AB106" i="2"/>
  <c r="F115" i="2"/>
  <c r="W116" i="3"/>
  <c r="G49" i="3" s="1"/>
  <c r="H25" i="17" s="1"/>
  <c r="M117" i="3" l="1"/>
  <c r="F50" i="3" s="1"/>
  <c r="G26" i="17" s="1"/>
  <c r="AN118" i="3"/>
  <c r="AM118" i="3"/>
  <c r="AW118" i="3"/>
  <c r="AX118" i="3"/>
  <c r="AL118" i="3"/>
  <c r="AO118" i="3"/>
  <c r="AH119" i="3"/>
  <c r="AI119" i="3"/>
  <c r="AF120" i="3"/>
  <c r="AV118" i="3"/>
  <c r="AY118" i="3"/>
  <c r="S118" i="3"/>
  <c r="T118" i="3"/>
  <c r="AG117" i="3"/>
  <c r="H50" i="3" s="1"/>
  <c r="I26" i="17" s="1"/>
  <c r="L120" i="3"/>
  <c r="N119" i="3"/>
  <c r="O119" i="3"/>
  <c r="R118" i="3"/>
  <c r="U118" i="3"/>
  <c r="AQ117" i="3"/>
  <c r="I50" i="3" s="1"/>
  <c r="J26" i="17" s="1"/>
  <c r="V120" i="3"/>
  <c r="Y119" i="3"/>
  <c r="X119" i="3"/>
  <c r="K99" i="2"/>
  <c r="R31" i="2" s="1"/>
  <c r="AB107" i="2"/>
  <c r="Z115" i="2"/>
  <c r="F114" i="2"/>
  <c r="AR119" i="3"/>
  <c r="AP120" i="3"/>
  <c r="AS119" i="3"/>
  <c r="AC118" i="3"/>
  <c r="AD118" i="3"/>
  <c r="AB118" i="3"/>
  <c r="AE118" i="3"/>
  <c r="W118" i="3" l="1"/>
  <c r="G51" i="3" s="1"/>
  <c r="H27" i="17" s="1"/>
  <c r="AE119" i="3"/>
  <c r="AB119" i="3"/>
  <c r="AQ118" i="3"/>
  <c r="I51" i="3" s="1"/>
  <c r="J27" i="17" s="1"/>
  <c r="X120" i="3"/>
  <c r="V121" i="3"/>
  <c r="Y120" i="3"/>
  <c r="AH120" i="3"/>
  <c r="AF121" i="3"/>
  <c r="AI120" i="3"/>
  <c r="AN119" i="3"/>
  <c r="AM119" i="3"/>
  <c r="AL119" i="3"/>
  <c r="AO119" i="3"/>
  <c r="T119" i="3"/>
  <c r="S119" i="3"/>
  <c r="AG118" i="3"/>
  <c r="H51" i="3" s="1"/>
  <c r="I27" i="17" s="1"/>
  <c r="R119" i="3"/>
  <c r="U119" i="3"/>
  <c r="AC119" i="3"/>
  <c r="AD119" i="3"/>
  <c r="M118" i="3"/>
  <c r="F51" i="3" s="1"/>
  <c r="G27" i="17" s="1"/>
  <c r="AB108" i="2"/>
  <c r="Z114" i="2"/>
  <c r="F113" i="2"/>
  <c r="O120" i="3"/>
  <c r="L121" i="3"/>
  <c r="N120" i="3"/>
  <c r="AV119" i="3"/>
  <c r="AY119" i="3"/>
  <c r="AX119" i="3"/>
  <c r="AW119" i="3"/>
  <c r="AR120" i="3"/>
  <c r="AS120" i="3"/>
  <c r="AP121" i="3"/>
  <c r="AG119" i="3" l="1"/>
  <c r="H52" i="3" s="1"/>
  <c r="I28" i="17" s="1"/>
  <c r="AX120" i="3"/>
  <c r="AW120" i="3"/>
  <c r="AM120" i="3"/>
  <c r="AN120" i="3"/>
  <c r="AI121" i="3"/>
  <c r="AF122" i="3"/>
  <c r="AH121" i="3"/>
  <c r="K98" i="2"/>
  <c r="R30" i="2" s="1"/>
  <c r="Z113" i="2"/>
  <c r="AB109" i="2"/>
  <c r="F112" i="2"/>
  <c r="AO120" i="3"/>
  <c r="AL120" i="3"/>
  <c r="AD120" i="3"/>
  <c r="AC120" i="3"/>
  <c r="M119" i="3"/>
  <c r="F52" i="3" s="1"/>
  <c r="G28" i="17" s="1"/>
  <c r="V122" i="3"/>
  <c r="X121" i="3"/>
  <c r="Y121" i="3"/>
  <c r="AB120" i="3"/>
  <c r="W120" i="3" s="1"/>
  <c r="G53" i="3" s="1"/>
  <c r="H29" i="17" s="1"/>
  <c r="AE120" i="3"/>
  <c r="AV120" i="3"/>
  <c r="AY120" i="3"/>
  <c r="AS121" i="3"/>
  <c r="AR121" i="3"/>
  <c r="AP122" i="3"/>
  <c r="R120" i="3"/>
  <c r="U120" i="3"/>
  <c r="L122" i="3"/>
  <c r="O121" i="3"/>
  <c r="N121" i="3"/>
  <c r="W119" i="3"/>
  <c r="G52" i="3" s="1"/>
  <c r="H28" i="17" s="1"/>
  <c r="AQ119" i="3"/>
  <c r="I52" i="3" s="1"/>
  <c r="J28" i="17" s="1"/>
  <c r="T120" i="3"/>
  <c r="S120" i="3"/>
  <c r="AX121" i="3" l="1"/>
  <c r="AW121" i="3"/>
  <c r="AL121" i="3"/>
  <c r="AO121" i="3"/>
  <c r="L123" i="3"/>
  <c r="O122" i="3"/>
  <c r="N122" i="3"/>
  <c r="AQ120" i="3"/>
  <c r="I53" i="3" s="1"/>
  <c r="J29" i="17" s="1"/>
  <c r="AC121" i="3"/>
  <c r="AD121" i="3"/>
  <c r="AH122" i="3"/>
  <c r="AF123" i="3"/>
  <c r="AI122" i="3"/>
  <c r="AG120" i="3"/>
  <c r="H53" i="3" s="1"/>
  <c r="I29" i="17" s="1"/>
  <c r="Z112" i="2"/>
  <c r="AB110" i="2"/>
  <c r="X98" i="2" s="1"/>
  <c r="F111" i="2"/>
  <c r="AB121" i="3"/>
  <c r="AE121" i="3"/>
  <c r="V123" i="3"/>
  <c r="Y122" i="3"/>
  <c r="X122" i="3"/>
  <c r="AV121" i="3"/>
  <c r="AY121" i="3"/>
  <c r="R121" i="3"/>
  <c r="M121" i="3" s="1"/>
  <c r="F54" i="3" s="1"/>
  <c r="G30" i="17" s="1"/>
  <c r="U121" i="3"/>
  <c r="T121" i="3"/>
  <c r="S121" i="3"/>
  <c r="AN121" i="3"/>
  <c r="AM121" i="3"/>
  <c r="M120" i="3"/>
  <c r="F53" i="3" s="1"/>
  <c r="G29" i="17" s="1"/>
  <c r="AS122" i="3"/>
  <c r="AR122" i="3"/>
  <c r="AP123" i="3"/>
  <c r="AF124" i="3" l="1"/>
  <c r="AH123" i="3"/>
  <c r="AI123" i="3"/>
  <c r="AN122" i="3"/>
  <c r="AM122" i="3"/>
  <c r="AL122" i="3"/>
  <c r="AO122" i="3"/>
  <c r="AR123" i="3"/>
  <c r="AP124" i="3"/>
  <c r="AS123" i="3"/>
  <c r="AQ121" i="3"/>
  <c r="I54" i="3" s="1"/>
  <c r="J30" i="17" s="1"/>
  <c r="AC122" i="3"/>
  <c r="AD122" i="3"/>
  <c r="AW122" i="3"/>
  <c r="AX122" i="3"/>
  <c r="X123" i="3"/>
  <c r="Y123" i="3"/>
  <c r="V124" i="3"/>
  <c r="T122" i="3"/>
  <c r="S122" i="3"/>
  <c r="AV122" i="3"/>
  <c r="AY122" i="3"/>
  <c r="W121" i="3"/>
  <c r="G54" i="3" s="1"/>
  <c r="H30" i="17" s="1"/>
  <c r="AB111" i="2"/>
  <c r="Z111" i="2"/>
  <c r="W98" i="2" s="1"/>
  <c r="R99" i="2" s="1"/>
  <c r="N31" i="2" s="1"/>
  <c r="K97" i="2"/>
  <c r="R29" i="2" s="1"/>
  <c r="F110" i="2"/>
  <c r="N123" i="3"/>
  <c r="L124" i="3"/>
  <c r="O123" i="3"/>
  <c r="AE122" i="3"/>
  <c r="AB122" i="3"/>
  <c r="AG121" i="3"/>
  <c r="H54" i="3" s="1"/>
  <c r="I30" i="17" s="1"/>
  <c r="R122" i="3"/>
  <c r="U122" i="3"/>
  <c r="AG122" i="3" l="1"/>
  <c r="H55" i="3" s="1"/>
  <c r="I31" i="17" s="1"/>
  <c r="M122" i="3"/>
  <c r="F55" i="3" s="1"/>
  <c r="G31" i="17" s="1"/>
  <c r="AX123" i="3"/>
  <c r="AW123" i="3"/>
  <c r="AQ122" i="3"/>
  <c r="I55" i="3" s="1"/>
  <c r="J31" i="17" s="1"/>
  <c r="AS124" i="3"/>
  <c r="AR124" i="3"/>
  <c r="AP125" i="3"/>
  <c r="AY123" i="3"/>
  <c r="AV123" i="3"/>
  <c r="W122" i="3"/>
  <c r="G55" i="3" s="1"/>
  <c r="H31" i="17" s="1"/>
  <c r="Y124" i="3"/>
  <c r="V125" i="3"/>
  <c r="X124" i="3"/>
  <c r="L125" i="3"/>
  <c r="N124" i="3"/>
  <c r="O124" i="3"/>
  <c r="AD123" i="3"/>
  <c r="AC123" i="3"/>
  <c r="AE123" i="3"/>
  <c r="AB123" i="3"/>
  <c r="W123" i="3" s="1"/>
  <c r="G56" i="3" s="1"/>
  <c r="H32" i="17" s="1"/>
  <c r="AM123" i="3"/>
  <c r="AN123" i="3"/>
  <c r="T123" i="3"/>
  <c r="S123" i="3"/>
  <c r="R123" i="3"/>
  <c r="U123" i="3"/>
  <c r="Z110" i="2"/>
  <c r="AB112" i="2"/>
  <c r="F109" i="2"/>
  <c r="AL123" i="3"/>
  <c r="AO123" i="3"/>
  <c r="AI124" i="3"/>
  <c r="AF125" i="3"/>
  <c r="AH124" i="3"/>
  <c r="AE124" i="3" l="1"/>
  <c r="AB124" i="3"/>
  <c r="AC124" i="3"/>
  <c r="AD124" i="3"/>
  <c r="O125" i="3"/>
  <c r="L126" i="3"/>
  <c r="N125" i="3"/>
  <c r="AQ123" i="3"/>
  <c r="I56" i="3" s="1"/>
  <c r="J32" i="17" s="1"/>
  <c r="AO124" i="3"/>
  <c r="AL124" i="3"/>
  <c r="AG124" i="3" s="1"/>
  <c r="H57" i="3" s="1"/>
  <c r="I33" i="17" s="1"/>
  <c r="AH125" i="3"/>
  <c r="AI125" i="3"/>
  <c r="AF126" i="3"/>
  <c r="AP126" i="3"/>
  <c r="AR125" i="3"/>
  <c r="AS125" i="3"/>
  <c r="AM124" i="3"/>
  <c r="AN124" i="3"/>
  <c r="AY124" i="3"/>
  <c r="AV124" i="3"/>
  <c r="M123" i="3"/>
  <c r="F56" i="3" s="1"/>
  <c r="G32" i="17" s="1"/>
  <c r="AG123" i="3"/>
  <c r="H56" i="3" s="1"/>
  <c r="I32" i="17" s="1"/>
  <c r="K96" i="2"/>
  <c r="R28" i="2" s="1"/>
  <c r="AB113" i="2"/>
  <c r="Z109" i="2"/>
  <c r="F108" i="2"/>
  <c r="AW124" i="3"/>
  <c r="AX124" i="3"/>
  <c r="X125" i="3"/>
  <c r="Y125" i="3"/>
  <c r="V126" i="3"/>
  <c r="S124" i="3"/>
  <c r="T124" i="3"/>
  <c r="U124" i="3"/>
  <c r="R124" i="3"/>
  <c r="M124" i="3" s="1"/>
  <c r="F57" i="3" s="1"/>
  <c r="G33" i="17" s="1"/>
  <c r="AN125" i="3" l="1"/>
  <c r="AM125" i="3"/>
  <c r="AL125" i="3"/>
  <c r="AO125" i="3"/>
  <c r="AQ124" i="3"/>
  <c r="I57" i="3" s="1"/>
  <c r="J33" i="17" s="1"/>
  <c r="X126" i="3"/>
  <c r="Y126" i="3"/>
  <c r="V127" i="3"/>
  <c r="AD125" i="3"/>
  <c r="AC125" i="3"/>
  <c r="O126" i="3"/>
  <c r="L127" i="3"/>
  <c r="N126" i="3"/>
  <c r="AI126" i="3"/>
  <c r="AF127" i="3"/>
  <c r="AH126" i="3"/>
  <c r="AE125" i="3"/>
  <c r="AB125" i="3"/>
  <c r="S125" i="3"/>
  <c r="T125" i="3"/>
  <c r="U125" i="3"/>
  <c r="R125" i="3"/>
  <c r="M125" i="3" s="1"/>
  <c r="F58" i="3" s="1"/>
  <c r="G34" i="17" s="1"/>
  <c r="AX125" i="3"/>
  <c r="AW125" i="3"/>
  <c r="AV125" i="3"/>
  <c r="AY125" i="3"/>
  <c r="AB114" i="2"/>
  <c r="Z108" i="2"/>
  <c r="F107" i="2"/>
  <c r="AS126" i="3"/>
  <c r="AP127" i="3"/>
  <c r="AR126" i="3"/>
  <c r="W124" i="3"/>
  <c r="G57" i="3" s="1"/>
  <c r="H33" i="17" s="1"/>
  <c r="AQ125" i="3" l="1"/>
  <c r="I58" i="3" s="1"/>
  <c r="J34" i="17" s="1"/>
  <c r="O127" i="3"/>
  <c r="L128" i="3"/>
  <c r="N127" i="3"/>
  <c r="T126" i="3"/>
  <c r="S126" i="3"/>
  <c r="U126" i="3"/>
  <c r="R126" i="3"/>
  <c r="AV126" i="3"/>
  <c r="AY126" i="3"/>
  <c r="Y127" i="3"/>
  <c r="X127" i="3"/>
  <c r="V128" i="3"/>
  <c r="AR127" i="3"/>
  <c r="AS127" i="3"/>
  <c r="AP128" i="3"/>
  <c r="AC126" i="3"/>
  <c r="AD126" i="3"/>
  <c r="AW126" i="3"/>
  <c r="AX126" i="3"/>
  <c r="W125" i="3"/>
  <c r="G58" i="3" s="1"/>
  <c r="H34" i="17" s="1"/>
  <c r="AE126" i="3"/>
  <c r="AB126" i="3"/>
  <c r="K95" i="2"/>
  <c r="R27" i="2" s="1"/>
  <c r="AB115" i="2"/>
  <c r="Z107" i="2"/>
  <c r="F106" i="2"/>
  <c r="AO126" i="3"/>
  <c r="AL126" i="3"/>
  <c r="AI127" i="3"/>
  <c r="AH127" i="3"/>
  <c r="AF128" i="3"/>
  <c r="AG125" i="3"/>
  <c r="H58" i="3" s="1"/>
  <c r="I34" i="17" s="1"/>
  <c r="AM126" i="3"/>
  <c r="AN126" i="3"/>
  <c r="W126" i="3" l="1"/>
  <c r="G59" i="3" s="1"/>
  <c r="H35" i="17" s="1"/>
  <c r="AC127" i="3"/>
  <c r="AD127" i="3"/>
  <c r="X128" i="3"/>
  <c r="V129" i="3"/>
  <c r="Y128" i="3"/>
  <c r="AQ126" i="3"/>
  <c r="I59" i="3" s="1"/>
  <c r="J35" i="17" s="1"/>
  <c r="M126" i="3"/>
  <c r="F59" i="3" s="1"/>
  <c r="G35" i="17" s="1"/>
  <c r="AL127" i="3"/>
  <c r="AO127" i="3"/>
  <c r="AG126" i="3"/>
  <c r="H59" i="3" s="1"/>
  <c r="I35" i="17" s="1"/>
  <c r="AS128" i="3"/>
  <c r="AR128" i="3"/>
  <c r="AP129" i="3"/>
  <c r="R127" i="3"/>
  <c r="U127" i="3"/>
  <c r="AB127" i="3"/>
  <c r="AE127" i="3"/>
  <c r="AM127" i="3"/>
  <c r="AN127" i="3"/>
  <c r="Z106" i="2"/>
  <c r="AB116" i="2"/>
  <c r="F105" i="2"/>
  <c r="AW127" i="3"/>
  <c r="AX127" i="3"/>
  <c r="O128" i="3"/>
  <c r="L129" i="3"/>
  <c r="N128" i="3"/>
  <c r="AI128" i="3"/>
  <c r="AF129" i="3"/>
  <c r="AH128" i="3"/>
  <c r="AY127" i="3"/>
  <c r="AV127" i="3"/>
  <c r="S127" i="3"/>
  <c r="T127" i="3"/>
  <c r="AG127" i="3" l="1"/>
  <c r="H60" i="3" s="1"/>
  <c r="I36" i="17" s="1"/>
  <c r="AY128" i="3"/>
  <c r="AV128" i="3"/>
  <c r="AX128" i="3"/>
  <c r="AW128" i="3"/>
  <c r="AC128" i="3"/>
  <c r="AD128" i="3"/>
  <c r="W127" i="3"/>
  <c r="G60" i="3" s="1"/>
  <c r="H36" i="17" s="1"/>
  <c r="Y129" i="3"/>
  <c r="V130" i="3"/>
  <c r="X129" i="3"/>
  <c r="R128" i="3"/>
  <c r="U128" i="3"/>
  <c r="AE128" i="3"/>
  <c r="AB128" i="3"/>
  <c r="AQ127" i="3"/>
  <c r="I60" i="3" s="1"/>
  <c r="J36" i="17" s="1"/>
  <c r="AF130" i="3"/>
  <c r="AI129" i="3"/>
  <c r="AH129" i="3"/>
  <c r="L130" i="3"/>
  <c r="N129" i="3"/>
  <c r="O129" i="3"/>
  <c r="M127" i="3"/>
  <c r="F60" i="3" s="1"/>
  <c r="G36" i="17" s="1"/>
  <c r="K94" i="2"/>
  <c r="R26" i="2" s="1"/>
  <c r="AB117" i="2"/>
  <c r="Z105" i="2"/>
  <c r="F104" i="2"/>
  <c r="AO128" i="3"/>
  <c r="AL128" i="3"/>
  <c r="AN128" i="3"/>
  <c r="AM128" i="3"/>
  <c r="T128" i="3"/>
  <c r="S128" i="3"/>
  <c r="AR129" i="3"/>
  <c r="AP130" i="3"/>
  <c r="AS129" i="3"/>
  <c r="AG128" i="3" l="1"/>
  <c r="H61" i="3" s="1"/>
  <c r="I37" i="17" s="1"/>
  <c r="AB129" i="3"/>
  <c r="AE129" i="3"/>
  <c r="R129" i="3"/>
  <c r="U129" i="3"/>
  <c r="AC129" i="3"/>
  <c r="AD129" i="3"/>
  <c r="T129" i="3"/>
  <c r="S129" i="3"/>
  <c r="O130" i="3"/>
  <c r="N130" i="3"/>
  <c r="L131" i="3"/>
  <c r="AY129" i="3"/>
  <c r="AV129" i="3"/>
  <c r="M128" i="3"/>
  <c r="F61" i="3" s="1"/>
  <c r="G37" i="17" s="1"/>
  <c r="AL129" i="3"/>
  <c r="AO129" i="3"/>
  <c r="AN129" i="3"/>
  <c r="AM129" i="3"/>
  <c r="AF131" i="3"/>
  <c r="AH130" i="3"/>
  <c r="AI130" i="3"/>
  <c r="AS130" i="3"/>
  <c r="AR130" i="3"/>
  <c r="AP131" i="3"/>
  <c r="Z104" i="2"/>
  <c r="AB118" i="2"/>
  <c r="F103" i="2"/>
  <c r="W128" i="3"/>
  <c r="G61" i="3" s="1"/>
  <c r="H37" i="17" s="1"/>
  <c r="AQ128" i="3"/>
  <c r="I61" i="3" s="1"/>
  <c r="J37" i="17" s="1"/>
  <c r="AX129" i="3"/>
  <c r="AW129" i="3"/>
  <c r="Y130" i="3"/>
  <c r="X130" i="3"/>
  <c r="V131" i="3"/>
  <c r="U130" i="3" l="1"/>
  <c r="R130" i="3"/>
  <c r="AW130" i="3"/>
  <c r="AX130" i="3"/>
  <c r="L132" i="3"/>
  <c r="O131" i="3"/>
  <c r="N131" i="3"/>
  <c r="AY130" i="3"/>
  <c r="AV130" i="3"/>
  <c r="AQ130" i="3" s="1"/>
  <c r="I63" i="3" s="1"/>
  <c r="J39" i="17" s="1"/>
  <c r="AB130" i="3"/>
  <c r="AE130" i="3"/>
  <c r="AN130" i="3"/>
  <c r="AM130" i="3"/>
  <c r="S130" i="3"/>
  <c r="T130" i="3"/>
  <c r="AG129" i="3"/>
  <c r="H62" i="3" s="1"/>
  <c r="I38" i="17" s="1"/>
  <c r="M129" i="3"/>
  <c r="F62" i="3" s="1"/>
  <c r="G38" i="17" s="1"/>
  <c r="AO130" i="3"/>
  <c r="AL130" i="3"/>
  <c r="AH131" i="3"/>
  <c r="AI131" i="3"/>
  <c r="AF132" i="3"/>
  <c r="Y131" i="3"/>
  <c r="V132" i="3"/>
  <c r="X131" i="3"/>
  <c r="AD130" i="3"/>
  <c r="AC130" i="3"/>
  <c r="Z103" i="2"/>
  <c r="K93" i="2"/>
  <c r="R25" i="2" s="1"/>
  <c r="AB119" i="2"/>
  <c r="X99" i="2" s="1"/>
  <c r="F102" i="2"/>
  <c r="AS131" i="3"/>
  <c r="AP132" i="3"/>
  <c r="AR131" i="3"/>
  <c r="AQ129" i="3"/>
  <c r="I62" i="3" s="1"/>
  <c r="J38" i="17" s="1"/>
  <c r="W129" i="3"/>
  <c r="G62" i="3" s="1"/>
  <c r="H38" i="17" s="1"/>
  <c r="AB131" i="3" l="1"/>
  <c r="AE131" i="3"/>
  <c r="W130" i="3"/>
  <c r="G63" i="3" s="1"/>
  <c r="H39" i="17" s="1"/>
  <c r="AW131" i="3"/>
  <c r="AX131" i="3"/>
  <c r="AM131" i="3"/>
  <c r="AN131" i="3"/>
  <c r="R131" i="3"/>
  <c r="U131" i="3"/>
  <c r="O132" i="3"/>
  <c r="N132" i="3"/>
  <c r="L133" i="3"/>
  <c r="AC131" i="3"/>
  <c r="AD131" i="3"/>
  <c r="AP133" i="3"/>
  <c r="AS132" i="3"/>
  <c r="AR132" i="3"/>
  <c r="AB120" i="2"/>
  <c r="Z102" i="2"/>
  <c r="W99" i="2" s="1"/>
  <c r="R100" i="2" s="1"/>
  <c r="N32" i="2" s="1"/>
  <c r="F101" i="2"/>
  <c r="AI132" i="3"/>
  <c r="AH132" i="3"/>
  <c r="AF133" i="3"/>
  <c r="AG130" i="3"/>
  <c r="H63" i="3" s="1"/>
  <c r="I39" i="17" s="1"/>
  <c r="X132" i="3"/>
  <c r="Y132" i="3"/>
  <c r="V133" i="3"/>
  <c r="AY131" i="3"/>
  <c r="AV131" i="3"/>
  <c r="AO131" i="3"/>
  <c r="AL131" i="3"/>
  <c r="T131" i="3"/>
  <c r="S131" i="3"/>
  <c r="M130" i="3"/>
  <c r="F63" i="3" s="1"/>
  <c r="G39" i="17" s="1"/>
  <c r="AE132" i="3" l="1"/>
  <c r="AB132" i="3"/>
  <c r="AO132" i="3"/>
  <c r="AL132" i="3"/>
  <c r="S132" i="3"/>
  <c r="T132" i="3"/>
  <c r="AM132" i="3"/>
  <c r="AN132" i="3"/>
  <c r="L134" i="3"/>
  <c r="N133" i="3"/>
  <c r="O133" i="3"/>
  <c r="M131" i="3"/>
  <c r="F64" i="3" s="1"/>
  <c r="G40" i="17" s="1"/>
  <c r="AG131" i="3"/>
  <c r="H64" i="3" s="1"/>
  <c r="I40" i="17" s="1"/>
  <c r="R132" i="3"/>
  <c r="U132" i="3"/>
  <c r="K92" i="2"/>
  <c r="R24" i="2" s="1"/>
  <c r="AB121" i="2"/>
  <c r="Z101" i="2"/>
  <c r="F100" i="2"/>
  <c r="AV132" i="3"/>
  <c r="AY132" i="3"/>
  <c r="AQ131" i="3"/>
  <c r="I64" i="3" s="1"/>
  <c r="J40" i="17" s="1"/>
  <c r="AX132" i="3"/>
  <c r="AW132" i="3"/>
  <c r="Y133" i="3"/>
  <c r="V134" i="3"/>
  <c r="X133" i="3"/>
  <c r="AS133" i="3"/>
  <c r="AR133" i="3"/>
  <c r="AP134" i="3"/>
  <c r="AH133" i="3"/>
  <c r="AI133" i="3"/>
  <c r="AF134" i="3"/>
  <c r="AD132" i="3"/>
  <c r="AC132" i="3"/>
  <c r="W131" i="3"/>
  <c r="G64" i="3" s="1"/>
  <c r="H40" i="17" s="1"/>
  <c r="T133" i="3" l="1"/>
  <c r="S133" i="3"/>
  <c r="AI134" i="3"/>
  <c r="AH134" i="3"/>
  <c r="AF135" i="3"/>
  <c r="N134" i="3"/>
  <c r="O134" i="3"/>
  <c r="L135" i="3"/>
  <c r="AY133" i="3"/>
  <c r="AV133" i="3"/>
  <c r="U133" i="3"/>
  <c r="R133" i="3"/>
  <c r="AB122" i="2"/>
  <c r="Z100" i="2"/>
  <c r="F99" i="2"/>
  <c r="AG132" i="3"/>
  <c r="H65" i="3" s="1"/>
  <c r="I41" i="17" s="1"/>
  <c r="AL133" i="3"/>
  <c r="AO133" i="3"/>
  <c r="AX133" i="3"/>
  <c r="AW133" i="3"/>
  <c r="AE133" i="3"/>
  <c r="AB133" i="3"/>
  <c r="AM133" i="3"/>
  <c r="AN133" i="3"/>
  <c r="AS134" i="3"/>
  <c r="AR134" i="3"/>
  <c r="AP135" i="3"/>
  <c r="M132" i="3"/>
  <c r="F65" i="3" s="1"/>
  <c r="G41" i="17" s="1"/>
  <c r="W132" i="3"/>
  <c r="G65" i="3" s="1"/>
  <c r="H41" i="17" s="1"/>
  <c r="AQ132" i="3"/>
  <c r="I65" i="3" s="1"/>
  <c r="J41" i="17" s="1"/>
  <c r="Y134" i="3"/>
  <c r="V135" i="3"/>
  <c r="X134" i="3"/>
  <c r="AD133" i="3"/>
  <c r="AC133" i="3"/>
  <c r="W133" i="3" l="1"/>
  <c r="G66" i="3" s="1"/>
  <c r="H42" i="17" s="1"/>
  <c r="M133" i="3"/>
  <c r="F66" i="3" s="1"/>
  <c r="G42" i="17" s="1"/>
  <c r="AQ133" i="3"/>
  <c r="I66" i="3" s="1"/>
  <c r="J42" i="17" s="1"/>
  <c r="Y135" i="3"/>
  <c r="V136" i="3"/>
  <c r="X135" i="3"/>
  <c r="O135" i="3"/>
  <c r="N135" i="3"/>
  <c r="L136" i="3"/>
  <c r="S134" i="3"/>
  <c r="T134" i="3"/>
  <c r="R134" i="3"/>
  <c r="U134" i="3"/>
  <c r="AG133" i="3"/>
  <c r="H66" i="3" s="1"/>
  <c r="I42" i="17" s="1"/>
  <c r="AI135" i="3"/>
  <c r="AF136" i="3"/>
  <c r="AH135" i="3"/>
  <c r="AC134" i="3"/>
  <c r="AD134" i="3"/>
  <c r="AL134" i="3"/>
  <c r="AO134" i="3"/>
  <c r="AN134" i="3"/>
  <c r="AM134" i="3"/>
  <c r="AV134" i="3"/>
  <c r="AY134" i="3"/>
  <c r="AB134" i="3"/>
  <c r="AE134" i="3"/>
  <c r="AR135" i="3"/>
  <c r="AS135" i="3"/>
  <c r="AP136" i="3"/>
  <c r="K91" i="2"/>
  <c r="R23" i="2" s="1"/>
  <c r="Z99" i="2"/>
  <c r="AB123" i="2"/>
  <c r="F98" i="2"/>
  <c r="AX134" i="3"/>
  <c r="AW134" i="3"/>
  <c r="AQ134" i="3" l="1"/>
  <c r="I67" i="3" s="1"/>
  <c r="J43" i="17" s="1"/>
  <c r="W134" i="3"/>
  <c r="G67" i="3" s="1"/>
  <c r="H43" i="17" s="1"/>
  <c r="M134" i="3"/>
  <c r="F67" i="3" s="1"/>
  <c r="G43" i="17" s="1"/>
  <c r="N136" i="3"/>
  <c r="O136" i="3"/>
  <c r="L137" i="3"/>
  <c r="U135" i="3"/>
  <c r="R135" i="3"/>
  <c r="T135" i="3"/>
  <c r="S135" i="3"/>
  <c r="AG134" i="3"/>
  <c r="H67" i="3" s="1"/>
  <c r="I43" i="17" s="1"/>
  <c r="AR136" i="3"/>
  <c r="AS136" i="3"/>
  <c r="AP137" i="3"/>
  <c r="AB135" i="3"/>
  <c r="AE135" i="3"/>
  <c r="AO135" i="3"/>
  <c r="AL135" i="3"/>
  <c r="X136" i="3"/>
  <c r="Y136" i="3"/>
  <c r="V137" i="3"/>
  <c r="Z98" i="2"/>
  <c r="AB124" i="2"/>
  <c r="F97" i="2"/>
  <c r="AX135" i="3"/>
  <c r="AW135" i="3"/>
  <c r="AV135" i="3"/>
  <c r="AY135" i="3"/>
  <c r="AF137" i="3"/>
  <c r="AH136" i="3"/>
  <c r="AI136" i="3"/>
  <c r="AD135" i="3"/>
  <c r="AC135" i="3"/>
  <c r="AN135" i="3"/>
  <c r="AM135" i="3"/>
  <c r="AY136" i="3" l="1"/>
  <c r="AV136" i="3"/>
  <c r="AP138" i="3"/>
  <c r="AS137" i="3"/>
  <c r="AR137" i="3"/>
  <c r="M135" i="3"/>
  <c r="F68" i="3" s="1"/>
  <c r="G44" i="17" s="1"/>
  <c r="AB136" i="3"/>
  <c r="AE136" i="3"/>
  <c r="AL136" i="3"/>
  <c r="AO136" i="3"/>
  <c r="AG135" i="3"/>
  <c r="H68" i="3" s="1"/>
  <c r="I44" i="17" s="1"/>
  <c r="N137" i="3"/>
  <c r="O137" i="3"/>
  <c r="L138" i="3"/>
  <c r="AF138" i="3"/>
  <c r="AH137" i="3"/>
  <c r="AI137" i="3"/>
  <c r="S136" i="3"/>
  <c r="T136" i="3"/>
  <c r="AW136" i="3"/>
  <c r="AX136" i="3"/>
  <c r="V138" i="3"/>
  <c r="X137" i="3"/>
  <c r="Y137" i="3"/>
  <c r="AN136" i="3"/>
  <c r="AM136" i="3"/>
  <c r="R136" i="3"/>
  <c r="U136" i="3"/>
  <c r="K90" i="2"/>
  <c r="R22" i="2" s="1"/>
  <c r="AB125" i="2"/>
  <c r="X100" i="2" s="1"/>
  <c r="Z97" i="2"/>
  <c r="F96" i="2"/>
  <c r="AD136" i="3"/>
  <c r="AC136" i="3"/>
  <c r="AQ135" i="3"/>
  <c r="I68" i="3" s="1"/>
  <c r="J44" i="17" s="1"/>
  <c r="W135" i="3"/>
  <c r="G68" i="3" s="1"/>
  <c r="H44" i="17" s="1"/>
  <c r="R137" i="3" l="1"/>
  <c r="U137" i="3"/>
  <c r="AG136" i="3"/>
  <c r="H69" i="3" s="1"/>
  <c r="I45" i="17" s="1"/>
  <c r="W136" i="3"/>
  <c r="G69" i="3" s="1"/>
  <c r="H45" i="17" s="1"/>
  <c r="AC137" i="3"/>
  <c r="AD137" i="3"/>
  <c r="X138" i="3"/>
  <c r="Y138" i="3"/>
  <c r="V139" i="3"/>
  <c r="AB126" i="2"/>
  <c r="Z96" i="2"/>
  <c r="W100" i="2" s="1"/>
  <c r="R101" i="2" s="1"/>
  <c r="N33" i="2" s="1"/>
  <c r="F95" i="2"/>
  <c r="AN137" i="3"/>
  <c r="AM137" i="3"/>
  <c r="AY137" i="3"/>
  <c r="AV137" i="3"/>
  <c r="AL137" i="3"/>
  <c r="AO137" i="3"/>
  <c r="AW137" i="3"/>
  <c r="AX137" i="3"/>
  <c r="M136" i="3"/>
  <c r="F69" i="3" s="1"/>
  <c r="G45" i="17" s="1"/>
  <c r="AF139" i="3"/>
  <c r="AI138" i="3"/>
  <c r="AH138" i="3"/>
  <c r="AS138" i="3"/>
  <c r="AP139" i="3"/>
  <c r="AR138" i="3"/>
  <c r="AB137" i="3"/>
  <c r="AE137" i="3"/>
  <c r="O138" i="3"/>
  <c r="N138" i="3"/>
  <c r="L139" i="3"/>
  <c r="AQ136" i="3"/>
  <c r="I69" i="3" s="1"/>
  <c r="J45" i="17" s="1"/>
  <c r="S137" i="3"/>
  <c r="T137" i="3"/>
  <c r="M137" i="3" l="1"/>
  <c r="F70" i="3" s="1"/>
  <c r="G46" i="17" s="1"/>
  <c r="AB127" i="2"/>
  <c r="Z95" i="2"/>
  <c r="K89" i="2"/>
  <c r="R21" i="2" s="1"/>
  <c r="F94" i="2"/>
  <c r="X139" i="3"/>
  <c r="Y139" i="3"/>
  <c r="V140" i="3"/>
  <c r="AI139" i="3"/>
  <c r="AH139" i="3"/>
  <c r="AF140" i="3"/>
  <c r="U138" i="3"/>
  <c r="R138" i="3"/>
  <c r="M138" i="3" s="1"/>
  <c r="F71" i="3" s="1"/>
  <c r="G47" i="17" s="1"/>
  <c r="AB138" i="3"/>
  <c r="AE138" i="3"/>
  <c r="AC138" i="3"/>
  <c r="AD138" i="3"/>
  <c r="AW138" i="3"/>
  <c r="AX138" i="3"/>
  <c r="AG137" i="3"/>
  <c r="H70" i="3" s="1"/>
  <c r="I46" i="17" s="1"/>
  <c r="AO138" i="3"/>
  <c r="AL138" i="3"/>
  <c r="AG138" i="3" s="1"/>
  <c r="H71" i="3" s="1"/>
  <c r="I47" i="17" s="1"/>
  <c r="N139" i="3"/>
  <c r="O139" i="3"/>
  <c r="L140" i="3"/>
  <c r="W137" i="3"/>
  <c r="G70" i="3" s="1"/>
  <c r="H46" i="17" s="1"/>
  <c r="AQ137" i="3"/>
  <c r="I70" i="3" s="1"/>
  <c r="J46" i="17" s="1"/>
  <c r="AN138" i="3"/>
  <c r="AM138" i="3"/>
  <c r="S138" i="3"/>
  <c r="T138" i="3"/>
  <c r="AV138" i="3"/>
  <c r="AQ138" i="3" s="1"/>
  <c r="I71" i="3" s="1"/>
  <c r="J47" i="17" s="1"/>
  <c r="AY138" i="3"/>
  <c r="AS139" i="3"/>
  <c r="AP140" i="3"/>
  <c r="AR139" i="3"/>
  <c r="S139" i="3" l="1"/>
  <c r="T139" i="3"/>
  <c r="O140" i="3"/>
  <c r="N140" i="3"/>
  <c r="L141" i="3"/>
  <c r="U139" i="3"/>
  <c r="R139" i="3"/>
  <c r="AO139" i="3"/>
  <c r="AL139" i="3"/>
  <c r="AV139" i="3"/>
  <c r="AY139" i="3"/>
  <c r="AM139" i="3"/>
  <c r="AN139" i="3"/>
  <c r="X140" i="3"/>
  <c r="V141" i="3"/>
  <c r="Y140" i="3"/>
  <c r="AD139" i="3"/>
  <c r="AC139" i="3"/>
  <c r="AP141" i="3"/>
  <c r="AS140" i="3"/>
  <c r="AR140" i="3"/>
  <c r="AF141" i="3"/>
  <c r="AI140" i="3"/>
  <c r="AH140" i="3"/>
  <c r="AB139" i="3"/>
  <c r="AE139" i="3"/>
  <c r="AW139" i="3"/>
  <c r="AX139" i="3"/>
  <c r="AB128" i="2"/>
  <c r="Z94" i="2"/>
  <c r="F93" i="2"/>
  <c r="W138" i="3"/>
  <c r="G71" i="3" s="1"/>
  <c r="H47" i="17" s="1"/>
  <c r="AQ139" i="3" l="1"/>
  <c r="I72" i="3" s="1"/>
  <c r="J48" i="17" s="1"/>
  <c r="W139" i="3"/>
  <c r="G72" i="3" s="1"/>
  <c r="H48" i="17" s="1"/>
  <c r="M139" i="3"/>
  <c r="F72" i="3" s="1"/>
  <c r="G48" i="17" s="1"/>
  <c r="AL140" i="3"/>
  <c r="AO140" i="3"/>
  <c r="AG139" i="3"/>
  <c r="H72" i="3" s="1"/>
  <c r="I48" i="17" s="1"/>
  <c r="N141" i="3"/>
  <c r="O141" i="3"/>
  <c r="L142" i="3"/>
  <c r="AM140" i="3"/>
  <c r="AN140" i="3"/>
  <c r="AV140" i="3"/>
  <c r="AY140" i="3"/>
  <c r="AP142" i="3"/>
  <c r="AS141" i="3"/>
  <c r="AR141" i="3"/>
  <c r="AD140" i="3"/>
  <c r="AC140" i="3"/>
  <c r="R140" i="3"/>
  <c r="U140" i="3"/>
  <c r="AH141" i="3"/>
  <c r="AF142" i="3"/>
  <c r="AI141" i="3"/>
  <c r="AX140" i="3"/>
  <c r="AW140" i="3"/>
  <c r="V142" i="3"/>
  <c r="Y141" i="3"/>
  <c r="X141" i="3"/>
  <c r="S140" i="3"/>
  <c r="T140" i="3"/>
  <c r="AB129" i="2"/>
  <c r="X101" i="2" s="1"/>
  <c r="K88" i="2"/>
  <c r="R20" i="2" s="1"/>
  <c r="Z93" i="2"/>
  <c r="F92" i="2"/>
  <c r="AE140" i="3"/>
  <c r="AB140" i="3"/>
  <c r="AX141" i="3" l="1"/>
  <c r="AW141" i="3"/>
  <c r="AC141" i="3"/>
  <c r="AD141" i="3"/>
  <c r="Y142" i="3"/>
  <c r="X142" i="3"/>
  <c r="AS142" i="3"/>
  <c r="AR142" i="3"/>
  <c r="AN141" i="3"/>
  <c r="AM141" i="3"/>
  <c r="W140" i="3"/>
  <c r="G73" i="3" s="1"/>
  <c r="H49" i="17" s="1"/>
  <c r="AL141" i="3"/>
  <c r="AG141" i="3" s="1"/>
  <c r="H74" i="3" s="1"/>
  <c r="I50" i="17" s="1"/>
  <c r="AO141" i="3"/>
  <c r="O142" i="3"/>
  <c r="N142" i="3"/>
  <c r="AQ140" i="3"/>
  <c r="I73" i="3" s="1"/>
  <c r="J49" i="17" s="1"/>
  <c r="Z92" i="2"/>
  <c r="W101" i="2" s="1"/>
  <c r="R102" i="2" s="1"/>
  <c r="N34" i="2" s="1"/>
  <c r="AB130" i="2"/>
  <c r="F91" i="2"/>
  <c r="T141" i="3"/>
  <c r="S141" i="3"/>
  <c r="AH142" i="3"/>
  <c r="AI142" i="3"/>
  <c r="M140" i="3"/>
  <c r="F73" i="3" s="1"/>
  <c r="G49" i="17" s="1"/>
  <c r="R141" i="3"/>
  <c r="M141" i="3" s="1"/>
  <c r="F74" i="3" s="1"/>
  <c r="G50" i="17" s="1"/>
  <c r="U141" i="3"/>
  <c r="AE141" i="3"/>
  <c r="AB141" i="3"/>
  <c r="AV141" i="3"/>
  <c r="AY141" i="3"/>
  <c r="AG140" i="3"/>
  <c r="H73" i="3" s="1"/>
  <c r="I49" i="17" s="1"/>
  <c r="AQ141" i="3" l="1"/>
  <c r="I74" i="3" s="1"/>
  <c r="J50" i="17" s="1"/>
  <c r="W141" i="3"/>
  <c r="G74" i="3" s="1"/>
  <c r="H50" i="17" s="1"/>
  <c r="AN142" i="3"/>
  <c r="AM142" i="3"/>
  <c r="AY142" i="3"/>
  <c r="AV142" i="3"/>
  <c r="Z91" i="2"/>
  <c r="K87" i="2"/>
  <c r="R19" i="2" s="1"/>
  <c r="AB131" i="2"/>
  <c r="F90" i="2"/>
  <c r="AX142" i="3"/>
  <c r="AW142" i="3"/>
  <c r="AB142" i="3"/>
  <c r="W142" i="3" s="1"/>
  <c r="G75" i="3" s="1"/>
  <c r="H51" i="17" s="1"/>
  <c r="AE142" i="3"/>
  <c r="AD142" i="3"/>
  <c r="AC142" i="3"/>
  <c r="AL142" i="3"/>
  <c r="AO142" i="3"/>
  <c r="R142" i="3"/>
  <c r="U142" i="3"/>
  <c r="T142" i="3"/>
  <c r="S142" i="3"/>
  <c r="Z90" i="2" l="1"/>
  <c r="AB132" i="2"/>
  <c r="X102" i="2" s="1"/>
  <c r="F89" i="2"/>
  <c r="M142" i="3"/>
  <c r="F75" i="3" s="1"/>
  <c r="G51" i="17" s="1"/>
  <c r="AQ142" i="3"/>
  <c r="I75" i="3" s="1"/>
  <c r="J51" i="17" s="1"/>
  <c r="AG142" i="3"/>
  <c r="H75" i="3" s="1"/>
  <c r="I51" i="17" s="1"/>
  <c r="AB133" i="2" l="1"/>
  <c r="Z89" i="2"/>
  <c r="W102" i="2" s="1"/>
  <c r="R103" i="2" s="1"/>
  <c r="N35" i="2" s="1"/>
  <c r="K86" i="2"/>
  <c r="R18" i="2" s="1"/>
  <c r="F88" i="2"/>
  <c r="Z88" i="2" l="1"/>
  <c r="AB134" i="2"/>
  <c r="F87" i="2"/>
  <c r="X103" i="2" l="1"/>
  <c r="AB135" i="2"/>
  <c r="Z87" i="2"/>
  <c r="K85" i="2"/>
  <c r="R17" i="2" s="1"/>
  <c r="F86" i="2"/>
  <c r="W103" i="2" l="1"/>
  <c r="R104" i="2" s="1"/>
  <c r="N36" i="2" s="1"/>
  <c r="Z86" i="2"/>
  <c r="AB136" i="2"/>
  <c r="F85" i="2"/>
  <c r="X104" i="2" l="1"/>
  <c r="AB137" i="2"/>
  <c r="Z85" i="2"/>
  <c r="K84" i="2"/>
  <c r="R16" i="2" s="1"/>
  <c r="F84" i="2"/>
  <c r="W104" i="2" l="1"/>
  <c r="R105" i="2" s="1"/>
  <c r="N37" i="2" s="1"/>
  <c r="Z84" i="2"/>
  <c r="AB138" i="2"/>
  <c r="F83" i="2"/>
  <c r="X105" i="2" l="1"/>
  <c r="AB139" i="2"/>
  <c r="X106" i="2" s="1"/>
  <c r="Z83" i="2"/>
  <c r="K83" i="2"/>
  <c r="R15" i="2" s="1"/>
  <c r="F82" i="2"/>
  <c r="W105" i="2" l="1"/>
  <c r="R106" i="2" s="1"/>
  <c r="N38" i="2" s="1"/>
  <c r="Z82" i="2"/>
  <c r="W106" i="2" s="1"/>
  <c r="R107" i="2" s="1"/>
  <c r="N39" i="2" s="1"/>
  <c r="AB140" i="2"/>
  <c r="F81" i="2"/>
  <c r="X107" i="2" l="1"/>
  <c r="Z81" i="2"/>
  <c r="K82" i="2"/>
  <c r="R14" i="2" s="1"/>
  <c r="AB141" i="2"/>
  <c r="F80" i="2"/>
  <c r="X108" i="2" l="1"/>
  <c r="X109" i="2"/>
  <c r="X110" i="2"/>
  <c r="W107" i="2"/>
  <c r="R108" i="2" s="1"/>
  <c r="N40" i="2" s="1"/>
  <c r="W108" i="2"/>
  <c r="W109" i="2"/>
  <c r="W110" i="2"/>
  <c r="X111" i="2"/>
  <c r="X131" i="2"/>
  <c r="X112" i="2"/>
  <c r="X113" i="2"/>
  <c r="X114" i="2"/>
  <c r="X115" i="2"/>
  <c r="X116" i="2"/>
  <c r="X117" i="2"/>
  <c r="X118" i="2"/>
  <c r="X119" i="2"/>
  <c r="X120" i="2"/>
  <c r="X121" i="2"/>
  <c r="X122" i="2"/>
  <c r="R123" i="2" s="1"/>
  <c r="N55" i="2" s="1"/>
  <c r="X123" i="2"/>
  <c r="X124" i="2"/>
  <c r="X125" i="2"/>
  <c r="X126" i="2"/>
  <c r="R127" i="2" s="1"/>
  <c r="N59" i="2" s="1"/>
  <c r="X127" i="2"/>
  <c r="X128" i="2"/>
  <c r="X129" i="2"/>
  <c r="X130" i="2"/>
  <c r="W111" i="2"/>
  <c r="W131" i="2"/>
  <c r="W112" i="2"/>
  <c r="W113" i="2"/>
  <c r="W114" i="2"/>
  <c r="W115" i="2"/>
  <c r="W116" i="2"/>
  <c r="W117" i="2"/>
  <c r="W118" i="2"/>
  <c r="W119" i="2"/>
  <c r="W120" i="2"/>
  <c r="W121" i="2"/>
  <c r="W122" i="2"/>
  <c r="W123" i="2"/>
  <c r="W124" i="2"/>
  <c r="W125" i="2"/>
  <c r="W126" i="2"/>
  <c r="W127" i="2"/>
  <c r="W128" i="2"/>
  <c r="W129" i="2"/>
  <c r="W130" i="2"/>
  <c r="R121" i="2" l="1"/>
  <c r="N53" i="2" s="1"/>
  <c r="R122" i="2"/>
  <c r="N54" i="2" s="1"/>
  <c r="R110" i="2"/>
  <c r="N42" i="2" s="1"/>
  <c r="R120" i="2"/>
  <c r="N52" i="2" s="1"/>
  <c r="R109" i="2"/>
  <c r="N41" i="2" s="1"/>
  <c r="R119" i="2"/>
  <c r="N51" i="2" s="1"/>
  <c r="R131" i="2"/>
  <c r="N63" i="2" s="1"/>
  <c r="R115" i="2"/>
  <c r="N47" i="2" s="1"/>
  <c r="R130" i="2"/>
  <c r="N62" i="2" s="1"/>
  <c r="R118" i="2"/>
  <c r="N50" i="2" s="1"/>
  <c r="R111" i="2"/>
  <c r="N43" i="2" s="1"/>
  <c r="R129" i="2"/>
  <c r="N61" i="2" s="1"/>
  <c r="R117" i="2"/>
  <c r="N49" i="2" s="1"/>
  <c r="R112" i="2"/>
  <c r="N44" i="2" s="1"/>
  <c r="R128" i="2"/>
  <c r="N60" i="2" s="1"/>
  <c r="R116" i="2"/>
  <c r="N48" i="2" s="1"/>
  <c r="R126" i="2"/>
  <c r="N58" i="2" s="1"/>
  <c r="R114" i="2"/>
  <c r="N46" i="2" s="1"/>
  <c r="R125" i="2"/>
  <c r="N57" i="2" s="1"/>
  <c r="R113" i="2"/>
  <c r="N45" i="2" s="1"/>
  <c r="R124" i="2"/>
  <c r="N56" i="2" s="1"/>
  <c r="R132" i="2"/>
  <c r="N6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F9" authorId="0" shapeId="0" xr:uid="{00000000-0006-0000-0100-000001000000}">
      <text>
        <r>
          <rPr>
            <b/>
            <sz val="8"/>
            <color indexed="81"/>
            <rFont val="Tahoma"/>
            <family val="2"/>
          </rPr>
          <t>In stella:
AF Circ?</t>
        </r>
        <r>
          <rPr>
            <sz val="8"/>
            <color indexed="81"/>
            <rFont val="Tahoma"/>
            <family val="2"/>
          </rPr>
          <t xml:space="preserve">
</t>
        </r>
      </text>
    </comment>
    <comment ref="F13" authorId="0" shapeId="0" xr:uid="{00000000-0006-0000-0100-000002000000}">
      <text>
        <r>
          <rPr>
            <b/>
            <sz val="8"/>
            <color indexed="81"/>
            <rFont val="Tahoma"/>
            <family val="2"/>
          </rPr>
          <t xml:space="preserve">in Stella:
</t>
        </r>
        <r>
          <rPr>
            <b/>
            <sz val="8"/>
            <color indexed="81"/>
            <rFont val="Tahoma"/>
            <family val="2"/>
          </rPr>
          <t>AF ZoneTot</t>
        </r>
      </text>
    </comment>
    <comment ref="I13" authorId="0" shapeId="0" xr:uid="{00000000-0006-0000-0100-000003000000}">
      <text>
        <r>
          <rPr>
            <b/>
            <sz val="8"/>
            <color indexed="81"/>
            <rFont val="Tahoma"/>
            <family val="2"/>
          </rPr>
          <t>in Stella:
T TreesperHa[Sp1]</t>
        </r>
      </text>
    </comment>
    <comment ref="F14" authorId="0" shapeId="0" xr:uid="{00000000-0006-0000-0100-000004000000}">
      <text>
        <r>
          <rPr>
            <b/>
            <sz val="8"/>
            <color indexed="81"/>
            <rFont val="Tahoma"/>
            <family val="2"/>
          </rPr>
          <t>in Stella:
AF Zone[Zn1]</t>
        </r>
        <r>
          <rPr>
            <sz val="8"/>
            <color indexed="81"/>
            <rFont val="Tahoma"/>
            <family val="2"/>
          </rPr>
          <t xml:space="preserve">
</t>
        </r>
      </text>
    </comment>
    <comment ref="I14" authorId="0" shapeId="0" xr:uid="{00000000-0006-0000-0100-000005000000}">
      <text>
        <r>
          <rPr>
            <b/>
            <sz val="8"/>
            <color indexed="81"/>
            <rFont val="Tahoma"/>
            <family val="2"/>
          </rPr>
          <t>in Stella:
T TreesperHa[Sp2]</t>
        </r>
      </text>
    </comment>
    <comment ref="F15" authorId="0" shapeId="0" xr:uid="{00000000-0006-0000-0100-000006000000}">
      <text>
        <r>
          <rPr>
            <b/>
            <sz val="8"/>
            <color indexed="81"/>
            <rFont val="Tahoma"/>
            <family val="2"/>
          </rPr>
          <t>in Stella:
AF Zone[Zn2]</t>
        </r>
        <r>
          <rPr>
            <sz val="8"/>
            <color indexed="81"/>
            <rFont val="Tahoma"/>
            <family val="2"/>
          </rPr>
          <t xml:space="preserve">
</t>
        </r>
      </text>
    </comment>
    <comment ref="I15" authorId="0" shapeId="0" xr:uid="{00000000-0006-0000-0100-000007000000}">
      <text>
        <r>
          <rPr>
            <b/>
            <sz val="8"/>
            <color indexed="81"/>
            <rFont val="Tahoma"/>
            <family val="2"/>
          </rPr>
          <t>in Stella:
T TreesperHa[Sp3]</t>
        </r>
      </text>
    </comment>
    <comment ref="F16" authorId="0" shapeId="0" xr:uid="{00000000-0006-0000-0100-000008000000}">
      <text>
        <r>
          <rPr>
            <b/>
            <sz val="8"/>
            <color indexed="81"/>
            <rFont val="Tahoma"/>
            <family val="2"/>
          </rPr>
          <t>in Stella:
AF Zone[Zn3]</t>
        </r>
        <r>
          <rPr>
            <sz val="8"/>
            <color indexed="81"/>
            <rFont val="Tahoma"/>
            <family val="2"/>
          </rPr>
          <t xml:space="preserve">
</t>
        </r>
      </text>
    </comment>
    <comment ref="F20" authorId="0" shapeId="0" xr:uid="{00000000-0006-0000-0100-000009000000}">
      <text>
        <r>
          <rPr>
            <b/>
            <sz val="8"/>
            <color indexed="81"/>
            <rFont val="Tahoma"/>
            <family val="2"/>
          </rPr>
          <t>in Stella:
AF TreePosit[SP1]</t>
        </r>
        <r>
          <rPr>
            <sz val="8"/>
            <color indexed="81"/>
            <rFont val="Tahoma"/>
            <family val="2"/>
          </rPr>
          <t xml:space="preserve">
</t>
        </r>
      </text>
    </comment>
    <comment ref="I20" authorId="0" shapeId="0" xr:uid="{00000000-0006-0000-0100-00000A000000}">
      <text>
        <r>
          <rPr>
            <b/>
            <sz val="8"/>
            <color indexed="81"/>
            <rFont val="Tahoma"/>
            <family val="2"/>
          </rPr>
          <t>in Stella:
AF DepthLay1</t>
        </r>
      </text>
    </comment>
    <comment ref="F21" authorId="0" shapeId="0" xr:uid="{00000000-0006-0000-0100-00000B000000}">
      <text>
        <r>
          <rPr>
            <b/>
            <sz val="8"/>
            <color indexed="81"/>
            <rFont val="Tahoma"/>
            <family val="2"/>
          </rPr>
          <t>in Stella:
AF TreePosit[SP2]</t>
        </r>
      </text>
    </comment>
    <comment ref="I21" authorId="0" shapeId="0" xr:uid="{00000000-0006-0000-0100-00000C000000}">
      <text>
        <r>
          <rPr>
            <b/>
            <sz val="8"/>
            <color indexed="81"/>
            <rFont val="Tahoma"/>
            <family val="2"/>
          </rPr>
          <t>in Stella:
AF DepthLay2</t>
        </r>
      </text>
    </comment>
    <comment ref="F22" authorId="0" shapeId="0" xr:uid="{00000000-0006-0000-0100-00000D000000}">
      <text>
        <r>
          <rPr>
            <b/>
            <sz val="8"/>
            <color indexed="81"/>
            <rFont val="Tahoma"/>
            <family val="2"/>
          </rPr>
          <t>in Stella:
AF TreePosit[SP3]</t>
        </r>
        <r>
          <rPr>
            <sz val="8"/>
            <color indexed="81"/>
            <rFont val="Tahoma"/>
            <family val="2"/>
          </rPr>
          <t xml:space="preserve">
</t>
        </r>
      </text>
    </comment>
    <comment ref="I22" authorId="0" shapeId="0" xr:uid="{00000000-0006-0000-0100-00000E000000}">
      <text>
        <r>
          <rPr>
            <b/>
            <sz val="8"/>
            <color indexed="81"/>
            <rFont val="Tahoma"/>
            <family val="2"/>
          </rPr>
          <t>in Stella:
AF DepthLay3</t>
        </r>
      </text>
    </comment>
    <comment ref="I23" authorId="0" shapeId="0" xr:uid="{00000000-0006-0000-0100-00000F000000}">
      <text>
        <r>
          <rPr>
            <b/>
            <sz val="8"/>
            <color indexed="81"/>
            <rFont val="Tahoma"/>
            <family val="2"/>
          </rPr>
          <t>in Stella:
AF DepthLay4</t>
        </r>
        <r>
          <rPr>
            <sz val="8"/>
            <color indexed="81"/>
            <rFont val="Tahoma"/>
            <family val="2"/>
          </rPr>
          <t xml:space="preserve">
</t>
        </r>
      </text>
    </comment>
    <comment ref="F25" authorId="0" shapeId="0" xr:uid="{00000000-0006-0000-0100-000010000000}">
      <text>
        <r>
          <rPr>
            <b/>
            <sz val="8"/>
            <color indexed="81"/>
            <rFont val="Tahoma"/>
            <family val="2"/>
          </rPr>
          <t>in Stella:
T RelPosinZone[SP1]</t>
        </r>
        <r>
          <rPr>
            <sz val="8"/>
            <color indexed="81"/>
            <rFont val="Tahoma"/>
            <family val="2"/>
          </rPr>
          <t xml:space="preserve">
</t>
        </r>
      </text>
    </comment>
    <comment ref="F26" authorId="0" shapeId="0" xr:uid="{00000000-0006-0000-0100-000011000000}">
      <text>
        <r>
          <rPr>
            <b/>
            <sz val="8"/>
            <color indexed="81"/>
            <rFont val="Tahoma"/>
            <family val="2"/>
          </rPr>
          <t>in Stella:
T RelPosinZone[SP2]</t>
        </r>
        <r>
          <rPr>
            <sz val="8"/>
            <color indexed="81"/>
            <rFont val="Tahoma"/>
            <family val="2"/>
          </rPr>
          <t xml:space="preserve">
</t>
        </r>
      </text>
    </comment>
    <comment ref="F27" authorId="0" shapeId="0" xr:uid="{00000000-0006-0000-0100-000012000000}">
      <text>
        <r>
          <rPr>
            <b/>
            <sz val="8"/>
            <color indexed="81"/>
            <rFont val="Tahoma"/>
            <family val="2"/>
          </rPr>
          <t>in Stella:
T RelPosinZone[SP3]</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B10" authorId="0" shapeId="0" xr:uid="{00000000-0006-0000-0200-000001000000}">
      <text>
        <r>
          <rPr>
            <b/>
            <sz val="8"/>
            <color indexed="81"/>
            <rFont val="Tahoma"/>
            <family val="2"/>
          </rPr>
          <t>In Stella :
Rain_DoY</t>
        </r>
        <r>
          <rPr>
            <sz val="8"/>
            <color indexed="81"/>
            <rFont val="Tahoma"/>
            <family val="2"/>
          </rPr>
          <t xml:space="preserve">
</t>
        </r>
      </text>
    </comment>
    <comment ref="C10" authorId="0" shapeId="0" xr:uid="{00000000-0006-0000-0200-000002000000}">
      <text>
        <r>
          <rPr>
            <b/>
            <sz val="8"/>
            <color indexed="81"/>
            <rFont val="Tahoma"/>
            <family val="2"/>
          </rPr>
          <t>In Stella:
Rain_Data (for type 1)
Data used here is Lampung rainfall in 2003 (SAFODS site)</t>
        </r>
        <r>
          <rPr>
            <sz val="8"/>
            <color indexed="81"/>
            <rFont val="Tahoma"/>
            <family val="2"/>
          </rPr>
          <t xml:space="preserve">
</t>
        </r>
      </text>
    </comment>
    <comment ref="D10" authorId="0" shapeId="0" xr:uid="{00000000-0006-0000-0200-000003000000}">
      <text>
        <r>
          <rPr>
            <b/>
            <sz val="8"/>
            <color indexed="81"/>
            <rFont val="Tahoma"/>
            <family val="2"/>
          </rPr>
          <t>In Stella: Temp_SoilDailyData (for type 2)</t>
        </r>
        <r>
          <rPr>
            <sz val="8"/>
            <color indexed="81"/>
            <rFont val="Tahoma"/>
            <family val="2"/>
          </rPr>
          <t xml:space="preserve">
</t>
        </r>
      </text>
    </comment>
    <comment ref="E10" authorId="0" shapeId="0" xr:uid="{00000000-0006-0000-0200-000004000000}">
      <text>
        <r>
          <rPr>
            <b/>
            <sz val="8"/>
            <color indexed="81"/>
            <rFont val="Tahoma"/>
            <family val="2"/>
          </rPr>
          <t>in stella:
Temp_DailyPotEvap (for type 0)</t>
        </r>
      </text>
    </comment>
    <comment ref="F10" authorId="0" shapeId="0" xr:uid="{00000000-0006-0000-0200-000005000000}">
      <text>
        <r>
          <rPr>
            <b/>
            <sz val="8"/>
            <color indexed="81"/>
            <rFont val="Tahoma"/>
            <family val="2"/>
          </rPr>
          <t>In Stella:
Rain_Data (for type 1)
Data used here is Lampung rainfall in 2003 (SAFODS site)</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ICRAF</author>
    <author>BLusiana</author>
    <author>A satisfied Microsoft Office user</author>
  </authors>
  <commentList>
    <comment ref="M10" authorId="0" shapeId="0" xr:uid="{00000000-0006-0000-0300-000001000000}">
      <text>
        <r>
          <rPr>
            <b/>
            <sz val="11"/>
            <color indexed="81"/>
            <rFont val="Tahoma"/>
            <family val="2"/>
          </rPr>
          <t>KSat based on soil structure (your own estimate of KSat)</t>
        </r>
        <r>
          <rPr>
            <sz val="9"/>
            <color indexed="81"/>
            <rFont val="Tahoma"/>
            <family val="2"/>
          </rPr>
          <t xml:space="preserve">
</t>
        </r>
      </text>
    </comment>
    <comment ref="N10" authorId="0" shapeId="0" xr:uid="{00000000-0006-0000-0300-000002000000}">
      <text>
        <r>
          <rPr>
            <b/>
            <sz val="11"/>
            <color indexed="81"/>
            <rFont val="Tahoma"/>
            <family val="2"/>
          </rPr>
          <t>KSat based on initial soil structure (generated by pedotransfer function)</t>
        </r>
        <r>
          <rPr>
            <sz val="9"/>
            <color indexed="81"/>
            <rFont val="Tahoma"/>
            <family val="2"/>
          </rPr>
          <t xml:space="preserve">
</t>
        </r>
      </text>
    </comment>
    <comment ref="O10" authorId="0" shapeId="0" xr:uid="{00000000-0006-0000-0300-000003000000}">
      <text>
        <r>
          <rPr>
            <b/>
            <sz val="11"/>
            <color indexed="81"/>
            <rFont val="Tahoma"/>
            <family val="2"/>
          </rPr>
          <t>Field Capacity based on critical unsaturated conductivity</t>
        </r>
        <r>
          <rPr>
            <sz val="9"/>
            <color indexed="81"/>
            <rFont val="Tahoma"/>
            <family val="2"/>
          </rPr>
          <t xml:space="preserve">
</t>
        </r>
      </text>
    </comment>
    <comment ref="P10" authorId="1" shapeId="0" xr:uid="{00000000-0006-0000-0300-000004000000}">
      <text>
        <r>
          <rPr>
            <b/>
            <sz val="11"/>
            <color indexed="81"/>
            <rFont val="Arial"/>
            <family val="2"/>
          </rPr>
          <t>Inaccessible soil water content</t>
        </r>
        <r>
          <rPr>
            <sz val="8"/>
            <color indexed="81"/>
            <rFont val="Tahoma"/>
            <family val="2"/>
          </rPr>
          <t xml:space="preserve">
</t>
        </r>
      </text>
    </comment>
    <comment ref="M13" authorId="0" shapeId="0" xr:uid="{00000000-0006-0000-0300-000005000000}">
      <text>
        <r>
          <rPr>
            <b/>
            <sz val="11"/>
            <color indexed="81"/>
            <rFont val="Tahoma"/>
            <family val="2"/>
          </rPr>
          <t>volumetric water content (dimensionless)</t>
        </r>
      </text>
    </comment>
    <comment ref="N13" authorId="0" shapeId="0" xr:uid="{00000000-0006-0000-0300-000006000000}">
      <text>
        <r>
          <rPr>
            <b/>
            <sz val="11"/>
            <color indexed="81"/>
            <rFont val="Tahoma"/>
            <family val="2"/>
          </rPr>
          <t>Matrix flux potential (cm2/day)</t>
        </r>
        <r>
          <rPr>
            <sz val="9"/>
            <color indexed="81"/>
            <rFont val="Tahoma"/>
            <family val="2"/>
          </rPr>
          <t xml:space="preserve">
</t>
        </r>
      </text>
    </comment>
    <comment ref="O13" authorId="0" shapeId="0" xr:uid="{00000000-0006-0000-0300-000007000000}">
      <text>
        <r>
          <rPr>
            <b/>
            <sz val="11"/>
            <color indexed="81"/>
            <rFont val="Tahoma"/>
            <family val="2"/>
          </rPr>
          <t>Pressure head (cm)</t>
        </r>
        <r>
          <rPr>
            <sz val="9"/>
            <color indexed="81"/>
            <rFont val="Tahoma"/>
            <family val="2"/>
          </rPr>
          <t xml:space="preserve">
</t>
        </r>
      </text>
    </comment>
    <comment ref="B34" authorId="2" shapeId="0" xr:uid="{00000000-0006-0000-0300-000008000000}">
      <text>
        <r>
          <rPr>
            <b/>
            <sz val="11"/>
            <color indexed="81"/>
            <rFont val="Tahoma"/>
            <family val="2"/>
          </rPr>
          <t>If you don't know the bulk density of your soil, fill this with the suggested value for BDref</t>
        </r>
        <r>
          <rPr>
            <sz val="12"/>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NKhasanah</author>
    <author>nkhasanah</author>
    <author>ICRAF</author>
  </authors>
  <commentList>
    <comment ref="U18" authorId="0" shapeId="0" xr:uid="{00000000-0006-0000-0400-000001000000}">
      <text>
        <r>
          <rPr>
            <sz val="8"/>
            <color indexed="81"/>
            <rFont val="Tahoma"/>
            <family val="2"/>
          </rPr>
          <t xml:space="preserve">Soil texture = sandy clay loam
</t>
        </r>
      </text>
    </comment>
    <comment ref="U19" authorId="0" shapeId="0" xr:uid="{00000000-0006-0000-0400-000002000000}">
      <text>
        <r>
          <rPr>
            <sz val="8"/>
            <color indexed="81"/>
            <rFont val="Tahoma"/>
            <family val="2"/>
          </rPr>
          <t>soil texture = clay</t>
        </r>
      </text>
    </comment>
    <comment ref="U20" authorId="0" shapeId="0" xr:uid="{00000000-0006-0000-0400-000003000000}">
      <text>
        <r>
          <rPr>
            <sz val="8"/>
            <color indexed="81"/>
            <rFont val="Tahoma"/>
            <family val="2"/>
          </rPr>
          <t>soil texture = clay</t>
        </r>
      </text>
    </comment>
    <comment ref="F25" authorId="1" shapeId="0" xr:uid="{00000000-0006-0000-0400-000004000000}">
      <text>
        <r>
          <rPr>
            <b/>
            <sz val="8"/>
            <color indexed="81"/>
            <rFont val="Tahoma"/>
            <family val="2"/>
          </rPr>
          <t>inStella:</t>
        </r>
        <r>
          <rPr>
            <sz val="8"/>
            <color indexed="81"/>
            <rFont val="Tahoma"/>
            <family val="2"/>
          </rPr>
          <t xml:space="preserve">
N_KaPDef1</t>
        </r>
      </text>
    </comment>
    <comment ref="G25" authorId="1" shapeId="0" xr:uid="{00000000-0006-0000-0400-000005000000}">
      <text>
        <r>
          <rPr>
            <b/>
            <sz val="8"/>
            <color indexed="81"/>
            <rFont val="Tahoma"/>
            <family val="2"/>
          </rPr>
          <t xml:space="preserve">inStella:
</t>
        </r>
        <r>
          <rPr>
            <sz val="8"/>
            <color indexed="81"/>
            <rFont val="Tahoma"/>
            <family val="2"/>
          </rPr>
          <t>N_KaPDef2</t>
        </r>
        <r>
          <rPr>
            <sz val="8"/>
            <color indexed="81"/>
            <rFont val="Tahoma"/>
            <family val="2"/>
          </rPr>
          <t xml:space="preserve">
</t>
        </r>
      </text>
    </comment>
    <comment ref="H25" authorId="1" shapeId="0" xr:uid="{00000000-0006-0000-0400-000006000000}">
      <text>
        <r>
          <rPr>
            <b/>
            <sz val="8"/>
            <color indexed="81"/>
            <rFont val="Tahoma"/>
            <family val="2"/>
          </rPr>
          <t xml:space="preserve">inStella:
</t>
        </r>
        <r>
          <rPr>
            <sz val="8"/>
            <color indexed="81"/>
            <rFont val="Tahoma"/>
            <family val="2"/>
          </rPr>
          <t>N_KaPDef3</t>
        </r>
        <r>
          <rPr>
            <sz val="8"/>
            <color indexed="81"/>
            <rFont val="Tahoma"/>
            <family val="2"/>
          </rPr>
          <t xml:space="preserve">
</t>
        </r>
      </text>
    </comment>
    <comment ref="I25" authorId="1" shapeId="0" xr:uid="{00000000-0006-0000-0400-000007000000}">
      <text>
        <r>
          <rPr>
            <b/>
            <sz val="8"/>
            <color indexed="81"/>
            <rFont val="Tahoma"/>
            <family val="2"/>
          </rPr>
          <t xml:space="preserve">inStella:
</t>
        </r>
        <r>
          <rPr>
            <sz val="8"/>
            <color indexed="81"/>
            <rFont val="Tahoma"/>
            <family val="2"/>
          </rPr>
          <t>N_KaPDef4</t>
        </r>
        <r>
          <rPr>
            <sz val="8"/>
            <color indexed="81"/>
            <rFont val="Tahoma"/>
            <family val="2"/>
          </rPr>
          <t xml:space="preserve">
</t>
        </r>
      </text>
    </comment>
    <comment ref="A26" authorId="1" shapeId="0" xr:uid="{00000000-0006-0000-0400-000008000000}">
      <text>
        <r>
          <rPr>
            <b/>
            <sz val="8"/>
            <color indexed="81"/>
            <rFont val="Tahoma"/>
            <family val="2"/>
          </rPr>
          <t>inStella:</t>
        </r>
        <r>
          <rPr>
            <sz val="8"/>
            <color indexed="81"/>
            <rFont val="Tahoma"/>
            <family val="2"/>
          </rPr>
          <t xml:space="preserve">
N_PstParam</t>
        </r>
      </text>
    </comment>
    <comment ref="A90" authorId="2" shapeId="0" xr:uid="{00000000-0006-0000-0400-000009000000}">
      <text>
        <r>
          <rPr>
            <b/>
            <sz val="8"/>
            <color indexed="81"/>
            <rFont val="Tahoma"/>
            <family val="2"/>
          </rPr>
          <t xml:space="preserve">Concentration of  P in solution, in equil- ibrium with P sorbed to anionic exchange sites of soil particles </t>
        </r>
        <r>
          <rPr>
            <sz val="9"/>
            <color indexed="81"/>
            <rFont val="Tahoma"/>
            <family val="2"/>
          </rPr>
          <t xml:space="preserve">
</t>
        </r>
      </text>
    </comment>
    <comment ref="B90" authorId="2" shapeId="0" xr:uid="{00000000-0006-0000-0400-00000A000000}">
      <text>
        <r>
          <rPr>
            <b/>
            <sz val="8"/>
            <color indexed="81"/>
            <rFont val="Tahoma"/>
            <family val="2"/>
          </rPr>
          <t>The sum of P in solution and P labile</t>
        </r>
      </text>
    </comment>
    <comment ref="C90" authorId="2" shapeId="0" xr:uid="{00000000-0006-0000-0400-00000B000000}">
      <text>
        <r>
          <rPr>
            <b/>
            <sz val="8"/>
            <color indexed="81"/>
            <rFont val="Tahoma"/>
            <family val="2"/>
          </rPr>
          <t>Adsorption constant of P</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A7" authorId="0" shapeId="0" xr:uid="{00000000-0006-0000-0500-000001000000}">
      <text>
        <r>
          <rPr>
            <b/>
            <sz val="9"/>
            <color indexed="81"/>
            <rFont val="Tahoma"/>
            <family val="2"/>
          </rPr>
          <t>nkhasanah:</t>
        </r>
        <r>
          <rPr>
            <sz val="9"/>
            <color indexed="81"/>
            <rFont val="Tahoma"/>
            <family val="2"/>
          </rPr>
          <t xml:space="preserve">
in Stella:
N NInit1…4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RMulia</author>
  </authors>
  <commentList>
    <comment ref="A11" authorId="0" shapeId="0" xr:uid="{00000000-0006-0000-0600-000001000000}">
      <text>
        <r>
          <rPr>
            <b/>
            <sz val="11"/>
            <color indexed="81"/>
            <rFont val="Tahoma"/>
            <family val="2"/>
          </rPr>
          <t>In Stella : S&amp;B_FirTempIncSurf</t>
        </r>
        <r>
          <rPr>
            <sz val="11"/>
            <color indexed="81"/>
            <rFont val="Tahoma"/>
            <family val="2"/>
          </rPr>
          <t xml:space="preserve">
</t>
        </r>
      </text>
    </comment>
    <comment ref="B11" authorId="0" shapeId="0" xr:uid="{00000000-0006-0000-0600-000002000000}">
      <text>
        <r>
          <rPr>
            <b/>
            <sz val="11"/>
            <color indexed="81"/>
            <rFont val="Tahoma"/>
            <family val="2"/>
          </rPr>
          <t>In Stella : S&amp;B_SurfLitBurnFrac
Fraction of all surface litter respired ( C) or mineralized (N&amp;P) as a function of soil surface temperature increment</t>
        </r>
      </text>
    </comment>
    <comment ref="C11" authorId="0" shapeId="0" xr:uid="{00000000-0006-0000-0600-000003000000}">
      <text>
        <r>
          <rPr>
            <b/>
            <sz val="11"/>
            <color indexed="81"/>
            <rFont val="Tahoma"/>
            <family val="2"/>
          </rPr>
          <t>In Stella : S&amp;B_NecroBurnFrac
Fraction of surface necromass burnt as a function of fire temperature</t>
        </r>
        <r>
          <rPr>
            <sz val="8"/>
            <color indexed="81"/>
            <rFont val="Tahoma"/>
            <family val="2"/>
          </rPr>
          <t xml:space="preserve">
</t>
        </r>
      </text>
    </comment>
    <comment ref="D11" authorId="0" shapeId="0" xr:uid="{00000000-0006-0000-0600-000004000000}">
      <text>
        <r>
          <rPr>
            <b/>
            <sz val="11"/>
            <color indexed="81"/>
            <rFont val="Tahoma"/>
            <family val="2"/>
          </rPr>
          <t>In Stella : S&amp;B_DeadWoodBurnFrac
Temperature of the fire per unit dry weight of fuel in dead wood</t>
        </r>
        <r>
          <rPr>
            <sz val="8"/>
            <color indexed="81"/>
            <rFont val="Tahoma"/>
            <family val="2"/>
          </rPr>
          <t xml:space="preserve">
</t>
        </r>
      </text>
    </comment>
    <comment ref="E11" authorId="0" shapeId="0" xr:uid="{00000000-0006-0000-0600-000005000000}">
      <text>
        <r>
          <rPr>
            <b/>
            <sz val="11"/>
            <color indexed="81"/>
            <rFont val="Tahoma"/>
            <family val="2"/>
          </rPr>
          <t>In Stella : S&amp;B_AerosolFrac</t>
        </r>
        <r>
          <rPr>
            <sz val="8"/>
            <color indexed="81"/>
            <rFont val="Tahoma"/>
            <family val="2"/>
          </rPr>
          <t xml:space="preserve">
</t>
        </r>
      </text>
    </comment>
    <comment ref="F11" authorId="0" shapeId="0" xr:uid="{00000000-0006-0000-0600-000006000000}">
      <text>
        <r>
          <rPr>
            <b/>
            <sz val="11"/>
            <color indexed="81"/>
            <rFont val="Tahoma"/>
            <family val="2"/>
          </rPr>
          <t>in the burnt necromass as a function of soil surface temperature increment
In Stella : S&amp;B_NVolatFrac</t>
        </r>
        <r>
          <rPr>
            <sz val="8"/>
            <color indexed="81"/>
            <rFont val="Tahoma"/>
            <family val="2"/>
          </rPr>
          <t xml:space="preserve">
</t>
        </r>
      </text>
    </comment>
    <comment ref="G11" authorId="0" shapeId="0" xr:uid="{00000000-0006-0000-0600-000007000000}">
      <text>
        <r>
          <rPr>
            <b/>
            <sz val="11"/>
            <color indexed="81"/>
            <rFont val="Tahoma"/>
            <family val="2"/>
          </rPr>
          <t>in the burnt necromass as a function of soil surface temperature increment
In Stella : S&amp;B_PVolatFrac</t>
        </r>
        <r>
          <rPr>
            <sz val="8"/>
            <color indexed="81"/>
            <rFont val="Tahoma"/>
            <family val="2"/>
          </rPr>
          <t xml:space="preserve">
</t>
        </r>
      </text>
    </comment>
    <comment ref="I11" authorId="0" shapeId="0" xr:uid="{00000000-0006-0000-0600-000008000000}">
      <text>
        <r>
          <rPr>
            <b/>
            <sz val="11"/>
            <color indexed="81"/>
            <rFont val="Tahoma"/>
            <family val="2"/>
          </rPr>
          <t>In Stella : 
S&amp;B_FireTempIncTopSoil</t>
        </r>
        <r>
          <rPr>
            <sz val="8"/>
            <color indexed="81"/>
            <rFont val="Tahoma"/>
            <family val="2"/>
          </rPr>
          <t xml:space="preserve">
</t>
        </r>
      </text>
    </comment>
    <comment ref="J11" authorId="0" shapeId="0" xr:uid="{00000000-0006-0000-0600-000009000000}">
      <text>
        <r>
          <rPr>
            <b/>
            <sz val="11"/>
            <color indexed="81"/>
            <rFont val="Tahoma"/>
            <family val="2"/>
          </rPr>
          <t>In Stella : 
S&amp;B_SOMBurnFrac</t>
        </r>
        <r>
          <rPr>
            <sz val="8"/>
            <color indexed="81"/>
            <rFont val="Tahoma"/>
            <family val="2"/>
          </rPr>
          <t xml:space="preserve">
</t>
        </r>
      </text>
    </comment>
    <comment ref="K11" authorId="0" shapeId="0" xr:uid="{00000000-0006-0000-0600-00000A000000}">
      <text>
        <r>
          <rPr>
            <b/>
            <sz val="11"/>
            <color indexed="81"/>
            <rFont val="Tahoma"/>
            <family val="2"/>
          </rPr>
          <t>In stella : 
S&amp;B_FirMortSeedBank
Fractional mortality in the weed seed bank as a function of soil surface temperature increment</t>
        </r>
        <r>
          <rPr>
            <sz val="8"/>
            <color indexed="81"/>
            <rFont val="Tahoma"/>
            <family val="2"/>
          </rPr>
          <t xml:space="preserve">
</t>
        </r>
      </text>
    </comment>
    <comment ref="L11" authorId="0" shapeId="0" xr:uid="{00000000-0006-0000-0600-00000B000000}">
      <text>
        <r>
          <rPr>
            <b/>
            <sz val="11"/>
            <color indexed="81"/>
            <rFont val="Tahoma"/>
            <family val="2"/>
          </rPr>
          <t>In Stella : S&amp;B_FirIndPMobiliz
Fire impact on mobilization fraction of P from the inorganic P immobile pool, as afunction of soil surface temperature increase</t>
        </r>
        <r>
          <rPr>
            <sz val="8"/>
            <color indexed="81"/>
            <rFont val="Tahoma"/>
            <family val="2"/>
          </rPr>
          <t xml:space="preserve">
</t>
        </r>
      </text>
    </comment>
    <comment ref="N11" authorId="0" shapeId="0" xr:uid="{00000000-0006-0000-0600-00000C000000}">
      <text>
        <r>
          <rPr>
            <b/>
            <sz val="11"/>
            <color indexed="81"/>
            <rFont val="Tahoma"/>
            <family val="2"/>
          </rPr>
          <t>In Stella : 
S&amp;B_FireTempIncTopSoil</t>
        </r>
        <r>
          <rPr>
            <sz val="8"/>
            <color indexed="81"/>
            <rFont val="Tahoma"/>
            <family val="2"/>
          </rPr>
          <t xml:space="preserve">
</t>
        </r>
      </text>
    </comment>
    <comment ref="O11" authorId="0" shapeId="0" xr:uid="{00000000-0006-0000-0600-00000D000000}">
      <text>
        <r>
          <rPr>
            <b/>
            <sz val="11"/>
            <color indexed="81"/>
            <rFont val="Tahoma"/>
            <family val="2"/>
          </rPr>
          <t>As a function of soil surface temperature increase
In Stella : S&amp;B_FirImpPSorption</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RMulia</author>
    <author>A satisfied Microsoft Office User</author>
    <author>ICRAF</author>
  </authors>
  <commentList>
    <comment ref="I2" authorId="0" shapeId="0" xr:uid="{00000000-0006-0000-0700-000001000000}">
      <text>
        <r>
          <rPr>
            <b/>
            <sz val="11"/>
            <color indexed="81"/>
            <rFont val="Tahoma"/>
            <family val="2"/>
          </rPr>
          <t>You can change these 'crop type' definition on the ' crop library' sheet</t>
        </r>
        <r>
          <rPr>
            <sz val="8"/>
            <color indexed="81"/>
            <rFont val="Tahoma"/>
            <family val="2"/>
          </rPr>
          <t xml:space="preserve">
</t>
        </r>
      </text>
    </comment>
    <comment ref="AB5" authorId="1" shapeId="0" xr:uid="{00000000-0006-0000-0700-000002000000}">
      <text>
        <r>
          <rPr>
            <b/>
            <sz val="11"/>
            <color indexed="81"/>
            <rFont val="Tahoma"/>
            <family val="2"/>
          </rPr>
          <t>Amount of fertilizer applied (in g/m2)</t>
        </r>
      </text>
    </comment>
    <comment ref="A10" authorId="2" shapeId="0" xr:uid="{00000000-0006-0000-0700-000003000000}">
      <text>
        <r>
          <rPr>
            <b/>
            <sz val="11"/>
            <color indexed="81"/>
            <rFont val="Tahoma"/>
            <family val="2"/>
          </rPr>
          <t>In Stella :
Ca_ComplCrop[Zn1]</t>
        </r>
      </text>
    </comment>
    <comment ref="B10" authorId="2" shapeId="0" xr:uid="{00000000-0006-0000-0700-000004000000}">
      <text>
        <r>
          <rPr>
            <b/>
            <sz val="11"/>
            <color indexed="81"/>
            <rFont val="Tahoma"/>
            <family val="2"/>
          </rPr>
          <t>In Stella :
Ca_PlantYear[Zn1]</t>
        </r>
        <r>
          <rPr>
            <sz val="9"/>
            <color indexed="81"/>
            <rFont val="Tahoma"/>
            <family val="2"/>
          </rPr>
          <t xml:space="preserve">
</t>
        </r>
      </text>
    </comment>
    <comment ref="C10" authorId="2" shapeId="0" xr:uid="{00000000-0006-0000-0700-000005000000}">
      <text>
        <r>
          <rPr>
            <b/>
            <sz val="11"/>
            <color indexed="81"/>
            <rFont val="Tahoma"/>
            <family val="2"/>
          </rPr>
          <t>(in jullian days)
In Stella :
Ca_PlantDoY[Zn1]</t>
        </r>
      </text>
    </comment>
    <comment ref="D10" authorId="2" shapeId="0" xr:uid="{00000000-0006-0000-0700-000006000000}">
      <text>
        <r>
          <rPr>
            <b/>
            <sz val="11"/>
            <color indexed="81"/>
            <rFont val="Tahoma"/>
            <family val="2"/>
          </rPr>
          <t>In Stella :
Cq_CropType[Zn1]</t>
        </r>
      </text>
    </comment>
    <comment ref="F10" authorId="2" shapeId="0" xr:uid="{00000000-0006-0000-0700-000007000000}">
      <text>
        <r>
          <rPr>
            <b/>
            <sz val="11"/>
            <color indexed="81"/>
            <rFont val="Tahoma"/>
            <family val="2"/>
          </rPr>
          <t>In Stella :
Ca_ComplCrop[Zn2]</t>
        </r>
      </text>
    </comment>
    <comment ref="G10" authorId="2" shapeId="0" xr:uid="{00000000-0006-0000-0700-000008000000}">
      <text>
        <r>
          <rPr>
            <b/>
            <sz val="11"/>
            <color indexed="81"/>
            <rFont val="Tahoma"/>
            <family val="2"/>
          </rPr>
          <t>In Stella :
Ca_PlantYear[Zn2]</t>
        </r>
        <r>
          <rPr>
            <sz val="9"/>
            <color indexed="81"/>
            <rFont val="Tahoma"/>
            <family val="2"/>
          </rPr>
          <t xml:space="preserve">
</t>
        </r>
      </text>
    </comment>
    <comment ref="H10" authorId="2" shapeId="0" xr:uid="{00000000-0006-0000-0700-000009000000}">
      <text>
        <r>
          <rPr>
            <b/>
            <sz val="11"/>
            <color indexed="81"/>
            <rFont val="Tahoma"/>
            <family val="2"/>
          </rPr>
          <t>(in jullian days)
In Stella :
Ca_PlantDoY[Zn2]</t>
        </r>
      </text>
    </comment>
    <comment ref="I10" authorId="2" shapeId="0" xr:uid="{00000000-0006-0000-0700-00000A000000}">
      <text>
        <r>
          <rPr>
            <b/>
            <sz val="11"/>
            <color indexed="81"/>
            <rFont val="Tahoma"/>
            <family val="2"/>
          </rPr>
          <t>In Stella :
Cq_CropType[Zn2]</t>
        </r>
      </text>
    </comment>
    <comment ref="K10" authorId="2" shapeId="0" xr:uid="{00000000-0006-0000-0700-00000B000000}">
      <text>
        <r>
          <rPr>
            <b/>
            <sz val="11"/>
            <color indexed="81"/>
            <rFont val="Tahoma"/>
            <family val="2"/>
          </rPr>
          <t>In Stella :
Ca_ComplCrop[Zn3]</t>
        </r>
      </text>
    </comment>
    <comment ref="L10" authorId="2" shapeId="0" xr:uid="{00000000-0006-0000-0700-00000C000000}">
      <text>
        <r>
          <rPr>
            <b/>
            <sz val="11"/>
            <color indexed="81"/>
            <rFont val="Tahoma"/>
            <family val="2"/>
          </rPr>
          <t>In Stella :
Ca_PlantYear[Zn3]</t>
        </r>
        <r>
          <rPr>
            <sz val="9"/>
            <color indexed="81"/>
            <rFont val="Tahoma"/>
            <family val="2"/>
          </rPr>
          <t xml:space="preserve">
</t>
        </r>
      </text>
    </comment>
    <comment ref="M10" authorId="2" shapeId="0" xr:uid="{00000000-0006-0000-0700-00000D000000}">
      <text>
        <r>
          <rPr>
            <b/>
            <sz val="11"/>
            <color indexed="81"/>
            <rFont val="Tahoma"/>
            <family val="2"/>
          </rPr>
          <t>(in jullian days)
In Stella :
Ca_PlantDoY[Zn3]</t>
        </r>
      </text>
    </comment>
    <comment ref="N10" authorId="2" shapeId="0" xr:uid="{00000000-0006-0000-0700-00000E000000}">
      <text>
        <r>
          <rPr>
            <b/>
            <sz val="11"/>
            <color indexed="81"/>
            <rFont val="Tahoma"/>
            <family val="2"/>
          </rPr>
          <t>In Stella :
Cq_CropType[Zn3]</t>
        </r>
      </text>
    </comment>
    <comment ref="P10" authorId="2" shapeId="0" xr:uid="{00000000-0006-0000-0700-00000F000000}">
      <text>
        <r>
          <rPr>
            <b/>
            <sz val="11"/>
            <color indexed="81"/>
            <rFont val="Tahoma"/>
            <family val="2"/>
          </rPr>
          <t>In Stella :
Ca_ComplCrop[Zn4]</t>
        </r>
      </text>
    </comment>
    <comment ref="Q10" authorId="2" shapeId="0" xr:uid="{00000000-0006-0000-0700-000010000000}">
      <text>
        <r>
          <rPr>
            <b/>
            <sz val="11"/>
            <color indexed="81"/>
            <rFont val="Tahoma"/>
            <family val="2"/>
          </rPr>
          <t>In Stella :
Ca_PlantYear[Zn4]</t>
        </r>
        <r>
          <rPr>
            <sz val="9"/>
            <color indexed="81"/>
            <rFont val="Tahoma"/>
            <family val="2"/>
          </rPr>
          <t xml:space="preserve">
</t>
        </r>
      </text>
    </comment>
    <comment ref="R10" authorId="2" shapeId="0" xr:uid="{00000000-0006-0000-0700-000011000000}">
      <text>
        <r>
          <rPr>
            <b/>
            <sz val="11"/>
            <color indexed="81"/>
            <rFont val="Tahoma"/>
            <family val="2"/>
          </rPr>
          <t>(in jullian days)
In Stella :
Ca_PlantDoY[Zn4]</t>
        </r>
      </text>
    </comment>
    <comment ref="S10" authorId="2" shapeId="0" xr:uid="{00000000-0006-0000-0700-000012000000}">
      <text>
        <r>
          <rPr>
            <b/>
            <sz val="11"/>
            <color indexed="81"/>
            <rFont val="Tahoma"/>
            <family val="2"/>
          </rPr>
          <t>In Stella :
Cq_CropType[Zn4]</t>
        </r>
      </text>
    </comment>
    <comment ref="V10" authorId="0" shapeId="0" xr:uid="{00000000-0006-0000-0700-000013000000}">
      <text>
        <r>
          <rPr>
            <b/>
            <sz val="11"/>
            <color indexed="81"/>
            <rFont val="Tahoma"/>
            <family val="2"/>
          </rPr>
          <t>In Stella :
Ca_FertAppYear</t>
        </r>
        <r>
          <rPr>
            <sz val="8"/>
            <color indexed="81"/>
            <rFont val="Tahoma"/>
            <family val="2"/>
          </rPr>
          <t xml:space="preserve">
</t>
        </r>
      </text>
    </comment>
    <comment ref="W10" authorId="0" shapeId="0" xr:uid="{00000000-0006-0000-0700-000014000000}">
      <text>
        <r>
          <rPr>
            <b/>
            <sz val="11"/>
            <color indexed="81"/>
            <rFont val="Tahoma"/>
            <family val="2"/>
          </rPr>
          <t>In Stella :
Ca_FertAppDoY</t>
        </r>
        <r>
          <rPr>
            <sz val="8"/>
            <color indexed="81"/>
            <rFont val="Tahoma"/>
            <family val="2"/>
          </rPr>
          <t xml:space="preserve">
</t>
        </r>
      </text>
    </comment>
    <comment ref="X10" authorId="2" shapeId="0" xr:uid="{00000000-0006-0000-0700-000015000000}">
      <text>
        <r>
          <rPr>
            <b/>
            <sz val="11"/>
            <color indexed="81"/>
            <rFont val="Tahoma"/>
            <family val="2"/>
          </rPr>
          <t>(0=no,1=yes)
In stella :
Ca_FertApply?[N]</t>
        </r>
      </text>
    </comment>
    <comment ref="Y10" authorId="2" shapeId="0" xr:uid="{00000000-0006-0000-0700-000016000000}">
      <text>
        <r>
          <rPr>
            <b/>
            <sz val="11"/>
            <color indexed="81"/>
            <rFont val="Tahoma"/>
            <family val="2"/>
          </rPr>
          <t>(0=no,1=yes)
In stella :
Ca_FertApply?[P]</t>
        </r>
      </text>
    </comment>
    <comment ref="Z10" authorId="0" shapeId="0" xr:uid="{00000000-0006-0000-0700-000017000000}">
      <text>
        <r>
          <rPr>
            <b/>
            <sz val="11"/>
            <color indexed="81"/>
            <rFont val="Tahoma"/>
            <family val="2"/>
          </rPr>
          <t>(0=no,1=yes)
In Stella :</t>
        </r>
        <r>
          <rPr>
            <sz val="11"/>
            <color indexed="81"/>
            <rFont val="Tahoma"/>
            <family val="2"/>
          </rPr>
          <t xml:space="preserve">
</t>
        </r>
        <r>
          <rPr>
            <b/>
            <sz val="11"/>
            <color indexed="81"/>
            <rFont val="Tahoma"/>
            <family val="2"/>
          </rPr>
          <t>Ca_ExtOrgApply?[1]</t>
        </r>
        <r>
          <rPr>
            <sz val="8"/>
            <color indexed="81"/>
            <rFont val="Tahoma"/>
            <family val="2"/>
          </rPr>
          <t xml:space="preserve">
</t>
        </r>
      </text>
    </comment>
    <comment ref="AA10" authorId="0" shapeId="0" xr:uid="{00000000-0006-0000-0700-000018000000}">
      <text>
        <r>
          <rPr>
            <b/>
            <sz val="11"/>
            <color indexed="81"/>
            <rFont val="Tahoma"/>
            <family val="2"/>
          </rPr>
          <t>(0=no,1=yes)
In Stella :
Ca_ExtOrgApply?[2]</t>
        </r>
      </text>
    </comment>
    <comment ref="AB10" authorId="0" shapeId="0" xr:uid="{00000000-0006-0000-0700-000019000000}">
      <text>
        <r>
          <rPr>
            <b/>
            <sz val="11"/>
            <color indexed="81"/>
            <rFont val="Tahoma"/>
            <family val="2"/>
          </rPr>
          <t>In Stella :
Ca_FertAmount[Zn1]</t>
        </r>
      </text>
    </comment>
    <comment ref="AC10" authorId="0" shapeId="0" xr:uid="{00000000-0006-0000-0700-00001A000000}">
      <text>
        <r>
          <rPr>
            <b/>
            <sz val="11"/>
            <color indexed="81"/>
            <rFont val="Tahoma"/>
            <family val="2"/>
          </rPr>
          <t>In Stella :
Ca_FertAmount[Zn2]</t>
        </r>
        <r>
          <rPr>
            <sz val="8"/>
            <color indexed="81"/>
            <rFont val="Tahoma"/>
            <family val="2"/>
          </rPr>
          <t xml:space="preserve">
</t>
        </r>
      </text>
    </comment>
    <comment ref="AD10" authorId="0" shapeId="0" xr:uid="{00000000-0006-0000-0700-00001B000000}">
      <text>
        <r>
          <rPr>
            <b/>
            <sz val="11"/>
            <color indexed="81"/>
            <rFont val="Tahoma"/>
            <family val="2"/>
          </rPr>
          <t>In Stella :
Ca_FertAmount[Zn3]</t>
        </r>
        <r>
          <rPr>
            <sz val="8"/>
            <color indexed="81"/>
            <rFont val="Tahoma"/>
            <family val="2"/>
          </rPr>
          <t xml:space="preserve">
</t>
        </r>
      </text>
    </comment>
    <comment ref="AE10" authorId="0" shapeId="0" xr:uid="{00000000-0006-0000-0700-00001C000000}">
      <text>
        <r>
          <rPr>
            <b/>
            <sz val="11"/>
            <color indexed="81"/>
            <rFont val="Tahoma"/>
            <family val="2"/>
          </rPr>
          <t>In Stella :
Ca_Fertmount[Zn4]</t>
        </r>
        <r>
          <rPr>
            <sz val="8"/>
            <color indexed="81"/>
            <rFont val="Tahoma"/>
            <family val="2"/>
          </rPr>
          <t xml:space="preserve">
</t>
        </r>
      </text>
    </comment>
    <comment ref="AG10" authorId="2" shapeId="0" xr:uid="{00000000-0006-0000-0700-00001D000000}">
      <text>
        <r>
          <rPr>
            <b/>
            <sz val="11"/>
            <color indexed="81"/>
            <rFont val="Tahoma"/>
            <family val="2"/>
          </rPr>
          <t>In Stella : C_PastPrun</t>
        </r>
        <r>
          <rPr>
            <sz val="9"/>
            <color indexed="81"/>
            <rFont val="Tahoma"/>
            <family val="2"/>
          </rPr>
          <t xml:space="preserve">
</t>
        </r>
      </text>
    </comment>
    <comment ref="AH10" authorId="2" shapeId="0" xr:uid="{00000000-0006-0000-0700-00001E000000}">
      <text>
        <r>
          <rPr>
            <b/>
            <sz val="11"/>
            <color indexed="81"/>
            <rFont val="Tahoma"/>
            <family val="2"/>
          </rPr>
          <t>In Stella : C_PrunY</t>
        </r>
      </text>
    </comment>
    <comment ref="AI10" authorId="2" shapeId="0" xr:uid="{00000000-0006-0000-0700-00001F000000}">
      <text>
        <r>
          <rPr>
            <b/>
            <sz val="11"/>
            <color indexed="81"/>
            <rFont val="Tahoma"/>
            <family val="2"/>
          </rPr>
          <t>In Stella : C_PrunDoY</t>
        </r>
      </text>
    </comment>
    <comment ref="AJ10" authorId="0" shapeId="0" xr:uid="{00000000-0006-0000-0700-000020000000}">
      <text>
        <r>
          <rPr>
            <b/>
            <sz val="11"/>
            <color indexed="81"/>
            <rFont val="Tahoma"/>
            <family val="2"/>
          </rPr>
          <t>In Stella : C_PrunFracD[Cr1]</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RMulia</author>
    <author>ICRAF</author>
  </authors>
  <commentList>
    <comment ref="K2" authorId="0" shapeId="0" xr:uid="{00000000-0006-0000-0800-000001000000}">
      <text>
        <r>
          <rPr>
            <b/>
            <sz val="11"/>
            <color indexed="81"/>
            <rFont val="Tahoma"/>
            <family val="2"/>
          </rPr>
          <t>You can change these 'tree type' definition on the 'tree library' sheet</t>
        </r>
        <r>
          <rPr>
            <sz val="8"/>
            <color indexed="81"/>
            <rFont val="Tahoma"/>
            <family val="2"/>
          </rPr>
          <t xml:space="preserve">
</t>
        </r>
      </text>
    </comment>
    <comment ref="B10" authorId="1" shapeId="0" xr:uid="{00000000-0006-0000-0800-000002000000}">
      <text>
        <r>
          <rPr>
            <b/>
            <sz val="11"/>
            <color indexed="81"/>
            <rFont val="Tahoma"/>
            <family val="2"/>
          </rPr>
          <t>In Stella : T_CompCrop</t>
        </r>
      </text>
    </comment>
    <comment ref="C10" authorId="1" shapeId="0" xr:uid="{00000000-0006-0000-0800-000003000000}">
      <text>
        <r>
          <rPr>
            <b/>
            <sz val="11"/>
            <color indexed="81"/>
            <rFont val="Tahoma"/>
            <family val="2"/>
          </rPr>
          <t>In Stella : T_PlantY[sp1]</t>
        </r>
        <r>
          <rPr>
            <sz val="9"/>
            <color indexed="81"/>
            <rFont val="Tahoma"/>
            <family val="2"/>
          </rPr>
          <t xml:space="preserve">
</t>
        </r>
      </text>
    </comment>
    <comment ref="D10" authorId="1" shapeId="0" xr:uid="{00000000-0006-0000-0800-000004000000}">
      <text>
        <r>
          <rPr>
            <b/>
            <sz val="11"/>
            <color indexed="81"/>
            <rFont val="Tahoma"/>
            <family val="2"/>
          </rPr>
          <t>Jullian days
In Stella : T_PlantDoY[sp1]</t>
        </r>
      </text>
    </comment>
    <comment ref="E10" authorId="1" shapeId="0" xr:uid="{00000000-0006-0000-0800-000005000000}">
      <text>
        <r>
          <rPr>
            <b/>
            <sz val="11"/>
            <color indexed="81"/>
            <rFont val="Tahoma"/>
            <family val="2"/>
          </rPr>
          <t>In Stella : T_PlantY[sp2]</t>
        </r>
        <r>
          <rPr>
            <sz val="9"/>
            <color indexed="81"/>
            <rFont val="Tahoma"/>
            <family val="2"/>
          </rPr>
          <t xml:space="preserve">
</t>
        </r>
      </text>
    </comment>
    <comment ref="F10" authorId="1" shapeId="0" xr:uid="{00000000-0006-0000-0800-000006000000}">
      <text>
        <r>
          <rPr>
            <b/>
            <sz val="11"/>
            <color indexed="81"/>
            <rFont val="Tahoma"/>
            <family val="2"/>
          </rPr>
          <t>Jullian days
In Stella : T_PlantDoY[sp2]</t>
        </r>
      </text>
    </comment>
    <comment ref="G10" authorId="1" shapeId="0" xr:uid="{00000000-0006-0000-0800-000007000000}">
      <text>
        <r>
          <rPr>
            <b/>
            <sz val="11"/>
            <color indexed="81"/>
            <rFont val="Tahoma"/>
            <family val="2"/>
          </rPr>
          <t>In Stella : T_PlantY[sp3]</t>
        </r>
        <r>
          <rPr>
            <sz val="9"/>
            <color indexed="81"/>
            <rFont val="Tahoma"/>
            <family val="2"/>
          </rPr>
          <t xml:space="preserve">
</t>
        </r>
      </text>
    </comment>
    <comment ref="H10" authorId="1" shapeId="0" xr:uid="{00000000-0006-0000-0800-000008000000}">
      <text>
        <r>
          <rPr>
            <b/>
            <sz val="11"/>
            <color indexed="81"/>
            <rFont val="Tahoma"/>
            <family val="2"/>
          </rPr>
          <t>Jullian days
In Stella : T_PlantDoY[sp3]</t>
        </r>
      </text>
    </comment>
    <comment ref="J10" authorId="1" shapeId="0" xr:uid="{00000000-0006-0000-0800-000009000000}">
      <text>
        <r>
          <rPr>
            <b/>
            <sz val="11"/>
            <color indexed="81"/>
            <rFont val="Tahoma"/>
            <family val="2"/>
          </rPr>
          <t>In Stella : T_PastPrun</t>
        </r>
        <r>
          <rPr>
            <sz val="9"/>
            <color indexed="81"/>
            <rFont val="Tahoma"/>
            <family val="2"/>
          </rPr>
          <t xml:space="preserve">
</t>
        </r>
      </text>
    </comment>
    <comment ref="K10" authorId="1" shapeId="0" xr:uid="{00000000-0006-0000-0800-00000A000000}">
      <text>
        <r>
          <rPr>
            <b/>
            <sz val="11"/>
            <color indexed="81"/>
            <rFont val="Tahoma"/>
            <family val="2"/>
          </rPr>
          <t>In Stella : T_PrunY</t>
        </r>
        <r>
          <rPr>
            <sz val="9"/>
            <color indexed="81"/>
            <rFont val="Tahoma"/>
            <family val="2"/>
          </rPr>
          <t xml:space="preserve">
</t>
        </r>
      </text>
    </comment>
    <comment ref="L10" authorId="1" shapeId="0" xr:uid="{00000000-0006-0000-0800-00000B000000}">
      <text>
        <r>
          <rPr>
            <b/>
            <sz val="11"/>
            <color indexed="81"/>
            <rFont val="Tahoma"/>
            <family val="2"/>
          </rPr>
          <t>In Stella : T_PrunDoY</t>
        </r>
        <r>
          <rPr>
            <sz val="9"/>
            <color indexed="81"/>
            <rFont val="Tahoma"/>
            <family val="2"/>
          </rPr>
          <t xml:space="preserve">
</t>
        </r>
      </text>
    </comment>
    <comment ref="M10" authorId="0" shapeId="0" xr:uid="{00000000-0006-0000-0800-00000C000000}">
      <text>
        <r>
          <rPr>
            <b/>
            <sz val="11"/>
            <color indexed="81"/>
            <rFont val="Tahoma"/>
            <family val="2"/>
          </rPr>
          <t>In Stella : T_PrunFracD[sp1]</t>
        </r>
        <r>
          <rPr>
            <sz val="8"/>
            <color indexed="81"/>
            <rFont val="Tahoma"/>
            <family val="2"/>
          </rPr>
          <t xml:space="preserve">
</t>
        </r>
      </text>
    </comment>
    <comment ref="N10" authorId="0" shapeId="0" xr:uid="{00000000-0006-0000-0800-00000D000000}">
      <text>
        <r>
          <rPr>
            <b/>
            <sz val="11"/>
            <color indexed="81"/>
            <rFont val="Tahoma"/>
            <family val="2"/>
          </rPr>
          <t>In Stella : T_PrunHarvFracD[sp1]</t>
        </r>
        <r>
          <rPr>
            <sz val="8"/>
            <color indexed="81"/>
            <rFont val="Tahoma"/>
            <family val="2"/>
          </rPr>
          <t xml:space="preserve">
</t>
        </r>
      </text>
    </comment>
    <comment ref="O10" authorId="0" shapeId="0" xr:uid="{00000000-0006-0000-0800-00000E000000}">
      <text>
        <r>
          <rPr>
            <b/>
            <sz val="11"/>
            <color indexed="81"/>
            <rFont val="Tahoma"/>
            <family val="2"/>
          </rPr>
          <t>In Stella : T_PrunFracD[sp2]</t>
        </r>
        <r>
          <rPr>
            <sz val="8"/>
            <color indexed="81"/>
            <rFont val="Tahoma"/>
            <family val="2"/>
          </rPr>
          <t xml:space="preserve">
</t>
        </r>
      </text>
    </comment>
    <comment ref="P10" authorId="0" shapeId="0" xr:uid="{00000000-0006-0000-0800-00000F000000}">
      <text>
        <r>
          <rPr>
            <b/>
            <sz val="11"/>
            <color indexed="81"/>
            <rFont val="Tahoma"/>
            <family val="2"/>
          </rPr>
          <t>In Stella : T_PrunHarvFracD[sp2]</t>
        </r>
        <r>
          <rPr>
            <sz val="8"/>
            <color indexed="81"/>
            <rFont val="Tahoma"/>
            <family val="2"/>
          </rPr>
          <t xml:space="preserve">
</t>
        </r>
      </text>
    </comment>
    <comment ref="Q10" authorId="0" shapeId="0" xr:uid="{00000000-0006-0000-0800-000010000000}">
      <text>
        <r>
          <rPr>
            <b/>
            <sz val="11"/>
            <color indexed="81"/>
            <rFont val="Tahoma"/>
            <family val="2"/>
          </rPr>
          <t>In Stella : T_PrunFracD[sp3]</t>
        </r>
        <r>
          <rPr>
            <sz val="8"/>
            <color indexed="81"/>
            <rFont val="Tahoma"/>
            <family val="2"/>
          </rPr>
          <t xml:space="preserve">
</t>
        </r>
      </text>
    </comment>
    <comment ref="R10" authorId="0" shapeId="0" xr:uid="{00000000-0006-0000-0800-000011000000}">
      <text>
        <r>
          <rPr>
            <b/>
            <sz val="11"/>
            <color indexed="81"/>
            <rFont val="Tahoma"/>
            <family val="2"/>
          </rPr>
          <t>In Stella : T_PrunHarvFracD[sp3]</t>
        </r>
        <r>
          <rPr>
            <sz val="8"/>
            <color indexed="81"/>
            <rFont val="Tahoma"/>
            <family val="2"/>
          </rPr>
          <t xml:space="preserve">
</t>
        </r>
      </text>
    </comment>
    <comment ref="V10" authorId="1" shapeId="0" xr:uid="{00000000-0006-0000-0800-000012000000}">
      <text>
        <r>
          <rPr>
            <b/>
            <sz val="11"/>
            <color indexed="81"/>
            <rFont val="Tahoma"/>
            <family val="2"/>
          </rPr>
          <t>In Stella : T_WoodHarvPast</t>
        </r>
        <r>
          <rPr>
            <sz val="9"/>
            <color indexed="81"/>
            <rFont val="Tahoma"/>
            <family val="2"/>
          </rPr>
          <t xml:space="preserve">
</t>
        </r>
      </text>
    </comment>
    <comment ref="W10" authorId="1" shapeId="0" xr:uid="{00000000-0006-0000-0800-000013000000}">
      <text>
        <r>
          <rPr>
            <b/>
            <sz val="11"/>
            <color indexed="81"/>
            <rFont val="Tahoma"/>
            <family val="2"/>
          </rPr>
          <t>In Stella : T_WoodHarvY[sp1]</t>
        </r>
        <r>
          <rPr>
            <sz val="9"/>
            <color indexed="81"/>
            <rFont val="Tahoma"/>
            <family val="2"/>
          </rPr>
          <t xml:space="preserve">
</t>
        </r>
      </text>
    </comment>
    <comment ref="X10" authorId="1" shapeId="0" xr:uid="{00000000-0006-0000-0800-000014000000}">
      <text>
        <r>
          <rPr>
            <b/>
            <sz val="11"/>
            <color indexed="81"/>
            <rFont val="Tahoma"/>
            <family val="2"/>
          </rPr>
          <t>In Stella : T_WoodHarvDoY[sp1]</t>
        </r>
        <r>
          <rPr>
            <sz val="9"/>
            <color indexed="81"/>
            <rFont val="Tahoma"/>
            <family val="2"/>
          </rPr>
          <t xml:space="preserve">
</t>
        </r>
      </text>
    </comment>
    <comment ref="Y10" authorId="1" shapeId="0" xr:uid="{00000000-0006-0000-0800-000015000000}">
      <text>
        <r>
          <rPr>
            <b/>
            <sz val="11"/>
            <color indexed="81"/>
            <rFont val="Tahoma"/>
            <family val="2"/>
          </rPr>
          <t>In Stella : T_WoodHarvY[sp2]</t>
        </r>
        <r>
          <rPr>
            <sz val="9"/>
            <color indexed="81"/>
            <rFont val="Tahoma"/>
            <family val="2"/>
          </rPr>
          <t xml:space="preserve">
</t>
        </r>
      </text>
    </comment>
    <comment ref="Z10" authorId="1" shapeId="0" xr:uid="{00000000-0006-0000-0800-000016000000}">
      <text>
        <r>
          <rPr>
            <b/>
            <sz val="11"/>
            <color indexed="81"/>
            <rFont val="Tahoma"/>
            <family val="2"/>
          </rPr>
          <t>In Stella : T_WoodHarvDoY[sp2]</t>
        </r>
        <r>
          <rPr>
            <sz val="9"/>
            <color indexed="81"/>
            <rFont val="Tahoma"/>
            <family val="2"/>
          </rPr>
          <t xml:space="preserve">
</t>
        </r>
      </text>
    </comment>
    <comment ref="AA10" authorId="1" shapeId="0" xr:uid="{00000000-0006-0000-0800-000017000000}">
      <text>
        <r>
          <rPr>
            <b/>
            <sz val="11"/>
            <color indexed="81"/>
            <rFont val="Tahoma"/>
            <family val="2"/>
          </rPr>
          <t>In Stella : T_WoodHarvY[sp3]</t>
        </r>
        <r>
          <rPr>
            <sz val="9"/>
            <color indexed="81"/>
            <rFont val="Tahoma"/>
            <family val="2"/>
          </rPr>
          <t xml:space="preserve">
</t>
        </r>
      </text>
    </comment>
    <comment ref="AB10" authorId="1" shapeId="0" xr:uid="{00000000-0006-0000-0800-000018000000}">
      <text>
        <r>
          <rPr>
            <b/>
            <sz val="11"/>
            <color indexed="81"/>
            <rFont val="Tahoma"/>
            <family val="2"/>
          </rPr>
          <t>In Stella : T_WoodHarvDoY[sp3]</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ICRAF</author>
    <author>RMulia</author>
    <author>NKhasanah</author>
    <author>Betha Lusiana</author>
  </authors>
  <commentList>
    <comment ref="C13" authorId="0" shapeId="0" xr:uid="{00000000-0006-0000-0900-000001000000}">
      <text>
        <r>
          <rPr>
            <b/>
            <sz val="11"/>
            <color indexed="81"/>
            <rFont val="Tahoma"/>
            <family val="2"/>
          </rPr>
          <t>In Stella :
Cq_TimeGen</t>
        </r>
      </text>
    </comment>
    <comment ref="C14" authorId="0" shapeId="0" xr:uid="{00000000-0006-0000-0900-000002000000}">
      <text>
        <r>
          <rPr>
            <b/>
            <sz val="11"/>
            <color indexed="81"/>
            <rFont val="Tahoma"/>
            <family val="2"/>
          </rPr>
          <t>In Stella :
Cq_TimeVeg</t>
        </r>
        <r>
          <rPr>
            <sz val="9"/>
            <color indexed="81"/>
            <rFont val="Tahoma"/>
            <family val="2"/>
          </rPr>
          <t xml:space="preserve">
</t>
        </r>
      </text>
    </comment>
    <comment ref="C15" authorId="1" shapeId="0" xr:uid="{00000000-0006-0000-0900-000003000000}">
      <text>
        <r>
          <rPr>
            <b/>
            <sz val="11"/>
            <color indexed="81"/>
            <rFont val="Arial"/>
            <family val="2"/>
          </rPr>
          <t>In Stella :
Cq_SingleCycle?
1=annual that dies back
0=perennial that returns to stage1</t>
        </r>
        <r>
          <rPr>
            <sz val="8"/>
            <color indexed="81"/>
            <rFont val="Tahoma"/>
            <family val="2"/>
          </rPr>
          <t xml:space="preserve">
</t>
        </r>
      </text>
    </comment>
    <comment ref="C16" authorId="1" shapeId="0" xr:uid="{00000000-0006-0000-0900-000004000000}">
      <text>
        <r>
          <rPr>
            <b/>
            <sz val="11"/>
            <color indexed="81"/>
            <rFont val="Arial"/>
            <family val="2"/>
          </rPr>
          <t>In stella :
Cq_DoYFlwBeg</t>
        </r>
        <r>
          <rPr>
            <b/>
            <sz val="10"/>
            <color indexed="81"/>
            <rFont val="Tahoma"/>
            <family val="2"/>
          </rPr>
          <t xml:space="preserve">
</t>
        </r>
        <r>
          <rPr>
            <sz val="8"/>
            <color indexed="81"/>
            <rFont val="Tahoma"/>
            <family val="2"/>
          </rPr>
          <t xml:space="preserve">
</t>
        </r>
      </text>
    </comment>
    <comment ref="C17" authorId="1" shapeId="0" xr:uid="{00000000-0006-0000-0900-000005000000}">
      <text>
        <r>
          <rPr>
            <b/>
            <sz val="11"/>
            <color indexed="81"/>
            <rFont val="Arial"/>
            <family val="2"/>
          </rPr>
          <t>In stella :
Cq_DoYFlwEnd</t>
        </r>
        <r>
          <rPr>
            <b/>
            <sz val="10"/>
            <color indexed="81"/>
            <rFont val="Tahoma"/>
            <family val="2"/>
          </rPr>
          <t xml:space="preserve">
</t>
        </r>
        <r>
          <rPr>
            <sz val="8"/>
            <color indexed="81"/>
            <rFont val="Tahoma"/>
            <family val="2"/>
          </rPr>
          <t xml:space="preserve">
</t>
        </r>
      </text>
    </comment>
    <comment ref="C18" authorId="0" shapeId="0" xr:uid="{00000000-0006-0000-0900-000006000000}">
      <text>
        <r>
          <rPr>
            <b/>
            <sz val="11"/>
            <color indexed="81"/>
            <rFont val="Tahoma"/>
            <family val="2"/>
          </rPr>
          <t>The maximum value, at 100% light intensity
In Stella : Cq_GroMax</t>
        </r>
        <r>
          <rPr>
            <sz val="9"/>
            <color indexed="81"/>
            <rFont val="Tahoma"/>
            <family val="2"/>
          </rPr>
          <t xml:space="preserve">
</t>
        </r>
      </text>
    </comment>
    <comment ref="C19" authorId="0" shapeId="0" xr:uid="{00000000-0006-0000-0900-000007000000}">
      <text>
        <r>
          <rPr>
            <b/>
            <sz val="11"/>
            <color indexed="81"/>
            <rFont val="Tahoma"/>
            <family val="2"/>
          </rPr>
          <t>As initial amount of crop biomass
In stella : Cq_GSeed</t>
        </r>
        <r>
          <rPr>
            <sz val="9"/>
            <color indexed="81"/>
            <rFont val="Tahoma"/>
            <family val="2"/>
          </rPr>
          <t xml:space="preserve">
</t>
        </r>
      </text>
    </comment>
    <comment ref="C20" authorId="0" shapeId="0" xr:uid="{00000000-0006-0000-0900-000008000000}">
      <text>
        <r>
          <rPr>
            <b/>
            <sz val="11"/>
            <color indexed="81"/>
            <rFont val="Tahoma"/>
            <family val="2"/>
          </rPr>
          <t xml:space="preserve">In Stella :
Cq_TranspRatio
</t>
        </r>
        <r>
          <rPr>
            <sz val="9"/>
            <color indexed="81"/>
            <rFont val="Tahoma"/>
            <family val="2"/>
          </rPr>
          <t xml:space="preserve">
</t>
        </r>
      </text>
    </comment>
    <comment ref="C21" authorId="0" shapeId="0" xr:uid="{00000000-0006-0000-0900-000009000000}">
      <text>
        <r>
          <rPr>
            <b/>
            <sz val="11"/>
            <color indexed="81"/>
            <rFont val="Tahoma"/>
            <family val="2"/>
          </rPr>
          <t>In Stella : Cq_HBiomConv</t>
        </r>
      </text>
    </comment>
    <comment ref="C22" authorId="0" shapeId="0" xr:uid="{00000000-0006-0000-0900-00000A000000}">
      <text>
        <r>
          <rPr>
            <b/>
            <sz val="11"/>
            <color indexed="81"/>
            <rFont val="Tahoma"/>
            <family val="2"/>
          </rPr>
          <t xml:space="preserve">Maximum proportion of stem and leaves remobilized as storage component (grain, tuber ) 
In Stella : Cq_MaxRemob
</t>
        </r>
      </text>
    </comment>
    <comment ref="C23" authorId="0" shapeId="0" xr:uid="{00000000-0006-0000-0900-00000B000000}">
      <text>
        <r>
          <rPr>
            <b/>
            <sz val="11"/>
            <color indexed="81"/>
            <rFont val="Tahoma"/>
            <family val="2"/>
          </rPr>
          <t>The efficiency of foliage in absorbing light.
In Stella : Cq_klight</t>
        </r>
        <r>
          <rPr>
            <sz val="9"/>
            <color indexed="81"/>
            <rFont val="Tahoma"/>
            <family val="2"/>
          </rPr>
          <t xml:space="preserve">
</t>
        </r>
      </text>
    </comment>
    <comment ref="C24" authorId="1" shapeId="0" xr:uid="{00000000-0006-0000-0900-00000C000000}">
      <text>
        <r>
          <rPr>
            <b/>
            <sz val="11"/>
            <color indexed="81"/>
            <rFont val="Arial"/>
            <family val="2"/>
          </rPr>
          <t>In Stella : Cq_RelLightMaxGr</t>
        </r>
      </text>
    </comment>
    <comment ref="C25" authorId="2" shapeId="0" xr:uid="{00000000-0006-0000-0900-00000D000000}">
      <text>
        <r>
          <rPr>
            <b/>
            <sz val="8"/>
            <color indexed="81"/>
            <rFont val="Tahoma"/>
            <family val="2"/>
          </rPr>
          <t>in Stella:</t>
        </r>
        <r>
          <rPr>
            <sz val="8"/>
            <color indexed="81"/>
            <rFont val="Tahoma"/>
            <family val="2"/>
          </rPr>
          <t xml:space="preserve">
</t>
        </r>
        <r>
          <rPr>
            <b/>
            <sz val="8"/>
            <color indexed="81"/>
            <rFont val="Tahoma"/>
            <family val="2"/>
          </rPr>
          <t>Cq_LAIMax</t>
        </r>
      </text>
    </comment>
    <comment ref="C26" authorId="1" shapeId="0" xr:uid="{00000000-0006-0000-0900-00000E000000}">
      <text>
        <r>
          <rPr>
            <b/>
            <sz val="11"/>
            <color indexed="81"/>
            <rFont val="Arial"/>
            <family val="2"/>
          </rPr>
          <t>As thin film
In Stella : Cq_RainWStorCap</t>
        </r>
        <r>
          <rPr>
            <sz val="8"/>
            <color indexed="81"/>
            <rFont val="Tahoma"/>
            <family val="2"/>
          </rPr>
          <t xml:space="preserve">
</t>
        </r>
      </text>
    </comment>
    <comment ref="C27" authorId="0" shapeId="0" xr:uid="{00000000-0006-0000-0900-00000F000000}">
      <text>
        <r>
          <rPr>
            <b/>
            <sz val="11"/>
            <color indexed="81"/>
            <rFont val="Tahoma"/>
            <family val="2"/>
          </rPr>
          <t>Reflecting the physiological entry resistance to water per unit root length and unit gradient
In stella: Cq_Lp</t>
        </r>
      </text>
    </comment>
    <comment ref="C28" authorId="0" shapeId="0" xr:uid="{00000000-0006-0000-0900-000010000000}">
      <text>
        <r>
          <rPr>
            <b/>
            <sz val="11"/>
            <color indexed="81"/>
            <rFont val="Arial"/>
            <family val="2"/>
          </rPr>
          <t>, where transpiration is (1-Alpha)*potential transpiration. Alpha is a small value (e.g. 0.01).  
In Stella :  Cq_PotSuctAlphMax</t>
        </r>
        <r>
          <rPr>
            <sz val="9"/>
            <color indexed="81"/>
            <rFont val="Tahoma"/>
            <family val="2"/>
          </rPr>
          <t xml:space="preserve">
</t>
        </r>
      </text>
    </comment>
    <comment ref="C29" authorId="0" shapeId="0" xr:uid="{00000000-0006-0000-0900-000011000000}">
      <text>
        <r>
          <rPr>
            <b/>
            <sz val="11"/>
            <color indexed="81"/>
            <rFont val="Arial"/>
            <family val="2"/>
          </rPr>
          <t>, where transpiration is (1-Alpha)*potential transpiration. Alpha is a small value (e.g. 0.01).  
In Stella :  Cq_PotSuctAlphMin</t>
        </r>
        <r>
          <rPr>
            <sz val="9"/>
            <color indexed="81"/>
            <rFont val="Tahoma"/>
            <family val="2"/>
          </rPr>
          <t xml:space="preserve">
</t>
        </r>
      </text>
    </comment>
    <comment ref="C30" authorId="0" shapeId="0" xr:uid="{00000000-0006-0000-0900-000012000000}">
      <text>
        <r>
          <rPr>
            <b/>
            <sz val="11"/>
            <color indexed="81"/>
            <rFont val="Tahoma"/>
            <family val="2"/>
          </rPr>
          <t>Also when nutrient demand per unit new biomass shifts from Cq_ConcYoung to Cq_ConcOld.
In Stella : Cq_ClosedCan</t>
        </r>
      </text>
    </comment>
    <comment ref="C31" authorId="0" shapeId="0" xr:uid="{00000000-0006-0000-0900-000013000000}">
      <text>
        <r>
          <rPr>
            <b/>
            <sz val="11"/>
            <color indexed="81"/>
            <rFont val="Tahoma"/>
            <family val="2"/>
          </rPr>
          <t>In Stella :
Cq_ConcOld[N]</t>
        </r>
      </text>
    </comment>
    <comment ref="C32" authorId="0" shapeId="0" xr:uid="{00000000-0006-0000-0900-000014000000}">
      <text>
        <r>
          <rPr>
            <b/>
            <sz val="11"/>
            <color indexed="81"/>
            <rFont val="Tahoma"/>
            <family val="2"/>
          </rPr>
          <t>In Stella :
Cq_ConcOld[P]</t>
        </r>
      </text>
    </comment>
    <comment ref="C33" authorId="0" shapeId="0" xr:uid="{00000000-0006-0000-0900-000015000000}">
      <text>
        <r>
          <rPr>
            <b/>
            <sz val="11"/>
            <color indexed="81"/>
            <rFont val="Tahoma"/>
            <family val="2"/>
          </rPr>
          <t>In Stella :
Cq_ConcYoung[N]</t>
        </r>
      </text>
    </comment>
    <comment ref="C34" authorId="0" shapeId="0" xr:uid="{00000000-0006-0000-0900-000016000000}">
      <text>
        <r>
          <rPr>
            <b/>
            <sz val="11"/>
            <color indexed="81"/>
            <rFont val="Tahoma"/>
            <family val="2"/>
          </rPr>
          <t>In Stella :
Cq_ConcYoung[P]</t>
        </r>
      </text>
    </comment>
    <comment ref="C35" authorId="1" shapeId="0" xr:uid="{00000000-0006-0000-0900-000017000000}">
      <text>
        <r>
          <rPr>
            <b/>
            <sz val="11"/>
            <color indexed="81"/>
            <rFont val="Tahoma"/>
            <family val="2"/>
          </rPr>
          <t xml:space="preserve">In Stella : Cq_ConcRt
</t>
        </r>
        <r>
          <rPr>
            <sz val="8"/>
            <color indexed="81"/>
            <rFont val="Tahoma"/>
            <family val="2"/>
          </rPr>
          <t xml:space="preserve">
</t>
        </r>
      </text>
    </comment>
    <comment ref="C36" authorId="1" shapeId="0" xr:uid="{00000000-0006-0000-0900-000018000000}">
      <text>
        <r>
          <rPr>
            <b/>
            <sz val="11"/>
            <color indexed="81"/>
            <rFont val="Tahoma"/>
            <family val="2"/>
          </rPr>
          <t>1=variable, 0=constant
In Stella : Cq_NFixVariable?</t>
        </r>
        <r>
          <rPr>
            <sz val="8"/>
            <color indexed="81"/>
            <rFont val="Tahoma"/>
            <family val="2"/>
          </rPr>
          <t xml:space="preserve">
</t>
        </r>
      </text>
    </comment>
    <comment ref="C37" authorId="0" shapeId="0" xr:uid="{00000000-0006-0000-0900-000019000000}">
      <text>
        <r>
          <rPr>
            <b/>
            <sz val="11"/>
            <color indexed="81"/>
            <rFont val="Tahoma"/>
            <family val="2"/>
          </rPr>
          <t>In Stella :
Cq_NFixDayFrac</t>
        </r>
        <r>
          <rPr>
            <sz val="9"/>
            <color indexed="81"/>
            <rFont val="Tahoma"/>
            <family val="2"/>
          </rPr>
          <t xml:space="preserve">
</t>
        </r>
      </text>
    </comment>
    <comment ref="C38" authorId="1" shapeId="0" xr:uid="{00000000-0006-0000-0900-00001A000000}">
      <text>
        <r>
          <rPr>
            <b/>
            <sz val="11"/>
            <color indexed="81"/>
            <rFont val="Tahoma"/>
            <family val="2"/>
          </rPr>
          <t>In Stella :
Cq_NFixResp</t>
        </r>
        <r>
          <rPr>
            <sz val="8"/>
            <color indexed="81"/>
            <rFont val="Tahoma"/>
            <family val="2"/>
          </rPr>
          <t xml:space="preserve">
</t>
        </r>
      </text>
    </comment>
    <comment ref="C39" authorId="1" shapeId="0" xr:uid="{00000000-0006-0000-0900-00001B000000}">
      <text>
        <r>
          <rPr>
            <b/>
            <sz val="11"/>
            <color indexed="81"/>
            <rFont val="Tahoma"/>
            <family val="2"/>
          </rPr>
          <t xml:space="preserve">The max. fraction, this is for contant N2 fixation
In Stella : Cq_NFixDWMaxFrac
</t>
        </r>
        <r>
          <rPr>
            <sz val="8"/>
            <color indexed="81"/>
            <rFont val="Tahoma"/>
            <family val="2"/>
          </rPr>
          <t xml:space="preserve">
</t>
        </r>
      </text>
    </comment>
    <comment ref="C40" authorId="1" shapeId="0" xr:uid="{00000000-0006-0000-0900-00001C000000}">
      <text>
        <r>
          <rPr>
            <b/>
            <sz val="11"/>
            <color indexed="81"/>
            <rFont val="Tahoma"/>
            <family val="2"/>
          </rPr>
          <t>DW cost for respiration per unit N2 fix. (for constant N2 fix.)
In stella : Cq_NFixDWUnitcost</t>
        </r>
        <r>
          <rPr>
            <sz val="8"/>
            <color indexed="81"/>
            <rFont val="Tahoma"/>
            <family val="2"/>
          </rPr>
          <t xml:space="preserve">
</t>
        </r>
      </text>
    </comment>
    <comment ref="C41" authorId="1" shapeId="0" xr:uid="{00000000-0006-0000-0900-00001D000000}">
      <text>
        <r>
          <rPr>
            <b/>
            <sz val="11"/>
            <color indexed="81"/>
            <rFont val="Tahoma"/>
            <family val="2"/>
          </rPr>
          <t>In stella :
Cq_RtDiam</t>
        </r>
        <r>
          <rPr>
            <sz val="8"/>
            <color indexed="81"/>
            <rFont val="Tahoma"/>
            <family val="2"/>
          </rPr>
          <t xml:space="preserve">
</t>
        </r>
      </text>
    </comment>
    <comment ref="C42" authorId="0" shapeId="0" xr:uid="{00000000-0006-0000-0900-00001E000000}">
      <text>
        <r>
          <rPr>
            <b/>
            <sz val="11"/>
            <color indexed="81"/>
            <rFont val="Tahoma"/>
            <family val="2"/>
          </rPr>
          <t>In Stella : Rt_CLrvm1</t>
        </r>
        <r>
          <rPr>
            <sz val="9"/>
            <color indexed="81"/>
            <rFont val="Tahoma"/>
            <family val="2"/>
          </rPr>
          <t xml:space="preserve">
</t>
        </r>
      </text>
    </comment>
    <comment ref="C43" authorId="0" shapeId="0" xr:uid="{00000000-0006-0000-0900-00001F000000}">
      <text>
        <r>
          <rPr>
            <b/>
            <sz val="11"/>
            <color indexed="81"/>
            <rFont val="Tahoma"/>
            <family val="2"/>
          </rPr>
          <t>In Stella : Rt_CLrvm2</t>
        </r>
        <r>
          <rPr>
            <sz val="9"/>
            <color indexed="81"/>
            <rFont val="Tahoma"/>
            <family val="2"/>
          </rPr>
          <t xml:space="preserve">
</t>
        </r>
      </text>
    </comment>
    <comment ref="C44" authorId="0" shapeId="0" xr:uid="{00000000-0006-0000-0900-000020000000}">
      <text>
        <r>
          <rPr>
            <b/>
            <sz val="11"/>
            <color indexed="81"/>
            <rFont val="Tahoma"/>
            <family val="2"/>
          </rPr>
          <t>In Stella : Rt_CLrvm3</t>
        </r>
        <r>
          <rPr>
            <sz val="9"/>
            <color indexed="81"/>
            <rFont val="Tahoma"/>
            <family val="2"/>
          </rPr>
          <t xml:space="preserve">
</t>
        </r>
      </text>
    </comment>
    <comment ref="C45" authorId="0" shapeId="0" xr:uid="{00000000-0006-0000-0900-000021000000}">
      <text>
        <r>
          <rPr>
            <b/>
            <sz val="11"/>
            <color indexed="81"/>
            <rFont val="Tahoma"/>
            <family val="2"/>
          </rPr>
          <t>In Stella : Rt_CLrvm4</t>
        </r>
        <r>
          <rPr>
            <sz val="9"/>
            <color indexed="81"/>
            <rFont val="Tahoma"/>
            <family val="2"/>
          </rPr>
          <t xml:space="preserve">
</t>
        </r>
      </text>
    </comment>
    <comment ref="C46" authorId="0" shapeId="0" xr:uid="{00000000-0006-0000-0900-000022000000}">
      <text>
        <r>
          <rPr>
            <b/>
            <sz val="11"/>
            <color indexed="81"/>
            <rFont val="Tahoma"/>
            <family val="2"/>
          </rPr>
          <t>In stella :
Rt_CLraConst</t>
        </r>
      </text>
    </comment>
    <comment ref="C47" authorId="0" shapeId="0" xr:uid="{00000000-0006-0000-0900-000023000000}">
      <text>
        <r>
          <rPr>
            <b/>
            <sz val="11"/>
            <color indexed="81"/>
            <rFont val="Tahoma"/>
            <family val="2"/>
          </rPr>
          <t>In Stella :
Rt_CDecDepth</t>
        </r>
        <r>
          <rPr>
            <sz val="9"/>
            <color indexed="81"/>
            <rFont val="Tahoma"/>
            <family val="2"/>
          </rPr>
          <t xml:space="preserve">
</t>
        </r>
      </text>
    </comment>
    <comment ref="C48" authorId="3" shapeId="0" xr:uid="{00000000-0006-0000-0900-000024000000}">
      <text>
        <r>
          <rPr>
            <b/>
            <sz val="11"/>
            <color indexed="81"/>
            <rFont val="Tahoma"/>
            <family val="2"/>
          </rPr>
          <t>In Stella : Rt_CSRL</t>
        </r>
        <r>
          <rPr>
            <sz val="8"/>
            <color indexed="81"/>
            <rFont val="Tahoma"/>
            <family val="2"/>
          </rPr>
          <t xml:space="preserve">
</t>
        </r>
      </text>
    </comment>
    <comment ref="C49" authorId="1" shapeId="0" xr:uid="{00000000-0006-0000-0900-000025000000}">
      <text>
        <r>
          <rPr>
            <b/>
            <sz val="11"/>
            <color indexed="81"/>
            <rFont val="Tahoma"/>
            <family val="2"/>
          </rPr>
          <t>In Stella : Rt_CHalfLife</t>
        </r>
        <r>
          <rPr>
            <sz val="8"/>
            <color indexed="81"/>
            <rFont val="Tahoma"/>
            <family val="2"/>
          </rPr>
          <t xml:space="preserve">
</t>
        </r>
      </text>
    </comment>
    <comment ref="C50" authorId="1" shapeId="0" xr:uid="{00000000-0006-0000-0900-000026000000}">
      <text>
        <r>
          <rPr>
            <b/>
            <sz val="11"/>
            <color indexed="81"/>
            <rFont val="Tahoma"/>
            <family val="2"/>
          </rPr>
          <t>Root allocation responsiveness to water/nutrient stress
In Stella : Cq_RtAllocResp</t>
        </r>
        <r>
          <rPr>
            <sz val="8"/>
            <color indexed="81"/>
            <rFont val="Tahoma"/>
            <family val="2"/>
          </rPr>
          <t xml:space="preserve">
</t>
        </r>
      </text>
    </comment>
    <comment ref="C51" authorId="1" shapeId="0" xr:uid="{00000000-0006-0000-0900-000027000000}">
      <text>
        <r>
          <rPr>
            <b/>
            <sz val="11"/>
            <color indexed="81"/>
            <rFont val="Tahoma"/>
            <family val="2"/>
          </rPr>
          <t>Responsiveness of root dist. to depth at which uptake of currently limiting resource (water,N or P) is most successful
In Stella : Rt_CDistResp</t>
        </r>
        <r>
          <rPr>
            <sz val="8"/>
            <color indexed="81"/>
            <rFont val="Tahoma"/>
            <family val="2"/>
          </rPr>
          <t xml:space="preserve">
</t>
        </r>
      </text>
    </comment>
    <comment ref="C52" authorId="1" shapeId="0" xr:uid="{00000000-0006-0000-0900-000028000000}">
      <text>
        <r>
          <rPr>
            <b/>
            <sz val="11"/>
            <color indexed="81"/>
            <rFont val="Tahoma"/>
            <family val="2"/>
          </rPr>
          <t>In Stella :
Cq_MycMaxInf</t>
        </r>
        <r>
          <rPr>
            <sz val="8"/>
            <color indexed="81"/>
            <rFont val="Tahoma"/>
            <family val="2"/>
          </rPr>
          <t xml:space="preserve">
</t>
        </r>
      </text>
    </comment>
    <comment ref="C53" authorId="1" shapeId="0" xr:uid="{00000000-0006-0000-0900-000029000000}">
      <text>
        <r>
          <rPr>
            <b/>
            <sz val="11"/>
            <color indexed="81"/>
            <rFont val="Tahoma"/>
            <family val="2"/>
          </rPr>
          <t>Proportional reduction of the apparent adsorption constant for P due to crop root activity
In Stella : Cq_RhizEffKaPC</t>
        </r>
        <r>
          <rPr>
            <sz val="8"/>
            <color indexed="81"/>
            <rFont val="Tahoma"/>
            <family val="2"/>
          </rPr>
          <t xml:space="preserve">
</t>
        </r>
      </text>
    </comment>
    <comment ref="C54" authorId="1" shapeId="0" xr:uid="{00000000-0006-0000-0900-00002A000000}">
      <text>
        <r>
          <rPr>
            <b/>
            <sz val="11"/>
            <color indexed="81"/>
            <rFont val="Tahoma"/>
            <family val="2"/>
          </rPr>
          <t>Per unit root length density, from immobile  to mobile pool
In Stella : Cq_NutMobC[N]</t>
        </r>
        <r>
          <rPr>
            <sz val="8"/>
            <color indexed="81"/>
            <rFont val="Tahoma"/>
            <family val="2"/>
          </rPr>
          <t xml:space="preserve">
</t>
        </r>
      </text>
    </comment>
    <comment ref="C55" authorId="1" shapeId="0" xr:uid="{00000000-0006-0000-0900-00002B000000}">
      <text>
        <r>
          <rPr>
            <b/>
            <sz val="11"/>
            <color indexed="81"/>
            <rFont val="Tahoma"/>
            <family val="2"/>
          </rPr>
          <t>Per unit root length density, from immobile  to mobile pool
In Stella : Cq_NutMobC[P]</t>
        </r>
        <r>
          <rPr>
            <sz val="8"/>
            <color indexed="81"/>
            <rFont val="Tahoma"/>
            <family val="2"/>
          </rPr>
          <t xml:space="preserve">
</t>
        </r>
      </text>
    </comment>
    <comment ref="C56" authorId="1" shapeId="0" xr:uid="{00000000-0006-0000-0900-00002C000000}">
      <text>
        <r>
          <rPr>
            <b/>
            <sz val="11"/>
            <color indexed="81"/>
            <rFont val="Tahoma"/>
            <family val="2"/>
          </rPr>
          <t>In Stella : Cq_LignResid</t>
        </r>
        <r>
          <rPr>
            <sz val="8"/>
            <color indexed="81"/>
            <rFont val="Tahoma"/>
            <family val="2"/>
          </rPr>
          <t xml:space="preserve">
</t>
        </r>
      </text>
    </comment>
    <comment ref="C57" authorId="1" shapeId="0" xr:uid="{00000000-0006-0000-0900-00002D000000}">
      <text>
        <r>
          <rPr>
            <b/>
            <sz val="11"/>
            <color indexed="81"/>
            <rFont val="Tahoma"/>
            <family val="2"/>
          </rPr>
          <t>In Stella : Cq_LignRootRes</t>
        </r>
        <r>
          <rPr>
            <sz val="8"/>
            <color indexed="81"/>
            <rFont val="Tahoma"/>
            <family val="2"/>
          </rPr>
          <t xml:space="preserve">
</t>
        </r>
      </text>
    </comment>
    <comment ref="C58" authorId="1" shapeId="0" xr:uid="{00000000-0006-0000-0900-00002E000000}">
      <text>
        <r>
          <rPr>
            <b/>
            <sz val="11"/>
            <color indexed="81"/>
            <rFont val="Tahoma"/>
            <family val="2"/>
          </rPr>
          <t>In stella : Cq_PolypResid</t>
        </r>
        <r>
          <rPr>
            <sz val="8"/>
            <color indexed="81"/>
            <rFont val="Tahoma"/>
            <family val="2"/>
          </rPr>
          <t xml:space="preserve">
</t>
        </r>
      </text>
    </comment>
    <comment ref="C59" authorId="1" shapeId="0" xr:uid="{00000000-0006-0000-0900-00002F000000}">
      <text>
        <r>
          <rPr>
            <b/>
            <sz val="11"/>
            <color indexed="81"/>
            <rFont val="Tahoma"/>
            <family val="2"/>
          </rPr>
          <t>In Stella : Cq_PolypRootRes</t>
        </r>
        <r>
          <rPr>
            <sz val="8"/>
            <color indexed="81"/>
            <rFont val="Tahoma"/>
            <family val="2"/>
          </rPr>
          <t xml:space="preserve">
</t>
        </r>
      </text>
    </comment>
    <comment ref="C60" authorId="1" shapeId="0" xr:uid="{00000000-0006-0000-0900-000030000000}">
      <text>
        <r>
          <rPr>
            <b/>
            <sz val="11"/>
            <color indexed="81"/>
            <rFont val="Tahoma"/>
            <family val="2"/>
          </rPr>
          <t>In stella : Cq_CovEff</t>
        </r>
        <r>
          <rPr>
            <sz val="8"/>
            <color indexed="81"/>
            <rFont val="Tahoma"/>
            <family val="2"/>
          </rPr>
          <t xml:space="preserve">
</t>
        </r>
      </text>
    </comment>
    <comment ref="C61" authorId="1" shapeId="0" xr:uid="{00000000-0006-0000-0900-000031000000}">
      <text>
        <r>
          <rPr>
            <b/>
            <sz val="11"/>
            <color indexed="81"/>
            <rFont val="Tahoma"/>
            <family val="2"/>
          </rPr>
          <t>In Stella :PD_CEatenBy[pigs]?</t>
        </r>
        <r>
          <rPr>
            <sz val="8"/>
            <color indexed="81"/>
            <rFont val="Tahoma"/>
            <family val="2"/>
          </rPr>
          <t xml:space="preserve">
</t>
        </r>
      </text>
    </comment>
    <comment ref="C68" authorId="1" shapeId="0" xr:uid="{00000000-0006-0000-0900-000032000000}">
      <text>
        <r>
          <rPr>
            <b/>
            <sz val="11"/>
            <color indexed="81"/>
            <rFont val="Tahoma"/>
            <family val="2"/>
          </rPr>
          <t>For expressing marketable yields
In Stella : C_AgronYMoistFrac</t>
        </r>
      </text>
    </comment>
    <comment ref="C201" authorId="1" shapeId="0" xr:uid="{00000000-0006-0000-0900-000033000000}">
      <text>
        <r>
          <rPr>
            <b/>
            <sz val="11"/>
            <color indexed="81"/>
            <rFont val="Tahoma"/>
            <family val="2"/>
          </rPr>
          <t>In Stella : P_CPlantLab</t>
        </r>
        <r>
          <rPr>
            <sz val="8"/>
            <color indexed="81"/>
            <rFont val="Tahoma"/>
            <family val="2"/>
          </rPr>
          <t xml:space="preserve">
</t>
        </r>
      </text>
    </comment>
    <comment ref="C202" authorId="1" shapeId="0" xr:uid="{00000000-0006-0000-0900-000034000000}">
      <text>
        <r>
          <rPr>
            <b/>
            <sz val="11"/>
            <color indexed="81"/>
            <rFont val="Tahoma"/>
            <family val="2"/>
          </rPr>
          <t>In Stella : P_CWeedLab</t>
        </r>
        <r>
          <rPr>
            <sz val="8"/>
            <color indexed="81"/>
            <rFont val="Tahoma"/>
            <family val="2"/>
          </rPr>
          <t xml:space="preserve">
</t>
        </r>
      </text>
    </comment>
    <comment ref="C203" authorId="1" shapeId="0" xr:uid="{00000000-0006-0000-0900-000035000000}">
      <text>
        <r>
          <rPr>
            <b/>
            <sz val="11"/>
            <color indexed="81"/>
            <rFont val="Tahoma"/>
            <family val="2"/>
          </rPr>
          <t>In Stella : P_CPestContLab</t>
        </r>
        <r>
          <rPr>
            <sz val="8"/>
            <color indexed="81"/>
            <rFont val="Tahoma"/>
            <family val="2"/>
          </rPr>
          <t xml:space="preserve">
</t>
        </r>
      </text>
    </comment>
    <comment ref="C204" authorId="1" shapeId="0" xr:uid="{00000000-0006-0000-0900-000036000000}">
      <text>
        <r>
          <rPr>
            <b/>
            <sz val="11"/>
            <color indexed="81"/>
            <rFont val="Tahoma"/>
            <family val="2"/>
          </rPr>
          <t>In Stella : P_CHarvLab</t>
        </r>
        <r>
          <rPr>
            <sz val="8"/>
            <color indexed="81"/>
            <rFont val="Tahoma"/>
            <family val="2"/>
          </rPr>
          <t xml:space="preserve">
</t>
        </r>
      </text>
    </comment>
    <comment ref="C207" authorId="1" shapeId="0" xr:uid="{00000000-0006-0000-0900-000037000000}">
      <text>
        <r>
          <rPr>
            <b/>
            <sz val="11"/>
            <color indexed="81"/>
            <rFont val="Tahoma"/>
            <family val="2"/>
          </rPr>
          <t>In Stella : P_CSeedPrice[social]</t>
        </r>
        <r>
          <rPr>
            <sz val="8"/>
            <color indexed="81"/>
            <rFont val="Tahoma"/>
            <family val="2"/>
          </rPr>
          <t xml:space="preserve">
</t>
        </r>
      </text>
    </comment>
    <comment ref="C208" authorId="1" shapeId="0" xr:uid="{00000000-0006-0000-0900-000038000000}">
      <text>
        <r>
          <rPr>
            <b/>
            <sz val="11"/>
            <color indexed="81"/>
            <rFont val="Tahoma"/>
            <family val="2"/>
          </rPr>
          <t>In Stella : P_CSeedPrice[Private]</t>
        </r>
        <r>
          <rPr>
            <sz val="8"/>
            <color indexed="81"/>
            <rFont val="Tahoma"/>
            <family val="2"/>
          </rPr>
          <t xml:space="preserve">
</t>
        </r>
      </text>
    </comment>
    <comment ref="C210" authorId="1" shapeId="0" xr:uid="{00000000-0006-0000-0900-000039000000}">
      <text>
        <r>
          <rPr>
            <b/>
            <sz val="11"/>
            <color indexed="81"/>
            <rFont val="Tahoma"/>
            <family val="2"/>
          </rPr>
          <t>In Stella : 
P_CYieldPrice[Social]</t>
        </r>
        <r>
          <rPr>
            <sz val="8"/>
            <color indexed="81"/>
            <rFont val="Tahoma"/>
            <family val="2"/>
          </rPr>
          <t xml:space="preserve">
</t>
        </r>
      </text>
    </comment>
    <comment ref="C211" authorId="1" shapeId="0" xr:uid="{00000000-0006-0000-0900-00003A000000}">
      <text>
        <r>
          <rPr>
            <b/>
            <sz val="11"/>
            <color indexed="81"/>
            <rFont val="Tahoma"/>
            <family val="2"/>
          </rPr>
          <t>In Stella : 
P_CYieldPrice[Private]</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RMulia</author>
    <author>Subekti Rahayu</author>
    <author>Betha Lusiana</author>
    <author>Khasanah, Ni’matul   (ICRAF)</author>
    <author>NKhasanah</author>
    <author>betha Lusiana</author>
    <author>ICRAF</author>
    <author>nkhasanah</author>
    <author>Dienke</author>
  </authors>
  <commentList>
    <comment ref="D12" authorId="0" shapeId="0" xr:uid="{00000000-0006-0000-0A00-000001000000}">
      <text>
        <r>
          <rPr>
            <b/>
            <sz val="11"/>
            <color indexed="81"/>
            <rFont val="Tahoma"/>
            <family val="2"/>
          </rPr>
          <t>In Stella : T_TimeVeg</t>
        </r>
        <r>
          <rPr>
            <sz val="8"/>
            <color indexed="81"/>
            <rFont val="Tahoma"/>
            <family val="2"/>
          </rPr>
          <t xml:space="preserve">
</t>
        </r>
      </text>
    </comment>
    <comment ref="O12" authorId="1" shapeId="0" xr:uid="{00000000-0006-0000-0A00-000002000000}">
      <text>
        <r>
          <rPr>
            <b/>
            <sz val="8"/>
            <color indexed="81"/>
            <rFont val="Tahoma"/>
            <family val="2"/>
          </rPr>
          <t>Subekti Rahayu:</t>
        </r>
        <r>
          <rPr>
            <sz val="8"/>
            <color indexed="81"/>
            <rFont val="Tahoma"/>
            <family val="2"/>
          </rPr>
          <t xml:space="preserve">
ETI: PROSEA Timber CD</t>
        </r>
      </text>
    </comment>
    <comment ref="P12" authorId="1" shapeId="0" xr:uid="{00000000-0006-0000-0A00-000003000000}">
      <text>
        <r>
          <rPr>
            <b/>
            <sz val="8"/>
            <color indexed="81"/>
            <rFont val="Tahoma"/>
            <family val="2"/>
          </rPr>
          <t>Subekti Rahayu:</t>
        </r>
        <r>
          <rPr>
            <sz val="8"/>
            <color indexed="81"/>
            <rFont val="Tahoma"/>
            <family val="2"/>
          </rPr>
          <t xml:space="preserve">
PROSEA 2: Edible fruit and nuts</t>
        </r>
      </text>
    </comment>
    <comment ref="Q12" authorId="1" shapeId="0" xr:uid="{00000000-0006-0000-0A00-000004000000}">
      <text>
        <r>
          <rPr>
            <b/>
            <sz val="8"/>
            <color indexed="81"/>
            <rFont val="Tahoma"/>
            <family val="2"/>
          </rPr>
          <t>Subekti Rahayu:</t>
        </r>
        <r>
          <rPr>
            <sz val="8"/>
            <color indexed="81"/>
            <rFont val="Tahoma"/>
            <family val="2"/>
          </rPr>
          <t xml:space="preserve">
PROSEA 2: Edible fruit and nuts</t>
        </r>
      </text>
    </comment>
    <comment ref="R12" authorId="1" shapeId="0" xr:uid="{00000000-0006-0000-0A00-000005000000}">
      <text>
        <r>
          <rPr>
            <b/>
            <sz val="8"/>
            <color indexed="81"/>
            <rFont val="Tahoma"/>
            <family val="2"/>
          </rPr>
          <t>Subekti Rahayu:</t>
        </r>
        <r>
          <rPr>
            <sz val="8"/>
            <color indexed="81"/>
            <rFont val="Tahoma"/>
            <family val="2"/>
          </rPr>
          <t xml:space="preserve">
PROSEA 2: Edible fruit and nuts</t>
        </r>
      </text>
    </comment>
    <comment ref="T12" authorId="1" shapeId="0" xr:uid="{00000000-0006-0000-0A00-000006000000}">
      <text>
        <r>
          <rPr>
            <b/>
            <sz val="8"/>
            <color indexed="81"/>
            <rFont val="Tahoma"/>
            <family val="2"/>
          </rPr>
          <t>Subekti Rahayu:</t>
        </r>
        <r>
          <rPr>
            <sz val="8"/>
            <color indexed="81"/>
            <rFont val="Tahoma"/>
            <family val="2"/>
          </rPr>
          <t xml:space="preserve">
ETI: PROSEA Timber CD</t>
        </r>
      </text>
    </comment>
    <comment ref="U12" authorId="1" shapeId="0" xr:uid="{00000000-0006-0000-0A00-000007000000}">
      <text>
        <r>
          <rPr>
            <b/>
            <sz val="8"/>
            <color indexed="81"/>
            <rFont val="Tahoma"/>
            <family val="2"/>
          </rPr>
          <t>Subekti Rahayu:</t>
        </r>
        <r>
          <rPr>
            <sz val="8"/>
            <color indexed="81"/>
            <rFont val="Tahoma"/>
            <family val="2"/>
          </rPr>
          <t xml:space="preserve">
PROSEA 3: Edible fruit and nuts</t>
        </r>
      </text>
    </comment>
    <comment ref="X12" authorId="1" shapeId="0" xr:uid="{00000000-0006-0000-0A00-000008000000}">
      <text>
        <r>
          <rPr>
            <b/>
            <sz val="8"/>
            <color indexed="81"/>
            <rFont val="Tahoma"/>
            <family val="2"/>
          </rPr>
          <t>Subekti Rahayu:</t>
        </r>
        <r>
          <rPr>
            <sz val="8"/>
            <color indexed="81"/>
            <rFont val="Tahoma"/>
            <family val="2"/>
          </rPr>
          <t xml:space="preserve">
PROSEA 8: Vegetables</t>
        </r>
      </text>
    </comment>
    <comment ref="Y12" authorId="1" shapeId="0" xr:uid="{00000000-0006-0000-0A00-000009000000}">
      <text>
        <r>
          <rPr>
            <b/>
            <sz val="8"/>
            <color indexed="81"/>
            <rFont val="Tahoma"/>
            <family val="2"/>
          </rPr>
          <t>Subekti Rahayu:</t>
        </r>
        <r>
          <rPr>
            <sz val="8"/>
            <color indexed="81"/>
            <rFont val="Tahoma"/>
            <family val="2"/>
          </rPr>
          <t xml:space="preserve">
ETI: PROSEA Timber CD</t>
        </r>
      </text>
    </comment>
    <comment ref="Z12" authorId="1" shapeId="0" xr:uid="{00000000-0006-0000-0A00-00000A000000}">
      <text>
        <r>
          <rPr>
            <b/>
            <sz val="8"/>
            <color indexed="81"/>
            <rFont val="Tahoma"/>
            <family val="2"/>
          </rPr>
          <t>Subekti Rahayu:</t>
        </r>
        <r>
          <rPr>
            <sz val="8"/>
            <color indexed="81"/>
            <rFont val="Tahoma"/>
            <family val="2"/>
          </rPr>
          <t xml:space="preserve">
PROSEA 2: Edible fruit and nuts</t>
        </r>
      </text>
    </comment>
    <comment ref="AA12" authorId="1" shapeId="0" xr:uid="{00000000-0006-0000-0A00-00000B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AB12" authorId="1" shapeId="0" xr:uid="{00000000-0006-0000-0A00-00000C000000}">
      <text>
        <r>
          <rPr>
            <b/>
            <sz val="8"/>
            <color indexed="81"/>
            <rFont val="Tahoma"/>
            <family val="2"/>
          </rPr>
          <t>Subekti Rahayu:</t>
        </r>
        <r>
          <rPr>
            <sz val="8"/>
            <color indexed="81"/>
            <rFont val="Tahoma"/>
            <family val="2"/>
          </rPr>
          <t xml:space="preserve">
PROSEA 16: Stimulants</t>
        </r>
      </text>
    </comment>
    <comment ref="AC12" authorId="1" shapeId="0" xr:uid="{00000000-0006-0000-0A00-00000D000000}">
      <text>
        <r>
          <rPr>
            <b/>
            <sz val="8"/>
            <color indexed="81"/>
            <rFont val="Tahoma"/>
            <family val="2"/>
          </rPr>
          <t>Subekti Rahayu:</t>
        </r>
        <r>
          <rPr>
            <sz val="8"/>
            <color indexed="81"/>
            <rFont val="Tahoma"/>
            <family val="2"/>
          </rPr>
          <t xml:space="preserve">
PROSEA 2: Edible fruit and nuts
7-12 years</t>
        </r>
      </text>
    </comment>
    <comment ref="AF12" authorId="1" shapeId="0" xr:uid="{00000000-0006-0000-0A00-00000E000000}">
      <text>
        <r>
          <rPr>
            <b/>
            <sz val="8"/>
            <color indexed="81"/>
            <rFont val="Tahoma"/>
            <family val="2"/>
          </rPr>
          <t>Subekti Rahayu:</t>
        </r>
        <r>
          <rPr>
            <sz val="8"/>
            <color indexed="81"/>
            <rFont val="Tahoma"/>
            <family val="2"/>
          </rPr>
          <t xml:space="preserve">
PROSEA 2: Edible fruit and nuts</t>
        </r>
      </text>
    </comment>
    <comment ref="AH12" authorId="1" shapeId="0" xr:uid="{00000000-0006-0000-0A00-00000F000000}">
      <text>
        <r>
          <rPr>
            <b/>
            <sz val="8"/>
            <color indexed="81"/>
            <rFont val="Tahoma"/>
            <family val="2"/>
          </rPr>
          <t>Subekti Rahayu:</t>
        </r>
        <r>
          <rPr>
            <sz val="8"/>
            <color indexed="81"/>
            <rFont val="Tahoma"/>
            <family val="2"/>
          </rPr>
          <t xml:space="preserve">
ETI: PROSEA Timber CD</t>
        </r>
      </text>
    </comment>
    <comment ref="D13" authorId="0" shapeId="0" xr:uid="{00000000-0006-0000-0A00-000010000000}">
      <text>
        <r>
          <rPr>
            <b/>
            <sz val="11"/>
            <color indexed="81"/>
            <rFont val="Tahoma"/>
            <family val="2"/>
          </rPr>
          <t>In Stella : T_TimeGenCycle</t>
        </r>
        <r>
          <rPr>
            <sz val="8"/>
            <color indexed="81"/>
            <rFont val="Tahoma"/>
            <family val="2"/>
          </rPr>
          <t xml:space="preserve">
</t>
        </r>
      </text>
    </comment>
    <comment ref="O13" authorId="1" shapeId="0" xr:uid="{00000000-0006-0000-0A00-000011000000}">
      <text>
        <r>
          <rPr>
            <b/>
            <sz val="8"/>
            <color indexed="81"/>
            <rFont val="Tahoma"/>
            <family val="2"/>
          </rPr>
          <t>Subekti Rahayu:</t>
        </r>
        <r>
          <rPr>
            <sz val="8"/>
            <color indexed="81"/>
            <rFont val="Tahoma"/>
            <family val="2"/>
          </rPr>
          <t xml:space="preserve">
ETI: PROSEA Timber CD</t>
        </r>
      </text>
    </comment>
    <comment ref="P13" authorId="1" shapeId="0" xr:uid="{00000000-0006-0000-0A00-000012000000}">
      <text>
        <r>
          <rPr>
            <b/>
            <sz val="8"/>
            <color indexed="81"/>
            <rFont val="Tahoma"/>
            <family val="2"/>
          </rPr>
          <t>Subekti Rahayu:</t>
        </r>
        <r>
          <rPr>
            <sz val="8"/>
            <color indexed="81"/>
            <rFont val="Tahoma"/>
            <family val="2"/>
          </rPr>
          <t xml:space="preserve">
PROSEA 2: Edible fruit and nuts</t>
        </r>
      </text>
    </comment>
    <comment ref="Q13" authorId="1" shapeId="0" xr:uid="{00000000-0006-0000-0A00-000013000000}">
      <text>
        <r>
          <rPr>
            <b/>
            <sz val="8"/>
            <color indexed="81"/>
            <rFont val="Tahoma"/>
            <family val="2"/>
          </rPr>
          <t>Subekti Rahayu:</t>
        </r>
        <r>
          <rPr>
            <sz val="8"/>
            <color indexed="81"/>
            <rFont val="Tahoma"/>
            <family val="2"/>
          </rPr>
          <t xml:space="preserve">
PROSEA 2: Edible fruit and nuts</t>
        </r>
      </text>
    </comment>
    <comment ref="R13" authorId="1" shapeId="0" xr:uid="{00000000-0006-0000-0A00-000014000000}">
      <text>
        <r>
          <rPr>
            <b/>
            <sz val="8"/>
            <color indexed="81"/>
            <rFont val="Tahoma"/>
            <family val="2"/>
          </rPr>
          <t>Subekti Rahayu:</t>
        </r>
        <r>
          <rPr>
            <sz val="8"/>
            <color indexed="81"/>
            <rFont val="Tahoma"/>
            <family val="2"/>
          </rPr>
          <t xml:space="preserve">
PROSEA 2: Edible fruit and nuts</t>
        </r>
      </text>
    </comment>
    <comment ref="T13" authorId="1" shapeId="0" xr:uid="{00000000-0006-0000-0A00-000015000000}">
      <text>
        <r>
          <rPr>
            <b/>
            <sz val="8"/>
            <color indexed="81"/>
            <rFont val="Tahoma"/>
            <family val="2"/>
          </rPr>
          <t>Subekti Rahayu:</t>
        </r>
        <r>
          <rPr>
            <sz val="8"/>
            <color indexed="81"/>
            <rFont val="Tahoma"/>
            <family val="2"/>
          </rPr>
          <t xml:space="preserve">
ETI: PROSEA Timber CD</t>
        </r>
      </text>
    </comment>
    <comment ref="X13" authorId="1" shapeId="0" xr:uid="{00000000-0006-0000-0A00-000016000000}">
      <text>
        <r>
          <rPr>
            <b/>
            <sz val="8"/>
            <color indexed="81"/>
            <rFont val="Tahoma"/>
            <family val="2"/>
          </rPr>
          <t>Subekti Rahayu:</t>
        </r>
        <r>
          <rPr>
            <sz val="8"/>
            <color indexed="81"/>
            <rFont val="Tahoma"/>
            <family val="2"/>
          </rPr>
          <t xml:space="preserve">
ETI: PROSEA Timber CD</t>
        </r>
      </text>
    </comment>
    <comment ref="Y13" authorId="1" shapeId="0" xr:uid="{00000000-0006-0000-0A00-000017000000}">
      <text>
        <r>
          <rPr>
            <b/>
            <sz val="8"/>
            <color indexed="81"/>
            <rFont val="Tahoma"/>
            <family val="2"/>
          </rPr>
          <t>Subekti Rahayu:</t>
        </r>
        <r>
          <rPr>
            <sz val="8"/>
            <color indexed="81"/>
            <rFont val="Tahoma"/>
            <family val="2"/>
          </rPr>
          <t xml:space="preserve">
ETI: PROSEA Timber CD</t>
        </r>
      </text>
    </comment>
    <comment ref="Z13" authorId="1" shapeId="0" xr:uid="{00000000-0006-0000-0A00-000018000000}">
      <text>
        <r>
          <rPr>
            <b/>
            <sz val="8"/>
            <color indexed="81"/>
            <rFont val="Tahoma"/>
            <family val="2"/>
          </rPr>
          <t>Subekti Rahayu:</t>
        </r>
        <r>
          <rPr>
            <sz val="8"/>
            <color indexed="81"/>
            <rFont val="Tahoma"/>
            <family val="2"/>
          </rPr>
          <t xml:space="preserve">
PROSEA 2: Edible fruit and nuts</t>
        </r>
      </text>
    </comment>
    <comment ref="AB13" authorId="1" shapeId="0" xr:uid="{00000000-0006-0000-0A00-000019000000}">
      <text>
        <r>
          <rPr>
            <b/>
            <sz val="8"/>
            <color indexed="81"/>
            <rFont val="Tahoma"/>
            <family val="2"/>
          </rPr>
          <t>Subekti Rahayu:</t>
        </r>
        <r>
          <rPr>
            <sz val="8"/>
            <color indexed="81"/>
            <rFont val="Tahoma"/>
            <family val="2"/>
          </rPr>
          <t xml:space="preserve">
PROSEA 16: Stimulants</t>
        </r>
      </text>
    </comment>
    <comment ref="AC13" authorId="1" shapeId="0" xr:uid="{00000000-0006-0000-0A00-00001A000000}">
      <text>
        <r>
          <rPr>
            <b/>
            <sz val="8"/>
            <color indexed="81"/>
            <rFont val="Tahoma"/>
            <family val="2"/>
          </rPr>
          <t>Subekti Rahayu:</t>
        </r>
        <r>
          <rPr>
            <sz val="8"/>
            <color indexed="81"/>
            <rFont val="Tahoma"/>
            <family val="2"/>
          </rPr>
          <t xml:space="preserve">
PROSEA 2: Edible fruit and nuts
6-8 weeks: anthesis
2-3 weeks: flowers
95-105 days: bloom - harvested</t>
        </r>
      </text>
    </comment>
    <comment ref="AD13" authorId="1" shapeId="0" xr:uid="{00000000-0006-0000-0A00-00001B000000}">
      <text>
        <r>
          <rPr>
            <b/>
            <sz val="8"/>
            <color indexed="81"/>
            <rFont val="Tahoma"/>
            <family val="2"/>
          </rPr>
          <t>Subekti Rahayu:</t>
        </r>
        <r>
          <rPr>
            <sz val="8"/>
            <color indexed="81"/>
            <rFont val="Tahoma"/>
            <family val="2"/>
          </rPr>
          <t xml:space="preserve">
PROSEA 2: Edible fruit and nuts</t>
        </r>
      </text>
    </comment>
    <comment ref="AF13" authorId="1" shapeId="0" xr:uid="{00000000-0006-0000-0A00-00001C000000}">
      <text>
        <r>
          <rPr>
            <b/>
            <sz val="8"/>
            <color indexed="81"/>
            <rFont val="Tahoma"/>
            <family val="2"/>
          </rPr>
          <t>Subekti Rahayu:</t>
        </r>
        <r>
          <rPr>
            <sz val="8"/>
            <color indexed="81"/>
            <rFont val="Tahoma"/>
            <family val="2"/>
          </rPr>
          <t xml:space="preserve">
PROSEA 2: Edible fruit and nuts</t>
        </r>
      </text>
    </comment>
    <comment ref="AG13" authorId="1" shapeId="0" xr:uid="{00000000-0006-0000-0A00-00001D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3" authorId="1" shapeId="0" xr:uid="{00000000-0006-0000-0A00-00001E000000}">
      <text>
        <r>
          <rPr>
            <b/>
            <sz val="8"/>
            <color indexed="81"/>
            <rFont val="Tahoma"/>
            <family val="2"/>
          </rPr>
          <t>Subekti Rahayu:</t>
        </r>
        <r>
          <rPr>
            <sz val="8"/>
            <color indexed="81"/>
            <rFont val="Tahoma"/>
            <family val="2"/>
          </rPr>
          <t xml:space="preserve">
120-200
ETI: PROSEA Timber CD</t>
        </r>
      </text>
    </comment>
    <comment ref="AI13" authorId="1" shapeId="0" xr:uid="{00000000-0006-0000-0A00-00001F000000}">
      <text>
        <r>
          <rPr>
            <b/>
            <sz val="8"/>
            <color indexed="81"/>
            <rFont val="Tahoma"/>
            <family val="2"/>
          </rPr>
          <t>Subekti Rahayu:</t>
        </r>
        <r>
          <rPr>
            <sz val="8"/>
            <color indexed="81"/>
            <rFont val="Tahoma"/>
            <family val="2"/>
          </rPr>
          <t xml:space="preserve">
PROSEA 14: Vegetables oils and fats</t>
        </r>
      </text>
    </comment>
    <comment ref="AL13" authorId="1" shapeId="0" xr:uid="{00000000-0006-0000-0A00-000020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4" authorId="2" shapeId="0" xr:uid="{00000000-0006-0000-0A00-000021000000}">
      <text>
        <r>
          <rPr>
            <b/>
            <sz val="11"/>
            <color indexed="81"/>
            <rFont val="Tahoma"/>
            <family val="2"/>
          </rPr>
          <t>In Stella : T_FlowerDoYBegin</t>
        </r>
      </text>
    </comment>
    <comment ref="P14" authorId="1" shapeId="0" xr:uid="{00000000-0006-0000-0A00-000022000000}">
      <text>
        <r>
          <rPr>
            <b/>
            <sz val="8"/>
            <color indexed="81"/>
            <rFont val="Tahoma"/>
            <family val="2"/>
          </rPr>
          <t>Subekti Rahayu:</t>
        </r>
        <r>
          <rPr>
            <sz val="8"/>
            <color indexed="81"/>
            <rFont val="Tahoma"/>
            <family val="2"/>
          </rPr>
          <t xml:space="preserve">
in Western of Java
PROSEA 2: Edible fruit and nut</t>
        </r>
      </text>
    </comment>
    <comment ref="Q14" authorId="1" shapeId="0" xr:uid="{00000000-0006-0000-0A00-000023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R14" authorId="1" shapeId="0" xr:uid="{00000000-0006-0000-0A00-000024000000}">
      <text>
        <r>
          <rPr>
            <b/>
            <sz val="8"/>
            <color indexed="81"/>
            <rFont val="Tahoma"/>
            <family val="2"/>
          </rPr>
          <t>Subekti Rahayu:</t>
        </r>
        <r>
          <rPr>
            <sz val="8"/>
            <color indexed="81"/>
            <rFont val="Tahoma"/>
            <family val="2"/>
          </rPr>
          <t xml:space="preserve">
PROSEA 2: Edible fruit and nuts</t>
        </r>
      </text>
    </comment>
    <comment ref="V14" authorId="1" shapeId="0" xr:uid="{00000000-0006-0000-0A00-000025000000}">
      <text>
        <r>
          <rPr>
            <b/>
            <sz val="8"/>
            <color indexed="81"/>
            <rFont val="Tahoma"/>
            <family val="2"/>
          </rPr>
          <t>Subekti Rahayu:</t>
        </r>
        <r>
          <rPr>
            <sz val="8"/>
            <color indexed="81"/>
            <rFont val="Tahoma"/>
            <family val="2"/>
          </rPr>
          <t xml:space="preserve">
Hughes, C.E.  1999.  Leucaena A genetic Resources Handbook.  Oxford Forestry Institute.  Dept. of Plant Sciences.  Univ. of Oxford</t>
        </r>
      </text>
    </comment>
    <comment ref="W14" authorId="1" shapeId="0" xr:uid="{00000000-0006-0000-0A00-000026000000}">
      <text>
        <r>
          <rPr>
            <b/>
            <sz val="8"/>
            <color indexed="81"/>
            <rFont val="Tahoma"/>
            <family val="2"/>
          </rPr>
          <t>Subekti Rahayu:</t>
        </r>
        <r>
          <rPr>
            <sz val="8"/>
            <color indexed="81"/>
            <rFont val="Tahoma"/>
            <family val="2"/>
          </rPr>
          <t xml:space="preserve">
PROSEA 2: Edible fruit and nuts</t>
        </r>
      </text>
    </comment>
    <comment ref="X14" authorId="1" shapeId="0" xr:uid="{00000000-0006-0000-0A00-000027000000}">
      <text>
        <r>
          <rPr>
            <b/>
            <sz val="8"/>
            <color indexed="81"/>
            <rFont val="Tahoma"/>
            <family val="2"/>
          </rPr>
          <t>Subekti Rahayu:</t>
        </r>
        <r>
          <rPr>
            <sz val="8"/>
            <color indexed="81"/>
            <rFont val="Tahoma"/>
            <family val="2"/>
          </rPr>
          <t xml:space="preserve">
ETI: PROSEA Timber CD</t>
        </r>
      </text>
    </comment>
    <comment ref="Z14" authorId="1" shapeId="0" xr:uid="{00000000-0006-0000-0A00-000028000000}">
      <text>
        <r>
          <rPr>
            <b/>
            <sz val="8"/>
            <color indexed="81"/>
            <rFont val="Tahoma"/>
            <family val="2"/>
          </rPr>
          <t>Subekti Rahayu:</t>
        </r>
        <r>
          <rPr>
            <sz val="8"/>
            <color indexed="81"/>
            <rFont val="Tahoma"/>
            <family val="2"/>
          </rPr>
          <t xml:space="preserve">
PROSEA 2: Edible fruit and nuts
</t>
        </r>
      </text>
    </comment>
    <comment ref="AC14" authorId="1" shapeId="0" xr:uid="{00000000-0006-0000-0A00-000029000000}">
      <text>
        <r>
          <rPr>
            <b/>
            <sz val="8"/>
            <color indexed="81"/>
            <rFont val="Tahoma"/>
            <family val="2"/>
          </rPr>
          <t>Subekti Rahayu:</t>
        </r>
        <r>
          <rPr>
            <sz val="8"/>
            <color indexed="81"/>
            <rFont val="Tahoma"/>
            <family val="2"/>
          </rPr>
          <t xml:space="preserve">
PROSEA 2: Edible fruit and nuts
(in Sarawak)</t>
        </r>
      </text>
    </comment>
    <comment ref="AF14" authorId="1" shapeId="0" xr:uid="{00000000-0006-0000-0A00-00002A000000}">
      <text>
        <r>
          <rPr>
            <b/>
            <sz val="8"/>
            <color indexed="81"/>
            <rFont val="Tahoma"/>
            <family val="2"/>
          </rPr>
          <t>Subekti Rahayu:</t>
        </r>
        <r>
          <rPr>
            <sz val="8"/>
            <color indexed="81"/>
            <rFont val="Tahoma"/>
            <family val="2"/>
          </rPr>
          <t xml:space="preserve">
PROSEA 2: Edible fruit and nuts</t>
        </r>
      </text>
    </comment>
    <comment ref="AG14" authorId="1" shapeId="0" xr:uid="{00000000-0006-0000-0A00-00002B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4" authorId="1" shapeId="0" xr:uid="{00000000-0006-0000-0A00-00002C000000}">
      <text>
        <r>
          <rPr>
            <b/>
            <sz val="8"/>
            <color indexed="81"/>
            <rFont val="Tahoma"/>
            <family val="2"/>
          </rPr>
          <t>Subekti Rahayu:</t>
        </r>
        <r>
          <rPr>
            <sz val="8"/>
            <color indexed="81"/>
            <rFont val="Tahoma"/>
            <family val="2"/>
          </rPr>
          <t xml:space="preserve">
ETI: PROSEA Timber CD</t>
        </r>
      </text>
    </comment>
    <comment ref="AL14" authorId="1" shapeId="0" xr:uid="{00000000-0006-0000-0A00-00002D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5" authorId="2" shapeId="0" xr:uid="{00000000-0006-0000-0A00-00002E000000}">
      <text>
        <r>
          <rPr>
            <b/>
            <sz val="11"/>
            <color indexed="81"/>
            <rFont val="Tahoma"/>
            <family val="2"/>
          </rPr>
          <t>In Stella : T_FlowerDoYEnd</t>
        </r>
      </text>
    </comment>
    <comment ref="P15" authorId="1" shapeId="0" xr:uid="{00000000-0006-0000-0A00-00002F000000}">
      <text>
        <r>
          <rPr>
            <b/>
            <sz val="8"/>
            <color indexed="81"/>
            <rFont val="Tahoma"/>
            <family val="2"/>
          </rPr>
          <t>Subekti Rahayu:</t>
        </r>
        <r>
          <rPr>
            <sz val="8"/>
            <color indexed="81"/>
            <rFont val="Tahoma"/>
            <family val="2"/>
          </rPr>
          <t xml:space="preserve">
in Western of Java
PROSEA 2: Edible fruit and nut</t>
        </r>
      </text>
    </comment>
    <comment ref="Q15" authorId="1" shapeId="0" xr:uid="{00000000-0006-0000-0A00-000030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R15" authorId="1" shapeId="0" xr:uid="{00000000-0006-0000-0A00-000031000000}">
      <text>
        <r>
          <rPr>
            <b/>
            <sz val="8"/>
            <color indexed="81"/>
            <rFont val="Tahoma"/>
            <family val="2"/>
          </rPr>
          <t>Subekti Rahayu:</t>
        </r>
        <r>
          <rPr>
            <sz val="8"/>
            <color indexed="81"/>
            <rFont val="Tahoma"/>
            <family val="2"/>
          </rPr>
          <t xml:space="preserve">
PROSEA 2: Edible fruit and nuts</t>
        </r>
      </text>
    </comment>
    <comment ref="V15" authorId="1" shapeId="0" xr:uid="{00000000-0006-0000-0A00-000032000000}">
      <text>
        <r>
          <rPr>
            <b/>
            <sz val="8"/>
            <color indexed="81"/>
            <rFont val="Tahoma"/>
            <family val="2"/>
          </rPr>
          <t>Subekti Rahayu:</t>
        </r>
        <r>
          <rPr>
            <sz val="8"/>
            <color indexed="81"/>
            <rFont val="Tahoma"/>
            <family val="2"/>
          </rPr>
          <t xml:space="preserve">
Hughes, C.E.  1999.  Leucaena A genetic Resources Handbook.  Oxford Forestry Institute.  Dept. of Plant Sciences.  Univ. of Oxford</t>
        </r>
      </text>
    </comment>
    <comment ref="W15" authorId="1" shapeId="0" xr:uid="{00000000-0006-0000-0A00-000033000000}">
      <text>
        <r>
          <rPr>
            <b/>
            <sz val="8"/>
            <color indexed="81"/>
            <rFont val="Tahoma"/>
            <family val="2"/>
          </rPr>
          <t>Subekti Rahayu:</t>
        </r>
        <r>
          <rPr>
            <sz val="8"/>
            <color indexed="81"/>
            <rFont val="Tahoma"/>
            <family val="2"/>
          </rPr>
          <t xml:space="preserve">
PROSEA 2: Edible fruit and nuts</t>
        </r>
      </text>
    </comment>
    <comment ref="X15" authorId="1" shapeId="0" xr:uid="{00000000-0006-0000-0A00-000034000000}">
      <text>
        <r>
          <rPr>
            <b/>
            <sz val="8"/>
            <color indexed="81"/>
            <rFont val="Tahoma"/>
            <family val="2"/>
          </rPr>
          <t>Subekti Rahayu:</t>
        </r>
        <r>
          <rPr>
            <sz val="8"/>
            <color indexed="81"/>
            <rFont val="Tahoma"/>
            <family val="2"/>
          </rPr>
          <t xml:space="preserve">
ETI: PROSEA Timber CD</t>
        </r>
      </text>
    </comment>
    <comment ref="Z15" authorId="1" shapeId="0" xr:uid="{00000000-0006-0000-0A00-000035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AC15" authorId="1" shapeId="0" xr:uid="{00000000-0006-0000-0A00-000036000000}">
      <text>
        <r>
          <rPr>
            <b/>
            <sz val="8"/>
            <color indexed="81"/>
            <rFont val="Tahoma"/>
            <family val="2"/>
          </rPr>
          <t>Subekti Rahayu:</t>
        </r>
        <r>
          <rPr>
            <sz val="8"/>
            <color indexed="81"/>
            <rFont val="Tahoma"/>
            <family val="2"/>
          </rPr>
          <t xml:space="preserve">
PROSEA 2: Edible fruit and nuts
(in Sarawak)</t>
        </r>
      </text>
    </comment>
    <comment ref="AF15" authorId="1" shapeId="0" xr:uid="{00000000-0006-0000-0A00-000037000000}">
      <text>
        <r>
          <rPr>
            <b/>
            <sz val="8"/>
            <color indexed="81"/>
            <rFont val="Tahoma"/>
            <family val="2"/>
          </rPr>
          <t>Subekti Rahayu:</t>
        </r>
        <r>
          <rPr>
            <sz val="8"/>
            <color indexed="81"/>
            <rFont val="Tahoma"/>
            <family val="2"/>
          </rPr>
          <t xml:space="preserve">
PROSEA 2: Edible fruit and nuts</t>
        </r>
      </text>
    </comment>
    <comment ref="AG15" authorId="1" shapeId="0" xr:uid="{00000000-0006-0000-0A00-000038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5" authorId="1" shapeId="0" xr:uid="{00000000-0006-0000-0A00-000039000000}">
      <text>
        <r>
          <rPr>
            <b/>
            <sz val="8"/>
            <color indexed="81"/>
            <rFont val="Tahoma"/>
            <family val="2"/>
          </rPr>
          <t>Subekti Rahayu:</t>
        </r>
        <r>
          <rPr>
            <sz val="8"/>
            <color indexed="81"/>
            <rFont val="Tahoma"/>
            <family val="2"/>
          </rPr>
          <t xml:space="preserve">
ETI: PROSEA Timber CD</t>
        </r>
      </text>
    </comment>
    <comment ref="AL15" authorId="1" shapeId="0" xr:uid="{00000000-0006-0000-0A00-00003A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6" authorId="0" shapeId="0" xr:uid="{00000000-0006-0000-0A00-00003B000000}">
      <text>
        <r>
          <rPr>
            <b/>
            <sz val="11"/>
            <color indexed="81"/>
            <rFont val="Tahoma"/>
            <family val="2"/>
          </rPr>
          <t>In Stella : T_InitStage</t>
        </r>
        <r>
          <rPr>
            <sz val="8"/>
            <color indexed="81"/>
            <rFont val="Tahoma"/>
            <family val="2"/>
          </rPr>
          <t xml:space="preserve">
</t>
        </r>
      </text>
    </comment>
    <comment ref="D17" authorId="0" shapeId="0" xr:uid="{00000000-0006-0000-0A00-00003C000000}">
      <text>
        <r>
          <rPr>
            <b/>
            <sz val="11"/>
            <color indexed="81"/>
            <rFont val="Tahoma"/>
            <family val="2"/>
          </rPr>
          <t>In Stella : T_StageAftPrun</t>
        </r>
        <r>
          <rPr>
            <sz val="8"/>
            <color indexed="81"/>
            <rFont val="Tahoma"/>
            <family val="2"/>
          </rPr>
          <t xml:space="preserve">
</t>
        </r>
      </text>
    </comment>
    <comment ref="D18" authorId="1" shapeId="0" xr:uid="{00000000-0006-0000-0A00-00003D000000}">
      <text>
        <r>
          <rPr>
            <b/>
            <sz val="11"/>
            <color indexed="81"/>
            <rFont val="Tahoma"/>
            <family val="2"/>
          </rPr>
          <t>at full canopy closure
In Stella : T_GroMax</t>
        </r>
      </text>
    </comment>
    <comment ref="G18" authorId="3" shapeId="0" xr:uid="{849B05F2-748F-4777-8474-2279F1DBB164}">
      <text>
        <r>
          <rPr>
            <b/>
            <sz val="9"/>
            <color indexed="81"/>
            <rFont val="Tahoma"/>
            <family val="2"/>
          </rPr>
          <t>Khasanah, Ni’matul   (ICRAF):</t>
        </r>
        <r>
          <rPr>
            <sz val="9"/>
            <color indexed="81"/>
            <rFont val="Tahoma"/>
            <family val="2"/>
          </rPr>
          <t xml:space="preserve">
0.00375</t>
        </r>
      </text>
    </comment>
    <comment ref="I18" authorId="3" shapeId="0" xr:uid="{376FBDF4-5684-494F-BC9B-96C93E3F7603}">
      <text>
        <r>
          <rPr>
            <b/>
            <sz val="9"/>
            <color indexed="81"/>
            <rFont val="Tahoma"/>
            <family val="2"/>
          </rPr>
          <t>Khasanah, Ni’matul   (ICRAF):</t>
        </r>
        <r>
          <rPr>
            <sz val="9"/>
            <color indexed="81"/>
            <rFont val="Tahoma"/>
            <family val="2"/>
          </rPr>
          <t xml:space="preserve">
0.00375</t>
        </r>
      </text>
    </comment>
    <comment ref="M18" authorId="3" shapeId="0" xr:uid="{0AECFE9F-60CA-44E9-8022-55BA7E0BC6F7}">
      <text>
        <r>
          <rPr>
            <b/>
            <sz val="9"/>
            <color indexed="81"/>
            <rFont val="Tahoma"/>
            <family val="2"/>
          </rPr>
          <t>Khasanah, Ni’matul   (ICRAF):</t>
        </r>
        <r>
          <rPr>
            <sz val="9"/>
            <color indexed="81"/>
            <rFont val="Tahoma"/>
            <family val="2"/>
          </rPr>
          <t xml:space="preserve">
0.00375</t>
        </r>
      </text>
    </comment>
    <comment ref="P18" authorId="1" shapeId="0" xr:uid="{00000000-0006-0000-0A00-00003E000000}">
      <text>
        <r>
          <rPr>
            <b/>
            <sz val="8"/>
            <color indexed="81"/>
            <rFont val="Tahoma"/>
            <family val="2"/>
          </rPr>
          <t>Subekti Rahayu:</t>
        </r>
        <r>
          <rPr>
            <sz val="8"/>
            <color indexed="81"/>
            <rFont val="Tahoma"/>
            <family val="2"/>
          </rPr>
          <t xml:space="preserve">
kg</t>
        </r>
      </text>
    </comment>
    <comment ref="T18" authorId="1" shapeId="0" xr:uid="{00000000-0006-0000-0A00-00003F000000}">
      <text>
        <r>
          <rPr>
            <b/>
            <sz val="8"/>
            <color indexed="81"/>
            <rFont val="Tahoma"/>
            <family val="2"/>
          </rPr>
          <t>Subekti Rahayu:</t>
        </r>
        <r>
          <rPr>
            <sz val="8"/>
            <color indexed="81"/>
            <rFont val="Tahoma"/>
            <family val="2"/>
          </rPr>
          <t xml:space="preserve">
average growth until 15 years old: 0.044985
ETI: PROSEA Timber CD</t>
        </r>
      </text>
    </comment>
    <comment ref="V18" authorId="1" shapeId="0" xr:uid="{00000000-0006-0000-0A00-000040000000}">
      <text>
        <r>
          <rPr>
            <b/>
            <sz val="8"/>
            <color indexed="81"/>
            <rFont val="Tahoma"/>
            <family val="2"/>
          </rPr>
          <t>Subekti Rahayu:</t>
        </r>
        <r>
          <rPr>
            <sz val="8"/>
            <color indexed="81"/>
            <rFont val="Tahoma"/>
            <family val="2"/>
          </rPr>
          <t xml:space="preserve">
PROSEA 11: Auxiliary plants</t>
        </r>
      </text>
    </comment>
    <comment ref="Y18" authorId="1" shapeId="0" xr:uid="{00000000-0006-0000-0A00-000041000000}">
      <text>
        <r>
          <rPr>
            <b/>
            <sz val="8"/>
            <color indexed="81"/>
            <rFont val="Tahoma"/>
            <family val="2"/>
          </rPr>
          <t>Subekti Rahayu:</t>
        </r>
        <r>
          <rPr>
            <sz val="8"/>
            <color indexed="81"/>
            <rFont val="Tahoma"/>
            <family val="2"/>
          </rPr>
          <t xml:space="preserve">
growth: 30 cm height/month, diameter 2.5 cm/year
ETI: PROSEA Timber CD</t>
        </r>
      </text>
    </comment>
    <comment ref="D19" authorId="1" shapeId="0" xr:uid="{00000000-0006-0000-0A00-000042000000}">
      <text>
        <r>
          <rPr>
            <b/>
            <sz val="11"/>
            <color indexed="81"/>
            <rFont val="Tahoma"/>
            <family val="2"/>
          </rPr>
          <t>Fraction of tree carbohydrate reserves converted to biomass during regrowth stage after pruning
In Stella : T_GroResFrac</t>
        </r>
        <r>
          <rPr>
            <sz val="8"/>
            <color indexed="81"/>
            <rFont val="Tahoma"/>
            <family val="2"/>
          </rPr>
          <t xml:space="preserve">
</t>
        </r>
      </text>
    </comment>
    <comment ref="D20" authorId="1" shapeId="0" xr:uid="{00000000-0006-0000-0A00-000043000000}">
      <text>
        <r>
          <rPr>
            <b/>
            <sz val="11"/>
            <color indexed="81"/>
            <rFont val="Tahoma"/>
            <family val="2"/>
          </rPr>
          <t>In Stella : T_LWR</t>
        </r>
        <r>
          <rPr>
            <sz val="8"/>
            <color indexed="81"/>
            <rFont val="Tahoma"/>
            <family val="2"/>
          </rPr>
          <t xml:space="preserve">
</t>
        </r>
      </text>
    </comment>
    <comment ref="D21" authorId="1" shapeId="0" xr:uid="{00000000-0006-0000-0A00-000044000000}">
      <text>
        <r>
          <rPr>
            <b/>
            <sz val="11"/>
            <color indexed="81"/>
            <rFont val="Tahoma"/>
            <family val="2"/>
          </rPr>
          <t>In Stella : T_SLA</t>
        </r>
      </text>
    </comment>
    <comment ref="D22" authorId="1" shapeId="0" xr:uid="{00000000-0006-0000-0A00-000045000000}">
      <text>
        <r>
          <rPr>
            <b/>
            <sz val="11"/>
            <color indexed="81"/>
            <rFont val="Tahoma"/>
            <family val="2"/>
          </rPr>
          <t>In Stella : T_TranspRatio</t>
        </r>
        <r>
          <rPr>
            <sz val="8"/>
            <color indexed="81"/>
            <rFont val="Tahoma"/>
            <family val="2"/>
          </rPr>
          <t xml:space="preserve">
</t>
        </r>
      </text>
    </comment>
    <comment ref="D23" authorId="4" shapeId="0" xr:uid="{00000000-0006-0000-0A00-000046000000}">
      <text>
        <r>
          <rPr>
            <b/>
            <sz val="10"/>
            <color indexed="81"/>
            <rFont val="Tahoma"/>
            <family val="2"/>
          </rPr>
          <t>1= yes, 0 = no.
In Stella:
T_Rubber?</t>
        </r>
      </text>
    </comment>
    <comment ref="D24" authorId="5" shapeId="0" xr:uid="{00000000-0006-0000-0A00-000047000000}">
      <text>
        <r>
          <rPr>
            <b/>
            <sz val="11"/>
            <color indexed="81"/>
            <rFont val="Tahoma"/>
            <family val="2"/>
          </rPr>
          <t>1= yes, 0 = no.
In Stella:
T_ApplyPalm?</t>
        </r>
        <r>
          <rPr>
            <sz val="8"/>
            <color indexed="81"/>
            <rFont val="Tahoma"/>
            <family val="2"/>
          </rPr>
          <t xml:space="preserve">
</t>
        </r>
      </text>
    </comment>
    <comment ref="D25" authorId="4" shapeId="0" xr:uid="{00000000-0006-0000-0A00-000048000000}">
      <text>
        <r>
          <rPr>
            <b/>
            <sz val="10"/>
            <color indexed="81"/>
            <rFont val="Tahoma"/>
            <family val="2"/>
          </rPr>
          <t>In Stella:
T_RelFruitAllocMax</t>
        </r>
        <r>
          <rPr>
            <sz val="10"/>
            <color indexed="81"/>
            <rFont val="Tahoma"/>
            <family val="2"/>
          </rPr>
          <t xml:space="preserve">
</t>
        </r>
      </text>
    </comment>
    <comment ref="G25" authorId="3" shapeId="0" xr:uid="{8D111AA9-F8E2-4400-9148-5446D39E4E0D}">
      <text>
        <r>
          <rPr>
            <b/>
            <sz val="9"/>
            <color indexed="81"/>
            <rFont val="Tahoma"/>
            <family val="2"/>
          </rPr>
          <t>Khasanah, Ni’matul   (ICRAF):</t>
        </r>
        <r>
          <rPr>
            <sz val="9"/>
            <color indexed="81"/>
            <rFont val="Tahoma"/>
            <family val="2"/>
          </rPr>
          <t xml:space="preserve">
0.225</t>
        </r>
      </text>
    </comment>
    <comment ref="I25" authorId="3" shapeId="0" xr:uid="{0F18460C-617E-45F7-BC9B-49E041CED872}">
      <text>
        <r>
          <rPr>
            <b/>
            <sz val="9"/>
            <color indexed="81"/>
            <rFont val="Tahoma"/>
            <family val="2"/>
          </rPr>
          <t>Khasanah, Ni’matul   (ICRAF):</t>
        </r>
        <r>
          <rPr>
            <sz val="9"/>
            <color indexed="81"/>
            <rFont val="Tahoma"/>
            <family val="2"/>
          </rPr>
          <t xml:space="preserve">
0.225</t>
        </r>
      </text>
    </comment>
    <comment ref="M25" authorId="3" shapeId="0" xr:uid="{E57C83E9-7B35-496A-955F-A54AF9BC0DA9}">
      <text>
        <r>
          <rPr>
            <b/>
            <sz val="9"/>
            <color indexed="81"/>
            <rFont val="Tahoma"/>
            <family val="2"/>
          </rPr>
          <t>Khasanah, Ni’matul   (ICRAF):</t>
        </r>
        <r>
          <rPr>
            <sz val="9"/>
            <color indexed="81"/>
            <rFont val="Tahoma"/>
            <family val="2"/>
          </rPr>
          <t xml:space="preserve">
0.225</t>
        </r>
      </text>
    </comment>
    <comment ref="D26" authorId="1" shapeId="0" xr:uid="{00000000-0006-0000-0A00-000049000000}">
      <text>
        <r>
          <rPr>
            <b/>
            <sz val="11"/>
            <color indexed="81"/>
            <rFont val="Tahoma"/>
            <family val="2"/>
          </rPr>
          <t>In Stella : T_CanHMax</t>
        </r>
      </text>
    </comment>
    <comment ref="D27" authorId="1" shapeId="0" xr:uid="{00000000-0006-0000-0A00-00004A000000}">
      <text>
        <r>
          <rPr>
            <b/>
            <sz val="11"/>
            <color indexed="81"/>
            <rFont val="Tahoma"/>
            <family val="2"/>
          </rPr>
          <t>In Stella : T_CanShape</t>
        </r>
      </text>
    </comment>
    <comment ref="D28" authorId="1" shapeId="0" xr:uid="{00000000-0006-0000-0A00-00004B000000}">
      <text>
        <r>
          <rPr>
            <b/>
            <sz val="11"/>
            <color indexed="81"/>
            <rFont val="Tahoma"/>
            <family val="2"/>
          </rPr>
          <t>In Stella : T_CanWidthMax</t>
        </r>
      </text>
    </comment>
    <comment ref="D29" authorId="1" shapeId="0" xr:uid="{00000000-0006-0000-0A00-00004C000000}">
      <text>
        <r>
          <rPr>
            <b/>
            <sz val="11"/>
            <color indexed="81"/>
            <rFont val="Tahoma"/>
            <family val="2"/>
          </rPr>
          <t>In Stella : T_LAIMax</t>
        </r>
        <r>
          <rPr>
            <sz val="8"/>
            <color indexed="81"/>
            <rFont val="Tahoma"/>
            <family val="2"/>
          </rPr>
          <t xml:space="preserve">
</t>
        </r>
      </text>
    </comment>
    <comment ref="D30" authorId="1" shapeId="0" xr:uid="{00000000-0006-0000-0A00-00004D000000}">
      <text>
        <r>
          <rPr>
            <b/>
            <sz val="11"/>
            <color indexed="81"/>
            <rFont val="Tahoma"/>
            <family val="2"/>
          </rPr>
          <t>In Stella : T_LAIMinMaxRatio</t>
        </r>
        <r>
          <rPr>
            <sz val="8"/>
            <color indexed="81"/>
            <rFont val="Tahoma"/>
            <family val="2"/>
          </rPr>
          <t xml:space="preserve"> </t>
        </r>
      </text>
    </comment>
    <comment ref="D31" authorId="0" shapeId="0" xr:uid="{00000000-0006-0000-0A00-00004E000000}">
      <text>
        <r>
          <rPr>
            <b/>
            <sz val="11"/>
            <color indexed="81"/>
            <rFont val="Tahoma"/>
            <family val="2"/>
          </rPr>
          <t>In Stella : T_RelLightMaxGr</t>
        </r>
        <r>
          <rPr>
            <sz val="8"/>
            <color indexed="81"/>
            <rFont val="Tahoma"/>
            <family val="2"/>
          </rPr>
          <t xml:space="preserve">
</t>
        </r>
      </text>
    </comment>
    <comment ref="G31" authorId="3" shapeId="0" xr:uid="{02AA4359-3F88-48C0-BC1E-A70A55B781DF}">
      <text>
        <r>
          <rPr>
            <b/>
            <sz val="9"/>
            <color indexed="81"/>
            <rFont val="Tahoma"/>
            <family val="2"/>
          </rPr>
          <t>Khasanah, Ni’matul   (ICRAF):</t>
        </r>
        <r>
          <rPr>
            <sz val="9"/>
            <color indexed="81"/>
            <rFont val="Tahoma"/>
            <family val="2"/>
          </rPr>
          <t xml:space="preserve">
0.9</t>
        </r>
      </text>
    </comment>
    <comment ref="I31" authorId="3" shapeId="0" xr:uid="{7096B1FE-6E29-405F-92D8-F8FE9347C798}">
      <text>
        <r>
          <rPr>
            <b/>
            <sz val="9"/>
            <color indexed="81"/>
            <rFont val="Tahoma"/>
            <family val="2"/>
          </rPr>
          <t>Khasanah, Ni’matul   (ICRAF):</t>
        </r>
        <r>
          <rPr>
            <sz val="9"/>
            <color indexed="81"/>
            <rFont val="Tahoma"/>
            <family val="2"/>
          </rPr>
          <t xml:space="preserve">
0.9</t>
        </r>
      </text>
    </comment>
    <comment ref="M31" authorId="3" shapeId="0" xr:uid="{CDAEAB5F-9B68-46C7-9F29-E9DF1A4F71F4}">
      <text>
        <r>
          <rPr>
            <b/>
            <sz val="9"/>
            <color indexed="81"/>
            <rFont val="Tahoma"/>
            <family val="2"/>
          </rPr>
          <t>Khasanah, Ni’matul   (ICRAF):</t>
        </r>
        <r>
          <rPr>
            <sz val="9"/>
            <color indexed="81"/>
            <rFont val="Tahoma"/>
            <family val="2"/>
          </rPr>
          <t xml:space="preserve">
0.9</t>
        </r>
      </text>
    </comment>
    <comment ref="D32" authorId="6" shapeId="0" xr:uid="{00000000-0006-0000-0A00-00004F000000}">
      <text>
        <r>
          <rPr>
            <b/>
            <sz val="11"/>
            <color indexed="81"/>
            <rFont val="Tahoma"/>
            <family val="2"/>
          </rPr>
          <t>The efficiency of foliage in absorbing light.
In Stella : T_klight</t>
        </r>
        <r>
          <rPr>
            <sz val="9"/>
            <color indexed="81"/>
            <rFont val="Tahoma"/>
            <family val="2"/>
          </rPr>
          <t xml:space="preserve">
</t>
        </r>
      </text>
    </comment>
    <comment ref="D33" authorId="0" shapeId="0" xr:uid="{00000000-0006-0000-0A00-000050000000}">
      <text>
        <r>
          <rPr>
            <b/>
            <sz val="11"/>
            <color indexed="81"/>
            <rFont val="Arial"/>
            <family val="2"/>
          </rPr>
          <t>As thin film
In Stella : T_RainWStorCap</t>
        </r>
        <r>
          <rPr>
            <sz val="8"/>
            <color indexed="81"/>
            <rFont val="Tahoma"/>
            <family val="2"/>
          </rPr>
          <t xml:space="preserve">
</t>
        </r>
      </text>
    </comment>
    <comment ref="D34" authorId="4" shapeId="0" xr:uid="{00000000-0006-0000-0A00-000051000000}">
      <text>
        <r>
          <rPr>
            <b/>
            <sz val="11"/>
            <color indexed="81"/>
            <rFont val="Arial"/>
            <family val="2"/>
          </rPr>
          <t xml:space="preserve">In Stella : T_ RootConductivity
</t>
        </r>
      </text>
    </comment>
    <comment ref="D35" authorId="6" shapeId="0" xr:uid="{00000000-0006-0000-0A00-000052000000}">
      <text>
        <r>
          <rPr>
            <b/>
            <sz val="11"/>
            <color indexed="81"/>
            <rFont val="Arial"/>
            <family val="2"/>
          </rPr>
          <t>In Stella :
TW_PotSuctAlphMax</t>
        </r>
        <r>
          <rPr>
            <sz val="9"/>
            <color indexed="81"/>
            <rFont val="Tahoma"/>
            <family val="2"/>
          </rPr>
          <t xml:space="preserve">
</t>
        </r>
      </text>
    </comment>
    <comment ref="D36" authorId="6" shapeId="0" xr:uid="{00000000-0006-0000-0A00-000053000000}">
      <text>
        <r>
          <rPr>
            <b/>
            <sz val="11"/>
            <color indexed="81"/>
            <rFont val="Arial"/>
            <family val="2"/>
          </rPr>
          <t>In Stella :
TW_PotSuctAlphMin</t>
        </r>
        <r>
          <rPr>
            <sz val="9"/>
            <color indexed="81"/>
            <rFont val="Tahoma"/>
            <family val="2"/>
          </rPr>
          <t xml:space="preserve">
</t>
        </r>
      </text>
    </comment>
    <comment ref="D37" authorId="0" shapeId="0" xr:uid="{00000000-0006-0000-0A00-000054000000}">
      <text>
        <r>
          <rPr>
            <b/>
            <sz val="11"/>
            <color indexed="81"/>
            <rFont val="Tahoma"/>
            <family val="2"/>
          </rPr>
          <t>1=variable, 0=constant
In Stella : T_NFixVariable?</t>
        </r>
        <r>
          <rPr>
            <sz val="8"/>
            <color indexed="81"/>
            <rFont val="Tahoma"/>
            <family val="2"/>
          </rPr>
          <t xml:space="preserve">
</t>
        </r>
      </text>
    </comment>
    <comment ref="D38" authorId="6" shapeId="0" xr:uid="{00000000-0006-0000-0A00-000055000000}">
      <text>
        <r>
          <rPr>
            <b/>
            <sz val="11"/>
            <color indexed="81"/>
            <rFont val="Tahoma"/>
            <family val="2"/>
          </rPr>
          <t>In Stella :
T_NFixDayFrac</t>
        </r>
        <r>
          <rPr>
            <sz val="9"/>
            <color indexed="81"/>
            <rFont val="Tahoma"/>
            <family val="2"/>
          </rPr>
          <t xml:space="preserve">
</t>
        </r>
      </text>
    </comment>
    <comment ref="D39" authorId="0" shapeId="0" xr:uid="{00000000-0006-0000-0A00-000056000000}">
      <text>
        <r>
          <rPr>
            <b/>
            <sz val="11"/>
            <color indexed="81"/>
            <rFont val="Tahoma"/>
            <family val="2"/>
          </rPr>
          <t xml:space="preserve">The max. fraction, this is for contant N2 fixation
In Stella : T_NFixDWMaxFrac
</t>
        </r>
        <r>
          <rPr>
            <sz val="8"/>
            <color indexed="81"/>
            <rFont val="Tahoma"/>
            <family val="2"/>
          </rPr>
          <t xml:space="preserve">
</t>
        </r>
      </text>
    </comment>
    <comment ref="D40" authorId="0" shapeId="0" xr:uid="{00000000-0006-0000-0A00-000057000000}">
      <text>
        <r>
          <rPr>
            <b/>
            <sz val="11"/>
            <color indexed="81"/>
            <rFont val="Tahoma"/>
            <family val="2"/>
          </rPr>
          <t>DW cost for respiration per unit N2 fix. (for constant N2 fix.)
In stella : T_NFixDWUnitcost</t>
        </r>
        <r>
          <rPr>
            <sz val="8"/>
            <color indexed="81"/>
            <rFont val="Tahoma"/>
            <family val="2"/>
          </rPr>
          <t xml:space="preserve">
</t>
        </r>
      </text>
    </comment>
    <comment ref="D41" authorId="0" shapeId="0" xr:uid="{00000000-0006-0000-0A00-000058000000}">
      <text>
        <r>
          <rPr>
            <b/>
            <sz val="11"/>
            <color indexed="81"/>
            <rFont val="Tahoma"/>
            <family val="2"/>
          </rPr>
          <t>In Stella :
T_NFixResp</t>
        </r>
        <r>
          <rPr>
            <sz val="8"/>
            <color indexed="81"/>
            <rFont val="Tahoma"/>
            <family val="2"/>
          </rPr>
          <t xml:space="preserve">
</t>
        </r>
      </text>
    </comment>
    <comment ref="D42" authorId="0" shapeId="0" xr:uid="{00000000-0006-0000-0A00-000059000000}">
      <text>
        <r>
          <rPr>
            <b/>
            <sz val="11"/>
            <color indexed="81"/>
            <rFont val="Tahoma"/>
            <family val="2"/>
          </rPr>
          <t>In Stella : T_ConcGroRes[N]</t>
        </r>
        <r>
          <rPr>
            <sz val="8"/>
            <color indexed="81"/>
            <rFont val="Tahoma"/>
            <family val="2"/>
          </rPr>
          <t xml:space="preserve">
</t>
        </r>
      </text>
    </comment>
    <comment ref="D43" authorId="0" shapeId="0" xr:uid="{00000000-0006-0000-0A00-00005A000000}">
      <text>
        <r>
          <rPr>
            <b/>
            <sz val="11"/>
            <color indexed="81"/>
            <rFont val="Tahoma"/>
            <family val="2"/>
          </rPr>
          <t>In Stella : T_ConcLf[N]</t>
        </r>
        <r>
          <rPr>
            <sz val="8"/>
            <color indexed="81"/>
            <rFont val="Tahoma"/>
            <family val="2"/>
          </rPr>
          <t xml:space="preserve">
</t>
        </r>
      </text>
    </comment>
    <comment ref="Q43" authorId="1" shapeId="0" xr:uid="{00000000-0006-0000-0A00-00005B000000}">
      <text>
        <r>
          <rPr>
            <b/>
            <sz val="8"/>
            <color indexed="81"/>
            <rFont val="Tahoma"/>
            <family val="2"/>
          </rPr>
          <t>Subekti Rahayu:</t>
        </r>
        <r>
          <rPr>
            <sz val="8"/>
            <color indexed="81"/>
            <rFont val="Tahoma"/>
            <family val="2"/>
          </rPr>
          <t xml:space="preserve">
ORD Database</t>
        </r>
      </text>
    </comment>
    <comment ref="U43" authorId="1" shapeId="0" xr:uid="{00000000-0006-0000-0A00-00005C000000}">
      <text>
        <r>
          <rPr>
            <b/>
            <sz val="8"/>
            <color indexed="81"/>
            <rFont val="Tahoma"/>
            <family val="2"/>
          </rPr>
          <t>Subekti Rahayu:</t>
        </r>
        <r>
          <rPr>
            <sz val="8"/>
            <color indexed="81"/>
            <rFont val="Tahoma"/>
            <family val="2"/>
          </rPr>
          <t xml:space="preserve">
protein: 0.007 - 0.052
Coronel, R.E. 1983. Promising Fruits of the Philippines. College of Agriculture, UPLB. Philippines</t>
        </r>
      </text>
    </comment>
    <comment ref="V43" authorId="1" shapeId="0" xr:uid="{00000000-0006-0000-0A00-00005D000000}">
      <text>
        <r>
          <rPr>
            <b/>
            <sz val="8"/>
            <color indexed="81"/>
            <rFont val="Tahoma"/>
            <family val="2"/>
          </rPr>
          <t>Subekti Rahayu:</t>
        </r>
        <r>
          <rPr>
            <sz val="8"/>
            <color indexed="81"/>
            <rFont val="Tahoma"/>
            <family val="2"/>
          </rPr>
          <t xml:space="preserve">
in Nigeria (average)
PROSEA 11: Auxiliary plants</t>
        </r>
      </text>
    </comment>
    <comment ref="AA43" authorId="1" shapeId="0" xr:uid="{00000000-0006-0000-0A00-00005E000000}">
      <text>
        <r>
          <rPr>
            <b/>
            <sz val="8"/>
            <color indexed="81"/>
            <rFont val="Tahoma"/>
            <family val="2"/>
          </rPr>
          <t>Subekti Rahayu:</t>
        </r>
        <r>
          <rPr>
            <sz val="8"/>
            <color indexed="81"/>
            <rFont val="Tahoma"/>
            <family val="2"/>
          </rPr>
          <t xml:space="preserve">
protein: 0.074
Coronel, R.E. 1983. Promising Fruits of the Philippines. College of Agriculture, UPLB. Philippines
protein: 0.066
PROSEA 2: Edible fruit and nuts</t>
        </r>
      </text>
    </comment>
    <comment ref="D44" authorId="0" shapeId="0" xr:uid="{00000000-0006-0000-0A00-00005F000000}">
      <text>
        <r>
          <rPr>
            <b/>
            <sz val="11"/>
            <color indexed="81"/>
            <rFont val="Tahoma"/>
            <family val="2"/>
          </rPr>
          <t>In Stella : T_ConcTwig[N]</t>
        </r>
        <r>
          <rPr>
            <sz val="8"/>
            <color indexed="81"/>
            <rFont val="Tahoma"/>
            <family val="2"/>
          </rPr>
          <t xml:space="preserve">
</t>
        </r>
      </text>
    </comment>
    <comment ref="D45" authorId="0" shapeId="0" xr:uid="{00000000-0006-0000-0A00-000060000000}">
      <text>
        <r>
          <rPr>
            <b/>
            <sz val="11"/>
            <color indexed="81"/>
            <rFont val="Tahoma"/>
            <family val="2"/>
          </rPr>
          <t>In Stella : T_ConcWood[N]</t>
        </r>
        <r>
          <rPr>
            <sz val="8"/>
            <color indexed="81"/>
            <rFont val="Tahoma"/>
            <family val="2"/>
          </rPr>
          <t xml:space="preserve">
</t>
        </r>
      </text>
    </comment>
    <comment ref="D46" authorId="0" shapeId="0" xr:uid="{00000000-0006-0000-0A00-000061000000}">
      <text>
        <r>
          <rPr>
            <b/>
            <sz val="11"/>
            <color indexed="81"/>
            <rFont val="Tahoma"/>
            <family val="2"/>
          </rPr>
          <t>In Stella : T_ConcFruit[N]</t>
        </r>
        <r>
          <rPr>
            <sz val="8"/>
            <color indexed="81"/>
            <rFont val="Tahoma"/>
            <family val="2"/>
          </rPr>
          <t xml:space="preserve">
</t>
        </r>
      </text>
    </comment>
    <comment ref="O46" authorId="1" shapeId="0" xr:uid="{00000000-0006-0000-0A00-000062000000}">
      <text>
        <r>
          <rPr>
            <b/>
            <sz val="8"/>
            <color indexed="81"/>
            <rFont val="Tahoma"/>
            <family val="2"/>
          </rPr>
          <t>Subekti Rahayu:</t>
        </r>
        <r>
          <rPr>
            <sz val="8"/>
            <color indexed="81"/>
            <rFont val="Tahoma"/>
            <family val="2"/>
          </rPr>
          <t xml:space="preserve">
protein: 0.009
PROSEA 2: Edible fruit and nuts</t>
        </r>
      </text>
    </comment>
    <comment ref="P46" authorId="1" shapeId="0" xr:uid="{00000000-0006-0000-0A00-000063000000}">
      <text>
        <r>
          <rPr>
            <b/>
            <sz val="8"/>
            <color indexed="81"/>
            <rFont val="Tahoma"/>
            <family val="2"/>
          </rPr>
          <t>Subekti Rahayu:</t>
        </r>
        <r>
          <rPr>
            <sz val="8"/>
            <color indexed="81"/>
            <rFont val="Tahoma"/>
            <family val="2"/>
          </rPr>
          <t xml:space="preserve">
protein in the fruit: 0.035 -0.07
protein in the seed: 0.1 - 0.13</t>
        </r>
      </text>
    </comment>
    <comment ref="Q46" authorId="1" shapeId="0" xr:uid="{00000000-0006-0000-0A00-000064000000}">
      <text>
        <r>
          <rPr>
            <b/>
            <sz val="8"/>
            <color indexed="81"/>
            <rFont val="Tahoma"/>
            <family val="2"/>
          </rPr>
          <t>Subekti Rahayu:</t>
        </r>
        <r>
          <rPr>
            <sz val="8"/>
            <color indexed="81"/>
            <rFont val="Tahoma"/>
            <family val="2"/>
          </rPr>
          <t xml:space="preserve">
protein: 0.012
Coronel, R.E. 1983. Promising Fruits of the Philippines. College of Agriculture, UPLB. Philippines</t>
        </r>
      </text>
    </comment>
    <comment ref="R46" authorId="1" shapeId="0" xr:uid="{00000000-0006-0000-0A00-000065000000}">
      <text>
        <r>
          <rPr>
            <b/>
            <sz val="8"/>
            <color indexed="81"/>
            <rFont val="Tahoma"/>
            <family val="2"/>
          </rPr>
          <t>Subekti Rahayu:</t>
        </r>
        <r>
          <rPr>
            <sz val="8"/>
            <color indexed="81"/>
            <rFont val="Tahoma"/>
            <family val="2"/>
          </rPr>
          <t xml:space="preserve">
protein: 0.003
PROSEA 2: Edible fruit and nuts
</t>
        </r>
      </text>
    </comment>
    <comment ref="S46" authorId="1" shapeId="0" xr:uid="{00000000-0006-0000-0A00-000066000000}">
      <text>
        <r>
          <rPr>
            <b/>
            <sz val="8"/>
            <color indexed="81"/>
            <rFont val="Tahoma"/>
            <family val="2"/>
          </rPr>
          <t>Subekti Rahayu:</t>
        </r>
        <r>
          <rPr>
            <sz val="8"/>
            <color indexed="81"/>
            <rFont val="Tahoma"/>
            <family val="2"/>
          </rPr>
          <t xml:space="preserve">
ptotein in young seed: 0.035
PROSEA 8: Vegetables</t>
        </r>
      </text>
    </comment>
    <comment ref="U46" authorId="1" shapeId="0" xr:uid="{00000000-0006-0000-0A00-000067000000}">
      <text>
        <r>
          <rPr>
            <b/>
            <sz val="8"/>
            <color indexed="81"/>
            <rFont val="Tahoma"/>
            <family val="2"/>
          </rPr>
          <t>Subekti Rahayu:</t>
        </r>
        <r>
          <rPr>
            <sz val="8"/>
            <color indexed="81"/>
            <rFont val="Tahoma"/>
            <family val="2"/>
          </rPr>
          <t xml:space="preserve">
protein in the mesocarp: 0.007
Coronel, R.E. 1983. Promising Fruits of the Philippines. College of Agriculture, UPLB. Philippines
protein in the seed: 21%
PROSEA 2: Edible fruit and nuts</t>
        </r>
      </text>
    </comment>
    <comment ref="W46" authorId="1" shapeId="0" xr:uid="{00000000-0006-0000-0A00-000068000000}">
      <text>
        <r>
          <rPr>
            <b/>
            <sz val="8"/>
            <color indexed="81"/>
            <rFont val="Tahoma"/>
            <family val="2"/>
          </rPr>
          <t>Subekti Rahayu:</t>
        </r>
        <r>
          <rPr>
            <sz val="8"/>
            <color indexed="81"/>
            <rFont val="Tahoma"/>
            <family val="2"/>
          </rPr>
          <t xml:space="preserve">
protein:
 immature 0.02
 ripe 0.014
Promising Fruits of the Philippines. College of Agriculture, UPLB. Philippines
</t>
        </r>
      </text>
    </comment>
    <comment ref="X46" authorId="1" shapeId="0" xr:uid="{00000000-0006-0000-0A00-000069000000}">
      <text>
        <r>
          <rPr>
            <b/>
            <sz val="8"/>
            <color indexed="81"/>
            <rFont val="Tahoma"/>
            <family val="2"/>
          </rPr>
          <t>Subekti Rahayu:</t>
        </r>
        <r>
          <rPr>
            <sz val="8"/>
            <color indexed="81"/>
            <rFont val="Tahoma"/>
            <family val="2"/>
          </rPr>
          <t xml:space="preserve">
protein: 0.08
PROSEA 8: Vegetables</t>
        </r>
      </text>
    </comment>
    <comment ref="Z46" authorId="1" shapeId="0" xr:uid="{00000000-0006-0000-0A00-00006A000000}">
      <text>
        <r>
          <rPr>
            <b/>
            <sz val="8"/>
            <color indexed="81"/>
            <rFont val="Tahoma"/>
            <family val="2"/>
          </rPr>
          <t>Subekti Rahayu:</t>
        </r>
        <r>
          <rPr>
            <sz val="8"/>
            <color indexed="81"/>
            <rFont val="Tahoma"/>
            <family val="2"/>
          </rPr>
          <t xml:space="preserve">
protein: 0.011
Coronel, R.E. 1983. Promising Fruits of the Philippines. College of Agriculture, UPLB. Philippines</t>
        </r>
      </text>
    </comment>
    <comment ref="AA46" authorId="1" shapeId="0" xr:uid="{00000000-0006-0000-0A00-00006B000000}">
      <text>
        <r>
          <rPr>
            <b/>
            <sz val="8"/>
            <color indexed="81"/>
            <rFont val="Tahoma"/>
            <family val="2"/>
          </rPr>
          <t>Subekti Rahayu:</t>
        </r>
        <r>
          <rPr>
            <sz val="8"/>
            <color indexed="81"/>
            <rFont val="Tahoma"/>
            <family val="2"/>
          </rPr>
          <t xml:space="preserve">
protein: 0.0945-0.1088
Coronel, R.E. 1983. Promising Fruits of the Philippines. College of Agriculture, UPLB. Philippines
protein: 0.11
PROSEA 2: Edible fruit and nuts</t>
        </r>
      </text>
    </comment>
    <comment ref="AB46" authorId="1" shapeId="0" xr:uid="{00000000-0006-0000-0A00-00006C000000}">
      <text>
        <r>
          <rPr>
            <b/>
            <sz val="8"/>
            <color indexed="81"/>
            <rFont val="Tahoma"/>
            <family val="2"/>
          </rPr>
          <t>Subekti Rahayu:</t>
        </r>
        <r>
          <rPr>
            <sz val="8"/>
            <color indexed="81"/>
            <rFont val="Tahoma"/>
            <family val="2"/>
          </rPr>
          <t xml:space="preserve">
protein: 0.084
PROSEA 16: Stimulants</t>
        </r>
      </text>
    </comment>
    <comment ref="AC46" authorId="1" shapeId="0" xr:uid="{00000000-0006-0000-0A00-00006D000000}">
      <text>
        <r>
          <rPr>
            <b/>
            <sz val="8"/>
            <color indexed="81"/>
            <rFont val="Tahoma"/>
            <family val="2"/>
          </rPr>
          <t>Subekti Rahayu:</t>
        </r>
        <r>
          <rPr>
            <sz val="8"/>
            <color indexed="81"/>
            <rFont val="Tahoma"/>
            <family val="2"/>
          </rPr>
          <t xml:space="preserve">
protein: 0.025
PROSEA 2: Edible fruit and nuts</t>
        </r>
      </text>
    </comment>
    <comment ref="AD46" authorId="1" shapeId="0" xr:uid="{00000000-0006-0000-0A00-00006E000000}">
      <text>
        <r>
          <rPr>
            <b/>
            <sz val="8"/>
            <color indexed="81"/>
            <rFont val="Tahoma"/>
            <family val="2"/>
          </rPr>
          <t>Subekti Rahayu:</t>
        </r>
        <r>
          <rPr>
            <sz val="8"/>
            <color indexed="81"/>
            <rFont val="Tahoma"/>
            <family val="2"/>
          </rPr>
          <t xml:space="preserve">
protein: 0.003 -0.008
PROSEA 2: Edible fruit and nuts</t>
        </r>
      </text>
    </comment>
    <comment ref="AF46" authorId="1" shapeId="0" xr:uid="{00000000-0006-0000-0A00-00006F000000}">
      <text>
        <r>
          <rPr>
            <b/>
            <sz val="8"/>
            <color indexed="81"/>
            <rFont val="Tahoma"/>
            <family val="2"/>
          </rPr>
          <t>Subekti Rahayu:</t>
        </r>
        <r>
          <rPr>
            <sz val="8"/>
            <color indexed="81"/>
            <rFont val="Tahoma"/>
            <family val="2"/>
          </rPr>
          <t xml:space="preserve">
protein: 0.005
Coronel, R.E. 1983. Promising Fruits of the Philippines. College of Agriculture, UPLB. Philippines</t>
        </r>
      </text>
    </comment>
    <comment ref="AI46" authorId="1" shapeId="0" xr:uid="{00000000-0006-0000-0A00-000070000000}">
      <text>
        <r>
          <rPr>
            <b/>
            <sz val="8"/>
            <color indexed="81"/>
            <rFont val="Tahoma"/>
            <family val="2"/>
          </rPr>
          <t>Subekti Rahayu:</t>
        </r>
        <r>
          <rPr>
            <sz val="8"/>
            <color indexed="81"/>
            <rFont val="Tahoma"/>
            <family val="2"/>
          </rPr>
          <t xml:space="preserve">
protein: 0.07-0.09
PROSEA 14: Vegetables oils and fats</t>
        </r>
      </text>
    </comment>
    <comment ref="D47" authorId="0" shapeId="0" xr:uid="{00000000-0006-0000-0A00-000071000000}">
      <text>
        <r>
          <rPr>
            <b/>
            <sz val="11"/>
            <color indexed="81"/>
            <rFont val="Tahoma"/>
            <family val="2"/>
          </rPr>
          <t>In Stella : T_ConcRt[N]</t>
        </r>
        <r>
          <rPr>
            <sz val="8"/>
            <color indexed="81"/>
            <rFont val="Tahoma"/>
            <family val="2"/>
          </rPr>
          <t xml:space="preserve">
</t>
        </r>
      </text>
    </comment>
    <comment ref="D48" authorId="0" shapeId="0" xr:uid="{00000000-0006-0000-0A00-000072000000}">
      <text>
        <r>
          <rPr>
            <b/>
            <sz val="11"/>
            <color indexed="81"/>
            <rFont val="Tahoma"/>
            <family val="2"/>
          </rPr>
          <t>In Stella : T_ConcGroRes[P]</t>
        </r>
        <r>
          <rPr>
            <sz val="8"/>
            <color indexed="81"/>
            <rFont val="Tahoma"/>
            <family val="2"/>
          </rPr>
          <t xml:space="preserve">
</t>
        </r>
      </text>
    </comment>
    <comment ref="D49" authorId="0" shapeId="0" xr:uid="{00000000-0006-0000-0A00-000073000000}">
      <text>
        <r>
          <rPr>
            <b/>
            <sz val="11"/>
            <color indexed="81"/>
            <rFont val="Tahoma"/>
            <family val="2"/>
          </rPr>
          <t>In Stella : T_ConcLf[P]</t>
        </r>
        <r>
          <rPr>
            <sz val="8"/>
            <color indexed="81"/>
            <rFont val="Tahoma"/>
            <family val="2"/>
          </rPr>
          <t xml:space="preserve">
</t>
        </r>
      </text>
    </comment>
    <comment ref="Q49" authorId="1" shapeId="0" xr:uid="{00000000-0006-0000-0A00-000074000000}">
      <text>
        <r>
          <rPr>
            <b/>
            <sz val="8"/>
            <color indexed="81"/>
            <rFont val="Tahoma"/>
            <family val="2"/>
          </rPr>
          <t>Subekti Rahayu:</t>
        </r>
        <r>
          <rPr>
            <sz val="8"/>
            <color indexed="81"/>
            <rFont val="Tahoma"/>
            <family val="2"/>
          </rPr>
          <t xml:space="preserve">
ORD Database</t>
        </r>
      </text>
    </comment>
    <comment ref="V49" authorId="1" shapeId="0" xr:uid="{00000000-0006-0000-0A00-000075000000}">
      <text>
        <r>
          <rPr>
            <b/>
            <sz val="8"/>
            <color indexed="81"/>
            <rFont val="Tahoma"/>
            <family val="2"/>
          </rPr>
          <t>Subekti Rahayu:</t>
        </r>
        <r>
          <rPr>
            <sz val="8"/>
            <color indexed="81"/>
            <rFont val="Tahoma"/>
            <family val="2"/>
          </rPr>
          <t xml:space="preserve">
in Nigeria (average)
PROSEA 11: Auxiliary plants</t>
        </r>
      </text>
    </comment>
    <comment ref="AA49" authorId="1" shapeId="0" xr:uid="{00000000-0006-0000-0A00-000076000000}">
      <text>
        <r>
          <rPr>
            <b/>
            <sz val="8"/>
            <color indexed="81"/>
            <rFont val="Tahoma"/>
            <family val="2"/>
          </rPr>
          <t>Subekti Rahayu:</t>
        </r>
        <r>
          <rPr>
            <sz val="8"/>
            <color indexed="81"/>
            <rFont val="Tahoma"/>
            <family val="2"/>
          </rPr>
          <t xml:space="preserve">
P: 0.00015 - 0.00024
Coronel, R.E. 1983. Promising Fruits of the Philippines. College of Agriculture, UPLB. Philippines
P: 0.000224
PROSEA 2: Edible fruit and nut</t>
        </r>
      </text>
    </comment>
    <comment ref="D50" authorId="0" shapeId="0" xr:uid="{00000000-0006-0000-0A00-000077000000}">
      <text>
        <r>
          <rPr>
            <b/>
            <sz val="11"/>
            <color indexed="81"/>
            <rFont val="Tahoma"/>
            <family val="2"/>
          </rPr>
          <t>In Stella : T_ConcTwig[P]</t>
        </r>
        <r>
          <rPr>
            <sz val="8"/>
            <color indexed="81"/>
            <rFont val="Tahoma"/>
            <family val="2"/>
          </rPr>
          <t xml:space="preserve">
</t>
        </r>
      </text>
    </comment>
    <comment ref="D51" authorId="0" shapeId="0" xr:uid="{00000000-0006-0000-0A00-000078000000}">
      <text>
        <r>
          <rPr>
            <b/>
            <sz val="11"/>
            <color indexed="81"/>
            <rFont val="Tahoma"/>
            <family val="2"/>
          </rPr>
          <t>In Stella : T_ConcWood[P]</t>
        </r>
        <r>
          <rPr>
            <sz val="8"/>
            <color indexed="81"/>
            <rFont val="Tahoma"/>
            <family val="2"/>
          </rPr>
          <t xml:space="preserve">
</t>
        </r>
      </text>
    </comment>
    <comment ref="D52" authorId="0" shapeId="0" xr:uid="{00000000-0006-0000-0A00-000079000000}">
      <text>
        <r>
          <rPr>
            <b/>
            <sz val="11"/>
            <color indexed="81"/>
            <rFont val="Tahoma"/>
            <family val="2"/>
          </rPr>
          <t>In Stella : T_ConcFruit[P]</t>
        </r>
        <r>
          <rPr>
            <sz val="8"/>
            <color indexed="81"/>
            <rFont val="Tahoma"/>
            <family val="2"/>
          </rPr>
          <t xml:space="preserve">
</t>
        </r>
      </text>
    </comment>
    <comment ref="O52" authorId="1" shapeId="0" xr:uid="{00000000-0006-0000-0A00-00007A000000}">
      <text>
        <r>
          <rPr>
            <b/>
            <sz val="8"/>
            <color indexed="81"/>
            <rFont val="Tahoma"/>
            <family val="2"/>
          </rPr>
          <t>Subekti Rahayu:</t>
        </r>
        <r>
          <rPr>
            <sz val="8"/>
            <color indexed="81"/>
            <rFont val="Tahoma"/>
            <family val="2"/>
          </rPr>
          <t xml:space="preserve">
http://www.hort.purdue.edu/newcrop/morton/rambutan.html</t>
        </r>
      </text>
    </comment>
    <comment ref="Q52" authorId="1" shapeId="0" xr:uid="{00000000-0006-0000-0A00-00007B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S52" authorId="1" shapeId="0" xr:uid="{00000000-0006-0000-0A00-00007C000000}">
      <text>
        <r>
          <rPr>
            <b/>
            <sz val="8"/>
            <color indexed="81"/>
            <rFont val="Tahoma"/>
            <family val="2"/>
          </rPr>
          <t>Subekti Rahayu:</t>
        </r>
        <r>
          <rPr>
            <sz val="8"/>
            <color indexed="81"/>
            <rFont val="Tahoma"/>
            <family val="2"/>
          </rPr>
          <t xml:space="preserve">
in young seed 
PROSEA 8: Vegetables</t>
        </r>
      </text>
    </comment>
    <comment ref="W52" authorId="1" shapeId="0" xr:uid="{00000000-0006-0000-0A00-00007D000000}">
      <text>
        <r>
          <rPr>
            <b/>
            <sz val="8"/>
            <color indexed="81"/>
            <rFont val="Tahoma"/>
            <family val="2"/>
          </rPr>
          <t>Subekti Rahayu:</t>
        </r>
        <r>
          <rPr>
            <sz val="8"/>
            <color indexed="81"/>
            <rFont val="Tahoma"/>
            <family val="2"/>
          </rPr>
          <t xml:space="preserve">
ripe = 0.00018
immature = 0.0002
Coronel, R.E. 1983. Promising Fruits of the Philippines. College of Agriculture, UPLB. Philippines</t>
        </r>
      </text>
    </comment>
    <comment ref="X52" authorId="1" shapeId="0" xr:uid="{00000000-0006-0000-0A00-00007E000000}">
      <text>
        <r>
          <rPr>
            <b/>
            <sz val="8"/>
            <color indexed="81"/>
            <rFont val="Tahoma"/>
            <family val="2"/>
          </rPr>
          <t>Subekti Rahayu:</t>
        </r>
        <r>
          <rPr>
            <sz val="8"/>
            <color indexed="81"/>
            <rFont val="Tahoma"/>
            <family val="2"/>
          </rPr>
          <t xml:space="preserve">
PROSEA 8: Vegetables</t>
        </r>
      </text>
    </comment>
    <comment ref="AC52" authorId="1" shapeId="0" xr:uid="{00000000-0006-0000-0A00-00007F000000}">
      <text>
        <r>
          <rPr>
            <b/>
            <sz val="8"/>
            <color indexed="81"/>
            <rFont val="Tahoma"/>
            <family val="2"/>
          </rPr>
          <t>Subekti Rahayu:</t>
        </r>
        <r>
          <rPr>
            <sz val="8"/>
            <color indexed="81"/>
            <rFont val="Tahoma"/>
            <family val="2"/>
          </rPr>
          <t xml:space="preserve">
Coronel, R.E. 1983. Promising Fruits of the Philippines. College of Agriculture, UPLB. Philippines
P: 0.00063
PROSEA 2: Edible fruit and nuts</t>
        </r>
      </text>
    </comment>
    <comment ref="AD52" authorId="1" shapeId="0" xr:uid="{00000000-0006-0000-0A00-000080000000}">
      <text>
        <r>
          <rPr>
            <b/>
            <sz val="8"/>
            <color indexed="81"/>
            <rFont val="Tahoma"/>
            <family val="2"/>
          </rPr>
          <t>Subekti Rahayu:</t>
        </r>
        <r>
          <rPr>
            <sz val="8"/>
            <color indexed="81"/>
            <rFont val="Tahoma"/>
            <family val="2"/>
          </rPr>
          <t xml:space="preserve">
P: 0.00010-0.00015
PROSEA 2: Edible fruit and nuts</t>
        </r>
      </text>
    </comment>
    <comment ref="AF52" authorId="1" shapeId="0" xr:uid="{00000000-0006-0000-0A00-000081000000}">
      <text>
        <r>
          <rPr>
            <b/>
            <sz val="8"/>
            <color indexed="81"/>
            <rFont val="Tahoma"/>
            <family val="2"/>
          </rPr>
          <t>Subekti Rahayu:</t>
        </r>
        <r>
          <rPr>
            <sz val="8"/>
            <color indexed="81"/>
            <rFont val="Tahoma"/>
            <family val="2"/>
          </rPr>
          <t xml:space="preserve">
PROSEA 2: Edible fruit and nuts</t>
        </r>
      </text>
    </comment>
    <comment ref="D53" authorId="0" shapeId="0" xr:uid="{00000000-0006-0000-0A00-000082000000}">
      <text>
        <r>
          <rPr>
            <b/>
            <sz val="11"/>
            <color indexed="81"/>
            <rFont val="Tahoma"/>
            <family val="2"/>
          </rPr>
          <t>In Stella : T_ConcRt[P]</t>
        </r>
        <r>
          <rPr>
            <sz val="8"/>
            <color indexed="81"/>
            <rFont val="Tahoma"/>
            <family val="2"/>
          </rPr>
          <t xml:space="preserve">
</t>
        </r>
      </text>
    </comment>
    <comment ref="D54" authorId="0" shapeId="0" xr:uid="{00000000-0006-0000-0A00-000083000000}">
      <text>
        <r>
          <rPr>
            <b/>
            <sz val="11"/>
            <color indexed="81"/>
            <rFont val="Tahoma"/>
            <family val="2"/>
          </rPr>
          <t xml:space="preserve">Fraction of tree biomass becomes litterfall due to drought
In Stella : T_LifallDroughtFrac
</t>
        </r>
        <r>
          <rPr>
            <sz val="8"/>
            <color indexed="81"/>
            <rFont val="Tahoma"/>
            <family val="2"/>
          </rPr>
          <t xml:space="preserve">
</t>
        </r>
      </text>
    </comment>
    <comment ref="G54" authorId="3" shapeId="0" xr:uid="{5880AFA9-75AE-47C1-BAAF-33C82179D551}">
      <text>
        <r>
          <rPr>
            <b/>
            <sz val="9"/>
            <color indexed="81"/>
            <rFont val="Tahoma"/>
            <family val="2"/>
          </rPr>
          <t>Khasanah, Ni’matul   (ICRAF):</t>
        </r>
        <r>
          <rPr>
            <sz val="9"/>
            <color indexed="81"/>
            <rFont val="Tahoma"/>
            <family val="2"/>
          </rPr>
          <t xml:space="preserve">
0.001</t>
        </r>
      </text>
    </comment>
    <comment ref="I54" authorId="3" shapeId="0" xr:uid="{73709651-798F-41F1-83B0-9F5518FE35D8}">
      <text>
        <r>
          <rPr>
            <b/>
            <sz val="9"/>
            <color indexed="81"/>
            <rFont val="Tahoma"/>
            <family val="2"/>
          </rPr>
          <t>Khasanah, Ni’matul   (ICRAF):</t>
        </r>
        <r>
          <rPr>
            <sz val="9"/>
            <color indexed="81"/>
            <rFont val="Tahoma"/>
            <family val="2"/>
          </rPr>
          <t xml:space="preserve">
0.001</t>
        </r>
      </text>
    </comment>
    <comment ref="M54" authorId="3" shapeId="0" xr:uid="{3A8326EF-BC2B-43B8-B4EA-2CD86CC72031}">
      <text>
        <r>
          <rPr>
            <b/>
            <sz val="9"/>
            <color indexed="81"/>
            <rFont val="Tahoma"/>
            <family val="2"/>
          </rPr>
          <t>Khasanah, Ni’matul   (ICRAF):</t>
        </r>
        <r>
          <rPr>
            <sz val="9"/>
            <color indexed="81"/>
            <rFont val="Tahoma"/>
            <family val="2"/>
          </rPr>
          <t xml:space="preserve">
0.001</t>
        </r>
      </text>
    </comment>
    <comment ref="D55" authorId="0" shapeId="0" xr:uid="{00000000-0006-0000-0A00-000084000000}">
      <text>
        <r>
          <rPr>
            <b/>
            <sz val="11"/>
            <color indexed="81"/>
            <rFont val="Tahoma"/>
            <family val="2"/>
          </rPr>
          <t>In Stella : T_LifallThreshWstr</t>
        </r>
      </text>
    </comment>
    <comment ref="G55" authorId="3" shapeId="0" xr:uid="{05C88624-41FF-4D89-BDC3-CE0375118418}">
      <text>
        <r>
          <rPr>
            <b/>
            <sz val="9"/>
            <color indexed="81"/>
            <rFont val="Tahoma"/>
            <family val="2"/>
          </rPr>
          <t>Khasanah, Ni’matul   (ICRAF):</t>
        </r>
        <r>
          <rPr>
            <sz val="9"/>
            <color indexed="81"/>
            <rFont val="Tahoma"/>
            <family val="2"/>
          </rPr>
          <t xml:space="preserve">
0.95</t>
        </r>
      </text>
    </comment>
    <comment ref="I55" authorId="3" shapeId="0" xr:uid="{0CDA8AC4-0699-4F70-83A0-923FC8961F05}">
      <text>
        <r>
          <rPr>
            <b/>
            <sz val="9"/>
            <color indexed="81"/>
            <rFont val="Tahoma"/>
            <family val="2"/>
          </rPr>
          <t>Khasanah, Ni’matul   (ICRAF):</t>
        </r>
        <r>
          <rPr>
            <sz val="9"/>
            <color indexed="81"/>
            <rFont val="Tahoma"/>
            <family val="2"/>
          </rPr>
          <t xml:space="preserve">
0.95</t>
        </r>
      </text>
    </comment>
    <comment ref="M55" authorId="3" shapeId="0" xr:uid="{40443805-EE9E-427B-B27A-06C8C30CACAE}">
      <text>
        <r>
          <rPr>
            <b/>
            <sz val="9"/>
            <color indexed="81"/>
            <rFont val="Tahoma"/>
            <family val="2"/>
          </rPr>
          <t>Khasanah, Ni’matul   (ICRAF):</t>
        </r>
        <r>
          <rPr>
            <sz val="9"/>
            <color indexed="81"/>
            <rFont val="Tahoma"/>
            <family val="2"/>
          </rPr>
          <t xml:space="preserve">
0.95</t>
        </r>
      </text>
    </comment>
    <comment ref="D56" authorId="2" shapeId="0" xr:uid="{00000000-0006-0000-0A00-000085000000}">
      <text>
        <r>
          <rPr>
            <b/>
            <sz val="11"/>
            <color indexed="81"/>
            <rFont val="Tahoma"/>
            <family val="2"/>
          </rPr>
          <t>In Stella : T_NLifallRed[N]</t>
        </r>
      </text>
    </comment>
    <comment ref="D57" authorId="2" shapeId="0" xr:uid="{00000000-0006-0000-0A00-000086000000}">
      <text>
        <r>
          <rPr>
            <b/>
            <sz val="11"/>
            <color indexed="81"/>
            <rFont val="Tahoma"/>
            <family val="2"/>
          </rPr>
          <t>In Stella : T_NLifallRed[P]</t>
        </r>
      </text>
    </comment>
    <comment ref="D58" authorId="1" shapeId="0" xr:uid="{00000000-0006-0000-0A00-000087000000}">
      <text>
        <r>
          <rPr>
            <b/>
            <sz val="11"/>
            <color indexed="81"/>
            <rFont val="Tahoma"/>
            <family val="2"/>
          </rPr>
          <t>In Stella : T_LignLifall</t>
        </r>
        <r>
          <rPr>
            <sz val="8"/>
            <color indexed="81"/>
            <rFont val="Tahoma"/>
            <family val="2"/>
          </rPr>
          <t xml:space="preserve">
</t>
        </r>
      </text>
    </comment>
    <comment ref="Q58" authorId="1" shapeId="0" xr:uid="{00000000-0006-0000-0A00-000088000000}">
      <text>
        <r>
          <rPr>
            <b/>
            <sz val="8"/>
            <color indexed="81"/>
            <rFont val="Tahoma"/>
            <family val="2"/>
          </rPr>
          <t>Subekti Rahayu:</t>
        </r>
        <r>
          <rPr>
            <sz val="8"/>
            <color indexed="81"/>
            <rFont val="Tahoma"/>
            <family val="2"/>
          </rPr>
          <t xml:space="preserve">
ORD database</t>
        </r>
      </text>
    </comment>
    <comment ref="D59" authorId="1" shapeId="0" xr:uid="{00000000-0006-0000-0A00-000089000000}">
      <text>
        <r>
          <rPr>
            <b/>
            <sz val="11"/>
            <color indexed="81"/>
            <rFont val="Tahoma"/>
            <family val="2"/>
          </rPr>
          <t>In Stella : T_LignPrun</t>
        </r>
        <r>
          <rPr>
            <sz val="8"/>
            <color indexed="81"/>
            <rFont val="Tahoma"/>
            <family val="2"/>
          </rPr>
          <t xml:space="preserve">
</t>
        </r>
      </text>
    </comment>
    <comment ref="O59" authorId="1" shapeId="0" xr:uid="{00000000-0006-0000-0A00-00008A000000}">
      <text>
        <r>
          <rPr>
            <b/>
            <sz val="8"/>
            <color indexed="81"/>
            <rFont val="Tahoma"/>
            <family val="2"/>
          </rPr>
          <t>Subekti Rahayu:</t>
        </r>
        <r>
          <rPr>
            <sz val="8"/>
            <color indexed="81"/>
            <rFont val="Tahoma"/>
            <family val="2"/>
          </rPr>
          <t xml:space="preserve">
sample analyzed Brawijaya Univ.</t>
        </r>
      </text>
    </comment>
    <comment ref="V59" authorId="1" shapeId="0" xr:uid="{00000000-0006-0000-0A00-00008B000000}">
      <text>
        <r>
          <rPr>
            <b/>
            <sz val="8"/>
            <color indexed="81"/>
            <rFont val="Tahoma"/>
            <family val="2"/>
          </rPr>
          <t>Subekti Rahayu:</t>
        </r>
        <r>
          <rPr>
            <sz val="8"/>
            <color indexed="81"/>
            <rFont val="Tahoma"/>
            <family val="2"/>
          </rPr>
          <t xml:space="preserve">
in Nigeria
PROSEA 11: Auxiliary plants</t>
        </r>
      </text>
    </comment>
    <comment ref="D60" authorId="1" shapeId="0" xr:uid="{00000000-0006-0000-0A00-00008C000000}">
      <text>
        <r>
          <rPr>
            <b/>
            <sz val="11"/>
            <color indexed="81"/>
            <rFont val="Tahoma"/>
            <family val="2"/>
          </rPr>
          <t>In Stella : T_LignRt</t>
        </r>
        <r>
          <rPr>
            <sz val="8"/>
            <color indexed="81"/>
            <rFont val="Tahoma"/>
            <family val="2"/>
          </rPr>
          <t xml:space="preserve">
</t>
        </r>
      </text>
    </comment>
    <comment ref="D61" authorId="1" shapeId="0" xr:uid="{00000000-0006-0000-0A00-00008D000000}">
      <text>
        <r>
          <rPr>
            <b/>
            <sz val="11"/>
            <color indexed="81"/>
            <rFont val="Tahoma"/>
            <family val="2"/>
          </rPr>
          <t>In Stella : T_PolypLifall</t>
        </r>
        <r>
          <rPr>
            <sz val="8"/>
            <color indexed="81"/>
            <rFont val="Tahoma"/>
            <family val="2"/>
          </rPr>
          <t xml:space="preserve">
</t>
        </r>
      </text>
    </comment>
    <comment ref="Q61" authorId="1" shapeId="0" xr:uid="{00000000-0006-0000-0A00-00008E000000}">
      <text>
        <r>
          <rPr>
            <b/>
            <sz val="8"/>
            <color indexed="81"/>
            <rFont val="Tahoma"/>
            <family val="2"/>
          </rPr>
          <t>Subekti Rahayu:</t>
        </r>
        <r>
          <rPr>
            <sz val="8"/>
            <color indexed="81"/>
            <rFont val="Tahoma"/>
            <family val="2"/>
          </rPr>
          <t xml:space="preserve">
ORD database</t>
        </r>
      </text>
    </comment>
    <comment ref="D62" authorId="1" shapeId="0" xr:uid="{00000000-0006-0000-0A00-00008F000000}">
      <text>
        <r>
          <rPr>
            <b/>
            <sz val="11"/>
            <color indexed="81"/>
            <rFont val="Tahoma"/>
            <family val="2"/>
          </rPr>
          <t>In Stella : T_PolypPrun</t>
        </r>
        <r>
          <rPr>
            <sz val="8"/>
            <color indexed="81"/>
            <rFont val="Tahoma"/>
            <family val="2"/>
          </rPr>
          <t xml:space="preserve">
</t>
        </r>
      </text>
    </comment>
    <comment ref="O62" authorId="1" shapeId="0" xr:uid="{00000000-0006-0000-0A00-000090000000}">
      <text>
        <r>
          <rPr>
            <b/>
            <sz val="8"/>
            <color indexed="81"/>
            <rFont val="Tahoma"/>
            <family val="2"/>
          </rPr>
          <t>Subekti Rahayu:</t>
        </r>
        <r>
          <rPr>
            <sz val="8"/>
            <color indexed="81"/>
            <rFont val="Tahoma"/>
            <family val="2"/>
          </rPr>
          <t xml:space="preserve">
sample analyzed Brawijaya Univ.</t>
        </r>
      </text>
    </comment>
    <comment ref="V62" authorId="1" shapeId="0" xr:uid="{00000000-0006-0000-0A00-000091000000}">
      <text>
        <r>
          <rPr>
            <b/>
            <sz val="8"/>
            <color indexed="81"/>
            <rFont val="Tahoma"/>
            <family val="2"/>
          </rPr>
          <t>Subekti Rahayu:</t>
        </r>
        <r>
          <rPr>
            <sz val="8"/>
            <color indexed="81"/>
            <rFont val="Tahoma"/>
            <family val="2"/>
          </rPr>
          <t xml:space="preserve">
in Nigeria
PROSEA 11: Auxiliary plants</t>
        </r>
      </text>
    </comment>
    <comment ref="D63" authorId="1" shapeId="0" xr:uid="{00000000-0006-0000-0A00-000092000000}">
      <text>
        <r>
          <rPr>
            <b/>
            <sz val="11"/>
            <color indexed="81"/>
            <rFont val="Tahoma"/>
            <family val="2"/>
          </rPr>
          <t>In Stella : T_PolypRt</t>
        </r>
        <r>
          <rPr>
            <sz val="8"/>
            <color indexed="81"/>
            <rFont val="Tahoma"/>
            <family val="2"/>
          </rPr>
          <t xml:space="preserve">
</t>
        </r>
      </text>
    </comment>
    <comment ref="D65" authorId="0" shapeId="0" xr:uid="{00000000-0006-0000-0A00-000093000000}">
      <text>
        <r>
          <rPr>
            <b/>
            <sz val="11"/>
            <color indexed="81"/>
            <rFont val="Tahoma"/>
            <family val="2"/>
          </rPr>
          <t>In Stella : T_DiamBiom1</t>
        </r>
        <r>
          <rPr>
            <sz val="8"/>
            <color indexed="81"/>
            <rFont val="Tahoma"/>
            <family val="2"/>
          </rPr>
          <t xml:space="preserve">
</t>
        </r>
      </text>
    </comment>
    <comment ref="D66" authorId="0" shapeId="0" xr:uid="{00000000-0006-0000-0A00-000094000000}">
      <text>
        <r>
          <rPr>
            <b/>
            <sz val="11"/>
            <color indexed="81"/>
            <rFont val="Tahoma"/>
            <family val="2"/>
          </rPr>
          <t>In Stella : T_DiamSlopeBiom</t>
        </r>
        <r>
          <rPr>
            <sz val="8"/>
            <color indexed="81"/>
            <rFont val="Tahoma"/>
            <family val="2"/>
          </rPr>
          <t xml:space="preserve">
</t>
        </r>
      </text>
    </comment>
    <comment ref="D67" authorId="0" shapeId="0" xr:uid="{00000000-0006-0000-0A00-000095000000}">
      <text>
        <r>
          <rPr>
            <b/>
            <sz val="11"/>
            <color indexed="81"/>
            <rFont val="Tahoma"/>
            <family val="2"/>
          </rPr>
          <t>In Stella : T_DiamBranch1</t>
        </r>
        <r>
          <rPr>
            <sz val="8"/>
            <color indexed="81"/>
            <rFont val="Tahoma"/>
            <family val="2"/>
          </rPr>
          <t xml:space="preserve">
</t>
        </r>
      </text>
    </comment>
    <comment ref="D68" authorId="0" shapeId="0" xr:uid="{00000000-0006-0000-0A00-000096000000}">
      <text>
        <r>
          <rPr>
            <b/>
            <sz val="11"/>
            <color indexed="81"/>
            <rFont val="Tahoma"/>
            <family val="2"/>
          </rPr>
          <t>In Stella : T_DiamSlopeBranch</t>
        </r>
        <r>
          <rPr>
            <sz val="8"/>
            <color indexed="81"/>
            <rFont val="Tahoma"/>
            <family val="2"/>
          </rPr>
          <t xml:space="preserve">
</t>
        </r>
      </text>
    </comment>
    <comment ref="D69" authorId="0" shapeId="0" xr:uid="{00000000-0006-0000-0A00-000097000000}">
      <text>
        <r>
          <rPr>
            <b/>
            <sz val="11"/>
            <color indexed="81"/>
            <rFont val="Tahoma"/>
            <family val="2"/>
          </rPr>
          <t>In Stella : T_DiamLfTwig1</t>
        </r>
        <r>
          <rPr>
            <sz val="8"/>
            <color indexed="81"/>
            <rFont val="Tahoma"/>
            <family val="2"/>
          </rPr>
          <t xml:space="preserve">
</t>
        </r>
      </text>
    </comment>
    <comment ref="D70" authorId="0" shapeId="0" xr:uid="{00000000-0006-0000-0A00-000098000000}">
      <text>
        <r>
          <rPr>
            <b/>
            <sz val="11"/>
            <color indexed="81"/>
            <rFont val="Tahoma"/>
            <family val="2"/>
          </rPr>
          <t>In Stella : T_DiamSlopeLfTwig</t>
        </r>
        <r>
          <rPr>
            <sz val="8"/>
            <color indexed="81"/>
            <rFont val="Tahoma"/>
            <family val="2"/>
          </rPr>
          <t xml:space="preserve">
</t>
        </r>
      </text>
    </comment>
    <comment ref="D71" authorId="0" shapeId="0" xr:uid="{00000000-0006-0000-0A00-000099000000}">
      <text>
        <r>
          <rPr>
            <b/>
            <sz val="11"/>
            <color indexed="81"/>
            <rFont val="Tahoma"/>
            <family val="2"/>
          </rPr>
          <t>In Stella : T_DiamCumLit1</t>
        </r>
        <r>
          <rPr>
            <sz val="8"/>
            <color indexed="81"/>
            <rFont val="Tahoma"/>
            <family val="2"/>
          </rPr>
          <t xml:space="preserve">
</t>
        </r>
      </text>
    </comment>
    <comment ref="D72" authorId="0" shapeId="0" xr:uid="{00000000-0006-0000-0A00-00009A000000}">
      <text>
        <r>
          <rPr>
            <b/>
            <sz val="11"/>
            <color indexed="81"/>
            <rFont val="Tahoma"/>
            <family val="2"/>
          </rPr>
          <t>In Stella : T_DiamSlopeCumLit</t>
        </r>
        <r>
          <rPr>
            <sz val="8"/>
            <color indexed="81"/>
            <rFont val="Tahoma"/>
            <family val="2"/>
          </rPr>
          <t xml:space="preserve">
</t>
        </r>
      </text>
    </comment>
    <comment ref="D73" authorId="0" shapeId="0" xr:uid="{00000000-0006-0000-0A00-00009B000000}">
      <text>
        <r>
          <rPr>
            <b/>
            <sz val="11"/>
            <color indexed="81"/>
            <rFont val="Tahoma"/>
            <family val="2"/>
          </rPr>
          <t>In Stella : T_WoodDens</t>
        </r>
        <r>
          <rPr>
            <sz val="8"/>
            <color indexed="81"/>
            <rFont val="Tahoma"/>
            <family val="2"/>
          </rPr>
          <t xml:space="preserve">
</t>
        </r>
      </text>
    </comment>
    <comment ref="D74" authorId="0" shapeId="0" xr:uid="{00000000-0006-0000-0A00-00009C000000}">
      <text>
        <r>
          <rPr>
            <b/>
            <sz val="11"/>
            <color indexed="81"/>
            <rFont val="Tahoma"/>
            <family val="2"/>
          </rPr>
          <t>In stella :
T_RtDiam</t>
        </r>
        <r>
          <rPr>
            <sz val="8"/>
            <color indexed="81"/>
            <rFont val="Tahoma"/>
            <family val="2"/>
          </rPr>
          <t xml:space="preserve">
</t>
        </r>
      </text>
    </comment>
    <comment ref="D75" authorId="6" shapeId="0" xr:uid="{00000000-0006-0000-0A00-00009D000000}">
      <text>
        <r>
          <rPr>
            <b/>
            <sz val="11"/>
            <color indexed="81"/>
            <rFont val="Tahoma"/>
            <family val="2"/>
          </rPr>
          <t>In Stella : 
Rt_TLrvL1[Zn1]</t>
        </r>
        <r>
          <rPr>
            <sz val="9"/>
            <color indexed="81"/>
            <rFont val="Tahoma"/>
            <family val="2"/>
          </rPr>
          <t xml:space="preserve">
</t>
        </r>
      </text>
    </comment>
    <comment ref="D79" authorId="4" shapeId="0" xr:uid="{00000000-0006-0000-0A00-00009E000000}">
      <text>
        <r>
          <rPr>
            <b/>
            <sz val="11"/>
            <color indexed="81"/>
            <rFont val="Tahoma"/>
            <family val="2"/>
          </rPr>
          <t>In Stella : 
Rt_TLrvL2[Zn1]</t>
        </r>
      </text>
    </comment>
    <comment ref="D83" authorId="4" shapeId="0" xr:uid="{00000000-0006-0000-0A00-00009F000000}">
      <text>
        <r>
          <rPr>
            <b/>
            <sz val="11"/>
            <color indexed="81"/>
            <rFont val="Tahoma"/>
            <family val="2"/>
          </rPr>
          <t>In Stella : 
Rt_TLrvL3[Zn1]</t>
        </r>
      </text>
    </comment>
    <comment ref="D87" authorId="4" shapeId="0" xr:uid="{00000000-0006-0000-0A00-0000A0000000}">
      <text>
        <r>
          <rPr>
            <b/>
            <sz val="11"/>
            <color indexed="81"/>
            <rFont val="Tahoma"/>
            <family val="2"/>
          </rPr>
          <t>In Stella : 
Rt_TLrvL4[Zn1]</t>
        </r>
      </text>
    </comment>
    <comment ref="D91" authorId="6" shapeId="0" xr:uid="{00000000-0006-0000-0A00-0000A1000000}">
      <text>
        <r>
          <rPr>
            <b/>
            <sz val="11"/>
            <color indexed="81"/>
            <rFont val="Tahoma"/>
            <family val="2"/>
          </rPr>
          <t>In stella :
Rt_TLraX0</t>
        </r>
      </text>
    </comment>
    <comment ref="D92" authorId="0" shapeId="0" xr:uid="{00000000-0006-0000-0A00-0000A2000000}">
      <text>
        <r>
          <rPr>
            <b/>
            <sz val="11"/>
            <color indexed="81"/>
            <rFont val="Tahoma"/>
            <family val="2"/>
          </rPr>
          <t>In Stella : Rt_TDistShapeC</t>
        </r>
        <r>
          <rPr>
            <sz val="8"/>
            <color indexed="81"/>
            <rFont val="Tahoma"/>
            <family val="2"/>
          </rPr>
          <t xml:space="preserve">
</t>
        </r>
      </text>
    </comment>
    <comment ref="D93" authorId="0" shapeId="0" xr:uid="{00000000-0006-0000-0A00-0000A3000000}">
      <text>
        <r>
          <rPr>
            <b/>
            <sz val="11"/>
            <color indexed="81"/>
            <rFont val="Tahoma"/>
            <family val="2"/>
          </rPr>
          <t>In Stella : Rt_TDecDepthC</t>
        </r>
        <r>
          <rPr>
            <sz val="8"/>
            <color indexed="81"/>
            <rFont val="Tahoma"/>
            <family val="2"/>
          </rPr>
          <t xml:space="preserve">
</t>
        </r>
      </text>
    </comment>
    <comment ref="D94" authorId="0" shapeId="0" xr:uid="{00000000-0006-0000-0A00-0000A4000000}">
      <text>
        <r>
          <rPr>
            <b/>
            <sz val="11"/>
            <color indexed="81"/>
            <rFont val="Tahoma"/>
            <family val="2"/>
          </rPr>
          <t>In Stella : Rt_THalfLife</t>
        </r>
        <r>
          <rPr>
            <sz val="8"/>
            <color indexed="81"/>
            <rFont val="Tahoma"/>
            <family val="2"/>
          </rPr>
          <t xml:space="preserve">
</t>
        </r>
      </text>
    </comment>
    <comment ref="D95" authorId="0" shapeId="0" xr:uid="{00000000-0006-0000-0A00-0000A5000000}">
      <text>
        <r>
          <rPr>
            <b/>
            <sz val="11"/>
            <color indexed="81"/>
            <rFont val="Tahoma"/>
            <family val="2"/>
          </rPr>
          <t>Responsiveness of root dist. to depth at which uptake of currently limiting resource (water,N or P) is most successful
In Stella : Rt_TDistResp</t>
        </r>
        <r>
          <rPr>
            <sz val="8"/>
            <color indexed="81"/>
            <rFont val="Tahoma"/>
            <family val="2"/>
          </rPr>
          <t xml:space="preserve">
</t>
        </r>
      </text>
    </comment>
    <comment ref="D96" authorId="0" shapeId="0" xr:uid="{00000000-0006-0000-0A00-0000A6000000}">
      <text>
        <r>
          <rPr>
            <b/>
            <sz val="11"/>
            <color indexed="81"/>
            <rFont val="Tahoma"/>
            <family val="2"/>
          </rPr>
          <t>Responsiveness of root allocation
In Stella : Rt_TAllocResp</t>
        </r>
        <r>
          <rPr>
            <sz val="8"/>
            <color indexed="81"/>
            <rFont val="Tahoma"/>
            <family val="2"/>
          </rPr>
          <t xml:space="preserve">
</t>
        </r>
      </text>
    </comment>
    <comment ref="D97" authorId="0" shapeId="0" xr:uid="{00000000-0006-0000-0A00-0000A7000000}">
      <text>
        <r>
          <rPr>
            <b/>
            <sz val="11"/>
            <color indexed="81"/>
            <rFont val="Tahoma"/>
            <family val="2"/>
          </rPr>
          <t>Fraction of tree growth reserve allocated to roots in the absence of water or nutrient stress
In stella : Rt_TAlloc</t>
        </r>
        <r>
          <rPr>
            <sz val="8"/>
            <color indexed="81"/>
            <rFont val="Tahoma"/>
            <family val="2"/>
          </rPr>
          <t xml:space="preserve">
</t>
        </r>
      </text>
    </comment>
    <comment ref="D98" authorId="0" shapeId="0" xr:uid="{00000000-0006-0000-0A00-0000A8000000}">
      <text>
        <r>
          <rPr>
            <b/>
            <sz val="11"/>
            <color indexed="81"/>
            <rFont val="Tahoma"/>
            <family val="2"/>
          </rPr>
          <t>In Stella : T_DiamRtLeng1</t>
        </r>
      </text>
    </comment>
    <comment ref="D99" authorId="0" shapeId="0" xr:uid="{00000000-0006-0000-0A00-0000A9000000}">
      <text>
        <r>
          <rPr>
            <b/>
            <sz val="11"/>
            <color indexed="81"/>
            <rFont val="Tahoma"/>
            <family val="2"/>
          </rPr>
          <t>In Stella : T_DiamSlopeRtLeng</t>
        </r>
      </text>
    </comment>
    <comment ref="D100" authorId="0" shapeId="0" xr:uid="{00000000-0006-0000-0A00-0000AA000000}">
      <text>
        <r>
          <rPr>
            <b/>
            <sz val="11"/>
            <color indexed="81"/>
            <rFont val="Tahoma"/>
            <family val="2"/>
          </rPr>
          <t>In Stella : T_DiamRtWght1</t>
        </r>
        <r>
          <rPr>
            <sz val="8"/>
            <color indexed="81"/>
            <rFont val="Tahoma"/>
            <family val="2"/>
          </rPr>
          <t xml:space="preserve">
</t>
        </r>
      </text>
    </comment>
    <comment ref="D101" authorId="0" shapeId="0" xr:uid="{00000000-0006-0000-0A00-0000AB000000}">
      <text>
        <r>
          <rPr>
            <b/>
            <sz val="11"/>
            <color indexed="81"/>
            <rFont val="Tahoma"/>
            <family val="2"/>
          </rPr>
          <t>In Stella : T_DiamSlopeRtWght</t>
        </r>
      </text>
    </comment>
    <comment ref="D102" authorId="0" shapeId="0" xr:uid="{00000000-0006-0000-0A00-0000AC000000}">
      <text>
        <r>
          <rPr>
            <b/>
            <sz val="11"/>
            <color indexed="81"/>
            <rFont val="Tahoma"/>
            <family val="2"/>
          </rPr>
          <t>In Stella : Rt_TProxGini</t>
        </r>
        <r>
          <rPr>
            <sz val="8"/>
            <color indexed="81"/>
            <rFont val="Tahoma"/>
            <family val="2"/>
          </rPr>
          <t xml:space="preserve">
</t>
        </r>
      </text>
    </comment>
    <comment ref="D103" authorId="0" shapeId="0" xr:uid="{00000000-0006-0000-0A00-0000AD000000}">
      <text>
        <r>
          <rPr>
            <b/>
            <sz val="11"/>
            <color indexed="81"/>
            <rFont val="Tahoma"/>
            <family val="2"/>
          </rPr>
          <t>In Stella :
T_MycMaxInf</t>
        </r>
        <r>
          <rPr>
            <sz val="8"/>
            <color indexed="81"/>
            <rFont val="Tahoma"/>
            <family val="2"/>
          </rPr>
          <t xml:space="preserve">
</t>
        </r>
      </text>
    </comment>
    <comment ref="D104" authorId="0" shapeId="0" xr:uid="{00000000-0006-0000-0A00-0000AE000000}">
      <text>
        <r>
          <rPr>
            <b/>
            <sz val="11"/>
            <color indexed="81"/>
            <rFont val="Tahoma"/>
            <family val="2"/>
          </rPr>
          <t>Proportional reduction of the apparent adsorption constant for P due to crop root activity
In Stella : N_TRhizKaPMod</t>
        </r>
        <r>
          <rPr>
            <sz val="8"/>
            <color indexed="81"/>
            <rFont val="Tahoma"/>
            <family val="2"/>
          </rPr>
          <t xml:space="preserve">
</t>
        </r>
      </text>
    </comment>
    <comment ref="D105" authorId="0" shapeId="0" xr:uid="{00000000-0006-0000-0A00-0000AF000000}">
      <text>
        <r>
          <rPr>
            <b/>
            <sz val="11"/>
            <color indexed="81"/>
            <rFont val="Tahoma"/>
            <family val="2"/>
          </rPr>
          <t>Per unit root length density, from immobile  to mobile pool
In Stella : T_NutMobT[N]</t>
        </r>
        <r>
          <rPr>
            <sz val="8"/>
            <color indexed="81"/>
            <rFont val="Tahoma"/>
            <family val="2"/>
          </rPr>
          <t xml:space="preserve">
</t>
        </r>
      </text>
    </comment>
    <comment ref="D106" authorId="0" shapeId="0" xr:uid="{00000000-0006-0000-0A00-0000B0000000}">
      <text>
        <r>
          <rPr>
            <b/>
            <sz val="11"/>
            <color indexed="81"/>
            <rFont val="Tahoma"/>
            <family val="2"/>
          </rPr>
          <t>Per unit root length density, from immobile  to mobile pool
In Stella : T_NutMobT[P]</t>
        </r>
        <r>
          <rPr>
            <sz val="8"/>
            <color indexed="81"/>
            <rFont val="Tahoma"/>
            <family val="2"/>
          </rPr>
          <t xml:space="preserve">
</t>
        </r>
      </text>
    </comment>
    <comment ref="D107" authorId="0" shapeId="0" xr:uid="{00000000-0006-0000-0A00-0000B1000000}">
      <text>
        <r>
          <rPr>
            <b/>
            <sz val="11"/>
            <color indexed="81"/>
            <rFont val="Tahoma"/>
            <family val="2"/>
          </rPr>
          <t>In Stella : S&amp;B_TTempTol</t>
        </r>
        <r>
          <rPr>
            <sz val="8"/>
            <color indexed="81"/>
            <rFont val="Tahoma"/>
            <family val="2"/>
          </rPr>
          <t xml:space="preserve">
</t>
        </r>
      </text>
    </comment>
    <comment ref="D108" authorId="0" shapeId="0" xr:uid="{00000000-0006-0000-0A00-0000B2000000}">
      <text>
        <r>
          <rPr>
            <b/>
            <sz val="11"/>
            <color indexed="81"/>
            <rFont val="Tahoma"/>
            <family val="2"/>
          </rPr>
          <t>Per unit tree LAI
In Stella : E_CovEffT</t>
        </r>
        <r>
          <rPr>
            <sz val="8"/>
            <color indexed="81"/>
            <rFont val="Tahoma"/>
            <family val="2"/>
          </rPr>
          <t xml:space="preserve">
</t>
        </r>
      </text>
    </comment>
    <comment ref="D109" authorId="0" shapeId="0" xr:uid="{00000000-0006-0000-0A00-0000B3000000}">
      <text>
        <r>
          <rPr>
            <b/>
            <sz val="11"/>
            <color indexed="81"/>
            <rFont val="Tahoma"/>
            <family val="2"/>
          </rPr>
          <t>In Stella :PD_TEatenBy[pigs]?</t>
        </r>
        <r>
          <rPr>
            <sz val="8"/>
            <color indexed="81"/>
            <rFont val="Tahoma"/>
            <family val="2"/>
          </rPr>
          <t xml:space="preserve">
</t>
        </r>
      </text>
    </comment>
    <comment ref="E123" authorId="7" shapeId="0" xr:uid="{00000000-0006-0000-0A00-0000B4000000}">
      <text>
        <r>
          <rPr>
            <sz val="8"/>
            <color indexed="81"/>
            <rFont val="Tahoma"/>
            <family val="2"/>
          </rPr>
          <t>note:
no longer used</t>
        </r>
      </text>
    </comment>
    <comment ref="D238" authorId="0" shapeId="0" xr:uid="{00000000-0006-0000-0A00-0000B5000000}">
      <text>
        <r>
          <rPr>
            <b/>
            <sz val="11"/>
            <color indexed="81"/>
            <rFont val="Tahoma"/>
            <family val="2"/>
          </rPr>
          <t>In Stella : P_TPlantLab</t>
        </r>
        <r>
          <rPr>
            <sz val="8"/>
            <color indexed="81"/>
            <rFont val="Tahoma"/>
            <family val="2"/>
          </rPr>
          <t xml:space="preserve">
</t>
        </r>
      </text>
    </comment>
    <comment ref="D239" authorId="0" shapeId="0" xr:uid="{00000000-0006-0000-0A00-0000B6000000}">
      <text>
        <r>
          <rPr>
            <b/>
            <sz val="11"/>
            <color indexed="81"/>
            <rFont val="Tahoma"/>
            <family val="2"/>
          </rPr>
          <t>In Stella : P_TPrunLab</t>
        </r>
        <r>
          <rPr>
            <sz val="8"/>
            <color indexed="81"/>
            <rFont val="Tahoma"/>
            <family val="2"/>
          </rPr>
          <t xml:space="preserve">
</t>
        </r>
      </text>
    </comment>
    <comment ref="D240" authorId="0" shapeId="0" xr:uid="{00000000-0006-0000-0A00-0000B7000000}">
      <text>
        <r>
          <rPr>
            <b/>
            <sz val="11"/>
            <color indexed="81"/>
            <rFont val="Tahoma"/>
            <family val="2"/>
          </rPr>
          <t>In Stella : P_TFruitHarvLab</t>
        </r>
        <r>
          <rPr>
            <sz val="8"/>
            <color indexed="81"/>
            <rFont val="Tahoma"/>
            <family val="2"/>
          </rPr>
          <t xml:space="preserve">
</t>
        </r>
      </text>
    </comment>
    <comment ref="D241" authorId="0" shapeId="0" xr:uid="{00000000-0006-0000-0A00-0000B8000000}">
      <text>
        <r>
          <rPr>
            <b/>
            <sz val="11"/>
            <color indexed="81"/>
            <rFont val="Tahoma"/>
            <family val="2"/>
          </rPr>
          <t>In Stella : P_TWoodHarvLab</t>
        </r>
        <r>
          <rPr>
            <sz val="8"/>
            <color indexed="81"/>
            <rFont val="Tahoma"/>
            <family val="2"/>
          </rPr>
          <t xml:space="preserve">
</t>
        </r>
      </text>
    </comment>
    <comment ref="D242" authorId="0" shapeId="0" xr:uid="{00000000-0006-0000-0A00-0000B9000000}">
      <text>
        <r>
          <rPr>
            <b/>
            <sz val="11"/>
            <color indexed="81"/>
            <rFont val="Tahoma"/>
            <family val="2"/>
          </rPr>
          <t>In Stella : P_TLatexHarvLab</t>
        </r>
        <r>
          <rPr>
            <sz val="8"/>
            <color indexed="81"/>
            <rFont val="Tahoma"/>
            <family val="2"/>
          </rPr>
          <t xml:space="preserve">
</t>
        </r>
      </text>
    </comment>
    <comment ref="D245" authorId="0" shapeId="0" xr:uid="{00000000-0006-0000-0A00-0000BA000000}">
      <text>
        <r>
          <rPr>
            <b/>
            <sz val="11"/>
            <color indexed="81"/>
            <rFont val="Tahoma"/>
            <family val="2"/>
          </rPr>
          <t>In Stella : P_TSeedPriceS</t>
        </r>
        <r>
          <rPr>
            <sz val="8"/>
            <color indexed="81"/>
            <rFont val="Tahoma"/>
            <family val="2"/>
          </rPr>
          <t xml:space="preserve">
</t>
        </r>
      </text>
    </comment>
    <comment ref="J245" authorId="8" shapeId="0" xr:uid="{00000000-0006-0000-0A00-0000BB000000}">
      <text>
        <r>
          <rPr>
            <b/>
            <sz val="9"/>
            <color indexed="81"/>
            <rFont val="Tahoma"/>
            <family val="2"/>
          </rPr>
          <t>Dienke:</t>
        </r>
        <r>
          <rPr>
            <sz val="9"/>
            <color indexed="81"/>
            <rFont val="Tahoma"/>
            <family val="2"/>
          </rPr>
          <t xml:space="preserve">
Establishment costs = 29.25 US$ /10,000 trees</t>
        </r>
      </text>
    </comment>
    <comment ref="D246" authorId="0" shapeId="0" xr:uid="{00000000-0006-0000-0A00-0000BC000000}">
      <text>
        <r>
          <rPr>
            <b/>
            <sz val="11"/>
            <color indexed="81"/>
            <rFont val="Tahoma"/>
            <family val="2"/>
          </rPr>
          <t>In Stella : P_TSeedPriceP</t>
        </r>
        <r>
          <rPr>
            <sz val="8"/>
            <color indexed="81"/>
            <rFont val="Tahoma"/>
            <family val="2"/>
          </rPr>
          <t xml:space="preserve">
</t>
        </r>
      </text>
    </comment>
    <comment ref="D248" authorId="0" shapeId="0" xr:uid="{00000000-0006-0000-0A00-0000BD000000}">
      <text>
        <r>
          <rPr>
            <b/>
            <sz val="11"/>
            <color indexed="81"/>
            <rFont val="Tahoma"/>
            <family val="2"/>
          </rPr>
          <t>In Stella :  P_TWoodPriceS</t>
        </r>
      </text>
    </comment>
    <comment ref="D249" authorId="0" shapeId="0" xr:uid="{00000000-0006-0000-0A00-0000BE000000}">
      <text>
        <r>
          <rPr>
            <b/>
            <sz val="11"/>
            <color indexed="81"/>
            <rFont val="Tahoma"/>
            <family val="2"/>
          </rPr>
          <t>In Stella : P_TFruitPriceS</t>
        </r>
        <r>
          <rPr>
            <sz val="8"/>
            <color indexed="81"/>
            <rFont val="Tahoma"/>
            <family val="2"/>
          </rPr>
          <t xml:space="preserve">
</t>
        </r>
      </text>
    </comment>
    <comment ref="D250" authorId="0" shapeId="0" xr:uid="{00000000-0006-0000-0A00-0000BF000000}">
      <text>
        <r>
          <rPr>
            <b/>
            <sz val="11"/>
            <color indexed="81"/>
            <rFont val="Tahoma"/>
            <family val="2"/>
          </rPr>
          <t>In Stella : P_TLatexPriceS</t>
        </r>
        <r>
          <rPr>
            <sz val="8"/>
            <color indexed="81"/>
            <rFont val="Tahoma"/>
            <family val="2"/>
          </rPr>
          <t xml:space="preserve">
</t>
        </r>
      </text>
    </comment>
    <comment ref="D251" authorId="0" shapeId="0" xr:uid="{00000000-0006-0000-0A00-0000C0000000}">
      <text>
        <r>
          <rPr>
            <b/>
            <sz val="11"/>
            <color indexed="81"/>
            <rFont val="Tahoma"/>
            <family val="2"/>
          </rPr>
          <t>In Stella : P_TPrunPriceS</t>
        </r>
        <r>
          <rPr>
            <sz val="8"/>
            <color indexed="81"/>
            <rFont val="Tahoma"/>
            <family val="2"/>
          </rPr>
          <t xml:space="preserve">
</t>
        </r>
      </text>
    </comment>
    <comment ref="D253" authorId="0" shapeId="0" xr:uid="{00000000-0006-0000-0A00-0000C1000000}">
      <text>
        <r>
          <rPr>
            <b/>
            <sz val="11"/>
            <color indexed="81"/>
            <rFont val="Tahoma"/>
            <family val="2"/>
          </rPr>
          <t>In Stella :  P_TWoodPriceP</t>
        </r>
      </text>
    </comment>
    <comment ref="D254" authorId="0" shapeId="0" xr:uid="{00000000-0006-0000-0A00-0000C2000000}">
      <text>
        <r>
          <rPr>
            <b/>
            <sz val="11"/>
            <color indexed="81"/>
            <rFont val="Tahoma"/>
            <family val="2"/>
          </rPr>
          <t>In Stella : P_TFruitPriceP</t>
        </r>
        <r>
          <rPr>
            <sz val="8"/>
            <color indexed="81"/>
            <rFont val="Tahoma"/>
            <family val="2"/>
          </rPr>
          <t xml:space="preserve">
</t>
        </r>
      </text>
    </comment>
    <comment ref="D255" authorId="0" shapeId="0" xr:uid="{00000000-0006-0000-0A00-0000C3000000}">
      <text>
        <r>
          <rPr>
            <b/>
            <sz val="11"/>
            <color indexed="81"/>
            <rFont val="Tahoma"/>
            <family val="2"/>
          </rPr>
          <t>In Stella : P_TLatexPriceP</t>
        </r>
        <r>
          <rPr>
            <sz val="8"/>
            <color indexed="81"/>
            <rFont val="Tahoma"/>
            <family val="2"/>
          </rPr>
          <t xml:space="preserve">
</t>
        </r>
      </text>
    </comment>
    <comment ref="D256" authorId="0" shapeId="0" xr:uid="{00000000-0006-0000-0A00-0000C4000000}">
      <text>
        <r>
          <rPr>
            <b/>
            <sz val="11"/>
            <color indexed="81"/>
            <rFont val="Tahoma"/>
            <family val="2"/>
          </rPr>
          <t>In Stella : P_TPrunPriceP</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AG7" authorId="0" shapeId="0" xr:uid="{00000000-0006-0000-0B00-000001000000}">
      <text>
        <r>
          <rPr>
            <sz val="8"/>
            <color indexed="81"/>
            <rFont val="Tahoma"/>
            <family val="2"/>
          </rPr>
          <t>From Pedotransfer soil database</t>
        </r>
      </text>
    </comment>
    <comment ref="AN7" authorId="0" shapeId="0" xr:uid="{00000000-0006-0000-0B00-000002000000}">
      <text>
        <r>
          <rPr>
            <sz val="8"/>
            <color indexed="81"/>
            <rFont val="Tahoma"/>
            <family val="2"/>
          </rPr>
          <t>Bulk Density Estimated from Silt, clay and carbon content</t>
        </r>
      </text>
    </comment>
    <comment ref="AV7" authorId="0" shapeId="0" xr:uid="{00000000-0006-0000-0B00-000003000000}">
      <text>
        <r>
          <rPr>
            <sz val="8"/>
            <color indexed="81"/>
            <rFont val="Tahoma"/>
            <family val="2"/>
          </rPr>
          <t>Bulk density reference estimated from silt, clay and carbon reference content</t>
        </r>
      </text>
    </comment>
    <comment ref="AY7" authorId="0" shapeId="0" xr:uid="{00000000-0006-0000-0B00-000004000000}">
      <text>
        <r>
          <rPr>
            <b/>
            <sz val="8"/>
            <color indexed="81"/>
            <rFont val="Tahoma"/>
            <family val="2"/>
          </rPr>
          <t>in Stella:
Mc2_CorgpCref</t>
        </r>
      </text>
    </comment>
    <comment ref="AY19" authorId="0" shapeId="0" xr:uid="{00000000-0006-0000-0B00-000005000000}">
      <text>
        <r>
          <rPr>
            <b/>
            <sz val="8"/>
            <color indexed="81"/>
            <rFont val="Tahoma"/>
            <family val="2"/>
          </rPr>
          <t>in Stella:
Mc2_CorgpCref</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RMulia</author>
    <author>nkhasanah</author>
  </authors>
  <commentList>
    <comment ref="C8" authorId="0" shapeId="0" xr:uid="{00000000-0006-0000-0C00-000001000000}">
      <text>
        <r>
          <rPr>
            <b/>
            <sz val="11"/>
            <color indexed="81"/>
            <rFont val="Tahoma"/>
            <family val="2"/>
          </rPr>
          <t>In Stella : P_DiscountRate</t>
        </r>
        <r>
          <rPr>
            <sz val="8"/>
            <color indexed="81"/>
            <rFont val="Tahoma"/>
            <family val="2"/>
          </rPr>
          <t xml:space="preserve">
</t>
        </r>
      </text>
    </comment>
    <comment ref="F8" authorId="1" shapeId="0" xr:uid="{00000000-0006-0000-0C00-000002000000}">
      <text>
        <r>
          <rPr>
            <b/>
            <sz val="8"/>
            <color indexed="81"/>
            <rFont val="Tahoma"/>
            <family val="2"/>
          </rPr>
          <t>inStella:</t>
        </r>
        <r>
          <rPr>
            <sz val="8"/>
            <color indexed="81"/>
            <rFont val="Tahoma"/>
            <family val="2"/>
          </rPr>
          <t xml:space="preserve">
P_ParamAll</t>
        </r>
      </text>
    </comment>
    <comment ref="C9" authorId="0" shapeId="0" xr:uid="{00000000-0006-0000-0C00-000003000000}">
      <text>
        <r>
          <rPr>
            <b/>
            <sz val="11"/>
            <color indexed="81"/>
            <rFont val="Tahoma"/>
            <family val="2"/>
          </rPr>
          <t>In Stella : P_BurnLab</t>
        </r>
        <r>
          <rPr>
            <sz val="8"/>
            <color indexed="81"/>
            <rFont val="Tahoma"/>
            <family val="2"/>
          </rPr>
          <t xml:space="preserve">
</t>
        </r>
      </text>
    </comment>
    <comment ref="C10" authorId="0" shapeId="0" xr:uid="{00000000-0006-0000-0C00-000004000000}">
      <text>
        <r>
          <rPr>
            <b/>
            <sz val="11"/>
            <color indexed="81"/>
            <rFont val="Tahoma"/>
            <family val="2"/>
          </rPr>
          <t>In Stella : P_CFertPrice[N,social]</t>
        </r>
        <r>
          <rPr>
            <sz val="8"/>
            <color indexed="81"/>
            <rFont val="Tahoma"/>
            <family val="2"/>
          </rPr>
          <t xml:space="preserve">
</t>
        </r>
      </text>
    </comment>
    <comment ref="C11" authorId="0" shapeId="0" xr:uid="{00000000-0006-0000-0C00-000005000000}">
      <text>
        <r>
          <rPr>
            <b/>
            <sz val="11"/>
            <color indexed="81"/>
            <rFont val="Tahoma"/>
            <family val="2"/>
          </rPr>
          <t>In Stella : P_CFertPrice[P,social]</t>
        </r>
        <r>
          <rPr>
            <sz val="8"/>
            <color indexed="81"/>
            <rFont val="Tahoma"/>
            <family val="2"/>
          </rPr>
          <t xml:space="preserve">
</t>
        </r>
      </text>
    </comment>
    <comment ref="C12" authorId="0" shapeId="0" xr:uid="{00000000-0006-0000-0C00-000006000000}">
      <text>
        <r>
          <rPr>
            <b/>
            <sz val="11"/>
            <color indexed="81"/>
            <rFont val="Tahoma"/>
            <family val="2"/>
          </rPr>
          <t>In Stella : P_ExtOrg[1,social]</t>
        </r>
        <r>
          <rPr>
            <sz val="8"/>
            <color indexed="81"/>
            <rFont val="Tahoma"/>
            <family val="2"/>
          </rPr>
          <t xml:space="preserve">
</t>
        </r>
      </text>
    </comment>
    <comment ref="C13" authorId="0" shapeId="0" xr:uid="{00000000-0006-0000-0C00-000007000000}">
      <text>
        <r>
          <rPr>
            <b/>
            <sz val="11"/>
            <color indexed="81"/>
            <rFont val="Tahoma"/>
            <family val="2"/>
          </rPr>
          <t>In Stella : P_ExtOrg[2,social]</t>
        </r>
        <r>
          <rPr>
            <sz val="8"/>
            <color indexed="81"/>
            <rFont val="Tahoma"/>
            <family val="2"/>
          </rPr>
          <t xml:space="preserve">
</t>
        </r>
      </text>
    </comment>
    <comment ref="C14" authorId="0" shapeId="0" xr:uid="{00000000-0006-0000-0C00-000008000000}">
      <text>
        <r>
          <rPr>
            <b/>
            <sz val="11"/>
            <color indexed="81"/>
            <rFont val="Tahoma"/>
            <family val="2"/>
          </rPr>
          <t>In Stella : P_CPestContPrice[social]</t>
        </r>
        <r>
          <rPr>
            <sz val="8"/>
            <color indexed="81"/>
            <rFont val="Tahoma"/>
            <family val="2"/>
          </rPr>
          <t xml:space="preserve">
</t>
        </r>
      </text>
    </comment>
    <comment ref="C15" authorId="0" shapeId="0" xr:uid="{00000000-0006-0000-0C00-000009000000}">
      <text>
        <r>
          <rPr>
            <b/>
            <sz val="11"/>
            <color indexed="81"/>
            <rFont val="Tahoma"/>
            <family val="2"/>
          </rPr>
          <t>In Stella : P_FencePrice[social]</t>
        </r>
      </text>
    </comment>
    <comment ref="C16" authorId="0" shapeId="0" xr:uid="{00000000-0006-0000-0C00-00000A000000}">
      <text>
        <r>
          <rPr>
            <b/>
            <sz val="11"/>
            <color indexed="81"/>
            <rFont val="Tahoma"/>
            <family val="2"/>
          </rPr>
          <t>In Stella : P_Unit LabCost[social]</t>
        </r>
        <r>
          <rPr>
            <sz val="8"/>
            <color indexed="81"/>
            <rFont val="Tahoma"/>
            <family val="2"/>
          </rPr>
          <t xml:space="preserve">
</t>
        </r>
      </text>
    </comment>
    <comment ref="C17" authorId="0" shapeId="0" xr:uid="{00000000-0006-0000-0C00-00000B000000}">
      <text>
        <r>
          <rPr>
            <b/>
            <sz val="11"/>
            <color indexed="81"/>
            <rFont val="Tahoma"/>
            <family val="2"/>
          </rPr>
          <t>In Stella : P_CFertPrice[N,private]</t>
        </r>
        <r>
          <rPr>
            <sz val="8"/>
            <color indexed="81"/>
            <rFont val="Tahoma"/>
            <family val="2"/>
          </rPr>
          <t xml:space="preserve">
</t>
        </r>
      </text>
    </comment>
    <comment ref="C18" authorId="0" shapeId="0" xr:uid="{00000000-0006-0000-0C00-00000C000000}">
      <text>
        <r>
          <rPr>
            <b/>
            <sz val="11"/>
            <color indexed="81"/>
            <rFont val="Tahoma"/>
            <family val="2"/>
          </rPr>
          <t>In Stella : P_CFertPrice[P,private]</t>
        </r>
        <r>
          <rPr>
            <sz val="8"/>
            <color indexed="81"/>
            <rFont val="Tahoma"/>
            <family val="2"/>
          </rPr>
          <t xml:space="preserve">
</t>
        </r>
      </text>
    </comment>
    <comment ref="C19" authorId="0" shapeId="0" xr:uid="{00000000-0006-0000-0C00-00000D000000}">
      <text>
        <r>
          <rPr>
            <b/>
            <sz val="11"/>
            <color indexed="81"/>
            <rFont val="Tahoma"/>
            <family val="2"/>
          </rPr>
          <t>In Stella : P_ExtOrg[1,private]</t>
        </r>
        <r>
          <rPr>
            <sz val="8"/>
            <color indexed="81"/>
            <rFont val="Tahoma"/>
            <family val="2"/>
          </rPr>
          <t xml:space="preserve">
</t>
        </r>
      </text>
    </comment>
    <comment ref="C20" authorId="0" shapeId="0" xr:uid="{00000000-0006-0000-0C00-00000E000000}">
      <text>
        <r>
          <rPr>
            <b/>
            <sz val="11"/>
            <color indexed="81"/>
            <rFont val="Tahoma"/>
            <family val="2"/>
          </rPr>
          <t>In Stella : P_ExtOrg[2,private]</t>
        </r>
        <r>
          <rPr>
            <sz val="8"/>
            <color indexed="81"/>
            <rFont val="Tahoma"/>
            <family val="2"/>
          </rPr>
          <t xml:space="preserve">
</t>
        </r>
      </text>
    </comment>
    <comment ref="C21" authorId="0" shapeId="0" xr:uid="{00000000-0006-0000-0C00-00000F000000}">
      <text>
        <r>
          <rPr>
            <b/>
            <sz val="11"/>
            <color indexed="81"/>
            <rFont val="Tahoma"/>
            <family val="2"/>
          </rPr>
          <t>In Stella : P_CPestContPrice[private]</t>
        </r>
        <r>
          <rPr>
            <sz val="8"/>
            <color indexed="81"/>
            <rFont val="Tahoma"/>
            <family val="2"/>
          </rPr>
          <t xml:space="preserve">
</t>
        </r>
      </text>
    </comment>
    <comment ref="C22" authorId="0" shapeId="0" xr:uid="{00000000-0006-0000-0C00-000010000000}">
      <text>
        <r>
          <rPr>
            <b/>
            <sz val="11"/>
            <color indexed="81"/>
            <rFont val="Tahoma"/>
            <family val="2"/>
          </rPr>
          <t>In Stella : P_FencePrice[private]</t>
        </r>
      </text>
    </comment>
    <comment ref="C23" authorId="0" shapeId="0" xr:uid="{00000000-0006-0000-0C00-000011000000}">
      <text>
        <r>
          <rPr>
            <b/>
            <sz val="11"/>
            <color indexed="81"/>
            <rFont val="Tahoma"/>
            <family val="2"/>
          </rPr>
          <t>In Stella : P_Unit LabCost[private]</t>
        </r>
        <r>
          <rPr>
            <sz val="8"/>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NKhasanah</author>
    <author>RMulia</author>
  </authors>
  <commentList>
    <comment ref="C7" authorId="0" shapeId="0" xr:uid="{00000000-0006-0000-0D00-000001000000}">
      <text>
        <r>
          <rPr>
            <b/>
            <sz val="8"/>
            <color indexed="81"/>
            <rFont val="Tahoma"/>
            <family val="2"/>
          </rPr>
          <t>In Stella :
S_KsatInitV1</t>
        </r>
        <r>
          <rPr>
            <sz val="8"/>
            <color indexed="81"/>
            <rFont val="Tahoma"/>
            <family val="2"/>
          </rPr>
          <t xml:space="preserve">
</t>
        </r>
      </text>
    </comment>
    <comment ref="D7" authorId="0" shapeId="0" xr:uid="{00000000-0006-0000-0D00-000002000000}">
      <text>
        <r>
          <rPr>
            <b/>
            <sz val="8"/>
            <color indexed="81"/>
            <rFont val="Tahoma"/>
            <family val="2"/>
          </rPr>
          <t>In Stella :
S_KsatDefV1</t>
        </r>
      </text>
    </comment>
    <comment ref="E7" authorId="0" shapeId="0" xr:uid="{00000000-0006-0000-0D00-000003000000}">
      <text>
        <r>
          <rPr>
            <b/>
            <sz val="8"/>
            <color indexed="81"/>
            <rFont val="Tahoma"/>
            <family val="2"/>
          </rPr>
          <t>In Stella :
W_FieldCapKcrit1</t>
        </r>
      </text>
    </comment>
    <comment ref="F7" authorId="0" shapeId="0" xr:uid="{00000000-0006-0000-0D00-000004000000}">
      <text>
        <r>
          <rPr>
            <b/>
            <sz val="8"/>
            <color indexed="81"/>
            <rFont val="Tahoma"/>
            <family val="2"/>
          </rPr>
          <t>n Stella :
W_ThetaInacc1</t>
        </r>
      </text>
    </comment>
    <comment ref="G7" authorId="0" shapeId="0" xr:uid="{00000000-0006-0000-0D00-000005000000}">
      <text>
        <r>
          <rPr>
            <b/>
            <sz val="8"/>
            <color indexed="81"/>
            <rFont val="Tahoma"/>
            <family val="2"/>
          </rPr>
          <t>In Stella :
E_BulkDens</t>
        </r>
      </text>
    </comment>
    <comment ref="J7" authorId="0" shapeId="0" xr:uid="{00000000-0006-0000-0D00-000006000000}">
      <text>
        <r>
          <rPr>
            <b/>
            <sz val="8"/>
            <color indexed="81"/>
            <rFont val="Tahoma"/>
            <family val="2"/>
          </rPr>
          <t>In Stella :
S_KsatInitV2</t>
        </r>
        <r>
          <rPr>
            <sz val="8"/>
            <color indexed="81"/>
            <rFont val="Tahoma"/>
            <family val="2"/>
          </rPr>
          <t xml:space="preserve">
</t>
        </r>
      </text>
    </comment>
    <comment ref="K7" authorId="0" shapeId="0" xr:uid="{00000000-0006-0000-0D00-000007000000}">
      <text>
        <r>
          <rPr>
            <b/>
            <sz val="8"/>
            <color indexed="81"/>
            <rFont val="Tahoma"/>
            <family val="2"/>
          </rPr>
          <t>In Stella :
S_KsatDefV2</t>
        </r>
        <r>
          <rPr>
            <sz val="8"/>
            <color indexed="81"/>
            <rFont val="Tahoma"/>
            <family val="2"/>
          </rPr>
          <t xml:space="preserve">
</t>
        </r>
      </text>
    </comment>
    <comment ref="L7" authorId="0" shapeId="0" xr:uid="{00000000-0006-0000-0D00-000008000000}">
      <text>
        <r>
          <rPr>
            <b/>
            <sz val="8"/>
            <color indexed="81"/>
            <rFont val="Tahoma"/>
            <family val="2"/>
          </rPr>
          <t>In Stella :
W_FieldCapKcrit2</t>
        </r>
      </text>
    </comment>
    <comment ref="M7" authorId="0" shapeId="0" xr:uid="{00000000-0006-0000-0D00-000009000000}">
      <text>
        <r>
          <rPr>
            <b/>
            <sz val="8"/>
            <color indexed="81"/>
            <rFont val="Tahoma"/>
            <family val="2"/>
          </rPr>
          <t>n Stella :
W_ThetaInacc2</t>
        </r>
      </text>
    </comment>
    <comment ref="N7" authorId="0" shapeId="0" xr:uid="{00000000-0006-0000-0D00-00000A000000}">
      <text>
        <r>
          <rPr>
            <b/>
            <sz val="8"/>
            <color indexed="81"/>
            <rFont val="Tahoma"/>
            <family val="2"/>
          </rPr>
          <t>In Stella :
E_BulkDens</t>
        </r>
      </text>
    </comment>
    <comment ref="Q7" authorId="0" shapeId="0" xr:uid="{00000000-0006-0000-0D00-00000B000000}">
      <text>
        <r>
          <rPr>
            <b/>
            <sz val="8"/>
            <color indexed="81"/>
            <rFont val="Tahoma"/>
            <family val="2"/>
          </rPr>
          <t>In Stella :
S_KsatInitV3</t>
        </r>
      </text>
    </comment>
    <comment ref="R7" authorId="0" shapeId="0" xr:uid="{00000000-0006-0000-0D00-00000C000000}">
      <text>
        <r>
          <rPr>
            <b/>
            <sz val="8"/>
            <color indexed="81"/>
            <rFont val="Tahoma"/>
            <family val="2"/>
          </rPr>
          <t>In Stella :
S_KsatDefV3</t>
        </r>
      </text>
    </comment>
    <comment ref="S7" authorId="0" shapeId="0" xr:uid="{00000000-0006-0000-0D00-00000D000000}">
      <text>
        <r>
          <rPr>
            <b/>
            <sz val="8"/>
            <color indexed="81"/>
            <rFont val="Tahoma"/>
            <family val="2"/>
          </rPr>
          <t>In Stella :
W_FieldCapKcrit3</t>
        </r>
      </text>
    </comment>
    <comment ref="T7" authorId="0" shapeId="0" xr:uid="{00000000-0006-0000-0D00-00000E000000}">
      <text>
        <r>
          <rPr>
            <b/>
            <sz val="8"/>
            <color indexed="81"/>
            <rFont val="Tahoma"/>
            <family val="2"/>
          </rPr>
          <t>n Stella :
W_ThetaInacc3</t>
        </r>
      </text>
    </comment>
    <comment ref="U7" authorId="0" shapeId="0" xr:uid="{00000000-0006-0000-0D00-00000F000000}">
      <text>
        <r>
          <rPr>
            <b/>
            <sz val="8"/>
            <color indexed="81"/>
            <rFont val="Tahoma"/>
            <family val="2"/>
          </rPr>
          <t>In Stella :
E_BulkDens</t>
        </r>
      </text>
    </comment>
    <comment ref="X7" authorId="0" shapeId="0" xr:uid="{00000000-0006-0000-0D00-000010000000}">
      <text>
        <r>
          <rPr>
            <b/>
            <sz val="8"/>
            <color indexed="81"/>
            <rFont val="Tahoma"/>
            <family val="2"/>
          </rPr>
          <t>In Stella :
S_KsatInitV4</t>
        </r>
      </text>
    </comment>
    <comment ref="Y7" authorId="0" shapeId="0" xr:uid="{00000000-0006-0000-0D00-000011000000}">
      <text>
        <r>
          <rPr>
            <b/>
            <sz val="8"/>
            <color indexed="81"/>
            <rFont val="Tahoma"/>
            <family val="2"/>
          </rPr>
          <t>In Stella :
S_KsatDefV4</t>
        </r>
      </text>
    </comment>
    <comment ref="Z7" authorId="0" shapeId="0" xr:uid="{00000000-0006-0000-0D00-000012000000}">
      <text>
        <r>
          <rPr>
            <b/>
            <sz val="8"/>
            <color indexed="81"/>
            <rFont val="Tahoma"/>
            <family val="2"/>
          </rPr>
          <t>In Stella :
W_FieldCapKcrit4</t>
        </r>
      </text>
    </comment>
    <comment ref="AA7" authorId="0" shapeId="0" xr:uid="{00000000-0006-0000-0D00-000013000000}">
      <text>
        <r>
          <rPr>
            <b/>
            <sz val="8"/>
            <color indexed="81"/>
            <rFont val="Tahoma"/>
            <family val="2"/>
          </rPr>
          <t>n Stella :
W_ThetaInacc4</t>
        </r>
      </text>
    </comment>
    <comment ref="AB7" authorId="0" shapeId="0" xr:uid="{00000000-0006-0000-0D00-000014000000}">
      <text>
        <r>
          <rPr>
            <b/>
            <sz val="8"/>
            <color indexed="81"/>
            <rFont val="Tahoma"/>
            <family val="2"/>
          </rPr>
          <t>In Stella :
E_BulkDens</t>
        </r>
      </text>
    </comment>
    <comment ref="B9" authorId="0" shapeId="0" xr:uid="{00000000-0006-0000-0D00-000015000000}">
      <text>
        <r>
          <rPr>
            <b/>
            <sz val="8"/>
            <color indexed="81"/>
            <rFont val="Tahoma"/>
            <family val="2"/>
          </rPr>
          <t xml:space="preserve">In Stella :
</t>
        </r>
        <r>
          <rPr>
            <sz val="8"/>
            <color indexed="81"/>
            <rFont val="Tahoma"/>
            <family val="2"/>
          </rPr>
          <t xml:space="preserve">
</t>
        </r>
      </text>
    </comment>
    <comment ref="D9" authorId="0" shapeId="0" xr:uid="{00000000-0006-0000-0D00-000016000000}">
      <text>
        <r>
          <rPr>
            <b/>
            <sz val="8"/>
            <color indexed="81"/>
            <rFont val="Tahoma"/>
            <family val="2"/>
          </rPr>
          <t>In Stella :</t>
        </r>
        <r>
          <rPr>
            <sz val="8"/>
            <color indexed="81"/>
            <rFont val="Tahoma"/>
            <family val="2"/>
          </rPr>
          <t xml:space="preserve">
</t>
        </r>
      </text>
    </comment>
    <comment ref="I9" authorId="0" shapeId="0" xr:uid="{00000000-0006-0000-0D00-000017000000}">
      <text>
        <r>
          <rPr>
            <b/>
            <sz val="8"/>
            <color indexed="81"/>
            <rFont val="Tahoma"/>
            <family val="2"/>
          </rPr>
          <t>In Stella :</t>
        </r>
        <r>
          <rPr>
            <sz val="8"/>
            <color indexed="81"/>
            <rFont val="Tahoma"/>
            <family val="2"/>
          </rPr>
          <t xml:space="preserve">
</t>
        </r>
      </text>
    </comment>
    <comment ref="K9" authorId="0" shapeId="0" xr:uid="{00000000-0006-0000-0D00-000018000000}">
      <text>
        <r>
          <rPr>
            <b/>
            <sz val="8"/>
            <color indexed="81"/>
            <rFont val="Tahoma"/>
            <family val="2"/>
          </rPr>
          <t>In Stella :</t>
        </r>
        <r>
          <rPr>
            <sz val="8"/>
            <color indexed="81"/>
            <rFont val="Tahoma"/>
            <family val="2"/>
          </rPr>
          <t xml:space="preserve">
</t>
        </r>
      </text>
    </comment>
    <comment ref="P9" authorId="0" shapeId="0" xr:uid="{00000000-0006-0000-0D00-000019000000}">
      <text>
        <r>
          <rPr>
            <b/>
            <sz val="8"/>
            <color indexed="81"/>
            <rFont val="Tahoma"/>
            <family val="2"/>
          </rPr>
          <t>In Stella :</t>
        </r>
        <r>
          <rPr>
            <sz val="8"/>
            <color indexed="81"/>
            <rFont val="Tahoma"/>
            <family val="2"/>
          </rPr>
          <t xml:space="preserve">
</t>
        </r>
      </text>
    </comment>
    <comment ref="R9" authorId="0" shapeId="0" xr:uid="{00000000-0006-0000-0D00-00001A000000}">
      <text>
        <r>
          <rPr>
            <b/>
            <sz val="8"/>
            <color indexed="81"/>
            <rFont val="Tahoma"/>
            <family val="2"/>
          </rPr>
          <t>In Stella :</t>
        </r>
        <r>
          <rPr>
            <sz val="8"/>
            <color indexed="81"/>
            <rFont val="Tahoma"/>
            <family val="2"/>
          </rPr>
          <t xml:space="preserve">
</t>
        </r>
      </text>
    </comment>
    <comment ref="W9" authorId="0" shapeId="0" xr:uid="{00000000-0006-0000-0D00-00001B000000}">
      <text>
        <r>
          <rPr>
            <b/>
            <sz val="8"/>
            <color indexed="81"/>
            <rFont val="Tahoma"/>
            <family val="2"/>
          </rPr>
          <t>In Stella :</t>
        </r>
        <r>
          <rPr>
            <sz val="8"/>
            <color indexed="81"/>
            <rFont val="Tahoma"/>
            <family val="2"/>
          </rPr>
          <t xml:space="preserve">
</t>
        </r>
      </text>
    </comment>
    <comment ref="Y9" authorId="0" shapeId="0" xr:uid="{00000000-0006-0000-0D00-00001C000000}">
      <text>
        <r>
          <rPr>
            <b/>
            <sz val="8"/>
            <color indexed="81"/>
            <rFont val="Tahoma"/>
            <family val="2"/>
          </rPr>
          <t>In Stella :</t>
        </r>
        <r>
          <rPr>
            <sz val="8"/>
            <color indexed="81"/>
            <rFont val="Tahoma"/>
            <family val="2"/>
          </rPr>
          <t xml:space="preserve">
</t>
        </r>
      </text>
    </comment>
    <comment ref="B12" authorId="1" shapeId="0" xr:uid="{00000000-0006-0000-0D00-00001D000000}">
      <text>
        <r>
          <rPr>
            <b/>
            <sz val="11"/>
            <color indexed="81"/>
            <rFont val="Tahoma"/>
            <family val="2"/>
          </rPr>
          <t xml:space="preserve">In Stella : W_PhiTheta1
Matrix flux potential at a given theta/soil water content in layer 1  zone 1 (cm2 day-1) </t>
        </r>
      </text>
    </comment>
    <comment ref="C12" authorId="1" shapeId="0" xr:uid="{00000000-0006-0000-0D00-00001E000000}">
      <text>
        <r>
          <rPr>
            <b/>
            <sz val="11"/>
            <color indexed="81"/>
            <rFont val="Tahoma"/>
            <family val="2"/>
          </rPr>
          <t>In Stella : W_PTheta1</t>
        </r>
        <r>
          <rPr>
            <sz val="8"/>
            <color indexed="81"/>
            <rFont val="Tahoma"/>
            <family val="2"/>
          </rPr>
          <t xml:space="preserve">
</t>
        </r>
      </text>
    </comment>
    <comment ref="E12" authorId="1" shapeId="0" xr:uid="{00000000-0006-0000-0D00-00001F000000}">
      <text>
        <r>
          <rPr>
            <b/>
            <sz val="11"/>
            <color indexed="81"/>
            <rFont val="Tahoma"/>
            <family val="2"/>
          </rPr>
          <t>In Stella (linked into 7 parts) : W_PhiPW1
W_PhiPMW1
W_PhiPMS1
W_PhiPS1
TW_PhiPotT1L1
TW_PhiPotT2L1
TW_PhiPotT3L1</t>
        </r>
      </text>
    </comment>
    <comment ref="G12" authorId="1" shapeId="0" xr:uid="{00000000-0006-0000-0D00-000020000000}">
      <text>
        <r>
          <rPr>
            <b/>
            <sz val="11"/>
            <color indexed="81"/>
            <rFont val="Tahoma"/>
            <family val="2"/>
          </rPr>
          <t>In Stella (linked into 2 parts): W_ThetaPMax
W_ThetaP1</t>
        </r>
      </text>
    </comment>
    <comment ref="I12" authorId="1" shapeId="0" xr:uid="{00000000-0006-0000-0D00-000021000000}">
      <text>
        <r>
          <rPr>
            <b/>
            <sz val="11"/>
            <color indexed="81"/>
            <rFont val="Tahoma"/>
            <family val="2"/>
          </rPr>
          <t xml:space="preserve">In Stella : W_PhiTheta2
Matrix flux potential at a given theta/soil water content in layer 2  zone 1 (cm2 day-1) </t>
        </r>
      </text>
    </comment>
    <comment ref="J12" authorId="1" shapeId="0" xr:uid="{00000000-0006-0000-0D00-000022000000}">
      <text>
        <r>
          <rPr>
            <b/>
            <sz val="11"/>
            <color indexed="81"/>
            <rFont val="Tahoma"/>
            <family val="2"/>
          </rPr>
          <t>In Stella : W_PTheta2</t>
        </r>
        <r>
          <rPr>
            <sz val="8"/>
            <color indexed="81"/>
            <rFont val="Tahoma"/>
            <family val="2"/>
          </rPr>
          <t xml:space="preserve">
</t>
        </r>
      </text>
    </comment>
    <comment ref="L12" authorId="1" shapeId="0" xr:uid="{00000000-0006-0000-0D00-000023000000}">
      <text>
        <r>
          <rPr>
            <b/>
            <sz val="11"/>
            <color indexed="81"/>
            <rFont val="Tahoma"/>
            <family val="2"/>
          </rPr>
          <t>In Stella (linked into 7 parts) : W_PhiPW2
W_PhiPMW2
W_PhiPMS2
W_PhiPS2
TW_PhiPotT1L2
TW_PhiPotT2L2
TW_PhiPotT3L2</t>
        </r>
      </text>
    </comment>
    <comment ref="N12" authorId="1" shapeId="0" xr:uid="{00000000-0006-0000-0D00-000024000000}">
      <text>
        <r>
          <rPr>
            <b/>
            <sz val="11"/>
            <color indexed="81"/>
            <rFont val="Tahoma"/>
            <family val="2"/>
          </rPr>
          <t>In Stella: 
W_ThetaP2</t>
        </r>
      </text>
    </comment>
    <comment ref="P12" authorId="1" shapeId="0" xr:uid="{00000000-0006-0000-0D00-000025000000}">
      <text>
        <r>
          <rPr>
            <b/>
            <sz val="11"/>
            <color indexed="81"/>
            <rFont val="Tahoma"/>
            <family val="2"/>
          </rPr>
          <t xml:space="preserve">In Stella : W_PhiTheta3
Matrix flux potential at a given theta/soil water content in layer 3  zone 1 (cm2 day-1) </t>
        </r>
      </text>
    </comment>
    <comment ref="Q12" authorId="1" shapeId="0" xr:uid="{00000000-0006-0000-0D00-000026000000}">
      <text>
        <r>
          <rPr>
            <b/>
            <sz val="11"/>
            <color indexed="81"/>
            <rFont val="Tahoma"/>
            <family val="2"/>
          </rPr>
          <t xml:space="preserve">In Stella : W_PTheta3  </t>
        </r>
        <r>
          <rPr>
            <sz val="8"/>
            <color indexed="81"/>
            <rFont val="Tahoma"/>
            <family val="2"/>
          </rPr>
          <t xml:space="preserve">
</t>
        </r>
      </text>
    </comment>
    <comment ref="S12" authorId="1" shapeId="0" xr:uid="{00000000-0006-0000-0D00-000027000000}">
      <text>
        <r>
          <rPr>
            <b/>
            <sz val="11"/>
            <color indexed="81"/>
            <rFont val="Tahoma"/>
            <family val="2"/>
          </rPr>
          <t>In Stella (linked into 7 parts) : W_PhiPW3
 W_PhiPMW3
W_PhiPMS3
W_PhiPS3
TW_PhiPotT1L3
TW_PhiPotT2L3
TW_PhiPotT3L3</t>
        </r>
      </text>
    </comment>
    <comment ref="U12" authorId="1" shapeId="0" xr:uid="{00000000-0006-0000-0D00-000028000000}">
      <text>
        <r>
          <rPr>
            <b/>
            <sz val="11"/>
            <color indexed="81"/>
            <rFont val="Tahoma"/>
            <family val="2"/>
          </rPr>
          <t>In Stella: 
W_ThetaP3</t>
        </r>
      </text>
    </comment>
    <comment ref="W12" authorId="1" shapeId="0" xr:uid="{00000000-0006-0000-0D00-000029000000}">
      <text>
        <r>
          <rPr>
            <b/>
            <sz val="11"/>
            <color indexed="81"/>
            <rFont val="Tahoma"/>
            <family val="2"/>
          </rPr>
          <t xml:space="preserve">In Stella : W_PhiTheta4
Matrix flux potential at a given theta/soil water content in layer 4  zone 1 (cm2 day-1) </t>
        </r>
      </text>
    </comment>
    <comment ref="X12" authorId="1" shapeId="0" xr:uid="{00000000-0006-0000-0D00-00002A000000}">
      <text>
        <r>
          <rPr>
            <b/>
            <sz val="11"/>
            <color indexed="81"/>
            <rFont val="Tahoma"/>
            <family val="2"/>
          </rPr>
          <t xml:space="preserve">In Stella : W_PTheta4  </t>
        </r>
        <r>
          <rPr>
            <sz val="8"/>
            <color indexed="81"/>
            <rFont val="Tahoma"/>
            <family val="2"/>
          </rPr>
          <t xml:space="preserve">
</t>
        </r>
      </text>
    </comment>
    <comment ref="Z12" authorId="1" shapeId="0" xr:uid="{00000000-0006-0000-0D00-00002B000000}">
      <text>
        <r>
          <rPr>
            <b/>
            <sz val="11"/>
            <color indexed="81"/>
            <rFont val="Tahoma"/>
            <family val="2"/>
          </rPr>
          <t>In Stella (linked into 7 parts) : W_PhiPW4
 W_PhiPMW4
W_PhiPMS4
W_PhiPS4
TW_PhiPotT1L4
TW_PhiPotT2L4
TW_PhiPotT3L4</t>
        </r>
      </text>
    </comment>
    <comment ref="AB12" authorId="1" shapeId="0" xr:uid="{00000000-0006-0000-0D00-00002C000000}">
      <text>
        <r>
          <rPr>
            <b/>
            <sz val="11"/>
            <color indexed="81"/>
            <rFont val="Tahoma"/>
            <family val="2"/>
          </rPr>
          <t>In Stella: 
W_ThetaP4</t>
        </r>
      </text>
    </comment>
    <comment ref="AD12" authorId="1" shapeId="0" xr:uid="{00000000-0006-0000-0D00-00002D000000}">
      <text>
        <r>
          <rPr>
            <b/>
            <sz val="11"/>
            <color indexed="81"/>
            <rFont val="Tahoma"/>
            <family val="2"/>
          </rPr>
          <t>In Stella : S_SoilProp</t>
        </r>
        <r>
          <rPr>
            <sz val="8"/>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RMulia</author>
  </authors>
  <commentList>
    <comment ref="O8" authorId="0" shapeId="0" xr:uid="{00000000-0006-0000-1100-000001000000}">
      <text>
        <r>
          <rPr>
            <b/>
            <sz val="11"/>
            <color indexed="81"/>
            <rFont val="Tahoma"/>
            <family val="2"/>
          </rPr>
          <t>For complete outputs, please see the WaNuLCAS manual</t>
        </r>
        <r>
          <rPr>
            <sz val="8"/>
            <color indexed="81"/>
            <rFont val="Tahoma"/>
            <family val="2"/>
          </rPr>
          <t xml:space="preserve">
</t>
        </r>
      </text>
    </comment>
  </commentList>
</comments>
</file>

<file path=xl/sharedStrings.xml><?xml version="1.0" encoding="utf-8"?>
<sst xmlns="http://schemas.openxmlformats.org/spreadsheetml/2006/main" count="2045" uniqueCount="997">
  <si>
    <t xml:space="preserve"> Cq_CRelLUE = Relative light use efficiency (dimesionless)</t>
  </si>
  <si>
    <t xml:space="preserve"> Cq_CLWR = Leaf Weight Ratio (dimensionless)</t>
  </si>
  <si>
    <t>CROP TYPE</t>
  </si>
  <si>
    <t>Stage</t>
  </si>
  <si>
    <t>Groundnut</t>
  </si>
  <si>
    <t>Cowpea</t>
  </si>
  <si>
    <t>Parameter</t>
  </si>
  <si>
    <t>Units</t>
  </si>
  <si>
    <t>Weed</t>
  </si>
  <si>
    <t>Water Uptake</t>
  </si>
  <si>
    <t xml:space="preserve">cm/day </t>
  </si>
  <si>
    <t xml:space="preserve">cm </t>
  </si>
  <si>
    <t>Nutrient Uptake</t>
  </si>
  <si>
    <t xml:space="preserve">kg/m2 </t>
  </si>
  <si>
    <t>Soil Erosion</t>
  </si>
  <si>
    <t>Crop Stage</t>
  </si>
  <si>
    <t xml:space="preserve">days </t>
  </si>
  <si>
    <t>Crop Growth</t>
  </si>
  <si>
    <t xml:space="preserve">kg/(m2.day) </t>
  </si>
  <si>
    <t xml:space="preserve">l/kg </t>
  </si>
  <si>
    <t>1/day</t>
  </si>
  <si>
    <t>Light Capture</t>
  </si>
  <si>
    <t>Litter Quality</t>
  </si>
  <si>
    <t>N Fixation</t>
  </si>
  <si>
    <t>kg(DW)/g(N)</t>
  </si>
  <si>
    <t xml:space="preserve">Cq_CHarvAlloc = Harvest Allocation (dimensionless) </t>
  </si>
  <si>
    <t xml:space="preserve"> Cq_CSLA = Specific Leaf Area (m2/kg)</t>
  </si>
  <si>
    <t>Root</t>
  </si>
  <si>
    <t xml:space="preserve">1/m </t>
  </si>
  <si>
    <t xml:space="preserve">cm/cm2 </t>
  </si>
  <si>
    <t xml:space="preserve">cm/cm3 </t>
  </si>
  <si>
    <t>m/g</t>
  </si>
  <si>
    <t>cm</t>
  </si>
  <si>
    <t>Annual or Perennial?</t>
  </si>
  <si>
    <t>Julian day</t>
  </si>
  <si>
    <t xml:space="preserve"> Cq_CRrAlloc = Root allocation (fraction)</t>
  </si>
  <si>
    <t>Burning Impacts</t>
  </si>
  <si>
    <t>Layer</t>
  </si>
  <si>
    <t xml:space="preserve">Ksat_deflt </t>
  </si>
  <si>
    <t>Field Capacity</t>
  </si>
  <si>
    <t>INPUT</t>
  </si>
  <si>
    <t>Median particle size of sand</t>
  </si>
  <si>
    <t>Bulk Density</t>
  </si>
  <si>
    <t>K used for defining field capacity</t>
  </si>
  <si>
    <t>cm d-1</t>
  </si>
  <si>
    <t>Your own estimate of Ksat</t>
  </si>
  <si>
    <t>Theta sat (Total saturated porosity)</t>
  </si>
  <si>
    <t>m3 water m-3 soil</t>
  </si>
  <si>
    <t>Ksat (saturated conductivity)</t>
  </si>
  <si>
    <t>Alpha</t>
  </si>
  <si>
    <t>cm-1</t>
  </si>
  <si>
    <t>lambda</t>
  </si>
  <si>
    <t>n</t>
  </si>
  <si>
    <t>Field capacity based on critical K value</t>
  </si>
  <si>
    <t xml:space="preserve">Theta sat </t>
  </si>
  <si>
    <t>FieldCap</t>
  </si>
  <si>
    <t xml:space="preserve">k sat </t>
  </si>
  <si>
    <t>based on</t>
  </si>
  <si>
    <t>pF</t>
  </si>
  <si>
    <t>K crit</t>
  </si>
  <si>
    <t>Generated  value</t>
  </si>
  <si>
    <t>P</t>
  </si>
  <si>
    <t>Theta</t>
  </si>
  <si>
    <t>Conductivity</t>
  </si>
  <si>
    <t>Phi</t>
  </si>
  <si>
    <t>AvgK</t>
  </si>
  <si>
    <t>DeltaPhi</t>
  </si>
  <si>
    <t>DeltaTheta</t>
  </si>
  <si>
    <t>ThetaUp</t>
  </si>
  <si>
    <t>ThetaDown</t>
  </si>
  <si>
    <t>PhiUp</t>
  </si>
  <si>
    <t>PhiDown</t>
  </si>
  <si>
    <t>ThetaDesc</t>
  </si>
  <si>
    <t>PhiThetaDesc</t>
  </si>
  <si>
    <t>Theta Asc</t>
  </si>
  <si>
    <t>PhiThetaAsc</t>
  </si>
  <si>
    <t>RowUp</t>
  </si>
  <si>
    <t>RowDown</t>
  </si>
  <si>
    <t>MaxNeg</t>
  </si>
  <si>
    <t>ThetaMaxNeg</t>
  </si>
  <si>
    <t>MinPos</t>
  </si>
  <si>
    <t>ThetaMinP</t>
  </si>
  <si>
    <t xml:space="preserve">pF at </t>
  </si>
  <si>
    <t>at Field</t>
  </si>
  <si>
    <t>pFDif</t>
  </si>
  <si>
    <t>logKdif</t>
  </si>
  <si>
    <t>For graphs:</t>
  </si>
  <si>
    <t>Field Cap</t>
  </si>
  <si>
    <t>Capacity</t>
  </si>
  <si>
    <t>log K</t>
  </si>
  <si>
    <t>Ksat</t>
  </si>
  <si>
    <t>Ksat_deflt</t>
  </si>
  <si>
    <t>PHI</t>
  </si>
  <si>
    <t>P-Mobile</t>
  </si>
  <si>
    <t>mg P kg-1</t>
  </si>
  <si>
    <t>Layer1</t>
  </si>
  <si>
    <t>Layer2</t>
  </si>
  <si>
    <t>Layer3</t>
  </si>
  <si>
    <t>Layer4</t>
  </si>
  <si>
    <t>Type of Soil</t>
  </si>
  <si>
    <t>Coefficient of parameter used</t>
  </si>
  <si>
    <t>Parameters</t>
  </si>
  <si>
    <t>Soil fertility index</t>
  </si>
  <si>
    <t>P-Bray</t>
  </si>
  <si>
    <t>P-water</t>
  </si>
  <si>
    <t>SorbMax1</t>
  </si>
  <si>
    <t>SorbMax2</t>
  </si>
  <si>
    <t>SorbAff1</t>
  </si>
  <si>
    <t>SorbAff2</t>
  </si>
  <si>
    <t>ThetaSat</t>
  </si>
  <si>
    <t>Zone 1</t>
  </si>
  <si>
    <t>Zone 2</t>
  </si>
  <si>
    <t>Zone 3</t>
  </si>
  <si>
    <t>Zone 4</t>
  </si>
  <si>
    <t>Soil type</t>
  </si>
  <si>
    <t>v:v solution:soil</t>
  </si>
  <si>
    <t>Layer 1</t>
  </si>
  <si>
    <t>Your 1st</t>
  </si>
  <si>
    <t>relative Sorbaff in extraction medium</t>
  </si>
  <si>
    <t>Layer 2</t>
  </si>
  <si>
    <t>Your 2nd</t>
  </si>
  <si>
    <t>Layer 3</t>
  </si>
  <si>
    <t>Your 3rd</t>
  </si>
  <si>
    <t>Layer 4</t>
  </si>
  <si>
    <t>Your 4th</t>
  </si>
  <si>
    <t>mg P cm-3</t>
  </si>
  <si>
    <t>ml  mg -1</t>
  </si>
  <si>
    <t>cm3 cm-3</t>
  </si>
  <si>
    <t>g cm-3</t>
  </si>
  <si>
    <t>Light Clay</t>
  </si>
  <si>
    <t>Basin Clay</t>
  </si>
  <si>
    <t>P-mobile</t>
  </si>
  <si>
    <t>Light Sand</t>
  </si>
  <si>
    <t>Sitiung1</t>
  </si>
  <si>
    <t>R.Bujang U</t>
  </si>
  <si>
    <t>Baganding</t>
  </si>
  <si>
    <t>LampungBMSF</t>
  </si>
  <si>
    <t>Gajrug</t>
  </si>
  <si>
    <t>Sepungur</t>
  </si>
  <si>
    <t>Extra L1</t>
  </si>
  <si>
    <t>Extra L2</t>
  </si>
  <si>
    <t>Extra L3</t>
  </si>
  <si>
    <t>Extra L4</t>
  </si>
  <si>
    <t>P-Conc Soil Sol</t>
  </si>
  <si>
    <t>Ka</t>
  </si>
  <si>
    <t>Pstock</t>
  </si>
  <si>
    <t>Row Down</t>
  </si>
  <si>
    <t>Row Up</t>
  </si>
  <si>
    <t>PStockDesc</t>
  </si>
  <si>
    <t>KaDesc</t>
  </si>
  <si>
    <t>KaDown</t>
  </si>
  <si>
    <t>KaUp</t>
  </si>
  <si>
    <t>PstockUp</t>
  </si>
  <si>
    <t>PstockDown</t>
  </si>
  <si>
    <t>Date</t>
  </si>
  <si>
    <t>Type 1</t>
  </si>
  <si>
    <t>Type 2</t>
  </si>
  <si>
    <t xml:space="preserve">Crop Type </t>
  </si>
  <si>
    <t>Constant</t>
  </si>
  <si>
    <t>Responsive to N stress</t>
  </si>
  <si>
    <t>Root type 0</t>
  </si>
  <si>
    <t>All root type</t>
  </si>
  <si>
    <t>Root type 1</t>
  </si>
  <si>
    <t>Root type 1 &amp; 2</t>
  </si>
  <si>
    <t>Root type 2</t>
  </si>
  <si>
    <t>A</t>
  </si>
  <si>
    <t>B</t>
  </si>
  <si>
    <t>C</t>
  </si>
  <si>
    <t>D</t>
  </si>
  <si>
    <t>E</t>
  </si>
  <si>
    <t>Sp1</t>
  </si>
  <si>
    <t>Sp2</t>
  </si>
  <si>
    <t>Sp3</t>
  </si>
  <si>
    <t>TreeType</t>
  </si>
  <si>
    <t>Canopy</t>
  </si>
  <si>
    <t>m</t>
  </si>
  <si>
    <t>Growth Stage</t>
  </si>
  <si>
    <t xml:space="preserve"> </t>
  </si>
  <si>
    <t>Growth</t>
  </si>
  <si>
    <t>kg m-2</t>
  </si>
  <si>
    <t>m2/kg</t>
  </si>
  <si>
    <t>Litterfall</t>
  </si>
  <si>
    <t>day-1</t>
  </si>
  <si>
    <t>Litter quality</t>
  </si>
  <si>
    <t>Light capture</t>
  </si>
  <si>
    <t>N Concentration</t>
  </si>
  <si>
    <t>P Concentration</t>
  </si>
  <si>
    <t>Allometric Branching</t>
  </si>
  <si>
    <t>Tree Water</t>
  </si>
  <si>
    <t>All Type</t>
  </si>
  <si>
    <t>Roots</t>
  </si>
  <si>
    <t>Type 0</t>
  </si>
  <si>
    <t>Type1 &amp; 2</t>
  </si>
  <si>
    <t>Slash and Burn</t>
  </si>
  <si>
    <t>Rain Interception</t>
  </si>
  <si>
    <t>Rain interception</t>
  </si>
  <si>
    <t xml:space="preserve">Type of N fixation? </t>
  </si>
  <si>
    <t>Currency unit</t>
  </si>
  <si>
    <t>Interest rate</t>
  </si>
  <si>
    <t>person days ha-1</t>
  </si>
  <si>
    <t>kg-1</t>
  </si>
  <si>
    <t>input price (in social price)</t>
  </si>
  <si>
    <t>per person days</t>
  </si>
  <si>
    <t>Labour cost</t>
  </si>
  <si>
    <t>input price (in private price)</t>
  </si>
  <si>
    <t>Input costs</t>
  </si>
  <si>
    <t>Crop products</t>
  </si>
  <si>
    <t>ha-1</t>
  </si>
  <si>
    <t>person days Mg-1</t>
  </si>
  <si>
    <t>days</t>
  </si>
  <si>
    <t>l kg-1</t>
  </si>
  <si>
    <t>mm</t>
  </si>
  <si>
    <t>g/g</t>
  </si>
  <si>
    <t>ZONE 1</t>
  </si>
  <si>
    <t>ZONE 2</t>
  </si>
  <si>
    <t>ZONE 3</t>
  </si>
  <si>
    <t>ZONE 4</t>
  </si>
  <si>
    <t>N</t>
  </si>
  <si>
    <t>Pruning Management</t>
  </si>
  <si>
    <t>Timber Harvesting</t>
  </si>
  <si>
    <t>P_Olsen</t>
  </si>
  <si>
    <t>Mycorrhizal fraction</t>
  </si>
  <si>
    <t>Crop effects on nutrient mobility</t>
  </si>
  <si>
    <t>cm2/day</t>
  </si>
  <si>
    <t>mg /cm</t>
  </si>
  <si>
    <t>Sensitivity to pest damage</t>
  </si>
  <si>
    <t>Root impacts on nutrient mobility</t>
  </si>
  <si>
    <t>Erosion protection</t>
  </si>
  <si>
    <t>Erosion Protection</t>
  </si>
  <si>
    <t>Pest impacts</t>
  </si>
  <si>
    <t xml:space="preserve">kg    </t>
  </si>
  <si>
    <t>cm cm-3</t>
  </si>
  <si>
    <t>m-1</t>
  </si>
  <si>
    <t>kg</t>
  </si>
  <si>
    <t>oC</t>
  </si>
  <si>
    <t>Mycorrhiza</t>
  </si>
  <si>
    <t>Linked string:</t>
  </si>
  <si>
    <t>Remarks: Yield are on DW basis</t>
  </si>
  <si>
    <t xml:space="preserve"> Cq_RelLUE = Relative light use efficiency (dimesionless)</t>
  </si>
  <si>
    <t xml:space="preserve"> Cq_LWR = Leaf Weight Ratio (dimensionless)</t>
  </si>
  <si>
    <t xml:space="preserve">Cq_HarvAlloc = Harvest Allocation (dimensionless) </t>
  </si>
  <si>
    <t xml:space="preserve"> Cq_SLA = Specific Leaf Area (m2/kg)</t>
  </si>
  <si>
    <t xml:space="preserve"> Cq_RtAlloc = Root allocation (fraction)</t>
  </si>
  <si>
    <t>Tree Type</t>
  </si>
  <si>
    <t>PstSMin1</t>
  </si>
  <si>
    <t>PStSMin2</t>
  </si>
  <si>
    <t>PStSMin3</t>
  </si>
  <si>
    <t>PStSMin4</t>
  </si>
  <si>
    <t>PStSMax1</t>
  </si>
  <si>
    <t>PStSMax2</t>
  </si>
  <si>
    <t>PStSMax3</t>
  </si>
  <si>
    <t>PStSMax4</t>
  </si>
  <si>
    <t>RelPStock</t>
  </si>
  <si>
    <t>Check on parameters that are actually linked to WaNuLCAS.STM</t>
  </si>
  <si>
    <t>Ka_0</t>
  </si>
  <si>
    <t>Ka_0.02</t>
  </si>
  <si>
    <t>Ka_0.04</t>
  </si>
  <si>
    <t>Ka_0.06</t>
  </si>
  <si>
    <t>Ka_0.08</t>
  </si>
  <si>
    <t>Ka_0.10</t>
  </si>
  <si>
    <t>Ka_0.12</t>
  </si>
  <si>
    <t>Ka_0.14</t>
  </si>
  <si>
    <t>Ka_0.16</t>
  </si>
  <si>
    <t>Ka_0.18</t>
  </si>
  <si>
    <t>Ka_0.20</t>
  </si>
  <si>
    <t>Ka_0.22</t>
  </si>
  <si>
    <t>Ka_0.24</t>
  </si>
  <si>
    <t>Ka_0.26</t>
  </si>
  <si>
    <t>Ka_0.28</t>
  </si>
  <si>
    <t>Ka_0.30</t>
  </si>
  <si>
    <t>Ka_0.32</t>
  </si>
  <si>
    <t>Ka_0.34</t>
  </si>
  <si>
    <t>Ka_0.36</t>
  </si>
  <si>
    <t>Ka_0.38</t>
  </si>
  <si>
    <t>Ka_0.40</t>
  </si>
  <si>
    <t>Ka_0.42</t>
  </si>
  <si>
    <t>Ka_0.44</t>
  </si>
  <si>
    <t>Ka_0.46</t>
  </si>
  <si>
    <t>Ka_0.48</t>
  </si>
  <si>
    <t>Ka_0.50</t>
  </si>
  <si>
    <t>Ka_0.52</t>
  </si>
  <si>
    <t>Ka_0.54</t>
  </si>
  <si>
    <t>Ka_0.56</t>
  </si>
  <si>
    <t>Ka_0.58</t>
  </si>
  <si>
    <t>Ka_0.60</t>
  </si>
  <si>
    <t>Ka_0.62</t>
  </si>
  <si>
    <t>Ka_0.64</t>
  </si>
  <si>
    <t>Ka_0.66</t>
  </si>
  <si>
    <t>Ka_0.68</t>
  </si>
  <si>
    <t>Ka_0.70</t>
  </si>
  <si>
    <t>Ka_0.72</t>
  </si>
  <si>
    <t>Ka_0.74</t>
  </si>
  <si>
    <t>Ka_0.76</t>
  </si>
  <si>
    <t>Ka_0.78</t>
  </si>
  <si>
    <t>Ka_0.80</t>
  </si>
  <si>
    <t>Ka_0.82</t>
  </si>
  <si>
    <t>Ka_0.84</t>
  </si>
  <si>
    <t>Ka_0.86</t>
  </si>
  <si>
    <t>Ka_0.88</t>
  </si>
  <si>
    <t>Ka_0.90</t>
  </si>
  <si>
    <t>Ka_0.92</t>
  </si>
  <si>
    <t>Ka_0.94</t>
  </si>
  <si>
    <t>Ka_0.96</t>
  </si>
  <si>
    <t>Ka_0.98</t>
  </si>
  <si>
    <t>Ka_1.00</t>
  </si>
  <si>
    <t>N_PStInit11</t>
  </si>
  <si>
    <t>N_PStInit12</t>
  </si>
  <si>
    <t>N_PStInit13</t>
  </si>
  <si>
    <t>N_PStInit14</t>
  </si>
  <si>
    <t>N_PStInit21</t>
  </si>
  <si>
    <t>N_PStInit22</t>
  </si>
  <si>
    <t>N_PStInit23</t>
  </si>
  <si>
    <t>N_PStInit24</t>
  </si>
  <si>
    <t>N_PStInit31</t>
  </si>
  <si>
    <t>N_PStInit32</t>
  </si>
  <si>
    <t>N_PStInit33</t>
  </si>
  <si>
    <t>N_PStInit34</t>
  </si>
  <si>
    <t>N_PStInit41</t>
  </si>
  <si>
    <t>N_PStInit42</t>
  </si>
  <si>
    <t>N_PStInit43</t>
  </si>
  <si>
    <t>N_PStInit44</t>
  </si>
  <si>
    <t>ExtOrg2</t>
  </si>
  <si>
    <t>ExtOrg1</t>
  </si>
  <si>
    <t>MORE TREE DATA</t>
  </si>
  <si>
    <t>To simulate these trees copy the whole parameter values to column E, F or G (Tree A, B or C)</t>
  </si>
  <si>
    <t>Nephelium sp</t>
  </si>
  <si>
    <t>Artocarpus integer</t>
  </si>
  <si>
    <t>Psidium guajava L.</t>
  </si>
  <si>
    <t>Eugenia aquea</t>
  </si>
  <si>
    <t>Phitecellobium jaringa</t>
  </si>
  <si>
    <t>Paraserianthes falcataria</t>
  </si>
  <si>
    <t>Anacardium occidentale</t>
  </si>
  <si>
    <t>Leucaena leucocephala</t>
  </si>
  <si>
    <t>Artocarpus heterophyllus</t>
  </si>
  <si>
    <t>Parkia sp.</t>
  </si>
  <si>
    <t>Julian Days</t>
  </si>
  <si>
    <t>Elais guneensis</t>
  </si>
  <si>
    <t>Alstonia sp</t>
  </si>
  <si>
    <t>Peronema canescens</t>
  </si>
  <si>
    <t/>
  </si>
  <si>
    <t>No</t>
  </si>
  <si>
    <t>Year of Planting</t>
  </si>
  <si>
    <t>Day of Planting</t>
  </si>
  <si>
    <t>Year of Fertilization</t>
  </si>
  <si>
    <t>Day of Fertlization</t>
  </si>
  <si>
    <t>Apply N ?</t>
  </si>
  <si>
    <t>Apply P ?</t>
  </si>
  <si>
    <t>Apply ExtOrg1?</t>
  </si>
  <si>
    <t>Apply ExtOrg2?</t>
  </si>
  <si>
    <t>Zone1</t>
  </si>
  <si>
    <t>Zone2</t>
  </si>
  <si>
    <t>Zone3</t>
  </si>
  <si>
    <t>Zone4</t>
  </si>
  <si>
    <t xml:space="preserve">     SOIL DATABASE</t>
  </si>
  <si>
    <t>[]</t>
  </si>
  <si>
    <t>Length of vegetative stage</t>
  </si>
  <si>
    <t>Length of generative stage</t>
  </si>
  <si>
    <t xml:space="preserve">Earliest day to flower in a year </t>
  </si>
  <si>
    <t xml:space="preserve">Latest day to flower in a year </t>
  </si>
  <si>
    <t>Production of dry matter per day</t>
  </si>
  <si>
    <t>Seed weight</t>
  </si>
  <si>
    <t>Extinction light coefficient</t>
  </si>
  <si>
    <t>Rainfall water stored at leaf surface</t>
  </si>
  <si>
    <t>Hydraulic conductivity of roots</t>
  </si>
  <si>
    <t>Plant potential for max. transpiration</t>
  </si>
  <si>
    <t>Plant potential for min. transpiration</t>
  </si>
  <si>
    <t xml:space="preserve">Canopy biomass for closed canopy </t>
  </si>
  <si>
    <t>N concentration in crop tissue</t>
  </si>
  <si>
    <t>P concentration in crop tissue</t>
  </si>
  <si>
    <t>N concentration in young crop biomass</t>
  </si>
  <si>
    <t>P concentration in young crop biomass</t>
  </si>
  <si>
    <t>Proportion of N from atmosphere</t>
  </si>
  <si>
    <t>Responsiveness of N2 fix. to N stress</t>
  </si>
  <si>
    <t>Type of N2 fixation</t>
  </si>
  <si>
    <t xml:space="preserve"> N fixation </t>
  </si>
  <si>
    <t xml:space="preserve">Fraction of reserve pool for N2 fix. </t>
  </si>
  <si>
    <t>Dry weight cost for N2 fixation</t>
  </si>
  <si>
    <t>Root tip diameter</t>
  </si>
  <si>
    <t>Max. root length density in layer1</t>
  </si>
  <si>
    <t>Max. root length density in layer2</t>
  </si>
  <si>
    <t>Max. root length density in layer3</t>
  </si>
  <si>
    <t>Max. root length density in layer4</t>
  </si>
  <si>
    <t>Total root length per unit area</t>
  </si>
  <si>
    <t>Decrease of root with depth</t>
  </si>
  <si>
    <t>Length per unit root dry weight</t>
  </si>
  <si>
    <t>Root half life</t>
  </si>
  <si>
    <t>Root affected by water or nutrient stress</t>
  </si>
  <si>
    <t>Root distribution by depth in good uptake</t>
  </si>
  <si>
    <t>Fraction of roots infected by mychorrhiza</t>
  </si>
  <si>
    <t>Reduction of constant P by root activity</t>
  </si>
  <si>
    <t>Relative transfer rate for N pool</t>
  </si>
  <si>
    <t>Relative transfer rate for P pool</t>
  </si>
  <si>
    <t>Crop cover efficiency factor</t>
  </si>
  <si>
    <t>Fraction of crop eaten by pigs</t>
  </si>
  <si>
    <t>Fraction of crop eaten by monkeys</t>
  </si>
  <si>
    <t>Fraction of crop eaten by locust</t>
  </si>
  <si>
    <t>Fraction of crop eaten by nematode</t>
  </si>
  <si>
    <t>Fraction of crop eaten by goat</t>
  </si>
  <si>
    <t>Fraction of crop eaten by buffalo</t>
  </si>
  <si>
    <t>Fraction of crop eaten by birds</t>
  </si>
  <si>
    <t>Agronomic Yield</t>
  </si>
  <si>
    <t>Standard moisture content</t>
  </si>
  <si>
    <t>N concentration in roots</t>
  </si>
  <si>
    <t>Labour for planting per cropping season</t>
  </si>
  <si>
    <t>Labour for weeding per cropping season</t>
  </si>
  <si>
    <t>Labour for pest control per cropping season</t>
  </si>
  <si>
    <t>Labour</t>
  </si>
  <si>
    <t>Labour for harvesting per cropping season</t>
  </si>
  <si>
    <t>Option for crop type</t>
  </si>
  <si>
    <t>here =&gt;</t>
  </si>
  <si>
    <t>Options for tree type</t>
  </si>
  <si>
    <t>Year of planting</t>
  </si>
  <si>
    <t>Day of planting</t>
  </si>
  <si>
    <t>Year of pruning</t>
  </si>
  <si>
    <t>Day of pruning</t>
  </si>
  <si>
    <t>Tree planting schedule</t>
  </si>
  <si>
    <t>Frac. of canopy pruned</t>
  </si>
  <si>
    <t>Year of harvesting</t>
  </si>
  <si>
    <t>Day of harvesting</t>
  </si>
  <si>
    <t>We have provided 5 default crops :</t>
  </si>
  <si>
    <t>Cassava, Maize, Rice, Groundnut, and Cowpea</t>
  </si>
  <si>
    <t>Scroll down for 5 crop parameters which have values as a function of crop stage</t>
  </si>
  <si>
    <t>cm cm-2</t>
  </si>
  <si>
    <t>Length of vegetative cycle</t>
  </si>
  <si>
    <t>Length of generative cycle</t>
  </si>
  <si>
    <t>Earliest day to flower in a year</t>
  </si>
  <si>
    <t>Latest day to flower in a year</t>
  </si>
  <si>
    <t>Initial stage</t>
  </si>
  <si>
    <t>Stage after pruning</t>
  </si>
  <si>
    <t>Fraction of growth reserve</t>
  </si>
  <si>
    <t>Leaf weight ratio</t>
  </si>
  <si>
    <t>Specific leaf area</t>
  </si>
  <si>
    <t>Max. canopy height above bare stem</t>
  </si>
  <si>
    <t>Ratio between canopy width and height</t>
  </si>
  <si>
    <t>Maximum leaf area index</t>
  </si>
  <si>
    <t>Ratio leaf area index min. and max.</t>
  </si>
  <si>
    <t>N concentration in carbohydrate reserves</t>
  </si>
  <si>
    <t>N concentration in leaf component</t>
  </si>
  <si>
    <t>N concentration in twig component</t>
  </si>
  <si>
    <t>N concentration in wood component</t>
  </si>
  <si>
    <t>N concentration in fruit component</t>
  </si>
  <si>
    <t>N concentration in root component</t>
  </si>
  <si>
    <t>P concentration in carbohydrate reserves</t>
  </si>
  <si>
    <t>P concentration in leaf component</t>
  </si>
  <si>
    <t>P concentration in twig component</t>
  </si>
  <si>
    <t>P concentration in wood component</t>
  </si>
  <si>
    <t>P concentration in fruit component</t>
  </si>
  <si>
    <t>P concentration in root component</t>
  </si>
  <si>
    <t>Litterfall caused by drought</t>
  </si>
  <si>
    <t>Treeshold value for litterfall due to drought</t>
  </si>
  <si>
    <t>Reducing factor for N of litterfall</t>
  </si>
  <si>
    <t>Reducing factor for P of litterfall</t>
  </si>
  <si>
    <t>Power for total biomass equation</t>
  </si>
  <si>
    <t>Intercept for total biomass equation</t>
  </si>
  <si>
    <t>Intercept for branch biomass equation</t>
  </si>
  <si>
    <t>Power for branch biomass equation</t>
  </si>
  <si>
    <t>Intercept for Leaf&amp;twig biomass equation</t>
  </si>
  <si>
    <t>Power for Leaf&amp;twig biomass equation</t>
  </si>
  <si>
    <t>Intercept for litterfall equation</t>
  </si>
  <si>
    <t>Power for litterfall equation</t>
  </si>
  <si>
    <t>Wood density</t>
  </si>
  <si>
    <t>Max. root length density in layer1-zone1</t>
  </si>
  <si>
    <t>Max. root length density in layer1-zone2</t>
  </si>
  <si>
    <t>Max. root length density in layer1-zone3</t>
  </si>
  <si>
    <t>Max. root length density in layer1-zone4</t>
  </si>
  <si>
    <t>Max. root length density in layer2-zone1</t>
  </si>
  <si>
    <t>Max. root length density in layer2-zone2</t>
  </si>
  <si>
    <t>Max. root length density in layer2-zone3</t>
  </si>
  <si>
    <t>Max. root length density in layer2-zone4</t>
  </si>
  <si>
    <t>Max. root length density in layer3-zone4</t>
  </si>
  <si>
    <t>Max. root length density in layer3-zone1</t>
  </si>
  <si>
    <t>Max. root length density in layer3-zone2</t>
  </si>
  <si>
    <t>Max. root length density in layer3-zone3</t>
  </si>
  <si>
    <t>Max. root length density in layer4-zone1</t>
  </si>
  <si>
    <t>Max. root length density in layer4-zone2</t>
  </si>
  <si>
    <t>Max. root length density in layer4-zone3</t>
  </si>
  <si>
    <t>Max. root length density in layer4-zone4</t>
  </si>
  <si>
    <t>Total root length per unit area (x=0)</t>
  </si>
  <si>
    <t xml:space="preserve">Tree root distribution shape </t>
  </si>
  <si>
    <t>Rensponsiveness of root to stress factor</t>
  </si>
  <si>
    <t>Gini coefficient</t>
  </si>
  <si>
    <t>Intercept of total root length equation</t>
  </si>
  <si>
    <t>Power of total root length equation</t>
  </si>
  <si>
    <t>Intercept of total root weight equation</t>
  </si>
  <si>
    <t>Power of total root weight equation</t>
  </si>
  <si>
    <t>Also find LABOUR and PRICE parameters for crop below</t>
  </si>
  <si>
    <t>Max. fire temperature tree can tolerate</t>
  </si>
  <si>
    <t>Tree cover efficiency factor</t>
  </si>
  <si>
    <t>Fraction of tree eaten by pigs</t>
  </si>
  <si>
    <t>Fraction of tree eaten by monkeys</t>
  </si>
  <si>
    <t>Fraction of tree eaten by locust</t>
  </si>
  <si>
    <t>Fraction of tree eaten by nematode</t>
  </si>
  <si>
    <t>Fraction of tree eaten by goat</t>
  </si>
  <si>
    <t>Fraction of tree eaten by buffalo</t>
  </si>
  <si>
    <t>Fraction of tree eaten by birds</t>
  </si>
  <si>
    <t>Reserve allocated to root without stress</t>
  </si>
  <si>
    <t>person days kg-1</t>
  </si>
  <si>
    <t>Labour for prunning trees per unit dry weight</t>
  </si>
  <si>
    <t>Labour for fruit harvesting per unit dry weight</t>
  </si>
  <si>
    <t>Labour for wood harvesting per unit dry weight</t>
  </si>
  <si>
    <t>Labour for latex harvesting per unit dry weight</t>
  </si>
  <si>
    <t xml:space="preserve">Labour </t>
  </si>
  <si>
    <t>Social seed price per tree</t>
  </si>
  <si>
    <t>Private seed price per tree</t>
  </si>
  <si>
    <t>Tree Products (social cost)</t>
  </si>
  <si>
    <t>Wood price per kg</t>
  </si>
  <si>
    <t>Fruit price per kg</t>
  </si>
  <si>
    <t>Latex price per kg</t>
  </si>
  <si>
    <t>Pruning (harvested) price per kg</t>
  </si>
  <si>
    <t>Tree Products (private cost)</t>
  </si>
  <si>
    <t>Seed Price (Social cost) per kg</t>
  </si>
  <si>
    <t>Seed Price (Private cost) per kg</t>
  </si>
  <si>
    <t>Yield Price (Social cost) per kg</t>
  </si>
  <si>
    <t>Yield Price (Private cost) per kg</t>
  </si>
  <si>
    <t>percent yr-1</t>
  </si>
  <si>
    <t>Overall</t>
  </si>
  <si>
    <t>Labour for burning the field</t>
  </si>
  <si>
    <t xml:space="preserve">Price for N fertilizer </t>
  </si>
  <si>
    <t>Price for P fertilizer</t>
  </si>
  <si>
    <t>Price for ExtOrg1</t>
  </si>
  <si>
    <t>Price for ExtOrg2</t>
  </si>
  <si>
    <t>Price of herbicide (per crop)</t>
  </si>
  <si>
    <t>Price of fence building material</t>
  </si>
  <si>
    <t>Social price</t>
  </si>
  <si>
    <t>Private price</t>
  </si>
  <si>
    <t xml:space="preserve"> N Fixation</t>
  </si>
  <si>
    <t xml:space="preserve"> Method used</t>
  </si>
  <si>
    <t xml:space="preserve"> SoilExtrRatio</t>
  </si>
  <si>
    <t xml:space="preserve"> Relative_SorbAff</t>
  </si>
  <si>
    <t xml:space="preserve">       Option for methods :</t>
  </si>
  <si>
    <t xml:space="preserve">            Type of Soil</t>
  </si>
  <si>
    <t>mg cm-3</t>
  </si>
  <si>
    <t>Lignin fraction of crop residue</t>
  </si>
  <si>
    <t>Lignin fraction of crop root residue</t>
  </si>
  <si>
    <t>Polyphenol fraction of crop residue</t>
  </si>
  <si>
    <t>Polyphenol fraction of crop root residue</t>
  </si>
  <si>
    <t>Lignin fraction of litterfall</t>
  </si>
  <si>
    <t>Lignin fraction of pruned biomass</t>
  </si>
  <si>
    <t>Lignin fraction of root</t>
  </si>
  <si>
    <t>Polyphenol fraction of litterfall</t>
  </si>
  <si>
    <t>Polyphenol fraction of pruned biomass</t>
  </si>
  <si>
    <t>Polyphenol fraction of root</t>
  </si>
  <si>
    <t xml:space="preserve"> Parameters</t>
  </si>
  <si>
    <t xml:space="preserve"> &amp; field cap</t>
  </si>
  <si>
    <t>String with all Ksat</t>
  </si>
  <si>
    <t>Values crop type &gt; 7</t>
  </si>
  <si>
    <t>c1</t>
  </si>
  <si>
    <t>c2</t>
  </si>
  <si>
    <t>c3</t>
  </si>
  <si>
    <t>c4</t>
  </si>
  <si>
    <t>c5</t>
  </si>
  <si>
    <t>c6</t>
  </si>
  <si>
    <t>c7</t>
  </si>
  <si>
    <t>c8</t>
  </si>
  <si>
    <t>c9</t>
  </si>
  <si>
    <t>c10</t>
  </si>
  <si>
    <t>c11</t>
  </si>
  <si>
    <t>c12</t>
  </si>
  <si>
    <t>c13</t>
  </si>
  <si>
    <t>c14</t>
  </si>
  <si>
    <t>c15</t>
  </si>
  <si>
    <t>c16</t>
  </si>
  <si>
    <t>c17</t>
  </si>
  <si>
    <t>c18</t>
  </si>
  <si>
    <t>Surface Litter</t>
  </si>
  <si>
    <t>Surface necromas</t>
  </si>
  <si>
    <t xml:space="preserve">             In Soil Surface</t>
  </si>
  <si>
    <t>Temperature in  wood</t>
  </si>
  <si>
    <t>Aerosol fraction</t>
  </si>
  <si>
    <t>Volatilization of Nitrogen</t>
  </si>
  <si>
    <t>Volatilization of Phosphor</t>
  </si>
  <si>
    <t>Top soil fire temperature inc.</t>
  </si>
  <si>
    <t>Fraction of SOM pool</t>
  </si>
  <si>
    <t>Fire surface temp. inc.</t>
  </si>
  <si>
    <t>Mortality in seed bank</t>
  </si>
  <si>
    <t>In top soil</t>
  </si>
  <si>
    <t>Fire impact on mobilization of P</t>
  </si>
  <si>
    <t>Fire impact on P sorption</t>
  </si>
  <si>
    <t xml:space="preserve">   Layer (1-4)</t>
  </si>
  <si>
    <t xml:space="preserve">        KSat </t>
  </si>
  <si>
    <t xml:space="preserve">Pruned biomass harvested </t>
  </si>
  <si>
    <t>F</t>
  </si>
  <si>
    <t>G</t>
  </si>
  <si>
    <t>H</t>
  </si>
  <si>
    <t>I</t>
  </si>
  <si>
    <t>J</t>
  </si>
  <si>
    <t>Crop Number</t>
  </si>
  <si>
    <t xml:space="preserve">     No changes are allowed in this worksheet !</t>
  </si>
  <si>
    <t>No changes are allowed in this table !</t>
  </si>
  <si>
    <t>Max. growth rate</t>
  </si>
  <si>
    <t>Crop1</t>
  </si>
  <si>
    <t>Crop2</t>
  </si>
  <si>
    <t>Crop3</t>
  </si>
  <si>
    <t>Crop4</t>
  </si>
  <si>
    <t>Crop5</t>
  </si>
  <si>
    <t xml:space="preserve">        Select at most 3 types of tree you want to simulate </t>
  </si>
  <si>
    <t xml:space="preserve">Select at most 5 types of crop you want to simulate (in capital) </t>
  </si>
  <si>
    <t>(in capital) here =&gt;</t>
  </si>
  <si>
    <t>Biomass</t>
  </si>
  <si>
    <t xml:space="preserve">Term in Stella </t>
  </si>
  <si>
    <t>T_BiomAG</t>
  </si>
  <si>
    <t>Above ground tree biomass</t>
  </si>
  <si>
    <t>T_Biom</t>
  </si>
  <si>
    <t>C_Biom</t>
  </si>
  <si>
    <t>Tree property</t>
  </si>
  <si>
    <t>Tree height</t>
  </si>
  <si>
    <t>T_Height</t>
  </si>
  <si>
    <t>Canopy width</t>
  </si>
  <si>
    <t>T_CanWidth</t>
  </si>
  <si>
    <t>Canopy height</t>
  </si>
  <si>
    <t>T_CanH</t>
  </si>
  <si>
    <t>Stem diameter</t>
  </si>
  <si>
    <t>T_StemDiam</t>
  </si>
  <si>
    <t>Leaf area index</t>
  </si>
  <si>
    <t>T_LAI</t>
  </si>
  <si>
    <t>T_CumLitfall</t>
  </si>
  <si>
    <t>Unit</t>
  </si>
  <si>
    <t>meter</t>
  </si>
  <si>
    <t>dim.less</t>
  </si>
  <si>
    <t>Water</t>
  </si>
  <si>
    <t>Cumulative water uptake by tree</t>
  </si>
  <si>
    <t>liter m-2</t>
  </si>
  <si>
    <t>BW_UptTCum</t>
  </si>
  <si>
    <t>Cumulative water uptake by crop</t>
  </si>
  <si>
    <t>BW_UptCCum</t>
  </si>
  <si>
    <t>Amount of surface run off water</t>
  </si>
  <si>
    <t>Amount of surface run on water</t>
  </si>
  <si>
    <t>BW_RunOffCum</t>
  </si>
  <si>
    <t>BW_RunOnCum</t>
  </si>
  <si>
    <t xml:space="preserve">Current total amount of water in soil </t>
  </si>
  <si>
    <t>BW_StockTot</t>
  </si>
  <si>
    <t>Carbon</t>
  </si>
  <si>
    <t>Current amount of C in crop biomass</t>
  </si>
  <si>
    <t>gram m-2</t>
  </si>
  <si>
    <t>BC_Crop&amp;Weed</t>
  </si>
  <si>
    <t>Current amount of C in tree biomass</t>
  </si>
  <si>
    <t>BC_Tree</t>
  </si>
  <si>
    <t>Amount of C as necromass</t>
  </si>
  <si>
    <t>BC_Necromass</t>
  </si>
  <si>
    <t>Nutrient</t>
  </si>
  <si>
    <t>g m-2 day-1</t>
  </si>
  <si>
    <t>T_NUptTotAll</t>
  </si>
  <si>
    <t>Nutrient uptake by tree per day</t>
  </si>
  <si>
    <t>Nutrient uptake by crop per day</t>
  </si>
  <si>
    <t>C_NUptTot</t>
  </si>
  <si>
    <t xml:space="preserve">Nutrient stock </t>
  </si>
  <si>
    <t>N_Stock</t>
  </si>
  <si>
    <t>Light</t>
  </si>
  <si>
    <t>Fraction of light received by tree</t>
  </si>
  <si>
    <t>T_Light</t>
  </si>
  <si>
    <t>Relative light capture by crop</t>
  </si>
  <si>
    <t>Light_CRelCap</t>
  </si>
  <si>
    <t>Harvest</t>
  </si>
  <si>
    <t>Total latex harvested</t>
  </si>
  <si>
    <t>Total fruit harvested</t>
  </si>
  <si>
    <t>Total timber/wood harvested</t>
  </si>
  <si>
    <t>T_CumLatexHarv</t>
  </si>
  <si>
    <t>T_FruitHarvCum</t>
  </si>
  <si>
    <t>T_WoodHarvCum</t>
  </si>
  <si>
    <t>Total pruned tree biomass harvested</t>
  </si>
  <si>
    <t>T_HarvPrunCum</t>
  </si>
  <si>
    <t xml:space="preserve">EXAMPLES OF OUTPUTS FROM WANULCAS </t>
  </si>
  <si>
    <t>Total tree biomass (above + below ground)</t>
  </si>
  <si>
    <t>Crop biomass (above + below ground)</t>
  </si>
  <si>
    <t>kg m-3</t>
  </si>
  <si>
    <t>Theta Inaccessible</t>
  </si>
  <si>
    <t>ThetaInacc</t>
  </si>
  <si>
    <t>Amount of Input (gram/m2)</t>
  </si>
  <si>
    <t>Is it annual crop? 1=yes, 0 = no</t>
  </si>
  <si>
    <t>Water requirement for dry matter production</t>
  </si>
  <si>
    <t xml:space="preserve">m/kg2 </t>
  </si>
  <si>
    <t>Ratio of height increment to biomass incr.</t>
  </si>
  <si>
    <t xml:space="preserve">Maximum proportion of crop biomass remobilized as storage component </t>
  </si>
  <si>
    <t>Relative light intensity at which shading starts to affect crop growth</t>
  </si>
  <si>
    <t xml:space="preserve">Maximum plant potential </t>
  </si>
  <si>
    <t xml:space="preserve">Minimum plant potential </t>
  </si>
  <si>
    <t>Fruit</t>
  </si>
  <si>
    <t xml:space="preserve">Fruit growth follows Oil Palm rules? </t>
  </si>
  <si>
    <t>Imperata</t>
  </si>
  <si>
    <t>Clay</t>
  </si>
  <si>
    <t>Silt</t>
  </si>
  <si>
    <t>Colour coding in this worksheet</t>
  </si>
  <si>
    <t>Input fields</t>
  </si>
  <si>
    <t>BD Measured</t>
  </si>
  <si>
    <t>Clay %</t>
  </si>
  <si>
    <t>Silt %</t>
  </si>
  <si>
    <t>Corg</t>
  </si>
  <si>
    <t>OM (1.7*C-Org)</t>
  </si>
  <si>
    <t>Top Soil? (Type 1 for top soil, 0 for sub soil)</t>
  </si>
  <si>
    <t>BDref1</t>
  </si>
  <si>
    <t>pH (KCl)</t>
  </si>
  <si>
    <t>elevation, m</t>
  </si>
  <si>
    <t>midpoint depth, cm</t>
  </si>
  <si>
    <t>andisol?</t>
  </si>
  <si>
    <t>wetland?</t>
  </si>
  <si>
    <t>Cref</t>
  </si>
  <si>
    <t>OMref</t>
  </si>
  <si>
    <t>BDref2</t>
  </si>
  <si>
    <t>BD/BDref1</t>
  </si>
  <si>
    <t>BD/BDref2</t>
  </si>
  <si>
    <t>Corg/Cref</t>
  </si>
  <si>
    <t>Intermediate result of calculations</t>
  </si>
  <si>
    <t>Reference values</t>
  </si>
  <si>
    <t>Final result</t>
  </si>
  <si>
    <t>Max. canopy radius</t>
  </si>
  <si>
    <t>Relative light intensity at which shading starts to affect tree growth</t>
  </si>
  <si>
    <t>person day ha-1</t>
  </si>
  <si>
    <t>Labour for fertilizer application</t>
  </si>
  <si>
    <t>Sample (do not removed)</t>
  </si>
  <si>
    <t>Alfisols</t>
  </si>
  <si>
    <t>Andisols</t>
  </si>
  <si>
    <t>Aridisols</t>
  </si>
  <si>
    <t>Entisols</t>
  </si>
  <si>
    <t>Inceptisols</t>
  </si>
  <si>
    <t>Mollisols</t>
  </si>
  <si>
    <t>Oxisols</t>
  </si>
  <si>
    <t>Spodosols</t>
  </si>
  <si>
    <t>Ultisols</t>
  </si>
  <si>
    <t>Vertisols</t>
  </si>
  <si>
    <t>Yours</t>
  </si>
  <si>
    <t>Sugarcane</t>
  </si>
  <si>
    <t>Mucuna</t>
  </si>
  <si>
    <t>Coffee sp</t>
  </si>
  <si>
    <t>Maximum Leaf Area Index</t>
  </si>
  <si>
    <t>Swietenia mahogany</t>
  </si>
  <si>
    <t>Gmelina arborea</t>
  </si>
  <si>
    <t>Lansium domesticum</t>
  </si>
  <si>
    <t>Acasia mangium</t>
  </si>
  <si>
    <t>Achras zapota</t>
  </si>
  <si>
    <t>Ceiba pentandra</t>
  </si>
  <si>
    <t>Mangifera indica</t>
  </si>
  <si>
    <t>Durio zibenthinus Murr.</t>
  </si>
  <si>
    <t>Theobroma cacao</t>
  </si>
  <si>
    <t>Gnetum gnemon</t>
  </si>
  <si>
    <t>Annona muricata L.</t>
  </si>
  <si>
    <t>Swietenia macrophilla</t>
  </si>
  <si>
    <t>Labour for planting trees</t>
  </si>
  <si>
    <t>person days per tree</t>
  </si>
  <si>
    <t>Labour for fertilizer application per application</t>
  </si>
  <si>
    <t>Bamboo</t>
  </si>
  <si>
    <t>Tree growth follows Rubber tree rules?</t>
  </si>
  <si>
    <t>Coefficient related to tree root conductivity</t>
  </si>
  <si>
    <t>cm day-1</t>
  </si>
  <si>
    <t>Cassava</t>
  </si>
  <si>
    <t>Maize</t>
  </si>
  <si>
    <t>Rice</t>
  </si>
  <si>
    <t>Rp</t>
  </si>
  <si>
    <t>Theta resid (residual water content)</t>
  </si>
  <si>
    <t>Theta pF 4.2</t>
  </si>
  <si>
    <t>RESULTS</t>
  </si>
  <si>
    <t>pH (required when using Tomasella-Hodnett)</t>
  </si>
  <si>
    <t>cmol kg-1</t>
  </si>
  <si>
    <t>CEC (required when using Tomasella-Hodnett)</t>
  </si>
  <si>
    <t>Median particle size of sand (for Woesten PTF)</t>
  </si>
  <si>
    <t>Bulk Density g/cm3</t>
  </si>
  <si>
    <t>Percentage Organic C</t>
  </si>
  <si>
    <t>Percentage Sand</t>
  </si>
  <si>
    <t>Percentage Silt</t>
  </si>
  <si>
    <t>% org. matter (1.7*C-Org)</t>
  </si>
  <si>
    <t>Percentage Clay</t>
  </si>
  <si>
    <t>Choose method for pedotransfer function</t>
  </si>
  <si>
    <t>1 = Temperate Soil_Wosten</t>
  </si>
  <si>
    <t>2 = Tropical Soils_Tomasella_Hodnett</t>
  </si>
  <si>
    <t>BDref</t>
  </si>
  <si>
    <t>BD/BDref</t>
  </si>
  <si>
    <t>Top Soil ? (Type 1 for top soil, 0 for sub soil)</t>
  </si>
  <si>
    <t>Spesific input parameter for oilpalm</t>
  </si>
  <si>
    <t>Vegetative stage</t>
  </si>
  <si>
    <t>Apply allometric equation?</t>
  </si>
  <si>
    <t>TF_PalmTrunkInternode</t>
  </si>
  <si>
    <t>Allometric Branching (Above Ground)</t>
  </si>
  <si>
    <t>Trunk height increment</t>
  </si>
  <si>
    <t>TF_PalmTrunkIntercept</t>
  </si>
  <si>
    <t>TF_TrunkHIncStressFac</t>
  </si>
  <si>
    <t>Trunk diameter</t>
  </si>
  <si>
    <t>TF_FrondHistFrac</t>
  </si>
  <si>
    <t>TF_RadiometricFraction</t>
  </si>
  <si>
    <t>TF_LeafCumInit</t>
  </si>
  <si>
    <t>TF_AbRelSizePow[Sp]</t>
  </si>
  <si>
    <t>TF_TargetOilperBunch</t>
  </si>
  <si>
    <t>TF_WatStressAbortFrac[Sp]</t>
  </si>
  <si>
    <t>Anthesis</t>
  </si>
  <si>
    <t>Ripe</t>
  </si>
  <si>
    <t>Ripe1</t>
  </si>
  <si>
    <t>Ripe2</t>
  </si>
  <si>
    <t>Ripe3</t>
  </si>
  <si>
    <t>Ripe4</t>
  </si>
  <si>
    <t>Ripe5</t>
  </si>
  <si>
    <t>Ripe6</t>
  </si>
  <si>
    <t>Ripe7</t>
  </si>
  <si>
    <t>Ripe8</t>
  </si>
  <si>
    <t>Ripe9</t>
  </si>
  <si>
    <t>Ripe10</t>
  </si>
  <si>
    <t>Ripe11</t>
  </si>
  <si>
    <t>Ripe12</t>
  </si>
  <si>
    <t>EarlyFruit</t>
  </si>
  <si>
    <t>Pollinated</t>
  </si>
  <si>
    <t>Anthesis1</t>
  </si>
  <si>
    <t>Anthesis2</t>
  </si>
  <si>
    <t>Anthesis3</t>
  </si>
  <si>
    <t>Anthesis4</t>
  </si>
  <si>
    <t>Anthesis5</t>
  </si>
  <si>
    <t>Anthesis6</t>
  </si>
  <si>
    <t>TF_MaleSinkperBunch</t>
  </si>
  <si>
    <t>TF_FemaleSinkperFruit</t>
  </si>
  <si>
    <t>Frond length</t>
  </si>
  <si>
    <t>Frond biomassa</t>
  </si>
  <si>
    <t>Crown Radius</t>
  </si>
  <si>
    <t>Time emergence of leaf</t>
  </si>
  <si>
    <t>TF_StemDStressFactor</t>
  </si>
  <si>
    <t>TF_FrondWDperInterc</t>
  </si>
  <si>
    <t>TF_FrondWDperPower</t>
  </si>
  <si>
    <t>TF_FrondLDperInterc</t>
  </si>
  <si>
    <t>TF_FrondLDperPower</t>
  </si>
  <si>
    <t>TF_ForgetStress</t>
  </si>
  <si>
    <t>TF_PhyllochronStressFactor</t>
  </si>
  <si>
    <t>TF_MaleThresh</t>
  </si>
  <si>
    <t>TF_MTreshtoWStress</t>
  </si>
  <si>
    <t>TF_FirstBudtoFlowerInit</t>
  </si>
  <si>
    <t>Generative stage</t>
  </si>
  <si>
    <t>Sex determination</t>
  </si>
  <si>
    <t>Dry weight bunch increment</t>
  </si>
  <si>
    <t>Number of fruit per bunch</t>
  </si>
  <si>
    <t>Oil Production</t>
  </si>
  <si>
    <t>TF_DWCostUOil</t>
  </si>
  <si>
    <t>TF_FruitWaterPot</t>
  </si>
  <si>
    <t>TF_CritFruitWaterPot</t>
  </si>
  <si>
    <t>TF_StageAbortSens</t>
  </si>
  <si>
    <t>Spesific input parameters for oilpalm</t>
  </si>
  <si>
    <t>Find LABOUR and PRICE input parameter and SPECIFIC INPUT PARAMETER for PALM OIL below</t>
  </si>
  <si>
    <t>TF_FrondLengthStressFactor</t>
  </si>
  <si>
    <t>TF_StemDHistFrac</t>
  </si>
  <si>
    <t>Target Frond biomassa</t>
  </si>
  <si>
    <t>Phyllocron time</t>
  </si>
  <si>
    <t>CurrencyUnit/Kg</t>
  </si>
  <si>
    <t>kg/bunch</t>
  </si>
  <si>
    <t>leaves</t>
  </si>
  <si>
    <t>kg/fruit</t>
  </si>
  <si>
    <t>Fraction biomass allocated to fruit</t>
  </si>
  <si>
    <t>Rain_Data</t>
  </si>
  <si>
    <t>Temp_DailyPotEvap</t>
  </si>
  <si>
    <t>N_PStParam</t>
  </si>
  <si>
    <t>N_KaPDef1</t>
  </si>
  <si>
    <t>N_KaPDef2</t>
  </si>
  <si>
    <t>N_KaPDef3</t>
  </si>
  <si>
    <t>N_KaPDef4</t>
  </si>
  <si>
    <t>Ca_FertAmount</t>
  </si>
  <si>
    <t>…</t>
  </si>
  <si>
    <t>Ca_ExtOrgApply?</t>
  </si>
  <si>
    <t>Ca_FertAppYear</t>
  </si>
  <si>
    <t>Ca_FertAppDoY</t>
  </si>
  <si>
    <t>Ca_PlantYear</t>
  </si>
  <si>
    <t>Ca_PlantDoY</t>
  </si>
  <si>
    <t>T_PlantY</t>
  </si>
  <si>
    <t>T_PlantDoY</t>
  </si>
  <si>
    <t>T_PrunY</t>
  </si>
  <si>
    <t>T_PrunDoY</t>
  </si>
  <si>
    <t>T_PrunFracD</t>
  </si>
  <si>
    <t>T_PrunHarvFracD</t>
  </si>
  <si>
    <t>T_WoodHarvY</t>
  </si>
  <si>
    <t>T_WoodHarvDoY</t>
  </si>
  <si>
    <t>Cq_CRelLUE</t>
  </si>
  <si>
    <t>***</t>
  </si>
  <si>
    <t>Cq_CLWR</t>
  </si>
  <si>
    <t>Cq_CHarvAlloc</t>
  </si>
  <si>
    <t>Cq_CSLA</t>
  </si>
  <si>
    <t>Cq_CRtAlloc</t>
  </si>
  <si>
    <t>T_Par1</t>
  </si>
  <si>
    <t>T_Par2</t>
  </si>
  <si>
    <t>T_Par3</t>
  </si>
  <si>
    <t>S_SoilProp</t>
  </si>
  <si>
    <t>W_ThetaP1</t>
  </si>
  <si>
    <t>W_ThetaP2</t>
  </si>
  <si>
    <t>W_ThetaP3</t>
  </si>
  <si>
    <t>W_ThetaP4</t>
  </si>
  <si>
    <t>W_PhiTheta1</t>
  </si>
  <si>
    <t>W_PhiTheta2</t>
  </si>
  <si>
    <t>W_PhiTheta3</t>
  </si>
  <si>
    <t>W_PhiTheta4</t>
  </si>
  <si>
    <t>W_ThetaPMax</t>
  </si>
  <si>
    <t>W_PTheta1</t>
  </si>
  <si>
    <t>W_PTheta2</t>
  </si>
  <si>
    <t>W_PTheta3</t>
  </si>
  <si>
    <t>W_PTheta4</t>
  </si>
  <si>
    <t>W_PhiPW1</t>
  </si>
  <si>
    <t>W_PhiPW2</t>
  </si>
  <si>
    <t>W_PhiPW3</t>
  </si>
  <si>
    <t>W_PhiPW4</t>
  </si>
  <si>
    <t>W_PhiPMW1</t>
  </si>
  <si>
    <t>W_PhiPMW2</t>
  </si>
  <si>
    <t>W_PhiPMW3</t>
  </si>
  <si>
    <t>W_PhiPMW4</t>
  </si>
  <si>
    <t>W_PhiPMS1</t>
  </si>
  <si>
    <t>W_PhiPMS2</t>
  </si>
  <si>
    <t>W_PhiPMS3</t>
  </si>
  <si>
    <t>W_PhiPMS4</t>
  </si>
  <si>
    <t>W_PhiPS1</t>
  </si>
  <si>
    <t>W_PhiPS2</t>
  </si>
  <si>
    <t>W_PhiPS3</t>
  </si>
  <si>
    <t>W_PhiPS4</t>
  </si>
  <si>
    <t>P_ParamC1</t>
  </si>
  <si>
    <t>P_ParamC2</t>
  </si>
  <si>
    <t>P_ParamC3</t>
  </si>
  <si>
    <t>P_ParamC4</t>
  </si>
  <si>
    <t>P_ParamC5</t>
  </si>
  <si>
    <t>P_ParamT1</t>
  </si>
  <si>
    <t>P_ParamT2</t>
  </si>
  <si>
    <t>P_ParamT3</t>
  </si>
  <si>
    <t>P_ParamAll</t>
  </si>
  <si>
    <t>S&amp;B_SurfLitBurnFrac</t>
  </si>
  <si>
    <t>S&amp;B_NecroBurnFrac</t>
  </si>
  <si>
    <t>S&amp;B_DeadWoodBurnFrac</t>
  </si>
  <si>
    <t>S&amp;B_AerosolFrac</t>
  </si>
  <si>
    <t>S&amp;B_NVolatFrac</t>
  </si>
  <si>
    <t>S&amp;B_PVolatFrac</t>
  </si>
  <si>
    <t>S&amp;B_SOMBurnFrac</t>
  </si>
  <si>
    <t>S&amp;B_FirMortSeedBank</t>
  </si>
  <si>
    <t>S&amp;B_FirIndPMobiliz</t>
  </si>
  <si>
    <t>TW_PhiPotT1L1</t>
  </si>
  <si>
    <t>TW_PhiPotT2L1</t>
  </si>
  <si>
    <t>TW_PhiPotT3L1</t>
  </si>
  <si>
    <t>TW_PhiPotT1L2</t>
  </si>
  <si>
    <t>TW_PhiPotT2L2</t>
  </si>
  <si>
    <t>TW_PhiPotT3L2</t>
  </si>
  <si>
    <t>TW_PhiPotT1L3</t>
  </si>
  <si>
    <t>TW_PhiPotT2L3</t>
  </si>
  <si>
    <t>TW_PhiPotT3L3</t>
  </si>
  <si>
    <t>TW_PhiPotT1L4</t>
  </si>
  <si>
    <t>TW_PhiPotT2L4</t>
  </si>
  <si>
    <t>TW_PhiPotT3L4</t>
  </si>
  <si>
    <t>Yours4</t>
  </si>
  <si>
    <t>S&amp;B_FirImpPSorption</t>
  </si>
  <si>
    <t>Ca_FertApply?</t>
  </si>
  <si>
    <t>Cq_Parameters1</t>
  </si>
  <si>
    <t>Cq_Parameters2</t>
  </si>
  <si>
    <t>Cq_Parameters3</t>
  </si>
  <si>
    <t>Cq_Parameters4</t>
  </si>
  <si>
    <t>Cq_Parameters5</t>
  </si>
  <si>
    <t>Cq_CropType</t>
  </si>
  <si>
    <t>Total Zone Width</t>
  </si>
  <si>
    <t>Width of Zone 1</t>
  </si>
  <si>
    <t>Width of Zone 2</t>
  </si>
  <si>
    <t>Width of Zone 3</t>
  </si>
  <si>
    <t>Parkland System?</t>
  </si>
  <si>
    <t>Agroforestry System</t>
  </si>
  <si>
    <t>note: width of zone 4 will be automatocally calculated by model</t>
  </si>
  <si>
    <t xml:space="preserve">Tree Position Across Zones </t>
  </si>
  <si>
    <t>Tree species 1</t>
  </si>
  <si>
    <t>Tree species 2</t>
  </si>
  <si>
    <t>Tree species 3</t>
  </si>
  <si>
    <t>Tree Position Within Zone</t>
  </si>
  <si>
    <t>Position of tree species 1</t>
  </si>
  <si>
    <t>Position of tree species 2</t>
  </si>
  <si>
    <t>Position of tree species 3</t>
  </si>
  <si>
    <t xml:space="preserve">note: 0 means tree is on the left side of zone and 1 tree is on the right side of zone </t>
  </si>
  <si>
    <t>Density of tree species 1</t>
  </si>
  <si>
    <t>Density of tree species 2</t>
  </si>
  <si>
    <t>Density of tree species 3</t>
  </si>
  <si>
    <t>Temp_SoilDailyData</t>
  </si>
  <si>
    <t>AF_System</t>
  </si>
  <si>
    <t>Tectona grandis</t>
  </si>
  <si>
    <t>The 'Nitrogen' sheet contains initial soil nitrogen for each soil layer and zone</t>
  </si>
  <si>
    <t xml:space="preserve">This spreadsheet defines the simulated system : tree planting density and tree spacing, </t>
  </si>
  <si>
    <t xml:space="preserve">soil depth and tree position accross zone  </t>
  </si>
  <si>
    <t>Potential evapotranspiration (mm)</t>
  </si>
  <si>
    <t>Julian Day</t>
  </si>
  <si>
    <t>Amount of rain per day (mm)</t>
  </si>
  <si>
    <t>Daily soil temperature ( C )</t>
  </si>
  <si>
    <r>
      <t>Initial soil nitrogen, mg cm</t>
    </r>
    <r>
      <rPr>
        <b/>
        <vertAlign val="superscript"/>
        <sz val="12"/>
        <color indexed="63"/>
        <rFont val="Calibri"/>
        <family val="2"/>
        <scheme val="minor"/>
      </rPr>
      <t>-3</t>
    </r>
  </si>
  <si>
    <r>
      <t xml:space="preserve">We have provided 2 default trees : </t>
    </r>
    <r>
      <rPr>
        <sz val="12"/>
        <color indexed="10"/>
        <rFont val="Calibri"/>
        <family val="2"/>
        <scheme val="minor"/>
      </rPr>
      <t>Peltophorum</t>
    </r>
    <r>
      <rPr>
        <sz val="12"/>
        <rFont val="Calibri"/>
        <family val="2"/>
        <scheme val="minor"/>
      </rPr>
      <t xml:space="preserve"> and </t>
    </r>
    <r>
      <rPr>
        <sz val="12"/>
        <color indexed="10"/>
        <rFont val="Calibri"/>
        <family val="2"/>
        <scheme val="minor"/>
      </rPr>
      <t xml:space="preserve">Gliricidia, </t>
    </r>
    <r>
      <rPr>
        <sz val="12"/>
        <color indexed="63"/>
        <rFont val="Calibri"/>
        <family val="2"/>
        <scheme val="minor"/>
      </rPr>
      <t>more tree species are available in coloum O - AU</t>
    </r>
  </si>
  <si>
    <r>
      <t xml:space="preserve">Crop </t>
    </r>
    <r>
      <rPr>
        <sz val="12"/>
        <color indexed="17"/>
        <rFont val="Calibri"/>
        <family val="2"/>
        <scheme val="minor"/>
      </rPr>
      <t>(No changes are allowed in this table !)</t>
    </r>
  </si>
  <si>
    <r>
      <t xml:space="preserve">Tree </t>
    </r>
    <r>
      <rPr>
        <sz val="12"/>
        <color indexed="17"/>
        <rFont val="Calibri"/>
        <family val="2"/>
        <scheme val="minor"/>
      </rPr>
      <t>(No changes are allowed in this table !)</t>
    </r>
  </si>
  <si>
    <r>
      <t xml:space="preserve">     </t>
    </r>
    <r>
      <rPr>
        <b/>
        <sz val="12"/>
        <color indexed="17"/>
        <rFont val="Calibri"/>
        <family val="2"/>
        <scheme val="minor"/>
      </rPr>
      <t>No changes are allowed in this worksheet !</t>
    </r>
  </si>
  <si>
    <t>Zone Width, m</t>
  </si>
  <si>
    <r>
      <t>Tree Density, tree ha</t>
    </r>
    <r>
      <rPr>
        <b/>
        <vertAlign val="superscript"/>
        <sz val="12"/>
        <rFont val="Calibri"/>
        <family val="2"/>
        <scheme val="minor"/>
      </rPr>
      <t>-1</t>
    </r>
  </si>
  <si>
    <t>Soil Layer Thickness, m</t>
  </si>
  <si>
    <t>Use the PTF estimate of Ksat? 1 = yes, 0 = use cell B57 or C57</t>
  </si>
  <si>
    <t>note: type 1 for parkland system and 0 for alley cropping/hedgerow system</t>
  </si>
  <si>
    <t>Estimated tree density for parkland system</t>
  </si>
  <si>
    <t>T_PrunOption</t>
  </si>
  <si>
    <t>Do you always prune the trees before planting crop? (0 = No, 1 = Yes)</t>
  </si>
  <si>
    <t>Do you determine pruning by tree LAI  or  calendar? ( 0 = tree LAI, 1 = calendar)</t>
  </si>
  <si>
    <t>Amount of irrigation per day (mm)</t>
  </si>
  <si>
    <t>Schedule of harvesting crop biomass</t>
  </si>
  <si>
    <t>Do you want to harves the crop biomass? (0 = No, 1 = Yes)</t>
  </si>
  <si>
    <t>Frac. of canopy harvested</t>
  </si>
  <si>
    <t>N_Init</t>
  </si>
  <si>
    <t>Hevea brasilinsis</t>
  </si>
  <si>
    <t>Cacao</t>
  </si>
  <si>
    <t>Oil palm</t>
  </si>
  <si>
    <t>Cacao-Da</t>
  </si>
  <si>
    <t>Cacao-Di</t>
  </si>
  <si>
    <t>Cacao-M</t>
  </si>
  <si>
    <t>Cacao-N</t>
  </si>
  <si>
    <t>Cacao-V</t>
  </si>
  <si>
    <t>Cacao Sulawesi</t>
  </si>
  <si>
    <t>Cacao Mono_Monsoon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</si>
</sst>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00"/>
    <numFmt numFmtId="167" formatCode="0.0E+00"/>
    <numFmt numFmtId="168" formatCode="[$-409]d\-mmm\-yy;@"/>
  </numFmts>
  <fonts count="56" x14ac:knownFonts="1">
    <font>
      <sz val="10"/>
      <name val="Arial"/>
    </font>
    <font>
      <sz val="11"/>
      <color theme="1"/>
      <name val="Calibri"/>
      <family val="2"/>
      <scheme val="minor"/>
    </font>
    <font>
      <sz val="8"/>
      <name val="Arial"/>
      <family val="2"/>
    </font>
    <font>
      <b/>
      <sz val="11"/>
      <color indexed="81"/>
      <name val="Tahoma"/>
      <family val="2"/>
    </font>
    <font>
      <sz val="9"/>
      <color indexed="81"/>
      <name val="Tahoma"/>
      <family val="2"/>
    </font>
    <font>
      <b/>
      <sz val="8"/>
      <color indexed="81"/>
      <name val="Tahoma"/>
      <family val="2"/>
    </font>
    <font>
      <sz val="8"/>
      <color indexed="81"/>
      <name val="Tahoma"/>
      <family val="2"/>
    </font>
    <font>
      <sz val="12"/>
      <color indexed="81"/>
      <name val="Tahoma"/>
      <family val="2"/>
    </font>
    <font>
      <sz val="11"/>
      <color indexed="81"/>
      <name val="Tahoma"/>
      <family val="2"/>
    </font>
    <font>
      <b/>
      <sz val="10"/>
      <color indexed="81"/>
      <name val="Tahoma"/>
      <family val="2"/>
    </font>
    <font>
      <b/>
      <sz val="11"/>
      <color indexed="81"/>
      <name val="Arial"/>
      <family val="2"/>
    </font>
    <font>
      <sz val="10"/>
      <color indexed="81"/>
      <name val="Tahoma"/>
      <family val="2"/>
    </font>
    <font>
      <b/>
      <sz val="12"/>
      <name val="Calibri"/>
      <family val="2"/>
      <scheme val="minor"/>
    </font>
    <font>
      <sz val="12"/>
      <name val="Calibri"/>
      <family val="2"/>
      <scheme val="minor"/>
    </font>
    <font>
      <sz val="12"/>
      <color rgb="FF0000FF"/>
      <name val="Calibri"/>
      <family val="2"/>
      <scheme val="minor"/>
    </font>
    <font>
      <i/>
      <sz val="12"/>
      <name val="Calibri"/>
      <family val="2"/>
      <scheme val="minor"/>
    </font>
    <font>
      <sz val="12"/>
      <color rgb="FF000000"/>
      <name val="Calibri"/>
      <family val="2"/>
    </font>
    <font>
      <sz val="12"/>
      <color indexed="12"/>
      <name val="Calibri"/>
      <family val="2"/>
      <scheme val="minor"/>
    </font>
    <font>
      <b/>
      <sz val="12"/>
      <color indexed="10"/>
      <name val="Calibri"/>
      <family val="2"/>
      <scheme val="minor"/>
    </font>
    <font>
      <sz val="13"/>
      <color rgb="FF000000"/>
      <name val="Calibri"/>
      <family val="2"/>
    </font>
    <font>
      <sz val="13"/>
      <name val="Calibri"/>
      <family val="2"/>
      <scheme val="minor"/>
    </font>
    <font>
      <b/>
      <sz val="12"/>
      <color indexed="20"/>
      <name val="Calibri"/>
      <family val="2"/>
      <scheme val="minor"/>
    </font>
    <font>
      <b/>
      <sz val="12"/>
      <color indexed="12"/>
      <name val="Calibri"/>
      <family val="2"/>
      <scheme val="minor"/>
    </font>
    <font>
      <b/>
      <sz val="12"/>
      <color indexed="14"/>
      <name val="Calibri"/>
      <family val="2"/>
      <scheme val="minor"/>
    </font>
    <font>
      <sz val="12"/>
      <color indexed="10"/>
      <name val="Calibri"/>
      <family val="2"/>
      <scheme val="minor"/>
    </font>
    <font>
      <b/>
      <i/>
      <sz val="12"/>
      <color indexed="10"/>
      <name val="Calibri"/>
      <family val="2"/>
      <scheme val="minor"/>
    </font>
    <font>
      <sz val="12"/>
      <color indexed="33"/>
      <name val="Calibri"/>
      <family val="2"/>
      <scheme val="minor"/>
    </font>
    <font>
      <b/>
      <sz val="12"/>
      <color indexed="17"/>
      <name val="Calibri"/>
      <family val="2"/>
      <scheme val="minor"/>
    </font>
    <font>
      <sz val="12"/>
      <color indexed="17"/>
      <name val="Calibri"/>
      <family val="2"/>
      <scheme val="minor"/>
    </font>
    <font>
      <sz val="12"/>
      <color indexed="57"/>
      <name val="Calibri"/>
      <family val="2"/>
      <scheme val="minor"/>
    </font>
    <font>
      <b/>
      <i/>
      <sz val="12"/>
      <color indexed="17"/>
      <name val="Calibri"/>
      <family val="2"/>
      <scheme val="minor"/>
    </font>
    <font>
      <b/>
      <i/>
      <sz val="12"/>
      <name val="Calibri"/>
      <family val="2"/>
      <scheme val="minor"/>
    </font>
    <font>
      <sz val="12"/>
      <color indexed="21"/>
      <name val="Calibri"/>
      <family val="2"/>
      <scheme val="minor"/>
    </font>
    <font>
      <u/>
      <sz val="12"/>
      <name val="Calibri"/>
      <family val="2"/>
      <scheme val="minor"/>
    </font>
    <font>
      <b/>
      <sz val="12"/>
      <color theme="1"/>
      <name val="Calibri"/>
      <family val="2"/>
      <scheme val="minor"/>
    </font>
    <font>
      <b/>
      <vertAlign val="superscript"/>
      <sz val="12"/>
      <color indexed="63"/>
      <name val="Calibri"/>
      <family val="2"/>
      <scheme val="minor"/>
    </font>
    <font>
      <sz val="12"/>
      <color indexed="48"/>
      <name val="Calibri"/>
      <family val="2"/>
      <scheme val="minor"/>
    </font>
    <font>
      <sz val="12"/>
      <color theme="1"/>
      <name val="Calibri"/>
      <family val="2"/>
      <scheme val="minor"/>
    </font>
    <font>
      <b/>
      <sz val="12"/>
      <color indexed="48"/>
      <name val="Calibri"/>
      <family val="2"/>
      <scheme val="minor"/>
    </font>
    <font>
      <sz val="12"/>
      <color indexed="63"/>
      <name val="Calibri"/>
      <family val="2"/>
      <scheme val="minor"/>
    </font>
    <font>
      <b/>
      <sz val="12"/>
      <color indexed="56"/>
      <name val="Calibri"/>
      <family val="2"/>
      <scheme val="minor"/>
    </font>
    <font>
      <sz val="12"/>
      <color indexed="14"/>
      <name val="Calibri"/>
      <family val="2"/>
      <scheme val="minor"/>
    </font>
    <font>
      <sz val="12"/>
      <color indexed="8"/>
      <name val="Calibri"/>
      <family val="2"/>
      <scheme val="minor"/>
    </font>
    <font>
      <sz val="12"/>
      <color indexed="20"/>
      <name val="Calibri"/>
      <family val="2"/>
      <scheme val="minor"/>
    </font>
    <font>
      <sz val="12"/>
      <color indexed="11"/>
      <name val="Calibri"/>
      <family val="2"/>
      <scheme val="minor"/>
    </font>
    <font>
      <b/>
      <sz val="12"/>
      <color indexed="8"/>
      <name val="Calibri"/>
      <family val="2"/>
      <scheme val="minor"/>
    </font>
    <font>
      <b/>
      <sz val="12"/>
      <color indexed="60"/>
      <name val="Calibri"/>
      <family val="2"/>
      <scheme val="minor"/>
    </font>
    <font>
      <b/>
      <sz val="12"/>
      <color indexed="21"/>
      <name val="Calibri"/>
      <family val="2"/>
      <scheme val="minor"/>
    </font>
    <font>
      <sz val="12"/>
      <color indexed="18"/>
      <name val="Calibri"/>
      <family val="2"/>
      <scheme val="minor"/>
    </font>
    <font>
      <b/>
      <vertAlign val="superscript"/>
      <sz val="12"/>
      <name val="Calibri"/>
      <family val="2"/>
      <scheme val="minor"/>
    </font>
    <font>
      <b/>
      <sz val="9"/>
      <color indexed="81"/>
      <name val="Tahoma"/>
      <family val="2"/>
    </font>
    <font>
      <b/>
      <sz val="16"/>
      <name val="Arial"/>
      <family val="2"/>
    </font>
    <font>
      <sz val="12"/>
      <color rgb="FF0000FF"/>
      <name val="Calibri"/>
      <family val="2"/>
    </font>
    <font>
      <sz val="12"/>
      <color rgb="FFFF0000"/>
      <name val="Calibri"/>
      <family val="2"/>
      <scheme val="minor"/>
    </font>
    <font>
      <sz val="10"/>
      <name val="Arial"/>
      <family val="2"/>
    </font>
    <font>
      <u/>
      <sz val="12"/>
      <color indexed="12"/>
      <name val="Calibri"/>
      <family val="2"/>
      <scheme val="minor"/>
    </font>
  </fonts>
  <fills count="25">
    <fill>
      <patternFill patternType="none"/>
    </fill>
    <fill>
      <patternFill patternType="gray125"/>
    </fill>
    <fill>
      <patternFill patternType="solid">
        <fgColor indexed="8"/>
        <bgColor indexed="64"/>
      </patternFill>
    </fill>
    <fill>
      <patternFill patternType="solid">
        <fgColor indexed="41"/>
        <bgColor indexed="64"/>
      </patternFill>
    </fill>
    <fill>
      <patternFill patternType="solid">
        <fgColor indexed="45"/>
        <bgColor indexed="64"/>
      </patternFill>
    </fill>
    <fill>
      <patternFill patternType="solid">
        <fgColor indexed="8"/>
        <bgColor indexed="22"/>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13"/>
        <bgColor indexed="64"/>
      </patternFill>
    </fill>
    <fill>
      <patternFill patternType="solid">
        <fgColor indexed="15"/>
        <bgColor indexed="64"/>
      </patternFill>
    </fill>
    <fill>
      <patternFill patternType="solid">
        <fgColor theme="0"/>
        <bgColor indexed="64"/>
      </patternFill>
    </fill>
    <fill>
      <patternFill patternType="solid">
        <fgColor theme="2"/>
        <bgColor indexed="64"/>
      </patternFill>
    </fill>
    <fill>
      <patternFill patternType="solid">
        <fgColor rgb="FFFFC000"/>
        <bgColor indexed="64"/>
      </patternFill>
    </fill>
    <fill>
      <patternFill patternType="solid">
        <fgColor rgb="FFFFCC81"/>
        <bgColor indexed="64"/>
      </patternFill>
    </fill>
    <fill>
      <patternFill patternType="solid">
        <fgColor rgb="FFFF990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EAEAEA"/>
        <bgColor rgb="FF000000"/>
      </patternFill>
    </fill>
    <fill>
      <patternFill patternType="solid">
        <fgColor theme="3"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s>
  <borders count="43">
    <border>
      <left/>
      <right/>
      <top/>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style="thin">
        <color indexed="23"/>
      </left>
      <right style="thin">
        <color indexed="23"/>
      </right>
      <top/>
      <bottom/>
      <diagonal/>
    </border>
    <border>
      <left style="thin">
        <color indexed="23"/>
      </left>
      <right style="thin">
        <color indexed="23"/>
      </right>
      <top style="thin">
        <color indexed="23"/>
      </top>
      <bottom/>
      <diagonal/>
    </border>
    <border>
      <left style="thin">
        <color indexed="23"/>
      </left>
      <right style="thin">
        <color indexed="23"/>
      </right>
      <top/>
      <bottom style="thin">
        <color indexed="23"/>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right style="mediumDashed">
        <color indexed="23"/>
      </right>
      <top style="medium">
        <color indexed="23"/>
      </top>
      <bottom/>
      <diagonal/>
    </border>
    <border>
      <left/>
      <right style="mediumDashed">
        <color indexed="23"/>
      </right>
      <top/>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medium">
        <color indexed="23"/>
      </right>
      <top/>
      <bottom style="medium">
        <color indexed="23"/>
      </bottom>
      <diagonal/>
    </border>
    <border>
      <left/>
      <right style="thin">
        <color indexed="23"/>
      </right>
      <top style="thin">
        <color indexed="23"/>
      </top>
      <bottom style="thin">
        <color indexed="23"/>
      </bottom>
      <diagonal/>
    </border>
    <border>
      <left/>
      <right style="thin">
        <color indexed="23"/>
      </right>
      <top/>
      <bottom/>
      <diagonal/>
    </border>
    <border>
      <left/>
      <right style="thin">
        <color indexed="23"/>
      </right>
      <top/>
      <bottom style="thin">
        <color indexed="23"/>
      </bottom>
      <diagonal/>
    </border>
    <border>
      <left style="thin">
        <color indexed="23"/>
      </left>
      <right/>
      <top/>
      <bottom/>
      <diagonal/>
    </border>
    <border>
      <left style="thin">
        <color indexed="23"/>
      </left>
      <right/>
      <top/>
      <bottom style="thin">
        <color indexed="23"/>
      </bottom>
      <diagonal/>
    </border>
    <border>
      <left/>
      <right/>
      <top/>
      <bottom style="thin">
        <color indexed="23"/>
      </bottom>
      <diagonal/>
    </border>
    <border>
      <left/>
      <right/>
      <top style="thin">
        <color indexed="23"/>
      </top>
      <bottom style="thin">
        <color indexed="23"/>
      </bottom>
      <diagonal/>
    </border>
    <border>
      <left/>
      <right style="thin">
        <color indexed="23"/>
      </right>
      <top style="thin">
        <color indexed="23"/>
      </top>
      <bottom/>
      <diagonal/>
    </border>
    <border>
      <left/>
      <right/>
      <top style="thin">
        <color indexed="23"/>
      </top>
      <bottom/>
      <diagonal/>
    </border>
    <border>
      <left style="thin">
        <color indexed="23"/>
      </left>
      <right/>
      <top style="thin">
        <color indexed="23"/>
      </top>
      <bottom/>
      <diagonal/>
    </border>
    <border>
      <left/>
      <right/>
      <top/>
      <bottom style="thin">
        <color indexed="64"/>
      </bottom>
      <diagonal/>
    </border>
    <border>
      <left style="thin">
        <color indexed="64"/>
      </left>
      <right style="thin">
        <color indexed="64"/>
      </right>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23"/>
      </left>
      <right style="thin">
        <color indexed="64"/>
      </right>
      <top style="thin">
        <color indexed="23"/>
      </top>
      <bottom style="thin">
        <color indexed="23"/>
      </bottom>
      <diagonal/>
    </border>
    <border>
      <left style="thin">
        <color indexed="64"/>
      </left>
      <right/>
      <top style="thin">
        <color indexed="23"/>
      </top>
      <bottom style="thin">
        <color indexed="23"/>
      </bottom>
      <diagonal/>
    </border>
    <border>
      <left style="thin">
        <color indexed="64"/>
      </left>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medium">
        <color theme="0" tint="-0.34998626667073579"/>
      </left>
      <right/>
      <top/>
      <bottom/>
      <diagonal/>
    </border>
    <border>
      <left/>
      <right style="medium">
        <color theme="0" tint="-0.34998626667073579"/>
      </right>
      <top/>
      <bottom/>
      <diagonal/>
    </border>
    <border>
      <left/>
      <right style="mediumDashed">
        <color theme="0" tint="-0.34998626667073579"/>
      </right>
      <top/>
      <bottom/>
      <diagonal/>
    </border>
    <border>
      <left style="thin">
        <color rgb="FF808080"/>
      </left>
      <right style="thin">
        <color rgb="FF808080"/>
      </right>
      <top style="thin">
        <color rgb="FF808080"/>
      </top>
      <bottom style="thin">
        <color rgb="FF808080"/>
      </bottom>
      <diagonal/>
    </border>
    <border>
      <left/>
      <right/>
      <top/>
      <bottom style="medium">
        <color theme="0" tint="-0.499984740745262"/>
      </bottom>
      <diagonal/>
    </border>
    <border>
      <left/>
      <right style="mediumDashed">
        <color theme="0" tint="-0.499984740745262"/>
      </right>
      <top/>
      <bottom style="medium">
        <color theme="0" tint="-0.499984740745262"/>
      </bottom>
      <diagonal/>
    </border>
  </borders>
  <cellStyleXfs count="4">
    <xf numFmtId="0" fontId="0" fillId="0" borderId="0"/>
    <xf numFmtId="0" fontId="1" fillId="0" borderId="0"/>
    <xf numFmtId="0" fontId="54" fillId="0" borderId="0"/>
    <xf numFmtId="0" fontId="1" fillId="0" borderId="0"/>
  </cellStyleXfs>
  <cellXfs count="532">
    <xf numFmtId="0" fontId="0" fillId="0" borderId="0" xfId="0"/>
    <xf numFmtId="0" fontId="0" fillId="13" borderId="0" xfId="0" applyFill="1"/>
    <xf numFmtId="0" fontId="13" fillId="13" borderId="0" xfId="0" applyFont="1" applyFill="1" applyAlignment="1">
      <alignment vertical="center"/>
    </xf>
    <xf numFmtId="0" fontId="13" fillId="13" borderId="36" xfId="0" applyFont="1" applyFill="1" applyBorder="1" applyAlignment="1">
      <alignment vertical="center" wrapText="1"/>
    </xf>
    <xf numFmtId="0" fontId="14" fillId="13" borderId="36" xfId="0" applyFont="1" applyFill="1" applyBorder="1" applyAlignment="1">
      <alignment horizontal="center" vertical="center"/>
    </xf>
    <xf numFmtId="0" fontId="13" fillId="13" borderId="0" xfId="0" applyFont="1" applyFill="1" applyAlignment="1">
      <alignment horizontal="center" vertical="center"/>
    </xf>
    <xf numFmtId="0" fontId="13" fillId="13" borderId="36" xfId="0" applyFont="1" applyFill="1" applyBorder="1" applyAlignment="1">
      <alignment vertical="center"/>
    </xf>
    <xf numFmtId="0" fontId="16" fillId="0" borderId="0" xfId="0" applyFont="1"/>
    <xf numFmtId="0" fontId="13" fillId="14" borderId="0" xfId="0" applyFont="1" applyFill="1"/>
    <xf numFmtId="0" fontId="17" fillId="2" borderId="0" xfId="0" applyFont="1" applyFill="1"/>
    <xf numFmtId="0" fontId="13" fillId="0" borderId="0" xfId="0" applyFont="1"/>
    <xf numFmtId="0" fontId="13" fillId="2" borderId="0" xfId="0" applyFont="1" applyFill="1"/>
    <xf numFmtId="0" fontId="13" fillId="2" borderId="0" xfId="0" applyFont="1" applyFill="1" applyAlignment="1">
      <alignment horizontal="center"/>
    </xf>
    <xf numFmtId="0" fontId="17" fillId="2" borderId="0" xfId="0" applyFont="1" applyFill="1" applyAlignment="1" applyProtection="1">
      <alignment horizontal="center"/>
      <protection locked="0"/>
    </xf>
    <xf numFmtId="2" fontId="17" fillId="2" borderId="0" xfId="0" applyNumberFormat="1" applyFont="1" applyFill="1" applyAlignment="1" applyProtection="1">
      <alignment horizontal="center"/>
      <protection locked="0"/>
    </xf>
    <xf numFmtId="0" fontId="12" fillId="2" borderId="0" xfId="0" applyFont="1" applyFill="1"/>
    <xf numFmtId="0" fontId="12" fillId="2" borderId="0" xfId="0" applyFont="1" applyFill="1" applyAlignment="1">
      <alignment horizontal="center"/>
    </xf>
    <xf numFmtId="0" fontId="18" fillId="2" borderId="0" xfId="0" applyFont="1" applyFill="1"/>
    <xf numFmtId="2" fontId="13" fillId="2" borderId="0" xfId="0" applyNumberFormat="1" applyFont="1" applyFill="1"/>
    <xf numFmtId="0" fontId="17" fillId="2" borderId="0" xfId="0" applyFont="1" applyFill="1" applyProtection="1">
      <protection locked="0"/>
    </xf>
    <xf numFmtId="0" fontId="19" fillId="0" borderId="0" xfId="0" applyFont="1"/>
    <xf numFmtId="0" fontId="20" fillId="13" borderId="0" xfId="0" applyFont="1" applyFill="1" applyAlignment="1">
      <alignment vertical="center"/>
    </xf>
    <xf numFmtId="0" fontId="21" fillId="2" borderId="0" xfId="0" applyFont="1" applyFill="1"/>
    <xf numFmtId="0" fontId="12" fillId="2" borderId="0" xfId="0" applyFont="1" applyFill="1" applyProtection="1">
      <protection hidden="1"/>
    </xf>
    <xf numFmtId="0" fontId="21" fillId="2" borderId="0" xfId="0" applyFont="1" applyFill="1" applyProtection="1">
      <protection locked="0"/>
    </xf>
    <xf numFmtId="0" fontId="18" fillId="2" borderId="0" xfId="0" applyFont="1" applyFill="1" applyAlignment="1">
      <alignment horizontal="left"/>
    </xf>
    <xf numFmtId="0" fontId="22" fillId="2" borderId="0" xfId="0" applyFont="1" applyFill="1" applyProtection="1">
      <protection hidden="1"/>
    </xf>
    <xf numFmtId="0" fontId="12" fillId="2" borderId="0" xfId="0" applyFont="1" applyFill="1" applyAlignment="1" applyProtection="1">
      <alignment vertical="top"/>
      <protection hidden="1"/>
    </xf>
    <xf numFmtId="0" fontId="13" fillId="2" borderId="0" xfId="0" applyFont="1" applyFill="1" applyAlignment="1">
      <alignment wrapText="1"/>
    </xf>
    <xf numFmtId="0" fontId="23" fillId="2" borderId="0" xfId="0" applyFont="1" applyFill="1" applyProtection="1">
      <protection hidden="1"/>
    </xf>
    <xf numFmtId="0" fontId="13" fillId="2" borderId="0" xfId="0" applyFont="1" applyFill="1" applyProtection="1">
      <protection hidden="1"/>
    </xf>
    <xf numFmtId="0" fontId="13" fillId="2" borderId="0" xfId="0" applyFont="1" applyFill="1" applyAlignment="1" applyProtection="1">
      <alignment horizontal="right"/>
      <protection hidden="1"/>
    </xf>
    <xf numFmtId="2" fontId="13" fillId="2" borderId="0" xfId="0" applyNumberFormat="1" applyFont="1" applyFill="1" applyAlignment="1">
      <alignment horizontal="center"/>
    </xf>
    <xf numFmtId="165" fontId="13" fillId="2" borderId="0" xfId="0" applyNumberFormat="1" applyFont="1" applyFill="1"/>
    <xf numFmtId="0" fontId="12" fillId="2" borderId="0" xfId="0" applyFont="1" applyFill="1" applyAlignment="1" applyProtection="1">
      <alignment horizontal="center"/>
      <protection hidden="1"/>
    </xf>
    <xf numFmtId="0" fontId="12" fillId="2" borderId="0" xfId="0" applyFont="1" applyFill="1" applyAlignment="1" applyProtection="1">
      <alignment horizontal="right"/>
      <protection hidden="1"/>
    </xf>
    <xf numFmtId="0" fontId="12" fillId="2" borderId="0" xfId="0" applyFont="1" applyFill="1" applyAlignment="1" applyProtection="1">
      <alignment horizontal="left"/>
      <protection hidden="1"/>
    </xf>
    <xf numFmtId="165" fontId="13" fillId="2" borderId="0" xfId="0" applyNumberFormat="1" applyFont="1" applyFill="1" applyAlignment="1" applyProtection="1">
      <alignment horizontal="center"/>
      <protection locked="0"/>
    </xf>
    <xf numFmtId="165" fontId="17" fillId="2" borderId="0" xfId="0" applyNumberFormat="1" applyFont="1" applyFill="1"/>
    <xf numFmtId="2" fontId="17" fillId="2" borderId="0" xfId="0" applyNumberFormat="1" applyFont="1" applyFill="1"/>
    <xf numFmtId="164" fontId="13" fillId="2" borderId="0" xfId="0" applyNumberFormat="1" applyFont="1" applyFill="1" applyAlignment="1" applyProtection="1">
      <alignment horizontal="left"/>
      <protection locked="0"/>
    </xf>
    <xf numFmtId="0" fontId="13" fillId="2" borderId="0" xfId="0" applyFont="1" applyFill="1" applyAlignment="1" applyProtection="1">
      <alignment horizontal="left"/>
      <protection locked="0"/>
    </xf>
    <xf numFmtId="166" fontId="17" fillId="2" borderId="0" xfId="0" applyNumberFormat="1" applyFont="1" applyFill="1"/>
    <xf numFmtId="0" fontId="22" fillId="2" borderId="0" xfId="0" applyFont="1" applyFill="1" applyAlignment="1" applyProtection="1">
      <alignment horizontal="center"/>
      <protection locked="0"/>
    </xf>
    <xf numFmtId="165" fontId="24" fillId="2" borderId="0" xfId="0" applyNumberFormat="1" applyFont="1" applyFill="1"/>
    <xf numFmtId="0" fontId="25" fillId="2" borderId="0" xfId="0" applyFont="1" applyFill="1" applyAlignment="1">
      <alignment vertical="top" wrapText="1"/>
    </xf>
    <xf numFmtId="0" fontId="13" fillId="10" borderId="0" xfId="0" applyFont="1" applyFill="1"/>
    <xf numFmtId="0" fontId="24" fillId="10" borderId="0" xfId="0" applyFont="1" applyFill="1" applyAlignment="1" applyProtection="1">
      <alignment horizontal="center"/>
      <protection locked="0"/>
    </xf>
    <xf numFmtId="0" fontId="13" fillId="10" borderId="0" xfId="0" applyFont="1" applyFill="1" applyAlignment="1" applyProtection="1">
      <alignment horizontal="center"/>
      <protection locked="0" hidden="1"/>
    </xf>
    <xf numFmtId="166" fontId="24" fillId="10" borderId="0" xfId="0" applyNumberFormat="1" applyFont="1" applyFill="1" applyAlignment="1" applyProtection="1">
      <alignment horizontal="center"/>
      <protection locked="0"/>
    </xf>
    <xf numFmtId="0" fontId="13" fillId="10" borderId="0" xfId="0" applyFont="1" applyFill="1" applyAlignment="1" applyProtection="1">
      <alignment horizontal="center"/>
      <protection locked="0"/>
    </xf>
    <xf numFmtId="0" fontId="13" fillId="2" borderId="0" xfId="0" applyFont="1" applyFill="1" applyAlignment="1" applyProtection="1">
      <alignment horizontal="center"/>
      <protection locked="0"/>
    </xf>
    <xf numFmtId="0" fontId="22" fillId="2" borderId="0" xfId="0" applyFont="1" applyFill="1"/>
    <xf numFmtId="0" fontId="17" fillId="2" borderId="0" xfId="0" applyFont="1" applyFill="1" applyProtection="1">
      <protection locked="0" hidden="1"/>
    </xf>
    <xf numFmtId="0" fontId="13" fillId="2" borderId="0" xfId="0" applyFont="1" applyFill="1" applyProtection="1">
      <protection locked="0"/>
    </xf>
    <xf numFmtId="0" fontId="18" fillId="2" borderId="0" xfId="0" applyFont="1" applyFill="1" applyProtection="1">
      <protection hidden="1"/>
    </xf>
    <xf numFmtId="166" fontId="17" fillId="2" borderId="0" xfId="0" applyNumberFormat="1" applyFont="1" applyFill="1" applyAlignment="1" applyProtection="1">
      <alignment horizontal="center"/>
      <protection locked="0"/>
    </xf>
    <xf numFmtId="0" fontId="22" fillId="2" borderId="0" xfId="0" applyFont="1" applyFill="1" applyAlignment="1" applyProtection="1">
      <alignment horizontal="right"/>
      <protection hidden="1"/>
    </xf>
    <xf numFmtId="166" fontId="24" fillId="2" borderId="0" xfId="0" applyNumberFormat="1" applyFont="1" applyFill="1" applyProtection="1">
      <protection locked="0"/>
    </xf>
    <xf numFmtId="0" fontId="17" fillId="2" borderId="0" xfId="0" applyFont="1" applyFill="1" applyProtection="1">
      <protection hidden="1"/>
    </xf>
    <xf numFmtId="0" fontId="13" fillId="2" borderId="0" xfId="0" applyFont="1" applyFill="1" applyAlignment="1">
      <alignment horizontal="right"/>
    </xf>
    <xf numFmtId="165" fontId="24" fillId="2" borderId="0" xfId="0" applyNumberFormat="1" applyFont="1" applyFill="1" applyProtection="1">
      <protection locked="0"/>
    </xf>
    <xf numFmtId="166" fontId="24" fillId="11" borderId="0" xfId="0" applyNumberFormat="1" applyFont="1" applyFill="1" applyProtection="1">
      <protection locked="0"/>
    </xf>
    <xf numFmtId="0" fontId="13" fillId="2" borderId="28" xfId="0" applyFont="1" applyFill="1" applyBorder="1" applyProtection="1">
      <protection hidden="1"/>
    </xf>
    <xf numFmtId="165" fontId="13" fillId="2" borderId="27" xfId="0" applyNumberFormat="1" applyFont="1" applyFill="1" applyBorder="1"/>
    <xf numFmtId="0" fontId="13" fillId="2" borderId="27" xfId="0" applyFont="1" applyFill="1" applyBorder="1" applyProtection="1">
      <protection hidden="1"/>
    </xf>
    <xf numFmtId="0" fontId="13" fillId="2" borderId="27" xfId="0" applyFont="1" applyFill="1" applyBorder="1"/>
    <xf numFmtId="0" fontId="13" fillId="2" borderId="26" xfId="0" applyFont="1" applyFill="1" applyBorder="1"/>
    <xf numFmtId="0" fontId="13" fillId="2" borderId="22" xfId="0" applyFont="1" applyFill="1" applyBorder="1" applyProtection="1">
      <protection hidden="1"/>
    </xf>
    <xf numFmtId="0" fontId="13" fillId="2" borderId="20" xfId="0" applyFont="1" applyFill="1" applyBorder="1"/>
    <xf numFmtId="165" fontId="13" fillId="2" borderId="0" xfId="0" applyNumberFormat="1" applyFont="1" applyFill="1" applyProtection="1">
      <protection hidden="1"/>
    </xf>
    <xf numFmtId="0" fontId="12" fillId="2" borderId="22" xfId="0" applyFont="1" applyFill="1" applyBorder="1" applyProtection="1">
      <protection hidden="1"/>
    </xf>
    <xf numFmtId="0" fontId="13" fillId="2" borderId="20" xfId="0" applyFont="1" applyFill="1" applyBorder="1" applyProtection="1">
      <protection hidden="1"/>
    </xf>
    <xf numFmtId="0" fontId="13" fillId="2" borderId="22" xfId="0" applyFont="1" applyFill="1" applyBorder="1" applyAlignment="1" applyProtection="1">
      <alignment horizontal="left"/>
      <protection locked="0"/>
    </xf>
    <xf numFmtId="0" fontId="13" fillId="2" borderId="0" xfId="0" applyFont="1" applyFill="1" applyAlignment="1">
      <alignment horizontal="left"/>
    </xf>
    <xf numFmtId="165" fontId="13" fillId="2" borderId="0" xfId="0" applyNumberFormat="1" applyFont="1" applyFill="1" applyAlignment="1">
      <alignment horizontal="left"/>
    </xf>
    <xf numFmtId="0" fontId="26" fillId="2" borderId="0" xfId="0" applyFont="1" applyFill="1" applyAlignment="1" applyProtection="1">
      <alignment horizontal="right"/>
      <protection hidden="1"/>
    </xf>
    <xf numFmtId="0" fontId="26" fillId="2" borderId="0" xfId="0" applyFont="1" applyFill="1" applyProtection="1">
      <protection hidden="1"/>
    </xf>
    <xf numFmtId="11" fontId="13" fillId="2" borderId="0" xfId="0" applyNumberFormat="1" applyFont="1" applyFill="1" applyAlignment="1">
      <alignment horizontal="left"/>
    </xf>
    <xf numFmtId="2" fontId="26" fillId="2" borderId="0" xfId="0" applyNumberFormat="1" applyFont="1" applyFill="1" applyProtection="1">
      <protection locked="0"/>
    </xf>
    <xf numFmtId="165" fontId="26" fillId="2" borderId="0" xfId="0" applyNumberFormat="1" applyFont="1" applyFill="1"/>
    <xf numFmtId="165" fontId="26" fillId="2" borderId="0" xfId="0" applyNumberFormat="1" applyFont="1" applyFill="1" applyProtection="1">
      <protection locked="0"/>
    </xf>
    <xf numFmtId="11" fontId="26" fillId="2" borderId="0" xfId="0" applyNumberFormat="1" applyFont="1" applyFill="1"/>
    <xf numFmtId="165" fontId="13" fillId="0" borderId="0" xfId="0" applyNumberFormat="1" applyFont="1"/>
    <xf numFmtId="165" fontId="26" fillId="2" borderId="0" xfId="0" applyNumberFormat="1" applyFont="1" applyFill="1" applyProtection="1">
      <protection hidden="1"/>
    </xf>
    <xf numFmtId="0" fontId="13" fillId="2" borderId="22" xfId="0" applyFont="1" applyFill="1" applyBorder="1"/>
    <xf numFmtId="0" fontId="13" fillId="2" borderId="23" xfId="0" applyFont="1" applyFill="1" applyBorder="1"/>
    <xf numFmtId="0" fontId="13" fillId="2" borderId="24" xfId="0" applyFont="1" applyFill="1" applyBorder="1"/>
    <xf numFmtId="165" fontId="13" fillId="2" borderId="24" xfId="0" applyNumberFormat="1" applyFont="1" applyFill="1" applyBorder="1"/>
    <xf numFmtId="0" fontId="13" fillId="2" borderId="21" xfId="0" applyFont="1" applyFill="1" applyBorder="1"/>
    <xf numFmtId="0" fontId="24" fillId="2" borderId="0" xfId="0" applyFont="1" applyFill="1"/>
    <xf numFmtId="0" fontId="27" fillId="2" borderId="0" xfId="0" applyFont="1" applyFill="1"/>
    <xf numFmtId="0" fontId="13" fillId="2" borderId="28" xfId="0" applyFont="1" applyFill="1" applyBorder="1"/>
    <xf numFmtId="0" fontId="27" fillId="2" borderId="27" xfId="0" applyFont="1" applyFill="1" applyBorder="1" applyAlignment="1">
      <alignment horizontal="left"/>
    </xf>
    <xf numFmtId="0" fontId="27" fillId="2" borderId="27" xfId="0" applyFont="1" applyFill="1" applyBorder="1" applyAlignment="1">
      <alignment horizontal="center"/>
    </xf>
    <xf numFmtId="0" fontId="28" fillId="2" borderId="27" xfId="0" applyFont="1" applyFill="1" applyBorder="1"/>
    <xf numFmtId="0" fontId="12" fillId="2" borderId="0" xfId="0" applyFont="1" applyFill="1" applyAlignment="1">
      <alignment horizontal="left"/>
    </xf>
    <xf numFmtId="0" fontId="22" fillId="2" borderId="0" xfId="0" applyFont="1" applyFill="1" applyAlignment="1">
      <alignment horizontal="center"/>
    </xf>
    <xf numFmtId="0" fontId="12" fillId="2" borderId="0" xfId="0" applyFont="1" applyFill="1" applyAlignment="1" applyProtection="1">
      <alignment horizontal="center"/>
      <protection locked="0"/>
    </xf>
    <xf numFmtId="0" fontId="13" fillId="2" borderId="0" xfId="0" applyFont="1" applyFill="1" applyAlignment="1" applyProtection="1">
      <alignment horizontal="center" wrapText="1"/>
      <protection hidden="1"/>
    </xf>
    <xf numFmtId="0" fontId="24" fillId="2" borderId="0" xfId="0" applyFont="1" applyFill="1" applyAlignment="1">
      <alignment horizontal="center"/>
    </xf>
    <xf numFmtId="0" fontId="17" fillId="2" borderId="0" xfId="0" applyFont="1" applyFill="1" applyAlignment="1" applyProtection="1">
      <alignment horizontal="center"/>
      <protection hidden="1"/>
    </xf>
    <xf numFmtId="0" fontId="17" fillId="2" borderId="0" xfId="0" applyFont="1" applyFill="1" applyAlignment="1">
      <alignment horizontal="center"/>
    </xf>
    <xf numFmtId="0" fontId="13" fillId="2" borderId="20" xfId="0" applyFont="1" applyFill="1" applyBorder="1" applyAlignment="1" applyProtection="1">
      <alignment horizontal="right"/>
      <protection hidden="1"/>
    </xf>
    <xf numFmtId="0" fontId="13" fillId="2" borderId="0" xfId="0" applyFont="1" applyFill="1" applyAlignment="1" applyProtection="1">
      <alignment horizontal="left" wrapText="1"/>
      <protection hidden="1"/>
    </xf>
    <xf numFmtId="0" fontId="15" fillId="2" borderId="0" xfId="0" applyFont="1" applyFill="1" applyProtection="1">
      <protection hidden="1"/>
    </xf>
    <xf numFmtId="0" fontId="29" fillId="2" borderId="0" xfId="0" applyFont="1" applyFill="1" applyAlignment="1">
      <alignment horizontal="center"/>
    </xf>
    <xf numFmtId="0" fontId="29" fillId="2" borderId="0" xfId="0" applyFont="1" applyFill="1" applyAlignment="1">
      <alignment horizontal="center" wrapText="1"/>
    </xf>
    <xf numFmtId="0" fontId="13" fillId="2" borderId="22" xfId="0" applyFont="1" applyFill="1" applyBorder="1" applyAlignment="1" applyProtection="1">
      <alignment horizontal="center"/>
      <protection hidden="1"/>
    </xf>
    <xf numFmtId="0" fontId="17" fillId="2" borderId="0" xfId="0" applyFont="1" applyFill="1" applyAlignment="1" applyProtection="1">
      <alignment horizontal="left"/>
      <protection hidden="1"/>
    </xf>
    <xf numFmtId="0" fontId="17" fillId="2" borderId="20" xfId="0" applyFont="1" applyFill="1" applyBorder="1" applyProtection="1">
      <protection locked="0"/>
    </xf>
    <xf numFmtId="0" fontId="30" fillId="2" borderId="0" xfId="0" applyFont="1" applyFill="1"/>
    <xf numFmtId="0" fontId="15" fillId="2" borderId="0" xfId="0" applyFont="1" applyFill="1" applyAlignment="1" applyProtection="1">
      <alignment horizontal="center"/>
      <protection hidden="1"/>
    </xf>
    <xf numFmtId="0" fontId="13" fillId="2" borderId="0" xfId="0" applyFont="1" applyFill="1" applyAlignment="1" applyProtection="1">
      <alignment horizontal="left"/>
      <protection hidden="1"/>
    </xf>
    <xf numFmtId="0" fontId="13" fillId="2" borderId="20" xfId="0" applyFont="1" applyFill="1" applyBorder="1" applyProtection="1">
      <protection locked="0"/>
    </xf>
    <xf numFmtId="165" fontId="28" fillId="2" borderId="0" xfId="0" applyNumberFormat="1" applyFont="1" applyFill="1"/>
    <xf numFmtId="0" fontId="13" fillId="2" borderId="23" xfId="0" applyFont="1" applyFill="1" applyBorder="1" applyAlignment="1" applyProtection="1">
      <alignment horizontal="center"/>
      <protection hidden="1"/>
    </xf>
    <xf numFmtId="0" fontId="13" fillId="2" borderId="24" xfId="0" applyFont="1" applyFill="1" applyBorder="1" applyAlignment="1" applyProtection="1">
      <alignment horizontal="left"/>
      <protection hidden="1"/>
    </xf>
    <xf numFmtId="0" fontId="13" fillId="2" borderId="24" xfId="0" applyFont="1" applyFill="1" applyBorder="1" applyProtection="1">
      <protection locked="0"/>
    </xf>
    <xf numFmtId="0" fontId="13" fillId="2" borderId="21" xfId="0" applyFont="1" applyFill="1" applyBorder="1" applyProtection="1">
      <protection locked="0"/>
    </xf>
    <xf numFmtId="0" fontId="12" fillId="2" borderId="0" xfId="0" applyFont="1" applyFill="1" applyAlignment="1">
      <alignment horizontal="right"/>
    </xf>
    <xf numFmtId="165" fontId="29" fillId="2" borderId="0" xfId="0" applyNumberFormat="1" applyFont="1" applyFill="1" applyProtection="1">
      <protection locked="0"/>
    </xf>
    <xf numFmtId="2" fontId="29" fillId="2" borderId="0" xfId="0" applyNumberFormat="1" applyFont="1" applyFill="1" applyProtection="1">
      <protection locked="0"/>
    </xf>
    <xf numFmtId="0" fontId="31" fillId="2" borderId="0" xfId="0" applyFont="1" applyFill="1" applyProtection="1">
      <protection hidden="1"/>
    </xf>
    <xf numFmtId="0" fontId="13" fillId="2" borderId="23" xfId="0" applyFont="1" applyFill="1" applyBorder="1" applyProtection="1">
      <protection hidden="1"/>
    </xf>
    <xf numFmtId="2" fontId="22" fillId="2" borderId="0" xfId="0" applyNumberFormat="1" applyFont="1" applyFill="1" applyProtection="1">
      <protection locked="0"/>
    </xf>
    <xf numFmtId="0" fontId="12" fillId="2" borderId="22" xfId="0" applyFont="1" applyFill="1" applyBorder="1"/>
    <xf numFmtId="0" fontId="31" fillId="2" borderId="0" xfId="0" applyFont="1" applyFill="1" applyAlignment="1" applyProtection="1">
      <alignment horizontal="right"/>
      <protection hidden="1"/>
    </xf>
    <xf numFmtId="0" fontId="12" fillId="2" borderId="23" xfId="0" applyFont="1" applyFill="1" applyBorder="1"/>
    <xf numFmtId="0" fontId="13" fillId="2" borderId="24" xfId="0" applyFont="1" applyFill="1" applyBorder="1" applyProtection="1">
      <protection hidden="1"/>
    </xf>
    <xf numFmtId="0" fontId="13" fillId="2" borderId="21" xfId="0" applyFont="1" applyFill="1" applyBorder="1" applyProtection="1">
      <protection hidden="1"/>
    </xf>
    <xf numFmtId="165" fontId="29" fillId="2" borderId="0" xfId="0" applyNumberFormat="1" applyFont="1" applyFill="1"/>
    <xf numFmtId="0" fontId="13" fillId="2" borderId="22" xfId="0" applyFont="1" applyFill="1" applyBorder="1" applyAlignment="1">
      <alignment horizontal="center"/>
    </xf>
    <xf numFmtId="2" fontId="32" fillId="2" borderId="0" xfId="0" applyNumberFormat="1" applyFont="1" applyFill="1"/>
    <xf numFmtId="2" fontId="13" fillId="2" borderId="22" xfId="0" applyNumberFormat="1" applyFont="1" applyFill="1" applyBorder="1" applyAlignment="1">
      <alignment horizontal="center"/>
    </xf>
    <xf numFmtId="165" fontId="13" fillId="2" borderId="20" xfId="0" applyNumberFormat="1" applyFont="1" applyFill="1" applyBorder="1"/>
    <xf numFmtId="165" fontId="33" fillId="2" borderId="0" xfId="0" applyNumberFormat="1" applyFont="1" applyFill="1"/>
    <xf numFmtId="2" fontId="13" fillId="2" borderId="23" xfId="0" applyNumberFormat="1" applyFont="1" applyFill="1" applyBorder="1" applyAlignment="1">
      <alignment horizontal="center"/>
    </xf>
    <xf numFmtId="2" fontId="13" fillId="2" borderId="24" xfId="0" applyNumberFormat="1" applyFont="1" applyFill="1" applyBorder="1"/>
    <xf numFmtId="165" fontId="13" fillId="2" borderId="21" xfId="0" applyNumberFormat="1" applyFont="1" applyFill="1" applyBorder="1"/>
    <xf numFmtId="0" fontId="13" fillId="13" borderId="0" xfId="0" applyFont="1" applyFill="1"/>
    <xf numFmtId="0" fontId="20" fillId="13" borderId="0" xfId="0" applyFont="1" applyFill="1"/>
    <xf numFmtId="0" fontId="12" fillId="0" borderId="0" xfId="0" applyFont="1"/>
    <xf numFmtId="0" fontId="34" fillId="15" borderId="0" xfId="0" applyFont="1" applyFill="1" applyAlignment="1">
      <alignment horizontal="center" vertical="center" wrapText="1"/>
    </xf>
    <xf numFmtId="0" fontId="34" fillId="15" borderId="0" xfId="0" applyFont="1" applyFill="1" applyAlignment="1">
      <alignment vertical="center" wrapText="1"/>
    </xf>
    <xf numFmtId="0" fontId="28" fillId="2" borderId="0" xfId="0" applyFont="1" applyFill="1" applyAlignment="1">
      <alignment horizontal="center"/>
    </xf>
    <xf numFmtId="0" fontId="22" fillId="2" borderId="1" xfId="0" applyFont="1" applyFill="1" applyBorder="1" applyAlignment="1" applyProtection="1">
      <alignment horizontal="center"/>
      <protection locked="0"/>
    </xf>
    <xf numFmtId="0" fontId="18" fillId="2" borderId="0" xfId="0" applyFont="1" applyFill="1" applyAlignment="1" applyProtection="1">
      <alignment horizontal="center"/>
      <protection hidden="1"/>
    </xf>
    <xf numFmtId="0" fontId="36" fillId="2" borderId="0" xfId="0" applyFont="1" applyFill="1"/>
    <xf numFmtId="0" fontId="27" fillId="2" borderId="1" xfId="0" applyFont="1" applyFill="1" applyBorder="1" applyAlignment="1">
      <alignment horizontal="center"/>
    </xf>
    <xf numFmtId="0" fontId="25" fillId="2" borderId="1" xfId="0" applyFont="1" applyFill="1" applyBorder="1" applyAlignment="1" applyProtection="1">
      <alignment horizontal="center" wrapText="1"/>
      <protection hidden="1"/>
    </xf>
    <xf numFmtId="0" fontId="31" fillId="2" borderId="0" xfId="0" applyFont="1" applyFill="1"/>
    <xf numFmtId="0" fontId="34" fillId="15" borderId="11" xfId="0" applyFont="1" applyFill="1" applyBorder="1" applyAlignment="1" applyProtection="1">
      <alignment horizontal="center" vertical="center" wrapText="1"/>
      <protection hidden="1"/>
    </xf>
    <xf numFmtId="0" fontId="34" fillId="15" borderId="12" xfId="0" applyFont="1" applyFill="1" applyBorder="1" applyAlignment="1" applyProtection="1">
      <alignment horizontal="center" vertical="center" wrapText="1"/>
      <protection hidden="1"/>
    </xf>
    <xf numFmtId="0" fontId="34" fillId="15" borderId="13" xfId="0" applyFont="1" applyFill="1" applyBorder="1" applyAlignment="1" applyProtection="1">
      <alignment horizontal="center" vertical="center" wrapText="1"/>
      <protection hidden="1"/>
    </xf>
    <xf numFmtId="0" fontId="37" fillId="14" borderId="0" xfId="0" applyFont="1" applyFill="1" applyAlignment="1">
      <alignment horizontal="center" vertical="center"/>
    </xf>
    <xf numFmtId="0" fontId="34" fillId="15" borderId="14" xfId="0" applyFont="1" applyFill="1" applyBorder="1" applyAlignment="1" applyProtection="1">
      <alignment horizontal="center" vertical="center" wrapText="1"/>
      <protection hidden="1"/>
    </xf>
    <xf numFmtId="0" fontId="18" fillId="2" borderId="0" xfId="0" applyFont="1" applyFill="1" applyAlignment="1" applyProtection="1">
      <alignment horizontal="center" wrapText="1"/>
      <protection hidden="1"/>
    </xf>
    <xf numFmtId="0" fontId="12" fillId="2" borderId="6" xfId="0" applyFont="1" applyFill="1" applyBorder="1" applyAlignment="1" applyProtection="1">
      <alignment horizontal="center"/>
      <protection locked="0"/>
    </xf>
    <xf numFmtId="1" fontId="17" fillId="2" borderId="0" xfId="0" applyNumberFormat="1" applyFont="1" applyFill="1" applyAlignment="1" applyProtection="1">
      <alignment horizontal="center"/>
      <protection locked="0"/>
    </xf>
    <xf numFmtId="1" fontId="17" fillId="2" borderId="7" xfId="0" applyNumberFormat="1" applyFont="1" applyFill="1" applyBorder="1" applyAlignment="1" applyProtection="1">
      <alignment horizontal="center"/>
      <protection locked="0"/>
    </xf>
    <xf numFmtId="1" fontId="17" fillId="2" borderId="15" xfId="0" applyNumberFormat="1" applyFont="1" applyFill="1" applyBorder="1" applyAlignment="1" applyProtection="1">
      <alignment horizontal="center"/>
      <protection locked="0"/>
    </xf>
    <xf numFmtId="2" fontId="17" fillId="2" borderId="7" xfId="0" applyNumberFormat="1" applyFont="1" applyFill="1" applyBorder="1" applyAlignment="1" applyProtection="1">
      <alignment horizontal="center"/>
      <protection locked="0"/>
    </xf>
    <xf numFmtId="1" fontId="17" fillId="2" borderId="0" xfId="0" applyNumberFormat="1" applyFont="1" applyFill="1" applyProtection="1">
      <protection locked="0"/>
    </xf>
    <xf numFmtId="0" fontId="12" fillId="2" borderId="0" xfId="0" applyFont="1" applyFill="1" applyProtection="1">
      <protection locked="0"/>
    </xf>
    <xf numFmtId="1" fontId="17" fillId="2" borderId="0" xfId="0" applyNumberFormat="1" applyFont="1" applyFill="1"/>
    <xf numFmtId="1" fontId="12" fillId="2" borderId="6" xfId="0" applyNumberFormat="1" applyFont="1" applyFill="1" applyBorder="1" applyAlignment="1" applyProtection="1">
      <alignment horizontal="center"/>
      <protection locked="0"/>
    </xf>
    <xf numFmtId="1" fontId="13" fillId="2" borderId="0" xfId="0" applyNumberFormat="1" applyFont="1" applyFill="1" applyAlignment="1">
      <alignment horizontal="right"/>
    </xf>
    <xf numFmtId="1" fontId="17" fillId="2" borderId="0" xfId="0" applyNumberFormat="1" applyFont="1" applyFill="1" applyAlignment="1" applyProtection="1">
      <alignment horizontal="right"/>
      <protection locked="0"/>
    </xf>
    <xf numFmtId="0" fontId="12" fillId="2" borderId="8" xfId="0" applyFont="1" applyFill="1" applyBorder="1" applyAlignment="1" applyProtection="1">
      <alignment horizontal="center"/>
      <protection locked="0"/>
    </xf>
    <xf numFmtId="1" fontId="17" fillId="2" borderId="9" xfId="0" applyNumberFormat="1" applyFont="1" applyFill="1" applyBorder="1" applyAlignment="1" applyProtection="1">
      <alignment horizontal="center"/>
      <protection locked="0"/>
    </xf>
    <xf numFmtId="1" fontId="17" fillId="2" borderId="10" xfId="0" applyNumberFormat="1" applyFont="1" applyFill="1" applyBorder="1" applyAlignment="1" applyProtection="1">
      <alignment horizontal="center"/>
      <protection locked="0"/>
    </xf>
    <xf numFmtId="0" fontId="27" fillId="2" borderId="0" xfId="0" applyFont="1" applyFill="1" applyProtection="1">
      <protection hidden="1"/>
    </xf>
    <xf numFmtId="0" fontId="27" fillId="2" borderId="0" xfId="0" applyFont="1" applyFill="1" applyProtection="1">
      <protection locked="0"/>
    </xf>
    <xf numFmtId="0" fontId="31" fillId="2" borderId="0" xfId="0" applyFont="1" applyFill="1" applyAlignment="1">
      <alignment horizontal="center"/>
    </xf>
    <xf numFmtId="0" fontId="24" fillId="2" borderId="0" xfId="0" applyFont="1" applyFill="1" applyAlignment="1" applyProtection="1">
      <alignment horizontal="center"/>
      <protection hidden="1"/>
    </xf>
    <xf numFmtId="0" fontId="34" fillId="15" borderId="16" xfId="0" applyFont="1" applyFill="1" applyBorder="1" applyAlignment="1" applyProtection="1">
      <alignment horizontal="center" vertical="center" wrapText="1"/>
      <protection hidden="1"/>
    </xf>
    <xf numFmtId="0" fontId="18" fillId="2" borderId="0" xfId="0" applyFont="1" applyFill="1" applyAlignment="1">
      <alignment horizontal="center" wrapText="1"/>
    </xf>
    <xf numFmtId="0" fontId="34" fillId="15" borderId="16" xfId="0" applyFont="1" applyFill="1" applyBorder="1" applyAlignment="1" applyProtection="1">
      <alignment horizontal="center" vertical="center" wrapText="1"/>
      <protection locked="0"/>
    </xf>
    <xf numFmtId="0" fontId="34" fillId="15" borderId="11" xfId="0" applyFont="1" applyFill="1" applyBorder="1" applyAlignment="1" applyProtection="1">
      <alignment horizontal="center" vertical="center" wrapText="1"/>
      <protection locked="0"/>
    </xf>
    <xf numFmtId="0" fontId="34" fillId="15" borderId="13" xfId="0" applyFont="1" applyFill="1" applyBorder="1" applyAlignment="1" applyProtection="1">
      <alignment horizontal="center" vertical="center" wrapText="1"/>
      <protection locked="0"/>
    </xf>
    <xf numFmtId="0" fontId="12" fillId="2" borderId="17" xfId="0" applyFont="1" applyFill="1" applyBorder="1" applyAlignment="1" applyProtection="1">
      <alignment horizontal="center"/>
      <protection locked="0"/>
    </xf>
    <xf numFmtId="1" fontId="17" fillId="2" borderId="6" xfId="0" applyNumberFormat="1" applyFont="1" applyFill="1" applyBorder="1" applyAlignment="1" applyProtection="1">
      <alignment horizontal="center"/>
      <protection locked="0"/>
    </xf>
    <xf numFmtId="0" fontId="17" fillId="2" borderId="6" xfId="0" applyFont="1" applyFill="1" applyBorder="1" applyAlignment="1" applyProtection="1">
      <alignment horizontal="center"/>
      <protection locked="0"/>
    </xf>
    <xf numFmtId="0" fontId="17" fillId="2" borderId="7" xfId="0" applyFont="1" applyFill="1" applyBorder="1" applyAlignment="1" applyProtection="1">
      <alignment horizontal="center"/>
      <protection locked="0"/>
    </xf>
    <xf numFmtId="1" fontId="12" fillId="2" borderId="17" xfId="0" applyNumberFormat="1" applyFont="1" applyFill="1" applyBorder="1" applyAlignment="1" applyProtection="1">
      <alignment horizontal="center"/>
      <protection locked="0"/>
    </xf>
    <xf numFmtId="0" fontId="12" fillId="2" borderId="18" xfId="0" applyFont="1" applyFill="1" applyBorder="1" applyAlignment="1" applyProtection="1">
      <alignment horizontal="center"/>
      <protection locked="0"/>
    </xf>
    <xf numFmtId="1" fontId="17" fillId="2" borderId="8" xfId="0" applyNumberFormat="1" applyFont="1" applyFill="1" applyBorder="1" applyAlignment="1" applyProtection="1">
      <alignment horizontal="center"/>
      <protection locked="0"/>
    </xf>
    <xf numFmtId="0" fontId="17" fillId="2" borderId="8" xfId="0" applyFont="1" applyFill="1" applyBorder="1" applyAlignment="1" applyProtection="1">
      <alignment horizontal="center"/>
      <protection locked="0"/>
    </xf>
    <xf numFmtId="0" fontId="17" fillId="2" borderId="10" xfId="0" applyFont="1" applyFill="1" applyBorder="1" applyAlignment="1" applyProtection="1">
      <alignment horizontal="center"/>
      <protection locked="0"/>
    </xf>
    <xf numFmtId="0" fontId="18" fillId="2" borderId="0" xfId="0" applyFont="1" applyFill="1" applyAlignment="1" applyProtection="1">
      <alignment horizontal="center" wrapText="1"/>
      <protection locked="0"/>
    </xf>
    <xf numFmtId="0" fontId="18" fillId="2" borderId="1" xfId="0" applyFont="1" applyFill="1" applyBorder="1" applyAlignment="1" applyProtection="1">
      <alignment horizontal="left"/>
      <protection hidden="1"/>
    </xf>
    <xf numFmtId="0" fontId="18" fillId="2" borderId="1" xfId="0" applyFont="1" applyFill="1" applyBorder="1" applyAlignment="1" applyProtection="1">
      <alignment horizontal="center"/>
      <protection hidden="1"/>
    </xf>
    <xf numFmtId="0" fontId="13" fillId="2" borderId="1" xfId="0" applyFont="1" applyFill="1" applyBorder="1" applyProtection="1">
      <protection hidden="1"/>
    </xf>
    <xf numFmtId="0" fontId="13" fillId="2" borderId="1" xfId="0" applyFont="1" applyFill="1" applyBorder="1"/>
    <xf numFmtId="0" fontId="13" fillId="2" borderId="1" xfId="0" applyFont="1" applyFill="1" applyBorder="1" applyAlignment="1" applyProtection="1">
      <alignment wrapText="1"/>
      <protection hidden="1"/>
    </xf>
    <xf numFmtId="0" fontId="13" fillId="2" borderId="19" xfId="0" applyFont="1" applyFill="1" applyBorder="1"/>
    <xf numFmtId="0" fontId="12" fillId="2" borderId="3" xfId="0" applyFont="1" applyFill="1" applyBorder="1" applyAlignment="1">
      <alignment horizontal="left" vertical="center" wrapText="1"/>
    </xf>
    <xf numFmtId="0" fontId="38" fillId="2" borderId="0" xfId="0" applyFont="1" applyFill="1" applyAlignment="1">
      <alignment horizontal="left"/>
    </xf>
    <xf numFmtId="0" fontId="37" fillId="15" borderId="1" xfId="0" applyFont="1" applyFill="1" applyBorder="1" applyProtection="1">
      <protection hidden="1"/>
    </xf>
    <xf numFmtId="0" fontId="34" fillId="15" borderId="1" xfId="0" applyFont="1" applyFill="1" applyBorder="1" applyAlignment="1" applyProtection="1">
      <alignment horizontal="center"/>
      <protection hidden="1"/>
    </xf>
    <xf numFmtId="0" fontId="22" fillId="2" borderId="1" xfId="0" applyFont="1" applyFill="1" applyBorder="1" applyAlignment="1">
      <alignment horizontal="center"/>
    </xf>
    <xf numFmtId="0" fontId="28" fillId="2" borderId="1" xfId="0" applyFont="1" applyFill="1" applyBorder="1" applyAlignment="1" applyProtection="1">
      <alignment horizontal="center"/>
      <protection hidden="1"/>
    </xf>
    <xf numFmtId="0" fontId="17" fillId="2" borderId="1" xfId="0" applyFont="1" applyFill="1" applyBorder="1" applyProtection="1">
      <protection locked="0"/>
    </xf>
    <xf numFmtId="0" fontId="28" fillId="2" borderId="1" xfId="0" applyFont="1" applyFill="1" applyBorder="1" applyAlignment="1">
      <alignment horizontal="center"/>
    </xf>
    <xf numFmtId="167" fontId="17" fillId="2" borderId="1" xfId="0" applyNumberFormat="1" applyFont="1" applyFill="1" applyBorder="1" applyAlignment="1" applyProtection="1">
      <alignment horizontal="right"/>
      <protection locked="0"/>
    </xf>
    <xf numFmtId="167" fontId="17" fillId="2" borderId="1" xfId="0" applyNumberFormat="1" applyFont="1" applyFill="1" applyBorder="1" applyProtection="1">
      <protection locked="0"/>
    </xf>
    <xf numFmtId="0" fontId="12" fillId="2" borderId="2" xfId="0" applyFont="1" applyFill="1" applyBorder="1" applyAlignment="1" applyProtection="1">
      <alignment horizontal="center" vertical="center"/>
      <protection hidden="1"/>
    </xf>
    <xf numFmtId="0" fontId="17" fillId="2" borderId="1" xfId="0" applyFont="1" applyFill="1" applyBorder="1" applyAlignment="1" applyProtection="1">
      <alignment horizontal="right"/>
      <protection locked="0"/>
    </xf>
    <xf numFmtId="0" fontId="13" fillId="2" borderId="0" xfId="0" applyFont="1" applyFill="1" applyProtection="1">
      <protection locked="0" hidden="1"/>
    </xf>
    <xf numFmtId="0" fontId="12" fillId="2" borderId="1" xfId="0" applyFont="1" applyFill="1" applyBorder="1" applyAlignment="1" applyProtection="1">
      <alignment horizontal="center"/>
      <protection hidden="1"/>
    </xf>
    <xf numFmtId="0" fontId="27" fillId="2" borderId="1" xfId="0" applyFont="1" applyFill="1" applyBorder="1" applyAlignment="1" applyProtection="1">
      <alignment horizontal="center"/>
      <protection hidden="1"/>
    </xf>
    <xf numFmtId="0" fontId="18" fillId="2" borderId="1" xfId="0" applyFont="1" applyFill="1" applyBorder="1" applyAlignment="1" applyProtection="1">
      <alignment horizontal="center"/>
      <protection locked="0" hidden="1"/>
    </xf>
    <xf numFmtId="0" fontId="13" fillId="2" borderId="1" xfId="0" applyFont="1" applyFill="1" applyBorder="1" applyAlignment="1" applyProtection="1">
      <alignment horizontal="center"/>
      <protection locked="0"/>
    </xf>
    <xf numFmtId="166" fontId="17" fillId="2" borderId="1" xfId="0" applyNumberFormat="1" applyFont="1" applyFill="1" applyBorder="1" applyAlignment="1" applyProtection="1">
      <alignment horizontal="center"/>
      <protection locked="0"/>
    </xf>
    <xf numFmtId="0" fontId="18" fillId="2" borderId="1" xfId="0" applyFont="1" applyFill="1" applyBorder="1" applyProtection="1">
      <protection locked="0" hidden="1"/>
    </xf>
    <xf numFmtId="1" fontId="17" fillId="2" borderId="1" xfId="0" applyNumberFormat="1" applyFont="1" applyFill="1" applyBorder="1" applyAlignment="1" applyProtection="1">
      <alignment horizontal="center"/>
      <protection locked="0"/>
    </xf>
    <xf numFmtId="0" fontId="17" fillId="2" borderId="1" xfId="0" applyFont="1" applyFill="1" applyBorder="1" applyAlignment="1" applyProtection="1">
      <alignment horizontal="center"/>
      <protection locked="0"/>
    </xf>
    <xf numFmtId="0" fontId="18" fillId="2" borderId="1" xfId="0" applyFont="1" applyFill="1" applyBorder="1" applyAlignment="1">
      <alignment horizontal="center"/>
    </xf>
    <xf numFmtId="0" fontId="18" fillId="2" borderId="0" xfId="0" applyFont="1" applyFill="1" applyAlignment="1">
      <alignment horizontal="center"/>
    </xf>
    <xf numFmtId="0" fontId="12" fillId="2" borderId="1" xfId="0" applyFont="1" applyFill="1" applyBorder="1" applyAlignment="1">
      <alignment horizontal="left" vertical="center" wrapText="1"/>
    </xf>
    <xf numFmtId="0" fontId="22" fillId="2" borderId="3" xfId="0" applyFont="1" applyFill="1" applyBorder="1" applyAlignment="1">
      <alignment horizontal="center" vertical="center" wrapText="1"/>
    </xf>
    <xf numFmtId="0" fontId="13" fillId="2" borderId="4" xfId="0" applyFont="1" applyFill="1" applyBorder="1"/>
    <xf numFmtId="0" fontId="13" fillId="2" borderId="3" xfId="0" applyFont="1" applyFill="1" applyBorder="1"/>
    <xf numFmtId="0" fontId="22" fillId="2" borderId="22" xfId="0" applyFont="1" applyFill="1" applyBorder="1" applyAlignment="1">
      <alignment horizontal="center" vertical="center" wrapText="1"/>
    </xf>
    <xf numFmtId="0" fontId="13" fillId="2" borderId="5" xfId="0" applyFont="1" applyFill="1" applyBorder="1"/>
    <xf numFmtId="0" fontId="13" fillId="2" borderId="1" xfId="0" applyFont="1" applyFill="1" applyBorder="1" applyAlignment="1">
      <alignment horizontal="left"/>
    </xf>
    <xf numFmtId="0" fontId="13" fillId="2" borderId="1" xfId="0" applyFont="1" applyFill="1" applyBorder="1" applyAlignment="1">
      <alignment horizontal="right"/>
    </xf>
    <xf numFmtId="0" fontId="22" fillId="2" borderId="0" xfId="0" applyFont="1" applyFill="1" applyAlignment="1">
      <alignment horizontal="center" vertical="center" wrapText="1"/>
    </xf>
    <xf numFmtId="0" fontId="12" fillId="2" borderId="0" xfId="0" applyFont="1" applyFill="1" applyProtection="1">
      <protection locked="0" hidden="1"/>
    </xf>
    <xf numFmtId="0" fontId="40" fillId="15" borderId="1" xfId="0" applyFont="1" applyFill="1" applyBorder="1" applyAlignment="1" applyProtection="1">
      <alignment horizontal="center"/>
      <protection hidden="1"/>
    </xf>
    <xf numFmtId="0" fontId="34" fillId="2" borderId="0" xfId="0" applyFont="1" applyFill="1"/>
    <xf numFmtId="0" fontId="41" fillId="2" borderId="0" xfId="0" applyFont="1" applyFill="1"/>
    <xf numFmtId="0" fontId="41" fillId="0" borderId="0" xfId="0" applyFont="1"/>
    <xf numFmtId="0" fontId="17" fillId="0" borderId="0" xfId="0" applyFont="1"/>
    <xf numFmtId="0" fontId="42" fillId="0" borderId="0" xfId="0" applyFont="1"/>
    <xf numFmtId="0" fontId="24" fillId="0" borderId="0" xfId="0" applyFont="1"/>
    <xf numFmtId="0" fontId="24" fillId="2" borderId="0" xfId="0" applyFont="1" applyFill="1" applyProtection="1">
      <protection locked="0"/>
    </xf>
    <xf numFmtId="0" fontId="13" fillId="2" borderId="0" xfId="0" applyFont="1" applyFill="1" applyAlignment="1">
      <alignment horizontal="center" vertical="center"/>
    </xf>
    <xf numFmtId="0" fontId="29" fillId="2" borderId="0" xfId="0" applyFont="1" applyFill="1" applyAlignment="1" applyProtection="1">
      <alignment horizontal="center"/>
      <protection hidden="1"/>
    </xf>
    <xf numFmtId="0" fontId="12" fillId="2" borderId="3" xfId="0" applyFont="1" applyFill="1" applyBorder="1" applyAlignment="1">
      <alignment vertical="center"/>
    </xf>
    <xf numFmtId="0" fontId="12" fillId="2" borderId="1" xfId="0" applyFont="1" applyFill="1" applyBorder="1" applyAlignment="1">
      <alignment horizontal="center"/>
    </xf>
    <xf numFmtId="0" fontId="13" fillId="2" borderId="25" xfId="0" applyFont="1" applyFill="1" applyBorder="1"/>
    <xf numFmtId="0" fontId="24" fillId="2" borderId="25" xfId="0" applyFont="1" applyFill="1" applyBorder="1"/>
    <xf numFmtId="1" fontId="13" fillId="2" borderId="0" xfId="0" applyNumberFormat="1" applyFont="1" applyFill="1"/>
    <xf numFmtId="0" fontId="12" fillId="2" borderId="1" xfId="0" applyFont="1" applyFill="1" applyBorder="1" applyAlignment="1">
      <alignment horizontal="center" vertical="center" wrapText="1"/>
    </xf>
    <xf numFmtId="0" fontId="13" fillId="2" borderId="2" xfId="0" applyFont="1" applyFill="1" applyBorder="1"/>
    <xf numFmtId="0" fontId="12" fillId="2" borderId="1" xfId="0" applyFont="1" applyFill="1" applyBorder="1"/>
    <xf numFmtId="0" fontId="13" fillId="2" borderId="30" xfId="0" applyFont="1" applyFill="1" applyBorder="1"/>
    <xf numFmtId="0" fontId="12" fillId="2" borderId="0" xfId="0" applyFont="1" applyFill="1" applyAlignment="1">
      <alignment horizontal="center" vertical="center" wrapText="1"/>
    </xf>
    <xf numFmtId="0" fontId="22" fillId="2" borderId="1" xfId="0" applyFont="1" applyFill="1" applyBorder="1" applyAlignment="1" applyProtection="1">
      <alignment horizontal="center" wrapText="1"/>
      <protection locked="0"/>
    </xf>
    <xf numFmtId="0" fontId="29" fillId="2" borderId="1" xfId="0" applyFont="1" applyFill="1" applyBorder="1" applyAlignment="1" applyProtection="1">
      <alignment horizontal="center"/>
      <protection hidden="1"/>
    </xf>
    <xf numFmtId="0" fontId="14" fillId="2" borderId="0" xfId="0" applyFont="1" applyFill="1"/>
    <xf numFmtId="0" fontId="17" fillId="2" borderId="31" xfId="0" applyFont="1" applyFill="1" applyBorder="1"/>
    <xf numFmtId="0" fontId="42" fillId="2" borderId="0" xfId="0" applyFont="1" applyFill="1"/>
    <xf numFmtId="0" fontId="17" fillId="2" borderId="32" xfId="0" applyFont="1" applyFill="1" applyBorder="1"/>
    <xf numFmtId="0" fontId="28" fillId="2" borderId="0" xfId="0" applyFont="1" applyFill="1"/>
    <xf numFmtId="165" fontId="17" fillId="2" borderId="1" xfId="0" applyNumberFormat="1" applyFont="1" applyFill="1" applyBorder="1" applyProtection="1">
      <protection locked="0"/>
    </xf>
    <xf numFmtId="0" fontId="17" fillId="12" borderId="0" xfId="0" applyFont="1" applyFill="1"/>
    <xf numFmtId="0" fontId="43" fillId="2" borderId="0" xfId="0" applyFont="1" applyFill="1"/>
    <xf numFmtId="0" fontId="44" fillId="2" borderId="0" xfId="0" applyFont="1" applyFill="1"/>
    <xf numFmtId="1" fontId="17" fillId="2" borderId="1" xfId="0" applyNumberFormat="1" applyFont="1" applyFill="1" applyBorder="1" applyProtection="1">
      <protection locked="0"/>
    </xf>
    <xf numFmtId="166" fontId="17" fillId="2" borderId="1" xfId="0" applyNumberFormat="1" applyFont="1" applyFill="1" applyBorder="1" applyProtection="1">
      <protection locked="0"/>
    </xf>
    <xf numFmtId="0" fontId="17" fillId="2" borderId="1" xfId="0" applyFont="1" applyFill="1" applyBorder="1"/>
    <xf numFmtId="0" fontId="29" fillId="2" borderId="1" xfId="0" applyFont="1" applyFill="1" applyBorder="1" applyAlignment="1">
      <alignment horizontal="center"/>
    </xf>
    <xf numFmtId="0" fontId="17" fillId="2" borderId="5" xfId="0" applyFont="1" applyFill="1" applyBorder="1"/>
    <xf numFmtId="1" fontId="17" fillId="2" borderId="5" xfId="0" applyNumberFormat="1" applyFont="1" applyFill="1" applyBorder="1"/>
    <xf numFmtId="166" fontId="17" fillId="2" borderId="5" xfId="0" applyNumberFormat="1" applyFont="1" applyFill="1" applyBorder="1"/>
    <xf numFmtId="1" fontId="17" fillId="2" borderId="1" xfId="0" applyNumberFormat="1" applyFont="1" applyFill="1" applyBorder="1"/>
    <xf numFmtId="0" fontId="24" fillId="2" borderId="1" xfId="0" applyFont="1" applyFill="1" applyBorder="1" applyAlignment="1">
      <alignment horizontal="center"/>
    </xf>
    <xf numFmtId="2" fontId="17" fillId="2" borderId="1" xfId="0" applyNumberFormat="1" applyFont="1" applyFill="1" applyBorder="1"/>
    <xf numFmtId="166" fontId="17" fillId="2" borderId="1" xfId="0" applyNumberFormat="1" applyFont="1" applyFill="1" applyBorder="1"/>
    <xf numFmtId="0" fontId="13" fillId="2" borderId="1" xfId="0" applyFont="1" applyFill="1" applyBorder="1" applyAlignment="1">
      <alignment horizontal="center"/>
    </xf>
    <xf numFmtId="0" fontId="12" fillId="5" borderId="0" xfId="0" applyFont="1" applyFill="1"/>
    <xf numFmtId="0" fontId="13" fillId="5" borderId="0" xfId="0" applyFont="1" applyFill="1"/>
    <xf numFmtId="0" fontId="13" fillId="6" borderId="0" xfId="0" applyFont="1" applyFill="1"/>
    <xf numFmtId="0" fontId="13" fillId="3" borderId="0" xfId="0" applyFont="1" applyFill="1"/>
    <xf numFmtId="0" fontId="22" fillId="9" borderId="0" xfId="0" applyFont="1" applyFill="1" applyProtection="1">
      <protection locked="0"/>
    </xf>
    <xf numFmtId="0" fontId="13" fillId="9" borderId="0" xfId="0" applyFont="1" applyFill="1"/>
    <xf numFmtId="0" fontId="28" fillId="2" borderId="0" xfId="0" applyFont="1" applyFill="1" applyProtection="1">
      <protection locked="0"/>
    </xf>
    <xf numFmtId="0" fontId="13" fillId="7" borderId="0" xfId="0" applyFont="1" applyFill="1"/>
    <xf numFmtId="0" fontId="12" fillId="4" borderId="0" xfId="0" applyFont="1" applyFill="1" applyAlignment="1">
      <alignment horizontal="center" vertical="center" wrapText="1"/>
    </xf>
    <xf numFmtId="0" fontId="12" fillId="4" borderId="0" xfId="0" applyFont="1" applyFill="1" applyAlignment="1">
      <alignment horizontal="center" vertical="center"/>
    </xf>
    <xf numFmtId="0" fontId="12" fillId="4" borderId="0" xfId="0" applyFont="1" applyFill="1" applyAlignment="1" applyProtection="1">
      <alignment horizontal="center" vertical="center"/>
      <protection hidden="1"/>
    </xf>
    <xf numFmtId="0" fontId="12" fillId="4" borderId="0" xfId="0" applyFont="1" applyFill="1" applyAlignment="1" applyProtection="1">
      <alignment horizontal="center" vertical="center" wrapText="1"/>
      <protection hidden="1"/>
    </xf>
    <xf numFmtId="2" fontId="13" fillId="6" borderId="0" xfId="0" applyNumberFormat="1" applyFont="1" applyFill="1"/>
    <xf numFmtId="164" fontId="13" fillId="6" borderId="0" xfId="0" applyNumberFormat="1" applyFont="1" applyFill="1" applyProtection="1">
      <protection locked="0"/>
    </xf>
    <xf numFmtId="166" fontId="24" fillId="3" borderId="0" xfId="0" applyNumberFormat="1" applyFont="1" applyFill="1" applyProtection="1">
      <protection locked="0"/>
    </xf>
    <xf numFmtId="0" fontId="13" fillId="6" borderId="0" xfId="0" applyFont="1" applyFill="1" applyProtection="1">
      <protection locked="0"/>
    </xf>
    <xf numFmtId="166" fontId="24" fillId="8" borderId="0" xfId="0" applyNumberFormat="1" applyFont="1" applyFill="1"/>
    <xf numFmtId="166" fontId="24" fillId="3" borderId="0" xfId="0" applyNumberFormat="1" applyFont="1" applyFill="1"/>
    <xf numFmtId="166" fontId="13" fillId="7" borderId="0" xfId="0" applyNumberFormat="1" applyFont="1" applyFill="1"/>
    <xf numFmtId="164" fontId="13" fillId="6" borderId="0" xfId="0" applyNumberFormat="1" applyFont="1" applyFill="1"/>
    <xf numFmtId="166" fontId="13" fillId="2" borderId="0" xfId="0" applyNumberFormat="1" applyFont="1" applyFill="1"/>
    <xf numFmtId="166" fontId="24" fillId="2" borderId="0" xfId="0" applyNumberFormat="1" applyFont="1" applyFill="1"/>
    <xf numFmtId="0" fontId="17" fillId="6" borderId="0" xfId="0" applyFont="1" applyFill="1"/>
    <xf numFmtId="166" fontId="13" fillId="3" borderId="0" xfId="0" applyNumberFormat="1" applyFont="1" applyFill="1"/>
    <xf numFmtId="0" fontId="28" fillId="2" borderId="28" xfId="0" applyFont="1" applyFill="1" applyBorder="1"/>
    <xf numFmtId="0" fontId="28" fillId="2" borderId="26" xfId="0" applyFont="1" applyFill="1" applyBorder="1"/>
    <xf numFmtId="0" fontId="28" fillId="2" borderId="22" xfId="0" applyFont="1" applyFill="1" applyBorder="1"/>
    <xf numFmtId="0" fontId="28" fillId="2" borderId="20" xfId="0" applyFont="1" applyFill="1" applyBorder="1"/>
    <xf numFmtId="0" fontId="31" fillId="2" borderId="2" xfId="0" applyFont="1" applyFill="1" applyBorder="1"/>
    <xf numFmtId="0" fontId="31" fillId="2" borderId="19" xfId="0" applyFont="1" applyFill="1" applyBorder="1"/>
    <xf numFmtId="0" fontId="22" fillId="2" borderId="20" xfId="0" applyFont="1" applyFill="1" applyBorder="1"/>
    <xf numFmtId="0" fontId="28" fillId="2" borderId="23" xfId="0" applyFont="1" applyFill="1" applyBorder="1"/>
    <xf numFmtId="0" fontId="28" fillId="2" borderId="24" xfId="0" applyFont="1" applyFill="1" applyBorder="1"/>
    <xf numFmtId="0" fontId="28" fillId="2" borderId="21" xfId="0" applyFont="1" applyFill="1" applyBorder="1"/>
    <xf numFmtId="0" fontId="45" fillId="2" borderId="21" xfId="0" applyFont="1" applyFill="1" applyBorder="1" applyAlignment="1">
      <alignment horizontal="center" vertical="center" wrapText="1"/>
    </xf>
    <xf numFmtId="0" fontId="13" fillId="2" borderId="22" xfId="0" applyFont="1" applyFill="1" applyBorder="1" applyAlignment="1">
      <alignment horizontal="right"/>
    </xf>
    <xf numFmtId="0" fontId="13" fillId="2" borderId="23" xfId="0" applyFont="1" applyFill="1" applyBorder="1" applyAlignment="1">
      <alignment horizontal="right"/>
    </xf>
    <xf numFmtId="0" fontId="13" fillId="2" borderId="0" xfId="0" applyFont="1" applyFill="1" applyAlignment="1">
      <alignment horizontal="center" vertical="center" wrapText="1"/>
    </xf>
    <xf numFmtId="0" fontId="15" fillId="2" borderId="0" xfId="0" applyFont="1" applyFill="1"/>
    <xf numFmtId="0" fontId="12" fillId="2" borderId="24" xfId="0" applyFont="1" applyFill="1" applyBorder="1"/>
    <xf numFmtId="0" fontId="12" fillId="2" borderId="28" xfId="0" applyFont="1" applyFill="1" applyBorder="1"/>
    <xf numFmtId="0" fontId="28" fillId="2" borderId="1" xfId="0" applyFont="1" applyFill="1" applyBorder="1" applyAlignment="1" applyProtection="1">
      <alignment horizontal="center"/>
      <protection locked="0"/>
    </xf>
    <xf numFmtId="0" fontId="24" fillId="2" borderId="1" xfId="0" applyFont="1" applyFill="1" applyBorder="1" applyAlignment="1" applyProtection="1">
      <alignment horizontal="center"/>
      <protection locked="0"/>
    </xf>
    <xf numFmtId="0" fontId="46" fillId="2" borderId="0" xfId="0" applyFont="1" applyFill="1" applyAlignment="1" applyProtection="1">
      <alignment horizontal="center" vertical="center" wrapText="1"/>
      <protection hidden="1"/>
    </xf>
    <xf numFmtId="0" fontId="46" fillId="2" borderId="20" xfId="0" applyFont="1" applyFill="1" applyBorder="1" applyAlignment="1" applyProtection="1">
      <alignment horizontal="center" vertical="center" wrapText="1"/>
      <protection hidden="1"/>
    </xf>
    <xf numFmtId="0" fontId="12" fillId="2" borderId="22" xfId="0" applyFont="1" applyFill="1" applyBorder="1" applyAlignment="1" applyProtection="1">
      <alignment horizontal="center"/>
      <protection hidden="1"/>
    </xf>
    <xf numFmtId="0" fontId="27" fillId="2" borderId="0" xfId="0" applyFont="1" applyFill="1" applyAlignment="1" applyProtection="1">
      <alignment horizontal="center"/>
      <protection hidden="1"/>
    </xf>
    <xf numFmtId="0" fontId="27" fillId="2" borderId="20" xfId="0" applyFont="1" applyFill="1" applyBorder="1" applyAlignment="1" applyProtection="1">
      <alignment horizontal="center"/>
      <protection hidden="1"/>
    </xf>
    <xf numFmtId="166" fontId="13" fillId="2" borderId="22" xfId="0" applyNumberFormat="1" applyFont="1" applyFill="1" applyBorder="1" applyAlignment="1" applyProtection="1">
      <alignment horizontal="center"/>
      <protection locked="0"/>
    </xf>
    <xf numFmtId="165" fontId="17" fillId="2" borderId="0" xfId="0" applyNumberFormat="1" applyFont="1" applyFill="1" applyAlignment="1" applyProtection="1">
      <alignment horizontal="center"/>
      <protection locked="0"/>
    </xf>
    <xf numFmtId="164" fontId="13" fillId="2" borderId="0" xfId="0" applyNumberFormat="1" applyFont="1" applyFill="1" applyAlignment="1" applyProtection="1">
      <alignment horizontal="center"/>
      <protection locked="0"/>
    </xf>
    <xf numFmtId="1" fontId="13" fillId="2" borderId="0" xfId="0" applyNumberFormat="1" applyFont="1" applyFill="1" applyAlignment="1" applyProtection="1">
      <alignment horizontal="center"/>
      <protection locked="0"/>
    </xf>
    <xf numFmtId="166" fontId="17" fillId="2" borderId="20" xfId="0" applyNumberFormat="1" applyFont="1" applyFill="1" applyBorder="1" applyAlignment="1" applyProtection="1">
      <alignment horizontal="center"/>
      <protection locked="0"/>
    </xf>
    <xf numFmtId="0" fontId="28" fillId="2" borderId="4" xfId="0" applyFont="1" applyFill="1" applyBorder="1" applyProtection="1">
      <protection locked="0"/>
    </xf>
    <xf numFmtId="0" fontId="28" fillId="2" borderId="3" xfId="0" applyFont="1" applyFill="1" applyBorder="1" applyProtection="1">
      <protection locked="0"/>
    </xf>
    <xf numFmtId="166" fontId="28" fillId="2" borderId="3" xfId="0" applyNumberFormat="1" applyFont="1" applyFill="1" applyBorder="1" applyProtection="1">
      <protection locked="0"/>
    </xf>
    <xf numFmtId="165" fontId="13" fillId="2" borderId="20" xfId="0" applyNumberFormat="1" applyFont="1" applyFill="1" applyBorder="1" applyAlignment="1" applyProtection="1">
      <alignment horizontal="center"/>
      <protection locked="0"/>
    </xf>
    <xf numFmtId="165" fontId="28" fillId="2" borderId="3" xfId="0" applyNumberFormat="1" applyFont="1" applyFill="1" applyBorder="1" applyProtection="1">
      <protection locked="0"/>
    </xf>
    <xf numFmtId="165" fontId="28" fillId="2" borderId="5" xfId="0" applyNumberFormat="1" applyFont="1" applyFill="1" applyBorder="1" applyProtection="1">
      <protection locked="0"/>
    </xf>
    <xf numFmtId="166" fontId="13" fillId="2" borderId="23" xfId="0" applyNumberFormat="1" applyFont="1" applyFill="1" applyBorder="1" applyAlignment="1" applyProtection="1">
      <alignment horizontal="center"/>
      <protection locked="0"/>
    </xf>
    <xf numFmtId="165" fontId="17" fillId="2" borderId="24" xfId="0" applyNumberFormat="1" applyFont="1" applyFill="1" applyBorder="1" applyAlignment="1" applyProtection="1">
      <alignment horizontal="center"/>
      <protection locked="0"/>
    </xf>
    <xf numFmtId="2" fontId="17" fillId="2" borderId="24" xfId="0" applyNumberFormat="1" applyFont="1" applyFill="1" applyBorder="1" applyAlignment="1" applyProtection="1">
      <alignment horizontal="center"/>
      <protection locked="0"/>
    </xf>
    <xf numFmtId="165" fontId="46" fillId="2" borderId="24" xfId="0" applyNumberFormat="1" applyFont="1" applyFill="1" applyBorder="1" applyAlignment="1" applyProtection="1">
      <alignment horizontal="center" vertical="center" wrapText="1"/>
      <protection locked="0"/>
    </xf>
    <xf numFmtId="165" fontId="13" fillId="2" borderId="24" xfId="0" applyNumberFormat="1" applyFont="1" applyFill="1" applyBorder="1" applyAlignment="1" applyProtection="1">
      <alignment horizontal="center"/>
      <protection locked="0"/>
    </xf>
    <xf numFmtId="165" fontId="46" fillId="2" borderId="24" xfId="0" applyNumberFormat="1" applyFont="1" applyFill="1" applyBorder="1" applyAlignment="1" applyProtection="1">
      <alignment horizontal="center" wrapText="1"/>
      <protection locked="0"/>
    </xf>
    <xf numFmtId="165" fontId="12" fillId="2" borderId="21" xfId="0" applyNumberFormat="1" applyFont="1" applyFill="1" applyBorder="1" applyAlignment="1" applyProtection="1">
      <alignment horizontal="center"/>
      <protection locked="0"/>
    </xf>
    <xf numFmtId="0" fontId="12" fillId="16" borderId="28" xfId="0" applyFont="1" applyFill="1" applyBorder="1" applyProtection="1">
      <protection hidden="1"/>
    </xf>
    <xf numFmtId="0" fontId="13" fillId="16" borderId="27" xfId="0" applyFont="1" applyFill="1" applyBorder="1" applyAlignment="1" applyProtection="1">
      <alignment horizontal="center"/>
      <protection locked="0"/>
    </xf>
    <xf numFmtId="0" fontId="13" fillId="16" borderId="27" xfId="0" applyFont="1" applyFill="1" applyBorder="1" applyAlignment="1" applyProtection="1">
      <alignment horizontal="center"/>
      <protection hidden="1"/>
    </xf>
    <xf numFmtId="0" fontId="13" fillId="16" borderId="27" xfId="0" applyFont="1" applyFill="1" applyBorder="1"/>
    <xf numFmtId="0" fontId="13" fillId="16" borderId="26" xfId="0" applyFont="1" applyFill="1" applyBorder="1"/>
    <xf numFmtId="0" fontId="12" fillId="16" borderId="22" xfId="0" applyFont="1" applyFill="1" applyBorder="1" applyProtection="1">
      <protection hidden="1"/>
    </xf>
    <xf numFmtId="0" fontId="24" fillId="16" borderId="0" xfId="0" applyFont="1" applyFill="1" applyAlignment="1" applyProtection="1">
      <alignment horizontal="center"/>
      <protection locked="0"/>
    </xf>
    <xf numFmtId="166" fontId="24" fillId="16" borderId="0" xfId="0" applyNumberFormat="1" applyFont="1" applyFill="1" applyAlignment="1" applyProtection="1">
      <alignment horizontal="center"/>
      <protection locked="0"/>
    </xf>
    <xf numFmtId="166" fontId="24" fillId="16" borderId="20" xfId="0" applyNumberFormat="1" applyFont="1" applyFill="1" applyBorder="1" applyAlignment="1" applyProtection="1">
      <alignment horizontal="center"/>
      <protection locked="0"/>
    </xf>
    <xf numFmtId="0" fontId="12" fillId="16" borderId="22" xfId="0" applyFont="1" applyFill="1" applyBorder="1" applyProtection="1">
      <protection locked="0" hidden="1"/>
    </xf>
    <xf numFmtId="0" fontId="13" fillId="16" borderId="22" xfId="0" applyFont="1" applyFill="1" applyBorder="1"/>
    <xf numFmtId="0" fontId="13" fillId="16" borderId="0" xfId="0" applyFont="1" applyFill="1" applyAlignment="1">
      <alignment horizontal="center"/>
    </xf>
    <xf numFmtId="0" fontId="13" fillId="16" borderId="0" xfId="0" applyFont="1" applyFill="1"/>
    <xf numFmtId="0" fontId="13" fillId="16" borderId="20" xfId="0" applyFont="1" applyFill="1" applyBorder="1"/>
    <xf numFmtId="0" fontId="18" fillId="16" borderId="0" xfId="0" applyFont="1" applyFill="1"/>
    <xf numFmtId="0" fontId="12" fillId="17" borderId="22" xfId="0" applyFont="1" applyFill="1" applyBorder="1" applyProtection="1">
      <protection hidden="1"/>
    </xf>
    <xf numFmtId="0" fontId="13" fillId="17" borderId="0" xfId="0" applyFont="1" applyFill="1" applyAlignment="1" applyProtection="1">
      <alignment horizontal="center"/>
      <protection hidden="1"/>
    </xf>
    <xf numFmtId="165" fontId="24" fillId="17" borderId="0" xfId="0" applyNumberFormat="1" applyFont="1" applyFill="1" applyAlignment="1" applyProtection="1">
      <alignment horizontal="center"/>
      <protection locked="0" hidden="1"/>
    </xf>
    <xf numFmtId="165" fontId="24" fillId="17" borderId="0" xfId="0" applyNumberFormat="1" applyFont="1" applyFill="1" applyAlignment="1" applyProtection="1">
      <alignment horizontal="center" vertical="center" wrapText="1"/>
      <protection locked="0" hidden="1"/>
    </xf>
    <xf numFmtId="165" fontId="24" fillId="17" borderId="20" xfId="0" applyNumberFormat="1" applyFont="1" applyFill="1" applyBorder="1" applyAlignment="1" applyProtection="1">
      <alignment horizontal="center" wrapText="1"/>
      <protection locked="0" hidden="1"/>
    </xf>
    <xf numFmtId="0" fontId="12" fillId="17" borderId="22" xfId="0" applyFont="1" applyFill="1" applyBorder="1" applyAlignment="1" applyProtection="1">
      <alignment horizontal="center"/>
      <protection hidden="1"/>
    </xf>
    <xf numFmtId="0" fontId="47" fillId="2" borderId="1" xfId="0" applyFont="1" applyFill="1" applyBorder="1" applyAlignment="1" applyProtection="1">
      <alignment horizontal="center"/>
      <protection locked="0"/>
    </xf>
    <xf numFmtId="0" fontId="47" fillId="2" borderId="1" xfId="0" applyFont="1" applyFill="1" applyBorder="1" applyAlignment="1">
      <alignment horizontal="center"/>
    </xf>
    <xf numFmtId="0" fontId="12" fillId="2" borderId="27" xfId="0" applyFont="1" applyFill="1" applyBorder="1" applyProtection="1">
      <protection hidden="1"/>
    </xf>
    <xf numFmtId="0" fontId="12" fillId="2" borderId="0" xfId="0" applyFont="1" applyFill="1" applyAlignment="1">
      <alignment horizontal="center" vertical="center"/>
    </xf>
    <xf numFmtId="0" fontId="25" fillId="2" borderId="1" xfId="0" applyFont="1" applyFill="1" applyBorder="1" applyAlignment="1">
      <alignment horizontal="center"/>
    </xf>
    <xf numFmtId="0" fontId="13" fillId="2" borderId="20" xfId="0" applyFont="1" applyFill="1" applyBorder="1" applyAlignment="1">
      <alignment horizontal="center"/>
    </xf>
    <xf numFmtId="0" fontId="32" fillId="2" borderId="1" xfId="0" applyFont="1" applyFill="1" applyBorder="1" applyAlignment="1" applyProtection="1">
      <alignment horizontal="center"/>
      <protection locked="0"/>
    </xf>
    <xf numFmtId="165" fontId="32" fillId="2" borderId="1" xfId="0" applyNumberFormat="1" applyFont="1" applyFill="1" applyBorder="1" applyAlignment="1" applyProtection="1">
      <alignment horizontal="center"/>
      <protection locked="0"/>
    </xf>
    <xf numFmtId="0" fontId="12" fillId="2" borderId="1" xfId="0" applyFont="1" applyFill="1" applyBorder="1" applyAlignment="1" applyProtection="1">
      <alignment horizontal="center" vertical="center"/>
      <protection hidden="1"/>
    </xf>
    <xf numFmtId="0" fontId="13" fillId="2" borderId="23" xfId="0" applyFont="1" applyFill="1" applyBorder="1" applyAlignment="1">
      <alignment horizontal="center"/>
    </xf>
    <xf numFmtId="0" fontId="13" fillId="2" borderId="24" xfId="0" applyFont="1" applyFill="1" applyBorder="1" applyAlignment="1">
      <alignment horizontal="center"/>
    </xf>
    <xf numFmtId="0" fontId="13" fillId="2" borderId="21" xfId="0" applyFont="1" applyFill="1" applyBorder="1" applyAlignment="1">
      <alignment horizontal="center"/>
    </xf>
    <xf numFmtId="0" fontId="17" fillId="2" borderId="27" xfId="0" applyFont="1" applyFill="1" applyBorder="1"/>
    <xf numFmtId="0" fontId="13" fillId="2" borderId="2" xfId="0" applyFont="1" applyFill="1" applyBorder="1" applyAlignment="1" applyProtection="1">
      <alignment horizontal="left"/>
      <protection hidden="1"/>
    </xf>
    <xf numFmtId="0" fontId="13" fillId="2" borderId="19" xfId="0" applyFont="1" applyFill="1" applyBorder="1" applyAlignment="1" applyProtection="1">
      <alignment horizontal="left"/>
      <protection hidden="1"/>
    </xf>
    <xf numFmtId="0" fontId="32" fillId="2" borderId="1" xfId="0" applyFont="1" applyFill="1" applyBorder="1" applyAlignment="1" applyProtection="1">
      <alignment horizontal="center"/>
      <protection hidden="1"/>
    </xf>
    <xf numFmtId="0" fontId="22" fillId="2" borderId="28" xfId="0" applyFont="1" applyFill="1" applyBorder="1" applyAlignment="1">
      <alignment horizontal="center"/>
    </xf>
    <xf numFmtId="0" fontId="22" fillId="2" borderId="26" xfId="0" applyFont="1" applyFill="1" applyBorder="1" applyAlignment="1">
      <alignment horizontal="center"/>
    </xf>
    <xf numFmtId="16" fontId="13" fillId="2" borderId="22" xfId="0" applyNumberFormat="1" applyFont="1" applyFill="1" applyBorder="1" applyAlignment="1">
      <alignment horizontal="center"/>
    </xf>
    <xf numFmtId="16" fontId="13" fillId="2" borderId="23" xfId="0" applyNumberFormat="1" applyFont="1" applyFill="1" applyBorder="1" applyAlignment="1">
      <alignment horizontal="center"/>
    </xf>
    <xf numFmtId="0" fontId="48" fillId="2" borderId="0" xfId="0" applyFont="1" applyFill="1"/>
    <xf numFmtId="0" fontId="13" fillId="2" borderId="29" xfId="0" applyFont="1" applyFill="1" applyBorder="1"/>
    <xf numFmtId="166" fontId="28" fillId="2" borderId="0" xfId="0" applyNumberFormat="1" applyFont="1" applyFill="1"/>
    <xf numFmtId="2" fontId="28" fillId="2" borderId="0" xfId="0" applyNumberFormat="1" applyFont="1" applyFill="1"/>
    <xf numFmtId="1" fontId="28" fillId="2" borderId="0" xfId="0" applyNumberFormat="1" applyFont="1" applyFill="1"/>
    <xf numFmtId="164" fontId="28" fillId="2" borderId="0" xfId="0" applyNumberFormat="1" applyFont="1" applyFill="1"/>
    <xf numFmtId="0" fontId="12" fillId="18" borderId="0" xfId="0" applyFont="1" applyFill="1"/>
    <xf numFmtId="0" fontId="13" fillId="18" borderId="0" xfId="0" applyFont="1" applyFill="1" applyProtection="1">
      <protection hidden="1"/>
    </xf>
    <xf numFmtId="0" fontId="12" fillId="18" borderId="0" xfId="0" applyFont="1" applyFill="1" applyProtection="1">
      <protection hidden="1"/>
    </xf>
    <xf numFmtId="0" fontId="13" fillId="18" borderId="0" xfId="0" applyFont="1" applyFill="1"/>
    <xf numFmtId="0" fontId="15" fillId="13" borderId="0" xfId="0" applyFont="1" applyFill="1" applyAlignment="1">
      <alignment vertical="center"/>
    </xf>
    <xf numFmtId="1" fontId="15" fillId="18" borderId="0" xfId="0" applyNumberFormat="1" applyFont="1" applyFill="1" applyAlignment="1">
      <alignment vertical="center"/>
    </xf>
    <xf numFmtId="0" fontId="12" fillId="18" borderId="0" xfId="0" applyFont="1" applyFill="1" applyProtection="1">
      <protection locked="0"/>
    </xf>
    <xf numFmtId="0" fontId="13" fillId="2" borderId="0" xfId="0" applyFont="1" applyFill="1" applyAlignment="1">
      <alignment vertical="center"/>
    </xf>
    <xf numFmtId="0" fontId="14" fillId="2" borderId="0" xfId="0" applyFont="1" applyFill="1" applyAlignment="1">
      <alignment horizontal="center" vertical="center"/>
    </xf>
    <xf numFmtId="0" fontId="12" fillId="13" borderId="0" xfId="0" applyFont="1" applyFill="1" applyProtection="1">
      <protection hidden="1"/>
    </xf>
    <xf numFmtId="0" fontId="12" fillId="13" borderId="0" xfId="0" applyFont="1" applyFill="1" applyAlignment="1" applyProtection="1">
      <alignment horizontal="right"/>
      <protection hidden="1"/>
    </xf>
    <xf numFmtId="0" fontId="51" fillId="2" borderId="0" xfId="0" applyFont="1" applyFill="1"/>
    <xf numFmtId="0" fontId="17" fillId="2" borderId="17" xfId="0" applyFont="1" applyFill="1" applyBorder="1" applyAlignment="1" applyProtection="1">
      <alignment horizontal="center"/>
      <protection locked="0"/>
    </xf>
    <xf numFmtId="0" fontId="17" fillId="2" borderId="18" xfId="0" applyFont="1" applyFill="1" applyBorder="1" applyAlignment="1" applyProtection="1">
      <alignment horizontal="center"/>
      <protection locked="0"/>
    </xf>
    <xf numFmtId="0" fontId="12" fillId="2" borderId="37" xfId="0" applyFont="1" applyFill="1" applyBorder="1" applyAlignment="1" applyProtection="1">
      <alignment horizontal="center"/>
      <protection locked="0"/>
    </xf>
    <xf numFmtId="2" fontId="17" fillId="2" borderId="38" xfId="0" applyNumberFormat="1" applyFont="1" applyFill="1" applyBorder="1" applyAlignment="1" applyProtection="1">
      <alignment horizontal="center"/>
      <protection locked="0"/>
    </xf>
    <xf numFmtId="1" fontId="17" fillId="2" borderId="39" xfId="0" applyNumberFormat="1" applyFont="1" applyFill="1" applyBorder="1" applyAlignment="1" applyProtection="1">
      <alignment horizontal="center"/>
      <protection locked="0"/>
    </xf>
    <xf numFmtId="0" fontId="14" fillId="2" borderId="1" xfId="0" applyFont="1" applyFill="1" applyBorder="1" applyProtection="1">
      <protection locked="0"/>
    </xf>
    <xf numFmtId="165" fontId="14" fillId="2" borderId="1" xfId="0" applyNumberFormat="1" applyFont="1" applyFill="1" applyBorder="1" applyProtection="1">
      <protection locked="0"/>
    </xf>
    <xf numFmtId="1" fontId="14" fillId="2" borderId="1" xfId="0" applyNumberFormat="1" applyFont="1" applyFill="1" applyBorder="1" applyProtection="1">
      <protection locked="0"/>
    </xf>
    <xf numFmtId="166" fontId="14" fillId="2" borderId="1" xfId="0" applyNumberFormat="1" applyFont="1" applyFill="1" applyBorder="1" applyProtection="1">
      <protection locked="0"/>
    </xf>
    <xf numFmtId="0" fontId="14" fillId="2" borderId="1" xfId="0" applyFont="1" applyFill="1" applyBorder="1"/>
    <xf numFmtId="0" fontId="52" fillId="20" borderId="40" xfId="0" applyFont="1" applyFill="1" applyBorder="1" applyAlignment="1" applyProtection="1">
      <alignment horizontal="center"/>
      <protection locked="0"/>
    </xf>
    <xf numFmtId="0" fontId="53" fillId="2" borderId="1" xfId="0" applyFont="1" applyFill="1" applyBorder="1" applyProtection="1">
      <protection locked="0"/>
    </xf>
    <xf numFmtId="0" fontId="14" fillId="19" borderId="41" xfId="0" applyFont="1" applyFill="1" applyBorder="1" applyAlignment="1">
      <alignment horizontal="center"/>
    </xf>
    <xf numFmtId="0" fontId="14" fillId="19" borderId="42" xfId="0" applyFont="1" applyFill="1" applyBorder="1" applyAlignment="1">
      <alignment horizontal="center"/>
    </xf>
    <xf numFmtId="0" fontId="14" fillId="2" borderId="0" xfId="0" applyFont="1" applyFill="1" applyAlignment="1">
      <alignment horizontal="center"/>
    </xf>
    <xf numFmtId="166" fontId="53" fillId="2" borderId="1" xfId="0" applyNumberFormat="1" applyFont="1" applyFill="1" applyBorder="1" applyProtection="1">
      <protection locked="0"/>
    </xf>
    <xf numFmtId="0" fontId="12" fillId="14" borderId="1" xfId="0" applyFont="1" applyFill="1" applyBorder="1" applyAlignment="1">
      <alignment horizontal="center" vertical="center" wrapText="1"/>
    </xf>
    <xf numFmtId="0" fontId="13" fillId="14" borderId="25" xfId="0" applyFont="1" applyFill="1" applyBorder="1"/>
    <xf numFmtId="0" fontId="28" fillId="14" borderId="1" xfId="0" applyFont="1" applyFill="1" applyBorder="1" applyAlignment="1">
      <alignment horizontal="center"/>
    </xf>
    <xf numFmtId="0" fontId="17" fillId="14" borderId="5" xfId="0" applyFont="1" applyFill="1" applyBorder="1"/>
    <xf numFmtId="1" fontId="17" fillId="14" borderId="5" xfId="0" applyNumberFormat="1" applyFont="1" applyFill="1" applyBorder="1"/>
    <xf numFmtId="0" fontId="17" fillId="14" borderId="1" xfId="0" applyFont="1" applyFill="1" applyBorder="1"/>
    <xf numFmtId="0" fontId="14" fillId="14" borderId="1" xfId="0" applyFont="1" applyFill="1" applyBorder="1" applyProtection="1">
      <protection locked="0"/>
    </xf>
    <xf numFmtId="2" fontId="53" fillId="2" borderId="1" xfId="0" applyNumberFormat="1" applyFont="1" applyFill="1" applyBorder="1"/>
    <xf numFmtId="2" fontId="14" fillId="2" borderId="1" xfId="0" applyNumberFormat="1" applyFont="1" applyFill="1" applyBorder="1"/>
    <xf numFmtId="166" fontId="53" fillId="2" borderId="5" xfId="0" applyNumberFormat="1" applyFont="1" applyFill="1" applyBorder="1"/>
    <xf numFmtId="166" fontId="53" fillId="2" borderId="1" xfId="0" applyNumberFormat="1" applyFont="1" applyFill="1" applyBorder="1"/>
    <xf numFmtId="168" fontId="13" fillId="2" borderId="0" xfId="0" quotePrefix="1" applyNumberFormat="1" applyFont="1" applyFill="1" applyAlignment="1">
      <alignment horizontal="left"/>
    </xf>
    <xf numFmtId="164" fontId="17" fillId="2" borderId="0" xfId="0" applyNumberFormat="1" applyFont="1" applyFill="1" applyAlignment="1" applyProtection="1">
      <alignment horizontal="center"/>
      <protection locked="0"/>
    </xf>
    <xf numFmtId="1" fontId="55" fillId="2" borderId="0" xfId="0" applyNumberFormat="1" applyFont="1" applyFill="1" applyAlignment="1" applyProtection="1">
      <alignment horizontal="center"/>
      <protection locked="0"/>
    </xf>
    <xf numFmtId="0" fontId="33" fillId="2" borderId="0" xfId="0" applyFont="1" applyFill="1"/>
    <xf numFmtId="0" fontId="22" fillId="2" borderId="0" xfId="0" applyFont="1" applyFill="1" applyProtection="1">
      <protection locked="0"/>
    </xf>
    <xf numFmtId="0" fontId="22" fillId="13" borderId="0" xfId="0" applyFont="1" applyFill="1" applyProtection="1">
      <protection locked="0"/>
    </xf>
    <xf numFmtId="0" fontId="14" fillId="21" borderId="1" xfId="0" applyFont="1" applyFill="1" applyBorder="1" applyProtection="1">
      <protection locked="0"/>
    </xf>
    <xf numFmtId="0" fontId="17" fillId="21" borderId="1" xfId="0" applyFont="1" applyFill="1" applyBorder="1" applyProtection="1">
      <protection locked="0"/>
    </xf>
    <xf numFmtId="166" fontId="14" fillId="21" borderId="1" xfId="0" applyNumberFormat="1" applyFont="1" applyFill="1" applyBorder="1" applyProtection="1">
      <protection locked="0"/>
    </xf>
    <xf numFmtId="166" fontId="17" fillId="21" borderId="1" xfId="0" applyNumberFormat="1" applyFont="1" applyFill="1" applyBorder="1" applyProtection="1">
      <protection locked="0"/>
    </xf>
    <xf numFmtId="164" fontId="17" fillId="0" borderId="0" xfId="0" applyNumberFormat="1" applyFont="1" applyAlignment="1">
      <alignment horizontal="center"/>
    </xf>
    <xf numFmtId="164" fontId="13" fillId="0" borderId="0" xfId="0" applyNumberFormat="1" applyFont="1" applyAlignment="1">
      <alignment horizontal="center"/>
    </xf>
    <xf numFmtId="0" fontId="17" fillId="22" borderId="1" xfId="0" applyFont="1" applyFill="1" applyBorder="1" applyProtection="1">
      <protection locked="0"/>
    </xf>
    <xf numFmtId="166" fontId="17" fillId="22" borderId="1" xfId="0" applyNumberFormat="1" applyFont="1" applyFill="1" applyBorder="1" applyProtection="1">
      <protection locked="0"/>
    </xf>
    <xf numFmtId="0" fontId="14" fillId="22" borderId="1" xfId="0" applyFont="1" applyFill="1" applyBorder="1" applyProtection="1">
      <protection locked="0"/>
    </xf>
    <xf numFmtId="0" fontId="17" fillId="0" borderId="1" xfId="0" applyFont="1" applyBorder="1" applyProtection="1">
      <protection locked="0"/>
    </xf>
    <xf numFmtId="0" fontId="17" fillId="23" borderId="1" xfId="0" applyFont="1" applyFill="1" applyBorder="1" applyProtection="1">
      <protection locked="0"/>
    </xf>
    <xf numFmtId="166" fontId="17" fillId="23" borderId="1" xfId="0" applyNumberFormat="1" applyFont="1" applyFill="1" applyBorder="1" applyProtection="1">
      <protection locked="0"/>
    </xf>
    <xf numFmtId="166" fontId="17" fillId="0" borderId="1" xfId="0" applyNumberFormat="1" applyFont="1" applyBorder="1" applyProtection="1">
      <protection locked="0"/>
    </xf>
    <xf numFmtId="0" fontId="14" fillId="0" borderId="1" xfId="0" applyFont="1" applyBorder="1" applyProtection="1">
      <protection locked="0"/>
    </xf>
    <xf numFmtId="165" fontId="17" fillId="0" borderId="1" xfId="0" applyNumberFormat="1" applyFont="1" applyBorder="1" applyProtection="1">
      <protection locked="0"/>
    </xf>
    <xf numFmtId="1" fontId="17" fillId="0" borderId="1" xfId="0" applyNumberFormat="1" applyFont="1" applyBorder="1" applyProtection="1">
      <protection locked="0"/>
    </xf>
    <xf numFmtId="166" fontId="53" fillId="0" borderId="1" xfId="0" applyNumberFormat="1" applyFont="1" applyBorder="1" applyProtection="1">
      <protection locked="0"/>
    </xf>
    <xf numFmtId="0" fontId="0" fillId="24" borderId="0" xfId="0" applyFill="1"/>
    <xf numFmtId="0" fontId="15" fillId="13" borderId="0" xfId="0" applyFont="1" applyFill="1" applyAlignment="1">
      <alignment horizontal="left" vertical="center" wrapText="1"/>
    </xf>
    <xf numFmtId="0" fontId="12" fillId="15" borderId="0" xfId="0" applyFont="1" applyFill="1" applyAlignment="1">
      <alignment horizontal="center" vertical="center"/>
    </xf>
    <xf numFmtId="0" fontId="15" fillId="13" borderId="0" xfId="0" applyFont="1" applyFill="1" applyAlignment="1">
      <alignment horizontal="left" vertical="top" wrapText="1"/>
    </xf>
    <xf numFmtId="0" fontId="12" fillId="15" borderId="0" xfId="0" applyFont="1" applyFill="1" applyAlignment="1">
      <alignment horizontal="center" vertical="center" wrapText="1"/>
    </xf>
    <xf numFmtId="0" fontId="12" fillId="2" borderId="0" xfId="0" applyFont="1" applyFill="1" applyAlignment="1" applyProtection="1">
      <alignment horizontal="center" wrapText="1"/>
      <protection hidden="1"/>
    </xf>
    <xf numFmtId="0" fontId="12" fillId="2" borderId="0" xfId="0" applyFont="1" applyFill="1" applyAlignment="1" applyProtection="1">
      <alignment horizontal="center"/>
      <protection hidden="1"/>
    </xf>
    <xf numFmtId="0" fontId="13" fillId="2" borderId="22" xfId="0" applyFont="1" applyFill="1" applyBorder="1" applyAlignment="1" applyProtection="1">
      <alignment horizontal="center"/>
      <protection hidden="1"/>
    </xf>
    <xf numFmtId="0" fontId="13" fillId="2" borderId="0" xfId="0" applyFont="1" applyFill="1" applyAlignment="1" applyProtection="1">
      <alignment horizontal="center"/>
      <protection hidden="1"/>
    </xf>
    <xf numFmtId="0" fontId="34" fillId="15" borderId="0" xfId="0" applyFont="1" applyFill="1" applyAlignment="1">
      <alignment horizontal="center"/>
    </xf>
    <xf numFmtId="0" fontId="18" fillId="2" borderId="0" xfId="0" applyFont="1" applyFill="1" applyAlignment="1">
      <alignment horizontal="center"/>
    </xf>
    <xf numFmtId="0" fontId="12" fillId="2" borderId="0" xfId="0" applyFont="1" applyFill="1" applyAlignment="1">
      <alignment horizontal="center"/>
    </xf>
    <xf numFmtId="0" fontId="13" fillId="2" borderId="0" xfId="0" applyFont="1" applyFill="1" applyAlignment="1">
      <alignment horizontal="left" vertical="center" wrapText="1"/>
    </xf>
    <xf numFmtId="0" fontId="13" fillId="2" borderId="9" xfId="0" applyFont="1" applyFill="1" applyBorder="1" applyAlignment="1">
      <alignment horizontal="left" vertical="center" wrapText="1"/>
    </xf>
    <xf numFmtId="0" fontId="13" fillId="2" borderId="0" xfId="0" applyFont="1" applyFill="1" applyAlignment="1">
      <alignment horizontal="left" wrapText="1"/>
    </xf>
    <xf numFmtId="0" fontId="12" fillId="2" borderId="1" xfId="0" applyFont="1" applyFill="1" applyBorder="1" applyAlignment="1" applyProtection="1">
      <alignment horizontal="center" vertical="center"/>
      <protection hidden="1"/>
    </xf>
    <xf numFmtId="0" fontId="12" fillId="2" borderId="2" xfId="0" applyFont="1" applyFill="1" applyBorder="1" applyAlignment="1" applyProtection="1">
      <alignment horizontal="center" vertical="center"/>
      <protection hidden="1"/>
    </xf>
    <xf numFmtId="0" fontId="12" fillId="2" borderId="33" xfId="0" applyFont="1" applyFill="1" applyBorder="1" applyAlignment="1" applyProtection="1">
      <alignment horizontal="center" vertical="center"/>
      <protection hidden="1"/>
    </xf>
    <xf numFmtId="0" fontId="12" fillId="2" borderId="34" xfId="0" applyFont="1" applyFill="1" applyBorder="1" applyAlignment="1" applyProtection="1">
      <alignment horizontal="center" vertical="center"/>
      <protection hidden="1"/>
    </xf>
    <xf numFmtId="0" fontId="12" fillId="2" borderId="30" xfId="0" applyFont="1" applyFill="1" applyBorder="1" applyAlignment="1" applyProtection="1">
      <alignment horizontal="center" vertical="center"/>
      <protection hidden="1"/>
    </xf>
    <xf numFmtId="0" fontId="12" fillId="2" borderId="35" xfId="0" applyFont="1" applyFill="1" applyBorder="1" applyAlignment="1" applyProtection="1">
      <alignment horizontal="center" vertical="center"/>
      <protection hidden="1"/>
    </xf>
    <xf numFmtId="0" fontId="12" fillId="2" borderId="2" xfId="0" applyFont="1" applyFill="1" applyBorder="1" applyAlignment="1" applyProtection="1">
      <alignment horizontal="center" vertical="center" wrapText="1"/>
      <protection hidden="1"/>
    </xf>
    <xf numFmtId="0" fontId="18" fillId="2" borderId="1" xfId="0" applyFont="1" applyFill="1" applyBorder="1" applyAlignment="1" applyProtection="1">
      <alignment horizontal="center"/>
      <protection locked="0" hidden="1"/>
    </xf>
    <xf numFmtId="0" fontId="34" fillId="15" borderId="1" xfId="0" applyFont="1" applyFill="1" applyBorder="1" applyAlignment="1" applyProtection="1">
      <alignment horizontal="center"/>
      <protection hidden="1"/>
    </xf>
    <xf numFmtId="0" fontId="12" fillId="2" borderId="33" xfId="0" applyFont="1" applyFill="1" applyBorder="1" applyAlignment="1">
      <alignment horizontal="center" vertical="center" wrapText="1"/>
    </xf>
    <xf numFmtId="0" fontId="12" fillId="2" borderId="34" xfId="0" applyFont="1" applyFill="1" applyBorder="1" applyAlignment="1">
      <alignment horizontal="center" vertical="center" wrapText="1"/>
    </xf>
    <xf numFmtId="0" fontId="12" fillId="2" borderId="19" xfId="0" applyFont="1" applyFill="1" applyBorder="1" applyAlignment="1" applyProtection="1">
      <alignment horizontal="center" vertical="center"/>
      <protection hidden="1"/>
    </xf>
    <xf numFmtId="0" fontId="13" fillId="2" borderId="2" xfId="0" applyFont="1" applyFill="1" applyBorder="1"/>
    <xf numFmtId="0" fontId="13" fillId="2" borderId="1" xfId="0" applyFont="1" applyFill="1" applyBorder="1"/>
    <xf numFmtId="0" fontId="13" fillId="2" borderId="2"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12" fillId="2" borderId="3"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2" fillId="2" borderId="28"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2" xfId="0" applyFont="1" applyFill="1" applyBorder="1" applyAlignment="1">
      <alignment horizontal="center" vertical="center" wrapText="1"/>
    </xf>
    <xf numFmtId="0" fontId="12" fillId="2" borderId="20"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2" borderId="21"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13" fillId="2" borderId="2" xfId="0" applyFont="1" applyFill="1" applyBorder="1" applyAlignment="1" applyProtection="1">
      <alignment horizontal="left"/>
      <protection hidden="1"/>
    </xf>
    <xf numFmtId="0" fontId="13" fillId="2" borderId="19" xfId="0" applyFont="1" applyFill="1" applyBorder="1" applyAlignment="1" applyProtection="1">
      <alignment horizontal="left"/>
      <protection hidden="1"/>
    </xf>
    <xf numFmtId="0" fontId="13" fillId="2" borderId="2" xfId="0" applyFont="1" applyFill="1" applyBorder="1" applyAlignment="1">
      <alignment horizontal="left"/>
    </xf>
    <xf numFmtId="0" fontId="13" fillId="2" borderId="19" xfId="0" applyFont="1" applyFill="1" applyBorder="1" applyAlignment="1">
      <alignment horizontal="left"/>
    </xf>
    <xf numFmtId="0" fontId="12" fillId="2" borderId="1" xfId="0" applyFont="1" applyFill="1" applyBorder="1" applyAlignment="1" applyProtection="1">
      <alignment horizontal="center" vertical="center" wrapText="1"/>
      <protection hidden="1"/>
    </xf>
    <xf numFmtId="0" fontId="13" fillId="2" borderId="1" xfId="0" applyFont="1" applyFill="1" applyBorder="1" applyAlignment="1">
      <alignment wrapText="1"/>
    </xf>
    <xf numFmtId="0" fontId="12" fillId="2" borderId="2" xfId="0" applyFont="1" applyFill="1" applyBorder="1" applyAlignment="1">
      <alignment horizontal="center"/>
    </xf>
    <xf numFmtId="0" fontId="12" fillId="2" borderId="25" xfId="0" applyFont="1" applyFill="1" applyBorder="1" applyAlignment="1">
      <alignment horizontal="center"/>
    </xf>
    <xf numFmtId="0" fontId="12" fillId="2" borderId="19" xfId="0" applyFont="1" applyFill="1" applyBorder="1" applyAlignment="1">
      <alignment horizontal="center"/>
    </xf>
    <xf numFmtId="0" fontId="12" fillId="2" borderId="1" xfId="0" applyFont="1" applyFill="1" applyBorder="1" applyAlignment="1">
      <alignment horizontal="center"/>
    </xf>
    <xf numFmtId="0" fontId="12" fillId="2" borderId="27" xfId="0" applyFont="1" applyFill="1" applyBorder="1" applyAlignment="1">
      <alignment horizontal="center" vertical="center" wrapText="1"/>
    </xf>
    <xf numFmtId="0" fontId="13" fillId="0" borderId="26" xfId="0" applyFont="1" applyBorder="1" applyAlignment="1">
      <alignment horizontal="center" vertical="center" wrapText="1"/>
    </xf>
    <xf numFmtId="0" fontId="13" fillId="0" borderId="22" xfId="0" applyFont="1" applyBorder="1" applyAlignment="1">
      <alignment horizontal="center" vertical="center" wrapText="1"/>
    </xf>
    <xf numFmtId="0" fontId="13" fillId="0" borderId="0" xfId="0" applyFont="1" applyAlignment="1">
      <alignment horizontal="center" vertical="center" wrapText="1"/>
    </xf>
    <xf numFmtId="0" fontId="13" fillId="0" borderId="20"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1" xfId="0" applyFont="1" applyBorder="1" applyAlignment="1">
      <alignment horizontal="center" vertical="center" wrapText="1"/>
    </xf>
    <xf numFmtId="0" fontId="12" fillId="2" borderId="2"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0" xfId="0" applyFont="1" applyFill="1" applyAlignment="1">
      <alignment horizontal="center" vertical="center" wrapText="1"/>
    </xf>
    <xf numFmtId="0" fontId="12" fillId="2" borderId="24" xfId="0" applyFont="1" applyFill="1" applyBorder="1" applyAlignment="1">
      <alignment horizontal="center" vertical="center" wrapText="1"/>
    </xf>
    <xf numFmtId="0" fontId="12" fillId="15" borderId="1" xfId="0" applyFont="1" applyFill="1" applyBorder="1" applyAlignment="1">
      <alignment horizontal="center"/>
    </xf>
    <xf numFmtId="0" fontId="18" fillId="2" borderId="2" xfId="0" applyFont="1" applyFill="1" applyBorder="1" applyAlignment="1" applyProtection="1">
      <alignment horizontal="left"/>
      <protection hidden="1"/>
    </xf>
    <xf numFmtId="0" fontId="18" fillId="2" borderId="19" xfId="0" applyFont="1" applyFill="1" applyBorder="1" applyAlignment="1" applyProtection="1">
      <alignment horizontal="left"/>
      <protection hidden="1"/>
    </xf>
    <xf numFmtId="0" fontId="13" fillId="2" borderId="34" xfId="0" applyFont="1" applyFill="1" applyBorder="1" applyAlignment="1">
      <alignment horizontal="left"/>
    </xf>
    <xf numFmtId="0" fontId="13" fillId="2" borderId="2" xfId="0" applyFont="1" applyFill="1" applyBorder="1" applyAlignment="1">
      <alignment horizontal="center"/>
    </xf>
    <xf numFmtId="0" fontId="13" fillId="2" borderId="19" xfId="0" applyFont="1" applyFill="1" applyBorder="1" applyAlignment="1">
      <alignment horizontal="center"/>
    </xf>
    <xf numFmtId="0" fontId="13" fillId="2" borderId="28" xfId="0" applyFont="1" applyFill="1" applyBorder="1" applyAlignment="1">
      <alignment horizontal="center"/>
    </xf>
    <xf numFmtId="0" fontId="13" fillId="2" borderId="26" xfId="0" applyFont="1" applyFill="1" applyBorder="1" applyAlignment="1">
      <alignment horizontal="center"/>
    </xf>
    <xf numFmtId="0" fontId="13" fillId="2" borderId="22" xfId="0" applyFont="1" applyFill="1" applyBorder="1" applyAlignment="1">
      <alignment horizontal="center"/>
    </xf>
    <xf numFmtId="0" fontId="13" fillId="2" borderId="20" xfId="0" applyFont="1" applyFill="1" applyBorder="1" applyAlignment="1">
      <alignment horizontal="center"/>
    </xf>
    <xf numFmtId="0" fontId="45" fillId="2" borderId="0" xfId="0" applyFont="1" applyFill="1" applyAlignment="1">
      <alignment horizontal="center" vertical="center" wrapText="1"/>
    </xf>
    <xf numFmtId="0" fontId="13" fillId="2" borderId="0" xfId="0" applyFont="1" applyFill="1" applyAlignment="1">
      <alignment horizontal="right"/>
    </xf>
    <xf numFmtId="0" fontId="13" fillId="2" borderId="1" xfId="0" applyFont="1" applyFill="1" applyBorder="1" applyAlignment="1">
      <alignment horizontal="center" vertical="center" wrapText="1"/>
    </xf>
    <xf numFmtId="0" fontId="13" fillId="2" borderId="0" xfId="0" applyFont="1" applyFill="1" applyAlignment="1">
      <alignment wrapText="1"/>
    </xf>
    <xf numFmtId="0" fontId="13" fillId="2" borderId="1" xfId="0" applyFont="1" applyFill="1" applyBorder="1" applyAlignment="1">
      <alignment horizontal="center"/>
    </xf>
    <xf numFmtId="0" fontId="12" fillId="2" borderId="1" xfId="0" applyFont="1" applyFill="1" applyBorder="1" applyAlignment="1" applyProtection="1">
      <alignment horizontal="center"/>
      <protection hidden="1"/>
    </xf>
    <xf numFmtId="0" fontId="12" fillId="2" borderId="2" xfId="0" applyFont="1" applyFill="1" applyBorder="1" applyAlignment="1" applyProtection="1">
      <alignment horizontal="center"/>
      <protection hidden="1"/>
    </xf>
    <xf numFmtId="0" fontId="12" fillId="2" borderId="19" xfId="0" applyFont="1" applyFill="1" applyBorder="1" applyAlignment="1" applyProtection="1">
      <alignment horizontal="center"/>
      <protection hidden="1"/>
    </xf>
    <xf numFmtId="0" fontId="12" fillId="2" borderId="1" xfId="0" applyFont="1" applyFill="1" applyBorder="1"/>
  </cellXfs>
  <cellStyles count="4">
    <cellStyle name="Normal" xfId="0" builtinId="0"/>
    <cellStyle name="Normal 2" xfId="3" xr:uid="{0208039B-CB49-4F39-8CB2-4D882DAE443A}"/>
    <cellStyle name="Normal 3" xfId="2" xr:uid="{2D5B1806-B71B-4433-9CE1-3B8B951228BB}"/>
    <cellStyle name="Normal 4" xfId="1" xr:uid="{42F1A5DC-CD5B-4462-8CA2-98FB846C7648}"/>
  </cellStyles>
  <dxfs count="60">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FFCC81"/>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461074775309395E-2"/>
          <c:y val="6.0483870967742034E-2"/>
          <c:w val="0.9314442307647921"/>
          <c:h val="0.88306451612903225"/>
        </c:manualLayout>
      </c:layout>
      <c:scatterChart>
        <c:scatterStyle val="smoothMarker"/>
        <c:varyColors val="0"/>
        <c:dLbls>
          <c:showLegendKey val="0"/>
          <c:showVal val="0"/>
          <c:showCatName val="0"/>
          <c:showSerName val="0"/>
          <c:showPercent val="0"/>
          <c:showBubbleSize val="0"/>
        </c:dLbls>
        <c:axId val="6950408"/>
        <c:axId val="237192368"/>
      </c:scatterChart>
      <c:valAx>
        <c:axId val="69504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pF</a:t>
                </a:r>
              </a:p>
            </c:rich>
          </c:tx>
          <c:layout>
            <c:manualLayout>
              <c:xMode val="edge"/>
              <c:yMode val="edge"/>
              <c:x val="0.39007191476951986"/>
              <c:y val="0.6411288223118472"/>
            </c:manualLayout>
          </c:layout>
          <c:overlay val="0"/>
          <c:spPr>
            <a:noFill/>
            <a:ln w="25400">
              <a:noFill/>
            </a:ln>
          </c:spPr>
        </c:title>
        <c:majorTickMark val="out"/>
        <c:minorTickMark val="none"/>
        <c:tickLblPos val="nextTo"/>
        <c:spPr>
          <a:ln w="3175">
            <a:solidFill>
              <a:srgbClr val="000000"/>
            </a:solidFill>
            <a:prstDash val="solid"/>
          </a:ln>
        </c:spPr>
        <c:txPr>
          <a:bodyPr rot="0" vert="horz"/>
          <a:lstStyle/>
          <a:p>
            <a:pPr>
              <a:defRPr sz="825" b="0" i="0" u="none" strike="noStrike" baseline="0">
                <a:solidFill>
                  <a:srgbClr val="333333"/>
                </a:solidFill>
                <a:latin typeface="Arial"/>
                <a:ea typeface="Arial"/>
                <a:cs typeface="Arial"/>
              </a:defRPr>
            </a:pPr>
            <a:endParaRPr lang="en-US"/>
          </a:p>
        </c:txPr>
        <c:crossAx val="237192368"/>
        <c:crosses val="autoZero"/>
        <c:crossBetween val="midCat"/>
      </c:valAx>
      <c:valAx>
        <c:axId val="237192368"/>
        <c:scaling>
          <c:orientation val="minMax"/>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3.0732860520094645E-2"/>
              <c:y val="0.2701611079102918"/>
            </c:manualLayout>
          </c:layout>
          <c:overlay val="0"/>
          <c:spPr>
            <a:noFill/>
            <a:ln w="25400">
              <a:noFill/>
            </a:ln>
          </c:spPr>
        </c:title>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6950408"/>
        <c:crosses val="autoZero"/>
        <c:crossBetween val="midCat"/>
      </c:valAx>
      <c:spPr>
        <a:noFill/>
        <a:ln w="25400">
          <a:noFill/>
        </a:ln>
      </c:spPr>
    </c:plotArea>
    <c:plotVisOnly val="1"/>
    <c:dispBlanksAs val="gap"/>
    <c:showDLblsOverMax val="0"/>
  </c:chart>
  <c:spPr>
    <a:noFill/>
    <a:ln w="9525">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718355061516687"/>
          <c:y val="0.11157024793388456"/>
          <c:w val="0.72535377547722146"/>
          <c:h val="0.63223140495867902"/>
        </c:manualLayout>
      </c:layout>
      <c:scatterChart>
        <c:scatterStyle val="smoothMarker"/>
        <c:varyColors val="0"/>
        <c:ser>
          <c:idx val="0"/>
          <c:order val="0"/>
          <c:tx>
            <c:strRef>
              <c:f>Pedotransfer!$N$13</c:f>
              <c:strCache>
                <c:ptCount val="1"/>
                <c:pt idx="0">
                  <c:v>Phi</c:v>
                </c:pt>
              </c:strCache>
            </c:strRef>
          </c:tx>
          <c:spPr>
            <a:ln w="25400">
              <a:solidFill>
                <a:srgbClr val="FF0000"/>
              </a:solidFill>
              <a:prstDash val="solid"/>
            </a:ln>
          </c:spPr>
          <c:marker>
            <c:symbol val="none"/>
          </c:marker>
          <c:xVal>
            <c:numRef>
              <c:f>Pedotransfer!$M$15:$M$64</c:f>
              <c:numCache>
                <c:formatCode>0.0000</c:formatCode>
                <c:ptCount val="50"/>
                <c:pt idx="0">
                  <c:v>2.18E-2</c:v>
                </c:pt>
                <c:pt idx="1">
                  <c:v>3.3599999999999998E-2</c:v>
                </c:pt>
                <c:pt idx="2">
                  <c:v>4.5399999999999996E-2</c:v>
                </c:pt>
                <c:pt idx="3">
                  <c:v>5.7199999999999994E-2</c:v>
                </c:pt>
                <c:pt idx="4">
                  <c:v>6.8999999999999992E-2</c:v>
                </c:pt>
                <c:pt idx="5">
                  <c:v>8.0799999999999997E-2</c:v>
                </c:pt>
                <c:pt idx="6">
                  <c:v>9.2600000000000002E-2</c:v>
                </c:pt>
                <c:pt idx="7">
                  <c:v>0.10440000000000001</c:v>
                </c:pt>
                <c:pt idx="8">
                  <c:v>0.11620000000000001</c:v>
                </c:pt>
                <c:pt idx="9">
                  <c:v>0.128</c:v>
                </c:pt>
                <c:pt idx="10">
                  <c:v>0.13980000000000001</c:v>
                </c:pt>
                <c:pt idx="11">
                  <c:v>0.15160000000000001</c:v>
                </c:pt>
                <c:pt idx="12">
                  <c:v>0.16340000000000002</c:v>
                </c:pt>
                <c:pt idx="13">
                  <c:v>0.17520000000000002</c:v>
                </c:pt>
                <c:pt idx="14">
                  <c:v>0.18700000000000003</c:v>
                </c:pt>
                <c:pt idx="15">
                  <c:v>0.19880000000000003</c:v>
                </c:pt>
                <c:pt idx="16">
                  <c:v>0.21060000000000004</c:v>
                </c:pt>
                <c:pt idx="17">
                  <c:v>0.22240000000000004</c:v>
                </c:pt>
                <c:pt idx="18">
                  <c:v>0.23420000000000005</c:v>
                </c:pt>
                <c:pt idx="19">
                  <c:v>0.24600000000000005</c:v>
                </c:pt>
                <c:pt idx="20">
                  <c:v>0.25780000000000003</c:v>
                </c:pt>
                <c:pt idx="21">
                  <c:v>0.26960000000000001</c:v>
                </c:pt>
                <c:pt idx="22">
                  <c:v>0.28139999999999998</c:v>
                </c:pt>
                <c:pt idx="23">
                  <c:v>0.29319999999999996</c:v>
                </c:pt>
                <c:pt idx="24">
                  <c:v>0.30499999999999999</c:v>
                </c:pt>
                <c:pt idx="25">
                  <c:v>0.31679999999999992</c:v>
                </c:pt>
                <c:pt idx="26">
                  <c:v>0.32859999999999989</c:v>
                </c:pt>
                <c:pt idx="27">
                  <c:v>0.34039999999999987</c:v>
                </c:pt>
                <c:pt idx="28">
                  <c:v>0.35219999999999985</c:v>
                </c:pt>
                <c:pt idx="29">
                  <c:v>0.36399999999999982</c:v>
                </c:pt>
                <c:pt idx="30">
                  <c:v>0.3757999999999998</c:v>
                </c:pt>
                <c:pt idx="31">
                  <c:v>0.38759999999999978</c:v>
                </c:pt>
                <c:pt idx="32">
                  <c:v>0.39939999999999976</c:v>
                </c:pt>
                <c:pt idx="33">
                  <c:v>0.41119999999999973</c:v>
                </c:pt>
                <c:pt idx="34">
                  <c:v>0.42299999999999971</c:v>
                </c:pt>
                <c:pt idx="35">
                  <c:v>0.43479999999999969</c:v>
                </c:pt>
                <c:pt idx="36">
                  <c:v>0.44659999999999966</c:v>
                </c:pt>
                <c:pt idx="37">
                  <c:v>0.45839999999999964</c:v>
                </c:pt>
                <c:pt idx="38">
                  <c:v>0.47019999999999962</c:v>
                </c:pt>
                <c:pt idx="39">
                  <c:v>0.4819999999999996</c:v>
                </c:pt>
                <c:pt idx="40">
                  <c:v>0.49379999999999957</c:v>
                </c:pt>
                <c:pt idx="41">
                  <c:v>0.50559999999999961</c:v>
                </c:pt>
                <c:pt idx="42">
                  <c:v>0.51739999999999964</c:v>
                </c:pt>
                <c:pt idx="43">
                  <c:v>0.52919999999999967</c:v>
                </c:pt>
                <c:pt idx="44">
                  <c:v>0.5409999999999997</c:v>
                </c:pt>
                <c:pt idx="45">
                  <c:v>0.55279999999999974</c:v>
                </c:pt>
                <c:pt idx="46">
                  <c:v>0.56459999999999977</c:v>
                </c:pt>
                <c:pt idx="47">
                  <c:v>0.5763999999999998</c:v>
                </c:pt>
                <c:pt idx="48">
                  <c:v>0.58819999999999983</c:v>
                </c:pt>
                <c:pt idx="49">
                  <c:v>0.6</c:v>
                </c:pt>
              </c:numCache>
            </c:numRef>
          </c:xVal>
          <c:yVal>
            <c:numRef>
              <c:f>Pedotransfer!$N$15:$N$64</c:f>
              <c:numCache>
                <c:formatCode>0.0000</c:formatCode>
                <c:ptCount val="50"/>
                <c:pt idx="0">
                  <c:v>-1.7575626783462279E-6</c:v>
                </c:pt>
                <c:pt idx="1">
                  <c:v>-1.7575626783462279E-6</c:v>
                </c:pt>
                <c:pt idx="2">
                  <c:v>-1.7575626783462279E-6</c:v>
                </c:pt>
                <c:pt idx="3">
                  <c:v>-1.7575626783462279E-6</c:v>
                </c:pt>
                <c:pt idx="4">
                  <c:v>-1.7575626783462279E-6</c:v>
                </c:pt>
                <c:pt idx="5">
                  <c:v>-1.7575626783462279E-6</c:v>
                </c:pt>
                <c:pt idx="6">
                  <c:v>-1.7575626783462279E-6</c:v>
                </c:pt>
                <c:pt idx="7">
                  <c:v>-1.7575626783462279E-6</c:v>
                </c:pt>
                <c:pt idx="8">
                  <c:v>-1.7575626783462279E-6</c:v>
                </c:pt>
                <c:pt idx="9">
                  <c:v>-1.7575626783462279E-6</c:v>
                </c:pt>
                <c:pt idx="10">
                  <c:v>-1.7575626783462279E-6</c:v>
                </c:pt>
                <c:pt idx="11">
                  <c:v>-1.7575626783462279E-6</c:v>
                </c:pt>
                <c:pt idx="12">
                  <c:v>-1.7575626783462279E-6</c:v>
                </c:pt>
                <c:pt idx="13">
                  <c:v>-1.7575626783462279E-6</c:v>
                </c:pt>
                <c:pt idx="14">
                  <c:v>-1.7575626783462279E-6</c:v>
                </c:pt>
                <c:pt idx="15">
                  <c:v>-1.7575626783462279E-6</c:v>
                </c:pt>
                <c:pt idx="16">
                  <c:v>5.7382461334960346E-5</c:v>
                </c:pt>
                <c:pt idx="17">
                  <c:v>5.1663803354998952E-3</c:v>
                </c:pt>
                <c:pt idx="18">
                  <c:v>1.8362656485276772E-2</c:v>
                </c:pt>
                <c:pt idx="19">
                  <c:v>4.2906294895726962E-2</c:v>
                </c:pt>
                <c:pt idx="20">
                  <c:v>8.123174305793332E-2</c:v>
                </c:pt>
                <c:pt idx="21">
                  <c:v>0.12441529694920339</c:v>
                </c:pt>
                <c:pt idx="22">
                  <c:v>0.19033820995238473</c:v>
                </c:pt>
                <c:pt idx="23">
                  <c:v>0.23549500643622481</c:v>
                </c:pt>
                <c:pt idx="24">
                  <c:v>0.29102573376065444</c:v>
                </c:pt>
                <c:pt idx="25">
                  <c:v>0.4407871552840314</c:v>
                </c:pt>
                <c:pt idx="26">
                  <c:v>0.54071655649835981</c:v>
                </c:pt>
                <c:pt idx="27">
                  <c:v>0.66034493914903303</c:v>
                </c:pt>
                <c:pt idx="28">
                  <c:v>0.80174055750524453</c:v>
                </c:pt>
                <c:pt idx="29">
                  <c:v>0.96812370286340454</c:v>
                </c:pt>
                <c:pt idx="30">
                  <c:v>1.0841860509912213</c:v>
                </c:pt>
                <c:pt idx="31">
                  <c:v>1.0841860509912213</c:v>
                </c:pt>
                <c:pt idx="32">
                  <c:v>1.0841860509912213</c:v>
                </c:pt>
                <c:pt idx="33">
                  <c:v>1.0841860509912213</c:v>
                </c:pt>
                <c:pt idx="34">
                  <c:v>1.0841860509912213</c:v>
                </c:pt>
                <c:pt idx="35">
                  <c:v>1.0841860509912213</c:v>
                </c:pt>
                <c:pt idx="36">
                  <c:v>1.0841860509912213</c:v>
                </c:pt>
                <c:pt idx="37">
                  <c:v>1.0841860509912213</c:v>
                </c:pt>
                <c:pt idx="38">
                  <c:v>1.0841860509912213</c:v>
                </c:pt>
                <c:pt idx="39">
                  <c:v>1.0841860509912213</c:v>
                </c:pt>
                <c:pt idx="40">
                  <c:v>1.0841860509912213</c:v>
                </c:pt>
                <c:pt idx="41">
                  <c:v>1.0841860509912213</c:v>
                </c:pt>
                <c:pt idx="42">
                  <c:v>1.0841860509912213</c:v>
                </c:pt>
                <c:pt idx="43">
                  <c:v>1.0841860509912213</c:v>
                </c:pt>
                <c:pt idx="44">
                  <c:v>1.0841860509912213</c:v>
                </c:pt>
                <c:pt idx="45">
                  <c:v>1.0841860509912213</c:v>
                </c:pt>
                <c:pt idx="46">
                  <c:v>1.0841860509912213</c:v>
                </c:pt>
                <c:pt idx="47">
                  <c:v>1.0841860509912213</c:v>
                </c:pt>
                <c:pt idx="48">
                  <c:v>1.0841860509912213</c:v>
                </c:pt>
                <c:pt idx="49">
                  <c:v>1.0841860509912213</c:v>
                </c:pt>
              </c:numCache>
            </c:numRef>
          </c:yVal>
          <c:smooth val="1"/>
          <c:extLst>
            <c:ext xmlns:c16="http://schemas.microsoft.com/office/drawing/2014/chart" uri="{C3380CC4-5D6E-409C-BE32-E72D297353CC}">
              <c16:uniqueId val="{00000000-93F1-46D6-A5F5-8ED9BCF83C6A}"/>
            </c:ext>
          </c:extLst>
        </c:ser>
        <c:dLbls>
          <c:showLegendKey val="0"/>
          <c:showVal val="0"/>
          <c:showCatName val="0"/>
          <c:showSerName val="0"/>
          <c:showPercent val="0"/>
          <c:showBubbleSize val="0"/>
        </c:dLbls>
        <c:axId val="237193152"/>
        <c:axId val="237193544"/>
      </c:scatterChart>
      <c:valAx>
        <c:axId val="2371931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THETA</a:t>
                </a:r>
              </a:p>
            </c:rich>
          </c:tx>
          <c:layout>
            <c:manualLayout>
              <c:xMode val="edge"/>
              <c:yMode val="edge"/>
              <c:x val="0.50469606792108734"/>
              <c:y val="0.85950393700787464"/>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333333"/>
                </a:solidFill>
                <a:latin typeface="Arial"/>
                <a:ea typeface="Arial"/>
                <a:cs typeface="Arial"/>
              </a:defRPr>
            </a:pPr>
            <a:endParaRPr lang="en-US"/>
          </a:p>
        </c:txPr>
        <c:crossAx val="237193544"/>
        <c:crosses val="autoZero"/>
        <c:crossBetween val="midCat"/>
      </c:valAx>
      <c:valAx>
        <c:axId val="237193544"/>
        <c:scaling>
          <c:orientation val="minMax"/>
          <c:min val="0"/>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2.8169014084507043E-2"/>
              <c:y val="0.37190069991251218"/>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37193152"/>
        <c:crosses val="autoZero"/>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50003356937693"/>
          <c:y val="9.6153846153846492E-2"/>
          <c:w val="0.64500078735447874"/>
          <c:h val="0.71923076923076856"/>
        </c:manualLayout>
      </c:layout>
      <c:scatterChart>
        <c:scatterStyle val="smoothMarker"/>
        <c:varyColors val="0"/>
        <c:ser>
          <c:idx val="1"/>
          <c:order val="0"/>
          <c:tx>
            <c:strRef>
              <c:f>Pedotransfer!$O$13</c:f>
              <c:strCache>
                <c:ptCount val="1"/>
                <c:pt idx="0">
                  <c:v>P</c:v>
                </c:pt>
              </c:strCache>
            </c:strRef>
          </c:tx>
          <c:spPr>
            <a:ln w="25400">
              <a:solidFill>
                <a:srgbClr val="008000"/>
              </a:solidFill>
              <a:prstDash val="solid"/>
            </a:ln>
          </c:spPr>
          <c:marker>
            <c:symbol val="none"/>
          </c:marker>
          <c:xVal>
            <c:numRef>
              <c:f>Pedotransfer!$M$15:$M$64</c:f>
              <c:numCache>
                <c:formatCode>0.0000</c:formatCode>
                <c:ptCount val="50"/>
                <c:pt idx="0">
                  <c:v>2.18E-2</c:v>
                </c:pt>
                <c:pt idx="1">
                  <c:v>3.3599999999999998E-2</c:v>
                </c:pt>
                <c:pt idx="2">
                  <c:v>4.5399999999999996E-2</c:v>
                </c:pt>
                <c:pt idx="3">
                  <c:v>5.7199999999999994E-2</c:v>
                </c:pt>
                <c:pt idx="4">
                  <c:v>6.8999999999999992E-2</c:v>
                </c:pt>
                <c:pt idx="5">
                  <c:v>8.0799999999999997E-2</c:v>
                </c:pt>
                <c:pt idx="6">
                  <c:v>9.2600000000000002E-2</c:v>
                </c:pt>
                <c:pt idx="7">
                  <c:v>0.10440000000000001</c:v>
                </c:pt>
                <c:pt idx="8">
                  <c:v>0.11620000000000001</c:v>
                </c:pt>
                <c:pt idx="9">
                  <c:v>0.128</c:v>
                </c:pt>
                <c:pt idx="10">
                  <c:v>0.13980000000000001</c:v>
                </c:pt>
                <c:pt idx="11">
                  <c:v>0.15160000000000001</c:v>
                </c:pt>
                <c:pt idx="12">
                  <c:v>0.16340000000000002</c:v>
                </c:pt>
                <c:pt idx="13">
                  <c:v>0.17520000000000002</c:v>
                </c:pt>
                <c:pt idx="14">
                  <c:v>0.18700000000000003</c:v>
                </c:pt>
                <c:pt idx="15">
                  <c:v>0.19880000000000003</c:v>
                </c:pt>
                <c:pt idx="16">
                  <c:v>0.21060000000000004</c:v>
                </c:pt>
                <c:pt idx="17">
                  <c:v>0.22240000000000004</c:v>
                </c:pt>
                <c:pt idx="18">
                  <c:v>0.23420000000000005</c:v>
                </c:pt>
                <c:pt idx="19">
                  <c:v>0.24600000000000005</c:v>
                </c:pt>
                <c:pt idx="20">
                  <c:v>0.25780000000000003</c:v>
                </c:pt>
                <c:pt idx="21">
                  <c:v>0.26960000000000001</c:v>
                </c:pt>
                <c:pt idx="22">
                  <c:v>0.28139999999999998</c:v>
                </c:pt>
                <c:pt idx="23">
                  <c:v>0.29319999999999996</c:v>
                </c:pt>
                <c:pt idx="24">
                  <c:v>0.30499999999999999</c:v>
                </c:pt>
                <c:pt idx="25">
                  <c:v>0.31679999999999992</c:v>
                </c:pt>
                <c:pt idx="26">
                  <c:v>0.32859999999999989</c:v>
                </c:pt>
                <c:pt idx="27">
                  <c:v>0.34039999999999987</c:v>
                </c:pt>
                <c:pt idx="28">
                  <c:v>0.35219999999999985</c:v>
                </c:pt>
                <c:pt idx="29">
                  <c:v>0.36399999999999982</c:v>
                </c:pt>
                <c:pt idx="30">
                  <c:v>0.3757999999999998</c:v>
                </c:pt>
                <c:pt idx="31">
                  <c:v>0.38759999999999978</c:v>
                </c:pt>
                <c:pt idx="32">
                  <c:v>0.39939999999999976</c:v>
                </c:pt>
                <c:pt idx="33">
                  <c:v>0.41119999999999973</c:v>
                </c:pt>
                <c:pt idx="34">
                  <c:v>0.42299999999999971</c:v>
                </c:pt>
                <c:pt idx="35">
                  <c:v>0.43479999999999969</c:v>
                </c:pt>
                <c:pt idx="36">
                  <c:v>0.44659999999999966</c:v>
                </c:pt>
                <c:pt idx="37">
                  <c:v>0.45839999999999964</c:v>
                </c:pt>
                <c:pt idx="38">
                  <c:v>0.47019999999999962</c:v>
                </c:pt>
                <c:pt idx="39">
                  <c:v>0.4819999999999996</c:v>
                </c:pt>
                <c:pt idx="40">
                  <c:v>0.49379999999999957</c:v>
                </c:pt>
                <c:pt idx="41">
                  <c:v>0.50559999999999961</c:v>
                </c:pt>
                <c:pt idx="42">
                  <c:v>0.51739999999999964</c:v>
                </c:pt>
                <c:pt idx="43">
                  <c:v>0.52919999999999967</c:v>
                </c:pt>
                <c:pt idx="44">
                  <c:v>0.5409999999999997</c:v>
                </c:pt>
                <c:pt idx="45">
                  <c:v>0.55279999999999974</c:v>
                </c:pt>
                <c:pt idx="46">
                  <c:v>0.56459999999999977</c:v>
                </c:pt>
                <c:pt idx="47">
                  <c:v>0.5763999999999998</c:v>
                </c:pt>
                <c:pt idx="48">
                  <c:v>0.58819999999999983</c:v>
                </c:pt>
                <c:pt idx="49">
                  <c:v>0.6</c:v>
                </c:pt>
              </c:numCache>
            </c:numRef>
          </c:xVal>
          <c:yVal>
            <c:numRef>
              <c:f>Pedotransfer!$O$15:$O$64</c:f>
              <c:numCache>
                <c:formatCode>0.00</c:formatCode>
                <c:ptCount val="5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-41480.270063452743</c:v>
                </c:pt>
                <c:pt idx="17">
                  <c:v>-333.28037626542937</c:v>
                </c:pt>
                <c:pt idx="18">
                  <c:v>-82.250525676417197</c:v>
                </c:pt>
                <c:pt idx="19">
                  <c:v>-35.155529862078041</c:v>
                </c:pt>
                <c:pt idx="20">
                  <c:v>-19.021660070256466</c:v>
                </c:pt>
                <c:pt idx="21">
                  <c:v>-11.728996100820018</c:v>
                </c:pt>
                <c:pt idx="22">
                  <c:v>-7.8505814674324608</c:v>
                </c:pt>
                <c:pt idx="23">
                  <c:v>-5.5525818085980125</c:v>
                </c:pt>
                <c:pt idx="24">
                  <c:v>-4.0809067228898268</c:v>
                </c:pt>
                <c:pt idx="25">
                  <c:v>-3.0808670028855012</c:v>
                </c:pt>
                <c:pt idx="26">
                  <c:v>-2.3683571585770329</c:v>
                </c:pt>
                <c:pt idx="27">
                  <c:v>-1.8402657075817044</c:v>
                </c:pt>
                <c:pt idx="28">
                  <c:v>-1.4351775759071259</c:v>
                </c:pt>
                <c:pt idx="29">
                  <c:v>-1.1145172287237526</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Cache>
            </c:numRef>
          </c:yVal>
          <c:smooth val="1"/>
          <c:extLst>
            <c:ext xmlns:c16="http://schemas.microsoft.com/office/drawing/2014/chart" uri="{C3380CC4-5D6E-409C-BE32-E72D297353CC}">
              <c16:uniqueId val="{00000000-1D67-4A29-96FA-DA5A2077AEB2}"/>
            </c:ext>
          </c:extLst>
        </c:ser>
        <c:dLbls>
          <c:showLegendKey val="0"/>
          <c:showVal val="0"/>
          <c:showCatName val="0"/>
          <c:showSerName val="0"/>
          <c:showPercent val="0"/>
          <c:showBubbleSize val="0"/>
        </c:dLbls>
        <c:axId val="170522768"/>
        <c:axId val="170523160"/>
      </c:scatterChart>
      <c:valAx>
        <c:axId val="170522768"/>
        <c:scaling>
          <c:orientation val="minMax"/>
        </c:scaling>
        <c:delete val="0"/>
        <c:axPos val="b"/>
        <c:title>
          <c:tx>
            <c:rich>
              <a:bodyPr/>
              <a:lstStyle/>
              <a:p>
                <a:pPr>
                  <a:defRPr sz="950" b="1" i="0" u="none" strike="noStrike" baseline="0">
                    <a:solidFill>
                      <a:srgbClr val="000000"/>
                    </a:solidFill>
                    <a:latin typeface="Arial"/>
                    <a:ea typeface="Arial"/>
                    <a:cs typeface="Arial"/>
                  </a:defRPr>
                </a:pPr>
                <a:r>
                  <a:rPr lang="en-US"/>
                  <a:t>THETA</a:t>
                </a:r>
              </a:p>
            </c:rich>
          </c:tx>
          <c:layout>
            <c:manualLayout>
              <c:xMode val="edge"/>
              <c:yMode val="edge"/>
              <c:x val="0.54000078740157564"/>
              <c:y val="0.85384615384615381"/>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170523160"/>
        <c:crosses val="autoZero"/>
        <c:crossBetween val="midCat"/>
        <c:majorUnit val="0.1"/>
      </c:valAx>
      <c:valAx>
        <c:axId val="170523160"/>
        <c:scaling>
          <c:orientation val="minMax"/>
        </c:scaling>
        <c:delete val="0"/>
        <c:axPos val="l"/>
        <c:majorGridlines>
          <c:spPr>
            <a:ln w="3175">
              <a:solidFill>
                <a:srgbClr val="000000"/>
              </a:solidFill>
              <a:prstDash val="sysDash"/>
            </a:ln>
          </c:spPr>
        </c:majorGridlines>
        <c:title>
          <c:tx>
            <c:rich>
              <a:bodyPr/>
              <a:lstStyle/>
              <a:p>
                <a:pPr>
                  <a:defRPr sz="950" b="1" i="0" u="none" strike="noStrike" baseline="0">
                    <a:solidFill>
                      <a:srgbClr val="000000"/>
                    </a:solidFill>
                    <a:latin typeface="Arial"/>
                    <a:ea typeface="Arial"/>
                    <a:cs typeface="Arial"/>
                  </a:defRPr>
                </a:pPr>
                <a:r>
                  <a:rPr lang="en-US"/>
                  <a:t>P</a:t>
                </a:r>
              </a:p>
            </c:rich>
          </c:tx>
          <c:layout>
            <c:manualLayout>
              <c:xMode val="edge"/>
              <c:yMode val="edge"/>
              <c:x val="4.0000000000000022E-2"/>
              <c:y val="0.4307692307692308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0522768"/>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803830534848144"/>
          <c:y val="0.10080645161290321"/>
          <c:w val="0.73759035532643369"/>
          <c:h val="0.63709677419354982"/>
        </c:manualLayout>
      </c:layout>
      <c:scatterChart>
        <c:scatterStyle val="smoothMarker"/>
        <c:varyColors val="0"/>
        <c:ser>
          <c:idx val="0"/>
          <c:order val="0"/>
          <c:tx>
            <c:strRef>
              <c:f>Pedotransfer!$R$13</c:f>
              <c:strCache>
                <c:ptCount val="1"/>
                <c:pt idx="0">
                  <c:v>Phi</c:v>
                </c:pt>
              </c:strCache>
            </c:strRef>
          </c:tx>
          <c:spPr>
            <a:ln w="25400">
              <a:solidFill>
                <a:srgbClr val="0000FF"/>
              </a:solidFill>
              <a:prstDash val="solid"/>
            </a:ln>
          </c:spPr>
          <c:marker>
            <c:symbol val="none"/>
          </c:marker>
          <c:xVal>
            <c:numRef>
              <c:f>Pedotransfer!$Q$14:$Q$39</c:f>
              <c:numCache>
                <c:formatCode>0.0</c:formatCode>
                <c:ptCount val="26"/>
                <c:pt idx="0">
                  <c:v>0</c:v>
                </c:pt>
                <c:pt idx="1">
                  <c:v>0.2</c:v>
                </c:pt>
                <c:pt idx="2">
                  <c:v>0.4</c:v>
                </c:pt>
                <c:pt idx="3">
                  <c:v>0.6</c:v>
                </c:pt>
                <c:pt idx="4">
                  <c:v>0.8</c:v>
                </c:pt>
                <c:pt idx="5">
                  <c:v>1</c:v>
                </c:pt>
                <c:pt idx="6">
                  <c:v>1.2</c:v>
                </c:pt>
                <c:pt idx="7">
                  <c:v>1.4</c:v>
                </c:pt>
                <c:pt idx="8">
                  <c:v>1.6</c:v>
                </c:pt>
                <c:pt idx="9">
                  <c:v>1.8</c:v>
                </c:pt>
                <c:pt idx="10">
                  <c:v>2</c:v>
                </c:pt>
                <c:pt idx="11">
                  <c:v>2.2000000000000002</c:v>
                </c:pt>
                <c:pt idx="12">
                  <c:v>2.4</c:v>
                </c:pt>
                <c:pt idx="13">
                  <c:v>2.6</c:v>
                </c:pt>
                <c:pt idx="14">
                  <c:v>2.8</c:v>
                </c:pt>
                <c:pt idx="15">
                  <c:v>3</c:v>
                </c:pt>
                <c:pt idx="16">
                  <c:v>3.2</c:v>
                </c:pt>
                <c:pt idx="17">
                  <c:v>3.4</c:v>
                </c:pt>
                <c:pt idx="18">
                  <c:v>3.6</c:v>
                </c:pt>
                <c:pt idx="19">
                  <c:v>3.8</c:v>
                </c:pt>
                <c:pt idx="20">
                  <c:v>4</c:v>
                </c:pt>
                <c:pt idx="21">
                  <c:v>4.2</c:v>
                </c:pt>
                <c:pt idx="22">
                  <c:v>4.4000000000000004</c:v>
                </c:pt>
                <c:pt idx="23">
                  <c:v>4.5999999999999996</c:v>
                </c:pt>
                <c:pt idx="24">
                  <c:v>4.8</c:v>
                </c:pt>
                <c:pt idx="25">
                  <c:v>5</c:v>
                </c:pt>
              </c:numCache>
            </c:numRef>
          </c:xVal>
          <c:yVal>
            <c:numRef>
              <c:f>Pedotransfer!$R$14:$R$39</c:f>
              <c:numCache>
                <c:formatCode>0.0000</c:formatCode>
                <c:ptCount val="26"/>
                <c:pt idx="0">
                  <c:v>1.0841860509912213</c:v>
                </c:pt>
                <c:pt idx="1">
                  <c:v>0.74739501843384726</c:v>
                </c:pt>
                <c:pt idx="2">
                  <c:v>0.50415434052853003</c:v>
                </c:pt>
                <c:pt idx="3">
                  <c:v>0.33475833982044012</c:v>
                </c:pt>
                <c:pt idx="4">
                  <c:v>0.22042070987963799</c:v>
                </c:pt>
                <c:pt idx="5">
                  <c:v>0.14455469576536115</c:v>
                </c:pt>
                <c:pt idx="6">
                  <c:v>9.464803434190551E-2</c:v>
                </c:pt>
                <c:pt idx="7">
                  <c:v>6.1947484488733363E-2</c:v>
                </c:pt>
                <c:pt idx="8">
                  <c:v>4.0553039206796808E-2</c:v>
                </c:pt>
                <c:pt idx="9">
                  <c:v>2.655944252351946E-2</c:v>
                </c:pt>
                <c:pt idx="10">
                  <c:v>1.7403733471426569E-2</c:v>
                </c:pt>
                <c:pt idx="11">
                  <c:v>1.1410022124687683E-2</c:v>
                </c:pt>
                <c:pt idx="12">
                  <c:v>7.4838029340630521E-3</c:v>
                </c:pt>
                <c:pt idx="13">
                  <c:v>4.9102920156648706E-3</c:v>
                </c:pt>
                <c:pt idx="14">
                  <c:v>3.2224504098229004E-3</c:v>
                </c:pt>
                <c:pt idx="15">
                  <c:v>2.1148924057013871E-3</c:v>
                </c:pt>
                <c:pt idx="16">
                  <c:v>1.387776271136033E-3</c:v>
                </c:pt>
                <c:pt idx="17">
                  <c:v>9.1022732338398712E-4</c:v>
                </c:pt>
                <c:pt idx="18">
                  <c:v>5.9647631839042587E-4</c:v>
                </c:pt>
                <c:pt idx="19">
                  <c:v>3.9027842603048929E-4</c:v>
                </c:pt>
                <c:pt idx="20">
                  <c:v>2.547293965721321E-4</c:v>
                </c:pt>
                <c:pt idx="21">
                  <c:v>1.6560321457874448E-4</c:v>
                </c:pt>
                <c:pt idx="22">
                  <c:v>1.0698984578528557E-4</c:v>
                </c:pt>
                <c:pt idx="23">
                  <c:v>6.8436835416956296E-5</c:v>
                </c:pt>
                <c:pt idx="24">
                  <c:v>4.3075061041950672E-5</c:v>
                </c:pt>
                <c:pt idx="25">
                  <c:v>2.6389083115332051E-5</c:v>
                </c:pt>
              </c:numCache>
            </c:numRef>
          </c:yVal>
          <c:smooth val="1"/>
          <c:extLst>
            <c:ext xmlns:c16="http://schemas.microsoft.com/office/drawing/2014/chart" uri="{C3380CC4-5D6E-409C-BE32-E72D297353CC}">
              <c16:uniqueId val="{00000000-9493-48A9-A31B-C8D778CDBD0F}"/>
            </c:ext>
          </c:extLst>
        </c:ser>
        <c:dLbls>
          <c:showLegendKey val="0"/>
          <c:showVal val="0"/>
          <c:showCatName val="0"/>
          <c:showSerName val="0"/>
          <c:showPercent val="0"/>
          <c:showBubbleSize val="0"/>
        </c:dLbls>
        <c:axId val="239802952"/>
        <c:axId val="239803344"/>
      </c:scatterChart>
      <c:valAx>
        <c:axId val="2398029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pF</a:t>
                </a:r>
              </a:p>
            </c:rich>
          </c:tx>
          <c:layout>
            <c:manualLayout>
              <c:xMode val="edge"/>
              <c:yMode val="edge"/>
              <c:x val="0.55319273034133143"/>
              <c:y val="0.8467742141988373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333333"/>
                </a:solidFill>
                <a:latin typeface="Arial"/>
                <a:ea typeface="Arial"/>
                <a:cs typeface="Arial"/>
              </a:defRPr>
            </a:pPr>
            <a:endParaRPr lang="en-US"/>
          </a:p>
        </c:txPr>
        <c:crossAx val="239803344"/>
        <c:crosses val="autoZero"/>
        <c:crossBetween val="midCat"/>
      </c:valAx>
      <c:valAx>
        <c:axId val="239803344"/>
        <c:scaling>
          <c:orientation val="minMax"/>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3.7825059101654845E-2"/>
              <c:y val="0.3669355354970873"/>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39802952"/>
        <c:crosses val="autoZero"/>
        <c:crossBetween val="midCat"/>
      </c:valAx>
      <c:spPr>
        <a:noFill/>
        <a:ln w="25400">
          <a:noFill/>
        </a:ln>
      </c:spPr>
    </c:plotArea>
    <c:plotVisOnly val="1"/>
    <c:dispBlanksAs val="gap"/>
    <c:showDLblsOverMax val="0"/>
  </c:chart>
  <c:spPr>
    <a:noFill/>
    <a:ln w="9525">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339731283778039E-2"/>
          <c:y val="0.20312538743093034"/>
          <c:w val="0.82547264873305837"/>
          <c:h val="0.58203236013862458"/>
        </c:manualLayout>
      </c:layout>
      <c:scatterChart>
        <c:scatterStyle val="smoothMarker"/>
        <c:varyColors val="0"/>
        <c:ser>
          <c:idx val="0"/>
          <c:order val="0"/>
          <c:tx>
            <c:strRef>
              <c:f>Pedotransfer!$U$13</c:f>
              <c:strCache>
                <c:ptCount val="1"/>
                <c:pt idx="0">
                  <c:v>Theta</c:v>
                </c:pt>
              </c:strCache>
            </c:strRef>
          </c:tx>
          <c:spPr>
            <a:ln w="38100">
              <a:solidFill>
                <a:srgbClr val="FF6600"/>
              </a:solidFill>
              <a:prstDash val="solid"/>
            </a:ln>
          </c:spPr>
          <c:marker>
            <c:symbol val="none"/>
          </c:marker>
          <c:xVal>
            <c:numRef>
              <c:f>Pedotransfer!$T$14:$T$39</c:f>
              <c:numCache>
                <c:formatCode>General</c:formatCode>
                <c:ptCount val="26"/>
                <c:pt idx="0">
                  <c:v>-250</c:v>
                </c:pt>
                <c:pt idx="1">
                  <c:v>-240</c:v>
                </c:pt>
                <c:pt idx="2">
                  <c:v>-230</c:v>
                </c:pt>
                <c:pt idx="3">
                  <c:v>-220</c:v>
                </c:pt>
                <c:pt idx="4">
                  <c:v>-210</c:v>
                </c:pt>
                <c:pt idx="5">
                  <c:v>-200</c:v>
                </c:pt>
                <c:pt idx="6">
                  <c:v>-190</c:v>
                </c:pt>
                <c:pt idx="7">
                  <c:v>-180</c:v>
                </c:pt>
                <c:pt idx="8">
                  <c:v>-170</c:v>
                </c:pt>
                <c:pt idx="9">
                  <c:v>-160</c:v>
                </c:pt>
                <c:pt idx="10">
                  <c:v>-150</c:v>
                </c:pt>
                <c:pt idx="11">
                  <c:v>-140</c:v>
                </c:pt>
                <c:pt idx="12">
                  <c:v>-130</c:v>
                </c:pt>
                <c:pt idx="13">
                  <c:v>-120</c:v>
                </c:pt>
                <c:pt idx="14">
                  <c:v>-110</c:v>
                </c:pt>
                <c:pt idx="15">
                  <c:v>-100</c:v>
                </c:pt>
                <c:pt idx="16">
                  <c:v>-90</c:v>
                </c:pt>
                <c:pt idx="17">
                  <c:v>-80</c:v>
                </c:pt>
                <c:pt idx="18">
                  <c:v>-70</c:v>
                </c:pt>
                <c:pt idx="19">
                  <c:v>-60</c:v>
                </c:pt>
                <c:pt idx="20">
                  <c:v>-50</c:v>
                </c:pt>
                <c:pt idx="21">
                  <c:v>-40</c:v>
                </c:pt>
                <c:pt idx="22">
                  <c:v>-30</c:v>
                </c:pt>
                <c:pt idx="23">
                  <c:v>-20</c:v>
                </c:pt>
                <c:pt idx="24">
                  <c:v>-10</c:v>
                </c:pt>
                <c:pt idx="25">
                  <c:v>0</c:v>
                </c:pt>
              </c:numCache>
            </c:numRef>
          </c:xVal>
          <c:yVal>
            <c:numRef>
              <c:f>Pedotransfer!$U$14:$U$40</c:f>
              <c:numCache>
                <c:formatCode>0.000</c:formatCode>
                <c:ptCount val="27"/>
                <c:pt idx="0">
                  <c:v>0.22425412811728318</c:v>
                </c:pt>
                <c:pt idx="1">
                  <c:v>0.22453755575915066</c:v>
                </c:pt>
                <c:pt idx="2">
                  <c:v>0.22483869588325039</c:v>
                </c:pt>
                <c:pt idx="3">
                  <c:v>0.22515950033858662</c:v>
                </c:pt>
                <c:pt idx="4">
                  <c:v>0.22550223793182131</c:v>
                </c:pt>
                <c:pt idx="5">
                  <c:v>0.22586956407454659</c:v>
                </c:pt>
                <c:pt idx="6">
                  <c:v>0.22626461014398266</c:v>
                </c:pt>
                <c:pt idx="7">
                  <c:v>0.22669109952184918</c:v>
                </c:pt>
                <c:pt idx="8">
                  <c:v>0.22715350028288178</c:v>
                </c:pt>
                <c:pt idx="9">
                  <c:v>0.22765722907401176</c:v>
                </c:pt>
                <c:pt idx="10">
                  <c:v>0.22820892782562224</c:v>
                </c:pt>
                <c:pt idx="11">
                  <c:v>0.22881684624519427</c:v>
                </c:pt>
                <c:pt idx="12">
                  <c:v>0.2294913815613881</c:v>
                </c:pt>
                <c:pt idx="13">
                  <c:v>0.23024585827216815</c:v>
                </c:pt>
                <c:pt idx="14">
                  <c:v>0.23109768542542827</c:v>
                </c:pt>
                <c:pt idx="15">
                  <c:v>0.23207012887526204</c:v>
                </c:pt>
                <c:pt idx="16">
                  <c:v>0.2331951271216528</c:v>
                </c:pt>
                <c:pt idx="17">
                  <c:v>0.23451796628647553</c:v>
                </c:pt>
                <c:pt idx="18">
                  <c:v>0.23610546779475297</c:v>
                </c:pt>
                <c:pt idx="19">
                  <c:v>0.23806131406208286</c:v>
                </c:pt>
                <c:pt idx="20">
                  <c:v>0.24055728731804829</c:v>
                </c:pt>
                <c:pt idx="21">
                  <c:v>0.24390461547852374</c:v>
                </c:pt>
                <c:pt idx="22">
                  <c:v>0.24874536633608421</c:v>
                </c:pt>
                <c:pt idx="23">
                  <c:v>0.25671177879999857</c:v>
                </c:pt>
                <c:pt idx="24">
                  <c:v>0.27405565021532136</c:v>
                </c:pt>
                <c:pt idx="25">
                  <c:v>0.42399756800000005</c:v>
                </c:pt>
              </c:numCache>
            </c:numRef>
          </c:yVal>
          <c:smooth val="1"/>
          <c:extLst>
            <c:ext xmlns:c16="http://schemas.microsoft.com/office/drawing/2014/chart" uri="{C3380CC4-5D6E-409C-BE32-E72D297353CC}">
              <c16:uniqueId val="{00000000-E4A1-40C8-A482-149C71A2D820}"/>
            </c:ext>
          </c:extLst>
        </c:ser>
        <c:dLbls>
          <c:showLegendKey val="0"/>
          <c:showVal val="0"/>
          <c:showCatName val="0"/>
          <c:showSerName val="0"/>
          <c:showPercent val="0"/>
          <c:showBubbleSize val="0"/>
        </c:dLbls>
        <c:axId val="291882824"/>
        <c:axId val="291883216"/>
      </c:scatterChart>
      <c:valAx>
        <c:axId val="291882824"/>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a:t>
                </a:r>
              </a:p>
            </c:rich>
          </c:tx>
          <c:layout>
            <c:manualLayout>
              <c:xMode val="edge"/>
              <c:yMode val="edge"/>
              <c:x val="0.49292502352300338"/>
              <c:y val="0.8906266404199474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1883216"/>
        <c:crosses val="autoZero"/>
        <c:crossBetween val="midCat"/>
      </c:valAx>
      <c:valAx>
        <c:axId val="291883216"/>
        <c:scaling>
          <c:orientation val="minMax"/>
        </c:scaling>
        <c:delete val="0"/>
        <c:axPos val="l"/>
        <c:majorGridlines>
          <c:spPr>
            <a:ln w="3175">
              <a:solidFill>
                <a:srgbClr val="000000"/>
              </a:solidFill>
              <a:prstDash val="sysDash"/>
            </a:ln>
          </c:spPr>
        </c:majorGridlines>
        <c:title>
          <c:tx>
            <c:rich>
              <a:bodyPr/>
              <a:lstStyle/>
              <a:p>
                <a:pPr>
                  <a:defRPr sz="1025" b="1" i="0" u="none" strike="noStrike" baseline="0">
                    <a:solidFill>
                      <a:srgbClr val="000000"/>
                    </a:solidFill>
                    <a:latin typeface="Arial"/>
                    <a:ea typeface="Arial"/>
                    <a:cs typeface="Arial"/>
                  </a:defRPr>
                </a:pPr>
                <a:r>
                  <a:rPr lang="en-US"/>
                  <a:t>THETA</a:t>
                </a:r>
              </a:p>
            </c:rich>
          </c:tx>
          <c:layout>
            <c:manualLayout>
              <c:xMode val="edge"/>
              <c:yMode val="edge"/>
              <c:x val="1.1792452830188685E-2"/>
              <c:y val="0.39843832020997477"/>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1882824"/>
        <c:crosses val="autoZero"/>
        <c:crossBetween val="midCat"/>
      </c:valAx>
      <c:spPr>
        <a:noFill/>
        <a:ln w="25400">
          <a:noFill/>
        </a:ln>
      </c:spPr>
    </c:plotArea>
    <c:plotVisOnly val="1"/>
    <c:dispBlanksAs val="gap"/>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00" b="1" i="0" u="none" strike="noStrike" baseline="0">
                <a:solidFill>
                  <a:srgbClr val="000000"/>
                </a:solidFill>
                <a:latin typeface="CG Times"/>
                <a:ea typeface="CG Times"/>
                <a:cs typeface="CG Times"/>
              </a:defRPr>
            </a:pPr>
            <a:r>
              <a:rPr lang="en-US"/>
              <a:t>Soil physical characteristics</a:t>
            </a:r>
          </a:p>
        </c:rich>
      </c:tx>
      <c:layout>
        <c:manualLayout>
          <c:xMode val="edge"/>
          <c:yMode val="edge"/>
          <c:x val="6.8840706505889651E-2"/>
          <c:y val="3.3783931370994745E-2"/>
        </c:manualLayout>
      </c:layout>
      <c:overlay val="0"/>
      <c:spPr>
        <a:noFill/>
        <a:ln w="25400">
          <a:noFill/>
        </a:ln>
      </c:spPr>
    </c:title>
    <c:autoTitleDeleted val="0"/>
    <c:plotArea>
      <c:layout>
        <c:manualLayout>
          <c:layoutTarget val="inner"/>
          <c:xMode val="edge"/>
          <c:yMode val="edge"/>
          <c:x val="0.11473443483737503"/>
          <c:y val="0.28153215075166876"/>
          <c:w val="0.72101534313592519"/>
          <c:h val="0.59910041679955162"/>
        </c:manualLayout>
      </c:layout>
      <c:scatterChart>
        <c:scatterStyle val="lineMarker"/>
        <c:varyColors val="0"/>
        <c:ser>
          <c:idx val="0"/>
          <c:order val="0"/>
          <c:tx>
            <c:strRef>
              <c:f>Pedotransfer!$AS$81</c:f>
              <c:strCache>
                <c:ptCount val="1"/>
                <c:pt idx="0">
                  <c:v>pF</c:v>
                </c:pt>
              </c:strCache>
            </c:strRef>
          </c:tx>
          <c:spPr>
            <a:ln w="28575">
              <a:noFill/>
            </a:ln>
          </c:spPr>
          <c:marker>
            <c:symbol val="diamond"/>
            <c:size val="5"/>
            <c:spPr>
              <a:solidFill>
                <a:srgbClr val="000080"/>
              </a:solidFill>
              <a:ln>
                <a:solidFill>
                  <a:srgbClr val="000080"/>
                </a:solidFill>
                <a:prstDash val="solid"/>
              </a:ln>
            </c:spPr>
          </c:marker>
          <c:xVal>
            <c:numRef>
              <c:f>Pedotransfer!$AR$82:$AR$143</c:f>
              <c:numCache>
                <c:formatCode>0.0000</c:formatCode>
                <c:ptCount val="62"/>
                <c:pt idx="0">
                  <c:v>0.42399756800000005</c:v>
                </c:pt>
                <c:pt idx="1">
                  <c:v>0.36889238070097785</c:v>
                </c:pt>
                <c:pt idx="2">
                  <c:v>0.35836613477010382</c:v>
                </c:pt>
                <c:pt idx="3">
                  <c:v>0.34749195253275111</c:v>
                </c:pt>
                <c:pt idx="4">
                  <c:v>0.33658279784742384</c:v>
                </c:pt>
                <c:pt idx="5">
                  <c:v>0.32590652147128352</c:v>
                </c:pt>
                <c:pt idx="6">
                  <c:v>0.3156669936110057</c:v>
                </c:pt>
                <c:pt idx="7">
                  <c:v>0.3060016745557943</c:v>
                </c:pt>
                <c:pt idx="8">
                  <c:v>0.29698972879151736</c:v>
                </c:pt>
                <c:pt idx="9">
                  <c:v>0.28866462021912276</c:v>
                </c:pt>
                <c:pt idx="10">
                  <c:v>0.2810269853428472</c:v>
                </c:pt>
                <c:pt idx="11">
                  <c:v>0.27405565021532136</c:v>
                </c:pt>
                <c:pt idx="12">
                  <c:v>0.26771612790288252</c:v>
                </c:pt>
                <c:pt idx="13">
                  <c:v>0.26196672531584209</c:v>
                </c:pt>
                <c:pt idx="14">
                  <c:v>0.25676270034309645</c:v>
                </c:pt>
                <c:pt idx="15">
                  <c:v>0.25205895936267342</c:v>
                </c:pt>
                <c:pt idx="16">
                  <c:v>0.2478117209989773</c:v>
                </c:pt>
                <c:pt idx="17">
                  <c:v>0.24397947629479955</c:v>
                </c:pt>
                <c:pt idx="18">
                  <c:v>0.24052348500484008</c:v>
                </c:pt>
                <c:pt idx="19">
                  <c:v>0.23740797485313953</c:v>
                </c:pt>
                <c:pt idx="20">
                  <c:v>0.23460015651767896</c:v>
                </c:pt>
                <c:pt idx="21">
                  <c:v>0.23207012887526204</c:v>
                </c:pt>
                <c:pt idx="22">
                  <c:v>0.22979072285228816</c:v>
                </c:pt>
                <c:pt idx="23">
                  <c:v>0.22773731467458774</c:v>
                </c:pt>
                <c:pt idx="24">
                  <c:v>0.22588762773171825</c:v>
                </c:pt>
                <c:pt idx="25">
                  <c:v>0.22422153473159215</c:v>
                </c:pt>
                <c:pt idx="26">
                  <c:v>0.22272086696750931</c:v>
                </c:pt>
                <c:pt idx="27">
                  <c:v>0.22136923443131434</c:v>
                </c:pt>
                <c:pt idx="28">
                  <c:v>0.22015185856812122</c:v>
                </c:pt>
                <c:pt idx="29">
                  <c:v>0.21905541827327316</c:v>
                </c:pt>
                <c:pt idx="30">
                  <c:v>0.21806790901463841</c:v>
                </c:pt>
                <c:pt idx="31">
                  <c:v>0.21717851454968198</c:v>
                </c:pt>
                <c:pt idx="32">
                  <c:v>0.2163774904848213</c:v>
                </c:pt>
                <c:pt idx="33">
                  <c:v>0.21565605882209049</c:v>
                </c:pt>
                <c:pt idx="34">
                  <c:v>0.21500631260875042</c:v>
                </c:pt>
                <c:pt idx="35">
                  <c:v>0.21442112981962461</c:v>
                </c:pt>
                <c:pt idx="36">
                  <c:v>0.2138940956408763</c:v>
                </c:pt>
                <c:pt idx="37">
                  <c:v>0.21341943237590544</c:v>
                </c:pt>
                <c:pt idx="38">
                  <c:v>0.2129919362517356</c:v>
                </c:pt>
                <c:pt idx="39">
                  <c:v>0.21260692046324381</c:v>
                </c:pt>
                <c:pt idx="40">
                  <c:v>0.21226016385023072</c:v>
                </c:pt>
                <c:pt idx="41">
                  <c:v>0.211947864657165</c:v>
                </c:pt>
                <c:pt idx="42">
                  <c:v>0.21166659887669959</c:v>
                </c:pt>
                <c:pt idx="43">
                  <c:v>0.21141328272544005</c:v>
                </c:pt>
                <c:pt idx="44">
                  <c:v>0.21118513884390031</c:v>
                </c:pt>
                <c:pt idx="45">
                  <c:v>0.21097966585221817</c:v>
                </c:pt>
                <c:pt idx="46">
                  <c:v>0.2107946109292291</c:v>
                </c:pt>
                <c:pt idx="47">
                  <c:v>0.21062794511514804</c:v>
                </c:pt>
                <c:pt idx="48">
                  <c:v>0.2104778410676528</c:v>
                </c:pt>
                <c:pt idx="49">
                  <c:v>0.21034265302785626</c:v>
                </c:pt>
                <c:pt idx="50">
                  <c:v>0.21022089877675113</c:v>
                </c:pt>
                <c:pt idx="51">
                  <c:v>0.21011124338444973</c:v>
                </c:pt>
                <c:pt idx="52">
                  <c:v>0.21001248457414307</c:v>
                </c:pt>
                <c:pt idx="53">
                  <c:v>0.20992353954037143</c:v>
                </c:pt>
                <c:pt idx="54">
                  <c:v>0.20984343307712147</c:v>
                </c:pt>
                <c:pt idx="55">
                  <c:v>0.20977128688561117</c:v>
                </c:pt>
                <c:pt idx="56">
                  <c:v>0.20970630994454897</c:v>
                </c:pt>
                <c:pt idx="57">
                  <c:v>0.20964778983729604</c:v>
                </c:pt>
                <c:pt idx="58">
                  <c:v>0.20959508494084866</c:v>
                </c:pt>
                <c:pt idx="59">
                  <c:v>0.20954761739100411</c:v>
                </c:pt>
                <c:pt idx="60">
                  <c:v>0.20950486674658209</c:v>
                </c:pt>
                <c:pt idx="61">
                  <c:v>0.20946636428323717</c:v>
                </c:pt>
              </c:numCache>
            </c:numRef>
          </c:xVal>
          <c:yVal>
            <c:numRef>
              <c:f>Pedotransfer!$AS$82:$AS$143</c:f>
              <c:numCache>
                <c:formatCode>General</c:formatCode>
                <c:ptCount val="62"/>
                <c:pt idx="0">
                  <c:v>0</c:v>
                </c:pt>
                <c:pt idx="1">
                  <c:v>0</c:v>
                </c:pt>
                <c:pt idx="2">
                  <c:v>0.1</c:v>
                </c:pt>
                <c:pt idx="3">
                  <c:v>0.2</c:v>
                </c:pt>
                <c:pt idx="4">
                  <c:v>0.3</c:v>
                </c:pt>
                <c:pt idx="5">
                  <c:v>0.4</c:v>
                </c:pt>
                <c:pt idx="6">
                  <c:v>0.5</c:v>
                </c:pt>
                <c:pt idx="7">
                  <c:v>0.6</c:v>
                </c:pt>
                <c:pt idx="8">
                  <c:v>0.7</c:v>
                </c:pt>
                <c:pt idx="9">
                  <c:v>0.8</c:v>
                </c:pt>
                <c:pt idx="10">
                  <c:v>0.9</c:v>
                </c:pt>
                <c:pt idx="11">
                  <c:v>1</c:v>
                </c:pt>
                <c:pt idx="12">
                  <c:v>1.1000000000000001</c:v>
                </c:pt>
                <c:pt idx="13">
                  <c:v>1.2</c:v>
                </c:pt>
                <c:pt idx="14">
                  <c:v>1.3</c:v>
                </c:pt>
                <c:pt idx="15">
                  <c:v>1.4</c:v>
                </c:pt>
                <c:pt idx="16">
                  <c:v>1.5</c:v>
                </c:pt>
                <c:pt idx="17">
                  <c:v>1.6</c:v>
                </c:pt>
                <c:pt idx="18">
                  <c:v>1.7</c:v>
                </c:pt>
                <c:pt idx="19">
                  <c:v>1.8</c:v>
                </c:pt>
                <c:pt idx="20">
                  <c:v>1.9</c:v>
                </c:pt>
                <c:pt idx="21">
                  <c:v>2</c:v>
                </c:pt>
                <c:pt idx="22">
                  <c:v>2.1</c:v>
                </c:pt>
                <c:pt idx="23">
                  <c:v>2.2000000000000002</c:v>
                </c:pt>
                <c:pt idx="24">
                  <c:v>2.2999999999999998</c:v>
                </c:pt>
                <c:pt idx="25">
                  <c:v>2.4</c:v>
                </c:pt>
                <c:pt idx="26">
                  <c:v>2.5</c:v>
                </c:pt>
                <c:pt idx="27">
                  <c:v>2.6</c:v>
                </c:pt>
                <c:pt idx="28">
                  <c:v>2.7</c:v>
                </c:pt>
                <c:pt idx="29">
                  <c:v>2.8</c:v>
                </c:pt>
                <c:pt idx="30">
                  <c:v>2.9</c:v>
                </c:pt>
                <c:pt idx="31">
                  <c:v>3</c:v>
                </c:pt>
                <c:pt idx="32">
                  <c:v>3.1</c:v>
                </c:pt>
                <c:pt idx="33">
                  <c:v>3.2</c:v>
                </c:pt>
                <c:pt idx="34">
                  <c:v>3.3</c:v>
                </c:pt>
                <c:pt idx="35">
                  <c:v>3.4</c:v>
                </c:pt>
                <c:pt idx="36">
                  <c:v>3.5</c:v>
                </c:pt>
                <c:pt idx="37">
                  <c:v>3.6</c:v>
                </c:pt>
                <c:pt idx="38">
                  <c:v>3.7</c:v>
                </c:pt>
                <c:pt idx="39">
                  <c:v>3.8</c:v>
                </c:pt>
                <c:pt idx="40">
                  <c:v>3.9</c:v>
                </c:pt>
                <c:pt idx="41">
                  <c:v>4</c:v>
                </c:pt>
                <c:pt idx="42">
                  <c:v>4.0999999999999996</c:v>
                </c:pt>
                <c:pt idx="43">
                  <c:v>4.2</c:v>
                </c:pt>
                <c:pt idx="44">
                  <c:v>4.3</c:v>
                </c:pt>
                <c:pt idx="45">
                  <c:v>4.4000000000000004</c:v>
                </c:pt>
                <c:pt idx="46">
                  <c:v>4.5</c:v>
                </c:pt>
                <c:pt idx="47">
                  <c:v>4.5999999999999996</c:v>
                </c:pt>
                <c:pt idx="48">
                  <c:v>4.7</c:v>
                </c:pt>
                <c:pt idx="49">
                  <c:v>4.8</c:v>
                </c:pt>
                <c:pt idx="50">
                  <c:v>4.9000000000000004</c:v>
                </c:pt>
                <c:pt idx="51">
                  <c:v>5</c:v>
                </c:pt>
                <c:pt idx="52">
                  <c:v>5.0999999999999996</c:v>
                </c:pt>
                <c:pt idx="53">
                  <c:v>5.2</c:v>
                </c:pt>
                <c:pt idx="54">
                  <c:v>5.3</c:v>
                </c:pt>
                <c:pt idx="55">
                  <c:v>5.4</c:v>
                </c:pt>
                <c:pt idx="56">
                  <c:v>5.5</c:v>
                </c:pt>
                <c:pt idx="57">
                  <c:v>5.6</c:v>
                </c:pt>
                <c:pt idx="58">
                  <c:v>5.7</c:v>
                </c:pt>
                <c:pt idx="59">
                  <c:v>5.8</c:v>
                </c:pt>
                <c:pt idx="60">
                  <c:v>5.9</c:v>
                </c:pt>
                <c:pt idx="61">
                  <c:v>6</c:v>
                </c:pt>
              </c:numCache>
            </c:numRef>
          </c:yVal>
          <c:smooth val="0"/>
          <c:extLst>
            <c:ext xmlns:c16="http://schemas.microsoft.com/office/drawing/2014/chart" uri="{C3380CC4-5D6E-409C-BE32-E72D297353CC}">
              <c16:uniqueId val="{00000000-7A7F-4BDE-98CF-00F149CD567D}"/>
            </c:ext>
          </c:extLst>
        </c:ser>
        <c:ser>
          <c:idx val="1"/>
          <c:order val="1"/>
          <c:tx>
            <c:strRef>
              <c:f>Pedotransfer!$AT$81</c:f>
              <c:strCache>
                <c:ptCount val="1"/>
                <c:pt idx="0">
                  <c:v>log K</c:v>
                </c:pt>
              </c:strCache>
            </c:strRef>
          </c:tx>
          <c:spPr>
            <a:ln w="28575">
              <a:noFill/>
            </a:ln>
          </c:spPr>
          <c:marker>
            <c:symbol val="square"/>
            <c:size val="5"/>
            <c:spPr>
              <a:solidFill>
                <a:srgbClr val="FF00FF"/>
              </a:solidFill>
              <a:ln>
                <a:solidFill>
                  <a:srgbClr val="FF00FF"/>
                </a:solidFill>
                <a:prstDash val="solid"/>
              </a:ln>
            </c:spPr>
          </c:marker>
          <c:xVal>
            <c:numRef>
              <c:f>Pedotransfer!$AR$82:$AR$143</c:f>
              <c:numCache>
                <c:formatCode>0.0000</c:formatCode>
                <c:ptCount val="62"/>
                <c:pt idx="0">
                  <c:v>0.42399756800000005</c:v>
                </c:pt>
                <c:pt idx="1">
                  <c:v>0.36889238070097785</c:v>
                </c:pt>
                <c:pt idx="2">
                  <c:v>0.35836613477010382</c:v>
                </c:pt>
                <c:pt idx="3">
                  <c:v>0.34749195253275111</c:v>
                </c:pt>
                <c:pt idx="4">
                  <c:v>0.33658279784742384</c:v>
                </c:pt>
                <c:pt idx="5">
                  <c:v>0.32590652147128352</c:v>
                </c:pt>
                <c:pt idx="6">
                  <c:v>0.3156669936110057</c:v>
                </c:pt>
                <c:pt idx="7">
                  <c:v>0.3060016745557943</c:v>
                </c:pt>
                <c:pt idx="8">
                  <c:v>0.29698972879151736</c:v>
                </c:pt>
                <c:pt idx="9">
                  <c:v>0.28866462021912276</c:v>
                </c:pt>
                <c:pt idx="10">
                  <c:v>0.2810269853428472</c:v>
                </c:pt>
                <c:pt idx="11">
                  <c:v>0.27405565021532136</c:v>
                </c:pt>
                <c:pt idx="12">
                  <c:v>0.26771612790288252</c:v>
                </c:pt>
                <c:pt idx="13">
                  <c:v>0.26196672531584209</c:v>
                </c:pt>
                <c:pt idx="14">
                  <c:v>0.25676270034309645</c:v>
                </c:pt>
                <c:pt idx="15">
                  <c:v>0.25205895936267342</c:v>
                </c:pt>
                <c:pt idx="16">
                  <c:v>0.2478117209989773</c:v>
                </c:pt>
                <c:pt idx="17">
                  <c:v>0.24397947629479955</c:v>
                </c:pt>
                <c:pt idx="18">
                  <c:v>0.24052348500484008</c:v>
                </c:pt>
                <c:pt idx="19">
                  <c:v>0.23740797485313953</c:v>
                </c:pt>
                <c:pt idx="20">
                  <c:v>0.23460015651767896</c:v>
                </c:pt>
                <c:pt idx="21">
                  <c:v>0.23207012887526204</c:v>
                </c:pt>
                <c:pt idx="22">
                  <c:v>0.22979072285228816</c:v>
                </c:pt>
                <c:pt idx="23">
                  <c:v>0.22773731467458774</c:v>
                </c:pt>
                <c:pt idx="24">
                  <c:v>0.22588762773171825</c:v>
                </c:pt>
                <c:pt idx="25">
                  <c:v>0.22422153473159215</c:v>
                </c:pt>
                <c:pt idx="26">
                  <c:v>0.22272086696750931</c:v>
                </c:pt>
                <c:pt idx="27">
                  <c:v>0.22136923443131434</c:v>
                </c:pt>
                <c:pt idx="28">
                  <c:v>0.22015185856812122</c:v>
                </c:pt>
                <c:pt idx="29">
                  <c:v>0.21905541827327316</c:v>
                </c:pt>
                <c:pt idx="30">
                  <c:v>0.21806790901463841</c:v>
                </c:pt>
                <c:pt idx="31">
                  <c:v>0.21717851454968198</c:v>
                </c:pt>
                <c:pt idx="32">
                  <c:v>0.2163774904848213</c:v>
                </c:pt>
                <c:pt idx="33">
                  <c:v>0.21565605882209049</c:v>
                </c:pt>
                <c:pt idx="34">
                  <c:v>0.21500631260875042</c:v>
                </c:pt>
                <c:pt idx="35">
                  <c:v>0.21442112981962461</c:v>
                </c:pt>
                <c:pt idx="36">
                  <c:v>0.2138940956408763</c:v>
                </c:pt>
                <c:pt idx="37">
                  <c:v>0.21341943237590544</c:v>
                </c:pt>
                <c:pt idx="38">
                  <c:v>0.2129919362517356</c:v>
                </c:pt>
                <c:pt idx="39">
                  <c:v>0.21260692046324381</c:v>
                </c:pt>
                <c:pt idx="40">
                  <c:v>0.21226016385023072</c:v>
                </c:pt>
                <c:pt idx="41">
                  <c:v>0.211947864657165</c:v>
                </c:pt>
                <c:pt idx="42">
                  <c:v>0.21166659887669959</c:v>
                </c:pt>
                <c:pt idx="43">
                  <c:v>0.21141328272544005</c:v>
                </c:pt>
                <c:pt idx="44">
                  <c:v>0.21118513884390031</c:v>
                </c:pt>
                <c:pt idx="45">
                  <c:v>0.21097966585221817</c:v>
                </c:pt>
                <c:pt idx="46">
                  <c:v>0.2107946109292291</c:v>
                </c:pt>
                <c:pt idx="47">
                  <c:v>0.21062794511514804</c:v>
                </c:pt>
                <c:pt idx="48">
                  <c:v>0.2104778410676528</c:v>
                </c:pt>
                <c:pt idx="49">
                  <c:v>0.21034265302785626</c:v>
                </c:pt>
                <c:pt idx="50">
                  <c:v>0.21022089877675113</c:v>
                </c:pt>
                <c:pt idx="51">
                  <c:v>0.21011124338444973</c:v>
                </c:pt>
                <c:pt idx="52">
                  <c:v>0.21001248457414307</c:v>
                </c:pt>
                <c:pt idx="53">
                  <c:v>0.20992353954037143</c:v>
                </c:pt>
                <c:pt idx="54">
                  <c:v>0.20984343307712147</c:v>
                </c:pt>
                <c:pt idx="55">
                  <c:v>0.20977128688561117</c:v>
                </c:pt>
                <c:pt idx="56">
                  <c:v>0.20970630994454897</c:v>
                </c:pt>
                <c:pt idx="57">
                  <c:v>0.20964778983729604</c:v>
                </c:pt>
                <c:pt idx="58">
                  <c:v>0.20959508494084866</c:v>
                </c:pt>
                <c:pt idx="59">
                  <c:v>0.20954761739100411</c:v>
                </c:pt>
                <c:pt idx="60">
                  <c:v>0.20950486674658209</c:v>
                </c:pt>
                <c:pt idx="61">
                  <c:v>0.20946636428323717</c:v>
                </c:pt>
              </c:numCache>
            </c:numRef>
          </c:xVal>
          <c:yVal>
            <c:numRef>
              <c:f>Pedotransfer!$AT$82:$AT$143</c:f>
              <c:numCache>
                <c:formatCode>General</c:formatCode>
                <c:ptCount val="62"/>
                <c:pt idx="0">
                  <c:v>1.2630736621475918</c:v>
                </c:pt>
                <c:pt idx="1">
                  <c:v>-7.1970397020559213E-2</c:v>
                </c:pt>
                <c:pt idx="2">
                  <c:v>-0.25003633736302172</c:v>
                </c:pt>
                <c:pt idx="3">
                  <c:v>-0.41516707608073722</c:v>
                </c:pt>
                <c:pt idx="4">
                  <c:v>-0.58711477626343089</c:v>
                </c:pt>
                <c:pt idx="5">
                  <c:v>-0.76449143328787017</c:v>
                </c:pt>
                <c:pt idx="6">
                  <c:v>-0.94606704614773207</c:v>
                </c:pt>
                <c:pt idx="7">
                  <c:v>-1.13081014250816</c:v>
                </c:pt>
                <c:pt idx="8">
                  <c:v>-1.3178915266797631</c:v>
                </c:pt>
                <c:pt idx="9">
                  <c:v>-1.5066657167652673</c:v>
                </c:pt>
                <c:pt idx="10">
                  <c:v>-1.696642374853139</c:v>
                </c:pt>
                <c:pt idx="11">
                  <c:v>-1.8874559175737717</c:v>
                </c:pt>
                <c:pt idx="12">
                  <c:v>-2.078837730016716</c:v>
                </c:pt>
                <c:pt idx="13">
                  <c:v>-2.2705927865146935</c:v>
                </c:pt>
                <c:pt idx="14">
                  <c:v>-2.4625809641097534</c:v>
                </c:pt>
                <c:pt idx="15">
                  <c:v>-2.6547026003276701</c:v>
                </c:pt>
                <c:pt idx="16">
                  <c:v>-2.8468875814716914</c:v>
                </c:pt>
                <c:pt idx="17">
                  <c:v>-3.0390872256790189</c:v>
                </c:pt>
                <c:pt idx="18">
                  <c:v>-3.2312683096805657</c:v>
                </c:pt>
                <c:pt idx="19">
                  <c:v>-3.4234087059972329</c:v>
                </c:pt>
                <c:pt idx="20">
                  <c:v>-3.6154942130686876</c:v>
                </c:pt>
                <c:pt idx="21">
                  <c:v>-3.8075162606380921</c:v>
                </c:pt>
                <c:pt idx="22">
                  <c:v>-3.9994702531683286</c:v>
                </c:pt>
                <c:pt idx="23">
                  <c:v>-4.1913543762689836</c:v>
                </c:pt>
                <c:pt idx="24">
                  <c:v>-4.383168738239088</c:v>
                </c:pt>
                <c:pt idx="25">
                  <c:v>-4.5749147536694084</c:v>
                </c:pt>
                <c:pt idx="26">
                  <c:v>-4.7665947017160839</c:v>
                </c:pt>
                <c:pt idx="27">
                  <c:v>-4.9582114103892616</c:v>
                </c:pt>
                <c:pt idx="28">
                  <c:v>-5.1497680317372732</c:v>
                </c:pt>
                <c:pt idx="29">
                  <c:v>-5.3412678825827919</c:v>
                </c:pt>
                <c:pt idx="30">
                  <c:v>-5.5327143325497996</c:v>
                </c:pt>
                <c:pt idx="31">
                  <c:v>-5.7241107263067281</c:v>
                </c:pt>
                <c:pt idx="32">
                  <c:v>-5.9154603303078543</c:v>
                </c:pt>
                <c:pt idx="33">
                  <c:v>-6.1067662979737714</c:v>
                </c:pt>
                <c:pt idx="34">
                  <c:v>-6.298031645568769</c:v>
                </c:pt>
                <c:pt idx="35">
                  <c:v>-6.4892592411266534</c:v>
                </c:pt>
                <c:pt idx="36">
                  <c:v>-6.6804517957768095</c:v>
                </c:pt>
                <c:pt idx="37">
                  <c:v>-6.8716118622256621</c:v>
                </c:pt>
                <c:pt idx="38">
                  <c:v>-7.0627418376872022</c:v>
                </c:pt>
                <c:pt idx="39">
                  <c:v>-7.2538439637699677</c:v>
                </c:pt>
                <c:pt idx="40">
                  <c:v>-7.4449203328144646</c:v>
                </c:pt>
                <c:pt idx="41">
                  <c:v>-7.6359729014912405</c:v>
                </c:pt>
                <c:pt idx="42">
                  <c:v>-7.8270034809791591</c:v>
                </c:pt>
                <c:pt idx="43">
                  <c:v>-8.0180137636240776</c:v>
                </c:pt>
                <c:pt idx="44">
                  <c:v>-8.2090053056244301</c:v>
                </c:pt>
                <c:pt idx="45">
                  <c:v>-8.399979588219427</c:v>
                </c:pt>
                <c:pt idx="46">
                  <c:v>-8.590937915756065</c:v>
                </c:pt>
                <c:pt idx="47">
                  <c:v>-8.7818815562041994</c:v>
                </c:pt>
                <c:pt idx="48">
                  <c:v>-8.972811660935827</c:v>
                </c:pt>
                <c:pt idx="49">
                  <c:v>-9.16372930231487</c:v>
                </c:pt>
                <c:pt idx="50">
                  <c:v>-9.3546355014189597</c:v>
                </c:pt>
                <c:pt idx="51">
                  <c:v>-9.5455309307427392</c:v>
                </c:pt>
                <c:pt idx="52">
                  <c:v>-9.7364168767728501</c:v>
                </c:pt>
                <c:pt idx="53">
                  <c:v>-9.9272937684497169</c:v>
                </c:pt>
                <c:pt idx="54">
                  <c:v>-10.118162380268535</c:v>
                </c:pt>
                <c:pt idx="55">
                  <c:v>-10.309023467584417</c:v>
                </c:pt>
                <c:pt idx="56">
                  <c:v>-10.499877599641948</c:v>
                </c:pt>
                <c:pt idx="57">
                  <c:v>-10.690725442690171</c:v>
                </c:pt>
                <c:pt idx="58">
                  <c:v>-10.881566619576818</c:v>
                </c:pt>
                <c:pt idx="59">
                  <c:v>-11.07240266113406</c:v>
                </c:pt>
                <c:pt idx="60">
                  <c:v>-11.263235271003136</c:v>
                </c:pt>
                <c:pt idx="61">
                  <c:v>-11.454059182522098</c:v>
                </c:pt>
              </c:numCache>
            </c:numRef>
          </c:yVal>
          <c:smooth val="0"/>
          <c:extLst>
            <c:ext xmlns:c16="http://schemas.microsoft.com/office/drawing/2014/chart" uri="{C3380CC4-5D6E-409C-BE32-E72D297353CC}">
              <c16:uniqueId val="{00000001-7A7F-4BDE-98CF-00F149CD567D}"/>
            </c:ext>
          </c:extLst>
        </c:ser>
        <c:ser>
          <c:idx val="2"/>
          <c:order val="2"/>
          <c:tx>
            <c:v>Field Cap by pF</c:v>
          </c:tx>
          <c:spPr>
            <a:ln w="28575">
              <a:noFill/>
            </a:ln>
          </c:spPr>
          <c:marker>
            <c:symbol val="dash"/>
            <c:size val="5"/>
            <c:spPr>
              <a:solidFill>
                <a:srgbClr val="FF0000"/>
              </a:solidFill>
              <a:ln>
                <a:solidFill>
                  <a:srgbClr val="FF0000"/>
                </a:solidFill>
                <a:prstDash val="solid"/>
              </a:ln>
            </c:spPr>
          </c:marker>
          <c:xVal>
            <c:numRef>
              <c:f>Pedotransfer!$AR$82:$AR$143</c:f>
              <c:numCache>
                <c:formatCode>0.0000</c:formatCode>
                <c:ptCount val="62"/>
                <c:pt idx="0">
                  <c:v>0.42399756800000005</c:v>
                </c:pt>
                <c:pt idx="1">
                  <c:v>0.36889238070097785</c:v>
                </c:pt>
                <c:pt idx="2">
                  <c:v>0.35836613477010382</c:v>
                </c:pt>
                <c:pt idx="3">
                  <c:v>0.34749195253275111</c:v>
                </c:pt>
                <c:pt idx="4">
                  <c:v>0.33658279784742384</c:v>
                </c:pt>
                <c:pt idx="5">
                  <c:v>0.32590652147128352</c:v>
                </c:pt>
                <c:pt idx="6">
                  <c:v>0.3156669936110057</c:v>
                </c:pt>
                <c:pt idx="7">
                  <c:v>0.3060016745557943</c:v>
                </c:pt>
                <c:pt idx="8">
                  <c:v>0.29698972879151736</c:v>
                </c:pt>
                <c:pt idx="9">
                  <c:v>0.28866462021912276</c:v>
                </c:pt>
                <c:pt idx="10">
                  <c:v>0.2810269853428472</c:v>
                </c:pt>
                <c:pt idx="11">
                  <c:v>0.27405565021532136</c:v>
                </c:pt>
                <c:pt idx="12">
                  <c:v>0.26771612790288252</c:v>
                </c:pt>
                <c:pt idx="13">
                  <c:v>0.26196672531584209</c:v>
                </c:pt>
                <c:pt idx="14">
                  <c:v>0.25676270034309645</c:v>
                </c:pt>
                <c:pt idx="15">
                  <c:v>0.25205895936267342</c:v>
                </c:pt>
                <c:pt idx="16">
                  <c:v>0.2478117209989773</c:v>
                </c:pt>
                <c:pt idx="17">
                  <c:v>0.24397947629479955</c:v>
                </c:pt>
                <c:pt idx="18">
                  <c:v>0.24052348500484008</c:v>
                </c:pt>
                <c:pt idx="19">
                  <c:v>0.23740797485313953</c:v>
                </c:pt>
                <c:pt idx="20">
                  <c:v>0.23460015651767896</c:v>
                </c:pt>
                <c:pt idx="21">
                  <c:v>0.23207012887526204</c:v>
                </c:pt>
                <c:pt idx="22">
                  <c:v>0.22979072285228816</c:v>
                </c:pt>
                <c:pt idx="23">
                  <c:v>0.22773731467458774</c:v>
                </c:pt>
                <c:pt idx="24">
                  <c:v>0.22588762773171825</c:v>
                </c:pt>
                <c:pt idx="25">
                  <c:v>0.22422153473159215</c:v>
                </c:pt>
                <c:pt idx="26">
                  <c:v>0.22272086696750931</c:v>
                </c:pt>
                <c:pt idx="27">
                  <c:v>0.22136923443131434</c:v>
                </c:pt>
                <c:pt idx="28">
                  <c:v>0.22015185856812122</c:v>
                </c:pt>
                <c:pt idx="29">
                  <c:v>0.21905541827327316</c:v>
                </c:pt>
                <c:pt idx="30">
                  <c:v>0.21806790901463841</c:v>
                </c:pt>
                <c:pt idx="31">
                  <c:v>0.21717851454968198</c:v>
                </c:pt>
                <c:pt idx="32">
                  <c:v>0.2163774904848213</c:v>
                </c:pt>
                <c:pt idx="33">
                  <c:v>0.21565605882209049</c:v>
                </c:pt>
                <c:pt idx="34">
                  <c:v>0.21500631260875042</c:v>
                </c:pt>
                <c:pt idx="35">
                  <c:v>0.21442112981962461</c:v>
                </c:pt>
                <c:pt idx="36">
                  <c:v>0.2138940956408763</c:v>
                </c:pt>
                <c:pt idx="37">
                  <c:v>0.21341943237590544</c:v>
                </c:pt>
                <c:pt idx="38">
                  <c:v>0.2129919362517356</c:v>
                </c:pt>
                <c:pt idx="39">
                  <c:v>0.21260692046324381</c:v>
                </c:pt>
                <c:pt idx="40">
                  <c:v>0.21226016385023072</c:v>
                </c:pt>
                <c:pt idx="41">
                  <c:v>0.211947864657165</c:v>
                </c:pt>
                <c:pt idx="42">
                  <c:v>0.21166659887669959</c:v>
                </c:pt>
                <c:pt idx="43">
                  <c:v>0.21141328272544005</c:v>
                </c:pt>
                <c:pt idx="44">
                  <c:v>0.21118513884390031</c:v>
                </c:pt>
                <c:pt idx="45">
                  <c:v>0.21097966585221817</c:v>
                </c:pt>
                <c:pt idx="46">
                  <c:v>0.2107946109292291</c:v>
                </c:pt>
                <c:pt idx="47">
                  <c:v>0.21062794511514804</c:v>
                </c:pt>
                <c:pt idx="48">
                  <c:v>0.2104778410676528</c:v>
                </c:pt>
                <c:pt idx="49">
                  <c:v>0.21034265302785626</c:v>
                </c:pt>
                <c:pt idx="50">
                  <c:v>0.21022089877675113</c:v>
                </c:pt>
                <c:pt idx="51">
                  <c:v>0.21011124338444973</c:v>
                </c:pt>
                <c:pt idx="52">
                  <c:v>0.21001248457414307</c:v>
                </c:pt>
                <c:pt idx="53">
                  <c:v>0.20992353954037143</c:v>
                </c:pt>
                <c:pt idx="54">
                  <c:v>0.20984343307712147</c:v>
                </c:pt>
                <c:pt idx="55">
                  <c:v>0.20977128688561117</c:v>
                </c:pt>
                <c:pt idx="56">
                  <c:v>0.20970630994454897</c:v>
                </c:pt>
                <c:pt idx="57">
                  <c:v>0.20964778983729604</c:v>
                </c:pt>
                <c:pt idx="58">
                  <c:v>0.20959508494084866</c:v>
                </c:pt>
                <c:pt idx="59">
                  <c:v>0.20954761739100411</c:v>
                </c:pt>
                <c:pt idx="60">
                  <c:v>0.20950486674658209</c:v>
                </c:pt>
                <c:pt idx="61">
                  <c:v>0.20946636428323717</c:v>
                </c:pt>
              </c:numCache>
            </c:numRef>
          </c:xVal>
          <c:yVal>
            <c:numRef>
              <c:f>Pedotransfer!$AU$82:$AU$143</c:f>
              <c:numCache>
                <c:formatCode>General</c:formatCode>
                <c:ptCount val="6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numCache>
            </c:numRef>
          </c:yVal>
          <c:smooth val="0"/>
          <c:extLst>
            <c:ext xmlns:c16="http://schemas.microsoft.com/office/drawing/2014/chart" uri="{C3380CC4-5D6E-409C-BE32-E72D297353CC}">
              <c16:uniqueId val="{00000002-7A7F-4BDE-98CF-00F149CD567D}"/>
            </c:ext>
          </c:extLst>
        </c:ser>
        <c:ser>
          <c:idx val="3"/>
          <c:order val="3"/>
          <c:tx>
            <c:v>Field Cap by K crit</c:v>
          </c:tx>
          <c:spPr>
            <a:ln w="28575">
              <a:noFill/>
            </a:ln>
          </c:spPr>
          <c:marker>
            <c:symbol val="dash"/>
            <c:size val="4"/>
            <c:spPr>
              <a:noFill/>
              <a:ln>
                <a:solidFill>
                  <a:srgbClr val="800080"/>
                </a:solidFill>
                <a:prstDash val="solid"/>
              </a:ln>
            </c:spPr>
          </c:marker>
          <c:xVal>
            <c:numRef>
              <c:f>Pedotransfer!$AR$82:$AR$143</c:f>
              <c:numCache>
                <c:formatCode>0.0000</c:formatCode>
                <c:ptCount val="62"/>
                <c:pt idx="0">
                  <c:v>0.42399756800000005</c:v>
                </c:pt>
                <c:pt idx="1">
                  <c:v>0.36889238070097785</c:v>
                </c:pt>
                <c:pt idx="2">
                  <c:v>0.35836613477010382</c:v>
                </c:pt>
                <c:pt idx="3">
                  <c:v>0.34749195253275111</c:v>
                </c:pt>
                <c:pt idx="4">
                  <c:v>0.33658279784742384</c:v>
                </c:pt>
                <c:pt idx="5">
                  <c:v>0.32590652147128352</c:v>
                </c:pt>
                <c:pt idx="6">
                  <c:v>0.3156669936110057</c:v>
                </c:pt>
                <c:pt idx="7">
                  <c:v>0.3060016745557943</c:v>
                </c:pt>
                <c:pt idx="8">
                  <c:v>0.29698972879151736</c:v>
                </c:pt>
                <c:pt idx="9">
                  <c:v>0.28866462021912276</c:v>
                </c:pt>
                <c:pt idx="10">
                  <c:v>0.2810269853428472</c:v>
                </c:pt>
                <c:pt idx="11">
                  <c:v>0.27405565021532136</c:v>
                </c:pt>
                <c:pt idx="12">
                  <c:v>0.26771612790288252</c:v>
                </c:pt>
                <c:pt idx="13">
                  <c:v>0.26196672531584209</c:v>
                </c:pt>
                <c:pt idx="14">
                  <c:v>0.25676270034309645</c:v>
                </c:pt>
                <c:pt idx="15">
                  <c:v>0.25205895936267342</c:v>
                </c:pt>
                <c:pt idx="16">
                  <c:v>0.2478117209989773</c:v>
                </c:pt>
                <c:pt idx="17">
                  <c:v>0.24397947629479955</c:v>
                </c:pt>
                <c:pt idx="18">
                  <c:v>0.24052348500484008</c:v>
                </c:pt>
                <c:pt idx="19">
                  <c:v>0.23740797485313953</c:v>
                </c:pt>
                <c:pt idx="20">
                  <c:v>0.23460015651767896</c:v>
                </c:pt>
                <c:pt idx="21">
                  <c:v>0.23207012887526204</c:v>
                </c:pt>
                <c:pt idx="22">
                  <c:v>0.22979072285228816</c:v>
                </c:pt>
                <c:pt idx="23">
                  <c:v>0.22773731467458774</c:v>
                </c:pt>
                <c:pt idx="24">
                  <c:v>0.22588762773171825</c:v>
                </c:pt>
                <c:pt idx="25">
                  <c:v>0.22422153473159215</c:v>
                </c:pt>
                <c:pt idx="26">
                  <c:v>0.22272086696750931</c:v>
                </c:pt>
                <c:pt idx="27">
                  <c:v>0.22136923443131434</c:v>
                </c:pt>
                <c:pt idx="28">
                  <c:v>0.22015185856812122</c:v>
                </c:pt>
                <c:pt idx="29">
                  <c:v>0.21905541827327316</c:v>
                </c:pt>
                <c:pt idx="30">
                  <c:v>0.21806790901463841</c:v>
                </c:pt>
                <c:pt idx="31">
                  <c:v>0.21717851454968198</c:v>
                </c:pt>
                <c:pt idx="32">
                  <c:v>0.2163774904848213</c:v>
                </c:pt>
                <c:pt idx="33">
                  <c:v>0.21565605882209049</c:v>
                </c:pt>
                <c:pt idx="34">
                  <c:v>0.21500631260875042</c:v>
                </c:pt>
                <c:pt idx="35">
                  <c:v>0.21442112981962461</c:v>
                </c:pt>
                <c:pt idx="36">
                  <c:v>0.2138940956408763</c:v>
                </c:pt>
                <c:pt idx="37">
                  <c:v>0.21341943237590544</c:v>
                </c:pt>
                <c:pt idx="38">
                  <c:v>0.2129919362517356</c:v>
                </c:pt>
                <c:pt idx="39">
                  <c:v>0.21260692046324381</c:v>
                </c:pt>
                <c:pt idx="40">
                  <c:v>0.21226016385023072</c:v>
                </c:pt>
                <c:pt idx="41">
                  <c:v>0.211947864657165</c:v>
                </c:pt>
                <c:pt idx="42">
                  <c:v>0.21166659887669959</c:v>
                </c:pt>
                <c:pt idx="43">
                  <c:v>0.21141328272544005</c:v>
                </c:pt>
                <c:pt idx="44">
                  <c:v>0.21118513884390031</c:v>
                </c:pt>
                <c:pt idx="45">
                  <c:v>0.21097966585221817</c:v>
                </c:pt>
                <c:pt idx="46">
                  <c:v>0.2107946109292291</c:v>
                </c:pt>
                <c:pt idx="47">
                  <c:v>0.21062794511514804</c:v>
                </c:pt>
                <c:pt idx="48">
                  <c:v>0.2104778410676528</c:v>
                </c:pt>
                <c:pt idx="49">
                  <c:v>0.21034265302785626</c:v>
                </c:pt>
                <c:pt idx="50">
                  <c:v>0.21022089877675113</c:v>
                </c:pt>
                <c:pt idx="51">
                  <c:v>0.21011124338444973</c:v>
                </c:pt>
                <c:pt idx="52">
                  <c:v>0.21001248457414307</c:v>
                </c:pt>
                <c:pt idx="53">
                  <c:v>0.20992353954037143</c:v>
                </c:pt>
                <c:pt idx="54">
                  <c:v>0.20984343307712147</c:v>
                </c:pt>
                <c:pt idx="55">
                  <c:v>0.20977128688561117</c:v>
                </c:pt>
                <c:pt idx="56">
                  <c:v>0.20970630994454897</c:v>
                </c:pt>
                <c:pt idx="57">
                  <c:v>0.20964778983729604</c:v>
                </c:pt>
                <c:pt idx="58">
                  <c:v>0.20959508494084866</c:v>
                </c:pt>
                <c:pt idx="59">
                  <c:v>0.20954761739100411</c:v>
                </c:pt>
                <c:pt idx="60">
                  <c:v>0.20950486674658209</c:v>
                </c:pt>
                <c:pt idx="61">
                  <c:v>0.20946636428323717</c:v>
                </c:pt>
              </c:numCache>
            </c:numRef>
          </c:xVal>
          <c:yVal>
            <c:numRef>
              <c:f>Pedotransfer!$AV$82:$AV$143</c:f>
              <c:numCache>
                <c:formatCode>General</c:formatCode>
                <c:ptCount val="6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numCache>
            </c:numRef>
          </c:yVal>
          <c:smooth val="0"/>
          <c:extLst>
            <c:ext xmlns:c16="http://schemas.microsoft.com/office/drawing/2014/chart" uri="{C3380CC4-5D6E-409C-BE32-E72D297353CC}">
              <c16:uniqueId val="{00000003-7A7F-4BDE-98CF-00F149CD567D}"/>
            </c:ext>
          </c:extLst>
        </c:ser>
        <c:dLbls>
          <c:showLegendKey val="0"/>
          <c:showVal val="0"/>
          <c:showCatName val="0"/>
          <c:showSerName val="0"/>
          <c:showPercent val="0"/>
          <c:showBubbleSize val="0"/>
        </c:dLbls>
        <c:axId val="291884000"/>
        <c:axId val="237514728"/>
      </c:scatterChart>
      <c:valAx>
        <c:axId val="29188400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925" b="0" i="0" u="none" strike="noStrike" baseline="0">
                <a:solidFill>
                  <a:srgbClr val="333333"/>
                </a:solidFill>
                <a:latin typeface="CG Times"/>
                <a:ea typeface="CG Times"/>
                <a:cs typeface="CG Times"/>
              </a:defRPr>
            </a:pPr>
            <a:endParaRPr lang="en-US"/>
          </a:p>
        </c:txPr>
        <c:crossAx val="237514728"/>
        <c:crosses val="autoZero"/>
        <c:crossBetween val="midCat"/>
      </c:valAx>
      <c:valAx>
        <c:axId val="23751472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975" b="0" i="0" u="none" strike="noStrike" baseline="0">
                <a:solidFill>
                  <a:srgbClr val="000000"/>
                </a:solidFill>
                <a:latin typeface="CG Times"/>
                <a:ea typeface="CG Times"/>
                <a:cs typeface="CG Times"/>
              </a:defRPr>
            </a:pPr>
            <a:endParaRPr lang="en-US"/>
          </a:p>
        </c:txPr>
        <c:crossAx val="291884000"/>
        <c:crosses val="autoZero"/>
        <c:crossBetween val="midCat"/>
      </c:valAx>
      <c:spPr>
        <a:noFill/>
        <a:ln w="25400">
          <a:noFill/>
        </a:ln>
      </c:spPr>
    </c:plotArea>
    <c:legend>
      <c:legendPos val="r"/>
      <c:layout>
        <c:manualLayout>
          <c:xMode val="edge"/>
          <c:yMode val="edge"/>
          <c:x val="0.75000088757021421"/>
          <c:y val="0.16216244781482878"/>
          <c:w val="0.24516933571709396"/>
          <c:h val="0.28378445982842748"/>
        </c:manualLayout>
      </c:layout>
      <c:overlay val="0"/>
      <c:spPr>
        <a:noFill/>
        <a:ln w="25400">
          <a:noFill/>
        </a:ln>
      </c:spPr>
      <c:txPr>
        <a:bodyPr/>
        <a:lstStyle/>
        <a:p>
          <a:pPr>
            <a:defRPr sz="128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noFill/>
    <a:ln w="9525">
      <a:noFill/>
    </a:ln>
  </c:spPr>
  <c:txPr>
    <a:bodyPr/>
    <a:lstStyle/>
    <a:p>
      <a:pPr>
        <a:defRPr sz="1975" b="0" i="0" u="none" strike="noStrike" baseline="0">
          <a:solidFill>
            <a:srgbClr val="000000"/>
          </a:solidFill>
          <a:latin typeface="CG Times"/>
          <a:ea typeface="CG Times"/>
          <a:cs typeface="CG Times"/>
        </a:defRPr>
      </a:pPr>
      <a:endParaRPr lang="en-US"/>
    </a:p>
  </c:txPr>
  <c:printSettings>
    <c:headerFooter alignWithMargins="0"/>
    <c:pageMargins b="1" l="0.75000000000000122" r="0.75000000000000122" t="1" header="0.5" footer="0.5"/>
    <c:pageSetup paperSize="9" orientation="landscape" horizontalDpi="300" verticalDpi="3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G Times"/>
                <a:ea typeface="CG Times"/>
                <a:cs typeface="CG Times"/>
              </a:defRPr>
            </a:pPr>
            <a:r>
              <a:rPr lang="en-US"/>
              <a:t>Interpreting soil test values</a:t>
            </a:r>
          </a:p>
        </c:rich>
      </c:tx>
      <c:layout>
        <c:manualLayout>
          <c:xMode val="edge"/>
          <c:yMode val="edge"/>
          <c:x val="0.32546014425362252"/>
          <c:y val="1.5576323987538939E-2"/>
        </c:manualLayout>
      </c:layout>
      <c:overlay val="0"/>
      <c:spPr>
        <a:noFill/>
        <a:ln w="25400">
          <a:noFill/>
        </a:ln>
      </c:spPr>
    </c:title>
    <c:autoTitleDeleted val="0"/>
    <c:plotArea>
      <c:layout>
        <c:manualLayout>
          <c:layoutTarget val="inner"/>
          <c:xMode val="edge"/>
          <c:yMode val="edge"/>
          <c:x val="0.18635218368649506"/>
          <c:y val="9.0342953973647944E-2"/>
          <c:w val="0.7716555211806968"/>
          <c:h val="0.75389637453871883"/>
        </c:manualLayout>
      </c:layout>
      <c:scatterChart>
        <c:scatterStyle val="smoothMarker"/>
        <c:varyColors val="0"/>
        <c:ser>
          <c:idx val="0"/>
          <c:order val="0"/>
          <c:tx>
            <c:strRef>
              <c:f>Phosphorus!$AJ$27</c:f>
              <c:strCache>
                <c:ptCount val="1"/>
                <c:pt idx="0">
                  <c:v>Layer1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Phosphorus!$AJ$28:$AJ$50</c:f>
              <c:numCache>
                <c:formatCode>0.0000</c:formatCode>
                <c:ptCount val="23"/>
                <c:pt idx="0">
                  <c:v>4.4317950075637581E-2</c:v>
                </c:pt>
                <c:pt idx="1">
                  <c:v>8.8252706787097776E-2</c:v>
                </c:pt>
                <c:pt idx="2">
                  <c:v>0.13180935855098083</c:v>
                </c:pt>
                <c:pt idx="3">
                  <c:v>0.21780822890149606</c:v>
                </c:pt>
                <c:pt idx="4">
                  <c:v>0.34409262955218295</c:v>
                </c:pt>
                <c:pt idx="5">
                  <c:v>0.42652707874912232</c:v>
                </c:pt>
                <c:pt idx="6">
                  <c:v>0.62672655855184556</c:v>
                </c:pt>
                <c:pt idx="7">
                  <c:v>0.81892801184084274</c:v>
                </c:pt>
                <c:pt idx="8">
                  <c:v>1.0036095650099204</c:v>
                </c:pt>
                <c:pt idx="9">
                  <c:v>1.1812107858646639</c:v>
                </c:pt>
                <c:pt idx="10">
                  <c:v>1.516761267712873</c:v>
                </c:pt>
                <c:pt idx="11">
                  <c:v>1.8284648116151339</c:v>
                </c:pt>
                <c:pt idx="12">
                  <c:v>2.1187986460339698</c:v>
                </c:pt>
                <c:pt idx="13">
                  <c:v>2.3899035254497276</c:v>
                </c:pt>
                <c:pt idx="14">
                  <c:v>2.643640214337208</c:v>
                </c:pt>
                <c:pt idx="15">
                  <c:v>2.8816346100894492</c:v>
                </c:pt>
                <c:pt idx="16">
                  <c:v>3.1053141938939248</c:v>
                </c:pt>
                <c:pt idx="17">
                  <c:v>3.6097967754717302</c:v>
                </c:pt>
                <c:pt idx="18">
                  <c:v>4.0484018439069409</c:v>
                </c:pt>
                <c:pt idx="19">
                  <c:v>4.4332680888301068</c:v>
                </c:pt>
                <c:pt idx="20">
                  <c:v>4.7737169475522032</c:v>
                </c:pt>
                <c:pt idx="21">
                  <c:v>5.0770276804152603</c:v>
                </c:pt>
                <c:pt idx="22">
                  <c:v>5.3489689222429257</c:v>
                </c:pt>
              </c:numCache>
            </c:numRef>
          </c:yVal>
          <c:smooth val="1"/>
          <c:extLst>
            <c:ext xmlns:c16="http://schemas.microsoft.com/office/drawing/2014/chart" uri="{C3380CC4-5D6E-409C-BE32-E72D297353CC}">
              <c16:uniqueId val="{00000000-E8BD-41AA-AA55-E9704FAF5F58}"/>
            </c:ext>
          </c:extLst>
        </c:ser>
        <c:ser>
          <c:idx val="1"/>
          <c:order val="1"/>
          <c:tx>
            <c:strRef>
              <c:f>Phosphorus!$AK$27</c:f>
              <c:strCache>
                <c:ptCount val="1"/>
                <c:pt idx="0">
                  <c:v>Layer2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Phosphorus!$AK$28:$AK$50</c:f>
              <c:numCache>
                <c:formatCode>0.0000</c:formatCode>
                <c:ptCount val="23"/>
                <c:pt idx="0">
                  <c:v>4.4640023789882299E-2</c:v>
                </c:pt>
                <c:pt idx="1">
                  <c:v>8.889127765577913E-2</c:v>
                </c:pt>
                <c:pt idx="2">
                  <c:v>0.13275896118387634</c:v>
                </c:pt>
                <c:pt idx="3">
                  <c:v>0.21936392983948416</c:v>
                </c:pt>
                <c:pt idx="4">
                  <c:v>0.3465191124663759</c:v>
                </c:pt>
                <c:pt idx="5">
                  <c:v>0.42950965216309178</c:v>
                </c:pt>
                <c:pt idx="6">
                  <c:v>0.6310191830957087</c:v>
                </c:pt>
                <c:pt idx="7">
                  <c:v>0.82442452292416213</c:v>
                </c:pt>
                <c:pt idx="8">
                  <c:v>1.0102132902425913</c:v>
                </c:pt>
                <c:pt idx="9">
                  <c:v>1.1888335347115866</c:v>
                </c:pt>
                <c:pt idx="10">
                  <c:v>1.52618712340881</c:v>
                </c:pt>
                <c:pt idx="11">
                  <c:v>1.8394227320360781</c:v>
                </c:pt>
                <c:pt idx="12">
                  <c:v>2.1310600024789905</c:v>
                </c:pt>
                <c:pt idx="13">
                  <c:v>2.40327450187407</c:v>
                </c:pt>
                <c:pt idx="14">
                  <c:v>2.6579557704383405</c:v>
                </c:pt>
                <c:pt idx="15">
                  <c:v>2.8967536412586345</c:v>
                </c:pt>
                <c:pt idx="16">
                  <c:v>3.1211156187370683</c:v>
                </c:pt>
                <c:pt idx="17">
                  <c:v>3.6268786364125534</c:v>
                </c:pt>
                <c:pt idx="18">
                  <c:v>4.0663059283362148</c:v>
                </c:pt>
                <c:pt idx="19">
                  <c:v>4.4516708454778886</c:v>
                </c:pt>
                <c:pt idx="20">
                  <c:v>4.7923873137604245</c:v>
                </c:pt>
                <c:pt idx="21">
                  <c:v>5.0957993206351659</c:v>
                </c:pt>
                <c:pt idx="22">
                  <c:v>5.3677215277043144</c:v>
                </c:pt>
              </c:numCache>
            </c:numRef>
          </c:yVal>
          <c:smooth val="1"/>
          <c:extLst>
            <c:ext xmlns:c16="http://schemas.microsoft.com/office/drawing/2014/chart" uri="{C3380CC4-5D6E-409C-BE32-E72D297353CC}">
              <c16:uniqueId val="{00000001-E8BD-41AA-AA55-E9704FAF5F58}"/>
            </c:ext>
          </c:extLst>
        </c:ser>
        <c:ser>
          <c:idx val="2"/>
          <c:order val="2"/>
          <c:tx>
            <c:strRef>
              <c:f>Phosphorus!$AL$27</c:f>
              <c:strCache>
                <c:ptCount val="1"/>
                <c:pt idx="0">
                  <c:v>Layer3</c:v>
                </c:pt>
              </c:strCache>
            </c:strRef>
          </c:tx>
          <c:spPr>
            <a:ln w="12700">
              <a:solidFill>
                <a:srgbClr val="FF6600"/>
              </a:solidFill>
              <a:prstDash val="solid"/>
            </a:ln>
          </c:spPr>
          <c:marker>
            <c:symbol val="triangle"/>
            <c:size val="5"/>
            <c:spPr>
              <a:solidFill>
                <a:srgbClr val="FF6600"/>
              </a:solidFill>
              <a:ln>
                <a:solidFill>
                  <a:srgbClr val="FF6600"/>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Phosphorus!$AL$28:$AL$50</c:f>
              <c:numCache>
                <c:formatCode>0.0000</c:formatCode>
                <c:ptCount val="23"/>
                <c:pt idx="0">
                  <c:v>4.3673741397574885E-2</c:v>
                </c:pt>
                <c:pt idx="1">
                  <c:v>8.6975323296904133E-2</c:v>
                </c:pt>
                <c:pt idx="2">
                  <c:v>0.12990961650776497</c:v>
                </c:pt>
                <c:pt idx="3">
                  <c:v>0.21469537469694144</c:v>
                </c:pt>
                <c:pt idx="4">
                  <c:v>0.33923608779210868</c:v>
                </c:pt>
                <c:pt idx="5">
                  <c:v>0.42055648593503087</c:v>
                </c:pt>
                <c:pt idx="6">
                  <c:v>0.61812980389150185</c:v>
                </c:pt>
                <c:pt idx="7">
                  <c:v>0.80791575500242951</c:v>
                </c:pt>
                <c:pt idx="8">
                  <c:v>0.99037381283520365</c:v>
                </c:pt>
                <c:pt idx="9">
                  <c:v>1.1659268594483163</c:v>
                </c:pt>
                <c:pt idx="10">
                  <c:v>1.4978485899047318</c:v>
                </c:pt>
                <c:pt idx="11">
                  <c:v>1.8064635779236622</c:v>
                </c:pt>
                <c:pt idx="12">
                  <c:v>2.0941652522422487</c:v>
                </c:pt>
                <c:pt idx="13">
                  <c:v>2.3630254639743167</c:v>
                </c:pt>
                <c:pt idx="14">
                  <c:v>2.6148479285389912</c:v>
                </c:pt>
                <c:pt idx="15">
                  <c:v>2.8512110155951866</c:v>
                </c:pt>
                <c:pt idx="16">
                  <c:v>3.0735023883485857</c:v>
                </c:pt>
                <c:pt idx="17">
                  <c:v>3.5753704334525751</c:v>
                </c:pt>
                <c:pt idx="18">
                  <c:v>4.0122848904327544</c:v>
                </c:pt>
                <c:pt idx="19">
                  <c:v>4.3961149116390601</c:v>
                </c:pt>
                <c:pt idx="20">
                  <c:v>4.7359962857482243</c:v>
                </c:pt>
                <c:pt idx="21">
                  <c:v>5.0390780073082597</c:v>
                </c:pt>
                <c:pt idx="22">
                  <c:v>5.3110358504856894</c:v>
                </c:pt>
              </c:numCache>
            </c:numRef>
          </c:yVal>
          <c:smooth val="1"/>
          <c:extLst>
            <c:ext xmlns:c16="http://schemas.microsoft.com/office/drawing/2014/chart" uri="{C3380CC4-5D6E-409C-BE32-E72D297353CC}">
              <c16:uniqueId val="{00000002-E8BD-41AA-AA55-E9704FAF5F58}"/>
            </c:ext>
          </c:extLst>
        </c:ser>
        <c:ser>
          <c:idx val="3"/>
          <c:order val="3"/>
          <c:tx>
            <c:strRef>
              <c:f>Phosphorus!$AM$27</c:f>
              <c:strCache>
                <c:ptCount val="1"/>
                <c:pt idx="0">
                  <c:v>Layer4</c:v>
                </c:pt>
              </c:strCache>
            </c:strRef>
          </c:tx>
          <c:spPr>
            <a:ln w="12700">
              <a:solidFill>
                <a:srgbClr val="339966"/>
              </a:solidFill>
              <a:prstDash val="solid"/>
            </a:ln>
          </c:spPr>
          <c:marker>
            <c:symbol val="x"/>
            <c:size val="5"/>
            <c:spPr>
              <a:solidFill>
                <a:srgbClr val="339966"/>
              </a:solidFill>
              <a:ln>
                <a:solidFill>
                  <a:srgbClr val="339966"/>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Phosphorus!$AM$28:$AM$50</c:f>
              <c:numCache>
                <c:formatCode>0.0000</c:formatCode>
                <c:ptCount val="23"/>
                <c:pt idx="0">
                  <c:v>4.3673741397574885E-2</c:v>
                </c:pt>
                <c:pt idx="1">
                  <c:v>8.6975323296904133E-2</c:v>
                </c:pt>
                <c:pt idx="2">
                  <c:v>0.12990961650776497</c:v>
                </c:pt>
                <c:pt idx="3">
                  <c:v>0.21469537469694144</c:v>
                </c:pt>
                <c:pt idx="4">
                  <c:v>0.33923608779210868</c:v>
                </c:pt>
                <c:pt idx="5">
                  <c:v>0.42055648593503087</c:v>
                </c:pt>
                <c:pt idx="6">
                  <c:v>0.61812980389150185</c:v>
                </c:pt>
                <c:pt idx="7">
                  <c:v>0.80791575500242951</c:v>
                </c:pt>
                <c:pt idx="8">
                  <c:v>0.99037381283520365</c:v>
                </c:pt>
                <c:pt idx="9">
                  <c:v>1.1659268594483163</c:v>
                </c:pt>
                <c:pt idx="10">
                  <c:v>1.4978485899047318</c:v>
                </c:pt>
                <c:pt idx="11">
                  <c:v>1.8064635779236622</c:v>
                </c:pt>
                <c:pt idx="12">
                  <c:v>2.0941652522422487</c:v>
                </c:pt>
                <c:pt idx="13">
                  <c:v>2.3630254639743167</c:v>
                </c:pt>
                <c:pt idx="14">
                  <c:v>2.6148479285389912</c:v>
                </c:pt>
                <c:pt idx="15">
                  <c:v>2.8512110155951866</c:v>
                </c:pt>
                <c:pt idx="16">
                  <c:v>3.0735023883485857</c:v>
                </c:pt>
                <c:pt idx="17">
                  <c:v>3.5753704334525751</c:v>
                </c:pt>
                <c:pt idx="18">
                  <c:v>4.0122848904327544</c:v>
                </c:pt>
                <c:pt idx="19">
                  <c:v>4.3961149116390601</c:v>
                </c:pt>
                <c:pt idx="20">
                  <c:v>4.7359962857482243</c:v>
                </c:pt>
                <c:pt idx="21">
                  <c:v>5.0390780073082597</c:v>
                </c:pt>
                <c:pt idx="22">
                  <c:v>5.3110358504856894</c:v>
                </c:pt>
              </c:numCache>
            </c:numRef>
          </c:yVal>
          <c:smooth val="1"/>
          <c:extLst>
            <c:ext xmlns:c16="http://schemas.microsoft.com/office/drawing/2014/chart" uri="{C3380CC4-5D6E-409C-BE32-E72D297353CC}">
              <c16:uniqueId val="{00000003-E8BD-41AA-AA55-E9704FAF5F58}"/>
            </c:ext>
          </c:extLst>
        </c:ser>
        <c:dLbls>
          <c:showLegendKey val="0"/>
          <c:showVal val="0"/>
          <c:showCatName val="0"/>
          <c:showSerName val="0"/>
          <c:showPercent val="0"/>
          <c:showBubbleSize val="0"/>
        </c:dLbls>
        <c:axId val="237516296"/>
        <c:axId val="107784272"/>
      </c:scatterChart>
      <c:valAx>
        <c:axId val="237516296"/>
        <c:scaling>
          <c:orientation val="minMax"/>
          <c:max val="250"/>
          <c:min val="0"/>
        </c:scaling>
        <c:delete val="0"/>
        <c:axPos val="b"/>
        <c:title>
          <c:tx>
            <c:rich>
              <a:bodyPr/>
              <a:lstStyle/>
              <a:p>
                <a:pPr>
                  <a:defRPr sz="850" b="1" i="0" u="none" strike="noStrike" baseline="0">
                    <a:solidFill>
                      <a:srgbClr val="000000"/>
                    </a:solidFill>
                    <a:latin typeface="CG Times"/>
                    <a:ea typeface="CG Times"/>
                    <a:cs typeface="CG Times"/>
                  </a:defRPr>
                </a:pPr>
                <a:r>
                  <a:rPr lang="en-US" sz="850" b="1" i="0" u="none" strike="noStrike" baseline="0">
                    <a:solidFill>
                      <a:srgbClr val="000000"/>
                    </a:solidFill>
                    <a:latin typeface="CG Times"/>
                  </a:rPr>
                  <a:t>P availability index, mg P kg-1 of soi</a:t>
                </a:r>
                <a:r>
                  <a:rPr lang="en-US" sz="800" b="1" i="0" u="none" strike="noStrike" baseline="0">
                    <a:solidFill>
                      <a:srgbClr val="000000"/>
                    </a:solidFill>
                    <a:latin typeface="CG Times"/>
                  </a:rPr>
                  <a:t>l</a:t>
                </a:r>
              </a:p>
            </c:rich>
          </c:tx>
          <c:layout>
            <c:manualLayout>
              <c:xMode val="edge"/>
              <c:yMode val="edge"/>
              <c:x val="0.30971211275755944"/>
              <c:y val="0.906544672570135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CG Times"/>
                <a:ea typeface="CG Times"/>
                <a:cs typeface="CG Times"/>
              </a:defRPr>
            </a:pPr>
            <a:endParaRPr lang="en-US"/>
          </a:p>
        </c:txPr>
        <c:crossAx val="107784272"/>
        <c:crosses val="autoZero"/>
        <c:crossBetween val="midCat"/>
      </c:valAx>
      <c:valAx>
        <c:axId val="107784272"/>
        <c:scaling>
          <c:orientation val="minMax"/>
        </c:scaling>
        <c:delete val="0"/>
        <c:axPos val="l"/>
        <c:title>
          <c:tx>
            <c:rich>
              <a:bodyPr/>
              <a:lstStyle/>
              <a:p>
                <a:pPr>
                  <a:defRPr sz="875" b="1" i="0" u="none" strike="noStrike" baseline="0">
                    <a:solidFill>
                      <a:srgbClr val="000000"/>
                    </a:solidFill>
                    <a:latin typeface="CG Times"/>
                    <a:ea typeface="CG Times"/>
                    <a:cs typeface="CG Times"/>
                  </a:defRPr>
                </a:pPr>
                <a:r>
                  <a:rPr lang="en-US"/>
                  <a:t>P mobile pool size, mg cm-3</a:t>
                </a:r>
              </a:p>
            </c:rich>
          </c:tx>
          <c:layout>
            <c:manualLayout>
              <c:xMode val="edge"/>
              <c:yMode val="edge"/>
              <c:x val="4.7244094488188976E-2"/>
              <c:y val="0.2367607787344339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G Times"/>
                <a:ea typeface="CG Times"/>
                <a:cs typeface="CG Times"/>
              </a:defRPr>
            </a:pPr>
            <a:endParaRPr lang="en-US"/>
          </a:p>
        </c:txPr>
        <c:crossAx val="237516296"/>
        <c:crosses val="autoZero"/>
        <c:crossBetween val="midCat"/>
      </c:valAx>
      <c:spPr>
        <a:noFill/>
        <a:ln w="25400">
          <a:noFill/>
        </a:ln>
      </c:spPr>
    </c:plotArea>
    <c:legend>
      <c:legendPos val="r"/>
      <c:layout>
        <c:manualLayout>
          <c:xMode val="edge"/>
          <c:yMode val="edge"/>
          <c:x val="0.73753473729169683"/>
          <c:y val="0.46106049827883688"/>
          <c:w val="0.19685094481300069"/>
          <c:h val="0.30218166654401907"/>
        </c:manualLayout>
      </c:layout>
      <c:overlay val="0"/>
      <c:spPr>
        <a:noFill/>
        <a:ln w="25400">
          <a:noFill/>
        </a:ln>
      </c:spPr>
      <c:txPr>
        <a:bodyPr/>
        <a:lstStyle/>
        <a:p>
          <a:pPr>
            <a:defRPr sz="82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noFill/>
    <a:ln w="9525">
      <a:noFill/>
    </a:ln>
  </c:spPr>
  <c:txPr>
    <a:bodyPr/>
    <a:lstStyle/>
    <a:p>
      <a:pPr>
        <a:defRPr sz="1200" b="0" i="0" u="none" strike="noStrike" baseline="0">
          <a:solidFill>
            <a:srgbClr val="000000"/>
          </a:solidFill>
          <a:latin typeface="CG Times"/>
          <a:ea typeface="CG Times"/>
          <a:cs typeface="CG Times"/>
        </a:defRPr>
      </a:pPr>
      <a:endParaRPr lang="en-US"/>
    </a:p>
  </c:txPr>
  <c:printSettings>
    <c:headerFooter alignWithMargins="0"/>
    <c:pageMargins b="1" l="0.75000000000000122" r="0.75000000000000122" t="1" header="0.5" footer="0.5"/>
    <c:pageSetup paperSize="9" orientation="landscape" horizontalDpi="300"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5" b="1" i="0" u="none" strike="noStrike" baseline="0">
                <a:solidFill>
                  <a:srgbClr val="000000"/>
                </a:solidFill>
                <a:latin typeface="Arial"/>
                <a:ea typeface="Arial"/>
                <a:cs typeface="Arial"/>
              </a:defRPr>
            </a:pPr>
            <a:r>
              <a:rPr lang="en-US"/>
              <a:t>P Sorption Isotherm</a:t>
            </a:r>
          </a:p>
        </c:rich>
      </c:tx>
      <c:layout>
        <c:manualLayout>
          <c:xMode val="edge"/>
          <c:yMode val="edge"/>
          <c:x val="0.36377521302987892"/>
          <c:y val="3.3033033033033031E-2"/>
        </c:manualLayout>
      </c:layout>
      <c:overlay val="0"/>
      <c:spPr>
        <a:noFill/>
        <a:ln w="25400">
          <a:noFill/>
        </a:ln>
      </c:spPr>
    </c:title>
    <c:autoTitleDeleted val="0"/>
    <c:plotArea>
      <c:layout>
        <c:manualLayout>
          <c:layoutTarget val="inner"/>
          <c:xMode val="edge"/>
          <c:yMode val="edge"/>
          <c:x val="8.3713975269298482E-2"/>
          <c:y val="0.18618673220114321"/>
          <c:w val="0.87366948735594963"/>
          <c:h val="0.6006023619391716"/>
        </c:manualLayout>
      </c:layout>
      <c:scatterChart>
        <c:scatterStyle val="smoothMarker"/>
        <c:varyColors val="0"/>
        <c:ser>
          <c:idx val="0"/>
          <c:order val="0"/>
          <c:tx>
            <c:v>Layer 1</c:v>
          </c:tx>
          <c:spPr>
            <a:ln w="38100">
              <a:solidFill>
                <a:srgbClr val="FF0000"/>
              </a:solidFill>
              <a:prstDash val="solid"/>
            </a:ln>
          </c:spPr>
          <c:marker>
            <c:symbol val="none"/>
          </c:marker>
          <c:xVal>
            <c:numRef>
              <c:f>Phosphorus!$L$93:$L$143</c:f>
              <c:numCache>
                <c:formatCode>0.0000</c:formatCode>
                <c:ptCount val="51"/>
                <c:pt idx="0">
                  <c:v>4.8733836248279327E-4</c:v>
                </c:pt>
                <c:pt idx="1">
                  <c:v>0.1682627784886937</c:v>
                </c:pt>
                <c:pt idx="2">
                  <c:v>0.33603821861490457</c:v>
                </c:pt>
                <c:pt idx="3">
                  <c:v>0.5038136587411155</c:v>
                </c:pt>
                <c:pt idx="4">
                  <c:v>0.67158909886732643</c:v>
                </c:pt>
                <c:pt idx="5">
                  <c:v>0.83936453899353736</c:v>
                </c:pt>
                <c:pt idx="6">
                  <c:v>1.0071399791197482</c:v>
                </c:pt>
                <c:pt idx="7">
                  <c:v>1.174915419245959</c:v>
                </c:pt>
                <c:pt idx="8">
                  <c:v>1.3426908593721698</c:v>
                </c:pt>
                <c:pt idx="9">
                  <c:v>1.5104662994983806</c:v>
                </c:pt>
                <c:pt idx="10">
                  <c:v>1.6782417396245914</c:v>
                </c:pt>
                <c:pt idx="11">
                  <c:v>1.8460171797508023</c:v>
                </c:pt>
                <c:pt idx="12">
                  <c:v>2.0137926198770133</c:v>
                </c:pt>
                <c:pt idx="13">
                  <c:v>2.1815680600032241</c:v>
                </c:pt>
                <c:pt idx="14">
                  <c:v>2.3493435001294349</c:v>
                </c:pt>
                <c:pt idx="15">
                  <c:v>2.5171189402556458</c:v>
                </c:pt>
                <c:pt idx="16">
                  <c:v>2.6848943803818566</c:v>
                </c:pt>
                <c:pt idx="17">
                  <c:v>2.8526698205080674</c:v>
                </c:pt>
                <c:pt idx="18">
                  <c:v>3.0204452606342782</c:v>
                </c:pt>
                <c:pt idx="19">
                  <c:v>3.188220700760489</c:v>
                </c:pt>
                <c:pt idx="20">
                  <c:v>3.3559961408866998</c:v>
                </c:pt>
                <c:pt idx="21">
                  <c:v>3.5237715810129107</c:v>
                </c:pt>
                <c:pt idx="22">
                  <c:v>3.6915470211391215</c:v>
                </c:pt>
                <c:pt idx="23">
                  <c:v>3.8593224612653323</c:v>
                </c:pt>
                <c:pt idx="24">
                  <c:v>4.0270979013915431</c:v>
                </c:pt>
                <c:pt idx="25">
                  <c:v>4.1948733415177539</c:v>
                </c:pt>
                <c:pt idx="26">
                  <c:v>4.3626487816439647</c:v>
                </c:pt>
                <c:pt idx="27">
                  <c:v>4.5304242217701756</c:v>
                </c:pt>
                <c:pt idx="28">
                  <c:v>4.6981996618963864</c:v>
                </c:pt>
                <c:pt idx="29">
                  <c:v>4.8659751020225972</c:v>
                </c:pt>
                <c:pt idx="30">
                  <c:v>5.033750542148808</c:v>
                </c:pt>
                <c:pt idx="31">
                  <c:v>5.2015259822750188</c:v>
                </c:pt>
                <c:pt idx="32">
                  <c:v>5.3693014224012297</c:v>
                </c:pt>
                <c:pt idx="33">
                  <c:v>5.5370768625274405</c:v>
                </c:pt>
                <c:pt idx="34">
                  <c:v>5.7048523026536513</c:v>
                </c:pt>
                <c:pt idx="35">
                  <c:v>5.8726277427798621</c:v>
                </c:pt>
                <c:pt idx="36">
                  <c:v>6.0404031829060729</c:v>
                </c:pt>
                <c:pt idx="37">
                  <c:v>6.2081786230322837</c:v>
                </c:pt>
                <c:pt idx="38">
                  <c:v>6.3759540631584946</c:v>
                </c:pt>
                <c:pt idx="39">
                  <c:v>6.5437295032847054</c:v>
                </c:pt>
                <c:pt idx="40">
                  <c:v>6.7115049434109162</c:v>
                </c:pt>
                <c:pt idx="41">
                  <c:v>6.879280383537127</c:v>
                </c:pt>
                <c:pt idx="42">
                  <c:v>7.0470558236633378</c:v>
                </c:pt>
                <c:pt idx="43">
                  <c:v>7.2148312637895486</c:v>
                </c:pt>
                <c:pt idx="44">
                  <c:v>7.3826067039157595</c:v>
                </c:pt>
                <c:pt idx="45">
                  <c:v>7.5503821440419703</c:v>
                </c:pt>
                <c:pt idx="46">
                  <c:v>7.7181575841681811</c:v>
                </c:pt>
                <c:pt idx="47">
                  <c:v>7.8859330242943919</c:v>
                </c:pt>
                <c:pt idx="48">
                  <c:v>8.0537084644206036</c:v>
                </c:pt>
                <c:pt idx="49">
                  <c:v>8.2214839045468153</c:v>
                </c:pt>
                <c:pt idx="50">
                  <c:v>8.389259344673027</c:v>
                </c:pt>
              </c:numCache>
            </c:numRef>
          </c:xVal>
          <c:yVal>
            <c:numRef>
              <c:f>Phosphorus!$M$93:$M$143</c:f>
              <c:numCache>
                <c:formatCode>0.00</c:formatCode>
                <c:ptCount val="51"/>
                <c:pt idx="0">
                  <c:v>16244.612082759777</c:v>
                </c:pt>
                <c:pt idx="1">
                  <c:v>15848.234778710645</c:v>
                </c:pt>
                <c:pt idx="2">
                  <c:v>15517.605686612233</c:v>
                </c:pt>
                <c:pt idx="3">
                  <c:v>15162.582643235932</c:v>
                </c:pt>
                <c:pt idx="4">
                  <c:v>14726.040317167503</c:v>
                </c:pt>
                <c:pt idx="5">
                  <c:v>14289.497991099075</c:v>
                </c:pt>
                <c:pt idx="6">
                  <c:v>13803.840609994424</c:v>
                </c:pt>
                <c:pt idx="7">
                  <c:v>13297.005958434191</c:v>
                </c:pt>
                <c:pt idx="8">
                  <c:v>12616.01062262386</c:v>
                </c:pt>
                <c:pt idx="9">
                  <c:v>12048.678963128374</c:v>
                </c:pt>
                <c:pt idx="10">
                  <c:v>11674.703900769471</c:v>
                </c:pt>
                <c:pt idx="11">
                  <c:v>11217.841440305623</c:v>
                </c:pt>
                <c:pt idx="12">
                  <c:v>10772.296050532774</c:v>
                </c:pt>
                <c:pt idx="13">
                  <c:v>10335.447643868116</c:v>
                </c:pt>
                <c:pt idx="14">
                  <c:v>9907.6803063646803</c:v>
                </c:pt>
                <c:pt idx="15">
                  <c:v>9489.2346125968725</c:v>
                </c:pt>
                <c:pt idx="16">
                  <c:v>9080.2398012448612</c:v>
                </c:pt>
                <c:pt idx="17">
                  <c:v>8680.7384833047327</c:v>
                </c:pt>
                <c:pt idx="18">
                  <c:v>8290.7058440531819</c:v>
                </c:pt>
                <c:pt idx="19">
                  <c:v>7910.0647081728457</c:v>
                </c:pt>
                <c:pt idx="20">
                  <c:v>7571.6551221275686</c:v>
                </c:pt>
                <c:pt idx="21">
                  <c:v>7315.7603010526027</c:v>
                </c:pt>
                <c:pt idx="22">
                  <c:v>7041.2964683018836</c:v>
                </c:pt>
                <c:pt idx="23">
                  <c:v>6683.6700296052404</c:v>
                </c:pt>
                <c:pt idx="24">
                  <c:v>6330.9407169372453</c:v>
                </c:pt>
                <c:pt idx="25">
                  <c:v>5991.5444008584591</c:v>
                </c:pt>
                <c:pt idx="26">
                  <c:v>5660.8700098062318</c:v>
                </c:pt>
                <c:pt idx="27">
                  <c:v>5337.9137497153433</c:v>
                </c:pt>
                <c:pt idx="28">
                  <c:v>5029.0441804719103</c:v>
                </c:pt>
                <c:pt idx="29">
                  <c:v>4727.6870412195822</c:v>
                </c:pt>
                <c:pt idx="30">
                  <c:v>4435.1783320034556</c:v>
                </c:pt>
                <c:pt idx="31">
                  <c:v>4153.1346141276226</c:v>
                </c:pt>
                <c:pt idx="32">
                  <c:v>3881.6640862664644</c:v>
                </c:pt>
                <c:pt idx="33">
                  <c:v>3619.3127150410969</c:v>
                </c:pt>
                <c:pt idx="34">
                  <c:v>3366.300961549015</c:v>
                </c:pt>
                <c:pt idx="35">
                  <c:v>3122.650242255485</c:v>
                </c:pt>
                <c:pt idx="36">
                  <c:v>2936.3970767966584</c:v>
                </c:pt>
                <c:pt idx="37">
                  <c:v>2753.4406110679784</c:v>
                </c:pt>
                <c:pt idx="38">
                  <c:v>2528.3358228744869</c:v>
                </c:pt>
                <c:pt idx="39">
                  <c:v>2313.116336452164</c:v>
                </c:pt>
                <c:pt idx="40">
                  <c:v>2107.1198224769969</c:v>
                </c:pt>
                <c:pt idx="41">
                  <c:v>1911.2370366125501</c:v>
                </c:pt>
                <c:pt idx="42">
                  <c:v>1725.7055086925568</c:v>
                </c:pt>
                <c:pt idx="43">
                  <c:v>1550.3797374820067</c:v>
                </c:pt>
                <c:pt idx="44">
                  <c:v>1384.895940886754</c:v>
                </c:pt>
                <c:pt idx="45">
                  <c:v>1228.7732872197064</c:v>
                </c:pt>
                <c:pt idx="46">
                  <c:v>1082.7302838122725</c:v>
                </c:pt>
                <c:pt idx="47">
                  <c:v>945.93914651748946</c:v>
                </c:pt>
                <c:pt idx="48">
                  <c:v>818.97560935613819</c:v>
                </c:pt>
                <c:pt idx="49">
                  <c:v>701.64205328491289</c:v>
                </c:pt>
                <c:pt idx="50">
                  <c:v>593.38646616091148</c:v>
                </c:pt>
              </c:numCache>
            </c:numRef>
          </c:yVal>
          <c:smooth val="1"/>
          <c:extLst>
            <c:ext xmlns:c16="http://schemas.microsoft.com/office/drawing/2014/chart" uri="{C3380CC4-5D6E-409C-BE32-E72D297353CC}">
              <c16:uniqueId val="{00000000-2ADD-405C-B7BB-A5233C47ECC9}"/>
            </c:ext>
          </c:extLst>
        </c:ser>
        <c:ser>
          <c:idx val="1"/>
          <c:order val="1"/>
          <c:tx>
            <c:v>Layer 2</c:v>
          </c:tx>
          <c:spPr>
            <a:ln w="38100">
              <a:solidFill>
                <a:srgbClr val="FF00FF"/>
              </a:solidFill>
              <a:prstDash val="solid"/>
            </a:ln>
          </c:spPr>
          <c:marker>
            <c:symbol val="none"/>
          </c:marker>
          <c:xVal>
            <c:numRef>
              <c:f>Phosphorus!$V$93:$V$143</c:f>
              <c:numCache>
                <c:formatCode>0.0000</c:formatCode>
                <c:ptCount val="51"/>
                <c:pt idx="0">
                  <c:v>4.8733836248279327E-4</c:v>
                </c:pt>
                <c:pt idx="1">
                  <c:v>0.1682627784886937</c:v>
                </c:pt>
                <c:pt idx="2">
                  <c:v>0.33603821861490457</c:v>
                </c:pt>
                <c:pt idx="3">
                  <c:v>0.5038136587411155</c:v>
                </c:pt>
                <c:pt idx="4">
                  <c:v>0.67158909886732643</c:v>
                </c:pt>
                <c:pt idx="5">
                  <c:v>0.83936453899353736</c:v>
                </c:pt>
                <c:pt idx="6">
                  <c:v>1.0071399791197482</c:v>
                </c:pt>
                <c:pt idx="7">
                  <c:v>1.174915419245959</c:v>
                </c:pt>
                <c:pt idx="8">
                  <c:v>1.3426908593721698</c:v>
                </c:pt>
                <c:pt idx="9">
                  <c:v>1.5104662994983806</c:v>
                </c:pt>
                <c:pt idx="10">
                  <c:v>1.6782417396245914</c:v>
                </c:pt>
                <c:pt idx="11">
                  <c:v>1.8460171797508023</c:v>
                </c:pt>
                <c:pt idx="12">
                  <c:v>2.0137926198770133</c:v>
                </c:pt>
                <c:pt idx="13">
                  <c:v>2.1815680600032241</c:v>
                </c:pt>
                <c:pt idx="14">
                  <c:v>2.3493435001294349</c:v>
                </c:pt>
                <c:pt idx="15">
                  <c:v>2.5171189402556458</c:v>
                </c:pt>
                <c:pt idx="16">
                  <c:v>2.6848943803818566</c:v>
                </c:pt>
                <c:pt idx="17">
                  <c:v>2.8526698205080674</c:v>
                </c:pt>
                <c:pt idx="18">
                  <c:v>3.0204452606342782</c:v>
                </c:pt>
                <c:pt idx="19">
                  <c:v>3.188220700760489</c:v>
                </c:pt>
                <c:pt idx="20">
                  <c:v>3.3559961408866998</c:v>
                </c:pt>
                <c:pt idx="21">
                  <c:v>3.5237715810129107</c:v>
                </c:pt>
                <c:pt idx="22">
                  <c:v>3.6915470211391215</c:v>
                </c:pt>
                <c:pt idx="23">
                  <c:v>3.8593224612653323</c:v>
                </c:pt>
                <c:pt idx="24">
                  <c:v>4.0270979013915431</c:v>
                </c:pt>
                <c:pt idx="25">
                  <c:v>4.1948733415177539</c:v>
                </c:pt>
                <c:pt idx="26">
                  <c:v>4.3626487816439647</c:v>
                </c:pt>
                <c:pt idx="27">
                  <c:v>4.5304242217701756</c:v>
                </c:pt>
                <c:pt idx="28">
                  <c:v>4.6981996618963864</c:v>
                </c:pt>
                <c:pt idx="29">
                  <c:v>4.8659751020225972</c:v>
                </c:pt>
                <c:pt idx="30">
                  <c:v>5.033750542148808</c:v>
                </c:pt>
                <c:pt idx="31">
                  <c:v>5.2015259822750188</c:v>
                </c:pt>
                <c:pt idx="32">
                  <c:v>5.3693014224012297</c:v>
                </c:pt>
                <c:pt idx="33">
                  <c:v>5.5370768625274405</c:v>
                </c:pt>
                <c:pt idx="34">
                  <c:v>5.7048523026536513</c:v>
                </c:pt>
                <c:pt idx="35">
                  <c:v>5.8726277427798621</c:v>
                </c:pt>
                <c:pt idx="36">
                  <c:v>6.0404031829060729</c:v>
                </c:pt>
                <c:pt idx="37">
                  <c:v>6.2081786230322837</c:v>
                </c:pt>
                <c:pt idx="38">
                  <c:v>6.3759540631584946</c:v>
                </c:pt>
                <c:pt idx="39">
                  <c:v>6.5437295032847054</c:v>
                </c:pt>
                <c:pt idx="40">
                  <c:v>6.7115049434109162</c:v>
                </c:pt>
                <c:pt idx="41">
                  <c:v>6.879280383537127</c:v>
                </c:pt>
                <c:pt idx="42">
                  <c:v>7.0470558236633378</c:v>
                </c:pt>
                <c:pt idx="43">
                  <c:v>7.2148312637895486</c:v>
                </c:pt>
                <c:pt idx="44">
                  <c:v>7.3826067039157595</c:v>
                </c:pt>
                <c:pt idx="45">
                  <c:v>7.5503821440419703</c:v>
                </c:pt>
                <c:pt idx="46">
                  <c:v>7.7181575841681811</c:v>
                </c:pt>
                <c:pt idx="47">
                  <c:v>7.8859330242943919</c:v>
                </c:pt>
                <c:pt idx="48">
                  <c:v>8.0537084644206036</c:v>
                </c:pt>
                <c:pt idx="49">
                  <c:v>8.2214839045468153</c:v>
                </c:pt>
                <c:pt idx="50">
                  <c:v>8.389259344673027</c:v>
                </c:pt>
              </c:numCache>
            </c:numRef>
          </c:xVal>
          <c:yVal>
            <c:numRef>
              <c:f>Phosphorus!$W$93:$W$143</c:f>
              <c:numCache>
                <c:formatCode>0.00</c:formatCode>
                <c:ptCount val="51"/>
                <c:pt idx="0">
                  <c:v>16244.612082759777</c:v>
                </c:pt>
                <c:pt idx="1">
                  <c:v>15848.234778710645</c:v>
                </c:pt>
                <c:pt idx="2">
                  <c:v>15517.605686612233</c:v>
                </c:pt>
                <c:pt idx="3">
                  <c:v>15162.582643235932</c:v>
                </c:pt>
                <c:pt idx="4">
                  <c:v>14726.040317167503</c:v>
                </c:pt>
                <c:pt idx="5">
                  <c:v>14289.497991099075</c:v>
                </c:pt>
                <c:pt idx="6">
                  <c:v>13803.840609994424</c:v>
                </c:pt>
                <c:pt idx="7">
                  <c:v>13297.005958434191</c:v>
                </c:pt>
                <c:pt idx="8">
                  <c:v>12616.01062262386</c:v>
                </c:pt>
                <c:pt idx="9">
                  <c:v>12048.678963128374</c:v>
                </c:pt>
                <c:pt idx="10">
                  <c:v>11674.703900769471</c:v>
                </c:pt>
                <c:pt idx="11">
                  <c:v>11217.841440305623</c:v>
                </c:pt>
                <c:pt idx="12">
                  <c:v>10772.296050532774</c:v>
                </c:pt>
                <c:pt idx="13">
                  <c:v>10335.447643868116</c:v>
                </c:pt>
                <c:pt idx="14">
                  <c:v>9907.6803063646803</c:v>
                </c:pt>
                <c:pt idx="15">
                  <c:v>9489.2346125968725</c:v>
                </c:pt>
                <c:pt idx="16">
                  <c:v>9080.2398012448612</c:v>
                </c:pt>
                <c:pt idx="17">
                  <c:v>8680.7384833047327</c:v>
                </c:pt>
                <c:pt idx="18">
                  <c:v>8290.7058440531819</c:v>
                </c:pt>
                <c:pt idx="19">
                  <c:v>7910.0647081728457</c:v>
                </c:pt>
                <c:pt idx="20">
                  <c:v>7571.6551221275686</c:v>
                </c:pt>
                <c:pt idx="21">
                  <c:v>7315.7603010526027</c:v>
                </c:pt>
                <c:pt idx="22">
                  <c:v>7041.2964683018836</c:v>
                </c:pt>
                <c:pt idx="23">
                  <c:v>6683.6700296052404</c:v>
                </c:pt>
                <c:pt idx="24">
                  <c:v>6330.9407169372453</c:v>
                </c:pt>
                <c:pt idx="25">
                  <c:v>5991.5444008584591</c:v>
                </c:pt>
                <c:pt idx="26">
                  <c:v>5660.8700098062318</c:v>
                </c:pt>
                <c:pt idx="27">
                  <c:v>5337.9137497153433</c:v>
                </c:pt>
                <c:pt idx="28">
                  <c:v>5029.0441804719103</c:v>
                </c:pt>
                <c:pt idx="29">
                  <c:v>4727.6870412195822</c:v>
                </c:pt>
                <c:pt idx="30">
                  <c:v>4435.1783320034556</c:v>
                </c:pt>
                <c:pt idx="31">
                  <c:v>4153.1346141276226</c:v>
                </c:pt>
                <c:pt idx="32">
                  <c:v>3881.6640862664644</c:v>
                </c:pt>
                <c:pt idx="33">
                  <c:v>3619.3127150410969</c:v>
                </c:pt>
                <c:pt idx="34">
                  <c:v>3366.300961549015</c:v>
                </c:pt>
                <c:pt idx="35">
                  <c:v>3122.650242255485</c:v>
                </c:pt>
                <c:pt idx="36">
                  <c:v>2936.3970767966584</c:v>
                </c:pt>
                <c:pt idx="37">
                  <c:v>2753.4406110679784</c:v>
                </c:pt>
                <c:pt idx="38">
                  <c:v>2528.3358228744869</c:v>
                </c:pt>
                <c:pt idx="39">
                  <c:v>2313.116336452164</c:v>
                </c:pt>
                <c:pt idx="40">
                  <c:v>2107.1198224769969</c:v>
                </c:pt>
                <c:pt idx="41">
                  <c:v>1911.2370366125501</c:v>
                </c:pt>
                <c:pt idx="42">
                  <c:v>1725.7055086925568</c:v>
                </c:pt>
                <c:pt idx="43">
                  <c:v>1550.3797374820067</c:v>
                </c:pt>
                <c:pt idx="44">
                  <c:v>1384.895940886754</c:v>
                </c:pt>
                <c:pt idx="45">
                  <c:v>1228.7732872197064</c:v>
                </c:pt>
                <c:pt idx="46">
                  <c:v>1082.7302838122725</c:v>
                </c:pt>
                <c:pt idx="47">
                  <c:v>945.93914651748946</c:v>
                </c:pt>
                <c:pt idx="48">
                  <c:v>818.97560935613819</c:v>
                </c:pt>
                <c:pt idx="49">
                  <c:v>701.64205328491289</c:v>
                </c:pt>
                <c:pt idx="50">
                  <c:v>593.38646616091148</c:v>
                </c:pt>
              </c:numCache>
            </c:numRef>
          </c:yVal>
          <c:smooth val="1"/>
          <c:extLst>
            <c:ext xmlns:c16="http://schemas.microsoft.com/office/drawing/2014/chart" uri="{C3380CC4-5D6E-409C-BE32-E72D297353CC}">
              <c16:uniqueId val="{00000001-2ADD-405C-B7BB-A5233C47ECC9}"/>
            </c:ext>
          </c:extLst>
        </c:ser>
        <c:ser>
          <c:idx val="2"/>
          <c:order val="2"/>
          <c:tx>
            <c:v>Layer 3</c:v>
          </c:tx>
          <c:spPr>
            <a:ln w="38100">
              <a:solidFill>
                <a:srgbClr val="FFFF00"/>
              </a:solidFill>
              <a:prstDash val="solid"/>
            </a:ln>
          </c:spPr>
          <c:marker>
            <c:symbol val="none"/>
          </c:marker>
          <c:xVal>
            <c:numRef>
              <c:f>Phosphorus!$AF$93:$AF$143</c:f>
              <c:numCache>
                <c:formatCode>0.0000</c:formatCode>
                <c:ptCount val="51"/>
                <c:pt idx="0">
                  <c:v>4.8733836248279327E-4</c:v>
                </c:pt>
                <c:pt idx="1">
                  <c:v>0.1682627784886937</c:v>
                </c:pt>
                <c:pt idx="2">
                  <c:v>0.33603821861490457</c:v>
                </c:pt>
                <c:pt idx="3">
                  <c:v>0.5038136587411155</c:v>
                </c:pt>
                <c:pt idx="4">
                  <c:v>0.67158909886732643</c:v>
                </c:pt>
                <c:pt idx="5">
                  <c:v>0.83936453899353736</c:v>
                </c:pt>
                <c:pt idx="6">
                  <c:v>1.0071399791197482</c:v>
                </c:pt>
                <c:pt idx="7">
                  <c:v>1.174915419245959</c:v>
                </c:pt>
                <c:pt idx="8">
                  <c:v>1.3426908593721698</c:v>
                </c:pt>
                <c:pt idx="9">
                  <c:v>1.5104662994983806</c:v>
                </c:pt>
                <c:pt idx="10">
                  <c:v>1.6782417396245914</c:v>
                </c:pt>
                <c:pt idx="11">
                  <c:v>1.8460171797508023</c:v>
                </c:pt>
                <c:pt idx="12">
                  <c:v>2.0137926198770133</c:v>
                </c:pt>
                <c:pt idx="13">
                  <c:v>2.1815680600032241</c:v>
                </c:pt>
                <c:pt idx="14">
                  <c:v>2.3493435001294349</c:v>
                </c:pt>
                <c:pt idx="15">
                  <c:v>2.5171189402556458</c:v>
                </c:pt>
                <c:pt idx="16">
                  <c:v>2.6848943803818566</c:v>
                </c:pt>
                <c:pt idx="17">
                  <c:v>2.8526698205080674</c:v>
                </c:pt>
                <c:pt idx="18">
                  <c:v>3.0204452606342782</c:v>
                </c:pt>
                <c:pt idx="19">
                  <c:v>3.188220700760489</c:v>
                </c:pt>
                <c:pt idx="20">
                  <c:v>3.3559961408866998</c:v>
                </c:pt>
                <c:pt idx="21">
                  <c:v>3.5237715810129107</c:v>
                </c:pt>
                <c:pt idx="22">
                  <c:v>3.6915470211391215</c:v>
                </c:pt>
                <c:pt idx="23">
                  <c:v>3.8593224612653323</c:v>
                </c:pt>
                <c:pt idx="24">
                  <c:v>4.0270979013915431</c:v>
                </c:pt>
                <c:pt idx="25">
                  <c:v>4.1948733415177539</c:v>
                </c:pt>
                <c:pt idx="26">
                  <c:v>4.3626487816439647</c:v>
                </c:pt>
                <c:pt idx="27">
                  <c:v>4.5304242217701756</c:v>
                </c:pt>
                <c:pt idx="28">
                  <c:v>4.6981996618963864</c:v>
                </c:pt>
                <c:pt idx="29">
                  <c:v>4.8659751020225972</c:v>
                </c:pt>
                <c:pt idx="30">
                  <c:v>5.033750542148808</c:v>
                </c:pt>
                <c:pt idx="31">
                  <c:v>5.2015259822750188</c:v>
                </c:pt>
                <c:pt idx="32">
                  <c:v>5.3693014224012297</c:v>
                </c:pt>
                <c:pt idx="33">
                  <c:v>5.5370768625274405</c:v>
                </c:pt>
                <c:pt idx="34">
                  <c:v>5.7048523026536513</c:v>
                </c:pt>
                <c:pt idx="35">
                  <c:v>5.8726277427798621</c:v>
                </c:pt>
                <c:pt idx="36">
                  <c:v>6.0404031829060729</c:v>
                </c:pt>
                <c:pt idx="37">
                  <c:v>6.2081786230322837</c:v>
                </c:pt>
                <c:pt idx="38">
                  <c:v>6.3759540631584946</c:v>
                </c:pt>
                <c:pt idx="39">
                  <c:v>6.5437295032847054</c:v>
                </c:pt>
                <c:pt idx="40">
                  <c:v>6.7115049434109162</c:v>
                </c:pt>
                <c:pt idx="41">
                  <c:v>6.879280383537127</c:v>
                </c:pt>
                <c:pt idx="42">
                  <c:v>7.0470558236633378</c:v>
                </c:pt>
                <c:pt idx="43">
                  <c:v>7.2148312637895486</c:v>
                </c:pt>
                <c:pt idx="44">
                  <c:v>7.3826067039157595</c:v>
                </c:pt>
                <c:pt idx="45">
                  <c:v>7.5503821440419703</c:v>
                </c:pt>
                <c:pt idx="46">
                  <c:v>7.7181575841681811</c:v>
                </c:pt>
                <c:pt idx="47">
                  <c:v>7.8859330242943919</c:v>
                </c:pt>
                <c:pt idx="48">
                  <c:v>8.0537084644206036</c:v>
                </c:pt>
                <c:pt idx="49">
                  <c:v>8.2214839045468153</c:v>
                </c:pt>
                <c:pt idx="50">
                  <c:v>8.389259344673027</c:v>
                </c:pt>
              </c:numCache>
            </c:numRef>
          </c:xVal>
          <c:yVal>
            <c:numRef>
              <c:f>Phosphorus!$AG$93:$AG$143</c:f>
              <c:numCache>
                <c:formatCode>0.00</c:formatCode>
                <c:ptCount val="51"/>
                <c:pt idx="0">
                  <c:v>16244.612082759777</c:v>
                </c:pt>
                <c:pt idx="1">
                  <c:v>15848.234778710645</c:v>
                </c:pt>
                <c:pt idx="2">
                  <c:v>15517.605686612233</c:v>
                </c:pt>
                <c:pt idx="3">
                  <c:v>15162.582643235932</c:v>
                </c:pt>
                <c:pt idx="4">
                  <c:v>14726.040317167503</c:v>
                </c:pt>
                <c:pt idx="5">
                  <c:v>14289.497991099075</c:v>
                </c:pt>
                <c:pt idx="6">
                  <c:v>13803.840609994424</c:v>
                </c:pt>
                <c:pt idx="7">
                  <c:v>13297.005958434191</c:v>
                </c:pt>
                <c:pt idx="8">
                  <c:v>12616.01062262386</c:v>
                </c:pt>
                <c:pt idx="9">
                  <c:v>12048.678963128374</c:v>
                </c:pt>
                <c:pt idx="10">
                  <c:v>11674.703900769471</c:v>
                </c:pt>
                <c:pt idx="11">
                  <c:v>11217.841440305623</c:v>
                </c:pt>
                <c:pt idx="12">
                  <c:v>10772.296050532774</c:v>
                </c:pt>
                <c:pt idx="13">
                  <c:v>10335.447643868116</c:v>
                </c:pt>
                <c:pt idx="14">
                  <c:v>9907.6803063646803</c:v>
                </c:pt>
                <c:pt idx="15">
                  <c:v>9489.2346125968725</c:v>
                </c:pt>
                <c:pt idx="16">
                  <c:v>9080.2398012448612</c:v>
                </c:pt>
                <c:pt idx="17">
                  <c:v>8680.7384833047327</c:v>
                </c:pt>
                <c:pt idx="18">
                  <c:v>8290.7058440531819</c:v>
                </c:pt>
                <c:pt idx="19">
                  <c:v>7910.0647081728457</c:v>
                </c:pt>
                <c:pt idx="20">
                  <c:v>7571.6551221275686</c:v>
                </c:pt>
                <c:pt idx="21">
                  <c:v>7315.7603010526027</c:v>
                </c:pt>
                <c:pt idx="22">
                  <c:v>7041.2964683018836</c:v>
                </c:pt>
                <c:pt idx="23">
                  <c:v>6683.6700296052404</c:v>
                </c:pt>
                <c:pt idx="24">
                  <c:v>6330.9407169372453</c:v>
                </c:pt>
                <c:pt idx="25">
                  <c:v>5991.5444008584591</c:v>
                </c:pt>
                <c:pt idx="26">
                  <c:v>5660.8700098062318</c:v>
                </c:pt>
                <c:pt idx="27">
                  <c:v>5337.9137497153433</c:v>
                </c:pt>
                <c:pt idx="28">
                  <c:v>5029.0441804719103</c:v>
                </c:pt>
                <c:pt idx="29">
                  <c:v>4727.6870412195822</c:v>
                </c:pt>
                <c:pt idx="30">
                  <c:v>4435.1783320034556</c:v>
                </c:pt>
                <c:pt idx="31">
                  <c:v>4153.1346141276226</c:v>
                </c:pt>
                <c:pt idx="32">
                  <c:v>3881.6640862664644</c:v>
                </c:pt>
                <c:pt idx="33">
                  <c:v>3619.3127150410969</c:v>
                </c:pt>
                <c:pt idx="34">
                  <c:v>3366.300961549015</c:v>
                </c:pt>
                <c:pt idx="35">
                  <c:v>3122.650242255485</c:v>
                </c:pt>
                <c:pt idx="36">
                  <c:v>2936.3970767966584</c:v>
                </c:pt>
                <c:pt idx="37">
                  <c:v>2753.4406110679784</c:v>
                </c:pt>
                <c:pt idx="38">
                  <c:v>2528.3358228744869</c:v>
                </c:pt>
                <c:pt idx="39">
                  <c:v>2313.116336452164</c:v>
                </c:pt>
                <c:pt idx="40">
                  <c:v>2107.1198224769969</c:v>
                </c:pt>
                <c:pt idx="41">
                  <c:v>1911.2370366125501</c:v>
                </c:pt>
                <c:pt idx="42">
                  <c:v>1725.7055086925568</c:v>
                </c:pt>
                <c:pt idx="43">
                  <c:v>1550.3797374820067</c:v>
                </c:pt>
                <c:pt idx="44">
                  <c:v>1384.895940886754</c:v>
                </c:pt>
                <c:pt idx="45">
                  <c:v>1228.7732872197064</c:v>
                </c:pt>
                <c:pt idx="46">
                  <c:v>1082.7302838122725</c:v>
                </c:pt>
                <c:pt idx="47">
                  <c:v>945.93914651748946</c:v>
                </c:pt>
                <c:pt idx="48">
                  <c:v>818.97560935613819</c:v>
                </c:pt>
                <c:pt idx="49">
                  <c:v>701.64205328491289</c:v>
                </c:pt>
                <c:pt idx="50">
                  <c:v>593.38646616091148</c:v>
                </c:pt>
              </c:numCache>
            </c:numRef>
          </c:yVal>
          <c:smooth val="1"/>
          <c:extLst>
            <c:ext xmlns:c16="http://schemas.microsoft.com/office/drawing/2014/chart" uri="{C3380CC4-5D6E-409C-BE32-E72D297353CC}">
              <c16:uniqueId val="{00000002-2ADD-405C-B7BB-A5233C47ECC9}"/>
            </c:ext>
          </c:extLst>
        </c:ser>
        <c:ser>
          <c:idx val="3"/>
          <c:order val="3"/>
          <c:tx>
            <c:v>Layer 4</c:v>
          </c:tx>
          <c:spPr>
            <a:ln w="38100">
              <a:solidFill>
                <a:srgbClr val="008000"/>
              </a:solidFill>
              <a:prstDash val="solid"/>
            </a:ln>
          </c:spPr>
          <c:marker>
            <c:symbol val="none"/>
          </c:marker>
          <c:xVal>
            <c:numRef>
              <c:f>Phosphorus!$AP$93:$AP$143</c:f>
              <c:numCache>
                <c:formatCode>0.0000</c:formatCode>
                <c:ptCount val="51"/>
                <c:pt idx="0">
                  <c:v>4.8733836248279327E-4</c:v>
                </c:pt>
                <c:pt idx="1">
                  <c:v>0.1682627784886937</c:v>
                </c:pt>
                <c:pt idx="2">
                  <c:v>0.33603821861490457</c:v>
                </c:pt>
                <c:pt idx="3">
                  <c:v>0.5038136587411155</c:v>
                </c:pt>
                <c:pt idx="4">
                  <c:v>0.67158909886732643</c:v>
                </c:pt>
                <c:pt idx="5">
                  <c:v>0.83936453899353736</c:v>
                </c:pt>
                <c:pt idx="6">
                  <c:v>1.0071399791197482</c:v>
                </c:pt>
                <c:pt idx="7">
                  <c:v>1.174915419245959</c:v>
                </c:pt>
                <c:pt idx="8">
                  <c:v>1.3426908593721698</c:v>
                </c:pt>
                <c:pt idx="9">
                  <c:v>1.5104662994983806</c:v>
                </c:pt>
                <c:pt idx="10">
                  <c:v>1.6782417396245914</c:v>
                </c:pt>
                <c:pt idx="11">
                  <c:v>1.8460171797508023</c:v>
                </c:pt>
                <c:pt idx="12">
                  <c:v>2.0137926198770133</c:v>
                </c:pt>
                <c:pt idx="13">
                  <c:v>2.1815680600032241</c:v>
                </c:pt>
                <c:pt idx="14">
                  <c:v>2.3493435001294349</c:v>
                </c:pt>
                <c:pt idx="15">
                  <c:v>2.5171189402556458</c:v>
                </c:pt>
                <c:pt idx="16">
                  <c:v>2.6848943803818566</c:v>
                </c:pt>
                <c:pt idx="17">
                  <c:v>2.8526698205080674</c:v>
                </c:pt>
                <c:pt idx="18">
                  <c:v>3.0204452606342782</c:v>
                </c:pt>
                <c:pt idx="19">
                  <c:v>3.188220700760489</c:v>
                </c:pt>
                <c:pt idx="20">
                  <c:v>3.3559961408866998</c:v>
                </c:pt>
                <c:pt idx="21">
                  <c:v>3.5237715810129107</c:v>
                </c:pt>
                <c:pt idx="22">
                  <c:v>3.6915470211391215</c:v>
                </c:pt>
                <c:pt idx="23">
                  <c:v>3.8593224612653323</c:v>
                </c:pt>
                <c:pt idx="24">
                  <c:v>4.0270979013915431</c:v>
                </c:pt>
                <c:pt idx="25">
                  <c:v>4.1948733415177539</c:v>
                </c:pt>
                <c:pt idx="26">
                  <c:v>4.3626487816439647</c:v>
                </c:pt>
                <c:pt idx="27">
                  <c:v>4.5304242217701756</c:v>
                </c:pt>
                <c:pt idx="28">
                  <c:v>4.6981996618963864</c:v>
                </c:pt>
                <c:pt idx="29">
                  <c:v>4.8659751020225972</c:v>
                </c:pt>
                <c:pt idx="30">
                  <c:v>5.033750542148808</c:v>
                </c:pt>
                <c:pt idx="31">
                  <c:v>5.2015259822750188</c:v>
                </c:pt>
                <c:pt idx="32">
                  <c:v>5.3693014224012297</c:v>
                </c:pt>
                <c:pt idx="33">
                  <c:v>5.5370768625274405</c:v>
                </c:pt>
                <c:pt idx="34">
                  <c:v>5.7048523026536513</c:v>
                </c:pt>
                <c:pt idx="35">
                  <c:v>5.8726277427798621</c:v>
                </c:pt>
                <c:pt idx="36">
                  <c:v>6.0404031829060729</c:v>
                </c:pt>
                <c:pt idx="37">
                  <c:v>6.2081786230322837</c:v>
                </c:pt>
                <c:pt idx="38">
                  <c:v>6.3759540631584946</c:v>
                </c:pt>
                <c:pt idx="39">
                  <c:v>6.5437295032847054</c:v>
                </c:pt>
                <c:pt idx="40">
                  <c:v>6.7115049434109162</c:v>
                </c:pt>
                <c:pt idx="41">
                  <c:v>6.879280383537127</c:v>
                </c:pt>
                <c:pt idx="42">
                  <c:v>7.0470558236633378</c:v>
                </c:pt>
                <c:pt idx="43">
                  <c:v>7.2148312637895486</c:v>
                </c:pt>
                <c:pt idx="44">
                  <c:v>7.3826067039157595</c:v>
                </c:pt>
                <c:pt idx="45">
                  <c:v>7.5503821440419703</c:v>
                </c:pt>
                <c:pt idx="46">
                  <c:v>7.7181575841681811</c:v>
                </c:pt>
                <c:pt idx="47">
                  <c:v>7.8859330242943919</c:v>
                </c:pt>
                <c:pt idx="48">
                  <c:v>8.0537084644206036</c:v>
                </c:pt>
                <c:pt idx="49">
                  <c:v>8.2214839045468153</c:v>
                </c:pt>
                <c:pt idx="50">
                  <c:v>8.389259344673027</c:v>
                </c:pt>
              </c:numCache>
            </c:numRef>
          </c:xVal>
          <c:yVal>
            <c:numRef>
              <c:f>Phosphorus!$AQ$93:$AQ$143</c:f>
              <c:numCache>
                <c:formatCode>0.00</c:formatCode>
                <c:ptCount val="51"/>
                <c:pt idx="0">
                  <c:v>16244.612082759777</c:v>
                </c:pt>
                <c:pt idx="1">
                  <c:v>15848.234778710645</c:v>
                </c:pt>
                <c:pt idx="2">
                  <c:v>15517.605686612233</c:v>
                </c:pt>
                <c:pt idx="3">
                  <c:v>15162.582643235932</c:v>
                </c:pt>
                <c:pt idx="4">
                  <c:v>14726.040317167503</c:v>
                </c:pt>
                <c:pt idx="5">
                  <c:v>14289.497991099075</c:v>
                </c:pt>
                <c:pt idx="6">
                  <c:v>13803.840609994424</c:v>
                </c:pt>
                <c:pt idx="7">
                  <c:v>13297.005958434191</c:v>
                </c:pt>
                <c:pt idx="8">
                  <c:v>12616.01062262386</c:v>
                </c:pt>
                <c:pt idx="9">
                  <c:v>12048.678963128374</c:v>
                </c:pt>
                <c:pt idx="10">
                  <c:v>11674.703900769471</c:v>
                </c:pt>
                <c:pt idx="11">
                  <c:v>11217.841440305623</c:v>
                </c:pt>
                <c:pt idx="12">
                  <c:v>10772.296050532774</c:v>
                </c:pt>
                <c:pt idx="13">
                  <c:v>10335.447643868116</c:v>
                </c:pt>
                <c:pt idx="14">
                  <c:v>9907.6803063646803</c:v>
                </c:pt>
                <c:pt idx="15">
                  <c:v>9489.2346125968725</c:v>
                </c:pt>
                <c:pt idx="16">
                  <c:v>9080.2398012448612</c:v>
                </c:pt>
                <c:pt idx="17">
                  <c:v>8680.7384833047327</c:v>
                </c:pt>
                <c:pt idx="18">
                  <c:v>8290.7058440531819</c:v>
                </c:pt>
                <c:pt idx="19">
                  <c:v>7910.0647081728457</c:v>
                </c:pt>
                <c:pt idx="20">
                  <c:v>7571.6551221275686</c:v>
                </c:pt>
                <c:pt idx="21">
                  <c:v>7315.7603010526027</c:v>
                </c:pt>
                <c:pt idx="22">
                  <c:v>7041.2964683018836</c:v>
                </c:pt>
                <c:pt idx="23">
                  <c:v>6683.6700296052404</c:v>
                </c:pt>
                <c:pt idx="24">
                  <c:v>6330.9407169372453</c:v>
                </c:pt>
                <c:pt idx="25">
                  <c:v>5991.5444008584591</c:v>
                </c:pt>
                <c:pt idx="26">
                  <c:v>5660.8700098062318</c:v>
                </c:pt>
                <c:pt idx="27">
                  <c:v>5337.9137497153433</c:v>
                </c:pt>
                <c:pt idx="28">
                  <c:v>5029.0441804719103</c:v>
                </c:pt>
                <c:pt idx="29">
                  <c:v>4727.6870412195822</c:v>
                </c:pt>
                <c:pt idx="30">
                  <c:v>4435.1783320034556</c:v>
                </c:pt>
                <c:pt idx="31">
                  <c:v>4153.1346141276226</c:v>
                </c:pt>
                <c:pt idx="32">
                  <c:v>3881.6640862664644</c:v>
                </c:pt>
                <c:pt idx="33">
                  <c:v>3619.3127150410969</c:v>
                </c:pt>
                <c:pt idx="34">
                  <c:v>3366.300961549015</c:v>
                </c:pt>
                <c:pt idx="35">
                  <c:v>3122.650242255485</c:v>
                </c:pt>
                <c:pt idx="36">
                  <c:v>2936.3970767966584</c:v>
                </c:pt>
                <c:pt idx="37">
                  <c:v>2753.4406110679784</c:v>
                </c:pt>
                <c:pt idx="38">
                  <c:v>2528.3358228744869</c:v>
                </c:pt>
                <c:pt idx="39">
                  <c:v>2313.116336452164</c:v>
                </c:pt>
                <c:pt idx="40">
                  <c:v>2107.1198224769969</c:v>
                </c:pt>
                <c:pt idx="41">
                  <c:v>1911.2370366125501</c:v>
                </c:pt>
                <c:pt idx="42">
                  <c:v>1725.7055086925568</c:v>
                </c:pt>
                <c:pt idx="43">
                  <c:v>1550.3797374820067</c:v>
                </c:pt>
                <c:pt idx="44">
                  <c:v>1384.895940886754</c:v>
                </c:pt>
                <c:pt idx="45">
                  <c:v>1228.7732872197064</c:v>
                </c:pt>
                <c:pt idx="46">
                  <c:v>1082.7302838122725</c:v>
                </c:pt>
                <c:pt idx="47">
                  <c:v>945.93914651748946</c:v>
                </c:pt>
                <c:pt idx="48">
                  <c:v>818.97560935613819</c:v>
                </c:pt>
                <c:pt idx="49">
                  <c:v>701.64205328491289</c:v>
                </c:pt>
                <c:pt idx="50">
                  <c:v>593.38646616091148</c:v>
                </c:pt>
              </c:numCache>
            </c:numRef>
          </c:yVal>
          <c:smooth val="1"/>
          <c:extLst>
            <c:ext xmlns:c16="http://schemas.microsoft.com/office/drawing/2014/chart" uri="{C3380CC4-5D6E-409C-BE32-E72D297353CC}">
              <c16:uniqueId val="{00000003-2ADD-405C-B7BB-A5233C47ECC9}"/>
            </c:ext>
          </c:extLst>
        </c:ser>
        <c:dLbls>
          <c:showLegendKey val="0"/>
          <c:showVal val="0"/>
          <c:showCatName val="0"/>
          <c:showSerName val="0"/>
          <c:showPercent val="0"/>
          <c:showBubbleSize val="0"/>
        </c:dLbls>
        <c:axId val="239802560"/>
        <c:axId val="239802168"/>
      </c:scatterChart>
      <c:valAx>
        <c:axId val="239802560"/>
        <c:scaling>
          <c:orientation val="minMax"/>
        </c:scaling>
        <c:delete val="0"/>
        <c:axPos val="b"/>
        <c:title>
          <c:tx>
            <c:rich>
              <a:bodyPr/>
              <a:lstStyle/>
              <a:p>
                <a:pPr>
                  <a:defRPr sz="1175" b="1" i="0" u="none" strike="noStrike" baseline="0">
                    <a:solidFill>
                      <a:srgbClr val="000000"/>
                    </a:solidFill>
                    <a:latin typeface="Arial"/>
                    <a:ea typeface="Arial"/>
                    <a:cs typeface="Arial"/>
                  </a:defRPr>
                </a:pPr>
                <a:r>
                  <a:rPr lang="en-US"/>
                  <a:t>P stock</a:t>
                </a:r>
              </a:p>
            </c:rich>
          </c:tx>
          <c:layout>
            <c:manualLayout>
              <c:xMode val="edge"/>
              <c:yMode val="edge"/>
              <c:x val="0.47336441392314643"/>
              <c:y val="0.87988240208712665"/>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333333"/>
                </a:solidFill>
                <a:latin typeface="Arial"/>
                <a:ea typeface="Arial"/>
                <a:cs typeface="Arial"/>
              </a:defRPr>
            </a:pPr>
            <a:endParaRPr lang="en-US"/>
          </a:p>
        </c:txPr>
        <c:crossAx val="239802168"/>
        <c:crosses val="autoZero"/>
        <c:crossBetween val="midCat"/>
      </c:valAx>
      <c:valAx>
        <c:axId val="239802168"/>
        <c:scaling>
          <c:orientation val="minMax"/>
        </c:scaling>
        <c:delete val="0"/>
        <c:axPos val="l"/>
        <c:title>
          <c:tx>
            <c:rich>
              <a:bodyPr rot="0" vert="horz"/>
              <a:lstStyle/>
              <a:p>
                <a:pPr algn="ctr">
                  <a:defRPr sz="1175" b="1" i="0" u="none" strike="noStrike" baseline="0">
                    <a:solidFill>
                      <a:srgbClr val="000000"/>
                    </a:solidFill>
                    <a:latin typeface="Arial"/>
                    <a:ea typeface="Arial"/>
                    <a:cs typeface="Arial"/>
                  </a:defRPr>
                </a:pPr>
                <a:r>
                  <a:rPr lang="en-US"/>
                  <a:t>Ka</a:t>
                </a:r>
              </a:p>
            </c:rich>
          </c:tx>
          <c:layout>
            <c:manualLayout>
              <c:xMode val="edge"/>
              <c:yMode val="edge"/>
              <c:x val="0.15220716131944725"/>
              <c:y val="6.9069384344974893E-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9802560"/>
        <c:crosses val="autoZero"/>
        <c:crossBetween val="midCat"/>
      </c:valAx>
      <c:spPr>
        <a:noFill/>
        <a:ln w="25400">
          <a:noFill/>
        </a:ln>
      </c:spPr>
    </c:plotArea>
    <c:legend>
      <c:legendPos val="r"/>
      <c:layout>
        <c:manualLayout>
          <c:xMode val="edge"/>
          <c:yMode val="edge"/>
          <c:x val="0.6758000455422527"/>
          <c:y val="0.21021084076202251"/>
          <c:w val="0.31811311257325731"/>
          <c:h val="0.20720783775901891"/>
        </c:manualLayout>
      </c:layout>
      <c:overlay val="0"/>
      <c:spPr>
        <a:noFill/>
        <a:ln w="25400">
          <a:noFill/>
        </a:ln>
      </c:spPr>
      <c:txPr>
        <a:bodyPr/>
        <a:lstStyle/>
        <a:p>
          <a:pPr>
            <a:defRPr sz="108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Cassava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0C12-4AE5-B4EB-6DD33CC2301F}"/>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0C12-4AE5-B4EB-6DD33CC2301F}"/>
            </c:ext>
          </c:extLst>
        </c:ser>
        <c:dLbls>
          <c:showLegendKey val="0"/>
          <c:showVal val="0"/>
          <c:showCatName val="0"/>
          <c:showSerName val="0"/>
          <c:showPercent val="0"/>
          <c:showBubbleSize val="0"/>
        </c:dLbls>
        <c:axId val="291882432"/>
        <c:axId val="170523944"/>
      </c:scatterChart>
      <c:scatterChart>
        <c:scatterStyle val="lineMarker"/>
        <c:varyColors val="0"/>
        <c:ser>
          <c:idx val="0"/>
          <c:order val="0"/>
          <c:spPr>
            <a:ln w="12700">
              <a:solidFill>
                <a:srgbClr val="00008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0C12-4AE5-B4EB-6DD33CC2301F}"/>
            </c:ext>
          </c:extLst>
        </c:ser>
        <c:ser>
          <c:idx val="3"/>
          <c:order val="3"/>
          <c:spPr>
            <a:ln w="12700">
              <a:solidFill>
                <a:srgbClr val="FF0000"/>
              </a:solidFill>
              <a:prstDash val="solid"/>
            </a:ln>
          </c:spPr>
          <c:marker>
            <c:symbol val="x"/>
            <c:size val="5"/>
            <c:spPr>
              <a:noFill/>
              <a:ln>
                <a:solidFill>
                  <a:srgbClr val="FF000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6="http://schemas.microsoft.com/office/drawing/2014/chart" uri="{C3380CC4-5D6E-409C-BE32-E72D297353CC}">
              <c16:uniqueId val="{00000003-0C12-4AE5-B4EB-6DD33CC2301F}"/>
            </c:ext>
          </c:extLst>
        </c:ser>
        <c:dLbls>
          <c:showLegendKey val="0"/>
          <c:showVal val="0"/>
          <c:showCatName val="0"/>
          <c:showSerName val="0"/>
          <c:showPercent val="0"/>
          <c:showBubbleSize val="0"/>
        </c:dLbls>
        <c:axId val="283594792"/>
        <c:axId val="283595184"/>
      </c:scatterChart>
      <c:valAx>
        <c:axId val="291882432"/>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170523944"/>
        <c:crosses val="autoZero"/>
        <c:crossBetween val="midCat"/>
      </c:valAx>
      <c:valAx>
        <c:axId val="170523944"/>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1882432"/>
        <c:crosses val="autoZero"/>
        <c:crossBetween val="midCat"/>
      </c:valAx>
      <c:valAx>
        <c:axId val="283594792"/>
        <c:scaling>
          <c:orientation val="minMax"/>
        </c:scaling>
        <c:delete val="1"/>
        <c:axPos val="b"/>
        <c:numFmt formatCode="General" sourceLinked="1"/>
        <c:majorTickMark val="out"/>
        <c:minorTickMark val="none"/>
        <c:tickLblPos val="none"/>
        <c:crossAx val="283595184"/>
        <c:crosses val="autoZero"/>
        <c:crossBetween val="midCat"/>
      </c:valAx>
      <c:valAx>
        <c:axId val="283595184"/>
        <c:scaling>
          <c:orientation val="minMax"/>
          <c:max val="1.1000000000000001"/>
        </c:scaling>
        <c:delete val="0"/>
        <c:axPos val="l"/>
        <c:numFmt formatCode="General" sourceLinked="1"/>
        <c:majorTickMark val="none"/>
        <c:minorTickMark val="none"/>
        <c:tickLblPos val="none"/>
        <c:spPr>
          <a:ln w="3175">
            <a:solidFill>
              <a:srgbClr val="000000"/>
            </a:solidFill>
            <a:prstDash val="solid"/>
          </a:ln>
        </c:spPr>
        <c:crossAx val="283594792"/>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Rice</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0509-4731-A44B-3036D09ED728}"/>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0509-4731-A44B-3036D09ED728}"/>
            </c:ext>
          </c:extLst>
        </c:ser>
        <c:dLbls>
          <c:showLegendKey val="0"/>
          <c:showVal val="0"/>
          <c:showCatName val="0"/>
          <c:showSerName val="0"/>
          <c:showPercent val="0"/>
          <c:showBubbleSize val="0"/>
        </c:dLbls>
        <c:axId val="283595968"/>
        <c:axId val="283596360"/>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0509-4731-A44B-3036D09ED728}"/>
            </c:ext>
          </c:extLst>
        </c:ser>
        <c:dLbls>
          <c:showLegendKey val="0"/>
          <c:showVal val="0"/>
          <c:showCatName val="0"/>
          <c:showSerName val="0"/>
          <c:showPercent val="0"/>
          <c:showBubbleSize val="0"/>
        </c:dLbls>
        <c:axId val="235161928"/>
        <c:axId val="235162320"/>
      </c:scatterChart>
      <c:valAx>
        <c:axId val="283595968"/>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83596360"/>
        <c:crosses val="autoZero"/>
        <c:crossBetween val="midCat"/>
      </c:valAx>
      <c:valAx>
        <c:axId val="283596360"/>
        <c:scaling>
          <c:orientation val="minMax"/>
        </c:scaling>
        <c:delete val="0"/>
        <c:axPos val="l"/>
        <c:majorGridlines>
          <c:spPr>
            <a:ln w="3175">
              <a:solidFill>
                <a:srgbClr val="EAEAEA"/>
              </a:solidFill>
              <a:prstDash val="solid"/>
            </a:ln>
          </c:spPr>
        </c:majorGridlines>
        <c:numFmt formatCode="General" sourceLinked="1"/>
        <c:majorTickMark val="cross"/>
        <c:minorTickMark val="none"/>
        <c:tickLblPos val="nextTo"/>
        <c:spPr>
          <a:ln w="3175">
            <a:solidFill>
              <a:srgbClr val="EAEAEA"/>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83595968"/>
        <c:crosses val="autoZero"/>
        <c:crossBetween val="midCat"/>
      </c:valAx>
      <c:valAx>
        <c:axId val="235161928"/>
        <c:scaling>
          <c:orientation val="minMax"/>
        </c:scaling>
        <c:delete val="1"/>
        <c:axPos val="b"/>
        <c:numFmt formatCode="General" sourceLinked="1"/>
        <c:majorTickMark val="out"/>
        <c:minorTickMark val="none"/>
        <c:tickLblPos val="none"/>
        <c:crossAx val="235162320"/>
        <c:crosses val="autoZero"/>
        <c:crossBetween val="midCat"/>
      </c:valAx>
      <c:valAx>
        <c:axId val="235162320"/>
        <c:scaling>
          <c:orientation val="minMax"/>
        </c:scaling>
        <c:delete val="0"/>
        <c:axPos val="l"/>
        <c:numFmt formatCode="General" sourceLinked="1"/>
        <c:majorTickMark val="none"/>
        <c:minorTickMark val="none"/>
        <c:tickLblPos val="none"/>
        <c:spPr>
          <a:ln w="3175">
            <a:solidFill>
              <a:srgbClr val="000000"/>
            </a:solidFill>
            <a:prstDash val="solid"/>
          </a:ln>
        </c:spPr>
        <c:crossAx val="235161928"/>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Maize</a:t>
            </a:r>
          </a:p>
        </c:rich>
      </c:tx>
      <c:overlay val="0"/>
      <c:spPr>
        <a:noFill/>
        <a:ln w="25400">
          <a:noFill/>
        </a:ln>
      </c:spPr>
    </c:title>
    <c:autoTitleDeleted val="0"/>
    <c:plotArea>
      <c:layout/>
      <c:scatterChart>
        <c:scatterStyle val="lineMarker"/>
        <c:varyColors val="0"/>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45C3-4E52-BBC7-18B9DEE98F5C}"/>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45C3-4E52-BBC7-18B9DEE98F5C}"/>
            </c:ext>
          </c:extLst>
        </c:ser>
        <c:dLbls>
          <c:showLegendKey val="0"/>
          <c:showVal val="0"/>
          <c:showCatName val="0"/>
          <c:showSerName val="0"/>
          <c:showPercent val="0"/>
          <c:showBubbleSize val="0"/>
        </c:dLbls>
        <c:axId val="235163104"/>
        <c:axId val="23516349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45C3-4E52-BBC7-18B9DEE98F5C}"/>
            </c:ext>
          </c:extLst>
        </c:ser>
        <c:dLbls>
          <c:showLegendKey val="0"/>
          <c:showVal val="0"/>
          <c:showCatName val="0"/>
          <c:showSerName val="0"/>
          <c:showPercent val="0"/>
          <c:showBubbleSize val="0"/>
        </c:dLbls>
        <c:axId val="235584504"/>
        <c:axId val="235584896"/>
      </c:scatterChart>
      <c:valAx>
        <c:axId val="235163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35163496"/>
        <c:crosses val="autoZero"/>
        <c:crossBetween val="midCat"/>
      </c:valAx>
      <c:valAx>
        <c:axId val="2351634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163104"/>
        <c:crosses val="autoZero"/>
        <c:crossBetween val="midCat"/>
      </c:valAx>
      <c:valAx>
        <c:axId val="235584504"/>
        <c:scaling>
          <c:orientation val="minMax"/>
        </c:scaling>
        <c:delete val="1"/>
        <c:axPos val="b"/>
        <c:numFmt formatCode="General" sourceLinked="1"/>
        <c:majorTickMark val="out"/>
        <c:minorTickMark val="none"/>
        <c:tickLblPos val="none"/>
        <c:crossAx val="235584896"/>
        <c:crosses val="autoZero"/>
        <c:crossBetween val="midCat"/>
      </c:valAx>
      <c:valAx>
        <c:axId val="235584896"/>
        <c:scaling>
          <c:orientation val="minMax"/>
        </c:scaling>
        <c:delete val="0"/>
        <c:axPos val="l"/>
        <c:numFmt formatCode="General" sourceLinked="1"/>
        <c:majorTickMark val="none"/>
        <c:minorTickMark val="none"/>
        <c:tickLblPos val="none"/>
        <c:spPr>
          <a:ln w="3175">
            <a:solidFill>
              <a:srgbClr val="000000"/>
            </a:solidFill>
            <a:prstDash val="solid"/>
          </a:ln>
        </c:spPr>
        <c:crossAx val="235584504"/>
        <c:crosses val="autoZero"/>
        <c:crossBetween val="midCat"/>
      </c:valAx>
      <c:spPr>
        <a:no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Groundnut</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F638-4AD2-9B09-E184C358CFE2}"/>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F638-4AD2-9B09-E184C358CFE2}"/>
            </c:ext>
          </c:extLst>
        </c:ser>
        <c:dLbls>
          <c:showLegendKey val="0"/>
          <c:showVal val="0"/>
          <c:showCatName val="0"/>
          <c:showSerName val="0"/>
          <c:showPercent val="0"/>
          <c:showBubbleSize val="0"/>
        </c:dLbls>
        <c:axId val="235585680"/>
        <c:axId val="235586072"/>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F638-4AD2-9B09-E184C358CFE2}"/>
            </c:ext>
          </c:extLst>
        </c:ser>
        <c:dLbls>
          <c:showLegendKey val="0"/>
          <c:showVal val="0"/>
          <c:showCatName val="0"/>
          <c:showSerName val="0"/>
          <c:showPercent val="0"/>
          <c:showBubbleSize val="0"/>
        </c:dLbls>
        <c:axId val="297019960"/>
        <c:axId val="297020352"/>
      </c:scatterChart>
      <c:valAx>
        <c:axId val="235585680"/>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35586072"/>
        <c:crosses val="autoZero"/>
        <c:crossBetween val="midCat"/>
      </c:valAx>
      <c:valAx>
        <c:axId val="235586072"/>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585680"/>
        <c:crosses val="autoZero"/>
        <c:crossBetween val="midCat"/>
      </c:valAx>
      <c:valAx>
        <c:axId val="297019960"/>
        <c:scaling>
          <c:orientation val="minMax"/>
        </c:scaling>
        <c:delete val="1"/>
        <c:axPos val="b"/>
        <c:numFmt formatCode="General" sourceLinked="1"/>
        <c:majorTickMark val="out"/>
        <c:minorTickMark val="none"/>
        <c:tickLblPos val="none"/>
        <c:crossAx val="297020352"/>
        <c:crosses val="autoZero"/>
        <c:crossBetween val="midCat"/>
      </c:valAx>
      <c:valAx>
        <c:axId val="297020352"/>
        <c:scaling>
          <c:orientation val="minMax"/>
        </c:scaling>
        <c:delete val="0"/>
        <c:axPos val="l"/>
        <c:numFmt formatCode="General" sourceLinked="1"/>
        <c:majorTickMark val="none"/>
        <c:minorTickMark val="none"/>
        <c:tickLblPos val="none"/>
        <c:spPr>
          <a:ln w="3175">
            <a:solidFill>
              <a:srgbClr val="000000"/>
            </a:solidFill>
            <a:prstDash val="solid"/>
          </a:ln>
        </c:spPr>
        <c:crossAx val="29701996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Cowpea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D33C-4EE9-933C-3F0EF6736F05}"/>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D33C-4EE9-933C-3F0EF6736F05}"/>
            </c:ext>
          </c:extLst>
        </c:ser>
        <c:dLbls>
          <c:showLegendKey val="0"/>
          <c:showVal val="0"/>
          <c:showCatName val="0"/>
          <c:showSerName val="0"/>
          <c:showPercent val="0"/>
          <c:showBubbleSize val="0"/>
        </c:dLbls>
        <c:axId val="297021136"/>
        <c:axId val="297021528"/>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D33C-4EE9-933C-3F0EF6736F05}"/>
            </c:ext>
          </c:extLst>
        </c:ser>
        <c:dLbls>
          <c:showLegendKey val="0"/>
          <c:showVal val="0"/>
          <c:showCatName val="0"/>
          <c:showSerName val="0"/>
          <c:showPercent val="0"/>
          <c:showBubbleSize val="0"/>
        </c:dLbls>
        <c:axId val="297366088"/>
        <c:axId val="297366480"/>
      </c:scatterChart>
      <c:valAx>
        <c:axId val="297021136"/>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7021528"/>
        <c:crosses val="autoZero"/>
        <c:crossBetween val="midCat"/>
      </c:valAx>
      <c:valAx>
        <c:axId val="297021528"/>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7021136"/>
        <c:crosses val="autoZero"/>
        <c:crossBetween val="midCat"/>
      </c:valAx>
      <c:valAx>
        <c:axId val="297366088"/>
        <c:scaling>
          <c:orientation val="minMax"/>
        </c:scaling>
        <c:delete val="1"/>
        <c:axPos val="b"/>
        <c:numFmt formatCode="General" sourceLinked="1"/>
        <c:majorTickMark val="out"/>
        <c:minorTickMark val="none"/>
        <c:tickLblPos val="none"/>
        <c:crossAx val="297366480"/>
        <c:crosses val="autoZero"/>
        <c:crossBetween val="midCat"/>
      </c:valAx>
      <c:valAx>
        <c:axId val="297366480"/>
        <c:scaling>
          <c:orientation val="minMax"/>
        </c:scaling>
        <c:delete val="0"/>
        <c:axPos val="l"/>
        <c:numFmt formatCode="General" sourceLinked="1"/>
        <c:majorTickMark val="none"/>
        <c:minorTickMark val="none"/>
        <c:tickLblPos val="none"/>
        <c:spPr>
          <a:ln w="3175">
            <a:solidFill>
              <a:srgbClr val="000000"/>
            </a:solidFill>
            <a:prstDash val="solid"/>
          </a:ln>
        </c:spPr>
        <c:crossAx val="29736608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Cassava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8003-4DD5-BC50-3BB7EE770B3B}"/>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8003-4DD5-BC50-3BB7EE770B3B}"/>
            </c:ext>
          </c:extLst>
        </c:ser>
        <c:dLbls>
          <c:showLegendKey val="0"/>
          <c:showVal val="0"/>
          <c:showCatName val="0"/>
          <c:showSerName val="0"/>
          <c:showPercent val="0"/>
          <c:showBubbleSize val="0"/>
        </c:dLbls>
        <c:axId val="292529976"/>
        <c:axId val="292530760"/>
      </c:scatterChart>
      <c:scatterChart>
        <c:scatterStyle val="lineMarker"/>
        <c:varyColors val="0"/>
        <c:ser>
          <c:idx val="0"/>
          <c:order val="0"/>
          <c:spPr>
            <a:ln w="12700">
              <a:solidFill>
                <a:srgbClr val="00008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8003-4DD5-BC50-3BB7EE770B3B}"/>
            </c:ext>
          </c:extLst>
        </c:ser>
        <c:ser>
          <c:idx val="3"/>
          <c:order val="3"/>
          <c:spPr>
            <a:ln w="12700">
              <a:solidFill>
                <a:srgbClr val="FF0000"/>
              </a:solidFill>
              <a:prstDash val="solid"/>
            </a:ln>
          </c:spPr>
          <c:marker>
            <c:symbol val="x"/>
            <c:size val="5"/>
            <c:spPr>
              <a:noFill/>
              <a:ln>
                <a:solidFill>
                  <a:srgbClr val="FF000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6="http://schemas.microsoft.com/office/drawing/2014/chart" uri="{C3380CC4-5D6E-409C-BE32-E72D297353CC}">
              <c16:uniqueId val="{00000003-8003-4DD5-BC50-3BB7EE770B3B}"/>
            </c:ext>
          </c:extLst>
        </c:ser>
        <c:dLbls>
          <c:showLegendKey val="0"/>
          <c:showVal val="0"/>
          <c:showCatName val="0"/>
          <c:showSerName val="0"/>
          <c:showPercent val="0"/>
          <c:showBubbleSize val="0"/>
        </c:dLbls>
        <c:axId val="292531152"/>
        <c:axId val="292277448"/>
      </c:scatterChart>
      <c:valAx>
        <c:axId val="292529976"/>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530760"/>
        <c:crosses val="autoZero"/>
        <c:crossBetween val="midCat"/>
      </c:valAx>
      <c:valAx>
        <c:axId val="292530760"/>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529976"/>
        <c:crosses val="autoZero"/>
        <c:crossBetween val="midCat"/>
      </c:valAx>
      <c:valAx>
        <c:axId val="292531152"/>
        <c:scaling>
          <c:orientation val="minMax"/>
        </c:scaling>
        <c:delete val="1"/>
        <c:axPos val="b"/>
        <c:numFmt formatCode="General" sourceLinked="1"/>
        <c:majorTickMark val="out"/>
        <c:minorTickMark val="none"/>
        <c:tickLblPos val="none"/>
        <c:crossAx val="292277448"/>
        <c:crosses val="autoZero"/>
        <c:crossBetween val="midCat"/>
      </c:valAx>
      <c:valAx>
        <c:axId val="292277448"/>
        <c:scaling>
          <c:orientation val="minMax"/>
          <c:max val="1.1000000000000001"/>
        </c:scaling>
        <c:delete val="0"/>
        <c:axPos val="l"/>
        <c:numFmt formatCode="General" sourceLinked="1"/>
        <c:majorTickMark val="none"/>
        <c:minorTickMark val="none"/>
        <c:tickLblPos val="none"/>
        <c:spPr>
          <a:ln w="3175">
            <a:solidFill>
              <a:srgbClr val="000000"/>
            </a:solidFill>
            <a:prstDash val="solid"/>
          </a:ln>
        </c:spPr>
        <c:crossAx val="292531152"/>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Rice</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16D5-4FE6-BDF0-732FAD4DE4B0}"/>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16D5-4FE6-BDF0-732FAD4DE4B0}"/>
            </c:ext>
          </c:extLst>
        </c:ser>
        <c:dLbls>
          <c:showLegendKey val="0"/>
          <c:showVal val="0"/>
          <c:showCatName val="0"/>
          <c:showSerName val="0"/>
          <c:showPercent val="0"/>
          <c:showBubbleSize val="0"/>
        </c:dLbls>
        <c:axId val="292278232"/>
        <c:axId val="292278624"/>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16D5-4FE6-BDF0-732FAD4DE4B0}"/>
            </c:ext>
          </c:extLst>
        </c:ser>
        <c:dLbls>
          <c:showLegendKey val="0"/>
          <c:showVal val="0"/>
          <c:showCatName val="0"/>
          <c:showSerName val="0"/>
          <c:showPercent val="0"/>
          <c:showBubbleSize val="0"/>
        </c:dLbls>
        <c:axId val="292279016"/>
        <c:axId val="292513264"/>
      </c:scatterChart>
      <c:valAx>
        <c:axId val="292278232"/>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278624"/>
        <c:crosses val="autoZero"/>
        <c:crossBetween val="midCat"/>
      </c:valAx>
      <c:valAx>
        <c:axId val="292278624"/>
        <c:scaling>
          <c:orientation val="minMax"/>
        </c:scaling>
        <c:delete val="0"/>
        <c:axPos val="l"/>
        <c:majorGridlines>
          <c:spPr>
            <a:ln w="3175">
              <a:solidFill>
                <a:srgbClr val="EAEAEA"/>
              </a:solidFill>
              <a:prstDash val="solid"/>
            </a:ln>
          </c:spPr>
        </c:majorGridlines>
        <c:numFmt formatCode="General" sourceLinked="1"/>
        <c:majorTickMark val="cross"/>
        <c:minorTickMark val="none"/>
        <c:tickLblPos val="nextTo"/>
        <c:spPr>
          <a:ln w="3175">
            <a:solidFill>
              <a:srgbClr val="EAEAEA"/>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278232"/>
        <c:crosses val="autoZero"/>
        <c:crossBetween val="midCat"/>
      </c:valAx>
      <c:valAx>
        <c:axId val="292279016"/>
        <c:scaling>
          <c:orientation val="minMax"/>
        </c:scaling>
        <c:delete val="1"/>
        <c:axPos val="b"/>
        <c:numFmt formatCode="General" sourceLinked="1"/>
        <c:majorTickMark val="out"/>
        <c:minorTickMark val="none"/>
        <c:tickLblPos val="none"/>
        <c:crossAx val="292513264"/>
        <c:crosses val="autoZero"/>
        <c:crossBetween val="midCat"/>
      </c:valAx>
      <c:valAx>
        <c:axId val="292513264"/>
        <c:scaling>
          <c:orientation val="minMax"/>
        </c:scaling>
        <c:delete val="0"/>
        <c:axPos val="l"/>
        <c:numFmt formatCode="General" sourceLinked="1"/>
        <c:majorTickMark val="none"/>
        <c:minorTickMark val="none"/>
        <c:tickLblPos val="none"/>
        <c:spPr>
          <a:ln w="3175">
            <a:solidFill>
              <a:srgbClr val="000000"/>
            </a:solidFill>
            <a:prstDash val="solid"/>
          </a:ln>
        </c:spPr>
        <c:crossAx val="292279016"/>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Maize</a:t>
            </a:r>
          </a:p>
        </c:rich>
      </c:tx>
      <c:overlay val="0"/>
      <c:spPr>
        <a:noFill/>
        <a:ln w="25400">
          <a:noFill/>
        </a:ln>
      </c:spPr>
    </c:title>
    <c:autoTitleDeleted val="0"/>
    <c:plotArea>
      <c:layout/>
      <c:scatterChart>
        <c:scatterStyle val="lineMarker"/>
        <c:varyColors val="0"/>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E32B-4C63-ABA8-E85CD72954BD}"/>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E32B-4C63-ABA8-E85CD72954BD}"/>
            </c:ext>
          </c:extLst>
        </c:ser>
        <c:dLbls>
          <c:showLegendKey val="0"/>
          <c:showVal val="0"/>
          <c:showCatName val="0"/>
          <c:showSerName val="0"/>
          <c:showPercent val="0"/>
          <c:showBubbleSize val="0"/>
        </c:dLbls>
        <c:axId val="292514048"/>
        <c:axId val="292514440"/>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E32B-4C63-ABA8-E85CD72954BD}"/>
            </c:ext>
          </c:extLst>
        </c:ser>
        <c:dLbls>
          <c:showLegendKey val="0"/>
          <c:showVal val="0"/>
          <c:showCatName val="0"/>
          <c:showSerName val="0"/>
          <c:showPercent val="0"/>
          <c:showBubbleSize val="0"/>
        </c:dLbls>
        <c:axId val="292514832"/>
        <c:axId val="293158120"/>
      </c:scatterChart>
      <c:valAx>
        <c:axId val="29251404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514440"/>
        <c:crosses val="autoZero"/>
        <c:crossBetween val="midCat"/>
      </c:valAx>
      <c:valAx>
        <c:axId val="29251444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514048"/>
        <c:crosses val="autoZero"/>
        <c:crossBetween val="midCat"/>
      </c:valAx>
      <c:valAx>
        <c:axId val="292514832"/>
        <c:scaling>
          <c:orientation val="minMax"/>
        </c:scaling>
        <c:delete val="1"/>
        <c:axPos val="b"/>
        <c:numFmt formatCode="General" sourceLinked="1"/>
        <c:majorTickMark val="out"/>
        <c:minorTickMark val="none"/>
        <c:tickLblPos val="none"/>
        <c:crossAx val="293158120"/>
        <c:crosses val="autoZero"/>
        <c:crossBetween val="midCat"/>
      </c:valAx>
      <c:valAx>
        <c:axId val="293158120"/>
        <c:scaling>
          <c:orientation val="minMax"/>
        </c:scaling>
        <c:delete val="0"/>
        <c:axPos val="l"/>
        <c:numFmt formatCode="General" sourceLinked="1"/>
        <c:majorTickMark val="none"/>
        <c:minorTickMark val="none"/>
        <c:tickLblPos val="none"/>
        <c:spPr>
          <a:ln w="3175">
            <a:solidFill>
              <a:srgbClr val="000000"/>
            </a:solidFill>
            <a:prstDash val="solid"/>
          </a:ln>
        </c:spPr>
        <c:crossAx val="292514832"/>
        <c:crosses val="autoZero"/>
        <c:crossBetween val="midCat"/>
      </c:valAx>
      <c:spPr>
        <a:no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Groundnut</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6A99-431F-96FB-8E0E50A0E21B}"/>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6A99-431F-96FB-8E0E50A0E21B}"/>
            </c:ext>
          </c:extLst>
        </c:ser>
        <c:dLbls>
          <c:showLegendKey val="0"/>
          <c:showVal val="0"/>
          <c:showCatName val="0"/>
          <c:showSerName val="0"/>
          <c:showPercent val="0"/>
          <c:showBubbleSize val="0"/>
        </c:dLbls>
        <c:axId val="293158904"/>
        <c:axId val="29315929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6A99-431F-96FB-8E0E50A0E21B}"/>
            </c:ext>
          </c:extLst>
        </c:ser>
        <c:dLbls>
          <c:showLegendKey val="0"/>
          <c:showVal val="0"/>
          <c:showCatName val="0"/>
          <c:showSerName val="0"/>
          <c:showPercent val="0"/>
          <c:showBubbleSize val="0"/>
        </c:dLbls>
        <c:axId val="293159688"/>
        <c:axId val="293240040"/>
      </c:scatterChart>
      <c:valAx>
        <c:axId val="293158904"/>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3159296"/>
        <c:crosses val="autoZero"/>
        <c:crossBetween val="midCat"/>
      </c:valAx>
      <c:valAx>
        <c:axId val="293159296"/>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3158904"/>
        <c:crosses val="autoZero"/>
        <c:crossBetween val="midCat"/>
      </c:valAx>
      <c:valAx>
        <c:axId val="293159688"/>
        <c:scaling>
          <c:orientation val="minMax"/>
        </c:scaling>
        <c:delete val="1"/>
        <c:axPos val="b"/>
        <c:numFmt formatCode="General" sourceLinked="1"/>
        <c:majorTickMark val="out"/>
        <c:minorTickMark val="none"/>
        <c:tickLblPos val="none"/>
        <c:crossAx val="293240040"/>
        <c:crosses val="autoZero"/>
        <c:crossBetween val="midCat"/>
      </c:valAx>
      <c:valAx>
        <c:axId val="293240040"/>
        <c:scaling>
          <c:orientation val="minMax"/>
        </c:scaling>
        <c:delete val="0"/>
        <c:axPos val="l"/>
        <c:numFmt formatCode="General" sourceLinked="1"/>
        <c:majorTickMark val="none"/>
        <c:minorTickMark val="none"/>
        <c:tickLblPos val="none"/>
        <c:spPr>
          <a:ln w="3175">
            <a:solidFill>
              <a:srgbClr val="000000"/>
            </a:solidFill>
            <a:prstDash val="solid"/>
          </a:ln>
        </c:spPr>
        <c:crossAx val="29315968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Cowpea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9776-4D3E-A204-9428363F8A83}"/>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9776-4D3E-A204-9428363F8A83}"/>
            </c:ext>
          </c:extLst>
        </c:ser>
        <c:dLbls>
          <c:showLegendKey val="0"/>
          <c:showVal val="0"/>
          <c:showCatName val="0"/>
          <c:showSerName val="0"/>
          <c:showPercent val="0"/>
          <c:showBubbleSize val="0"/>
        </c:dLbls>
        <c:axId val="293240824"/>
        <c:axId val="29324121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9776-4D3E-A204-9428363F8A83}"/>
            </c:ext>
          </c:extLst>
        </c:ser>
        <c:dLbls>
          <c:showLegendKey val="0"/>
          <c:showVal val="0"/>
          <c:showCatName val="0"/>
          <c:showSerName val="0"/>
          <c:showPercent val="0"/>
          <c:showBubbleSize val="0"/>
        </c:dLbls>
        <c:axId val="293241608"/>
        <c:axId val="293260520"/>
      </c:scatterChart>
      <c:valAx>
        <c:axId val="293240824"/>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3241216"/>
        <c:crosses val="autoZero"/>
        <c:crossBetween val="midCat"/>
      </c:valAx>
      <c:valAx>
        <c:axId val="293241216"/>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3240824"/>
        <c:crosses val="autoZero"/>
        <c:crossBetween val="midCat"/>
      </c:valAx>
      <c:valAx>
        <c:axId val="293241608"/>
        <c:scaling>
          <c:orientation val="minMax"/>
        </c:scaling>
        <c:delete val="1"/>
        <c:axPos val="b"/>
        <c:numFmt formatCode="General" sourceLinked="1"/>
        <c:majorTickMark val="out"/>
        <c:minorTickMark val="none"/>
        <c:tickLblPos val="none"/>
        <c:crossAx val="293260520"/>
        <c:crosses val="autoZero"/>
        <c:crossBetween val="midCat"/>
      </c:valAx>
      <c:valAx>
        <c:axId val="293260520"/>
        <c:scaling>
          <c:orientation val="minMax"/>
        </c:scaling>
        <c:delete val="0"/>
        <c:axPos val="l"/>
        <c:numFmt formatCode="General" sourceLinked="1"/>
        <c:majorTickMark val="none"/>
        <c:minorTickMark val="none"/>
        <c:tickLblPos val="none"/>
        <c:spPr>
          <a:ln w="3175">
            <a:solidFill>
              <a:srgbClr val="000000"/>
            </a:solidFill>
            <a:prstDash val="solid"/>
          </a:ln>
        </c:spPr>
        <c:crossAx val="2932416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chart" Target="../charts/chart18.xml"/><Relationship Id="rId4" Type="http://schemas.openxmlformats.org/officeDocument/2006/relationships/chart" Target="../charts/chart1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2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7.emf"/><Relationship Id="rId7" Type="http://schemas.openxmlformats.org/officeDocument/2006/relationships/image" Target="../media/image41.emf"/><Relationship Id="rId2" Type="http://schemas.openxmlformats.org/officeDocument/2006/relationships/image" Target="../media/image36.emf"/><Relationship Id="rId1" Type="http://schemas.openxmlformats.org/officeDocument/2006/relationships/image" Target="../media/image35.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image" Target="../media/image3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oneCellAnchor>
    <xdr:from>
      <xdr:col>0</xdr:col>
      <xdr:colOff>28575</xdr:colOff>
      <xdr:row>0</xdr:row>
      <xdr:rowOff>28575</xdr:rowOff>
    </xdr:from>
    <xdr:ext cx="6867525" cy="535305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 y="28575"/>
          <a:ext cx="6867525" cy="535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3200"/>
            <a:t>Welcome</a:t>
          </a:r>
          <a:r>
            <a:rPr lang="en-US" sz="3200" baseline="0"/>
            <a:t> to the World of </a:t>
          </a:r>
          <a:r>
            <a:rPr lang="en-US" sz="3200" baseline="0">
              <a:solidFill>
                <a:srgbClr val="FF9900"/>
              </a:solidFill>
            </a:rPr>
            <a:t>WaNuLCAS</a:t>
          </a:r>
          <a:r>
            <a:rPr lang="en-US" sz="3200" baseline="0"/>
            <a:t> !</a:t>
          </a:r>
        </a:p>
        <a:p>
          <a:r>
            <a:rPr lang="en-US" sz="1400" baseline="0"/>
            <a:t>A model of </a:t>
          </a:r>
          <a:r>
            <a:rPr lang="en-US" sz="1400" b="1" baseline="0">
              <a:solidFill>
                <a:srgbClr val="FF9900"/>
              </a:solidFill>
            </a:rPr>
            <a:t>Wa</a:t>
          </a:r>
          <a:r>
            <a:rPr lang="en-US" sz="1400" baseline="0"/>
            <a:t>ter, </a:t>
          </a:r>
          <a:r>
            <a:rPr lang="en-US" sz="1400" b="1" baseline="0">
              <a:solidFill>
                <a:srgbClr val="FF9900"/>
              </a:solidFill>
            </a:rPr>
            <a:t>Nu</a:t>
          </a:r>
          <a:r>
            <a:rPr lang="en-US" sz="1400" baseline="0"/>
            <a:t>trient and </a:t>
          </a:r>
          <a:r>
            <a:rPr lang="en-US" sz="1400" b="1" baseline="0">
              <a:solidFill>
                <a:srgbClr val="FF9900"/>
              </a:solidFill>
            </a:rPr>
            <a:t>L</a:t>
          </a:r>
          <a:r>
            <a:rPr lang="en-US" sz="1400" baseline="0"/>
            <a:t>ight </a:t>
          </a:r>
          <a:r>
            <a:rPr lang="en-US" sz="1400" b="1" baseline="0">
              <a:solidFill>
                <a:srgbClr val="FF9900"/>
              </a:solidFill>
            </a:rPr>
            <a:t>C</a:t>
          </a:r>
          <a:r>
            <a:rPr lang="en-US" sz="1400" baseline="0"/>
            <a:t>apture in </a:t>
          </a:r>
          <a:r>
            <a:rPr lang="en-US" sz="1400" b="1" baseline="0">
              <a:solidFill>
                <a:srgbClr val="FF9900"/>
              </a:solidFill>
            </a:rPr>
            <a:t>A</a:t>
          </a:r>
          <a:r>
            <a:rPr lang="en-US" sz="1400" baseline="0"/>
            <a:t>groforestry </a:t>
          </a:r>
          <a:r>
            <a:rPr lang="en-US" sz="1400" b="1" baseline="0">
              <a:solidFill>
                <a:srgbClr val="FF9900"/>
              </a:solidFill>
            </a:rPr>
            <a:t>S</a:t>
          </a:r>
          <a:r>
            <a:rPr lang="en-US" sz="1400" baseline="0"/>
            <a:t>ystems</a:t>
          </a:r>
        </a:p>
        <a:p>
          <a:r>
            <a:rPr lang="en-US" sz="1300" b="0" baseline="0">
              <a:solidFill>
                <a:srgbClr val="00B050"/>
              </a:solidFill>
            </a:rPr>
            <a:t>by Meine van Noordwijk, Betha Lusiana, Ni'matul Khasanah and Rachmat Mulia</a:t>
          </a:r>
        </a:p>
        <a:p>
          <a:endParaRPr lang="en-US" sz="1100" baseline="0"/>
        </a:p>
        <a:p>
          <a:r>
            <a:rPr lang="en-US" sz="1300" baseline="0">
              <a:solidFill>
                <a:schemeClr val="tx1"/>
              </a:solidFill>
            </a:rPr>
            <a:t>This Excel file contains inputs parameters that are linked to the </a:t>
          </a:r>
          <a:r>
            <a:rPr lang="en-US" sz="1300" b="1" baseline="0">
              <a:solidFill>
                <a:srgbClr val="FF9900"/>
              </a:solidFill>
            </a:rPr>
            <a:t>WaNuLCAS</a:t>
          </a:r>
          <a:r>
            <a:rPr lang="en-US" sz="1300" baseline="0">
              <a:solidFill>
                <a:srgbClr val="FF9900"/>
              </a:solidFill>
            </a:rPr>
            <a:t> </a:t>
          </a:r>
          <a:r>
            <a:rPr lang="en-US" sz="1300" baseline="0">
              <a:solidFill>
                <a:schemeClr val="tx1"/>
              </a:solidFill>
            </a:rPr>
            <a:t>model version 4.0, running in the STELLA 7 or beyond.</a:t>
          </a:r>
        </a:p>
        <a:p>
          <a:endParaRPr lang="en-US" sz="1300" baseline="0">
            <a:solidFill>
              <a:srgbClr val="0000FF"/>
            </a:solidFill>
          </a:endParaRPr>
        </a:p>
        <a:p>
          <a:r>
            <a:rPr lang="en-US" sz="1300" baseline="0">
              <a:solidFill>
                <a:schemeClr val="tx1"/>
              </a:solidFill>
            </a:rPr>
            <a:t>The </a:t>
          </a:r>
          <a:r>
            <a:rPr lang="en-US" sz="1300" b="1" baseline="0">
              <a:solidFill>
                <a:srgbClr val="FF9900"/>
              </a:solidFill>
            </a:rPr>
            <a:t>'AFSystem'</a:t>
          </a:r>
          <a:r>
            <a:rPr lang="en-US" sz="1300" baseline="0">
              <a:solidFill>
                <a:srgbClr val="FF9900"/>
              </a:solidFill>
            </a:rPr>
            <a:t> </a:t>
          </a:r>
          <a:r>
            <a:rPr lang="en-US" sz="1300" baseline="0">
              <a:solidFill>
                <a:schemeClr val="tx1"/>
              </a:solidFill>
            </a:rPr>
            <a:t>sheet contains </a:t>
          </a:r>
          <a:r>
            <a:rPr lang="en-US" sz="1300">
              <a:solidFill>
                <a:schemeClr val="tx1"/>
              </a:solidFill>
              <a:latin typeface="+mn-lt"/>
              <a:ea typeface="+mn-ea"/>
              <a:cs typeface="+mn-cs"/>
            </a:rPr>
            <a:t>design of the system simulated. </a:t>
          </a:r>
          <a:r>
            <a:rPr lang="en-US" sz="1300" baseline="0">
              <a:solidFill>
                <a:schemeClr val="tx1"/>
              </a:solidFill>
              <a:latin typeface="+mn-lt"/>
              <a:ea typeface="+mn-ea"/>
              <a:cs typeface="+mn-cs"/>
            </a:rPr>
            <a:t>The </a:t>
          </a:r>
          <a:r>
            <a:rPr lang="en-US" sz="1300" b="1" baseline="0">
              <a:solidFill>
                <a:srgbClr val="FF9900"/>
              </a:solidFill>
              <a:latin typeface="+mn-lt"/>
              <a:ea typeface="+mn-ea"/>
              <a:cs typeface="+mn-cs"/>
            </a:rPr>
            <a:t>'Weather'</a:t>
          </a:r>
          <a:r>
            <a:rPr lang="en-US" sz="1300" baseline="0">
              <a:solidFill>
                <a:srgbClr val="FF9900"/>
              </a:solidFill>
              <a:latin typeface="+mn-lt"/>
              <a:ea typeface="+mn-ea"/>
              <a:cs typeface="+mn-cs"/>
            </a:rPr>
            <a:t> </a:t>
          </a:r>
          <a:r>
            <a:rPr lang="en-US" sz="1300" baseline="0">
              <a:solidFill>
                <a:schemeClr val="tx1"/>
              </a:solidFill>
              <a:latin typeface="+mn-lt"/>
              <a:ea typeface="+mn-ea"/>
              <a:cs typeface="+mn-cs"/>
            </a:rPr>
            <a:t>sheet provides rainfall, evapotranspiration potential and temperature data. </a:t>
          </a:r>
          <a:r>
            <a:rPr lang="en-US" sz="1300">
              <a:solidFill>
                <a:schemeClr val="tx1"/>
              </a:solidFill>
              <a:latin typeface="+mn-lt"/>
              <a:ea typeface="+mn-ea"/>
              <a:cs typeface="+mn-cs"/>
            </a:rPr>
            <a:t>The </a:t>
          </a:r>
          <a:r>
            <a:rPr lang="en-US" sz="1300" b="1" baseline="0">
              <a:solidFill>
                <a:srgbClr val="FF9900"/>
              </a:solidFill>
            </a:rPr>
            <a:t>'Pedotransfer'</a:t>
          </a:r>
          <a:r>
            <a:rPr lang="en-US" sz="1300" baseline="0">
              <a:solidFill>
                <a:srgbClr val="FF9900"/>
              </a:solidFill>
            </a:rPr>
            <a:t> </a:t>
          </a:r>
          <a:r>
            <a:rPr lang="en-US" sz="1300" baseline="0">
              <a:solidFill>
                <a:schemeClr val="tx1"/>
              </a:solidFill>
            </a:rPr>
            <a:t>sheet contains calculation tools to help generating tables of soil hydraulic properties needed in Zone 1...4. </a:t>
          </a:r>
          <a:r>
            <a:rPr lang="en-US" sz="1300" b="0" baseline="0">
              <a:solidFill>
                <a:schemeClr val="tx1"/>
              </a:solidFill>
            </a:rPr>
            <a:t>The</a:t>
          </a:r>
          <a:r>
            <a:rPr lang="en-US" sz="1300" b="1" baseline="0">
              <a:solidFill>
                <a:schemeClr val="tx1"/>
              </a:solidFill>
            </a:rPr>
            <a:t> </a:t>
          </a:r>
          <a:r>
            <a:rPr lang="en-US" sz="1300" b="1" baseline="0">
              <a:solidFill>
                <a:srgbClr val="FF9900"/>
              </a:solidFill>
            </a:rPr>
            <a:t>'Phosphorous</a:t>
          </a:r>
          <a:r>
            <a:rPr lang="en-US" sz="1300" b="1" baseline="0">
              <a:solidFill>
                <a:schemeClr val="tx1"/>
              </a:solidFill>
            </a:rPr>
            <a:t>'</a:t>
          </a:r>
          <a:r>
            <a:rPr lang="en-US" sz="1300" baseline="0">
              <a:solidFill>
                <a:schemeClr val="tx1"/>
              </a:solidFill>
            </a:rPr>
            <a:t> sheet contains a procedure to calculate Ka_P, P concetration and indices of P availability, such as P_Bray value.  The </a:t>
          </a:r>
          <a:r>
            <a:rPr lang="en-US" sz="1300" b="1" baseline="0">
              <a:solidFill>
                <a:srgbClr val="FF9900"/>
              </a:solidFill>
            </a:rPr>
            <a:t>'Nitrogen'</a:t>
          </a:r>
          <a:r>
            <a:rPr lang="en-US" sz="1300" baseline="0">
              <a:solidFill>
                <a:srgbClr val="FF9900"/>
              </a:solidFill>
            </a:rPr>
            <a:t> </a:t>
          </a:r>
          <a:r>
            <a:rPr lang="en-US" sz="1300" baseline="0">
              <a:solidFill>
                <a:schemeClr val="tx1"/>
              </a:solidFill>
            </a:rPr>
            <a:t>sheet contains </a:t>
          </a:r>
          <a:r>
            <a:rPr lang="en-US" sz="1300">
              <a:solidFill>
                <a:schemeClr val="tx1"/>
              </a:solidFill>
              <a:latin typeface="+mn-lt"/>
              <a:ea typeface="+mn-ea"/>
              <a:cs typeface="+mn-cs"/>
            </a:rPr>
            <a:t>initial soil</a:t>
          </a:r>
          <a:r>
            <a:rPr lang="en-US" sz="1300" baseline="0">
              <a:solidFill>
                <a:schemeClr val="tx1"/>
              </a:solidFill>
              <a:latin typeface="+mn-lt"/>
              <a:ea typeface="+mn-ea"/>
              <a:cs typeface="+mn-cs"/>
            </a:rPr>
            <a:t> nitrogen</a:t>
          </a:r>
          <a:r>
            <a:rPr lang="en-US" sz="1300">
              <a:solidFill>
                <a:schemeClr val="tx1"/>
              </a:solidFill>
              <a:latin typeface="+mn-lt"/>
              <a:ea typeface="+mn-ea"/>
              <a:cs typeface="+mn-cs"/>
            </a:rPr>
            <a:t> for each soil layer and zone, </a:t>
          </a:r>
          <a:r>
            <a:rPr lang="en-US" sz="1300" baseline="0">
              <a:solidFill>
                <a:schemeClr val="tx1"/>
              </a:solidFill>
            </a:rPr>
            <a:t>while the </a:t>
          </a:r>
          <a:r>
            <a:rPr lang="en-US" sz="1300" b="1" baseline="0">
              <a:solidFill>
                <a:srgbClr val="FF9900"/>
              </a:solidFill>
            </a:rPr>
            <a:t>'Slash and Burn'</a:t>
          </a:r>
          <a:r>
            <a:rPr lang="en-US" sz="1300" baseline="0">
              <a:solidFill>
                <a:srgbClr val="FF9900"/>
              </a:solidFill>
            </a:rPr>
            <a:t> </a:t>
          </a:r>
          <a:r>
            <a:rPr lang="en-US" sz="1300" baseline="0">
              <a:solidFill>
                <a:schemeClr val="tx1"/>
              </a:solidFill>
            </a:rPr>
            <a:t>sheet contains tables for the impact of fire.</a:t>
          </a:r>
        </a:p>
        <a:p>
          <a:endParaRPr lang="en-US" sz="1300" baseline="0">
            <a:solidFill>
              <a:schemeClr val="tx1"/>
            </a:solidFill>
          </a:endParaRPr>
        </a:p>
        <a:p>
          <a:r>
            <a:rPr lang="en-US" sz="1300" baseline="0">
              <a:solidFill>
                <a:schemeClr val="tx1"/>
              </a:solidFill>
              <a:latin typeface="+mn-lt"/>
              <a:ea typeface="+mn-ea"/>
              <a:cs typeface="+mn-cs"/>
            </a:rPr>
            <a:t>The </a:t>
          </a:r>
          <a:r>
            <a:rPr lang="en-US" sz="1300" b="1" baseline="0">
              <a:solidFill>
                <a:srgbClr val="FF9900"/>
              </a:solidFill>
              <a:latin typeface="+mn-lt"/>
              <a:ea typeface="+mn-ea"/>
              <a:cs typeface="+mn-cs"/>
            </a:rPr>
            <a:t>'Crop Management</a:t>
          </a:r>
          <a:r>
            <a:rPr lang="en-US" sz="1300" b="1" baseline="0">
              <a:solidFill>
                <a:schemeClr val="tx1"/>
              </a:solidFill>
              <a:latin typeface="+mn-lt"/>
              <a:ea typeface="+mn-ea"/>
              <a:cs typeface="+mn-cs"/>
            </a:rPr>
            <a:t>'</a:t>
          </a:r>
          <a:r>
            <a:rPr lang="en-US" sz="1300" baseline="0">
              <a:solidFill>
                <a:schemeClr val="tx1"/>
              </a:solidFill>
              <a:latin typeface="+mn-lt"/>
              <a:ea typeface="+mn-ea"/>
              <a:cs typeface="+mn-cs"/>
            </a:rPr>
            <a:t> and </a:t>
          </a:r>
          <a:r>
            <a:rPr lang="en-US" sz="1300" baseline="0">
              <a:solidFill>
                <a:srgbClr val="FF9900"/>
              </a:solidFill>
              <a:latin typeface="+mn-lt"/>
              <a:ea typeface="+mn-ea"/>
              <a:cs typeface="+mn-cs"/>
            </a:rPr>
            <a:t>'</a:t>
          </a:r>
          <a:r>
            <a:rPr lang="en-US" sz="1300" b="1" baseline="0">
              <a:solidFill>
                <a:srgbClr val="FF9900"/>
              </a:solidFill>
              <a:latin typeface="+mn-lt"/>
              <a:ea typeface="+mn-ea"/>
              <a:cs typeface="+mn-cs"/>
            </a:rPr>
            <a:t>Tree Management'</a:t>
          </a:r>
          <a:r>
            <a:rPr lang="en-US" sz="1300" baseline="0">
              <a:solidFill>
                <a:srgbClr val="FF9900"/>
              </a:solidFill>
              <a:latin typeface="+mn-lt"/>
              <a:ea typeface="+mn-ea"/>
              <a:cs typeface="+mn-cs"/>
            </a:rPr>
            <a:t> </a:t>
          </a:r>
          <a:r>
            <a:rPr lang="en-US" sz="1300" baseline="0">
              <a:solidFill>
                <a:schemeClr val="tx1"/>
              </a:solidFill>
              <a:latin typeface="+mn-lt"/>
              <a:ea typeface="+mn-ea"/>
              <a:cs typeface="+mn-cs"/>
            </a:rPr>
            <a:t>sheet determine type of crops and trees used in the simulation part of the calender of events that govern the simulation; other events are set within STELLA model itself. While, t</a:t>
          </a:r>
          <a:r>
            <a:rPr lang="en-US" sz="1300" baseline="0">
              <a:solidFill>
                <a:schemeClr val="tx1"/>
              </a:solidFill>
            </a:rPr>
            <a:t>he </a:t>
          </a:r>
          <a:r>
            <a:rPr lang="en-US" sz="1300" b="1" baseline="0">
              <a:solidFill>
                <a:srgbClr val="FF9900"/>
              </a:solidFill>
            </a:rPr>
            <a:t>'Crop Library'</a:t>
          </a:r>
          <a:r>
            <a:rPr lang="en-US" sz="1300" baseline="0">
              <a:solidFill>
                <a:srgbClr val="FF9900"/>
              </a:solidFill>
            </a:rPr>
            <a:t> </a:t>
          </a:r>
          <a:r>
            <a:rPr lang="en-US" sz="1300" baseline="0">
              <a:solidFill>
                <a:schemeClr val="tx1"/>
              </a:solidFill>
            </a:rPr>
            <a:t>and </a:t>
          </a:r>
          <a:r>
            <a:rPr lang="en-US" sz="1300" b="1" baseline="0">
              <a:solidFill>
                <a:srgbClr val="FF9900"/>
              </a:solidFill>
            </a:rPr>
            <a:t>'Tree Library</a:t>
          </a:r>
          <a:r>
            <a:rPr lang="en-US" sz="1300" b="1" baseline="0">
              <a:solidFill>
                <a:schemeClr val="tx1"/>
              </a:solidFill>
            </a:rPr>
            <a:t>'</a:t>
          </a:r>
          <a:r>
            <a:rPr lang="en-US" sz="1300" baseline="0">
              <a:solidFill>
                <a:schemeClr val="tx1"/>
              </a:solidFill>
            </a:rPr>
            <a:t> sheets allow you to choose from a (so far small) database of crops and tress to use in the simulation. </a:t>
          </a:r>
          <a:r>
            <a:rPr lang="en-US" sz="1300">
              <a:solidFill>
                <a:schemeClr val="tx1"/>
              </a:solidFill>
              <a:latin typeface="+mn-lt"/>
              <a:ea typeface="+mn-ea"/>
              <a:cs typeface="+mn-cs"/>
            </a:rPr>
            <a:t>The </a:t>
          </a:r>
          <a:r>
            <a:rPr lang="en-US" sz="1300" b="1">
              <a:solidFill>
                <a:srgbClr val="FF9900"/>
              </a:solidFill>
              <a:latin typeface="+mn-lt"/>
              <a:ea typeface="+mn-ea"/>
              <a:cs typeface="+mn-cs"/>
            </a:rPr>
            <a:t>'Profitability</a:t>
          </a:r>
          <a:r>
            <a:rPr lang="en-US" sz="1300" b="1">
              <a:solidFill>
                <a:schemeClr val="tx1"/>
              </a:solidFill>
              <a:latin typeface="+mn-lt"/>
              <a:ea typeface="+mn-ea"/>
              <a:cs typeface="+mn-cs"/>
            </a:rPr>
            <a:t>'</a:t>
          </a:r>
          <a:r>
            <a:rPr lang="en-US" sz="1300" baseline="0">
              <a:solidFill>
                <a:schemeClr val="tx1"/>
              </a:solidFill>
              <a:latin typeface="+mn-lt"/>
              <a:ea typeface="+mn-ea"/>
              <a:cs typeface="+mn-cs"/>
            </a:rPr>
            <a:t> sheet </a:t>
          </a:r>
          <a:r>
            <a:rPr lang="en-US" sz="1300">
              <a:solidFill>
                <a:schemeClr val="tx1"/>
              </a:solidFill>
              <a:latin typeface="+mn-lt"/>
              <a:ea typeface="+mn-ea"/>
              <a:cs typeface="+mn-cs"/>
            </a:rPr>
            <a:t>contains profitability input needed in the simulated systems.</a:t>
          </a:r>
        </a:p>
        <a:p>
          <a:endParaRPr lang="en-US" sz="1300" baseline="0">
            <a:solidFill>
              <a:srgbClr val="0000FF"/>
            </a:solidFill>
          </a:endParaRPr>
        </a:p>
        <a:p>
          <a:r>
            <a:rPr lang="en-US" sz="1300" b="1" baseline="0">
              <a:solidFill>
                <a:schemeClr val="tx1"/>
              </a:solidFill>
            </a:rPr>
            <a:t>IN ALL SHEETS, YOU CAN ONLY CHANGE VALUES IN BLUE FONT !!!</a:t>
          </a:r>
        </a:p>
        <a:p>
          <a:endParaRPr lang="en-US" sz="1100"/>
        </a:p>
      </xdr:txBody>
    </xdr:sp>
    <xdr:clientData/>
  </xdr:oneCellAnchor>
  <xdr:oneCellAnchor>
    <xdr:from>
      <xdr:col>11</xdr:col>
      <xdr:colOff>94676</xdr:colOff>
      <xdr:row>1</xdr:row>
      <xdr:rowOff>28185</xdr:rowOff>
    </xdr:from>
    <xdr:ext cx="1828800" cy="320040"/>
    <xdr:sp macro="[0]!Rectangle4_Click" textlink="">
      <xdr:nvSpPr>
        <xdr:cNvPr id="5" name="Rectangle 4">
          <a:extLst>
            <a:ext uri="{FF2B5EF4-FFF2-40B4-BE49-F238E27FC236}">
              <a16:creationId xmlns:a16="http://schemas.microsoft.com/office/drawing/2014/main" id="{00000000-0008-0000-0000-000005000000}"/>
            </a:ext>
          </a:extLst>
        </xdr:cNvPr>
        <xdr:cNvSpPr/>
      </xdr:nvSpPr>
      <xdr:spPr bwMode="auto">
        <a:xfrm>
          <a:off x="6800276" y="190110"/>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AF System</a:t>
          </a:r>
        </a:p>
      </xdr:txBody>
    </xdr:sp>
    <xdr:clientData/>
  </xdr:oneCellAnchor>
  <xdr:oneCellAnchor>
    <xdr:from>
      <xdr:col>11</xdr:col>
      <xdr:colOff>104775</xdr:colOff>
      <xdr:row>4</xdr:row>
      <xdr:rowOff>28575</xdr:rowOff>
    </xdr:from>
    <xdr:ext cx="1828800" cy="320040"/>
    <xdr:sp macro="[0]!Rectangle5_Click" textlink="">
      <xdr:nvSpPr>
        <xdr:cNvPr id="6" name="Rectangle 5">
          <a:extLst>
            <a:ext uri="{FF2B5EF4-FFF2-40B4-BE49-F238E27FC236}">
              <a16:creationId xmlns:a16="http://schemas.microsoft.com/office/drawing/2014/main" id="{00000000-0008-0000-0000-000006000000}"/>
            </a:ext>
          </a:extLst>
        </xdr:cNvPr>
        <xdr:cNvSpPr/>
      </xdr:nvSpPr>
      <xdr:spPr bwMode="auto">
        <a:xfrm>
          <a:off x="6810375" y="67627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WEATHER</a:t>
          </a:r>
        </a:p>
      </xdr:txBody>
    </xdr:sp>
    <xdr:clientData/>
  </xdr:oneCellAnchor>
  <xdr:oneCellAnchor>
    <xdr:from>
      <xdr:col>14</xdr:col>
      <xdr:colOff>276225</xdr:colOff>
      <xdr:row>1</xdr:row>
      <xdr:rowOff>28575</xdr:rowOff>
    </xdr:from>
    <xdr:ext cx="1828800" cy="320040"/>
    <xdr:sp macro="[0]!Rectangle11_Click" textlink="">
      <xdr:nvSpPr>
        <xdr:cNvPr id="7" name="Rectangle 6">
          <a:extLst>
            <a:ext uri="{FF2B5EF4-FFF2-40B4-BE49-F238E27FC236}">
              <a16:creationId xmlns:a16="http://schemas.microsoft.com/office/drawing/2014/main" id="{00000000-0008-0000-0000-000007000000}"/>
            </a:ext>
          </a:extLst>
        </xdr:cNvPr>
        <xdr:cNvSpPr/>
      </xdr:nvSpPr>
      <xdr:spPr bwMode="auto">
        <a:xfrm>
          <a:off x="8810625" y="190500"/>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Crop</a:t>
          </a:r>
          <a:r>
            <a:rPr lang="en-US" sz="1400" b="1" baseline="0"/>
            <a:t> Library</a:t>
          </a:r>
          <a:endParaRPr lang="en-US" sz="1400" b="1"/>
        </a:p>
      </xdr:txBody>
    </xdr:sp>
    <xdr:clientData/>
  </xdr:oneCellAnchor>
  <xdr:oneCellAnchor>
    <xdr:from>
      <xdr:col>14</xdr:col>
      <xdr:colOff>276225</xdr:colOff>
      <xdr:row>7</xdr:row>
      <xdr:rowOff>57150</xdr:rowOff>
    </xdr:from>
    <xdr:ext cx="1828800" cy="320040"/>
    <xdr:sp macro="[0]!Rectangle13_Click" textlink="">
      <xdr:nvSpPr>
        <xdr:cNvPr id="8" name="Rectangle 7">
          <a:extLst>
            <a:ext uri="{FF2B5EF4-FFF2-40B4-BE49-F238E27FC236}">
              <a16:creationId xmlns:a16="http://schemas.microsoft.com/office/drawing/2014/main" id="{00000000-0008-0000-0000-000008000000}"/>
            </a:ext>
          </a:extLst>
        </xdr:cNvPr>
        <xdr:cNvSpPr/>
      </xdr:nvSpPr>
      <xdr:spPr bwMode="auto">
        <a:xfrm>
          <a:off x="8810625" y="119062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TREE</a:t>
          </a:r>
          <a:r>
            <a:rPr lang="en-US" sz="1400" b="1" baseline="0"/>
            <a:t> MANAGEMENT</a:t>
          </a:r>
          <a:endParaRPr lang="en-US" sz="1400" b="1"/>
        </a:p>
      </xdr:txBody>
    </xdr:sp>
    <xdr:clientData/>
  </xdr:oneCellAnchor>
  <xdr:oneCellAnchor>
    <xdr:from>
      <xdr:col>14</xdr:col>
      <xdr:colOff>266700</xdr:colOff>
      <xdr:row>10</xdr:row>
      <xdr:rowOff>66675</xdr:rowOff>
    </xdr:from>
    <xdr:ext cx="1828800" cy="320040"/>
    <xdr:sp macro="[0]!Rectangle14_Click" textlink="">
      <xdr:nvSpPr>
        <xdr:cNvPr id="9" name="Rectangle 8">
          <a:extLst>
            <a:ext uri="{FF2B5EF4-FFF2-40B4-BE49-F238E27FC236}">
              <a16:creationId xmlns:a16="http://schemas.microsoft.com/office/drawing/2014/main" id="{00000000-0008-0000-0000-000009000000}"/>
            </a:ext>
          </a:extLst>
        </xdr:cNvPr>
        <xdr:cNvSpPr/>
      </xdr:nvSpPr>
      <xdr:spPr bwMode="auto">
        <a:xfrm>
          <a:off x="8801100" y="1685925"/>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CROP</a:t>
          </a:r>
          <a:r>
            <a:rPr lang="en-US" sz="1400" b="1" baseline="0"/>
            <a:t> MANAGEMENT</a:t>
          </a:r>
          <a:endParaRPr lang="en-US" sz="1400" b="1"/>
        </a:p>
      </xdr:txBody>
    </xdr:sp>
    <xdr:clientData/>
  </xdr:oneCellAnchor>
  <xdr:oneCellAnchor>
    <xdr:from>
      <xdr:col>11</xdr:col>
      <xdr:colOff>95250</xdr:colOff>
      <xdr:row>16</xdr:row>
      <xdr:rowOff>85725</xdr:rowOff>
    </xdr:from>
    <xdr:ext cx="1828800" cy="320040"/>
    <xdr:sp macro="[0]!Rectangle10_Click" textlink="">
      <xdr:nvSpPr>
        <xdr:cNvPr id="10" name="Rectangle 9">
          <a:extLst>
            <a:ext uri="{FF2B5EF4-FFF2-40B4-BE49-F238E27FC236}">
              <a16:creationId xmlns:a16="http://schemas.microsoft.com/office/drawing/2014/main" id="{00000000-0008-0000-0000-00000A000000}"/>
            </a:ext>
          </a:extLst>
        </xdr:cNvPr>
        <xdr:cNvSpPr/>
      </xdr:nvSpPr>
      <xdr:spPr bwMode="auto">
        <a:xfrm>
          <a:off x="6800850" y="2676525"/>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Slash&amp;Burn</a:t>
          </a:r>
        </a:p>
      </xdr:txBody>
    </xdr:sp>
    <xdr:clientData/>
  </xdr:oneCellAnchor>
  <xdr:oneCellAnchor>
    <xdr:from>
      <xdr:col>11</xdr:col>
      <xdr:colOff>85725</xdr:colOff>
      <xdr:row>13</xdr:row>
      <xdr:rowOff>85725</xdr:rowOff>
    </xdr:from>
    <xdr:ext cx="1828800" cy="320040"/>
    <xdr:sp macro="[0]!Rectangle9_Click" textlink="">
      <xdr:nvSpPr>
        <xdr:cNvPr id="11" name="Rectangle 10">
          <a:extLst>
            <a:ext uri="{FF2B5EF4-FFF2-40B4-BE49-F238E27FC236}">
              <a16:creationId xmlns:a16="http://schemas.microsoft.com/office/drawing/2014/main" id="{00000000-0008-0000-0000-00000B000000}"/>
            </a:ext>
          </a:extLst>
        </xdr:cNvPr>
        <xdr:cNvSpPr/>
      </xdr:nvSpPr>
      <xdr:spPr bwMode="auto">
        <a:xfrm>
          <a:off x="6791325" y="2190750"/>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Nitrogen</a:t>
          </a:r>
        </a:p>
      </xdr:txBody>
    </xdr:sp>
    <xdr:clientData/>
  </xdr:oneCellAnchor>
  <xdr:oneCellAnchor>
    <xdr:from>
      <xdr:col>11</xdr:col>
      <xdr:colOff>95250</xdr:colOff>
      <xdr:row>10</xdr:row>
      <xdr:rowOff>76200</xdr:rowOff>
    </xdr:from>
    <xdr:ext cx="1828800" cy="320040"/>
    <xdr:sp macro="[0]!Rectangle8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6800850" y="1695450"/>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Phosphorous</a:t>
          </a:r>
        </a:p>
      </xdr:txBody>
    </xdr:sp>
    <xdr:clientData/>
  </xdr:oneCellAnchor>
  <xdr:oneCellAnchor>
    <xdr:from>
      <xdr:col>11</xdr:col>
      <xdr:colOff>104775</xdr:colOff>
      <xdr:row>7</xdr:row>
      <xdr:rowOff>57150</xdr:rowOff>
    </xdr:from>
    <xdr:ext cx="1828800" cy="320040"/>
    <xdr:sp macro="[0]!Rectangle7_Click" textlink="">
      <xdr:nvSpPr>
        <xdr:cNvPr id="13" name="Rectangle 12">
          <a:extLst>
            <a:ext uri="{FF2B5EF4-FFF2-40B4-BE49-F238E27FC236}">
              <a16:creationId xmlns:a16="http://schemas.microsoft.com/office/drawing/2014/main" id="{00000000-0008-0000-0000-00000D000000}"/>
            </a:ext>
          </a:extLst>
        </xdr:cNvPr>
        <xdr:cNvSpPr/>
      </xdr:nvSpPr>
      <xdr:spPr bwMode="auto">
        <a:xfrm>
          <a:off x="6810375" y="119062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Pedotransfer</a:t>
          </a:r>
        </a:p>
      </xdr:txBody>
    </xdr:sp>
    <xdr:clientData/>
  </xdr:oneCellAnchor>
  <xdr:oneCellAnchor>
    <xdr:from>
      <xdr:col>14</xdr:col>
      <xdr:colOff>285750</xdr:colOff>
      <xdr:row>4</xdr:row>
      <xdr:rowOff>28575</xdr:rowOff>
    </xdr:from>
    <xdr:ext cx="1828800" cy="320040"/>
    <xdr:sp macro="[0]!Rectangle12_Click" textlink="">
      <xdr:nvSpPr>
        <xdr:cNvPr id="14" name="Rectangle 13">
          <a:extLst>
            <a:ext uri="{FF2B5EF4-FFF2-40B4-BE49-F238E27FC236}">
              <a16:creationId xmlns:a16="http://schemas.microsoft.com/office/drawing/2014/main" id="{00000000-0008-0000-0000-00000E000000}"/>
            </a:ext>
          </a:extLst>
        </xdr:cNvPr>
        <xdr:cNvSpPr/>
      </xdr:nvSpPr>
      <xdr:spPr bwMode="auto">
        <a:xfrm>
          <a:off x="8820150" y="676275"/>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Tree Library</a:t>
          </a:r>
        </a:p>
      </xdr:txBody>
    </xdr:sp>
    <xdr:clientData/>
  </xdr:oneCellAnchor>
  <xdr:oneCellAnchor>
    <xdr:from>
      <xdr:col>14</xdr:col>
      <xdr:colOff>266700</xdr:colOff>
      <xdr:row>16</xdr:row>
      <xdr:rowOff>95250</xdr:rowOff>
    </xdr:from>
    <xdr:ext cx="1828800" cy="320040"/>
    <xdr:sp macro="[0]!Rectangle16_Click" textlink="">
      <xdr:nvSpPr>
        <xdr:cNvPr id="15" name="Rectangle 14">
          <a:extLst>
            <a:ext uri="{FF2B5EF4-FFF2-40B4-BE49-F238E27FC236}">
              <a16:creationId xmlns:a16="http://schemas.microsoft.com/office/drawing/2014/main" id="{00000000-0008-0000-0000-00000F000000}"/>
            </a:ext>
          </a:extLst>
        </xdr:cNvPr>
        <xdr:cNvSpPr/>
      </xdr:nvSpPr>
      <xdr:spPr bwMode="auto">
        <a:xfrm>
          <a:off x="8801100" y="2686050"/>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Pedotransfer</a:t>
          </a:r>
          <a:r>
            <a:rPr lang="en-US" sz="1400" b="1" baseline="0"/>
            <a:t> SOM</a:t>
          </a:r>
          <a:endParaRPr lang="en-US" sz="1400" b="1"/>
        </a:p>
      </xdr:txBody>
    </xdr:sp>
    <xdr:clientData/>
  </xdr:oneCellAnchor>
  <xdr:oneCellAnchor>
    <xdr:from>
      <xdr:col>14</xdr:col>
      <xdr:colOff>266700</xdr:colOff>
      <xdr:row>13</xdr:row>
      <xdr:rowOff>85725</xdr:rowOff>
    </xdr:from>
    <xdr:ext cx="1828800" cy="320040"/>
    <xdr:sp macro="[0]!Rectangle15_Click" textlink="">
      <xdr:nvSpPr>
        <xdr:cNvPr id="16" name="Rectangle 15">
          <a:extLst>
            <a:ext uri="{FF2B5EF4-FFF2-40B4-BE49-F238E27FC236}">
              <a16:creationId xmlns:a16="http://schemas.microsoft.com/office/drawing/2014/main" id="{00000000-0008-0000-0000-000010000000}"/>
            </a:ext>
          </a:extLst>
        </xdr:cNvPr>
        <xdr:cNvSpPr/>
      </xdr:nvSpPr>
      <xdr:spPr bwMode="auto">
        <a:xfrm>
          <a:off x="8801100" y="2190750"/>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Profitability</a:t>
          </a:r>
        </a:p>
      </xdr:txBody>
    </xdr:sp>
    <xdr:clientData/>
  </xdr:oneCellAnchor>
  <xdr:oneCellAnchor>
    <xdr:from>
      <xdr:col>11</xdr:col>
      <xdr:colOff>78514</xdr:colOff>
      <xdr:row>19</xdr:row>
      <xdr:rowOff>136163</xdr:rowOff>
    </xdr:from>
    <xdr:ext cx="3836261" cy="654412"/>
    <xdr:sp macro="[0]!Rectangle17_Click" textlink="">
      <xdr:nvSpPr>
        <xdr:cNvPr id="17" name="Rectangle 16">
          <a:extLst>
            <a:ext uri="{FF2B5EF4-FFF2-40B4-BE49-F238E27FC236}">
              <a16:creationId xmlns:a16="http://schemas.microsoft.com/office/drawing/2014/main" id="{00000000-0008-0000-0000-000011000000}"/>
            </a:ext>
          </a:extLst>
        </xdr:cNvPr>
        <xdr:cNvSpPr/>
      </xdr:nvSpPr>
      <xdr:spPr bwMode="auto">
        <a:xfrm>
          <a:off x="6784114" y="3212738"/>
          <a:ext cx="3836261" cy="654412"/>
        </a:xfrm>
        <a:prstGeom prst="rect">
          <a:avLst/>
        </a:prstGeom>
        <a:ln>
          <a:headEnd type="none" w="med" len="med"/>
          <a:tailEnd type="none" w="med" len="med"/>
        </a:ln>
      </xdr:spPr>
      <xdr:style>
        <a:lnRef idx="1">
          <a:schemeClr val="accent6"/>
        </a:lnRef>
        <a:fillRef idx="3">
          <a:schemeClr val="accent6"/>
        </a:fillRef>
        <a:effectRef idx="2">
          <a:schemeClr val="accent6"/>
        </a:effectRef>
        <a:fontRef idx="minor">
          <a:schemeClr val="lt1"/>
        </a:fontRef>
      </xdr:style>
      <xdr:txBody>
        <a:bodyPr vertOverflow="clip" wrap="square" lIns="18288" tIns="0" rIns="0" bIns="0" rtlCol="0" anchor="ctr" upright="1">
          <a:noAutofit/>
        </a:bodyPr>
        <a:lstStyle/>
        <a:p>
          <a:pPr algn="ctr"/>
          <a:r>
            <a:rPr lang="en-US" sz="1400" b="1"/>
            <a:t>How to link and what</a:t>
          </a:r>
          <a:r>
            <a:rPr lang="en-US" sz="1400" b="1" baseline="0"/>
            <a:t> results can be obtained from WaNuLCAS STELLA</a:t>
          </a:r>
          <a:endParaRPr lang="en-US" sz="1400" b="1"/>
        </a:p>
      </xdr:txBody>
    </xdr:sp>
    <xdr:clientData/>
  </xdr:oneCellAnchor>
  <xdr:oneCellAnchor>
    <xdr:from>
      <xdr:col>11</xdr:col>
      <xdr:colOff>76200</xdr:colOff>
      <xdr:row>25</xdr:row>
      <xdr:rowOff>47625</xdr:rowOff>
    </xdr:from>
    <xdr:ext cx="3849324" cy="718530"/>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828367" y="4016375"/>
          <a:ext cx="3849324" cy="71853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wrap="none" rtlCol="0" anchor="t">
          <a:spAutoFit/>
        </a:bodyPr>
        <a:lstStyle/>
        <a:p>
          <a:r>
            <a:rPr lang="en-US" sz="1300"/>
            <a:t>Type Ctrl+U to update all crop &amp; tree and profitability</a:t>
          </a:r>
        </a:p>
        <a:p>
          <a:r>
            <a:rPr lang="en-US" sz="1300"/>
            <a:t>Type Ctrl+Y to update all soil parameters</a:t>
          </a:r>
        </a:p>
        <a:p>
          <a:r>
            <a:rPr lang="en-US" sz="1300"/>
            <a:t>Type</a:t>
          </a:r>
          <a:r>
            <a:rPr lang="en-US" sz="1300" baseline="0"/>
            <a:t> Ctrl+W to update all weather parameters</a:t>
          </a:r>
          <a:endParaRPr lang="en-US" sz="13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28575</xdr:colOff>
      <xdr:row>0</xdr:row>
      <xdr:rowOff>9525</xdr:rowOff>
    </xdr:from>
    <xdr:ext cx="3587457" cy="593304"/>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8575" y="9525"/>
          <a:ext cx="3587457"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chemeClr val="tx1"/>
              </a:solidFill>
              <a:latin typeface="+mn-lt"/>
            </a:rPr>
            <a:t>Agroforestry</a:t>
          </a:r>
          <a:r>
            <a:rPr lang="en-US" sz="3200" b="0" baseline="0">
              <a:solidFill>
                <a:schemeClr val="tx1"/>
              </a:solidFill>
              <a:latin typeface="+mn-lt"/>
            </a:rPr>
            <a:t> System</a:t>
          </a:r>
          <a:endParaRPr lang="en-US" sz="3200" b="0">
            <a:solidFill>
              <a:schemeClr val="tx1"/>
            </a:solidFill>
            <a:latin typeface="+mn-lt"/>
          </a:endParaRPr>
        </a:p>
      </xdr:txBody>
    </xdr:sp>
    <xdr:clientData/>
  </xdr:oneCellAnchor>
  <xdr:twoCellAnchor>
    <xdr:from>
      <xdr:col>9</xdr:col>
      <xdr:colOff>76200</xdr:colOff>
      <xdr:row>1</xdr:row>
      <xdr:rowOff>133350</xdr:rowOff>
    </xdr:from>
    <xdr:to>
      <xdr:col>12</xdr:col>
      <xdr:colOff>76200</xdr:colOff>
      <xdr:row>3</xdr:row>
      <xdr:rowOff>133350</xdr:rowOff>
    </xdr:to>
    <xdr:sp macro="[0]!Rectangle6_Click" textlink="">
      <xdr:nvSpPr>
        <xdr:cNvPr id="7" name="Rectangle 6">
          <a:extLst>
            <a:ext uri="{FF2B5EF4-FFF2-40B4-BE49-F238E27FC236}">
              <a16:creationId xmlns:a16="http://schemas.microsoft.com/office/drawing/2014/main" id="{00000000-0008-0000-0100-000007000000}"/>
            </a:ext>
          </a:extLst>
        </xdr:cNvPr>
        <xdr:cNvSpPr/>
      </xdr:nvSpPr>
      <xdr:spPr bwMode="auto">
        <a:xfrm>
          <a:off x="7829550" y="295275"/>
          <a:ext cx="1828800" cy="32385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300" b="1"/>
            <a:t>BACK TO READ ME</a:t>
          </a:r>
        </a:p>
      </xdr:txBody>
    </xdr:sp>
    <xdr:clientData/>
  </xdr:twoCellAnchor>
  <xdr:twoCellAnchor editAs="oneCell">
    <xdr:from>
      <xdr:col>0</xdr:col>
      <xdr:colOff>21168</xdr:colOff>
      <xdr:row>6</xdr:row>
      <xdr:rowOff>1</xdr:rowOff>
    </xdr:from>
    <xdr:to>
      <xdr:col>3</xdr:col>
      <xdr:colOff>187326</xdr:colOff>
      <xdr:row>26</xdr:row>
      <xdr:rowOff>33636</xdr:rowOff>
    </xdr:to>
    <xdr:pic>
      <xdr:nvPicPr>
        <xdr:cNvPr id="8" name="Picture 7" descr="wanulcas4 0.jp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stretch>
          <a:fillRect/>
        </a:stretch>
      </xdr:blipFill>
      <xdr:spPr>
        <a:xfrm>
          <a:off x="21168" y="1248834"/>
          <a:ext cx="3111500" cy="455293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38099</xdr:colOff>
      <xdr:row>3</xdr:row>
      <xdr:rowOff>76200</xdr:rowOff>
    </xdr:from>
    <xdr:to>
      <xdr:col>5</xdr:col>
      <xdr:colOff>376978</xdr:colOff>
      <xdr:row>8</xdr:row>
      <xdr:rowOff>38100</xdr:rowOff>
    </xdr:to>
    <xdr:sp macro="" textlink="">
      <xdr:nvSpPr>
        <xdr:cNvPr id="17412" name="Text Box 4">
          <a:extLst>
            <a:ext uri="{FF2B5EF4-FFF2-40B4-BE49-F238E27FC236}">
              <a16:creationId xmlns:a16="http://schemas.microsoft.com/office/drawing/2014/main" id="{00000000-0008-0000-0200-000004440000}"/>
            </a:ext>
          </a:extLst>
        </xdr:cNvPr>
        <xdr:cNvSpPr txBox="1">
          <a:spLocks noChangeArrowheads="1"/>
        </xdr:cNvSpPr>
      </xdr:nvSpPr>
      <xdr:spPr bwMode="auto">
        <a:xfrm>
          <a:off x="38099" y="676275"/>
          <a:ext cx="6219826" cy="962025"/>
        </a:xfrm>
        <a:prstGeom prst="rect">
          <a:avLst/>
        </a:prstGeom>
        <a:noFill/>
        <a:ln w="9525">
          <a:noFill/>
          <a:miter lim="800000"/>
          <a:headEnd/>
          <a:tailEnd/>
        </a:ln>
      </xdr:spPr>
      <xdr:txBody>
        <a:bodyPr vertOverflow="clip" wrap="square" lIns="27432" tIns="32004" rIns="0" bIns="0" anchor="t" upright="1"/>
        <a:lstStyle/>
        <a:p>
          <a:pPr algn="l" rtl="0">
            <a:defRPr sz="1000"/>
          </a:pPr>
          <a:r>
            <a:rPr lang="en-US" sz="1300" b="0" i="0" u="none" strike="noStrike" baseline="0">
              <a:solidFill>
                <a:schemeClr val="tx1"/>
              </a:solidFill>
              <a:latin typeface="+mn-lt"/>
            </a:rPr>
            <a:t>This spreadsheet provide daily values for weather parameters.  Values in blue font are linked to WaNuLCAS model.  Any changes made will automatically change associated values in the model.  User may specify rainfall, soil temperature and potential evapotranspiration other than daily data in STELLA. </a:t>
          </a:r>
          <a:endParaRPr lang="en-US" sz="1300" b="0" i="0" u="none" strike="noStrike" baseline="0">
            <a:solidFill>
              <a:schemeClr val="tx1"/>
            </a:solidFill>
            <a:latin typeface="+mn-lt"/>
            <a:cs typeface="Arial"/>
          </a:endParaRPr>
        </a:p>
        <a:p>
          <a:pPr algn="l" rtl="0">
            <a:defRPr sz="1000"/>
          </a:pPr>
          <a:endParaRPr lang="en-US" sz="1300" b="0" i="0" u="none" strike="noStrike" baseline="0">
            <a:solidFill>
              <a:schemeClr val="tx1"/>
            </a:solidFill>
            <a:latin typeface="+mn-lt"/>
            <a:cs typeface="Arial"/>
          </a:endParaRPr>
        </a:p>
      </xdr:txBody>
    </xdr:sp>
    <xdr:clientData/>
  </xdr:twoCellAnchor>
  <xdr:oneCellAnchor>
    <xdr:from>
      <xdr:col>0</xdr:col>
      <xdr:colOff>47625</xdr:colOff>
      <xdr:row>0</xdr:row>
      <xdr:rowOff>38100</xdr:rowOff>
    </xdr:from>
    <xdr:ext cx="1650837" cy="59330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625" y="38100"/>
          <a:ext cx="1650837"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chemeClr val="tx1"/>
              </a:solidFill>
              <a:latin typeface="+mn-lt"/>
            </a:rPr>
            <a:t>Weather</a:t>
          </a:r>
        </a:p>
      </xdr:txBody>
    </xdr:sp>
    <xdr:clientData/>
  </xdr:oneCellAnchor>
  <mc:AlternateContent xmlns:mc="http://schemas.openxmlformats.org/markup-compatibility/2006">
    <mc:Choice xmlns:a14="http://schemas.microsoft.com/office/drawing/2010/main" Requires="a14">
      <xdr:twoCellAnchor editAs="oneCell">
        <xdr:from>
          <xdr:col>7</xdr:col>
          <xdr:colOff>274320</xdr:colOff>
          <xdr:row>15</xdr:row>
          <xdr:rowOff>30480</xdr:rowOff>
        </xdr:from>
        <xdr:to>
          <xdr:col>9</xdr:col>
          <xdr:colOff>160020</xdr:colOff>
          <xdr:row>17</xdr:row>
          <xdr:rowOff>0</xdr:rowOff>
        </xdr:to>
        <xdr:sp macro="" textlink="">
          <xdr:nvSpPr>
            <xdr:cNvPr id="17414" name="CommandButton1"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28575</xdr:colOff>
      <xdr:row>0</xdr:row>
      <xdr:rowOff>161925</xdr:rowOff>
    </xdr:from>
    <xdr:to>
      <xdr:col>22</xdr:col>
      <xdr:colOff>276225</xdr:colOff>
      <xdr:row>1</xdr:row>
      <xdr:rowOff>0</xdr:rowOff>
    </xdr:to>
    <xdr:sp macro="" textlink="">
      <xdr:nvSpPr>
        <xdr:cNvPr id="7170" name="Text 2">
          <a:extLst>
            <a:ext uri="{FF2B5EF4-FFF2-40B4-BE49-F238E27FC236}">
              <a16:creationId xmlns:a16="http://schemas.microsoft.com/office/drawing/2014/main" id="{00000000-0008-0000-0300-0000021C0000}"/>
            </a:ext>
          </a:extLst>
        </xdr:cNvPr>
        <xdr:cNvSpPr txBox="1">
          <a:spLocks noChangeArrowheads="1"/>
        </xdr:cNvSpPr>
      </xdr:nvSpPr>
      <xdr:spPr bwMode="auto">
        <a:xfrm>
          <a:off x="11239500" y="161925"/>
          <a:ext cx="8439150" cy="457200"/>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The values below are soil parameters generated by van Genuchten equations</a:t>
          </a:r>
        </a:p>
      </xdr:txBody>
    </xdr:sp>
    <xdr:clientData/>
  </xdr:twoCellAnchor>
  <xdr:twoCellAnchor>
    <xdr:from>
      <xdr:col>28</xdr:col>
      <xdr:colOff>0</xdr:colOff>
      <xdr:row>10</xdr:row>
      <xdr:rowOff>161925</xdr:rowOff>
    </xdr:from>
    <xdr:to>
      <xdr:col>34</xdr:col>
      <xdr:colOff>371475</xdr:colOff>
      <xdr:row>23</xdr:row>
      <xdr:rowOff>161925</xdr:rowOff>
    </xdr:to>
    <xdr:graphicFrame macro="">
      <xdr:nvGraphicFramePr>
        <xdr:cNvPr id="7524" name="Chart 19">
          <a:extLst>
            <a:ext uri="{FF2B5EF4-FFF2-40B4-BE49-F238E27FC236}">
              <a16:creationId xmlns:a16="http://schemas.microsoft.com/office/drawing/2014/main" id="{00000000-0008-0000-0300-000064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0</xdr:rowOff>
    </xdr:from>
    <xdr:to>
      <xdr:col>4</xdr:col>
      <xdr:colOff>581025</xdr:colOff>
      <xdr:row>1</xdr:row>
      <xdr:rowOff>114300</xdr:rowOff>
    </xdr:to>
    <xdr:sp macro="" textlink="">
      <xdr:nvSpPr>
        <xdr:cNvPr id="7202" name="Text Box 34">
          <a:extLst>
            <a:ext uri="{FF2B5EF4-FFF2-40B4-BE49-F238E27FC236}">
              <a16:creationId xmlns:a16="http://schemas.microsoft.com/office/drawing/2014/main" id="{00000000-0008-0000-0300-0000221C0000}"/>
            </a:ext>
          </a:extLst>
        </xdr:cNvPr>
        <xdr:cNvSpPr txBox="1">
          <a:spLocks noChangeArrowheads="1"/>
        </xdr:cNvSpPr>
      </xdr:nvSpPr>
      <xdr:spPr bwMode="auto">
        <a:xfrm>
          <a:off x="47625" y="0"/>
          <a:ext cx="7486650" cy="733425"/>
        </a:xfrm>
        <a:prstGeom prst="rect">
          <a:avLst/>
        </a:prstGeom>
        <a:solidFill>
          <a:srgbClr val="EAEAEA"/>
        </a:solidFill>
        <a:ln w="9525">
          <a:noFill/>
          <a:miter lim="800000"/>
          <a:headEnd/>
          <a:tailEnd/>
        </a:ln>
      </xdr:spPr>
      <xdr:txBody>
        <a:bodyPr vertOverflow="clip" wrap="square" lIns="36576" tIns="22860" rIns="0" bIns="0" anchor="t" upright="1"/>
        <a:lstStyle/>
        <a:p>
          <a:pPr algn="l" rtl="0">
            <a:defRPr sz="1000"/>
          </a:pPr>
          <a:r>
            <a:rPr lang="en-US" sz="2400" b="0" i="0" u="none" strike="noStrike" baseline="0">
              <a:solidFill>
                <a:schemeClr val="tx1"/>
              </a:solidFill>
              <a:latin typeface="+mn-lt"/>
              <a:cs typeface="Arial"/>
            </a:rPr>
            <a:t>Pedotransfer functions for hydraulic properties of soil</a:t>
          </a:r>
        </a:p>
        <a:p>
          <a:pPr algn="l" rtl="0">
            <a:defRPr sz="1000"/>
          </a:pPr>
          <a:r>
            <a:rPr lang="en-US" sz="1800" b="0" i="0" u="none" strike="noStrike" baseline="0">
              <a:solidFill>
                <a:schemeClr val="tx1"/>
              </a:solidFill>
              <a:latin typeface="+mn-lt"/>
              <a:cs typeface="Arial"/>
            </a:rPr>
            <a:t>(adapted from Wosten et al., 1998 and Tomasella-Hodnett)</a:t>
          </a:r>
        </a:p>
      </xdr:txBody>
    </xdr:sp>
    <xdr:clientData/>
  </xdr:twoCellAnchor>
  <xdr:twoCellAnchor>
    <xdr:from>
      <xdr:col>12</xdr:col>
      <xdr:colOff>28575</xdr:colOff>
      <xdr:row>0</xdr:row>
      <xdr:rowOff>161925</xdr:rowOff>
    </xdr:from>
    <xdr:to>
      <xdr:col>22</xdr:col>
      <xdr:colOff>276225</xdr:colOff>
      <xdr:row>1</xdr:row>
      <xdr:rowOff>0</xdr:rowOff>
    </xdr:to>
    <xdr:sp macro="" textlink="">
      <xdr:nvSpPr>
        <xdr:cNvPr id="7215" name="Text 2">
          <a:extLst>
            <a:ext uri="{FF2B5EF4-FFF2-40B4-BE49-F238E27FC236}">
              <a16:creationId xmlns:a16="http://schemas.microsoft.com/office/drawing/2014/main" id="{00000000-0008-0000-0300-00002F1C0000}"/>
            </a:ext>
          </a:extLst>
        </xdr:cNvPr>
        <xdr:cNvSpPr txBox="1">
          <a:spLocks noChangeArrowheads="1"/>
        </xdr:cNvSpPr>
      </xdr:nvSpPr>
      <xdr:spPr bwMode="auto">
        <a:xfrm>
          <a:off x="11239500" y="161925"/>
          <a:ext cx="8439150" cy="457200"/>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The values below are soil parameters generated by van Genuchten equations</a:t>
          </a:r>
        </a:p>
      </xdr:txBody>
    </xdr:sp>
    <xdr:clientData/>
  </xdr:twoCellAnchor>
  <xdr:twoCellAnchor>
    <xdr:from>
      <xdr:col>4</xdr:col>
      <xdr:colOff>450849</xdr:colOff>
      <xdr:row>43</xdr:row>
      <xdr:rowOff>173831</xdr:rowOff>
    </xdr:from>
    <xdr:to>
      <xdr:col>12</xdr:col>
      <xdr:colOff>38099</xdr:colOff>
      <xdr:row>52</xdr:row>
      <xdr:rowOff>171450</xdr:rowOff>
    </xdr:to>
    <xdr:sp macro="" textlink="">
      <xdr:nvSpPr>
        <xdr:cNvPr id="7216" name="Text Box 48">
          <a:extLst>
            <a:ext uri="{FF2B5EF4-FFF2-40B4-BE49-F238E27FC236}">
              <a16:creationId xmlns:a16="http://schemas.microsoft.com/office/drawing/2014/main" id="{00000000-0008-0000-0300-0000301C0000}"/>
            </a:ext>
          </a:extLst>
        </xdr:cNvPr>
        <xdr:cNvSpPr txBox="1">
          <a:spLocks noChangeArrowheads="1"/>
        </xdr:cNvSpPr>
      </xdr:nvSpPr>
      <xdr:spPr bwMode="auto">
        <a:xfrm>
          <a:off x="7404099" y="9194006"/>
          <a:ext cx="3844925" cy="1797844"/>
        </a:xfrm>
        <a:prstGeom prst="rect">
          <a:avLst/>
        </a:prstGeom>
        <a:ln>
          <a:headEnd/>
          <a:tailEnd/>
        </a:ln>
      </xdr:spPr>
      <xdr:style>
        <a:lnRef idx="1">
          <a:schemeClr val="accent3"/>
        </a:lnRef>
        <a:fillRef idx="2">
          <a:schemeClr val="accent3"/>
        </a:fillRef>
        <a:effectRef idx="1">
          <a:schemeClr val="accent3"/>
        </a:effectRef>
        <a:fontRef idx="minor">
          <a:schemeClr val="dk1"/>
        </a:fontRef>
      </xdr:style>
      <xdr:txBody>
        <a:bodyPr vertOverflow="clip" wrap="square" lIns="27432" tIns="32004" rIns="0" bIns="0" anchor="t" upright="1"/>
        <a:lstStyle/>
        <a:p>
          <a:pPr algn="l" rtl="0">
            <a:defRPr sz="1000"/>
          </a:pPr>
          <a:r>
            <a:rPr lang="en-US" sz="1200" b="0" i="0" u="none" strike="noStrike" baseline="0">
              <a:solidFill>
                <a:schemeClr val="tx1"/>
              </a:solidFill>
              <a:latin typeface="+mn-lt"/>
            </a:rPr>
            <a:t>Field capacity can be defined on the basis of height above a water table (and hence read from the Theta - p relationship, or on the basis of a limiting unsaturated hydraulic conductivity. You are asked in cell B36 to specify the value you want to use for this second way of calculating where drainage effectively stops, e.g. 0.01 cm day</a:t>
          </a:r>
          <a:r>
            <a:rPr lang="en-US" sz="1200" b="0" i="0" u="none" strike="noStrike" baseline="30000">
              <a:solidFill>
                <a:schemeClr val="tx1"/>
              </a:solidFill>
              <a:latin typeface="+mn-lt"/>
            </a:rPr>
            <a:t>-1</a:t>
          </a:r>
          <a:r>
            <a:rPr lang="en-US" sz="1200" b="0" i="0" u="none" strike="noStrike" baseline="0">
              <a:solidFill>
                <a:schemeClr val="tx1"/>
              </a:solidFill>
              <a:latin typeface="+mn-lt"/>
            </a:rPr>
            <a:t>. Inside WaNuLCAS the first way of calculating field capacity will be applied, and the highest value for theta from these two approaches will be applied in practice.</a:t>
          </a:r>
        </a:p>
      </xdr:txBody>
    </xdr:sp>
    <xdr:clientData/>
  </xdr:twoCellAnchor>
  <xdr:twoCellAnchor>
    <xdr:from>
      <xdr:col>4</xdr:col>
      <xdr:colOff>459582</xdr:colOff>
      <xdr:row>27</xdr:row>
      <xdr:rowOff>19049</xdr:rowOff>
    </xdr:from>
    <xdr:to>
      <xdr:col>12</xdr:col>
      <xdr:colOff>47625</xdr:colOff>
      <xdr:row>43</xdr:row>
      <xdr:rowOff>95250</xdr:rowOff>
    </xdr:to>
    <xdr:sp macro="" textlink="">
      <xdr:nvSpPr>
        <xdr:cNvPr id="7217" name="Text 1">
          <a:extLst>
            <a:ext uri="{FF2B5EF4-FFF2-40B4-BE49-F238E27FC236}">
              <a16:creationId xmlns:a16="http://schemas.microsoft.com/office/drawing/2014/main" id="{00000000-0008-0000-0300-0000311C0000}"/>
            </a:ext>
          </a:extLst>
        </xdr:cNvPr>
        <xdr:cNvSpPr txBox="1">
          <a:spLocks noChangeArrowheads="1"/>
        </xdr:cNvSpPr>
      </xdr:nvSpPr>
      <xdr:spPr bwMode="auto">
        <a:xfrm>
          <a:off x="7412832" y="5838824"/>
          <a:ext cx="3845718" cy="3276601"/>
        </a:xfrm>
        <a:prstGeom prst="rect">
          <a:avLst/>
        </a:prstGeom>
        <a:ln>
          <a:headEnd/>
          <a:tailEnd/>
        </a:ln>
      </xdr:spPr>
      <xdr:style>
        <a:lnRef idx="1">
          <a:schemeClr val="accent2"/>
        </a:lnRef>
        <a:fillRef idx="2">
          <a:schemeClr val="accent2"/>
        </a:fillRef>
        <a:effectRef idx="1">
          <a:schemeClr val="accent2"/>
        </a:effectRef>
        <a:fontRef idx="minor">
          <a:schemeClr val="dk1"/>
        </a:fontRef>
      </xdr:style>
      <xdr:txBody>
        <a:bodyPr vertOverflow="clip" wrap="square" lIns="27432" tIns="32004" rIns="0" bIns="0" anchor="t" upright="1"/>
        <a:lstStyle/>
        <a:p>
          <a:pPr algn="l" rtl="0">
            <a:defRPr sz="1000"/>
          </a:pPr>
          <a:r>
            <a:rPr lang="en-US" sz="1200" b="1" i="0" u="none" strike="noStrike" baseline="0">
              <a:solidFill>
                <a:srgbClr val="000000"/>
              </a:solidFill>
              <a:latin typeface="+mn-lt"/>
            </a:rPr>
            <a:t>How to fill in soil properties in this spreadsheet:</a:t>
          </a:r>
        </a:p>
        <a:p>
          <a:pPr algn="l" rtl="0">
            <a:defRPr sz="1000"/>
          </a:pPr>
          <a:endParaRPr lang="en-US" sz="1200" b="1" i="0" u="none" strike="noStrike" baseline="0">
            <a:solidFill>
              <a:srgbClr val="000000"/>
            </a:solidFill>
            <a:latin typeface="+mn-lt"/>
          </a:endParaRPr>
        </a:p>
        <a:p>
          <a:pPr algn="l" rtl="0">
            <a:defRPr sz="1000"/>
          </a:pPr>
          <a:r>
            <a:rPr lang="en-US" sz="1200" b="0" i="0" u="none" strike="noStrike" baseline="0">
              <a:solidFill>
                <a:srgbClr val="000000"/>
              </a:solidFill>
              <a:latin typeface="+mn-lt"/>
            </a:rPr>
            <a:t>1.  S</a:t>
          </a:r>
          <a:r>
            <a:rPr lang="en-US" sz="1200" b="0" i="0" baseline="0">
              <a:latin typeface="+mn-lt"/>
              <a:ea typeface="+mn-ea"/>
              <a:cs typeface="+mn-cs"/>
            </a:rPr>
            <a:t>pecify the layer of soil you want to generated in cell N9,</a:t>
          </a:r>
        </a:p>
        <a:p>
          <a:pPr algn="l" rtl="0">
            <a:defRPr sz="1000"/>
          </a:pPr>
          <a:r>
            <a:rPr lang="en-US" sz="1200" b="0" i="0" u="none" strike="noStrike" baseline="0">
              <a:solidFill>
                <a:srgbClr val="000000"/>
              </a:solidFill>
              <a:latin typeface="+mn-lt"/>
              <a:ea typeface="+mn-ea"/>
              <a:cs typeface="+mn-cs"/>
            </a:rPr>
            <a:t>2.  Chose method for pedotransfer function (1 = Woesten, 2 Tomasella Hodnett) in cell B28,</a:t>
          </a:r>
        </a:p>
        <a:p>
          <a:pPr algn="l" rtl="0">
            <a:defRPr sz="1000"/>
          </a:pPr>
          <a:r>
            <a:rPr lang="en-US" sz="1200" b="0" i="0" u="none" strike="noStrike" baseline="0">
              <a:solidFill>
                <a:srgbClr val="000000"/>
              </a:solidFill>
              <a:latin typeface="+mn-lt"/>
              <a:ea typeface="+mn-ea"/>
              <a:cs typeface="+mn-cs"/>
            </a:rPr>
            <a:t>3.  F</a:t>
          </a:r>
          <a:r>
            <a:rPr lang="en-US" sz="1200" b="0" i="0" u="none" strike="noStrike" baseline="0">
              <a:solidFill>
                <a:srgbClr val="000000"/>
              </a:solidFill>
              <a:latin typeface="+mn-lt"/>
            </a:rPr>
            <a:t>ill in your soil properties data in cell B30 to B40,</a:t>
          </a:r>
        </a:p>
        <a:p>
          <a:pPr algn="l" rtl="0">
            <a:defRPr sz="1000"/>
          </a:pPr>
          <a:r>
            <a:rPr lang="en-US" sz="1200" b="0" i="0" u="none" strike="noStrike" baseline="0">
              <a:solidFill>
                <a:srgbClr val="000000"/>
              </a:solidFill>
              <a:latin typeface="+mn-lt"/>
            </a:rPr>
            <a:t>4.  In cell B34,  </a:t>
          </a:r>
          <a:r>
            <a:rPr lang="en-US" sz="1200" b="0" i="0" baseline="0">
              <a:solidFill>
                <a:schemeClr val="dk1"/>
              </a:solidFill>
              <a:latin typeface="+mn-lt"/>
              <a:ea typeface="+mn-ea"/>
              <a:cs typeface="+mn-cs"/>
            </a:rPr>
            <a:t>if you have your own data of bulk density, fill in cell B43, if you don't have your own data copy estimated bulk density from cell C33,</a:t>
          </a:r>
          <a:endParaRPr lang="en-US" sz="1200" b="0" i="0" u="none" strike="noStrike" baseline="0">
            <a:solidFill>
              <a:srgbClr val="000000"/>
            </a:solidFill>
            <a:latin typeface="+mn-lt"/>
          </a:endParaRPr>
        </a:p>
        <a:p>
          <a:pPr algn="l" rtl="0">
            <a:defRPr sz="1000"/>
          </a:pPr>
          <a:r>
            <a:rPr lang="en-US" sz="1200" b="0" i="0" u="none" strike="noStrike" baseline="0">
              <a:solidFill>
                <a:srgbClr val="000000"/>
              </a:solidFill>
              <a:latin typeface="+mn-lt"/>
            </a:rPr>
            <a:t>4.  In Cell B43, if you have your own estimate of KSat that differs with the pedotransfer estimate, fill in cell B42 and  B43 with appropriate value, if you don't have your own </a:t>
          </a:r>
          <a:r>
            <a:rPr lang="en-US" sz="1200" b="0" i="0" baseline="0">
              <a:latin typeface="+mn-lt"/>
              <a:ea typeface="+mn-ea"/>
              <a:cs typeface="+mn-cs"/>
            </a:rPr>
            <a:t>estimate of KSat, specify cell B42 and copy estimated KSat  by pedotransfer function in cell B57 or C57 to cell B43,</a:t>
          </a:r>
        </a:p>
        <a:p>
          <a:pPr algn="l" rtl="0">
            <a:defRPr sz="1000"/>
          </a:pPr>
          <a:r>
            <a:rPr lang="en-US" sz="1200" b="0" i="0" baseline="0">
              <a:latin typeface="+mn-lt"/>
              <a:ea typeface="+mn-ea"/>
              <a:cs typeface="+mn-cs"/>
            </a:rPr>
            <a:t>5.  Click  'OUTPUT' button and  click 'COPY 'button, the generated data automatically saved in 'Soil Hydraulic' sheet </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0" i="0" baseline="0">
              <a:latin typeface="+mn-lt"/>
              <a:ea typeface="+mn-ea"/>
              <a:cs typeface="+mn-cs"/>
            </a:rPr>
            <a:t>6.  Repeat step 1 - 5 for other soil layers.</a:t>
          </a:r>
        </a:p>
        <a:p>
          <a:pPr algn="l" rtl="0">
            <a:defRPr sz="1000"/>
          </a:pPr>
          <a:endParaRPr lang="en-US" sz="1200" b="0" i="0" baseline="0">
            <a:latin typeface="+mn-lt"/>
            <a:ea typeface="+mn-ea"/>
            <a:cs typeface="+mn-cs"/>
          </a:endParaRPr>
        </a:p>
        <a:p>
          <a:pPr algn="l" rtl="0">
            <a:defRPr sz="1000"/>
          </a:pPr>
          <a:endParaRPr lang="en-US" sz="1200" b="0" i="0" u="none" strike="noStrike" baseline="0">
            <a:solidFill>
              <a:srgbClr val="000000"/>
            </a:solidFill>
            <a:latin typeface="+mn-lt"/>
          </a:endParaRPr>
        </a:p>
      </xdr:txBody>
    </xdr:sp>
    <xdr:clientData/>
  </xdr:twoCellAnchor>
  <xdr:twoCellAnchor>
    <xdr:from>
      <xdr:col>28</xdr:col>
      <xdr:colOff>523875</xdr:colOff>
      <xdr:row>11</xdr:row>
      <xdr:rowOff>47625</xdr:rowOff>
    </xdr:from>
    <xdr:to>
      <xdr:col>35</xdr:col>
      <xdr:colOff>314325</xdr:colOff>
      <xdr:row>23</xdr:row>
      <xdr:rowOff>171450</xdr:rowOff>
    </xdr:to>
    <xdr:graphicFrame macro="">
      <xdr:nvGraphicFramePr>
        <xdr:cNvPr id="7529" name="Chart 51">
          <a:extLst>
            <a:ext uri="{FF2B5EF4-FFF2-40B4-BE49-F238E27FC236}">
              <a16:creationId xmlns:a16="http://schemas.microsoft.com/office/drawing/2014/main" id="{00000000-0008-0000-0300-000069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152400</xdr:colOff>
      <xdr:row>0</xdr:row>
      <xdr:rowOff>104775</xdr:rowOff>
    </xdr:from>
    <xdr:to>
      <xdr:col>35</xdr:col>
      <xdr:colOff>304800</xdr:colOff>
      <xdr:row>12</xdr:row>
      <xdr:rowOff>38100</xdr:rowOff>
    </xdr:to>
    <xdr:graphicFrame macro="">
      <xdr:nvGraphicFramePr>
        <xdr:cNvPr id="7530" name="Chart 52">
          <a:extLst>
            <a:ext uri="{FF2B5EF4-FFF2-40B4-BE49-F238E27FC236}">
              <a16:creationId xmlns:a16="http://schemas.microsoft.com/office/drawing/2014/main" id="{00000000-0008-0000-0300-00006A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66675</xdr:colOff>
      <xdr:row>10</xdr:row>
      <xdr:rowOff>114300</xdr:rowOff>
    </xdr:from>
    <xdr:to>
      <xdr:col>41</xdr:col>
      <xdr:colOff>438150</xdr:colOff>
      <xdr:row>23</xdr:row>
      <xdr:rowOff>114300</xdr:rowOff>
    </xdr:to>
    <xdr:graphicFrame macro="">
      <xdr:nvGraphicFramePr>
        <xdr:cNvPr id="7531" name="Chart 53">
          <a:extLst>
            <a:ext uri="{FF2B5EF4-FFF2-40B4-BE49-F238E27FC236}">
              <a16:creationId xmlns:a16="http://schemas.microsoft.com/office/drawing/2014/main" id="{00000000-0008-0000-0300-00006B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142875</xdr:colOff>
      <xdr:row>0</xdr:row>
      <xdr:rowOff>0</xdr:rowOff>
    </xdr:from>
    <xdr:to>
      <xdr:col>41</xdr:col>
      <xdr:colOff>523875</xdr:colOff>
      <xdr:row>11</xdr:row>
      <xdr:rowOff>57150</xdr:rowOff>
    </xdr:to>
    <xdr:graphicFrame macro="">
      <xdr:nvGraphicFramePr>
        <xdr:cNvPr id="7532" name="Chart 54">
          <a:extLst>
            <a:ext uri="{FF2B5EF4-FFF2-40B4-BE49-F238E27FC236}">
              <a16:creationId xmlns:a16="http://schemas.microsoft.com/office/drawing/2014/main" id="{00000000-0008-0000-0300-00006C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90488</xdr:colOff>
      <xdr:row>0</xdr:row>
      <xdr:rowOff>497681</xdr:rowOff>
    </xdr:from>
    <xdr:to>
      <xdr:col>20</xdr:col>
      <xdr:colOff>402431</xdr:colOff>
      <xdr:row>6</xdr:row>
      <xdr:rowOff>19050</xdr:rowOff>
    </xdr:to>
    <xdr:sp macro="" textlink="">
      <xdr:nvSpPr>
        <xdr:cNvPr id="7223" name="Text Box 55">
          <a:extLst>
            <a:ext uri="{FF2B5EF4-FFF2-40B4-BE49-F238E27FC236}">
              <a16:creationId xmlns:a16="http://schemas.microsoft.com/office/drawing/2014/main" id="{00000000-0008-0000-0300-0000371C0000}"/>
            </a:ext>
          </a:extLst>
        </xdr:cNvPr>
        <xdr:cNvSpPr txBox="1">
          <a:spLocks noChangeArrowheads="1"/>
        </xdr:cNvSpPr>
      </xdr:nvSpPr>
      <xdr:spPr bwMode="auto">
        <a:xfrm>
          <a:off x="11301413" y="497681"/>
          <a:ext cx="7284243" cy="1140619"/>
        </a:xfrm>
        <a:prstGeom prst="rect">
          <a:avLst/>
        </a:prstGeom>
        <a:ln>
          <a:headEnd/>
          <a:tailEnd/>
        </a:ln>
      </xdr:spPr>
      <xdr:style>
        <a:lnRef idx="1">
          <a:schemeClr val="accent3"/>
        </a:lnRef>
        <a:fillRef idx="2">
          <a:schemeClr val="accent3"/>
        </a:fillRef>
        <a:effectRef idx="1">
          <a:schemeClr val="accent3"/>
        </a:effectRef>
        <a:fontRef idx="minor">
          <a:schemeClr val="dk1"/>
        </a:fontRef>
      </xdr:style>
      <xdr:txBody>
        <a:bodyPr vertOverflow="clip" wrap="square" lIns="45720" tIns="45720" rIns="45720" bIns="45720" anchor="t" upright="1"/>
        <a:lstStyle/>
        <a:p>
          <a:pPr algn="l" rtl="0">
            <a:defRPr sz="1000"/>
          </a:pPr>
          <a:r>
            <a:rPr lang="en-US" sz="1300" b="0" i="0" u="none" strike="noStrike" baseline="0">
              <a:solidFill>
                <a:srgbClr val="000000"/>
              </a:solidFill>
              <a:latin typeface="+mn-lt"/>
            </a:rPr>
            <a:t>The value for saturated hydraulic conductivity will be used  as starting value, while the value will decay towards to default value of the pedotransfer function.</a:t>
          </a:r>
        </a:p>
        <a:p>
          <a:pPr algn="l" rtl="0">
            <a:defRPr sz="1000"/>
          </a:pPr>
          <a:r>
            <a:rPr lang="en-US" sz="1300" b="0" i="0" u="none" strike="noStrike" baseline="0">
              <a:solidFill>
                <a:srgbClr val="000000"/>
              </a:solidFill>
              <a:latin typeface="+mn-lt"/>
            </a:rPr>
            <a:t>The field capacity defined by a critical unsaturated hydraulic conductivity will be compared with that defined from a water table and the highest value of theta will be used.  To see graph click on SOIL PHYSICAL button</a:t>
          </a:r>
        </a:p>
      </xdr:txBody>
    </xdr:sp>
    <xdr:clientData/>
  </xdr:twoCellAnchor>
  <xdr:twoCellAnchor>
    <xdr:from>
      <xdr:col>28</xdr:col>
      <xdr:colOff>295275</xdr:colOff>
      <xdr:row>23</xdr:row>
      <xdr:rowOff>190500</xdr:rowOff>
    </xdr:from>
    <xdr:to>
      <xdr:col>41</xdr:col>
      <xdr:colOff>257175</xdr:colOff>
      <xdr:row>46</xdr:row>
      <xdr:rowOff>123825</xdr:rowOff>
    </xdr:to>
    <xdr:graphicFrame macro="">
      <xdr:nvGraphicFramePr>
        <xdr:cNvPr id="7534" name="Chart 56">
          <a:extLst>
            <a:ext uri="{FF2B5EF4-FFF2-40B4-BE49-F238E27FC236}">
              <a16:creationId xmlns:a16="http://schemas.microsoft.com/office/drawing/2014/main" id="{00000000-0008-0000-0300-00006E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50801</xdr:colOff>
      <xdr:row>2</xdr:row>
      <xdr:rowOff>39686</xdr:rowOff>
    </xdr:from>
    <xdr:to>
      <xdr:col>5</xdr:col>
      <xdr:colOff>559594</xdr:colOff>
      <xdr:row>25</xdr:row>
      <xdr:rowOff>107155</xdr:rowOff>
    </xdr:to>
    <xdr:sp macro="" textlink="">
      <xdr:nvSpPr>
        <xdr:cNvPr id="7225" name="Text 4">
          <a:extLst>
            <a:ext uri="{FF2B5EF4-FFF2-40B4-BE49-F238E27FC236}">
              <a16:creationId xmlns:a16="http://schemas.microsoft.com/office/drawing/2014/main" id="{00000000-0008-0000-0300-0000391C0000}"/>
            </a:ext>
          </a:extLst>
        </xdr:cNvPr>
        <xdr:cNvSpPr txBox="1">
          <a:spLocks noChangeArrowheads="1"/>
        </xdr:cNvSpPr>
      </xdr:nvSpPr>
      <xdr:spPr bwMode="auto">
        <a:xfrm>
          <a:off x="50801" y="825499"/>
          <a:ext cx="8069262" cy="4187031"/>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300" b="0" i="0" u="none" strike="noStrike" baseline="0">
              <a:solidFill>
                <a:schemeClr val="tx1"/>
              </a:solidFill>
              <a:latin typeface="+mn-lt"/>
              <a:cs typeface="Arial"/>
            </a:rPr>
            <a:t>This worksheet offers currently two options for  generating soil hydraulic properties as needed for the WaNuLCAS model. Both use van Genuchten functions for relations between soil water content and hydraulic conductivity. NB The Bulk Density pedotransfer and Soil Organic Matter pedotranfer is also used for generating C organic per C reference value in Soil Organic Matter module.</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a:t>
          </a:r>
          <a:r>
            <a:rPr lang="en-US" sz="1300" b="1" i="0" u="none" strike="noStrike" baseline="0">
              <a:solidFill>
                <a:schemeClr val="tx1"/>
              </a:solidFill>
              <a:latin typeface="+mn-lt"/>
              <a:cs typeface="Arial"/>
            </a:rPr>
            <a:t> first</a:t>
          </a:r>
          <a:r>
            <a:rPr lang="en-US" sz="1300" b="0" i="0" u="none" strike="noStrike" baseline="0">
              <a:solidFill>
                <a:schemeClr val="tx1"/>
              </a:solidFill>
              <a:latin typeface="+mn-lt"/>
              <a:cs typeface="Arial"/>
            </a:rPr>
            <a:t> method  is based mostly on soils from the temperate zone:</a:t>
          </a:r>
        </a:p>
        <a:p>
          <a:pPr algn="l" rtl="0">
            <a:defRPr sz="1000"/>
          </a:pPr>
          <a:r>
            <a:rPr lang="en-US" sz="1300" b="0" i="0" u="none" strike="noStrike" baseline="0">
              <a:solidFill>
                <a:schemeClr val="tx1"/>
              </a:solidFill>
              <a:latin typeface="+mn-lt"/>
              <a:cs typeface="Arial"/>
            </a:rPr>
            <a:t>Wosten, J.H.M., A. Lilly, A. Nemes and C. Le Bas, 1998. Using existing soil data to derive hydraulic parameters for simulation models in environmental studies and in land use planning. Report 156, SC-DLO, Wageningen (the Netherlands), 106 pp.</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a:t>
          </a:r>
          <a:r>
            <a:rPr lang="en-US" sz="1300" b="1" i="0" u="none" strike="noStrike" baseline="0">
              <a:solidFill>
                <a:schemeClr val="tx1"/>
              </a:solidFill>
              <a:latin typeface="+mn-lt"/>
              <a:cs typeface="Arial"/>
            </a:rPr>
            <a:t>second</a:t>
          </a:r>
          <a:r>
            <a:rPr lang="en-US" sz="1300" b="0" i="0" u="none" strike="noStrike" baseline="0">
              <a:solidFill>
                <a:schemeClr val="tx1"/>
              </a:solidFill>
              <a:latin typeface="+mn-lt"/>
              <a:cs typeface="Arial"/>
            </a:rPr>
            <a:t> method is based on a data set for tropical soils:</a:t>
          </a:r>
        </a:p>
        <a:p>
          <a:pPr algn="l" rtl="0">
            <a:defRPr sz="1000"/>
          </a:pPr>
          <a:r>
            <a:rPr lang="en-US" sz="1300" b="0" i="0" u="none" strike="noStrike" baseline="0">
              <a:solidFill>
                <a:schemeClr val="tx1"/>
              </a:solidFill>
              <a:latin typeface="+mn-lt"/>
              <a:cs typeface="Arial"/>
            </a:rPr>
            <a:t>Hodnett MG and Tomasella J., 2002. Marked differences between van Genuchten soil water-retention parameters for temperate and tropical soils: a new water-retention pedotransfer functions developed for tropical soils. Geoderma 108:155–180</a:t>
          </a:r>
        </a:p>
        <a:p>
          <a:pPr algn="l" rtl="0">
            <a:defRPr sz="1000"/>
          </a:pPr>
          <a:endParaRPr lang="en-US" sz="1300" b="0" i="0" u="none" strike="noStrike" baseline="0">
            <a:solidFill>
              <a:schemeClr val="tx1"/>
            </a:solidFill>
            <a:latin typeface="+mn-lt"/>
            <a:cs typeface="Arial"/>
          </a:endParaRPr>
        </a:p>
        <a:p>
          <a:pPr algn="l" rtl="0">
            <a:defRPr sz="1000"/>
          </a:pPr>
          <a:r>
            <a:rPr lang="en-US" sz="1300" b="1" i="1" u="none" strike="noStrike" baseline="0">
              <a:solidFill>
                <a:schemeClr val="tx1"/>
              </a:solidFill>
              <a:latin typeface="+mn-lt"/>
              <a:cs typeface="Arial"/>
            </a:rPr>
            <a:t>See also:</a:t>
          </a: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Walker, A.P., Mutuo, P.K., Noordwijk, M. van, Albrecht, A., Cadisch, G. 2007. Modelling of planted legume fallows in western Kenya using WaNuLCAS. (I) Model calibration and validation. Agroforestry Systems 70 (2007): 197-209</a:t>
          </a:r>
        </a:p>
      </xdr:txBody>
    </xdr:sp>
    <xdr:clientData/>
  </xdr:twoCellAnchor>
  <xdr:twoCellAnchor>
    <xdr:from>
      <xdr:col>41</xdr:col>
      <xdr:colOff>257175</xdr:colOff>
      <xdr:row>24</xdr:row>
      <xdr:rowOff>219075</xdr:rowOff>
    </xdr:from>
    <xdr:to>
      <xdr:col>44</xdr:col>
      <xdr:colOff>333375</xdr:colOff>
      <xdr:row>32</xdr:row>
      <xdr:rowOff>0</xdr:rowOff>
    </xdr:to>
    <xdr:sp macro="" textlink="">
      <xdr:nvSpPr>
        <xdr:cNvPr id="7226" name="Text Box 58">
          <a:extLst>
            <a:ext uri="{FF2B5EF4-FFF2-40B4-BE49-F238E27FC236}">
              <a16:creationId xmlns:a16="http://schemas.microsoft.com/office/drawing/2014/main" id="{00000000-0008-0000-0300-00003A1C0000}"/>
            </a:ext>
          </a:extLst>
        </xdr:cNvPr>
        <xdr:cNvSpPr txBox="1">
          <a:spLocks noChangeArrowheads="1"/>
        </xdr:cNvSpPr>
      </xdr:nvSpPr>
      <xdr:spPr bwMode="auto">
        <a:xfrm>
          <a:off x="31289625" y="4943475"/>
          <a:ext cx="1905000" cy="1276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graph compares two definitions of 'fiedl capacity':in the positive range it defines the soil water content at pF 2.0 (in equilibrium with a groundwater table at 100 cm), in the lower part the soil water content at which the unsaturated hydraulic conductivity reaches a 'critical' value</a:t>
          </a:r>
        </a:p>
      </xdr:txBody>
    </xdr:sp>
    <xdr:clientData/>
  </xdr:twoCellAnchor>
  <mc:AlternateContent xmlns:mc="http://schemas.openxmlformats.org/markup-compatibility/2006">
    <mc:Choice xmlns:a14="http://schemas.microsoft.com/office/drawing/2010/main" Requires="a14">
      <xdr:twoCellAnchor editAs="oneCell">
        <xdr:from>
          <xdr:col>7</xdr:col>
          <xdr:colOff>106680</xdr:colOff>
          <xdr:row>6</xdr:row>
          <xdr:rowOff>83820</xdr:rowOff>
        </xdr:from>
        <xdr:to>
          <xdr:col>9</xdr:col>
          <xdr:colOff>83820</xdr:colOff>
          <xdr:row>8</xdr:row>
          <xdr:rowOff>60960</xdr:rowOff>
        </xdr:to>
        <xdr:sp macro="" textlink="">
          <xdr:nvSpPr>
            <xdr:cNvPr id="7177" name="CommandButton1"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51</xdr:row>
          <xdr:rowOff>144780</xdr:rowOff>
        </xdr:from>
        <xdr:to>
          <xdr:col>0</xdr:col>
          <xdr:colOff>1592580</xdr:colOff>
          <xdr:row>53</xdr:row>
          <xdr:rowOff>114300</xdr:rowOff>
        </xdr:to>
        <xdr:sp macro="" textlink="">
          <xdr:nvSpPr>
            <xdr:cNvPr id="7178" name="CommandButton2"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9</xdr:row>
          <xdr:rowOff>30480</xdr:rowOff>
        </xdr:from>
        <xdr:to>
          <xdr:col>9</xdr:col>
          <xdr:colOff>83820</xdr:colOff>
          <xdr:row>11</xdr:row>
          <xdr:rowOff>0</xdr:rowOff>
        </xdr:to>
        <xdr:sp macro="" textlink="">
          <xdr:nvSpPr>
            <xdr:cNvPr id="7179" name="CommandButton3" hidden="1">
              <a:extLst>
                <a:ext uri="{63B3BB69-23CF-44E3-9099-C40C66FF867C}">
                  <a14:compatExt spid="_x0000_s7179"/>
                </a:ext>
                <a:ext uri="{FF2B5EF4-FFF2-40B4-BE49-F238E27FC236}">
                  <a16:creationId xmlns:a16="http://schemas.microsoft.com/office/drawing/2014/main" id="{00000000-0008-0000-03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601980</xdr:colOff>
          <xdr:row>12</xdr:row>
          <xdr:rowOff>68580</xdr:rowOff>
        </xdr:from>
        <xdr:to>
          <xdr:col>24</xdr:col>
          <xdr:colOff>144780</xdr:colOff>
          <xdr:row>14</xdr:row>
          <xdr:rowOff>38100</xdr:rowOff>
        </xdr:to>
        <xdr:sp macro="" textlink="">
          <xdr:nvSpPr>
            <xdr:cNvPr id="7181" name="CommandButton4"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121920</xdr:colOff>
          <xdr:row>9</xdr:row>
          <xdr:rowOff>68580</xdr:rowOff>
        </xdr:from>
        <xdr:to>
          <xdr:col>24</xdr:col>
          <xdr:colOff>121920</xdr:colOff>
          <xdr:row>11</xdr:row>
          <xdr:rowOff>38100</xdr:rowOff>
        </xdr:to>
        <xdr:sp macro="" textlink="">
          <xdr:nvSpPr>
            <xdr:cNvPr id="7183" name="CommandButton5" hidden="1">
              <a:extLst>
                <a:ext uri="{63B3BB69-23CF-44E3-9099-C40C66FF867C}">
                  <a14:compatExt spid="_x0000_s7183"/>
                </a:ext>
                <a:ext uri="{FF2B5EF4-FFF2-40B4-BE49-F238E27FC236}">
                  <a16:creationId xmlns:a16="http://schemas.microsoft.com/office/drawing/2014/main" id="{00000000-0008-0000-03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76200</xdr:rowOff>
        </xdr:from>
        <xdr:to>
          <xdr:col>18</xdr:col>
          <xdr:colOff>289560</xdr:colOff>
          <xdr:row>11</xdr:row>
          <xdr:rowOff>45720</xdr:rowOff>
        </xdr:to>
        <xdr:sp macro="" textlink="">
          <xdr:nvSpPr>
            <xdr:cNvPr id="7184" name="CommandButton6" hidden="1">
              <a:extLst>
                <a:ext uri="{63B3BB69-23CF-44E3-9099-C40C66FF867C}">
                  <a14:compatExt spid="_x0000_s7184"/>
                </a:ext>
                <a:ext uri="{FF2B5EF4-FFF2-40B4-BE49-F238E27FC236}">
                  <a16:creationId xmlns:a16="http://schemas.microsoft.com/office/drawing/2014/main" id="{00000000-0008-0000-03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381000</xdr:colOff>
          <xdr:row>7</xdr:row>
          <xdr:rowOff>45720</xdr:rowOff>
        </xdr:from>
        <xdr:to>
          <xdr:col>43</xdr:col>
          <xdr:colOff>365760</xdr:colOff>
          <xdr:row>9</xdr:row>
          <xdr:rowOff>22860</xdr:rowOff>
        </xdr:to>
        <xdr:sp macro="" textlink="">
          <xdr:nvSpPr>
            <xdr:cNvPr id="7189" name="CommandButton7" hidden="1">
              <a:extLst>
                <a:ext uri="{63B3BB69-23CF-44E3-9099-C40C66FF867C}">
                  <a14:compatExt spid="_x0000_s7189"/>
                </a:ext>
                <a:ext uri="{FF2B5EF4-FFF2-40B4-BE49-F238E27FC236}">
                  <a16:creationId xmlns:a16="http://schemas.microsoft.com/office/drawing/2014/main" id="{00000000-0008-0000-0300-00001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388620</xdr:colOff>
          <xdr:row>9</xdr:row>
          <xdr:rowOff>68580</xdr:rowOff>
        </xdr:from>
        <xdr:to>
          <xdr:col>20</xdr:col>
          <xdr:colOff>556260</xdr:colOff>
          <xdr:row>11</xdr:row>
          <xdr:rowOff>38100</xdr:rowOff>
        </xdr:to>
        <xdr:sp macro="" textlink="">
          <xdr:nvSpPr>
            <xdr:cNvPr id="7198" name="CommandButton9" hidden="1">
              <a:extLst>
                <a:ext uri="{63B3BB69-23CF-44E3-9099-C40C66FF867C}">
                  <a14:compatExt spid="_x0000_s7198"/>
                </a:ext>
                <a:ext uri="{FF2B5EF4-FFF2-40B4-BE49-F238E27FC236}">
                  <a16:creationId xmlns:a16="http://schemas.microsoft.com/office/drawing/2014/main" id="{00000000-0008-0000-0300-00001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228600</xdr:colOff>
          <xdr:row>9</xdr:row>
          <xdr:rowOff>160020</xdr:rowOff>
        </xdr:from>
        <xdr:to>
          <xdr:col>43</xdr:col>
          <xdr:colOff>381000</xdr:colOff>
          <xdr:row>11</xdr:row>
          <xdr:rowOff>137160</xdr:rowOff>
        </xdr:to>
        <xdr:sp macro="" textlink="">
          <xdr:nvSpPr>
            <xdr:cNvPr id="7199" name="CommandButton10" hidden="1">
              <a:extLst>
                <a:ext uri="{63B3BB69-23CF-44E3-9099-C40C66FF867C}">
                  <a14:compatExt spid="_x0000_s7199"/>
                </a:ext>
                <a:ext uri="{FF2B5EF4-FFF2-40B4-BE49-F238E27FC236}">
                  <a16:creationId xmlns:a16="http://schemas.microsoft.com/office/drawing/2014/main" id="{00000000-0008-0000-0300-00001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106680</xdr:colOff>
          <xdr:row>33</xdr:row>
          <xdr:rowOff>99060</xdr:rowOff>
        </xdr:from>
        <xdr:to>
          <xdr:col>43</xdr:col>
          <xdr:colOff>266700</xdr:colOff>
          <xdr:row>35</xdr:row>
          <xdr:rowOff>99060</xdr:rowOff>
        </xdr:to>
        <xdr:sp macro="" textlink="">
          <xdr:nvSpPr>
            <xdr:cNvPr id="7200" name="CommandButton11" hidden="1">
              <a:extLst>
                <a:ext uri="{63B3BB69-23CF-44E3-9099-C40C66FF867C}">
                  <a14:compatExt spid="_x0000_s7200"/>
                </a:ext>
                <a:ext uri="{FF2B5EF4-FFF2-40B4-BE49-F238E27FC236}">
                  <a16:creationId xmlns:a16="http://schemas.microsoft.com/office/drawing/2014/main" id="{00000000-0008-0000-0300-00002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38100</xdr:rowOff>
        </xdr:from>
        <xdr:to>
          <xdr:col>9</xdr:col>
          <xdr:colOff>121920</xdr:colOff>
          <xdr:row>5</xdr:row>
          <xdr:rowOff>7620</xdr:rowOff>
        </xdr:to>
        <xdr:sp macro="" textlink="">
          <xdr:nvSpPr>
            <xdr:cNvPr id="7201" name="CommandButton12" hidden="1">
              <a:extLst>
                <a:ext uri="{63B3BB69-23CF-44E3-9099-C40C66FF867C}">
                  <a14:compatExt spid="_x0000_s7201"/>
                </a:ext>
                <a:ext uri="{FF2B5EF4-FFF2-40B4-BE49-F238E27FC236}">
                  <a16:creationId xmlns:a16="http://schemas.microsoft.com/office/drawing/2014/main" id="{00000000-0008-0000-0300-00002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12</xdr:row>
          <xdr:rowOff>45720</xdr:rowOff>
        </xdr:from>
        <xdr:to>
          <xdr:col>9</xdr:col>
          <xdr:colOff>114300</xdr:colOff>
          <xdr:row>14</xdr:row>
          <xdr:rowOff>22860</xdr:rowOff>
        </xdr:to>
        <xdr:sp macro="" textlink="">
          <xdr:nvSpPr>
            <xdr:cNvPr id="7205" name="CommandButton8" hidden="1">
              <a:extLst>
                <a:ext uri="{63B3BB69-23CF-44E3-9099-C40C66FF867C}">
                  <a14:compatExt spid="_x0000_s7205"/>
                </a:ext>
                <a:ext uri="{FF2B5EF4-FFF2-40B4-BE49-F238E27FC236}">
                  <a16:creationId xmlns:a16="http://schemas.microsoft.com/office/drawing/2014/main" id="{00000000-0008-0000-03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152399</xdr:colOff>
      <xdr:row>2</xdr:row>
      <xdr:rowOff>133350</xdr:rowOff>
    </xdr:from>
    <xdr:to>
      <xdr:col>10</xdr:col>
      <xdr:colOff>533400</xdr:colOff>
      <xdr:row>8</xdr:row>
      <xdr:rowOff>95250</xdr:rowOff>
    </xdr:to>
    <xdr:sp macro="" textlink="">
      <xdr:nvSpPr>
        <xdr:cNvPr id="10241" name="Text Box 1">
          <a:extLst>
            <a:ext uri="{FF2B5EF4-FFF2-40B4-BE49-F238E27FC236}">
              <a16:creationId xmlns:a16="http://schemas.microsoft.com/office/drawing/2014/main" id="{00000000-0008-0000-0400-000001280000}"/>
            </a:ext>
          </a:extLst>
        </xdr:cNvPr>
        <xdr:cNvSpPr txBox="1">
          <a:spLocks noChangeArrowheads="1"/>
        </xdr:cNvSpPr>
      </xdr:nvSpPr>
      <xdr:spPr bwMode="auto">
        <a:xfrm>
          <a:off x="152399" y="723900"/>
          <a:ext cx="8229601" cy="11430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300" b="0" i="0" u="none" strike="noStrike" baseline="0">
              <a:solidFill>
                <a:sysClr val="windowText" lastClr="000000"/>
              </a:solidFill>
              <a:latin typeface="+mn-lt"/>
            </a:rPr>
            <a:t>This spreadsheet is built to help you initialize P soil and to generate adsorption constant for phosphorous.  It calculates a P sorption isotherm based on a two term Langmuir equation</a:t>
          </a:r>
        </a:p>
        <a:p>
          <a:pPr algn="l" rtl="0">
            <a:defRPr sz="1000"/>
          </a:pPr>
          <a:endParaRPr lang="en-US" sz="1300" b="0" i="0" u="none" strike="noStrike" baseline="0">
            <a:solidFill>
              <a:sysClr val="windowText" lastClr="000000"/>
            </a:solidFill>
            <a:latin typeface="+mn-lt"/>
          </a:endParaRPr>
        </a:p>
        <a:p>
          <a:pPr algn="l" rtl="0">
            <a:defRPr sz="1000"/>
          </a:pPr>
          <a:r>
            <a:rPr lang="en-US" sz="1300" b="0" i="0" u="none" strike="noStrike" baseline="0">
              <a:solidFill>
                <a:sysClr val="windowText" lastClr="000000"/>
              </a:solidFill>
              <a:latin typeface="+mn-lt"/>
            </a:rPr>
            <a:t>  P-mobile = P-sorbed + Theta * Conc</a:t>
          </a:r>
        </a:p>
        <a:p>
          <a:pPr algn="l" rtl="0">
            <a:defRPr sz="1000"/>
          </a:pPr>
          <a:r>
            <a:rPr lang="en-US" sz="1300" b="0" i="0" u="none" strike="noStrike" baseline="0">
              <a:solidFill>
                <a:sysClr val="windowText" lastClr="000000"/>
              </a:solidFill>
              <a:latin typeface="+mn-lt"/>
            </a:rPr>
            <a:t>  P-sorbed  = SorbMax1 *  SorbAff1 * Conc/(1 + SorbAff1 * Conc) + SorbMax2 *  SorbAff2 * Conc/(1 + SorbAff2 * Conc)</a:t>
          </a:r>
          <a:r>
            <a:rPr lang="en-US" sz="1300" b="0" i="0" u="none" strike="noStrike" baseline="0">
              <a:solidFill>
                <a:sysClr val="windowText" lastClr="000000"/>
              </a:solidFill>
              <a:latin typeface="+mn-lt"/>
              <a:cs typeface="Arial"/>
            </a:rPr>
            <a:t> </a:t>
          </a:r>
        </a:p>
      </xdr:txBody>
    </xdr:sp>
    <xdr:clientData/>
  </xdr:twoCellAnchor>
  <xdr:twoCellAnchor editAs="oneCell">
    <xdr:from>
      <xdr:col>11</xdr:col>
      <xdr:colOff>142875</xdr:colOff>
      <xdr:row>0</xdr:row>
      <xdr:rowOff>342899</xdr:rowOff>
    </xdr:from>
    <xdr:to>
      <xdr:col>18</xdr:col>
      <xdr:colOff>681990</xdr:colOff>
      <xdr:row>4</xdr:row>
      <xdr:rowOff>110490</xdr:rowOff>
    </xdr:to>
    <xdr:sp macro="" textlink="">
      <xdr:nvSpPr>
        <xdr:cNvPr id="10245" name="Text Box 5">
          <a:extLst>
            <a:ext uri="{FF2B5EF4-FFF2-40B4-BE49-F238E27FC236}">
              <a16:creationId xmlns:a16="http://schemas.microsoft.com/office/drawing/2014/main" id="{00000000-0008-0000-0400-000005280000}"/>
            </a:ext>
          </a:extLst>
        </xdr:cNvPr>
        <xdr:cNvSpPr txBox="1">
          <a:spLocks noChangeArrowheads="1"/>
        </xdr:cNvSpPr>
      </xdr:nvSpPr>
      <xdr:spPr bwMode="auto">
        <a:xfrm>
          <a:off x="8667750" y="342899"/>
          <a:ext cx="4762500" cy="74295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300" b="0" i="0" u="none" strike="noStrike" baseline="0">
              <a:solidFill>
                <a:sysClr val="windowText" lastClr="000000"/>
              </a:solidFill>
              <a:latin typeface="+mn-lt"/>
              <a:cs typeface="Arial"/>
            </a:rPr>
            <a:t>Fill</a:t>
          </a:r>
          <a:r>
            <a:rPr lang="en-US" sz="1300" b="0" i="0" u="none" strike="noStrike" baseline="0">
              <a:solidFill>
                <a:sysClr val="windowText" lastClr="000000"/>
              </a:solidFill>
              <a:latin typeface="+mn-lt"/>
            </a:rPr>
            <a:t> your soil type in cell M8-M11. </a:t>
          </a:r>
        </a:p>
        <a:p>
          <a:pPr algn="l" rtl="0">
            <a:defRPr sz="1000"/>
          </a:pPr>
          <a:r>
            <a:rPr lang="en-US" sz="1300" b="0" i="0" u="none" strike="noStrike" baseline="0">
              <a:solidFill>
                <a:sysClr val="windowText" lastClr="000000"/>
              </a:solidFill>
              <a:latin typeface="+mn-lt"/>
            </a:rPr>
            <a:t>Check in Soil Database the code of each soil type.  If you have your own estimate, fill in the value in type 1, 2, 3 or 4 of Soil Database</a:t>
          </a:r>
        </a:p>
      </xdr:txBody>
    </xdr:sp>
    <xdr:clientData/>
  </xdr:twoCellAnchor>
  <xdr:twoCellAnchor>
    <xdr:from>
      <xdr:col>38</xdr:col>
      <xdr:colOff>152400</xdr:colOff>
      <xdr:row>9</xdr:row>
      <xdr:rowOff>133350</xdr:rowOff>
    </xdr:from>
    <xdr:to>
      <xdr:col>45</xdr:col>
      <xdr:colOff>0</xdr:colOff>
      <xdr:row>12</xdr:row>
      <xdr:rowOff>104775</xdr:rowOff>
    </xdr:to>
    <xdr:sp macro="" textlink="">
      <xdr:nvSpPr>
        <xdr:cNvPr id="10253" name="Text Box 13">
          <a:extLst>
            <a:ext uri="{FF2B5EF4-FFF2-40B4-BE49-F238E27FC236}">
              <a16:creationId xmlns:a16="http://schemas.microsoft.com/office/drawing/2014/main" id="{00000000-0008-0000-0400-00000D280000}"/>
            </a:ext>
          </a:extLst>
        </xdr:cNvPr>
        <xdr:cNvSpPr txBox="1">
          <a:spLocks noChangeArrowheads="1"/>
        </xdr:cNvSpPr>
      </xdr:nvSpPr>
      <xdr:spPr bwMode="auto">
        <a:xfrm>
          <a:off x="26784300" y="2124075"/>
          <a:ext cx="5143500" cy="59055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900" b="0" i="0" u="none" strike="noStrike" baseline="0">
              <a:solidFill>
                <a:srgbClr val="000000"/>
              </a:solidFill>
              <a:latin typeface="Trebuchet MS"/>
            </a:rPr>
            <a:t>The parameters above are needed to relate the result of a soil test to the total amount of mobile P; e.g. for a P-Bray measurement the SoilExtrRatio = 10 and the Relative_SorbAff about 0.02; for a P_water the values are 60 and 1, respectively</a:t>
          </a:r>
        </a:p>
      </xdr:txBody>
    </xdr:sp>
    <xdr:clientData/>
  </xdr:twoCellAnchor>
  <xdr:twoCellAnchor>
    <xdr:from>
      <xdr:col>29</xdr:col>
      <xdr:colOff>19050</xdr:colOff>
      <xdr:row>27</xdr:row>
      <xdr:rowOff>114300</xdr:rowOff>
    </xdr:from>
    <xdr:to>
      <xdr:col>34</xdr:col>
      <xdr:colOff>47625</xdr:colOff>
      <xdr:row>43</xdr:row>
      <xdr:rowOff>123825</xdr:rowOff>
    </xdr:to>
    <xdr:graphicFrame macro="">
      <xdr:nvGraphicFramePr>
        <xdr:cNvPr id="10422" name="Chart 14">
          <a:extLst>
            <a:ext uri="{FF2B5EF4-FFF2-40B4-BE49-F238E27FC236}">
              <a16:creationId xmlns:a16="http://schemas.microsoft.com/office/drawing/2014/main" id="{00000000-0008-0000-0400-0000B6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38100</xdr:colOff>
      <xdr:row>1</xdr:row>
      <xdr:rowOff>38100</xdr:rowOff>
    </xdr:from>
    <xdr:to>
      <xdr:col>33</xdr:col>
      <xdr:colOff>142875</xdr:colOff>
      <xdr:row>4</xdr:row>
      <xdr:rowOff>9525</xdr:rowOff>
    </xdr:to>
    <xdr:sp macro="" textlink="">
      <xdr:nvSpPr>
        <xdr:cNvPr id="10255" name="Text Box 15">
          <a:extLst>
            <a:ext uri="{FF2B5EF4-FFF2-40B4-BE49-F238E27FC236}">
              <a16:creationId xmlns:a16="http://schemas.microsoft.com/office/drawing/2014/main" id="{00000000-0008-0000-0400-00000F280000}"/>
            </a:ext>
          </a:extLst>
        </xdr:cNvPr>
        <xdr:cNvSpPr txBox="1">
          <a:spLocks noChangeArrowheads="1"/>
        </xdr:cNvSpPr>
      </xdr:nvSpPr>
      <xdr:spPr bwMode="auto">
        <a:xfrm>
          <a:off x="19116675" y="428625"/>
          <a:ext cx="4400550" cy="60960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900" b="0" i="0" u="none" strike="noStrike" baseline="0">
              <a:solidFill>
                <a:srgbClr val="000000"/>
              </a:solidFill>
              <a:latin typeface="Trebuchet MS"/>
            </a:rPr>
            <a:t>You can provide input on the initial P supply in all zones (blue font) and layers as fertility index (e.g. P-Bray) and convert it into P-mobile units required for WaNuLCAS. These values (green) are linked to WaNuLCAS</a:t>
          </a:r>
        </a:p>
      </xdr:txBody>
    </xdr:sp>
    <xdr:clientData/>
  </xdr:twoCellAnchor>
  <xdr:twoCellAnchor>
    <xdr:from>
      <xdr:col>14</xdr:col>
      <xdr:colOff>123825</xdr:colOff>
      <xdr:row>61</xdr:row>
      <xdr:rowOff>0</xdr:rowOff>
    </xdr:from>
    <xdr:to>
      <xdr:col>23</xdr:col>
      <xdr:colOff>257175</xdr:colOff>
      <xdr:row>77</xdr:row>
      <xdr:rowOff>152400</xdr:rowOff>
    </xdr:to>
    <xdr:graphicFrame macro="">
      <xdr:nvGraphicFramePr>
        <xdr:cNvPr id="10424" name="Chart 31">
          <a:extLst>
            <a:ext uri="{FF2B5EF4-FFF2-40B4-BE49-F238E27FC236}">
              <a16:creationId xmlns:a16="http://schemas.microsoft.com/office/drawing/2014/main" id="{00000000-0008-0000-0400-0000B8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238124</xdr:colOff>
      <xdr:row>0</xdr:row>
      <xdr:rowOff>133349</xdr:rowOff>
    </xdr:from>
    <xdr:to>
      <xdr:col>3</xdr:col>
      <xdr:colOff>161925</xdr:colOff>
      <xdr:row>2</xdr:row>
      <xdr:rowOff>123824</xdr:rowOff>
    </xdr:to>
    <xdr:sp macro="" textlink="">
      <xdr:nvSpPr>
        <xdr:cNvPr id="10276" name="Text Box 36">
          <a:extLst>
            <a:ext uri="{FF2B5EF4-FFF2-40B4-BE49-F238E27FC236}">
              <a16:creationId xmlns:a16="http://schemas.microsoft.com/office/drawing/2014/main" id="{00000000-0008-0000-0400-000024280000}"/>
            </a:ext>
          </a:extLst>
        </xdr:cNvPr>
        <xdr:cNvSpPr txBox="1">
          <a:spLocks noChangeArrowheads="1"/>
        </xdr:cNvSpPr>
      </xdr:nvSpPr>
      <xdr:spPr bwMode="auto">
        <a:xfrm>
          <a:off x="238124" y="133349"/>
          <a:ext cx="2905126" cy="581025"/>
        </a:xfrm>
        <a:prstGeom prst="rect">
          <a:avLst/>
        </a:prstGeom>
        <a:noFill/>
        <a:ln w="9525">
          <a:noFill/>
          <a:miter lim="800000"/>
          <a:headEnd/>
          <a:tailEnd/>
        </a:ln>
      </xdr:spPr>
      <xdr:txBody>
        <a:bodyPr vertOverflow="clip" wrap="square" lIns="45720" tIns="36576" rIns="0" bIns="0" anchor="t" upright="1"/>
        <a:lstStyle/>
        <a:p>
          <a:pPr algn="l" rtl="0">
            <a:defRPr sz="1000"/>
          </a:pPr>
          <a:r>
            <a:rPr lang="en-US" sz="3200" b="0" i="0" u="none" strike="noStrike" baseline="0">
              <a:solidFill>
                <a:sysClr val="windowText" lastClr="000000"/>
              </a:solidFill>
              <a:latin typeface="+mn-lt"/>
              <a:cs typeface="Arial"/>
            </a:rPr>
            <a:t>Phosphorus</a:t>
          </a:r>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10</xdr:row>
          <xdr:rowOff>182880</xdr:rowOff>
        </xdr:from>
        <xdr:to>
          <xdr:col>3</xdr:col>
          <xdr:colOff>45720</xdr:colOff>
          <xdr:row>12</xdr:row>
          <xdr:rowOff>106680</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7620</xdr:rowOff>
        </xdr:from>
        <xdr:to>
          <xdr:col>13</xdr:col>
          <xdr:colOff>335280</xdr:colOff>
          <xdr:row>14</xdr:row>
          <xdr:rowOff>182880</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8</xdr:row>
          <xdr:rowOff>45720</xdr:rowOff>
        </xdr:from>
        <xdr:to>
          <xdr:col>5</xdr:col>
          <xdr:colOff>373380</xdr:colOff>
          <xdr:row>10</xdr:row>
          <xdr:rowOff>45720</xdr:rowOff>
        </xdr:to>
        <xdr:sp macro="" textlink="">
          <xdr:nvSpPr>
            <xdr:cNvPr id="10244" name="CommandButton4"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13</xdr:row>
          <xdr:rowOff>60960</xdr:rowOff>
        </xdr:from>
        <xdr:to>
          <xdr:col>3</xdr:col>
          <xdr:colOff>38100</xdr:colOff>
          <xdr:row>15</xdr:row>
          <xdr:rowOff>30480</xdr:rowOff>
        </xdr:to>
        <xdr:sp macro="" textlink="">
          <xdr:nvSpPr>
            <xdr:cNvPr id="10256" name="CommandButton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350520</xdr:colOff>
          <xdr:row>1</xdr:row>
          <xdr:rowOff>114300</xdr:rowOff>
        </xdr:from>
        <xdr:to>
          <xdr:col>35</xdr:col>
          <xdr:colOff>487680</xdr:colOff>
          <xdr:row>3</xdr:row>
          <xdr:rowOff>83820</xdr:rowOff>
        </xdr:to>
        <xdr:sp macro="" textlink="">
          <xdr:nvSpPr>
            <xdr:cNvPr id="10257" name="CommandButton7"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86</xdr:row>
          <xdr:rowOff>22860</xdr:rowOff>
        </xdr:from>
        <xdr:to>
          <xdr:col>1</xdr:col>
          <xdr:colOff>556260</xdr:colOff>
          <xdr:row>87</xdr:row>
          <xdr:rowOff>190500</xdr:rowOff>
        </xdr:to>
        <xdr:sp macro="" textlink="">
          <xdr:nvSpPr>
            <xdr:cNvPr id="10264" name="CommandButton8" hidden="1">
              <a:extLst>
                <a:ext uri="{63B3BB69-23CF-44E3-9099-C40C66FF867C}">
                  <a14:compatExt spid="_x0000_s10264"/>
                </a:ext>
                <a:ext uri="{FF2B5EF4-FFF2-40B4-BE49-F238E27FC236}">
                  <a16:creationId xmlns:a16="http://schemas.microsoft.com/office/drawing/2014/main" id="{00000000-0008-0000-0400-00001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0</xdr:row>
          <xdr:rowOff>60960</xdr:rowOff>
        </xdr:from>
        <xdr:to>
          <xdr:col>39</xdr:col>
          <xdr:colOff>411480</xdr:colOff>
          <xdr:row>1</xdr:row>
          <xdr:rowOff>38100</xdr:rowOff>
        </xdr:to>
        <xdr:sp macro="" textlink="">
          <xdr:nvSpPr>
            <xdr:cNvPr id="10265" name="CommandButton9" hidden="1">
              <a:extLst>
                <a:ext uri="{63B3BB69-23CF-44E3-9099-C40C66FF867C}">
                  <a14:compatExt spid="_x0000_s10265"/>
                </a:ext>
                <a:ext uri="{FF2B5EF4-FFF2-40B4-BE49-F238E27FC236}">
                  <a16:creationId xmlns:a16="http://schemas.microsoft.com/office/drawing/2014/main" id="{00000000-0008-0000-0400-00001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297180</xdr:colOff>
          <xdr:row>8</xdr:row>
          <xdr:rowOff>60960</xdr:rowOff>
        </xdr:from>
        <xdr:to>
          <xdr:col>3</xdr:col>
          <xdr:colOff>60960</xdr:colOff>
          <xdr:row>10</xdr:row>
          <xdr:rowOff>60960</xdr:rowOff>
        </xdr:to>
        <xdr:sp macro="" textlink="">
          <xdr:nvSpPr>
            <xdr:cNvPr id="10266" name="CommandButton10" hidden="1">
              <a:extLst>
                <a:ext uri="{63B3BB69-23CF-44E3-9099-C40C66FF867C}">
                  <a14:compatExt spid="_x0000_s10266"/>
                </a:ext>
                <a:ext uri="{FF2B5EF4-FFF2-40B4-BE49-F238E27FC236}">
                  <a16:creationId xmlns:a16="http://schemas.microsoft.com/office/drawing/2014/main" id="{00000000-0008-0000-0400-00001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518160</xdr:colOff>
          <xdr:row>0</xdr:row>
          <xdr:rowOff>60960</xdr:rowOff>
        </xdr:from>
        <xdr:to>
          <xdr:col>42</xdr:col>
          <xdr:colOff>487680</xdr:colOff>
          <xdr:row>1</xdr:row>
          <xdr:rowOff>38100</xdr:rowOff>
        </xdr:to>
        <xdr:sp macro="" textlink="">
          <xdr:nvSpPr>
            <xdr:cNvPr id="10267" name="CommandButton11" hidden="1">
              <a:extLst>
                <a:ext uri="{63B3BB69-23CF-44E3-9099-C40C66FF867C}">
                  <a14:compatExt spid="_x0000_s10267"/>
                </a:ext>
                <a:ext uri="{FF2B5EF4-FFF2-40B4-BE49-F238E27FC236}">
                  <a16:creationId xmlns:a16="http://schemas.microsoft.com/office/drawing/2014/main" id="{00000000-0008-0000-0400-00001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213360</xdr:rowOff>
        </xdr:from>
        <xdr:to>
          <xdr:col>7</xdr:col>
          <xdr:colOff>716280</xdr:colOff>
          <xdr:row>1</xdr:row>
          <xdr:rowOff>190500</xdr:rowOff>
        </xdr:to>
        <xdr:sp macro="" textlink="">
          <xdr:nvSpPr>
            <xdr:cNvPr id="10269" name="CommandButton13" hidden="1">
              <a:extLst>
                <a:ext uri="{63B3BB69-23CF-44E3-9099-C40C66FF867C}">
                  <a14:compatExt spid="_x0000_s10269"/>
                </a:ext>
                <a:ext uri="{FF2B5EF4-FFF2-40B4-BE49-F238E27FC236}">
                  <a16:creationId xmlns:a16="http://schemas.microsoft.com/office/drawing/2014/main" id="{00000000-0008-0000-0400-00001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556260</xdr:colOff>
          <xdr:row>25</xdr:row>
          <xdr:rowOff>99060</xdr:rowOff>
        </xdr:from>
        <xdr:to>
          <xdr:col>31</xdr:col>
          <xdr:colOff>411480</xdr:colOff>
          <xdr:row>27</xdr:row>
          <xdr:rowOff>68580</xdr:rowOff>
        </xdr:to>
        <xdr:sp macro="" textlink="">
          <xdr:nvSpPr>
            <xdr:cNvPr id="10270" name="CommandButton12" hidden="1">
              <a:extLst>
                <a:ext uri="{63B3BB69-23CF-44E3-9099-C40C66FF867C}">
                  <a14:compatExt spid="_x0000_s10270"/>
                </a:ext>
                <a:ext uri="{FF2B5EF4-FFF2-40B4-BE49-F238E27FC236}">
                  <a16:creationId xmlns:a16="http://schemas.microsoft.com/office/drawing/2014/main" id="{00000000-0008-0000-0400-00001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25</xdr:row>
          <xdr:rowOff>76200</xdr:rowOff>
        </xdr:from>
        <xdr:to>
          <xdr:col>3</xdr:col>
          <xdr:colOff>685800</xdr:colOff>
          <xdr:row>27</xdr:row>
          <xdr:rowOff>45720</xdr:rowOff>
        </xdr:to>
        <xdr:sp macro="" textlink="">
          <xdr:nvSpPr>
            <xdr:cNvPr id="10272" name="CommandButton14" hidden="1">
              <a:extLst>
                <a:ext uri="{63B3BB69-23CF-44E3-9099-C40C66FF867C}">
                  <a14:compatExt spid="_x0000_s10272"/>
                </a:ext>
                <a:ext uri="{FF2B5EF4-FFF2-40B4-BE49-F238E27FC236}">
                  <a16:creationId xmlns:a16="http://schemas.microsoft.com/office/drawing/2014/main" id="{00000000-0008-0000-0400-00002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678180</xdr:colOff>
          <xdr:row>61</xdr:row>
          <xdr:rowOff>106680</xdr:rowOff>
        </xdr:from>
        <xdr:to>
          <xdr:col>22</xdr:col>
          <xdr:colOff>449580</xdr:colOff>
          <xdr:row>63</xdr:row>
          <xdr:rowOff>76200</xdr:rowOff>
        </xdr:to>
        <xdr:sp macro="" textlink="">
          <xdr:nvSpPr>
            <xdr:cNvPr id="10273" name="CommandButton15" hidden="1">
              <a:extLst>
                <a:ext uri="{63B3BB69-23CF-44E3-9099-C40C66FF867C}">
                  <a14:compatExt spid="_x0000_s10273"/>
                </a:ext>
                <a:ext uri="{FF2B5EF4-FFF2-40B4-BE49-F238E27FC236}">
                  <a16:creationId xmlns:a16="http://schemas.microsoft.com/office/drawing/2014/main" id="{00000000-0008-0000-0400-00002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13</xdr:row>
          <xdr:rowOff>45720</xdr:rowOff>
        </xdr:from>
        <xdr:to>
          <xdr:col>5</xdr:col>
          <xdr:colOff>350520</xdr:colOff>
          <xdr:row>15</xdr:row>
          <xdr:rowOff>22860</xdr:rowOff>
        </xdr:to>
        <xdr:sp macro="" textlink="">
          <xdr:nvSpPr>
            <xdr:cNvPr id="10274" name="CommandButton16" hidden="1">
              <a:extLst>
                <a:ext uri="{63B3BB69-23CF-44E3-9099-C40C66FF867C}">
                  <a14:compatExt spid="_x0000_s10274"/>
                </a:ext>
                <a:ext uri="{FF2B5EF4-FFF2-40B4-BE49-F238E27FC236}">
                  <a16:creationId xmlns:a16="http://schemas.microsoft.com/office/drawing/2014/main" id="{00000000-0008-0000-0400-00002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10</xdr:row>
          <xdr:rowOff>160020</xdr:rowOff>
        </xdr:from>
        <xdr:to>
          <xdr:col>5</xdr:col>
          <xdr:colOff>365760</xdr:colOff>
          <xdr:row>12</xdr:row>
          <xdr:rowOff>83820</xdr:rowOff>
        </xdr:to>
        <xdr:sp macro="" textlink="">
          <xdr:nvSpPr>
            <xdr:cNvPr id="10275" name="CommandButton17" hidden="1">
              <a:extLst>
                <a:ext uri="{63B3BB69-23CF-44E3-9099-C40C66FF867C}">
                  <a14:compatExt spid="_x0000_s10275"/>
                </a:ext>
                <a:ext uri="{FF2B5EF4-FFF2-40B4-BE49-F238E27FC236}">
                  <a16:creationId xmlns:a16="http://schemas.microsoft.com/office/drawing/2014/main" id="{00000000-0008-0000-0400-00002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653658" cy="59330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0"/>
          <a:ext cx="165365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ysClr val="windowText" lastClr="000000"/>
              </a:solidFill>
              <a:latin typeface="+mn-lt"/>
            </a:rPr>
            <a:t>Nitrogen</a:t>
          </a:r>
        </a:p>
      </xdr:txBody>
    </xdr:sp>
    <xdr:clientData/>
  </xdr:oneCellAnchor>
  <xdr:twoCellAnchor>
    <xdr:from>
      <xdr:col>6</xdr:col>
      <xdr:colOff>76200</xdr:colOff>
      <xdr:row>1</xdr:row>
      <xdr:rowOff>142875</xdr:rowOff>
    </xdr:from>
    <xdr:to>
      <xdr:col>9</xdr:col>
      <xdr:colOff>76200</xdr:colOff>
      <xdr:row>3</xdr:row>
      <xdr:rowOff>142875</xdr:rowOff>
    </xdr:to>
    <xdr:sp macro="[0]!Rectangle6_Click" textlink="">
      <xdr:nvSpPr>
        <xdr:cNvPr id="7" name="Rectangle 6">
          <a:extLst>
            <a:ext uri="{FF2B5EF4-FFF2-40B4-BE49-F238E27FC236}">
              <a16:creationId xmlns:a16="http://schemas.microsoft.com/office/drawing/2014/main" id="{00000000-0008-0000-0500-000007000000}"/>
            </a:ext>
          </a:extLst>
        </xdr:cNvPr>
        <xdr:cNvSpPr/>
      </xdr:nvSpPr>
      <xdr:spPr bwMode="auto">
        <a:xfrm>
          <a:off x="5067300" y="304800"/>
          <a:ext cx="1828800" cy="32385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300" b="1"/>
            <a:t>BACK TO READ ME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0</xdr:row>
      <xdr:rowOff>59532</xdr:rowOff>
    </xdr:from>
    <xdr:to>
      <xdr:col>8</xdr:col>
      <xdr:colOff>148590</xdr:colOff>
      <xdr:row>6</xdr:row>
      <xdr:rowOff>148590</xdr:rowOff>
    </xdr:to>
    <xdr:sp macro="" textlink="">
      <xdr:nvSpPr>
        <xdr:cNvPr id="2049" name="Text Box 1">
          <a:extLst>
            <a:ext uri="{FF2B5EF4-FFF2-40B4-BE49-F238E27FC236}">
              <a16:creationId xmlns:a16="http://schemas.microsoft.com/office/drawing/2014/main" id="{00000000-0008-0000-0600-000001080000}"/>
            </a:ext>
          </a:extLst>
        </xdr:cNvPr>
        <xdr:cNvSpPr txBox="1">
          <a:spLocks noChangeArrowheads="1"/>
        </xdr:cNvSpPr>
      </xdr:nvSpPr>
      <xdr:spPr bwMode="auto">
        <a:xfrm>
          <a:off x="47625" y="59532"/>
          <a:ext cx="6743700" cy="1273968"/>
        </a:xfrm>
        <a:prstGeom prst="rect">
          <a:avLst/>
        </a:prstGeom>
        <a:noFill/>
        <a:ln w="9525">
          <a:noFill/>
          <a:miter lim="800000"/>
          <a:headEnd/>
          <a:tailEnd/>
        </a:ln>
      </xdr:spPr>
      <xdr:txBody>
        <a:bodyPr vertOverflow="clip" wrap="square" lIns="27432" tIns="36576" rIns="0" bIns="0" anchor="t" upright="1"/>
        <a:lstStyle/>
        <a:p>
          <a:pPr algn="l" rtl="0">
            <a:defRPr sz="1000"/>
          </a:pPr>
          <a:r>
            <a:rPr lang="en-US" sz="1300" b="0" i="0" u="none" strike="noStrike" baseline="0">
              <a:solidFill>
                <a:srgbClr val="000000"/>
              </a:solidFill>
              <a:latin typeface="+mn-lt"/>
            </a:rPr>
            <a:t>The table below contains default values for the slashing schedule and parameters for the impacts of a burning event, depending on the surface temperature during the burn.  Values shown in blue font are default values.  If you need to change default values, modify it from the model. For detailed definitions,  please see Manual</a:t>
          </a:r>
        </a:p>
      </xdr:txBody>
    </xdr:sp>
    <xdr:clientData/>
  </xdr:twoCellAnchor>
  <mc:AlternateContent xmlns:mc="http://schemas.openxmlformats.org/markup-compatibility/2006">
    <mc:Choice xmlns:a14="http://schemas.microsoft.com/office/drawing/2010/main" Requires="a14">
      <xdr:twoCellAnchor editAs="oneCell">
        <xdr:from>
          <xdr:col>8</xdr:col>
          <xdr:colOff>952500</xdr:colOff>
          <xdr:row>1</xdr:row>
          <xdr:rowOff>68580</xdr:rowOff>
        </xdr:from>
        <xdr:to>
          <xdr:col>10</xdr:col>
          <xdr:colOff>601980</xdr:colOff>
          <xdr:row>3</xdr:row>
          <xdr:rowOff>38100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29</xdr:col>
      <xdr:colOff>209550</xdr:colOff>
      <xdr:row>0</xdr:row>
      <xdr:rowOff>0</xdr:rowOff>
    </xdr:from>
    <xdr:to>
      <xdr:col>38</xdr:col>
      <xdr:colOff>457200</xdr:colOff>
      <xdr:row>0</xdr:row>
      <xdr:rowOff>0</xdr:rowOff>
    </xdr:to>
    <xdr:graphicFrame macro="">
      <xdr:nvGraphicFramePr>
        <xdr:cNvPr id="28877" name="Chart 1">
          <a:extLst>
            <a:ext uri="{FF2B5EF4-FFF2-40B4-BE49-F238E27FC236}">
              <a16:creationId xmlns:a16="http://schemas.microsoft.com/office/drawing/2014/main" id="{00000000-0008-0000-0700-0000CD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276225</xdr:colOff>
      <xdr:row>0</xdr:row>
      <xdr:rowOff>0</xdr:rowOff>
    </xdr:from>
    <xdr:to>
      <xdr:col>39</xdr:col>
      <xdr:colOff>0</xdr:colOff>
      <xdr:row>0</xdr:row>
      <xdr:rowOff>0</xdr:rowOff>
    </xdr:to>
    <xdr:graphicFrame macro="">
      <xdr:nvGraphicFramePr>
        <xdr:cNvPr id="28878" name="Chart 2">
          <a:extLst>
            <a:ext uri="{FF2B5EF4-FFF2-40B4-BE49-F238E27FC236}">
              <a16:creationId xmlns:a16="http://schemas.microsoft.com/office/drawing/2014/main" id="{00000000-0008-0000-0700-0000CE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95250</xdr:colOff>
      <xdr:row>0</xdr:row>
      <xdr:rowOff>0</xdr:rowOff>
    </xdr:from>
    <xdr:to>
      <xdr:col>39</xdr:col>
      <xdr:colOff>0</xdr:colOff>
      <xdr:row>0</xdr:row>
      <xdr:rowOff>0</xdr:rowOff>
    </xdr:to>
    <xdr:graphicFrame macro="">
      <xdr:nvGraphicFramePr>
        <xdr:cNvPr id="28879" name="Chart 3">
          <a:extLst>
            <a:ext uri="{FF2B5EF4-FFF2-40B4-BE49-F238E27FC236}">
              <a16:creationId xmlns:a16="http://schemas.microsoft.com/office/drawing/2014/main" id="{00000000-0008-0000-0700-0000CF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0</xdr:colOff>
      <xdr:row>0</xdr:row>
      <xdr:rowOff>0</xdr:rowOff>
    </xdr:from>
    <xdr:to>
      <xdr:col>53</xdr:col>
      <xdr:colOff>209550</xdr:colOff>
      <xdr:row>0</xdr:row>
      <xdr:rowOff>0</xdr:rowOff>
    </xdr:to>
    <xdr:graphicFrame macro="">
      <xdr:nvGraphicFramePr>
        <xdr:cNvPr id="28880" name="Chart 4">
          <a:extLst>
            <a:ext uri="{FF2B5EF4-FFF2-40B4-BE49-F238E27FC236}">
              <a16:creationId xmlns:a16="http://schemas.microsoft.com/office/drawing/2014/main" id="{00000000-0008-0000-0700-0000D0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0</xdr:colOff>
      <xdr:row>0</xdr:row>
      <xdr:rowOff>0</xdr:rowOff>
    </xdr:from>
    <xdr:to>
      <xdr:col>53</xdr:col>
      <xdr:colOff>400050</xdr:colOff>
      <xdr:row>0</xdr:row>
      <xdr:rowOff>0</xdr:rowOff>
    </xdr:to>
    <xdr:graphicFrame macro="">
      <xdr:nvGraphicFramePr>
        <xdr:cNvPr id="28881" name="Chart 5">
          <a:extLst>
            <a:ext uri="{FF2B5EF4-FFF2-40B4-BE49-F238E27FC236}">
              <a16:creationId xmlns:a16="http://schemas.microsoft.com/office/drawing/2014/main" id="{00000000-0008-0000-0700-0000D1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114300</xdr:rowOff>
    </xdr:from>
    <xdr:to>
      <xdr:col>10</xdr:col>
      <xdr:colOff>47625</xdr:colOff>
      <xdr:row>0</xdr:row>
      <xdr:rowOff>595313</xdr:rowOff>
    </xdr:to>
    <xdr:sp macro="" textlink="">
      <xdr:nvSpPr>
        <xdr:cNvPr id="28730" name="Text Box 58">
          <a:extLst>
            <a:ext uri="{FF2B5EF4-FFF2-40B4-BE49-F238E27FC236}">
              <a16:creationId xmlns:a16="http://schemas.microsoft.com/office/drawing/2014/main" id="{00000000-0008-0000-0700-00003A700000}"/>
            </a:ext>
          </a:extLst>
        </xdr:cNvPr>
        <xdr:cNvSpPr txBox="1">
          <a:spLocks noChangeArrowheads="1"/>
        </xdr:cNvSpPr>
      </xdr:nvSpPr>
      <xdr:spPr bwMode="auto">
        <a:xfrm>
          <a:off x="0" y="114300"/>
          <a:ext cx="7191375" cy="481013"/>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800" b="0" i="0" u="none" strike="noStrike" baseline="0">
              <a:solidFill>
                <a:schemeClr val="tx1"/>
              </a:solidFill>
              <a:latin typeface="+mn-lt"/>
              <a:cs typeface="Arial"/>
            </a:rPr>
            <a:t>Crop planting schedule/cropping calendar</a:t>
          </a:r>
        </a:p>
      </xdr:txBody>
    </xdr:sp>
    <xdr:clientData/>
  </xdr:twoCellAnchor>
  <xdr:twoCellAnchor>
    <xdr:from>
      <xdr:col>23</xdr:col>
      <xdr:colOff>266700</xdr:colOff>
      <xdr:row>5</xdr:row>
      <xdr:rowOff>104775</xdr:rowOff>
    </xdr:from>
    <xdr:to>
      <xdr:col>28</xdr:col>
      <xdr:colOff>600075</xdr:colOff>
      <xdr:row>7</xdr:row>
      <xdr:rowOff>38100</xdr:rowOff>
    </xdr:to>
    <xdr:sp macro="" textlink="">
      <xdr:nvSpPr>
        <xdr:cNvPr id="28732" name="Text Box 60">
          <a:extLst>
            <a:ext uri="{FF2B5EF4-FFF2-40B4-BE49-F238E27FC236}">
              <a16:creationId xmlns:a16="http://schemas.microsoft.com/office/drawing/2014/main" id="{00000000-0008-0000-0700-00003C700000}"/>
            </a:ext>
          </a:extLst>
        </xdr:cNvPr>
        <xdr:cNvSpPr txBox="1">
          <a:spLocks noChangeArrowheads="1"/>
        </xdr:cNvSpPr>
      </xdr:nvSpPr>
      <xdr:spPr bwMode="auto">
        <a:xfrm>
          <a:off x="16535400" y="1600200"/>
          <a:ext cx="4038600" cy="314325"/>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Fertilizer and organic input schedule</a:t>
          </a:r>
        </a:p>
      </xdr:txBody>
    </xdr:sp>
    <xdr:clientData/>
  </xdr:twoCellAnchor>
  <xdr:twoCellAnchor editAs="absolute">
    <xdr:from>
      <xdr:col>26</xdr:col>
      <xdr:colOff>457200</xdr:colOff>
      <xdr:row>5</xdr:row>
      <xdr:rowOff>0</xdr:rowOff>
    </xdr:from>
    <xdr:to>
      <xdr:col>29</xdr:col>
      <xdr:colOff>415290</xdr:colOff>
      <xdr:row>6</xdr:row>
      <xdr:rowOff>228600</xdr:rowOff>
    </xdr:to>
    <xdr:sp macro="" textlink="">
      <xdr:nvSpPr>
        <xdr:cNvPr id="28701" name="Text Box 29" hidden="1">
          <a:extLst>
            <a:ext uri="{FF2B5EF4-FFF2-40B4-BE49-F238E27FC236}">
              <a16:creationId xmlns:a16="http://schemas.microsoft.com/office/drawing/2014/main" id="{00000000-0008-0000-0700-00001D700000}"/>
            </a:ext>
          </a:extLst>
        </xdr:cNvPr>
        <xdr:cNvSpPr txBox="1">
          <a:spLocks noChangeArrowheads="1"/>
        </xdr:cNvSpPr>
      </xdr:nvSpPr>
      <xdr:spPr bwMode="auto">
        <a:xfrm>
          <a:off x="19307175" y="1485900"/>
          <a:ext cx="2238375" cy="4286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10</xdr:col>
          <xdr:colOff>411480</xdr:colOff>
          <xdr:row>5</xdr:row>
          <xdr:rowOff>83820</xdr:rowOff>
        </xdr:from>
        <xdr:to>
          <xdr:col>13</xdr:col>
          <xdr:colOff>160020</xdr:colOff>
          <xdr:row>7</xdr:row>
          <xdr:rowOff>0</xdr:rowOff>
        </xdr:to>
        <xdr:sp macro="" textlink="">
          <xdr:nvSpPr>
            <xdr:cNvPr id="28703" name="CommandButton1" hidden="1">
              <a:extLst>
                <a:ext uri="{63B3BB69-23CF-44E3-9099-C40C66FF867C}">
                  <a14:compatExt spid="_x0000_s28703"/>
                </a:ext>
                <a:ext uri="{FF2B5EF4-FFF2-40B4-BE49-F238E27FC236}">
                  <a16:creationId xmlns:a16="http://schemas.microsoft.com/office/drawing/2014/main" id="{00000000-0008-0000-0700-00001F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26</xdr:col>
      <xdr:colOff>681990</xdr:colOff>
      <xdr:row>9</xdr:row>
      <xdr:rowOff>419100</xdr:rowOff>
    </xdr:from>
    <xdr:to>
      <xdr:col>28</xdr:col>
      <xdr:colOff>685800</xdr:colOff>
      <xdr:row>12</xdr:row>
      <xdr:rowOff>72390</xdr:rowOff>
    </xdr:to>
    <xdr:sp macro="" textlink="">
      <xdr:nvSpPr>
        <xdr:cNvPr id="28725" name="Text Box 53" hidden="1">
          <a:extLst>
            <a:ext uri="{FF2B5EF4-FFF2-40B4-BE49-F238E27FC236}">
              <a16:creationId xmlns:a16="http://schemas.microsoft.com/office/drawing/2014/main" id="{00000000-0008-0000-0700-000035700000}"/>
            </a:ext>
          </a:extLst>
        </xdr:cNvPr>
        <xdr:cNvSpPr txBox="1">
          <a:spLocks noChangeArrowheads="1"/>
        </xdr:cNvSpPr>
      </xdr:nvSpPr>
      <xdr:spPr bwMode="auto">
        <a:xfrm>
          <a:off x="19516725" y="2771775"/>
          <a:ext cx="1543050" cy="6381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128587</xdr:colOff>
      <xdr:row>0</xdr:row>
      <xdr:rowOff>57150</xdr:rowOff>
    </xdr:from>
    <xdr:to>
      <xdr:col>4</xdr:col>
      <xdr:colOff>433387</xdr:colOff>
      <xdr:row>0</xdr:row>
      <xdr:rowOff>476250</xdr:rowOff>
    </xdr:to>
    <xdr:sp macro="" textlink="">
      <xdr:nvSpPr>
        <xdr:cNvPr id="29723" name="Text Box 27">
          <a:extLst>
            <a:ext uri="{FF2B5EF4-FFF2-40B4-BE49-F238E27FC236}">
              <a16:creationId xmlns:a16="http://schemas.microsoft.com/office/drawing/2014/main" id="{00000000-0008-0000-0800-00001B740000}"/>
            </a:ext>
          </a:extLst>
        </xdr:cNvPr>
        <xdr:cNvSpPr txBox="1">
          <a:spLocks noChangeArrowheads="1"/>
        </xdr:cNvSpPr>
      </xdr:nvSpPr>
      <xdr:spPr bwMode="auto">
        <a:xfrm>
          <a:off x="128587" y="57150"/>
          <a:ext cx="3031331" cy="419100"/>
        </a:xfrm>
        <a:prstGeom prst="rect">
          <a:avLst/>
        </a:prstGeom>
        <a:noFill/>
        <a:ln w="9525">
          <a:noFill/>
          <a:miter lim="800000"/>
          <a:headEnd/>
          <a:tailEnd/>
        </a:ln>
      </xdr:spPr>
      <xdr:txBody>
        <a:bodyPr vertOverflow="clip" wrap="square" lIns="54864" tIns="41148" rIns="0" bIns="0" anchor="t" upright="1"/>
        <a:lstStyle/>
        <a:p>
          <a:pPr algn="l" rtl="0">
            <a:defRPr sz="1000"/>
          </a:pPr>
          <a:r>
            <a:rPr lang="en-US" sz="2800" b="0" i="0" u="none" strike="noStrike" baseline="0">
              <a:solidFill>
                <a:schemeClr val="tx1"/>
              </a:solidFill>
              <a:latin typeface="+mn-lt"/>
              <a:cs typeface="Arial"/>
            </a:rPr>
            <a:t>Tree management</a:t>
          </a:r>
        </a:p>
      </xdr:txBody>
    </xdr:sp>
    <xdr:clientData/>
  </xdr:twoCellAnchor>
  <xdr:oneCellAnchor>
    <xdr:from>
      <xdr:col>13</xdr:col>
      <xdr:colOff>910168</xdr:colOff>
      <xdr:row>5</xdr:row>
      <xdr:rowOff>190500</xdr:rowOff>
    </xdr:from>
    <xdr:ext cx="4042832" cy="751418"/>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0604501" y="1809750"/>
          <a:ext cx="4042832" cy="751418"/>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wrap="square" rtlCol="0" anchor="t">
          <a:noAutofit/>
        </a:bodyPr>
        <a:lstStyle/>
        <a:p>
          <a:r>
            <a:rPr lang="en-US" sz="1200"/>
            <a:t>if pruning by tree LAI, specify the threshold of the LAI in STELLA, pruning event input section,</a:t>
          </a:r>
        </a:p>
        <a:p>
          <a:r>
            <a:rPr lang="en-US" sz="1200"/>
            <a:t>if pruning by calender,</a:t>
          </a:r>
          <a:r>
            <a:rPr lang="en-US" sz="1200" baseline="0"/>
            <a:t> specify teh calender of the pruning</a:t>
          </a:r>
          <a:endParaRPr lang="en-US" sz="1200"/>
        </a:p>
      </xdr:txBody>
    </xdr:sp>
    <xdr:clientData/>
  </xdr:oneCellAnchor>
  <mc:AlternateContent xmlns:mc="http://schemas.openxmlformats.org/markup-compatibility/2006">
    <mc:Choice xmlns:a14="http://schemas.microsoft.com/office/drawing/2010/main" Requires="a14">
      <xdr:twoCellAnchor editAs="oneCell">
        <xdr:from>
          <xdr:col>0</xdr:col>
          <xdr:colOff>182880</xdr:colOff>
          <xdr:row>0</xdr:row>
          <xdr:rowOff>563880</xdr:rowOff>
        </xdr:from>
        <xdr:to>
          <xdr:col>3</xdr:col>
          <xdr:colOff>182880</xdr:colOff>
          <xdr:row>1</xdr:row>
          <xdr:rowOff>228600</xdr:rowOff>
        </xdr:to>
        <xdr:sp macro="" textlink="">
          <xdr:nvSpPr>
            <xdr:cNvPr id="29715" name="CommandButton1" hidden="1">
              <a:extLst>
                <a:ext uri="{63B3BB69-23CF-44E3-9099-C40C66FF867C}">
                  <a14:compatExt spid="_x0000_s29715"/>
                </a:ext>
                <a:ext uri="{FF2B5EF4-FFF2-40B4-BE49-F238E27FC236}">
                  <a16:creationId xmlns:a16="http://schemas.microsoft.com/office/drawing/2014/main" id="{00000000-0008-0000-0800-00001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104775</xdr:colOff>
      <xdr:row>71</xdr:row>
      <xdr:rowOff>47625</xdr:rowOff>
    </xdr:from>
    <xdr:to>
      <xdr:col>2</xdr:col>
      <xdr:colOff>2781300</xdr:colOff>
      <xdr:row>76</xdr:row>
      <xdr:rowOff>161925</xdr:rowOff>
    </xdr:to>
    <xdr:sp macro="" textlink="">
      <xdr:nvSpPr>
        <xdr:cNvPr id="30742" name="Text Box 22">
          <a:extLst>
            <a:ext uri="{FF2B5EF4-FFF2-40B4-BE49-F238E27FC236}">
              <a16:creationId xmlns:a16="http://schemas.microsoft.com/office/drawing/2014/main" id="{00000000-0008-0000-0900-000016780000}"/>
            </a:ext>
          </a:extLst>
        </xdr:cNvPr>
        <xdr:cNvSpPr txBox="1">
          <a:spLocks noChangeArrowheads="1"/>
        </xdr:cNvSpPr>
      </xdr:nvSpPr>
      <xdr:spPr bwMode="auto">
        <a:xfrm>
          <a:off x="104775" y="16059150"/>
          <a:ext cx="5133975" cy="1143000"/>
        </a:xfrm>
        <a:prstGeom prst="rect">
          <a:avLst/>
        </a:prstGeom>
        <a:solidFill>
          <a:srgbClr val="99CCFF"/>
        </a:solidFill>
        <a:ln w="9525">
          <a:solidFill>
            <a:srgbClr val="000000"/>
          </a:solidFill>
          <a:miter lim="800000"/>
          <a:headEnd/>
          <a:tailEnd/>
        </a:ln>
      </xdr:spPr>
      <xdr:txBody>
        <a:bodyPr vertOverflow="clip" wrap="square" lIns="91440" tIns="91440" rIns="91440" bIns="91440" anchor="t" upright="1"/>
        <a:lstStyle/>
        <a:p>
          <a:pPr algn="l" rtl="0">
            <a:defRPr sz="1000"/>
          </a:pPr>
          <a:r>
            <a:rPr lang="en-US" sz="1200" b="0" i="0" u="none" strike="noStrike" baseline="0">
              <a:solidFill>
                <a:srgbClr val="000000"/>
              </a:solidFill>
              <a:latin typeface="Trebuchet MS"/>
            </a:rPr>
            <a:t>Below are five crop parameters which have values as a function of crop stage.  To see an example on how to derive these parameters (excluded Root Allocation) please see sheet 'Deriving Crop Growth' in file WanHelp.xls  </a:t>
          </a:r>
        </a:p>
      </xdr:txBody>
    </xdr:sp>
    <xdr:clientData/>
  </xdr:twoCellAnchor>
  <xdr:twoCellAnchor>
    <xdr:from>
      <xdr:col>0</xdr:col>
      <xdr:colOff>85725</xdr:colOff>
      <xdr:row>195</xdr:row>
      <xdr:rowOff>142875</xdr:rowOff>
    </xdr:from>
    <xdr:to>
      <xdr:col>3</xdr:col>
      <xdr:colOff>828675</xdr:colOff>
      <xdr:row>197</xdr:row>
      <xdr:rowOff>114300</xdr:rowOff>
    </xdr:to>
    <xdr:sp macro="" textlink="">
      <xdr:nvSpPr>
        <xdr:cNvPr id="30744" name="Text Box 24">
          <a:extLst>
            <a:ext uri="{FF2B5EF4-FFF2-40B4-BE49-F238E27FC236}">
              <a16:creationId xmlns:a16="http://schemas.microsoft.com/office/drawing/2014/main" id="{00000000-0008-0000-0900-000018780000}"/>
            </a:ext>
          </a:extLst>
        </xdr:cNvPr>
        <xdr:cNvSpPr txBox="1">
          <a:spLocks noChangeArrowheads="1"/>
        </xdr:cNvSpPr>
      </xdr:nvSpPr>
      <xdr:spPr bwMode="auto">
        <a:xfrm>
          <a:off x="85725" y="43510200"/>
          <a:ext cx="6410325" cy="295275"/>
        </a:xfrm>
        <a:prstGeom prst="rect">
          <a:avLst/>
        </a:prstGeom>
        <a:solidFill>
          <a:srgbClr val="EAEAEA"/>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800080"/>
              </a:solidFill>
              <a:latin typeface="Trebuchet MS"/>
            </a:rPr>
            <a:t>This table contains amount of labor and price of inputs &amp; outputs for specific crop type.</a:t>
          </a:r>
        </a:p>
      </xdr:txBody>
    </xdr:sp>
    <xdr:clientData/>
  </xdr:twoCellAnchor>
  <xdr:twoCellAnchor>
    <xdr:from>
      <xdr:col>0</xdr:col>
      <xdr:colOff>104775</xdr:colOff>
      <xdr:row>0</xdr:row>
      <xdr:rowOff>57150</xdr:rowOff>
    </xdr:from>
    <xdr:to>
      <xdr:col>2</xdr:col>
      <xdr:colOff>876300</xdr:colOff>
      <xdr:row>3</xdr:row>
      <xdr:rowOff>57150</xdr:rowOff>
    </xdr:to>
    <xdr:sp macro="" textlink="">
      <xdr:nvSpPr>
        <xdr:cNvPr id="30787" name="Text Box 67">
          <a:extLst>
            <a:ext uri="{FF2B5EF4-FFF2-40B4-BE49-F238E27FC236}">
              <a16:creationId xmlns:a16="http://schemas.microsoft.com/office/drawing/2014/main" id="{00000000-0008-0000-0900-000043780000}"/>
            </a:ext>
          </a:extLst>
        </xdr:cNvPr>
        <xdr:cNvSpPr txBox="1">
          <a:spLocks noChangeArrowheads="1"/>
        </xdr:cNvSpPr>
      </xdr:nvSpPr>
      <xdr:spPr bwMode="auto">
        <a:xfrm>
          <a:off x="104775" y="57150"/>
          <a:ext cx="3224213" cy="500063"/>
        </a:xfrm>
        <a:prstGeom prst="rect">
          <a:avLst/>
        </a:prstGeom>
        <a:noFill/>
        <a:ln w="9525">
          <a:noFill/>
          <a:miter lim="800000"/>
          <a:headEnd/>
          <a:tailEnd/>
        </a:ln>
      </xdr:spPr>
      <xdr:txBody>
        <a:bodyPr vertOverflow="clip" wrap="square" lIns="64008" tIns="45720" rIns="0" bIns="0" anchor="t" upright="1"/>
        <a:lstStyle/>
        <a:p>
          <a:pPr algn="l" rtl="0">
            <a:defRPr sz="1000"/>
          </a:pPr>
          <a:r>
            <a:rPr lang="en-US" sz="2800" b="0" i="0" u="none" strike="noStrike" baseline="0">
              <a:solidFill>
                <a:schemeClr val="tx1"/>
              </a:solidFill>
              <a:latin typeface="+mn-lt"/>
              <a:cs typeface="Arial"/>
            </a:rPr>
            <a:t>Crop Library</a:t>
          </a:r>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4</xdr:row>
          <xdr:rowOff>68580</xdr:rowOff>
        </xdr:from>
        <xdr:to>
          <xdr:col>1</xdr:col>
          <xdr:colOff>1028700</xdr:colOff>
          <xdr:row>6</xdr:row>
          <xdr:rowOff>30480</xdr:rowOff>
        </xdr:to>
        <xdr:sp macro="" textlink="">
          <xdr:nvSpPr>
            <xdr:cNvPr id="30745" name="CommandButton1" hidden="1">
              <a:extLst>
                <a:ext uri="{63B3BB69-23CF-44E3-9099-C40C66FF867C}">
                  <a14:compatExt spid="_x0000_s30745"/>
                </a:ext>
                <a:ext uri="{FF2B5EF4-FFF2-40B4-BE49-F238E27FC236}">
                  <a16:creationId xmlns:a16="http://schemas.microsoft.com/office/drawing/2014/main" id="{00000000-0008-0000-0900-00001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38100</xdr:colOff>
      <xdr:row>232</xdr:row>
      <xdr:rowOff>76200</xdr:rowOff>
    </xdr:from>
    <xdr:to>
      <xdr:col>9</xdr:col>
      <xdr:colOff>590550</xdr:colOff>
      <xdr:row>234</xdr:row>
      <xdr:rowOff>0</xdr:rowOff>
    </xdr:to>
    <xdr:sp macro="" textlink="">
      <xdr:nvSpPr>
        <xdr:cNvPr id="31761" name="Text Box 17">
          <a:extLst>
            <a:ext uri="{FF2B5EF4-FFF2-40B4-BE49-F238E27FC236}">
              <a16:creationId xmlns:a16="http://schemas.microsoft.com/office/drawing/2014/main" id="{00000000-0008-0000-0A00-0000117C0000}"/>
            </a:ext>
          </a:extLst>
        </xdr:cNvPr>
        <xdr:cNvSpPr txBox="1">
          <a:spLocks noChangeArrowheads="1"/>
        </xdr:cNvSpPr>
      </xdr:nvSpPr>
      <xdr:spPr bwMode="auto">
        <a:xfrm>
          <a:off x="38100" y="53073300"/>
          <a:ext cx="12239625" cy="381000"/>
        </a:xfrm>
        <a:prstGeom prst="rect">
          <a:avLst/>
        </a:prstGeom>
        <a:solidFill>
          <a:srgbClr val="EAEAEA"/>
        </a:solidFill>
        <a:ln w="9525">
          <a:noFill/>
          <a:miter lim="800000"/>
          <a:headEnd/>
          <a:tailEnd/>
        </a:ln>
      </xdr:spPr>
      <xdr:txBody>
        <a:bodyPr vertOverflow="clip" wrap="square" lIns="0" tIns="0" rIns="0" bIns="0" anchor="t" upright="1"/>
        <a:lstStyle/>
        <a:p>
          <a:pPr algn="l" rtl="0">
            <a:defRPr sz="1000"/>
          </a:pPr>
          <a:r>
            <a:rPr lang="en-US" sz="1200" b="0" i="0" u="none" strike="noStrike" baseline="0">
              <a:solidFill>
                <a:srgbClr val="800080"/>
              </a:solidFill>
              <a:latin typeface="Trebuchet MS"/>
            </a:rPr>
            <a:t>This table contains amount of labor and price of inputs &amp; outputs for specific tree type.</a:t>
          </a:r>
        </a:p>
      </xdr:txBody>
    </xdr:sp>
    <xdr:clientData/>
  </xdr:twoCellAnchor>
  <xdr:twoCellAnchor>
    <xdr:from>
      <xdr:col>0</xdr:col>
      <xdr:colOff>152400</xdr:colOff>
      <xdr:row>0</xdr:row>
      <xdr:rowOff>152400</xdr:rowOff>
    </xdr:from>
    <xdr:to>
      <xdr:col>3</xdr:col>
      <xdr:colOff>457200</xdr:colOff>
      <xdr:row>3</xdr:row>
      <xdr:rowOff>152400</xdr:rowOff>
    </xdr:to>
    <xdr:sp macro="" textlink="">
      <xdr:nvSpPr>
        <xdr:cNvPr id="31763" name="Text Box 19">
          <a:extLst>
            <a:ext uri="{FF2B5EF4-FFF2-40B4-BE49-F238E27FC236}">
              <a16:creationId xmlns:a16="http://schemas.microsoft.com/office/drawing/2014/main" id="{00000000-0008-0000-0A00-0000137C0000}"/>
            </a:ext>
          </a:extLst>
        </xdr:cNvPr>
        <xdr:cNvSpPr txBox="1">
          <a:spLocks noChangeArrowheads="1"/>
        </xdr:cNvSpPr>
      </xdr:nvSpPr>
      <xdr:spPr bwMode="auto">
        <a:xfrm>
          <a:off x="152400" y="152400"/>
          <a:ext cx="3686175" cy="685800"/>
        </a:xfrm>
        <a:prstGeom prst="rect">
          <a:avLst/>
        </a:prstGeom>
        <a:noFill/>
        <a:ln w="9525">
          <a:noFill/>
          <a:miter lim="800000"/>
          <a:headEnd/>
          <a:tailEnd/>
        </a:ln>
      </xdr:spPr>
      <xdr:txBody>
        <a:bodyPr vertOverflow="clip" wrap="square" lIns="64008" tIns="45720" rIns="0" bIns="0" anchor="t" upright="1"/>
        <a:lstStyle/>
        <a:p>
          <a:pPr algn="l" rtl="0">
            <a:defRPr sz="1000"/>
          </a:pPr>
          <a:r>
            <a:rPr lang="en-US" sz="2800" b="0" i="0" u="none" strike="noStrike" baseline="0">
              <a:solidFill>
                <a:schemeClr val="tx1"/>
              </a:solidFill>
              <a:latin typeface="+mn-lt"/>
              <a:cs typeface="Arial"/>
            </a:rPr>
            <a:t>Tree Library</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3</xdr:row>
          <xdr:rowOff>160020</xdr:rowOff>
        </xdr:from>
        <xdr:to>
          <xdr:col>2</xdr:col>
          <xdr:colOff>30480</xdr:colOff>
          <xdr:row>5</xdr:row>
          <xdr:rowOff>76200</xdr:rowOff>
        </xdr:to>
        <xdr:sp macro="" textlink="">
          <xdr:nvSpPr>
            <xdr:cNvPr id="31762" name="CommandButton1" hidden="1">
              <a:extLst>
                <a:ext uri="{63B3BB69-23CF-44E3-9099-C40C66FF867C}">
                  <a14:compatExt spid="_x0000_s31762"/>
                </a:ext>
                <a:ext uri="{FF2B5EF4-FFF2-40B4-BE49-F238E27FC236}">
                  <a16:creationId xmlns:a16="http://schemas.microsoft.com/office/drawing/2014/main" id="{00000000-0008-0000-0A00-00001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66675</xdr:colOff>
      <xdr:row>0</xdr:row>
      <xdr:rowOff>28575</xdr:rowOff>
    </xdr:from>
    <xdr:to>
      <xdr:col>15</xdr:col>
      <xdr:colOff>333375</xdr:colOff>
      <xdr:row>3</xdr:row>
      <xdr:rowOff>66675</xdr:rowOff>
    </xdr:to>
    <xdr:sp macro="" textlink="">
      <xdr:nvSpPr>
        <xdr:cNvPr id="34817" name="Text Box 1">
          <a:extLst>
            <a:ext uri="{FF2B5EF4-FFF2-40B4-BE49-F238E27FC236}">
              <a16:creationId xmlns:a16="http://schemas.microsoft.com/office/drawing/2014/main" id="{00000000-0008-0000-0B00-000001880000}"/>
            </a:ext>
          </a:extLst>
        </xdr:cNvPr>
        <xdr:cNvSpPr txBox="1">
          <a:spLocks noChangeArrowheads="1"/>
        </xdr:cNvSpPr>
      </xdr:nvSpPr>
      <xdr:spPr bwMode="auto">
        <a:xfrm>
          <a:off x="66675" y="28575"/>
          <a:ext cx="9410700" cy="87630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1800" b="0" i="0" u="none" strike="noStrike" baseline="0">
              <a:solidFill>
                <a:schemeClr val="tx1"/>
              </a:solidFill>
              <a:latin typeface="+mn-lt"/>
              <a:cs typeface="Arial"/>
            </a:rPr>
            <a:t>The Bulk Density pedotransfer and Soil Organic Matter pedotransfer for generating C </a:t>
          </a:r>
          <a:r>
            <a:rPr lang="en-US" sz="1800" b="0" i="0" u="none" strike="noStrike" baseline="-25000">
              <a:solidFill>
                <a:schemeClr val="tx1"/>
              </a:solidFill>
              <a:latin typeface="+mn-lt"/>
              <a:cs typeface="Arial"/>
            </a:rPr>
            <a:t>organic</a:t>
          </a:r>
        </a:p>
        <a:p>
          <a:pPr algn="l" rtl="0">
            <a:defRPr sz="1000"/>
          </a:pPr>
          <a:r>
            <a:rPr lang="en-US" sz="1800" b="0" i="0" u="none" strike="noStrike" baseline="0">
              <a:solidFill>
                <a:schemeClr val="tx1"/>
              </a:solidFill>
              <a:latin typeface="+mn-lt"/>
              <a:cs typeface="Arial"/>
            </a:rPr>
            <a:t>per C </a:t>
          </a:r>
          <a:r>
            <a:rPr lang="en-US" sz="1800" b="0" i="0" u="none" strike="noStrike" baseline="-25000">
              <a:solidFill>
                <a:schemeClr val="tx1"/>
              </a:solidFill>
              <a:latin typeface="+mn-lt"/>
              <a:cs typeface="Arial"/>
            </a:rPr>
            <a:t>reference</a:t>
          </a:r>
          <a:r>
            <a:rPr lang="en-US" sz="1800" b="0" i="0" u="none" strike="noStrike" baseline="0">
              <a:solidFill>
                <a:schemeClr val="tx1"/>
              </a:solidFill>
              <a:latin typeface="+mn-lt"/>
              <a:cs typeface="Arial"/>
            </a:rPr>
            <a:t> value in Soil Organic Matter module</a:t>
          </a:r>
        </a:p>
      </xdr:txBody>
    </xdr:sp>
    <xdr:clientData/>
  </xdr:twoCellAnchor>
  <xdr:twoCellAnchor>
    <xdr:from>
      <xdr:col>0</xdr:col>
      <xdr:colOff>85725</xdr:colOff>
      <xdr:row>3</xdr:row>
      <xdr:rowOff>83608</xdr:rowOff>
    </xdr:from>
    <xdr:to>
      <xdr:col>9</xdr:col>
      <xdr:colOff>508000</xdr:colOff>
      <xdr:row>24</xdr:row>
      <xdr:rowOff>105833</xdr:rowOff>
    </xdr:to>
    <xdr:sp macro="" textlink="">
      <xdr:nvSpPr>
        <xdr:cNvPr id="34818" name="Text Box 2">
          <a:extLst>
            <a:ext uri="{FF2B5EF4-FFF2-40B4-BE49-F238E27FC236}">
              <a16:creationId xmlns:a16="http://schemas.microsoft.com/office/drawing/2014/main" id="{00000000-0008-0000-0B00-000002880000}"/>
            </a:ext>
          </a:extLst>
        </xdr:cNvPr>
        <xdr:cNvSpPr txBox="1">
          <a:spLocks noChangeArrowheads="1"/>
        </xdr:cNvSpPr>
      </xdr:nvSpPr>
      <xdr:spPr bwMode="auto">
        <a:xfrm>
          <a:off x="85725" y="887941"/>
          <a:ext cx="5946775" cy="5049309"/>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300" b="0" i="0" u="none" strike="noStrike" baseline="0">
              <a:solidFill>
                <a:schemeClr val="tx1"/>
              </a:solidFill>
              <a:latin typeface="+mn-lt"/>
              <a:cs typeface="Arial"/>
            </a:rPr>
            <a:t>Interpretation of quantitative soil data remains an 'art' where experience is needed to judge whether or not measured values are 'high', medium' or 'low', given the type of soil, the climate and the land cover. Pedotransfer funcions can help to make this art slightly more transferable. They provide a 'reference' point.</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This worksheet was developed for generating C </a:t>
          </a:r>
          <a:r>
            <a:rPr lang="en-US" sz="1300" b="0" i="0" u="none" strike="noStrike" baseline="-25000">
              <a:solidFill>
                <a:schemeClr val="tx1"/>
              </a:solidFill>
              <a:latin typeface="+mn-lt"/>
              <a:cs typeface="Arial"/>
            </a:rPr>
            <a:t>organic</a:t>
          </a:r>
          <a:r>
            <a:rPr lang="en-US" sz="1300" b="0" i="0" u="none" strike="noStrike" baseline="0">
              <a:solidFill>
                <a:schemeClr val="tx1"/>
              </a:solidFill>
              <a:latin typeface="+mn-lt"/>
              <a:cs typeface="Arial"/>
            </a:rPr>
            <a:t> per C </a:t>
          </a:r>
          <a:r>
            <a:rPr lang="en-US" sz="1300" b="0" i="0" u="none" strike="noStrike" baseline="-25000">
              <a:solidFill>
                <a:schemeClr val="tx1"/>
              </a:solidFill>
              <a:latin typeface="+mn-lt"/>
              <a:cs typeface="Arial"/>
            </a:rPr>
            <a:t>reference</a:t>
          </a:r>
          <a:r>
            <a:rPr lang="en-US" sz="1300" b="0" i="0" u="none" strike="noStrike" baseline="0">
              <a:solidFill>
                <a:schemeClr val="tx1"/>
              </a:solidFill>
              <a:latin typeface="+mn-lt"/>
              <a:cs typeface="Arial"/>
            </a:rPr>
            <a:t> value in Soil Organic Matter module for soil organic matter type 2. </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Bulk Density pedotransfer is based on:</a:t>
          </a:r>
        </a:p>
        <a:p>
          <a:pPr algn="l" rtl="0">
            <a:defRPr sz="1000"/>
          </a:pPr>
          <a:r>
            <a:rPr lang="en-US" sz="1300" b="0" i="0" u="none" strike="noStrike" baseline="0">
              <a:solidFill>
                <a:schemeClr val="tx1"/>
              </a:solidFill>
              <a:latin typeface="+mn-lt"/>
              <a:cs typeface="Arial"/>
            </a:rPr>
            <a:t>* Wosten, J.H.M., A. Lilly, A. Nemes and C. Le Bas, 1998. Using existing soil data to derive hydraulic parameters for simulation models in environmental studies and in land use planning. Report 156, SC-DLO, Wageningen (the Netherlands), 106 pp.</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soil organic matter pedotransfer is based on:</a:t>
          </a:r>
        </a:p>
        <a:p>
          <a:pPr algn="l" rtl="0">
            <a:defRPr sz="1000"/>
          </a:pPr>
          <a:r>
            <a:rPr lang="en-US" sz="1300" b="0" i="0" u="none" strike="noStrike" baseline="0">
              <a:solidFill>
                <a:schemeClr val="tx1"/>
              </a:solidFill>
              <a:latin typeface="+mn-lt"/>
              <a:cs typeface="Arial"/>
            </a:rPr>
            <a:t>* Van Noordwijk M, Cerri C, Woomer PL, Nugroho K and Bernoux M. 1997.  Soil carbon dynamics in the humid tropical forest zone.  Geoderma 79: 187-225. </a:t>
          </a:r>
        </a:p>
        <a:p>
          <a:pPr algn="l" rtl="0">
            <a:defRPr sz="1000"/>
          </a:pPr>
          <a:r>
            <a:rPr lang="en-US" sz="1300" b="0" i="0" u="none" strike="noStrike" baseline="0">
              <a:solidFill>
                <a:schemeClr val="tx1"/>
              </a:solidFill>
              <a:latin typeface="+mn-lt"/>
              <a:cs typeface="Arial"/>
            </a:rPr>
            <a:t>* Hairiah,K., Sitompul, SM,  van Noordwijk, M. and Palm, C.A., 2001 Methods for sampling carbon stocks above and below ground. ASB_LN 4B. In: Van Noordwijk, M, Williams, S.E. and Verbist, B. (Eds.) 2001.Towards integrated natural resource management in forest margins of the humid tropics: local action and global concerns. ASB-Lecture Notes 1 – 12. International Centre for Research in Agroforestry (ICRAF), Bogor, Indonesia. Also available from: http://www.worldagroforestrycentre.cgiar.org/sea/Training/Materials/ASB-TM/ASB-ICRAFSEA-LN.htm</a:t>
          </a:r>
        </a:p>
        <a:p>
          <a:pPr algn="l" rtl="0">
            <a:defRPr sz="1000"/>
          </a:pPr>
          <a:endParaRPr lang="en-US" sz="1300" b="0" i="0" u="none" strike="noStrike" baseline="0">
            <a:solidFill>
              <a:schemeClr val="tx1"/>
            </a:solidFill>
            <a:latin typeface="+mn-lt"/>
            <a:cs typeface="Arial"/>
          </a:endParaRPr>
        </a:p>
        <a:p>
          <a:pPr algn="l" rtl="0">
            <a:defRPr sz="1000"/>
          </a:pPr>
          <a:endParaRPr lang="en-US" sz="1300" b="0" i="0" u="none" strike="noStrike" baseline="0">
            <a:solidFill>
              <a:schemeClr val="tx1"/>
            </a:solidFill>
            <a:latin typeface="+mn-lt"/>
            <a:cs typeface="Arial"/>
          </a:endParaRPr>
        </a:p>
      </xdr:txBody>
    </xdr:sp>
    <xdr:clientData/>
  </xdr:twoCellAnchor>
  <xdr:twoCellAnchor>
    <xdr:from>
      <xdr:col>17</xdr:col>
      <xdr:colOff>419100</xdr:colOff>
      <xdr:row>9</xdr:row>
      <xdr:rowOff>200025</xdr:rowOff>
    </xdr:from>
    <xdr:to>
      <xdr:col>20</xdr:col>
      <xdr:colOff>19050</xdr:colOff>
      <xdr:row>13</xdr:row>
      <xdr:rowOff>19050</xdr:rowOff>
    </xdr:to>
    <xdr:sp macro="" textlink="">
      <xdr:nvSpPr>
        <xdr:cNvPr id="34829" name="Oval 13">
          <a:extLst>
            <a:ext uri="{FF2B5EF4-FFF2-40B4-BE49-F238E27FC236}">
              <a16:creationId xmlns:a16="http://schemas.microsoft.com/office/drawing/2014/main" id="{00000000-0008-0000-0B00-00000D880000}"/>
            </a:ext>
          </a:extLst>
        </xdr:cNvPr>
        <xdr:cNvSpPr>
          <a:spLocks noChangeArrowheads="1"/>
        </xdr:cNvSpPr>
      </xdr:nvSpPr>
      <xdr:spPr bwMode="auto">
        <a:xfrm>
          <a:off x="10782300" y="2714625"/>
          <a:ext cx="1428750" cy="657225"/>
        </a:xfrm>
        <a:prstGeom prst="ellipse">
          <a:avLst/>
        </a:prstGeom>
        <a:solidFill>
          <a:srgbClr val="FF9933"/>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 reference1</a:t>
          </a:r>
        </a:p>
      </xdr:txBody>
    </xdr:sp>
    <xdr:clientData/>
  </xdr:twoCellAnchor>
  <xdr:twoCellAnchor>
    <xdr:from>
      <xdr:col>22</xdr:col>
      <xdr:colOff>523875</xdr:colOff>
      <xdr:row>10</xdr:row>
      <xdr:rowOff>28575</xdr:rowOff>
    </xdr:from>
    <xdr:to>
      <xdr:col>25</xdr:col>
      <xdr:colOff>200025</xdr:colOff>
      <xdr:row>12</xdr:row>
      <xdr:rowOff>180975</xdr:rowOff>
    </xdr:to>
    <xdr:sp macro="" textlink="">
      <xdr:nvSpPr>
        <xdr:cNvPr id="34830" name="Oval 14">
          <a:extLst>
            <a:ext uri="{FF2B5EF4-FFF2-40B4-BE49-F238E27FC236}">
              <a16:creationId xmlns:a16="http://schemas.microsoft.com/office/drawing/2014/main" id="{00000000-0008-0000-0B00-00000E880000}"/>
            </a:ext>
          </a:extLst>
        </xdr:cNvPr>
        <xdr:cNvSpPr>
          <a:spLocks noChangeArrowheads="1"/>
        </xdr:cNvSpPr>
      </xdr:nvSpPr>
      <xdr:spPr bwMode="auto">
        <a:xfrm>
          <a:off x="13935075" y="2752725"/>
          <a:ext cx="1504950" cy="571500"/>
        </a:xfrm>
        <a:prstGeom prst="ellipse">
          <a:avLst/>
        </a:prstGeom>
        <a:solidFill>
          <a:srgbClr val="FF9933"/>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 reference2</a:t>
          </a:r>
        </a:p>
      </xdr:txBody>
    </xdr:sp>
    <xdr:clientData/>
  </xdr:twoCellAnchor>
  <xdr:twoCellAnchor>
    <xdr:from>
      <xdr:col>18</xdr:col>
      <xdr:colOff>495300</xdr:colOff>
      <xdr:row>3</xdr:row>
      <xdr:rowOff>66675</xdr:rowOff>
    </xdr:from>
    <xdr:to>
      <xdr:col>20</xdr:col>
      <xdr:colOff>114300</xdr:colOff>
      <xdr:row>5</xdr:row>
      <xdr:rowOff>95250</xdr:rowOff>
    </xdr:to>
    <xdr:sp macro="" textlink="">
      <xdr:nvSpPr>
        <xdr:cNvPr id="34831" name="Oval 15">
          <a:extLst>
            <a:ext uri="{FF2B5EF4-FFF2-40B4-BE49-F238E27FC236}">
              <a16:creationId xmlns:a16="http://schemas.microsoft.com/office/drawing/2014/main" id="{00000000-0008-0000-0B00-00000F880000}"/>
            </a:ext>
          </a:extLst>
        </xdr:cNvPr>
        <xdr:cNvSpPr>
          <a:spLocks noChangeArrowheads="1"/>
        </xdr:cNvSpPr>
      </xdr:nvSpPr>
      <xdr:spPr bwMode="auto">
        <a:xfrm>
          <a:off x="11468100" y="90487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Clay%</a:t>
          </a:r>
        </a:p>
      </xdr:txBody>
    </xdr:sp>
    <xdr:clientData/>
  </xdr:twoCellAnchor>
  <xdr:twoCellAnchor>
    <xdr:from>
      <xdr:col>17</xdr:col>
      <xdr:colOff>409575</xdr:colOff>
      <xdr:row>5</xdr:row>
      <xdr:rowOff>123825</xdr:rowOff>
    </xdr:from>
    <xdr:to>
      <xdr:col>19</xdr:col>
      <xdr:colOff>28575</xdr:colOff>
      <xdr:row>6</xdr:row>
      <xdr:rowOff>361950</xdr:rowOff>
    </xdr:to>
    <xdr:sp macro="" textlink="">
      <xdr:nvSpPr>
        <xdr:cNvPr id="34832" name="Oval 16">
          <a:extLst>
            <a:ext uri="{FF2B5EF4-FFF2-40B4-BE49-F238E27FC236}">
              <a16:creationId xmlns:a16="http://schemas.microsoft.com/office/drawing/2014/main" id="{00000000-0008-0000-0B00-000010880000}"/>
            </a:ext>
          </a:extLst>
        </xdr:cNvPr>
        <xdr:cNvSpPr>
          <a:spLocks noChangeArrowheads="1"/>
        </xdr:cNvSpPr>
      </xdr:nvSpPr>
      <xdr:spPr bwMode="auto">
        <a:xfrm>
          <a:off x="10772775" y="13811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Silt%</a:t>
          </a:r>
        </a:p>
      </xdr:txBody>
    </xdr:sp>
    <xdr:clientData/>
  </xdr:twoCellAnchor>
  <xdr:twoCellAnchor>
    <xdr:from>
      <xdr:col>19</xdr:col>
      <xdr:colOff>114300</xdr:colOff>
      <xdr:row>6</xdr:row>
      <xdr:rowOff>600075</xdr:rowOff>
    </xdr:from>
    <xdr:to>
      <xdr:col>20</xdr:col>
      <xdr:colOff>342900</xdr:colOff>
      <xdr:row>9</xdr:row>
      <xdr:rowOff>0</xdr:rowOff>
    </xdr:to>
    <xdr:sp macro="" textlink="">
      <xdr:nvSpPr>
        <xdr:cNvPr id="34833" name="Oval 17">
          <a:extLst>
            <a:ext uri="{FF2B5EF4-FFF2-40B4-BE49-F238E27FC236}">
              <a16:creationId xmlns:a16="http://schemas.microsoft.com/office/drawing/2014/main" id="{00000000-0008-0000-0B00-000011880000}"/>
            </a:ext>
          </a:extLst>
        </xdr:cNvPr>
        <xdr:cNvSpPr>
          <a:spLocks noChangeArrowheads="1"/>
        </xdr:cNvSpPr>
      </xdr:nvSpPr>
      <xdr:spPr bwMode="auto">
        <a:xfrm>
          <a:off x="11696700" y="20669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Corg%</a:t>
          </a:r>
        </a:p>
      </xdr:txBody>
    </xdr:sp>
    <xdr:clientData/>
  </xdr:twoCellAnchor>
  <xdr:twoCellAnchor>
    <xdr:from>
      <xdr:col>20</xdr:col>
      <xdr:colOff>495300</xdr:colOff>
      <xdr:row>2</xdr:row>
      <xdr:rowOff>295275</xdr:rowOff>
    </xdr:from>
    <xdr:to>
      <xdr:col>22</xdr:col>
      <xdr:colOff>114300</xdr:colOff>
      <xdr:row>4</xdr:row>
      <xdr:rowOff>114300</xdr:rowOff>
    </xdr:to>
    <xdr:sp macro="" textlink="">
      <xdr:nvSpPr>
        <xdr:cNvPr id="34834" name="Oval 18">
          <a:extLst>
            <a:ext uri="{FF2B5EF4-FFF2-40B4-BE49-F238E27FC236}">
              <a16:creationId xmlns:a16="http://schemas.microsoft.com/office/drawing/2014/main" id="{00000000-0008-0000-0B00-000012880000}"/>
            </a:ext>
          </a:extLst>
        </xdr:cNvPr>
        <xdr:cNvSpPr>
          <a:spLocks noChangeArrowheads="1"/>
        </xdr:cNvSpPr>
      </xdr:nvSpPr>
      <xdr:spPr bwMode="auto">
        <a:xfrm>
          <a:off x="12687300" y="71437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pH_KCl</a:t>
          </a:r>
        </a:p>
      </xdr:txBody>
    </xdr:sp>
    <xdr:clientData/>
  </xdr:twoCellAnchor>
  <xdr:twoCellAnchor>
    <xdr:from>
      <xdr:col>22</xdr:col>
      <xdr:colOff>352425</xdr:colOff>
      <xdr:row>2</xdr:row>
      <xdr:rowOff>314325</xdr:rowOff>
    </xdr:from>
    <xdr:to>
      <xdr:col>23</xdr:col>
      <xdr:colOff>581025</xdr:colOff>
      <xdr:row>5</xdr:row>
      <xdr:rowOff>19050</xdr:rowOff>
    </xdr:to>
    <xdr:sp macro="" textlink="">
      <xdr:nvSpPr>
        <xdr:cNvPr id="34835" name="Oval 19">
          <a:extLst>
            <a:ext uri="{FF2B5EF4-FFF2-40B4-BE49-F238E27FC236}">
              <a16:creationId xmlns:a16="http://schemas.microsoft.com/office/drawing/2014/main" id="{00000000-0008-0000-0B00-000013880000}"/>
            </a:ext>
          </a:extLst>
        </xdr:cNvPr>
        <xdr:cNvSpPr>
          <a:spLocks noChangeArrowheads="1"/>
        </xdr:cNvSpPr>
      </xdr:nvSpPr>
      <xdr:spPr bwMode="auto">
        <a:xfrm>
          <a:off x="13763625" y="733425"/>
          <a:ext cx="838200" cy="542925"/>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Eleva-tion</a:t>
          </a:r>
        </a:p>
      </xdr:txBody>
    </xdr:sp>
    <xdr:clientData/>
  </xdr:twoCellAnchor>
  <xdr:twoCellAnchor>
    <xdr:from>
      <xdr:col>24</xdr:col>
      <xdr:colOff>114300</xdr:colOff>
      <xdr:row>3</xdr:row>
      <xdr:rowOff>161925</xdr:rowOff>
    </xdr:from>
    <xdr:to>
      <xdr:col>25</xdr:col>
      <xdr:colOff>342900</xdr:colOff>
      <xdr:row>5</xdr:row>
      <xdr:rowOff>190500</xdr:rowOff>
    </xdr:to>
    <xdr:sp macro="" textlink="">
      <xdr:nvSpPr>
        <xdr:cNvPr id="34836" name="Oval 20">
          <a:extLst>
            <a:ext uri="{FF2B5EF4-FFF2-40B4-BE49-F238E27FC236}">
              <a16:creationId xmlns:a16="http://schemas.microsoft.com/office/drawing/2014/main" id="{00000000-0008-0000-0B00-000014880000}"/>
            </a:ext>
          </a:extLst>
        </xdr:cNvPr>
        <xdr:cNvSpPr>
          <a:spLocks noChangeArrowheads="1"/>
        </xdr:cNvSpPr>
      </xdr:nvSpPr>
      <xdr:spPr bwMode="auto">
        <a:xfrm>
          <a:off x="14744700" y="10001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Depth</a:t>
          </a:r>
        </a:p>
      </xdr:txBody>
    </xdr:sp>
    <xdr:clientData/>
  </xdr:twoCellAnchor>
  <xdr:twoCellAnchor>
    <xdr:from>
      <xdr:col>25</xdr:col>
      <xdr:colOff>28575</xdr:colOff>
      <xdr:row>6</xdr:row>
      <xdr:rowOff>104775</xdr:rowOff>
    </xdr:from>
    <xdr:to>
      <xdr:col>26</xdr:col>
      <xdr:colOff>314325</xdr:colOff>
      <xdr:row>7</xdr:row>
      <xdr:rowOff>19050</xdr:rowOff>
    </xdr:to>
    <xdr:sp macro="" textlink="">
      <xdr:nvSpPr>
        <xdr:cNvPr id="34837" name="Oval 21">
          <a:extLst>
            <a:ext uri="{FF2B5EF4-FFF2-40B4-BE49-F238E27FC236}">
              <a16:creationId xmlns:a16="http://schemas.microsoft.com/office/drawing/2014/main" id="{00000000-0008-0000-0B00-000015880000}"/>
            </a:ext>
          </a:extLst>
        </xdr:cNvPr>
        <xdr:cNvSpPr>
          <a:spLocks noChangeArrowheads="1"/>
        </xdr:cNvSpPr>
      </xdr:nvSpPr>
      <xdr:spPr bwMode="auto">
        <a:xfrm>
          <a:off x="15268575" y="1571625"/>
          <a:ext cx="895350" cy="542925"/>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Special soil?</a:t>
          </a:r>
        </a:p>
      </xdr:txBody>
    </xdr:sp>
    <xdr:clientData/>
  </xdr:twoCellAnchor>
  <xdr:twoCellAnchor>
    <xdr:from>
      <xdr:col>23</xdr:col>
      <xdr:colOff>0</xdr:colOff>
      <xdr:row>6</xdr:row>
      <xdr:rowOff>66675</xdr:rowOff>
    </xdr:from>
    <xdr:to>
      <xdr:col>24</xdr:col>
      <xdr:colOff>228600</xdr:colOff>
      <xdr:row>6</xdr:row>
      <xdr:rowOff>514350</xdr:rowOff>
    </xdr:to>
    <xdr:sp macro="" textlink="">
      <xdr:nvSpPr>
        <xdr:cNvPr id="34838" name="Oval 22">
          <a:extLst>
            <a:ext uri="{FF2B5EF4-FFF2-40B4-BE49-F238E27FC236}">
              <a16:creationId xmlns:a16="http://schemas.microsoft.com/office/drawing/2014/main" id="{00000000-0008-0000-0B00-000016880000}"/>
            </a:ext>
          </a:extLst>
        </xdr:cNvPr>
        <xdr:cNvSpPr>
          <a:spLocks noChangeArrowheads="1"/>
        </xdr:cNvSpPr>
      </xdr:nvSpPr>
      <xdr:spPr bwMode="auto">
        <a:xfrm>
          <a:off x="14020800" y="1533525"/>
          <a:ext cx="838200" cy="447675"/>
        </a:xfrm>
        <a:prstGeom prst="ellipse">
          <a:avLst/>
        </a:prstGeom>
        <a:solidFill>
          <a:srgbClr val="FF9933"/>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Cref %</a:t>
          </a:r>
        </a:p>
      </xdr:txBody>
    </xdr:sp>
    <xdr:clientData/>
  </xdr:twoCellAnchor>
  <xdr:twoCellAnchor>
    <xdr:from>
      <xdr:col>19</xdr:col>
      <xdr:colOff>419100</xdr:colOff>
      <xdr:row>9</xdr:row>
      <xdr:rowOff>0</xdr:rowOff>
    </xdr:from>
    <xdr:to>
      <xdr:col>19</xdr:col>
      <xdr:colOff>533400</xdr:colOff>
      <xdr:row>10</xdr:row>
      <xdr:rowOff>85725</xdr:rowOff>
    </xdr:to>
    <xdr:cxnSp macro="">
      <xdr:nvCxnSpPr>
        <xdr:cNvPr id="35612" name="AutoShape 23">
          <a:extLst>
            <a:ext uri="{FF2B5EF4-FFF2-40B4-BE49-F238E27FC236}">
              <a16:creationId xmlns:a16="http://schemas.microsoft.com/office/drawing/2014/main" id="{00000000-0008-0000-0B00-00001C8B0000}"/>
            </a:ext>
          </a:extLst>
        </xdr:cNvPr>
        <xdr:cNvCxnSpPr>
          <a:cxnSpLocks noChangeShapeType="1"/>
          <a:stCxn id="34833" idx="4"/>
          <a:endCxn id="34829" idx="7"/>
        </xdr:cNvCxnSpPr>
      </xdr:nvCxnSpPr>
      <xdr:spPr bwMode="auto">
        <a:xfrm rot="5400000">
          <a:off x="11911012" y="2605088"/>
          <a:ext cx="295275" cy="114300"/>
        </a:xfrm>
        <a:prstGeom prst="curvedConnector3">
          <a:avLst>
            <a:gd name="adj1" fmla="val 32259"/>
          </a:avLst>
        </a:prstGeom>
        <a:noFill/>
        <a:ln w="28575">
          <a:solidFill>
            <a:srgbClr val="FF9900"/>
          </a:solidFill>
          <a:round/>
          <a:headEnd/>
          <a:tailEnd type="arrow" w="med" len="med"/>
        </a:ln>
      </xdr:spPr>
    </xdr:cxnSp>
    <xdr:clientData/>
  </xdr:twoCellAnchor>
  <xdr:twoCellAnchor>
    <xdr:from>
      <xdr:col>18</xdr:col>
      <xdr:colOff>19050</xdr:colOff>
      <xdr:row>6</xdr:row>
      <xdr:rowOff>361950</xdr:rowOff>
    </xdr:from>
    <xdr:to>
      <xdr:col>18</xdr:col>
      <xdr:colOff>219075</xdr:colOff>
      <xdr:row>10</xdr:row>
      <xdr:rowOff>85725</xdr:rowOff>
    </xdr:to>
    <xdr:cxnSp macro="">
      <xdr:nvCxnSpPr>
        <xdr:cNvPr id="35613" name="AutoShape 24">
          <a:extLst>
            <a:ext uri="{FF2B5EF4-FFF2-40B4-BE49-F238E27FC236}">
              <a16:creationId xmlns:a16="http://schemas.microsoft.com/office/drawing/2014/main" id="{00000000-0008-0000-0B00-00001D8B0000}"/>
            </a:ext>
          </a:extLst>
        </xdr:cNvPr>
        <xdr:cNvCxnSpPr>
          <a:cxnSpLocks noChangeShapeType="1"/>
          <a:stCxn id="34832" idx="4"/>
          <a:endCxn id="34829" idx="1"/>
        </xdr:cNvCxnSpPr>
      </xdr:nvCxnSpPr>
      <xdr:spPr bwMode="auto">
        <a:xfrm rot="5400000">
          <a:off x="10601325" y="2219325"/>
          <a:ext cx="981075" cy="200025"/>
        </a:xfrm>
        <a:prstGeom prst="curvedConnector3">
          <a:avLst>
            <a:gd name="adj1" fmla="val 44662"/>
          </a:avLst>
        </a:prstGeom>
        <a:noFill/>
        <a:ln w="28575">
          <a:solidFill>
            <a:srgbClr val="FF9900"/>
          </a:solidFill>
          <a:round/>
          <a:headEnd/>
          <a:tailEnd type="arrow" w="med" len="med"/>
        </a:ln>
      </xdr:spPr>
    </xdr:cxnSp>
    <xdr:clientData/>
  </xdr:twoCellAnchor>
  <xdr:twoCellAnchor>
    <xdr:from>
      <xdr:col>18</xdr:col>
      <xdr:colOff>523875</xdr:colOff>
      <xdr:row>5</xdr:row>
      <xdr:rowOff>95250</xdr:rowOff>
    </xdr:from>
    <xdr:to>
      <xdr:col>19</xdr:col>
      <xdr:colOff>304800</xdr:colOff>
      <xdr:row>9</xdr:row>
      <xdr:rowOff>200025</xdr:rowOff>
    </xdr:to>
    <xdr:cxnSp macro="">
      <xdr:nvCxnSpPr>
        <xdr:cNvPr id="35614" name="AutoShape 25">
          <a:extLst>
            <a:ext uri="{FF2B5EF4-FFF2-40B4-BE49-F238E27FC236}">
              <a16:creationId xmlns:a16="http://schemas.microsoft.com/office/drawing/2014/main" id="{00000000-0008-0000-0B00-00001E8B0000}"/>
            </a:ext>
          </a:extLst>
        </xdr:cNvPr>
        <xdr:cNvCxnSpPr>
          <a:cxnSpLocks noChangeShapeType="1"/>
          <a:stCxn id="34831" idx="4"/>
          <a:endCxn id="34829" idx="0"/>
        </xdr:cNvCxnSpPr>
      </xdr:nvCxnSpPr>
      <xdr:spPr bwMode="auto">
        <a:xfrm rot="5400000">
          <a:off x="11010900" y="1838325"/>
          <a:ext cx="1362075" cy="390525"/>
        </a:xfrm>
        <a:prstGeom prst="curvedConnector3">
          <a:avLst>
            <a:gd name="adj1" fmla="val 49648"/>
          </a:avLst>
        </a:prstGeom>
        <a:noFill/>
        <a:ln w="28575">
          <a:solidFill>
            <a:srgbClr val="FF9900"/>
          </a:solidFill>
          <a:round/>
          <a:headEnd/>
          <a:tailEnd type="arrow" w="med" len="med"/>
        </a:ln>
      </xdr:spPr>
    </xdr:cxnSp>
    <xdr:clientData/>
  </xdr:twoCellAnchor>
  <xdr:twoCellAnchor>
    <xdr:from>
      <xdr:col>19</xdr:col>
      <xdr:colOff>28575</xdr:colOff>
      <xdr:row>6</xdr:row>
      <xdr:rowOff>142875</xdr:rowOff>
    </xdr:from>
    <xdr:to>
      <xdr:col>22</xdr:col>
      <xdr:colOff>523875</xdr:colOff>
      <xdr:row>11</xdr:row>
      <xdr:rowOff>104775</xdr:rowOff>
    </xdr:to>
    <xdr:cxnSp macro="">
      <xdr:nvCxnSpPr>
        <xdr:cNvPr id="35615" name="AutoShape 26">
          <a:extLst>
            <a:ext uri="{FF2B5EF4-FFF2-40B4-BE49-F238E27FC236}">
              <a16:creationId xmlns:a16="http://schemas.microsoft.com/office/drawing/2014/main" id="{00000000-0008-0000-0B00-00001F8B0000}"/>
            </a:ext>
          </a:extLst>
        </xdr:cNvPr>
        <xdr:cNvCxnSpPr>
          <a:cxnSpLocks noChangeShapeType="1"/>
          <a:stCxn id="34832" idx="6"/>
          <a:endCxn id="34830" idx="2"/>
        </xdr:cNvCxnSpPr>
      </xdr:nvCxnSpPr>
      <xdr:spPr bwMode="auto">
        <a:xfrm>
          <a:off x="11610975" y="1609725"/>
          <a:ext cx="2324100" cy="1428750"/>
        </a:xfrm>
        <a:prstGeom prst="curvedConnector3">
          <a:avLst>
            <a:gd name="adj1" fmla="val 50000"/>
          </a:avLst>
        </a:prstGeom>
        <a:noFill/>
        <a:ln w="28575">
          <a:solidFill>
            <a:srgbClr val="FF0000"/>
          </a:solidFill>
          <a:round/>
          <a:headEnd/>
          <a:tailEnd type="arrow" w="med" len="med"/>
        </a:ln>
      </xdr:spPr>
    </xdr:cxnSp>
    <xdr:clientData/>
  </xdr:twoCellAnchor>
  <xdr:twoCellAnchor>
    <xdr:from>
      <xdr:col>20</xdr:col>
      <xdr:colOff>114300</xdr:colOff>
      <xdr:row>4</xdr:row>
      <xdr:rowOff>85725</xdr:rowOff>
    </xdr:from>
    <xdr:to>
      <xdr:col>23</xdr:col>
      <xdr:colOff>133350</xdr:colOff>
      <xdr:row>10</xdr:row>
      <xdr:rowOff>114300</xdr:rowOff>
    </xdr:to>
    <xdr:cxnSp macro="">
      <xdr:nvCxnSpPr>
        <xdr:cNvPr id="35616" name="AutoShape 27">
          <a:extLst>
            <a:ext uri="{FF2B5EF4-FFF2-40B4-BE49-F238E27FC236}">
              <a16:creationId xmlns:a16="http://schemas.microsoft.com/office/drawing/2014/main" id="{00000000-0008-0000-0B00-0000208B0000}"/>
            </a:ext>
          </a:extLst>
        </xdr:cNvPr>
        <xdr:cNvCxnSpPr>
          <a:cxnSpLocks noChangeShapeType="1"/>
          <a:stCxn id="34831" idx="6"/>
          <a:endCxn id="34830" idx="1"/>
        </xdr:cNvCxnSpPr>
      </xdr:nvCxnSpPr>
      <xdr:spPr bwMode="auto">
        <a:xfrm>
          <a:off x="12306300" y="1133475"/>
          <a:ext cx="1847850" cy="1704975"/>
        </a:xfrm>
        <a:prstGeom prst="curvedConnector2">
          <a:avLst/>
        </a:prstGeom>
        <a:noFill/>
        <a:ln w="28575">
          <a:solidFill>
            <a:srgbClr val="FF0000"/>
          </a:solidFill>
          <a:round/>
          <a:headEnd/>
          <a:tailEnd type="arrow" w="med" len="med"/>
        </a:ln>
      </xdr:spPr>
    </xdr:cxnSp>
    <xdr:clientData/>
  </xdr:twoCellAnchor>
  <xdr:twoCellAnchor>
    <xdr:from>
      <xdr:col>24</xdr:col>
      <xdr:colOff>57150</xdr:colOff>
      <xdr:row>6</xdr:row>
      <xdr:rowOff>447675</xdr:rowOff>
    </xdr:from>
    <xdr:to>
      <xdr:col>24</xdr:col>
      <xdr:colOff>104775</xdr:colOff>
      <xdr:row>10</xdr:row>
      <xdr:rowOff>28575</xdr:rowOff>
    </xdr:to>
    <xdr:cxnSp macro="">
      <xdr:nvCxnSpPr>
        <xdr:cNvPr id="35617" name="AutoShape 28">
          <a:extLst>
            <a:ext uri="{FF2B5EF4-FFF2-40B4-BE49-F238E27FC236}">
              <a16:creationId xmlns:a16="http://schemas.microsoft.com/office/drawing/2014/main" id="{00000000-0008-0000-0B00-0000218B0000}"/>
            </a:ext>
          </a:extLst>
        </xdr:cNvPr>
        <xdr:cNvCxnSpPr>
          <a:cxnSpLocks noChangeShapeType="1"/>
          <a:stCxn id="34838" idx="5"/>
          <a:endCxn id="34830" idx="0"/>
        </xdr:cNvCxnSpPr>
      </xdr:nvCxnSpPr>
      <xdr:spPr bwMode="auto">
        <a:xfrm rot="5400000">
          <a:off x="14292263" y="2309812"/>
          <a:ext cx="838200" cy="47625"/>
        </a:xfrm>
        <a:prstGeom prst="curvedConnector3">
          <a:avLst>
            <a:gd name="adj1" fmla="val 53407"/>
          </a:avLst>
        </a:prstGeom>
        <a:noFill/>
        <a:ln w="28575">
          <a:solidFill>
            <a:srgbClr val="FF0000"/>
          </a:solidFill>
          <a:round/>
          <a:headEnd/>
          <a:tailEnd type="arrow" w="med" len="med"/>
        </a:ln>
      </xdr:spPr>
    </xdr:cxnSp>
    <xdr:clientData/>
  </xdr:twoCellAnchor>
  <xdr:twoCellAnchor>
    <xdr:from>
      <xdr:col>20</xdr:col>
      <xdr:colOff>114300</xdr:colOff>
      <xdr:row>4</xdr:row>
      <xdr:rowOff>85725</xdr:rowOff>
    </xdr:from>
    <xdr:to>
      <xdr:col>23</xdr:col>
      <xdr:colOff>0</xdr:colOff>
      <xdr:row>6</xdr:row>
      <xdr:rowOff>295275</xdr:rowOff>
    </xdr:to>
    <xdr:cxnSp macro="">
      <xdr:nvCxnSpPr>
        <xdr:cNvPr id="35618" name="AutoShape 29">
          <a:extLst>
            <a:ext uri="{FF2B5EF4-FFF2-40B4-BE49-F238E27FC236}">
              <a16:creationId xmlns:a16="http://schemas.microsoft.com/office/drawing/2014/main" id="{00000000-0008-0000-0B00-0000228B0000}"/>
            </a:ext>
          </a:extLst>
        </xdr:cNvPr>
        <xdr:cNvCxnSpPr>
          <a:cxnSpLocks noChangeShapeType="1"/>
          <a:stCxn id="34831" idx="6"/>
          <a:endCxn id="34838" idx="2"/>
        </xdr:cNvCxnSpPr>
      </xdr:nvCxnSpPr>
      <xdr:spPr bwMode="auto">
        <a:xfrm>
          <a:off x="12306300" y="1133475"/>
          <a:ext cx="1714500" cy="628650"/>
        </a:xfrm>
        <a:prstGeom prst="curvedConnector3">
          <a:avLst>
            <a:gd name="adj1" fmla="val 50000"/>
          </a:avLst>
        </a:prstGeom>
        <a:noFill/>
        <a:ln w="28575">
          <a:solidFill>
            <a:srgbClr val="FFFF00"/>
          </a:solidFill>
          <a:round/>
          <a:headEnd/>
          <a:tailEnd type="arrow" w="med" len="med"/>
        </a:ln>
      </xdr:spPr>
    </xdr:cxnSp>
    <xdr:clientData/>
  </xdr:twoCellAnchor>
  <xdr:twoCellAnchor>
    <xdr:from>
      <xdr:col>19</xdr:col>
      <xdr:colOff>28575</xdr:colOff>
      <xdr:row>6</xdr:row>
      <xdr:rowOff>142875</xdr:rowOff>
    </xdr:from>
    <xdr:to>
      <xdr:col>23</xdr:col>
      <xdr:colOff>123825</xdr:colOff>
      <xdr:row>6</xdr:row>
      <xdr:rowOff>447675</xdr:rowOff>
    </xdr:to>
    <xdr:cxnSp macro="">
      <xdr:nvCxnSpPr>
        <xdr:cNvPr id="35619" name="AutoShape 30">
          <a:extLst>
            <a:ext uri="{FF2B5EF4-FFF2-40B4-BE49-F238E27FC236}">
              <a16:creationId xmlns:a16="http://schemas.microsoft.com/office/drawing/2014/main" id="{00000000-0008-0000-0B00-0000238B0000}"/>
            </a:ext>
          </a:extLst>
        </xdr:cNvPr>
        <xdr:cNvCxnSpPr>
          <a:cxnSpLocks noChangeShapeType="1"/>
          <a:stCxn id="34832" idx="6"/>
          <a:endCxn id="34838" idx="3"/>
        </xdr:cNvCxnSpPr>
      </xdr:nvCxnSpPr>
      <xdr:spPr bwMode="auto">
        <a:xfrm>
          <a:off x="11610975" y="1609725"/>
          <a:ext cx="2533650" cy="304800"/>
        </a:xfrm>
        <a:prstGeom prst="curvedConnector4">
          <a:avLst>
            <a:gd name="adj1" fmla="val 47370"/>
            <a:gd name="adj2" fmla="val 196875"/>
          </a:avLst>
        </a:prstGeom>
        <a:noFill/>
        <a:ln w="28575">
          <a:solidFill>
            <a:srgbClr val="FFFF00"/>
          </a:solidFill>
          <a:round/>
          <a:headEnd/>
          <a:tailEnd type="arrow" w="med" len="med"/>
        </a:ln>
      </xdr:spPr>
    </xdr:cxnSp>
    <xdr:clientData/>
  </xdr:twoCellAnchor>
  <xdr:twoCellAnchor>
    <xdr:from>
      <xdr:col>21</xdr:col>
      <xdr:colOff>600075</xdr:colOff>
      <xdr:row>4</xdr:row>
      <xdr:rowOff>47625</xdr:rowOff>
    </xdr:from>
    <xdr:to>
      <xdr:col>23</xdr:col>
      <xdr:colOff>123825</xdr:colOff>
      <xdr:row>6</xdr:row>
      <xdr:rowOff>133350</xdr:rowOff>
    </xdr:to>
    <xdr:cxnSp macro="">
      <xdr:nvCxnSpPr>
        <xdr:cNvPr id="35620" name="AutoShape 31">
          <a:extLst>
            <a:ext uri="{FF2B5EF4-FFF2-40B4-BE49-F238E27FC236}">
              <a16:creationId xmlns:a16="http://schemas.microsoft.com/office/drawing/2014/main" id="{00000000-0008-0000-0B00-0000248B0000}"/>
            </a:ext>
          </a:extLst>
        </xdr:cNvPr>
        <xdr:cNvCxnSpPr>
          <a:cxnSpLocks noChangeShapeType="1"/>
          <a:stCxn id="34834" idx="5"/>
          <a:endCxn id="34838" idx="1"/>
        </xdr:cNvCxnSpPr>
      </xdr:nvCxnSpPr>
      <xdr:spPr bwMode="auto">
        <a:xfrm rot="16200000" flipH="1">
          <a:off x="13520737" y="976313"/>
          <a:ext cx="504825" cy="742950"/>
        </a:xfrm>
        <a:prstGeom prst="curvedConnector3">
          <a:avLst>
            <a:gd name="adj1" fmla="val 49056"/>
          </a:avLst>
        </a:prstGeom>
        <a:noFill/>
        <a:ln w="28575">
          <a:solidFill>
            <a:srgbClr val="FFFF00"/>
          </a:solidFill>
          <a:round/>
          <a:headEnd/>
          <a:tailEnd type="arrow" w="med" len="med"/>
        </a:ln>
      </xdr:spPr>
    </xdr:cxnSp>
    <xdr:clientData/>
  </xdr:twoCellAnchor>
  <xdr:twoCellAnchor>
    <xdr:from>
      <xdr:col>23</xdr:col>
      <xdr:colOff>161925</xdr:colOff>
      <xdr:row>5</xdr:row>
      <xdr:rowOff>19050</xdr:rowOff>
    </xdr:from>
    <xdr:to>
      <xdr:col>23</xdr:col>
      <xdr:colOff>419100</xdr:colOff>
      <xdr:row>6</xdr:row>
      <xdr:rowOff>66675</xdr:rowOff>
    </xdr:to>
    <xdr:cxnSp macro="">
      <xdr:nvCxnSpPr>
        <xdr:cNvPr id="35621" name="AutoShape 32">
          <a:extLst>
            <a:ext uri="{FF2B5EF4-FFF2-40B4-BE49-F238E27FC236}">
              <a16:creationId xmlns:a16="http://schemas.microsoft.com/office/drawing/2014/main" id="{00000000-0008-0000-0B00-0000258B0000}"/>
            </a:ext>
          </a:extLst>
        </xdr:cNvPr>
        <xdr:cNvCxnSpPr>
          <a:cxnSpLocks noChangeShapeType="1"/>
          <a:stCxn id="34835" idx="4"/>
          <a:endCxn id="34838" idx="0"/>
        </xdr:cNvCxnSpPr>
      </xdr:nvCxnSpPr>
      <xdr:spPr bwMode="auto">
        <a:xfrm rot="16200000" flipH="1">
          <a:off x="14182725" y="1276350"/>
          <a:ext cx="257175" cy="257175"/>
        </a:xfrm>
        <a:prstGeom prst="curvedConnector3">
          <a:avLst>
            <a:gd name="adj1" fmla="val 48148"/>
          </a:avLst>
        </a:prstGeom>
        <a:noFill/>
        <a:ln w="28575">
          <a:solidFill>
            <a:srgbClr val="FFFF00"/>
          </a:solidFill>
          <a:round/>
          <a:headEnd/>
          <a:tailEnd type="arrow" w="med" len="med"/>
        </a:ln>
      </xdr:spPr>
    </xdr:cxnSp>
    <xdr:clientData/>
  </xdr:twoCellAnchor>
  <xdr:twoCellAnchor>
    <xdr:from>
      <xdr:col>24</xdr:col>
      <xdr:colOff>104775</xdr:colOff>
      <xdr:row>5</xdr:row>
      <xdr:rowOff>133350</xdr:rowOff>
    </xdr:from>
    <xdr:to>
      <xdr:col>24</xdr:col>
      <xdr:colOff>171450</xdr:colOff>
      <xdr:row>6</xdr:row>
      <xdr:rowOff>133350</xdr:rowOff>
    </xdr:to>
    <xdr:cxnSp macro="">
      <xdr:nvCxnSpPr>
        <xdr:cNvPr id="35622" name="AutoShape 33">
          <a:extLst>
            <a:ext uri="{FF2B5EF4-FFF2-40B4-BE49-F238E27FC236}">
              <a16:creationId xmlns:a16="http://schemas.microsoft.com/office/drawing/2014/main" id="{00000000-0008-0000-0B00-0000268B0000}"/>
            </a:ext>
          </a:extLst>
        </xdr:cNvPr>
        <xdr:cNvCxnSpPr>
          <a:cxnSpLocks noChangeShapeType="1"/>
          <a:endCxn id="34838" idx="7"/>
        </xdr:cNvCxnSpPr>
      </xdr:nvCxnSpPr>
      <xdr:spPr bwMode="auto">
        <a:xfrm rot="5400000">
          <a:off x="14663738" y="1462087"/>
          <a:ext cx="209550" cy="66675"/>
        </a:xfrm>
        <a:prstGeom prst="curvedConnector3">
          <a:avLst>
            <a:gd name="adj1" fmla="val 31819"/>
          </a:avLst>
        </a:prstGeom>
        <a:noFill/>
        <a:ln w="28575">
          <a:solidFill>
            <a:srgbClr val="FFFF00"/>
          </a:solidFill>
          <a:round/>
          <a:headEnd/>
          <a:tailEnd type="arrow" w="med" len="med"/>
        </a:ln>
      </xdr:spPr>
    </xdr:cxnSp>
    <xdr:clientData/>
  </xdr:twoCellAnchor>
  <xdr:twoCellAnchor>
    <xdr:from>
      <xdr:col>24</xdr:col>
      <xdr:colOff>228600</xdr:colOff>
      <xdr:row>6</xdr:row>
      <xdr:rowOff>295275</xdr:rowOff>
    </xdr:from>
    <xdr:to>
      <xdr:col>25</xdr:col>
      <xdr:colOff>28575</xdr:colOff>
      <xdr:row>6</xdr:row>
      <xdr:rowOff>381000</xdr:rowOff>
    </xdr:to>
    <xdr:cxnSp macro="">
      <xdr:nvCxnSpPr>
        <xdr:cNvPr id="35623" name="AutoShape 34">
          <a:extLst>
            <a:ext uri="{FF2B5EF4-FFF2-40B4-BE49-F238E27FC236}">
              <a16:creationId xmlns:a16="http://schemas.microsoft.com/office/drawing/2014/main" id="{00000000-0008-0000-0B00-0000278B0000}"/>
            </a:ext>
          </a:extLst>
        </xdr:cNvPr>
        <xdr:cNvCxnSpPr>
          <a:cxnSpLocks noChangeShapeType="1"/>
          <a:stCxn id="34837" idx="2"/>
          <a:endCxn id="34838" idx="6"/>
        </xdr:cNvCxnSpPr>
      </xdr:nvCxnSpPr>
      <xdr:spPr bwMode="auto">
        <a:xfrm rot="10800000">
          <a:off x="14859000" y="1762125"/>
          <a:ext cx="409575" cy="85725"/>
        </a:xfrm>
        <a:prstGeom prst="curvedConnector3">
          <a:avLst>
            <a:gd name="adj1" fmla="val 48838"/>
          </a:avLst>
        </a:prstGeom>
        <a:noFill/>
        <a:ln w="28575">
          <a:solidFill>
            <a:srgbClr val="FFFF00"/>
          </a:solidFill>
          <a:round/>
          <a:headEnd/>
          <a:tailEnd type="arrow" w="med" len="med"/>
        </a:ln>
      </xdr:spPr>
    </xdr:cxnSp>
    <xdr:clientData/>
  </xdr:twoCellAnchor>
  <xdr:twoCellAnchor>
    <xdr:from>
      <xdr:col>20</xdr:col>
      <xdr:colOff>333375</xdr:colOff>
      <xdr:row>10</xdr:row>
      <xdr:rowOff>200025</xdr:rowOff>
    </xdr:from>
    <xdr:to>
      <xdr:col>21</xdr:col>
      <xdr:colOff>561975</xdr:colOff>
      <xdr:row>13</xdr:row>
      <xdr:rowOff>142875</xdr:rowOff>
    </xdr:to>
    <xdr:sp macro="" textlink="">
      <xdr:nvSpPr>
        <xdr:cNvPr id="34851" name="Oval 35">
          <a:extLst>
            <a:ext uri="{FF2B5EF4-FFF2-40B4-BE49-F238E27FC236}">
              <a16:creationId xmlns:a16="http://schemas.microsoft.com/office/drawing/2014/main" id="{00000000-0008-0000-0B00-000023880000}"/>
            </a:ext>
          </a:extLst>
        </xdr:cNvPr>
        <xdr:cNvSpPr>
          <a:spLocks noChangeArrowheads="1"/>
        </xdr:cNvSpPr>
      </xdr:nvSpPr>
      <xdr:spPr bwMode="auto">
        <a:xfrm>
          <a:off x="12525375" y="2924175"/>
          <a:ext cx="838200" cy="571500"/>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a:t>
          </a:r>
        </a:p>
      </xdr:txBody>
    </xdr:sp>
    <xdr:clientData/>
  </xdr:twoCellAnchor>
  <xdr:twoCellAnchor>
    <xdr:from>
      <xdr:col>19</xdr:col>
      <xdr:colOff>152400</xdr:colOff>
      <xdr:row>14</xdr:row>
      <xdr:rowOff>28575</xdr:rowOff>
    </xdr:from>
    <xdr:to>
      <xdr:col>20</xdr:col>
      <xdr:colOff>381000</xdr:colOff>
      <xdr:row>16</xdr:row>
      <xdr:rowOff>180975</xdr:rowOff>
    </xdr:to>
    <xdr:sp macro="" textlink="">
      <xdr:nvSpPr>
        <xdr:cNvPr id="34852" name="Oval 36">
          <a:extLst>
            <a:ext uri="{FF2B5EF4-FFF2-40B4-BE49-F238E27FC236}">
              <a16:creationId xmlns:a16="http://schemas.microsoft.com/office/drawing/2014/main" id="{00000000-0008-0000-0B00-000024880000}"/>
            </a:ext>
          </a:extLst>
        </xdr:cNvPr>
        <xdr:cNvSpPr>
          <a:spLocks noChangeArrowheads="1"/>
        </xdr:cNvSpPr>
      </xdr:nvSpPr>
      <xdr:spPr bwMode="auto">
        <a:xfrm>
          <a:off x="11734800" y="3590925"/>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BD/</a:t>
          </a:r>
        </a:p>
        <a:p>
          <a:pPr algn="ctr" rtl="0">
            <a:defRPr sz="1000"/>
          </a:pPr>
          <a:r>
            <a:rPr lang="en-US" sz="1000" b="1" i="0" u="none" strike="noStrike" baseline="0">
              <a:solidFill>
                <a:srgbClr val="000000"/>
              </a:solidFill>
              <a:latin typeface="Trebuchet MS"/>
            </a:rPr>
            <a:t>BDref1</a:t>
          </a:r>
        </a:p>
      </xdr:txBody>
    </xdr:sp>
    <xdr:clientData/>
  </xdr:twoCellAnchor>
  <xdr:twoCellAnchor>
    <xdr:from>
      <xdr:col>21</xdr:col>
      <xdr:colOff>466725</xdr:colOff>
      <xdr:row>14</xdr:row>
      <xdr:rowOff>47625</xdr:rowOff>
    </xdr:from>
    <xdr:to>
      <xdr:col>23</xdr:col>
      <xdr:colOff>85725</xdr:colOff>
      <xdr:row>16</xdr:row>
      <xdr:rowOff>200025</xdr:rowOff>
    </xdr:to>
    <xdr:sp macro="" textlink="">
      <xdr:nvSpPr>
        <xdr:cNvPr id="34853" name="Oval 37">
          <a:extLst>
            <a:ext uri="{FF2B5EF4-FFF2-40B4-BE49-F238E27FC236}">
              <a16:creationId xmlns:a16="http://schemas.microsoft.com/office/drawing/2014/main" id="{00000000-0008-0000-0B00-000025880000}"/>
            </a:ext>
          </a:extLst>
        </xdr:cNvPr>
        <xdr:cNvSpPr>
          <a:spLocks noChangeArrowheads="1"/>
        </xdr:cNvSpPr>
      </xdr:nvSpPr>
      <xdr:spPr bwMode="auto">
        <a:xfrm>
          <a:off x="13268325" y="3609975"/>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BD/</a:t>
          </a:r>
        </a:p>
        <a:p>
          <a:pPr algn="ctr" rtl="0">
            <a:defRPr sz="1000"/>
          </a:pPr>
          <a:r>
            <a:rPr lang="en-US" sz="1000" b="1" i="0" u="none" strike="noStrike" baseline="0">
              <a:solidFill>
                <a:srgbClr val="000000"/>
              </a:solidFill>
              <a:latin typeface="Trebuchet MS"/>
            </a:rPr>
            <a:t>BDref2</a:t>
          </a:r>
        </a:p>
      </xdr:txBody>
    </xdr:sp>
    <xdr:clientData/>
  </xdr:twoCellAnchor>
  <xdr:twoCellAnchor>
    <xdr:from>
      <xdr:col>25</xdr:col>
      <xdr:colOff>333375</xdr:colOff>
      <xdr:row>9</xdr:row>
      <xdr:rowOff>38100</xdr:rowOff>
    </xdr:from>
    <xdr:to>
      <xdr:col>26</xdr:col>
      <xdr:colOff>561975</xdr:colOff>
      <xdr:row>11</xdr:row>
      <xdr:rowOff>190500</xdr:rowOff>
    </xdr:to>
    <xdr:sp macro="" textlink="">
      <xdr:nvSpPr>
        <xdr:cNvPr id="34854" name="Oval 38">
          <a:extLst>
            <a:ext uri="{FF2B5EF4-FFF2-40B4-BE49-F238E27FC236}">
              <a16:creationId xmlns:a16="http://schemas.microsoft.com/office/drawing/2014/main" id="{00000000-0008-0000-0B00-000026880000}"/>
            </a:ext>
          </a:extLst>
        </xdr:cNvPr>
        <xdr:cNvSpPr>
          <a:spLocks noChangeArrowheads="1"/>
        </xdr:cNvSpPr>
      </xdr:nvSpPr>
      <xdr:spPr bwMode="auto">
        <a:xfrm>
          <a:off x="15573375" y="2552700"/>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Corg/</a:t>
          </a:r>
        </a:p>
        <a:p>
          <a:pPr algn="ctr" rtl="0">
            <a:defRPr sz="1000"/>
          </a:pPr>
          <a:r>
            <a:rPr lang="en-US" sz="1000" b="1" i="0" u="none" strike="noStrike" baseline="0">
              <a:solidFill>
                <a:srgbClr val="000000"/>
              </a:solidFill>
              <a:latin typeface="Trebuchet MS"/>
            </a:rPr>
            <a:t>Cref</a:t>
          </a:r>
        </a:p>
      </xdr:txBody>
    </xdr:sp>
    <xdr:clientData/>
  </xdr:twoCellAnchor>
  <xdr:twoCellAnchor>
    <xdr:from>
      <xdr:col>20</xdr:col>
      <xdr:colOff>257175</xdr:colOff>
      <xdr:row>13</xdr:row>
      <xdr:rowOff>57150</xdr:rowOff>
    </xdr:from>
    <xdr:to>
      <xdr:col>20</xdr:col>
      <xdr:colOff>457200</xdr:colOff>
      <xdr:row>14</xdr:row>
      <xdr:rowOff>114300</xdr:rowOff>
    </xdr:to>
    <xdr:cxnSp macro="">
      <xdr:nvCxnSpPr>
        <xdr:cNvPr id="35628" name="AutoShape 39">
          <a:extLst>
            <a:ext uri="{FF2B5EF4-FFF2-40B4-BE49-F238E27FC236}">
              <a16:creationId xmlns:a16="http://schemas.microsoft.com/office/drawing/2014/main" id="{00000000-0008-0000-0B00-00002C8B0000}"/>
            </a:ext>
          </a:extLst>
        </xdr:cNvPr>
        <xdr:cNvCxnSpPr>
          <a:cxnSpLocks noChangeShapeType="1"/>
          <a:stCxn id="34851" idx="3"/>
          <a:endCxn id="34852" idx="7"/>
        </xdr:cNvCxnSpPr>
      </xdr:nvCxnSpPr>
      <xdr:spPr bwMode="auto">
        <a:xfrm rot="5400000">
          <a:off x="12415838" y="3443287"/>
          <a:ext cx="266700" cy="200025"/>
        </a:xfrm>
        <a:prstGeom prst="curvedConnector3">
          <a:avLst>
            <a:gd name="adj1" fmla="val 50000"/>
          </a:avLst>
        </a:prstGeom>
        <a:noFill/>
        <a:ln w="38100">
          <a:solidFill>
            <a:srgbClr val="00FF00"/>
          </a:solidFill>
          <a:round/>
          <a:headEnd/>
          <a:tailEnd type="arrow" w="med" len="med"/>
        </a:ln>
      </xdr:spPr>
    </xdr:cxnSp>
    <xdr:clientData/>
  </xdr:twoCellAnchor>
  <xdr:twoCellAnchor>
    <xdr:from>
      <xdr:col>18</xdr:col>
      <xdr:colOff>523875</xdr:colOff>
      <xdr:row>13</xdr:row>
      <xdr:rowOff>19050</xdr:rowOff>
    </xdr:from>
    <xdr:to>
      <xdr:col>19</xdr:col>
      <xdr:colOff>276225</xdr:colOff>
      <xdr:row>14</xdr:row>
      <xdr:rowOff>114300</xdr:rowOff>
    </xdr:to>
    <xdr:cxnSp macro="">
      <xdr:nvCxnSpPr>
        <xdr:cNvPr id="35629" name="AutoShape 40">
          <a:extLst>
            <a:ext uri="{FF2B5EF4-FFF2-40B4-BE49-F238E27FC236}">
              <a16:creationId xmlns:a16="http://schemas.microsoft.com/office/drawing/2014/main" id="{00000000-0008-0000-0B00-00002D8B0000}"/>
            </a:ext>
          </a:extLst>
        </xdr:cNvPr>
        <xdr:cNvCxnSpPr>
          <a:cxnSpLocks noChangeShapeType="1"/>
          <a:stCxn id="34829" idx="4"/>
          <a:endCxn id="34852" idx="1"/>
        </xdr:cNvCxnSpPr>
      </xdr:nvCxnSpPr>
      <xdr:spPr bwMode="auto">
        <a:xfrm rot="16200000" flipH="1">
          <a:off x="11525250" y="3343275"/>
          <a:ext cx="304800" cy="361950"/>
        </a:xfrm>
        <a:prstGeom prst="curvedConnector3">
          <a:avLst>
            <a:gd name="adj1" fmla="val 34375"/>
          </a:avLst>
        </a:prstGeom>
        <a:noFill/>
        <a:ln w="38100">
          <a:solidFill>
            <a:srgbClr val="00FF00"/>
          </a:solidFill>
          <a:round/>
          <a:headEnd/>
          <a:tailEnd type="arrow" w="med" len="med"/>
        </a:ln>
      </xdr:spPr>
    </xdr:cxnSp>
    <xdr:clientData/>
  </xdr:twoCellAnchor>
  <xdr:twoCellAnchor>
    <xdr:from>
      <xdr:col>21</xdr:col>
      <xdr:colOff>438150</xdr:colOff>
      <xdr:row>13</xdr:row>
      <xdr:rowOff>57150</xdr:rowOff>
    </xdr:from>
    <xdr:to>
      <xdr:col>21</xdr:col>
      <xdr:colOff>590550</xdr:colOff>
      <xdr:row>14</xdr:row>
      <xdr:rowOff>133350</xdr:rowOff>
    </xdr:to>
    <xdr:cxnSp macro="">
      <xdr:nvCxnSpPr>
        <xdr:cNvPr id="35630" name="AutoShape 41">
          <a:extLst>
            <a:ext uri="{FF2B5EF4-FFF2-40B4-BE49-F238E27FC236}">
              <a16:creationId xmlns:a16="http://schemas.microsoft.com/office/drawing/2014/main" id="{00000000-0008-0000-0B00-00002E8B0000}"/>
            </a:ext>
          </a:extLst>
        </xdr:cNvPr>
        <xdr:cNvCxnSpPr>
          <a:cxnSpLocks noChangeShapeType="1"/>
          <a:stCxn id="34851" idx="5"/>
          <a:endCxn id="34853" idx="1"/>
        </xdr:cNvCxnSpPr>
      </xdr:nvCxnSpPr>
      <xdr:spPr bwMode="auto">
        <a:xfrm rot="16200000" flipH="1">
          <a:off x="13173075" y="3476625"/>
          <a:ext cx="285750" cy="152400"/>
        </a:xfrm>
        <a:prstGeom prst="curvedConnector3">
          <a:avLst>
            <a:gd name="adj1" fmla="val 50000"/>
          </a:avLst>
        </a:prstGeom>
        <a:noFill/>
        <a:ln w="38100">
          <a:solidFill>
            <a:srgbClr val="00FF00"/>
          </a:solidFill>
          <a:round/>
          <a:headEnd/>
          <a:tailEnd type="arrow" w="med" len="med"/>
        </a:ln>
      </xdr:spPr>
    </xdr:cxnSp>
    <xdr:clientData/>
  </xdr:twoCellAnchor>
  <xdr:twoCellAnchor>
    <xdr:from>
      <xdr:col>22</xdr:col>
      <xdr:colOff>276225</xdr:colOff>
      <xdr:row>12</xdr:row>
      <xdr:rowOff>95250</xdr:rowOff>
    </xdr:from>
    <xdr:to>
      <xdr:col>23</xdr:col>
      <xdr:colOff>133350</xdr:colOff>
      <xdr:row>14</xdr:row>
      <xdr:rowOff>47625</xdr:rowOff>
    </xdr:to>
    <xdr:cxnSp macro="">
      <xdr:nvCxnSpPr>
        <xdr:cNvPr id="35631" name="AutoShape 42">
          <a:extLst>
            <a:ext uri="{FF2B5EF4-FFF2-40B4-BE49-F238E27FC236}">
              <a16:creationId xmlns:a16="http://schemas.microsoft.com/office/drawing/2014/main" id="{00000000-0008-0000-0B00-00002F8B0000}"/>
            </a:ext>
          </a:extLst>
        </xdr:cNvPr>
        <xdr:cNvCxnSpPr>
          <a:cxnSpLocks noChangeShapeType="1"/>
          <a:stCxn id="34830" idx="3"/>
          <a:endCxn id="34853" idx="0"/>
        </xdr:cNvCxnSpPr>
      </xdr:nvCxnSpPr>
      <xdr:spPr bwMode="auto">
        <a:xfrm rot="5400000">
          <a:off x="13735050" y="3190875"/>
          <a:ext cx="371475" cy="466725"/>
        </a:xfrm>
        <a:prstGeom prst="curvedConnector3">
          <a:avLst>
            <a:gd name="adj1" fmla="val 61537"/>
          </a:avLst>
        </a:prstGeom>
        <a:noFill/>
        <a:ln w="38100">
          <a:solidFill>
            <a:srgbClr val="00FF00"/>
          </a:solidFill>
          <a:round/>
          <a:headEnd/>
          <a:tailEnd type="arrow" w="med" len="med"/>
        </a:ln>
      </xdr:spPr>
    </xdr:cxnSp>
    <xdr:clientData/>
  </xdr:twoCellAnchor>
  <xdr:twoCellAnchor>
    <xdr:from>
      <xdr:col>24</xdr:col>
      <xdr:colOff>104775</xdr:colOff>
      <xdr:row>6</xdr:row>
      <xdr:rowOff>447675</xdr:rowOff>
    </xdr:from>
    <xdr:to>
      <xdr:col>26</xdr:col>
      <xdr:colOff>142875</xdr:colOff>
      <xdr:row>9</xdr:row>
      <xdr:rowOff>38100</xdr:rowOff>
    </xdr:to>
    <xdr:cxnSp macro="">
      <xdr:nvCxnSpPr>
        <xdr:cNvPr id="35632" name="AutoShape 43">
          <a:extLst>
            <a:ext uri="{FF2B5EF4-FFF2-40B4-BE49-F238E27FC236}">
              <a16:creationId xmlns:a16="http://schemas.microsoft.com/office/drawing/2014/main" id="{00000000-0008-0000-0B00-0000308B0000}"/>
            </a:ext>
          </a:extLst>
        </xdr:cNvPr>
        <xdr:cNvCxnSpPr>
          <a:cxnSpLocks noChangeShapeType="1"/>
          <a:stCxn id="34838" idx="5"/>
          <a:endCxn id="34854" idx="0"/>
        </xdr:cNvCxnSpPr>
      </xdr:nvCxnSpPr>
      <xdr:spPr bwMode="auto">
        <a:xfrm rot="16200000" flipH="1">
          <a:off x="15044737" y="1604963"/>
          <a:ext cx="638175" cy="1257300"/>
        </a:xfrm>
        <a:prstGeom prst="curvedConnector3">
          <a:avLst>
            <a:gd name="adj1" fmla="val 55222"/>
          </a:avLst>
        </a:prstGeom>
        <a:noFill/>
        <a:ln w="38100">
          <a:solidFill>
            <a:srgbClr val="00FF00"/>
          </a:solidFill>
          <a:round/>
          <a:headEnd/>
          <a:tailEnd type="arrow" w="med" len="med"/>
        </a:ln>
      </xdr:spPr>
    </xdr:cxnSp>
    <xdr:clientData/>
  </xdr:twoCellAnchor>
  <xdr:twoCellAnchor>
    <xdr:from>
      <xdr:col>20</xdr:col>
      <xdr:colOff>219075</xdr:colOff>
      <xdr:row>8</xdr:row>
      <xdr:rowOff>142875</xdr:rowOff>
    </xdr:from>
    <xdr:to>
      <xdr:col>25</xdr:col>
      <xdr:colOff>457200</xdr:colOff>
      <xdr:row>9</xdr:row>
      <xdr:rowOff>123825</xdr:rowOff>
    </xdr:to>
    <xdr:cxnSp macro="">
      <xdr:nvCxnSpPr>
        <xdr:cNvPr id="35633" name="AutoShape 44">
          <a:extLst>
            <a:ext uri="{FF2B5EF4-FFF2-40B4-BE49-F238E27FC236}">
              <a16:creationId xmlns:a16="http://schemas.microsoft.com/office/drawing/2014/main" id="{00000000-0008-0000-0B00-0000318B0000}"/>
            </a:ext>
          </a:extLst>
        </xdr:cNvPr>
        <xdr:cNvCxnSpPr>
          <a:cxnSpLocks noChangeShapeType="1"/>
          <a:stCxn id="34833" idx="5"/>
          <a:endCxn id="34854" idx="1"/>
        </xdr:cNvCxnSpPr>
      </xdr:nvCxnSpPr>
      <xdr:spPr bwMode="auto">
        <a:xfrm rot="16200000" flipH="1">
          <a:off x="13958888" y="900112"/>
          <a:ext cx="190500" cy="3286125"/>
        </a:xfrm>
        <a:prstGeom prst="curvedConnector3">
          <a:avLst>
            <a:gd name="adj1" fmla="val 45000"/>
          </a:avLst>
        </a:prstGeom>
        <a:noFill/>
        <a:ln w="38100">
          <a:solidFill>
            <a:srgbClr val="00FF00"/>
          </a:solidFill>
          <a:round/>
          <a:headEnd/>
          <a:tailEnd type="arrow" w="med" len="med"/>
        </a:ln>
      </xdr:spPr>
    </xdr:cxnSp>
    <xdr:clientData/>
  </xdr:twoCellAnchor>
  <xdr:twoCellAnchor>
    <xdr:from>
      <xdr:col>16</xdr:col>
      <xdr:colOff>266700</xdr:colOff>
      <xdr:row>0</xdr:row>
      <xdr:rowOff>180975</xdr:rowOff>
    </xdr:from>
    <xdr:to>
      <xdr:col>18</xdr:col>
      <xdr:colOff>238125</xdr:colOff>
      <xdr:row>2</xdr:row>
      <xdr:rowOff>314325</xdr:rowOff>
    </xdr:to>
    <xdr:sp macro="" textlink="">
      <xdr:nvSpPr>
        <xdr:cNvPr id="34861" name="Oval 45">
          <a:extLst>
            <a:ext uri="{FF2B5EF4-FFF2-40B4-BE49-F238E27FC236}">
              <a16:creationId xmlns:a16="http://schemas.microsoft.com/office/drawing/2014/main" id="{00000000-0008-0000-0B00-00002D880000}"/>
            </a:ext>
          </a:extLst>
        </xdr:cNvPr>
        <xdr:cNvSpPr>
          <a:spLocks noChangeArrowheads="1"/>
        </xdr:cNvSpPr>
      </xdr:nvSpPr>
      <xdr:spPr bwMode="auto">
        <a:xfrm>
          <a:off x="10020300" y="180975"/>
          <a:ext cx="1190625" cy="552450"/>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Measured values</a:t>
          </a:r>
        </a:p>
      </xdr:txBody>
    </xdr:sp>
    <xdr:clientData/>
  </xdr:twoCellAnchor>
  <xdr:twoCellAnchor>
    <xdr:from>
      <xdr:col>27</xdr:col>
      <xdr:colOff>142875</xdr:colOff>
      <xdr:row>9</xdr:row>
      <xdr:rowOff>28575</xdr:rowOff>
    </xdr:from>
    <xdr:to>
      <xdr:col>29</xdr:col>
      <xdr:colOff>342900</xdr:colOff>
      <xdr:row>11</xdr:row>
      <xdr:rowOff>142875</xdr:rowOff>
    </xdr:to>
    <xdr:sp macro="" textlink="">
      <xdr:nvSpPr>
        <xdr:cNvPr id="34862" name="Rectangle 46">
          <a:extLst>
            <a:ext uri="{FF2B5EF4-FFF2-40B4-BE49-F238E27FC236}">
              <a16:creationId xmlns:a16="http://schemas.microsoft.com/office/drawing/2014/main" id="{00000000-0008-0000-0B00-00002E880000}"/>
            </a:ext>
          </a:extLst>
        </xdr:cNvPr>
        <xdr:cNvSpPr>
          <a:spLocks noChangeArrowheads="1"/>
        </xdr:cNvSpPr>
      </xdr:nvSpPr>
      <xdr:spPr bwMode="auto">
        <a:xfrm>
          <a:off x="16602075" y="2543175"/>
          <a:ext cx="1419225" cy="533400"/>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Corg with expected value for 'forest soil'</a:t>
          </a:r>
        </a:p>
      </xdr:txBody>
    </xdr:sp>
    <xdr:clientData/>
  </xdr:twoCellAnchor>
  <xdr:twoCellAnchor>
    <xdr:from>
      <xdr:col>16</xdr:col>
      <xdr:colOff>342900</xdr:colOff>
      <xdr:row>14</xdr:row>
      <xdr:rowOff>142875</xdr:rowOff>
    </xdr:from>
    <xdr:to>
      <xdr:col>19</xdr:col>
      <xdr:colOff>57150</xdr:colOff>
      <xdr:row>18</xdr:row>
      <xdr:rowOff>47625</xdr:rowOff>
    </xdr:to>
    <xdr:sp macro="" textlink="">
      <xdr:nvSpPr>
        <xdr:cNvPr id="34863" name="Rectangle 47">
          <a:extLst>
            <a:ext uri="{FF2B5EF4-FFF2-40B4-BE49-F238E27FC236}">
              <a16:creationId xmlns:a16="http://schemas.microsoft.com/office/drawing/2014/main" id="{00000000-0008-0000-0B00-00002F880000}"/>
            </a:ext>
          </a:extLst>
        </xdr:cNvPr>
        <xdr:cNvSpPr>
          <a:spLocks noChangeArrowheads="1"/>
        </xdr:cNvSpPr>
      </xdr:nvSpPr>
      <xdr:spPr bwMode="auto">
        <a:xfrm>
          <a:off x="10096500" y="3705225"/>
          <a:ext cx="1543050" cy="742950"/>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BD with expected value for agricultural soil at Corg</a:t>
          </a:r>
        </a:p>
      </xdr:txBody>
    </xdr:sp>
    <xdr:clientData/>
  </xdr:twoCellAnchor>
  <xdr:twoCellAnchor>
    <xdr:from>
      <xdr:col>23</xdr:col>
      <xdr:colOff>161925</xdr:colOff>
      <xdr:row>14</xdr:row>
      <xdr:rowOff>142875</xdr:rowOff>
    </xdr:from>
    <xdr:to>
      <xdr:col>25</xdr:col>
      <xdr:colOff>485775</xdr:colOff>
      <xdr:row>18</xdr:row>
      <xdr:rowOff>19050</xdr:rowOff>
    </xdr:to>
    <xdr:sp macro="" textlink="">
      <xdr:nvSpPr>
        <xdr:cNvPr id="34864" name="Rectangle 48">
          <a:extLst>
            <a:ext uri="{FF2B5EF4-FFF2-40B4-BE49-F238E27FC236}">
              <a16:creationId xmlns:a16="http://schemas.microsoft.com/office/drawing/2014/main" id="{00000000-0008-0000-0B00-000030880000}"/>
            </a:ext>
          </a:extLst>
        </xdr:cNvPr>
        <xdr:cNvSpPr>
          <a:spLocks noChangeArrowheads="1"/>
        </xdr:cNvSpPr>
      </xdr:nvSpPr>
      <xdr:spPr bwMode="auto">
        <a:xfrm>
          <a:off x="14182725" y="3705225"/>
          <a:ext cx="1543050" cy="714375"/>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BD with expected value for agricultural soil at Cref</a:t>
          </a:r>
        </a:p>
      </xdr:txBody>
    </xdr:sp>
    <xdr:clientData/>
  </xdr:twoCellAnchor>
  <mc:AlternateContent xmlns:mc="http://schemas.openxmlformats.org/markup-compatibility/2006">
    <mc:Choice xmlns:a14="http://schemas.microsoft.com/office/drawing/2010/main" Requires="a14">
      <xdr:twoCellAnchor editAs="oneCell">
        <xdr:from>
          <xdr:col>10</xdr:col>
          <xdr:colOff>449580</xdr:colOff>
          <xdr:row>4</xdr:row>
          <xdr:rowOff>0</xdr:rowOff>
        </xdr:from>
        <xdr:to>
          <xdr:col>13</xdr:col>
          <xdr:colOff>449580</xdr:colOff>
          <xdr:row>5</xdr:row>
          <xdr:rowOff>175260</xdr:rowOff>
        </xdr:to>
        <xdr:sp macro="" textlink="">
          <xdr:nvSpPr>
            <xdr:cNvPr id="34865" name="CommandButton1" hidden="1">
              <a:extLst>
                <a:ext uri="{63B3BB69-23CF-44E3-9099-C40C66FF867C}">
                  <a14:compatExt spid="_x0000_s34865"/>
                </a:ext>
                <a:ext uri="{FF2B5EF4-FFF2-40B4-BE49-F238E27FC236}">
                  <a16:creationId xmlns:a16="http://schemas.microsoft.com/office/drawing/2014/main" id="{00000000-0008-0000-0B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6</xdr:row>
          <xdr:rowOff>175260</xdr:rowOff>
        </xdr:from>
        <xdr:to>
          <xdr:col>13</xdr:col>
          <xdr:colOff>457200</xdr:colOff>
          <xdr:row>6</xdr:row>
          <xdr:rowOff>541020</xdr:rowOff>
        </xdr:to>
        <xdr:sp macro="" textlink="">
          <xdr:nvSpPr>
            <xdr:cNvPr id="34866" name="CommandButton2" hidden="1">
              <a:extLst>
                <a:ext uri="{63B3BB69-23CF-44E3-9099-C40C66FF867C}">
                  <a14:compatExt spid="_x0000_s34866"/>
                </a:ext>
                <a:ext uri="{FF2B5EF4-FFF2-40B4-BE49-F238E27FC236}">
                  <a16:creationId xmlns:a16="http://schemas.microsoft.com/office/drawing/2014/main" id="{00000000-0008-0000-0B00-00003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7</xdr:row>
          <xdr:rowOff>106680</xdr:rowOff>
        </xdr:from>
        <xdr:to>
          <xdr:col>13</xdr:col>
          <xdr:colOff>487680</xdr:colOff>
          <xdr:row>9</xdr:row>
          <xdr:rowOff>76200</xdr:rowOff>
        </xdr:to>
        <xdr:sp macro="" textlink="">
          <xdr:nvSpPr>
            <xdr:cNvPr id="34867" name="CommandButton3" hidden="1">
              <a:extLst>
                <a:ext uri="{63B3BB69-23CF-44E3-9099-C40C66FF867C}">
                  <a14:compatExt spid="_x0000_s34867"/>
                </a:ext>
                <a:ext uri="{FF2B5EF4-FFF2-40B4-BE49-F238E27FC236}">
                  <a16:creationId xmlns:a16="http://schemas.microsoft.com/office/drawing/2014/main" id="{00000000-0008-0000-0B00-00003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10</xdr:row>
          <xdr:rowOff>45720</xdr:rowOff>
        </xdr:from>
        <xdr:to>
          <xdr:col>13</xdr:col>
          <xdr:colOff>457200</xdr:colOff>
          <xdr:row>12</xdr:row>
          <xdr:rowOff>22860</xdr:rowOff>
        </xdr:to>
        <xdr:sp macro="" textlink="">
          <xdr:nvSpPr>
            <xdr:cNvPr id="34868" name="CommandButton4" hidden="1">
              <a:extLst>
                <a:ext uri="{63B3BB69-23CF-44E3-9099-C40C66FF867C}">
                  <a14:compatExt spid="_x0000_s34868"/>
                </a:ext>
                <a:ext uri="{FF2B5EF4-FFF2-40B4-BE49-F238E27FC236}">
                  <a16:creationId xmlns:a16="http://schemas.microsoft.com/office/drawing/2014/main" id="{00000000-0008-0000-0B00-00003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274320</xdr:colOff>
          <xdr:row>0</xdr:row>
          <xdr:rowOff>190500</xdr:rowOff>
        </xdr:from>
        <xdr:to>
          <xdr:col>30</xdr:col>
          <xdr:colOff>274320</xdr:colOff>
          <xdr:row>2</xdr:row>
          <xdr:rowOff>160020</xdr:rowOff>
        </xdr:to>
        <xdr:sp macro="" textlink="">
          <xdr:nvSpPr>
            <xdr:cNvPr id="34869" name="CommandButton5" hidden="1">
              <a:extLst>
                <a:ext uri="{63B3BB69-23CF-44E3-9099-C40C66FF867C}">
                  <a14:compatExt spid="_x0000_s34869"/>
                </a:ext>
                <a:ext uri="{FF2B5EF4-FFF2-40B4-BE49-F238E27FC236}">
                  <a16:creationId xmlns:a16="http://schemas.microsoft.com/office/drawing/2014/main" id="{00000000-0008-0000-0B00-00003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297180</xdr:colOff>
          <xdr:row>2</xdr:row>
          <xdr:rowOff>335280</xdr:rowOff>
        </xdr:from>
        <xdr:to>
          <xdr:col>30</xdr:col>
          <xdr:colOff>297180</xdr:colOff>
          <xdr:row>4</xdr:row>
          <xdr:rowOff>106680</xdr:rowOff>
        </xdr:to>
        <xdr:sp macro="" textlink="">
          <xdr:nvSpPr>
            <xdr:cNvPr id="34870" name="CommandButton6" hidden="1">
              <a:extLst>
                <a:ext uri="{63B3BB69-23CF-44E3-9099-C40C66FF867C}">
                  <a14:compatExt spid="_x0000_s34870"/>
                </a:ext>
                <a:ext uri="{FF2B5EF4-FFF2-40B4-BE49-F238E27FC236}">
                  <a16:creationId xmlns:a16="http://schemas.microsoft.com/office/drawing/2014/main" id="{00000000-0008-0000-0B00-00003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152400</xdr:colOff>
          <xdr:row>1</xdr:row>
          <xdr:rowOff>30480</xdr:rowOff>
        </xdr:from>
        <xdr:to>
          <xdr:col>43</xdr:col>
          <xdr:colOff>0</xdr:colOff>
          <xdr:row>2</xdr:row>
          <xdr:rowOff>198120</xdr:rowOff>
        </xdr:to>
        <xdr:sp macro="" textlink="">
          <xdr:nvSpPr>
            <xdr:cNvPr id="34871" name="CommandButton7" hidden="1">
              <a:extLst>
                <a:ext uri="{63B3BB69-23CF-44E3-9099-C40C66FF867C}">
                  <a14:compatExt spid="_x0000_s34871"/>
                </a:ext>
                <a:ext uri="{FF2B5EF4-FFF2-40B4-BE49-F238E27FC236}">
                  <a16:creationId xmlns:a16="http://schemas.microsoft.com/office/drawing/2014/main" id="{00000000-0008-0000-0B00-00003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601980</xdr:colOff>
          <xdr:row>2</xdr:row>
          <xdr:rowOff>335280</xdr:rowOff>
        </xdr:from>
        <xdr:to>
          <xdr:col>42</xdr:col>
          <xdr:colOff>822960</xdr:colOff>
          <xdr:row>4</xdr:row>
          <xdr:rowOff>106680</xdr:rowOff>
        </xdr:to>
        <xdr:sp macro="" textlink="">
          <xdr:nvSpPr>
            <xdr:cNvPr id="34872" name="CommandButton8" hidden="1">
              <a:extLst>
                <a:ext uri="{63B3BB69-23CF-44E3-9099-C40C66FF867C}">
                  <a14:compatExt spid="_x0000_s34872"/>
                </a:ext>
                <a:ext uri="{FF2B5EF4-FFF2-40B4-BE49-F238E27FC236}">
                  <a16:creationId xmlns:a16="http://schemas.microsoft.com/office/drawing/2014/main" id="{00000000-0008-0000-0B00-00003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1524000</xdr:colOff>
      <xdr:row>1</xdr:row>
      <xdr:rowOff>28575</xdr:rowOff>
    </xdr:from>
    <xdr:to>
      <xdr:col>4</xdr:col>
      <xdr:colOff>19050</xdr:colOff>
      <xdr:row>3</xdr:row>
      <xdr:rowOff>123825</xdr:rowOff>
    </xdr:to>
    <xdr:sp macro="" textlink="">
      <xdr:nvSpPr>
        <xdr:cNvPr id="27670" name="Text Box 22">
          <a:extLst>
            <a:ext uri="{FF2B5EF4-FFF2-40B4-BE49-F238E27FC236}">
              <a16:creationId xmlns:a16="http://schemas.microsoft.com/office/drawing/2014/main" id="{00000000-0008-0000-0C00-0000166C0000}"/>
            </a:ext>
          </a:extLst>
        </xdr:cNvPr>
        <xdr:cNvSpPr txBox="1">
          <a:spLocks noChangeArrowheads="1"/>
        </xdr:cNvSpPr>
      </xdr:nvSpPr>
      <xdr:spPr bwMode="auto">
        <a:xfrm>
          <a:off x="3467100" y="190500"/>
          <a:ext cx="3171825" cy="419100"/>
        </a:xfrm>
        <a:prstGeom prst="rect">
          <a:avLst/>
        </a:prstGeom>
        <a:noFill/>
        <a:ln w="9525">
          <a:noFill/>
          <a:miter lim="800000"/>
          <a:headEnd/>
          <a:tailEnd/>
        </a:ln>
      </xdr:spPr>
      <xdr:txBody>
        <a:bodyPr vertOverflow="clip" wrap="square" lIns="54864" tIns="45720" rIns="0" bIns="0" anchor="t" upright="1"/>
        <a:lstStyle/>
        <a:p>
          <a:pPr algn="l" rtl="0">
            <a:defRPr sz="1000"/>
          </a:pPr>
          <a:r>
            <a:rPr lang="en-US" sz="2600" b="0" i="0" u="none" strike="noStrike" baseline="0">
              <a:solidFill>
                <a:srgbClr val="000000"/>
              </a:solidFill>
              <a:latin typeface="+mn-lt"/>
              <a:cs typeface="Arial"/>
            </a:rPr>
            <a:t>Profitability</a:t>
          </a:r>
        </a:p>
      </xdr:txBody>
    </xdr:sp>
    <xdr:clientData/>
  </xdr:twoCellAnchor>
  <mc:AlternateContent xmlns:mc="http://schemas.openxmlformats.org/markup-compatibility/2006">
    <mc:Choice xmlns:a14="http://schemas.microsoft.com/office/drawing/2010/main" Requires="a14">
      <xdr:twoCellAnchor editAs="oneCell">
        <xdr:from>
          <xdr:col>0</xdr:col>
          <xdr:colOff>152400</xdr:colOff>
          <xdr:row>1</xdr:row>
          <xdr:rowOff>0</xdr:rowOff>
        </xdr:from>
        <xdr:to>
          <xdr:col>2</xdr:col>
          <xdr:colOff>38100</xdr:colOff>
          <xdr:row>2</xdr:row>
          <xdr:rowOff>182880</xdr:rowOff>
        </xdr:to>
        <xdr:sp macro="" textlink="">
          <xdr:nvSpPr>
            <xdr:cNvPr id="27653" name="CommandButton1" hidden="1">
              <a:extLst>
                <a:ext uri="{63B3BB69-23CF-44E3-9099-C40C66FF867C}">
                  <a14:compatExt spid="_x0000_s27653"/>
                </a:ext>
                <a:ext uri="{FF2B5EF4-FFF2-40B4-BE49-F238E27FC236}">
                  <a16:creationId xmlns:a16="http://schemas.microsoft.com/office/drawing/2014/main" id="{00000000-0008-0000-0C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301623</xdr:colOff>
      <xdr:row>0</xdr:row>
      <xdr:rowOff>142875</xdr:rowOff>
    </xdr:from>
    <xdr:to>
      <xdr:col>9</xdr:col>
      <xdr:colOff>719665</xdr:colOff>
      <xdr:row>5</xdr:row>
      <xdr:rowOff>85725</xdr:rowOff>
    </xdr:to>
    <xdr:sp macro="" textlink="">
      <xdr:nvSpPr>
        <xdr:cNvPr id="9217" name="Text Box 1">
          <a:extLst>
            <a:ext uri="{FF2B5EF4-FFF2-40B4-BE49-F238E27FC236}">
              <a16:creationId xmlns:a16="http://schemas.microsoft.com/office/drawing/2014/main" id="{00000000-0008-0000-0D00-000001240000}"/>
            </a:ext>
          </a:extLst>
        </xdr:cNvPr>
        <xdr:cNvSpPr txBox="1">
          <a:spLocks noChangeArrowheads="1"/>
        </xdr:cNvSpPr>
      </xdr:nvSpPr>
      <xdr:spPr bwMode="auto">
        <a:xfrm>
          <a:off x="2577040" y="142875"/>
          <a:ext cx="5413375" cy="948267"/>
        </a:xfrm>
        <a:prstGeom prst="rect">
          <a:avLst/>
        </a:prstGeom>
        <a:noFill/>
        <a:ln w="9525">
          <a:noFill/>
          <a:miter lim="800000"/>
          <a:headEnd/>
          <a:tailEnd/>
        </a:ln>
      </xdr:spPr>
      <xdr:txBody>
        <a:bodyPr vertOverflow="clip" wrap="square" lIns="45720" tIns="41148" rIns="45720" bIns="0" anchor="t" upright="1"/>
        <a:lstStyle/>
        <a:p>
          <a:pPr algn="ctr" rtl="0">
            <a:defRPr sz="1000"/>
          </a:pPr>
          <a:r>
            <a:rPr lang="en-US" sz="2400" b="1" i="0" u="none" strike="noStrike" baseline="0">
              <a:solidFill>
                <a:srgbClr val="FF9900"/>
              </a:solidFill>
              <a:latin typeface="+mn-lt"/>
              <a:cs typeface="Arial"/>
            </a:rPr>
            <a:t>Generated hydraulic properties </a:t>
          </a:r>
        </a:p>
        <a:p>
          <a:pPr algn="ctr" rtl="0">
            <a:defRPr sz="1000"/>
          </a:pPr>
          <a:r>
            <a:rPr lang="en-US" sz="2400" b="1" i="0" u="none" strike="noStrike" baseline="0">
              <a:solidFill>
                <a:srgbClr val="FF9900"/>
              </a:solidFill>
              <a:latin typeface="+mn-lt"/>
              <a:cs typeface="Arial"/>
            </a:rPr>
            <a:t> For all zones per each soil layer</a:t>
          </a:r>
        </a:p>
        <a:p>
          <a:pPr algn="ctr" rtl="0">
            <a:defRPr sz="1000"/>
          </a:pPr>
          <a:endParaRPr lang="en-US" sz="2400" b="1" i="0" u="none" strike="noStrike" baseline="0">
            <a:solidFill>
              <a:srgbClr val="FF9900"/>
            </a:solidFill>
            <a:latin typeface="+mn-lt"/>
            <a:cs typeface="Arial"/>
          </a:endParaRPr>
        </a:p>
        <a:p>
          <a:pPr algn="ctr" rtl="0">
            <a:defRPr sz="1000"/>
          </a:pPr>
          <a:endParaRPr lang="en-US" sz="2400" b="1" i="0" u="none" strike="noStrike" baseline="0">
            <a:solidFill>
              <a:srgbClr val="FF9900"/>
            </a:solidFill>
            <a:latin typeface="+mn-lt"/>
            <a:cs typeface="Arial"/>
          </a:endParaRPr>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106680</xdr:rowOff>
        </xdr:from>
        <xdr:to>
          <xdr:col>2</xdr:col>
          <xdr:colOff>868680</xdr:colOff>
          <xdr:row>3</xdr:row>
          <xdr:rowOff>76200</xdr:rowOff>
        </xdr:to>
        <xdr:sp macro="" textlink="">
          <xdr:nvSpPr>
            <xdr:cNvPr id="9280" name="CommandButton1" hidden="1">
              <a:extLst>
                <a:ext uri="{63B3BB69-23CF-44E3-9099-C40C66FF867C}">
                  <a14:compatExt spid="_x0000_s9280"/>
                </a:ext>
                <a:ext uri="{FF2B5EF4-FFF2-40B4-BE49-F238E27FC236}">
                  <a16:creationId xmlns:a16="http://schemas.microsoft.com/office/drawing/2014/main" id="{00000000-0008-0000-0D00-00004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48</xdr:col>
      <xdr:colOff>209550</xdr:colOff>
      <xdr:row>0</xdr:row>
      <xdr:rowOff>0</xdr:rowOff>
    </xdr:from>
    <xdr:to>
      <xdr:col>65</xdr:col>
      <xdr:colOff>457200</xdr:colOff>
      <xdr:row>0</xdr:row>
      <xdr:rowOff>0</xdr:rowOff>
    </xdr:to>
    <xdr:graphicFrame macro="">
      <xdr:nvGraphicFramePr>
        <xdr:cNvPr id="25877" name="Chart 1">
          <a:extLst>
            <a:ext uri="{FF2B5EF4-FFF2-40B4-BE49-F238E27FC236}">
              <a16:creationId xmlns:a16="http://schemas.microsoft.com/office/drawing/2014/main" id="{00000000-0008-0000-0E00-000015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276225</xdr:colOff>
      <xdr:row>0</xdr:row>
      <xdr:rowOff>0</xdr:rowOff>
    </xdr:from>
    <xdr:to>
      <xdr:col>66</xdr:col>
      <xdr:colOff>0</xdr:colOff>
      <xdr:row>0</xdr:row>
      <xdr:rowOff>0</xdr:rowOff>
    </xdr:to>
    <xdr:graphicFrame macro="">
      <xdr:nvGraphicFramePr>
        <xdr:cNvPr id="25878" name="Chart 2">
          <a:extLst>
            <a:ext uri="{FF2B5EF4-FFF2-40B4-BE49-F238E27FC236}">
              <a16:creationId xmlns:a16="http://schemas.microsoft.com/office/drawing/2014/main" id="{00000000-0008-0000-0E00-000016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95250</xdr:colOff>
      <xdr:row>0</xdr:row>
      <xdr:rowOff>0</xdr:rowOff>
    </xdr:from>
    <xdr:to>
      <xdr:col>66</xdr:col>
      <xdr:colOff>0</xdr:colOff>
      <xdr:row>0</xdr:row>
      <xdr:rowOff>0</xdr:rowOff>
    </xdr:to>
    <xdr:graphicFrame macro="">
      <xdr:nvGraphicFramePr>
        <xdr:cNvPr id="25879" name="Chart 3">
          <a:extLst>
            <a:ext uri="{FF2B5EF4-FFF2-40B4-BE49-F238E27FC236}">
              <a16:creationId xmlns:a16="http://schemas.microsoft.com/office/drawing/2014/main" id="{00000000-0008-0000-0E00-000017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68</xdr:col>
      <xdr:colOff>428625</xdr:colOff>
      <xdr:row>0</xdr:row>
      <xdr:rowOff>0</xdr:rowOff>
    </xdr:from>
    <xdr:to>
      <xdr:col>82</xdr:col>
      <xdr:colOff>209550</xdr:colOff>
      <xdr:row>0</xdr:row>
      <xdr:rowOff>0</xdr:rowOff>
    </xdr:to>
    <xdr:graphicFrame macro="">
      <xdr:nvGraphicFramePr>
        <xdr:cNvPr id="25880" name="Chart 4">
          <a:extLst>
            <a:ext uri="{FF2B5EF4-FFF2-40B4-BE49-F238E27FC236}">
              <a16:creationId xmlns:a16="http://schemas.microsoft.com/office/drawing/2014/main" id="{00000000-0008-0000-0E00-000018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68</xdr:col>
      <xdr:colOff>457200</xdr:colOff>
      <xdr:row>0</xdr:row>
      <xdr:rowOff>0</xdr:rowOff>
    </xdr:from>
    <xdr:to>
      <xdr:col>82</xdr:col>
      <xdr:colOff>400050</xdr:colOff>
      <xdr:row>0</xdr:row>
      <xdr:rowOff>0</xdr:rowOff>
    </xdr:to>
    <xdr:graphicFrame macro="">
      <xdr:nvGraphicFramePr>
        <xdr:cNvPr id="25881" name="Chart 5">
          <a:extLst>
            <a:ext uri="{FF2B5EF4-FFF2-40B4-BE49-F238E27FC236}">
              <a16:creationId xmlns:a16="http://schemas.microsoft.com/office/drawing/2014/main" id="{00000000-0008-0000-0E00-000019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114300</xdr:colOff>
      <xdr:row>0</xdr:row>
      <xdr:rowOff>104775</xdr:rowOff>
    </xdr:from>
    <xdr:to>
      <xdr:col>1</xdr:col>
      <xdr:colOff>904875</xdr:colOff>
      <xdr:row>2</xdr:row>
      <xdr:rowOff>142875</xdr:rowOff>
    </xdr:to>
    <xdr:sp macro="" textlink="">
      <xdr:nvSpPr>
        <xdr:cNvPr id="25762" name="Text Box 162">
          <a:extLst>
            <a:ext uri="{FF2B5EF4-FFF2-40B4-BE49-F238E27FC236}">
              <a16:creationId xmlns:a16="http://schemas.microsoft.com/office/drawing/2014/main" id="{00000000-0008-0000-0E00-0000A2640000}"/>
            </a:ext>
          </a:extLst>
        </xdr:cNvPr>
        <xdr:cNvSpPr txBox="1">
          <a:spLocks noChangeArrowheads="1"/>
        </xdr:cNvSpPr>
      </xdr:nvSpPr>
      <xdr:spPr bwMode="auto">
        <a:xfrm>
          <a:off x="114300" y="104775"/>
          <a:ext cx="2076450" cy="36195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000" b="0" i="0" u="none" strike="noStrike" baseline="0">
              <a:solidFill>
                <a:srgbClr val="000000"/>
              </a:solidFill>
              <a:latin typeface="+mn-lt"/>
              <a:cs typeface="Arial"/>
            </a:rPr>
            <a:t>Crop Parameters</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3</xdr:row>
          <xdr:rowOff>106680</xdr:rowOff>
        </xdr:from>
        <xdr:to>
          <xdr:col>1</xdr:col>
          <xdr:colOff>723900</xdr:colOff>
          <xdr:row>5</xdr:row>
          <xdr:rowOff>76200</xdr:rowOff>
        </xdr:to>
        <xdr:sp macro="" textlink="">
          <xdr:nvSpPr>
            <xdr:cNvPr id="25650" name="CommandButton1" hidden="1">
              <a:extLst>
                <a:ext uri="{63B3BB69-23CF-44E3-9099-C40C66FF867C}">
                  <a14:compatExt spid="_x0000_s25650"/>
                </a:ext>
                <a:ext uri="{FF2B5EF4-FFF2-40B4-BE49-F238E27FC236}">
                  <a16:creationId xmlns:a16="http://schemas.microsoft.com/office/drawing/2014/main" id="{00000000-0008-0000-0E00-00003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200025</xdr:colOff>
      <xdr:row>0</xdr:row>
      <xdr:rowOff>76200</xdr:rowOff>
    </xdr:from>
    <xdr:to>
      <xdr:col>2</xdr:col>
      <xdr:colOff>809625</xdr:colOff>
      <xdr:row>2</xdr:row>
      <xdr:rowOff>114300</xdr:rowOff>
    </xdr:to>
    <xdr:sp macro="" textlink="">
      <xdr:nvSpPr>
        <xdr:cNvPr id="26658" name="Text Box 34">
          <a:extLst>
            <a:ext uri="{FF2B5EF4-FFF2-40B4-BE49-F238E27FC236}">
              <a16:creationId xmlns:a16="http://schemas.microsoft.com/office/drawing/2014/main" id="{00000000-0008-0000-0F00-000022680000}"/>
            </a:ext>
          </a:extLst>
        </xdr:cNvPr>
        <xdr:cNvSpPr txBox="1">
          <a:spLocks noChangeArrowheads="1"/>
        </xdr:cNvSpPr>
      </xdr:nvSpPr>
      <xdr:spPr bwMode="auto">
        <a:xfrm>
          <a:off x="200025" y="76200"/>
          <a:ext cx="3810000" cy="36195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200" b="0" i="0" u="none" strike="noStrike" baseline="0">
              <a:solidFill>
                <a:srgbClr val="000000"/>
              </a:solidFill>
              <a:latin typeface="Arial"/>
              <a:cs typeface="Arial"/>
            </a:rPr>
            <a:t>Tree Parameters</a:t>
          </a:r>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3</xdr:row>
          <xdr:rowOff>68580</xdr:rowOff>
        </xdr:from>
        <xdr:to>
          <xdr:col>1</xdr:col>
          <xdr:colOff>533400</xdr:colOff>
          <xdr:row>5</xdr:row>
          <xdr:rowOff>30480</xdr:rowOff>
        </xdr:to>
        <xdr:sp macro="" textlink="">
          <xdr:nvSpPr>
            <xdr:cNvPr id="26657" name="CommandButton1" hidden="1">
              <a:extLst>
                <a:ext uri="{63B3BB69-23CF-44E3-9099-C40C66FF867C}">
                  <a14:compatExt spid="_x0000_s26657"/>
                </a:ext>
                <a:ext uri="{FF2B5EF4-FFF2-40B4-BE49-F238E27FC236}">
                  <a16:creationId xmlns:a16="http://schemas.microsoft.com/office/drawing/2014/main" id="{00000000-0008-0000-0F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180975</xdr:colOff>
      <xdr:row>5</xdr:row>
      <xdr:rowOff>47625</xdr:rowOff>
    </xdr:from>
    <xdr:to>
      <xdr:col>2</xdr:col>
      <xdr:colOff>333375</xdr:colOff>
      <xdr:row>7</xdr:row>
      <xdr:rowOff>95250</xdr:rowOff>
    </xdr:to>
    <xdr:sp macro="[0]!Rectangle1_Click" textlink="">
      <xdr:nvSpPr>
        <xdr:cNvPr id="33793" name="Rectangle 1">
          <a:extLst>
            <a:ext uri="{FF2B5EF4-FFF2-40B4-BE49-F238E27FC236}">
              <a16:creationId xmlns:a16="http://schemas.microsoft.com/office/drawing/2014/main" id="{00000000-0008-0000-1100-000001840000}"/>
            </a:ext>
          </a:extLst>
        </xdr:cNvPr>
        <xdr:cNvSpPr>
          <a:spLocks noChangeArrowheads="1"/>
        </xdr:cNvSpPr>
      </xdr:nvSpPr>
      <xdr:spPr bwMode="auto">
        <a:xfrm>
          <a:off x="180975" y="857250"/>
          <a:ext cx="1371600" cy="371475"/>
        </a:xfrm>
        <a:prstGeom prst="rect">
          <a:avLst/>
        </a:prstGeom>
        <a:solidFill>
          <a:srgbClr val="FF0000"/>
        </a:solidFill>
        <a:ln w="15875">
          <a:solidFill>
            <a:srgbClr val="808080"/>
          </a:solidFill>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Back to Read Me</a:t>
          </a:r>
        </a:p>
      </xdr:txBody>
    </xdr:sp>
    <xdr:clientData/>
  </xdr:twoCellAnchor>
  <xdr:twoCellAnchor>
    <xdr:from>
      <xdr:col>0</xdr:col>
      <xdr:colOff>114300</xdr:colOff>
      <xdr:row>0</xdr:row>
      <xdr:rowOff>85725</xdr:rowOff>
    </xdr:from>
    <xdr:to>
      <xdr:col>11</xdr:col>
      <xdr:colOff>152400</xdr:colOff>
      <xdr:row>4</xdr:row>
      <xdr:rowOff>123825</xdr:rowOff>
    </xdr:to>
    <xdr:sp macro="" textlink="">
      <xdr:nvSpPr>
        <xdr:cNvPr id="33794" name="Text Box 2">
          <a:extLst>
            <a:ext uri="{FF2B5EF4-FFF2-40B4-BE49-F238E27FC236}">
              <a16:creationId xmlns:a16="http://schemas.microsoft.com/office/drawing/2014/main" id="{00000000-0008-0000-1100-000002840000}"/>
            </a:ext>
          </a:extLst>
        </xdr:cNvPr>
        <xdr:cNvSpPr txBox="1">
          <a:spLocks noChangeArrowheads="1"/>
        </xdr:cNvSpPr>
      </xdr:nvSpPr>
      <xdr:spPr bwMode="auto">
        <a:xfrm>
          <a:off x="114300" y="85725"/>
          <a:ext cx="6743700" cy="69850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1300" b="0" i="0" u="none" strike="noStrike" baseline="0">
              <a:solidFill>
                <a:schemeClr val="tx1"/>
              </a:solidFill>
              <a:latin typeface="+mn-lt"/>
            </a:rPr>
            <a:t>This worksheet contains information on how to make proper link from this excel file  to WaNuLCAS Stella file and examples of outputs that you can get from WaNuLCAS simulation !  </a:t>
          </a:r>
        </a:p>
      </xdr:txBody>
    </xdr:sp>
    <xdr:clientData/>
  </xdr:twoCellAnchor>
  <xdr:twoCellAnchor>
    <xdr:from>
      <xdr:col>0</xdr:col>
      <xdr:colOff>152401</xdr:colOff>
      <xdr:row>8</xdr:row>
      <xdr:rowOff>76199</xdr:rowOff>
    </xdr:from>
    <xdr:to>
      <xdr:col>7</xdr:col>
      <xdr:colOff>304801</xdr:colOff>
      <xdr:row>25</xdr:row>
      <xdr:rowOff>116417</xdr:rowOff>
    </xdr:to>
    <xdr:sp macro="" textlink="">
      <xdr:nvSpPr>
        <xdr:cNvPr id="33795" name="Text Box 3">
          <a:extLst>
            <a:ext uri="{FF2B5EF4-FFF2-40B4-BE49-F238E27FC236}">
              <a16:creationId xmlns:a16="http://schemas.microsoft.com/office/drawing/2014/main" id="{00000000-0008-0000-1100-000003840000}"/>
            </a:ext>
          </a:extLst>
        </xdr:cNvPr>
        <xdr:cNvSpPr txBox="1">
          <a:spLocks noChangeArrowheads="1"/>
        </xdr:cNvSpPr>
      </xdr:nvSpPr>
      <xdr:spPr bwMode="auto">
        <a:xfrm>
          <a:off x="152401" y="1684866"/>
          <a:ext cx="4449233" cy="3458634"/>
        </a:xfrm>
        <a:prstGeom prst="rect">
          <a:avLst/>
        </a:prstGeom>
        <a:noFill/>
        <a:ln w="9525">
          <a:noFill/>
          <a:miter lim="800000"/>
          <a:headEnd/>
          <a:tailEnd/>
        </a:ln>
      </xdr:spPr>
      <xdr:txBody>
        <a:bodyPr vertOverflow="clip" wrap="square" lIns="36576" tIns="36576" rIns="0" bIns="0" anchor="t" upright="1"/>
        <a:lstStyle/>
        <a:p>
          <a:pPr algn="l" rtl="0">
            <a:defRPr sz="1000"/>
          </a:pPr>
          <a:r>
            <a:rPr lang="en-US" sz="1300" b="1" i="0" u="none" strike="noStrike" baseline="0">
              <a:solidFill>
                <a:srgbClr val="000000"/>
              </a:solidFill>
              <a:latin typeface="+mn-lt"/>
            </a:rPr>
            <a:t>How to link to WaNuLCAS Stella :</a:t>
          </a:r>
        </a:p>
        <a:p>
          <a:pPr algn="l" rtl="0">
            <a:defRPr sz="1000"/>
          </a:pPr>
          <a:r>
            <a:rPr lang="en-US" sz="1300" b="0" i="0" u="none" strike="noStrike" baseline="0">
              <a:solidFill>
                <a:srgbClr val="000000"/>
              </a:solidFill>
              <a:latin typeface="+mn-lt"/>
            </a:rPr>
            <a:t>1. If you want to update your excel input parameters, or if it is your first time to use WaNuLCAS, open this file first (WaNuLCAS excel)</a:t>
          </a:r>
        </a:p>
        <a:p>
          <a:pPr algn="l" rtl="0">
            <a:defRPr sz="1000"/>
          </a:pPr>
          <a:r>
            <a:rPr lang="en-US" sz="1300" b="0" i="0" u="none" strike="noStrike" baseline="0">
              <a:solidFill>
                <a:srgbClr val="000000"/>
              </a:solidFill>
              <a:latin typeface="+mn-lt"/>
            </a:rPr>
            <a:t>2. Open the WaNuLCAS stella</a:t>
          </a:r>
        </a:p>
        <a:p>
          <a:pPr algn="l" rtl="0">
            <a:defRPr sz="1000"/>
          </a:pPr>
          <a:r>
            <a:rPr lang="en-US" sz="1300" b="0" i="0" u="none" strike="noStrike" baseline="0">
              <a:solidFill>
                <a:srgbClr val="000000"/>
              </a:solidFill>
              <a:latin typeface="+mn-lt"/>
            </a:rPr>
            <a:t>3. After several minutes (depends on your computer specification), WaNuLCAS stella is going to ask you, whether you want to </a:t>
          </a:r>
          <a:r>
            <a:rPr lang="en-US" sz="1300" b="0" i="1" u="none" strike="noStrike" baseline="0">
              <a:solidFill>
                <a:srgbClr val="0000FF"/>
              </a:solidFill>
              <a:latin typeface="+mn-lt"/>
            </a:rPr>
            <a:t>re-establish link</a:t>
          </a:r>
          <a:r>
            <a:rPr lang="en-US" sz="1300" b="0" i="0" u="none" strike="noStrike" baseline="0">
              <a:solidFill>
                <a:srgbClr val="000000"/>
              </a:solidFill>
              <a:latin typeface="+mn-lt"/>
            </a:rPr>
            <a:t> or not ? Click OK</a:t>
          </a:r>
        </a:p>
        <a:p>
          <a:pPr algn="l" rtl="0">
            <a:defRPr sz="1000"/>
          </a:pPr>
          <a:r>
            <a:rPr lang="en-US" sz="1300" b="0" i="0" u="none" strike="noStrike" baseline="0">
              <a:solidFill>
                <a:srgbClr val="000000"/>
              </a:solidFill>
              <a:latin typeface="+mn-lt"/>
            </a:rPr>
            <a:t>4. After you prepare your input parameters, type ctrl+y, or ctrl+u, or ctrl+w. </a:t>
          </a:r>
        </a:p>
        <a:p>
          <a:pPr algn="l" rtl="0">
            <a:defRPr sz="1000"/>
          </a:pPr>
          <a:r>
            <a:rPr lang="en-US" sz="1300" b="0" i="0" u="none" strike="noStrike" baseline="0">
              <a:solidFill>
                <a:srgbClr val="000000"/>
              </a:solidFill>
              <a:latin typeface="+mn-lt"/>
            </a:rPr>
            <a:t>5. This action makes the updating of those parameters works properly</a:t>
          </a:r>
        </a:p>
        <a:p>
          <a:pPr algn="l" rtl="0">
            <a:defRPr sz="1000"/>
          </a:pPr>
          <a:r>
            <a:rPr lang="en-US" sz="1300" b="0" i="0" u="none" strike="noStrike" baseline="0">
              <a:solidFill>
                <a:srgbClr val="000000"/>
              </a:solidFill>
              <a:latin typeface="+mn-lt"/>
            </a:rPr>
            <a:t>6. If necessary, also prepare input parameters in WaNuLCAS stella itself </a:t>
          </a:r>
        </a:p>
        <a:p>
          <a:pPr algn="l" rtl="0">
            <a:defRPr sz="1000"/>
          </a:pPr>
          <a:r>
            <a:rPr lang="en-US" sz="1300" b="0" i="0" u="none" strike="noStrike" baseline="0">
              <a:solidFill>
                <a:srgbClr val="000000"/>
              </a:solidFill>
              <a:latin typeface="+mn-lt"/>
            </a:rPr>
            <a:t>7. Run your simulation. Good luck !</a:t>
          </a:r>
        </a:p>
        <a:p>
          <a:pPr algn="l" rtl="0">
            <a:defRPr sz="1000"/>
          </a:pPr>
          <a:endParaRPr lang="en-US" sz="1300" b="0" i="0" u="none" strike="noStrike" baseline="0">
            <a:solidFill>
              <a:srgbClr val="000000"/>
            </a:solidFill>
            <a:latin typeface="+mn-lt"/>
          </a:endParaRPr>
        </a:p>
        <a:p>
          <a:pPr algn="l" rtl="0">
            <a:defRPr sz="1000"/>
          </a:pPr>
          <a:r>
            <a:rPr lang="en-US" sz="1300" b="0" i="0" u="none" strike="noStrike" baseline="0">
              <a:solidFill>
                <a:srgbClr val="000000"/>
              </a:solidFill>
              <a:latin typeface="+mn-lt"/>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4.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ontrol" Target="../activeX/activeX12.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mments" Target="../comments3.xml"/><Relationship Id="rId10" Type="http://schemas.openxmlformats.org/officeDocument/2006/relationships/control" Target="../activeX/activeX5.xml"/><Relationship Id="rId19"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s>
</file>

<file path=xl/worksheets/_rels/sheet5.x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4.vml"/><Relationship Id="rId21" Type="http://schemas.openxmlformats.org/officeDocument/2006/relationships/image" Target="../media/image23.emf"/><Relationship Id="rId34" Type="http://schemas.openxmlformats.org/officeDocument/2006/relationships/comments" Target="../comments4.xml"/><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21.emf"/><Relationship Id="rId25" Type="http://schemas.openxmlformats.org/officeDocument/2006/relationships/image" Target="../media/image25.emf"/><Relationship Id="rId33"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image" Target="../media/image27.emf"/><Relationship Id="rId1" Type="http://schemas.openxmlformats.org/officeDocument/2006/relationships/printerSettings" Target="../printerSettings/printerSettings4.bin"/><Relationship Id="rId6" Type="http://schemas.openxmlformats.org/officeDocument/2006/relationships/control" Target="../activeX/activeX15.xml"/><Relationship Id="rId11" Type="http://schemas.openxmlformats.org/officeDocument/2006/relationships/image" Target="../media/image18.emf"/><Relationship Id="rId24" Type="http://schemas.openxmlformats.org/officeDocument/2006/relationships/control" Target="../activeX/activeX24.xml"/><Relationship Id="rId32" Type="http://schemas.openxmlformats.org/officeDocument/2006/relationships/control" Target="../activeX/activeX28.xml"/><Relationship Id="rId5" Type="http://schemas.openxmlformats.org/officeDocument/2006/relationships/image" Target="../media/image15.emf"/><Relationship Id="rId15" Type="http://schemas.openxmlformats.org/officeDocument/2006/relationships/image" Target="../media/image20.emf"/><Relationship Id="rId23" Type="http://schemas.openxmlformats.org/officeDocument/2006/relationships/image" Target="../media/image24.emf"/><Relationship Id="rId28" Type="http://schemas.openxmlformats.org/officeDocument/2006/relationships/control" Target="../activeX/activeX26.xml"/><Relationship Id="rId10" Type="http://schemas.openxmlformats.org/officeDocument/2006/relationships/control" Target="../activeX/activeX17.xml"/><Relationship Id="rId19" Type="http://schemas.openxmlformats.org/officeDocument/2006/relationships/image" Target="../media/image22.emf"/><Relationship Id="rId31" Type="http://schemas.openxmlformats.org/officeDocument/2006/relationships/image" Target="../media/image28.emf"/><Relationship Id="rId4" Type="http://schemas.openxmlformats.org/officeDocument/2006/relationships/control" Target="../activeX/activeX14.xml"/><Relationship Id="rId9" Type="http://schemas.openxmlformats.org/officeDocument/2006/relationships/image" Target="../media/image17.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6.emf"/><Relationship Id="rId30" Type="http://schemas.openxmlformats.org/officeDocument/2006/relationships/control" Target="../activeX/activeX27.xml"/><Relationship Id="rId8"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image" Target="../media/image30.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image" Target="../media/image31.emf"/><Relationship Id="rId4" Type="http://schemas.openxmlformats.org/officeDocument/2006/relationships/control" Target="../activeX/activeX3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image" Target="../media/image32.emf"/><Relationship Id="rId4" Type="http://schemas.openxmlformats.org/officeDocument/2006/relationships/control" Target="../activeX/activeX3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image" Target="../media/image33.emf"/><Relationship Id="rId4" Type="http://schemas.openxmlformats.org/officeDocument/2006/relationships/control" Target="../activeX/activeX3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34.emf"/><Relationship Id="rId4" Type="http://schemas.openxmlformats.org/officeDocument/2006/relationships/control" Target="../activeX/activeX3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9.emf"/><Relationship Id="rId18" Type="http://schemas.openxmlformats.org/officeDocument/2006/relationships/control" Target="../activeX/activeX41.xml"/><Relationship Id="rId3" Type="http://schemas.openxmlformats.org/officeDocument/2006/relationships/vmlDrawing" Target="../drawings/vmlDrawing11.vml"/><Relationship Id="rId7" Type="http://schemas.openxmlformats.org/officeDocument/2006/relationships/image" Target="../media/image36.emf"/><Relationship Id="rId12" Type="http://schemas.openxmlformats.org/officeDocument/2006/relationships/control" Target="../activeX/activeX38.xml"/><Relationship Id="rId17" Type="http://schemas.openxmlformats.org/officeDocument/2006/relationships/image" Target="../media/image41.emf"/><Relationship Id="rId2" Type="http://schemas.openxmlformats.org/officeDocument/2006/relationships/drawing" Target="../drawings/drawing12.xml"/><Relationship Id="rId16" Type="http://schemas.openxmlformats.org/officeDocument/2006/relationships/control" Target="../activeX/activeX40.xml"/><Relationship Id="rId20" Type="http://schemas.openxmlformats.org/officeDocument/2006/relationships/comments" Target="../comments11.xml"/><Relationship Id="rId1" Type="http://schemas.openxmlformats.org/officeDocument/2006/relationships/printerSettings" Target="../printerSettings/printerSettings11.bin"/><Relationship Id="rId6" Type="http://schemas.openxmlformats.org/officeDocument/2006/relationships/control" Target="../activeX/activeX35.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37.xml"/><Relationship Id="rId19" Type="http://schemas.openxmlformats.org/officeDocument/2006/relationships/image" Target="../media/image42.emf"/><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image" Target="../media/image43.emf"/><Relationship Id="rId4" Type="http://schemas.openxmlformats.org/officeDocument/2006/relationships/control" Target="../activeX/activeX4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image" Target="../media/image44.emf"/><Relationship Id="rId4" Type="http://schemas.openxmlformats.org/officeDocument/2006/relationships/control" Target="../activeX/activeX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image" Target="../media/image45.emf"/><Relationship Id="rId4" Type="http://schemas.openxmlformats.org/officeDocument/2006/relationships/control" Target="../activeX/activeX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46.emf"/><Relationship Id="rId4" Type="http://schemas.openxmlformats.org/officeDocument/2006/relationships/control" Target="../activeX/activeX4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BH194"/>
  <sheetViews>
    <sheetView zoomScale="85" zoomScaleNormal="85" workbookViewId="0">
      <selection activeCell="V11" sqref="V11"/>
    </sheetView>
  </sheetViews>
  <sheetFormatPr defaultRowHeight="13.2" x14ac:dyDescent="0.25"/>
  <sheetData>
    <row r="1" spans="1:60"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1:60"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r="5" spans="1:60"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r="6" spans="1:60"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row>
    <row r="7" spans="1:60"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row>
    <row r="8" spans="1:60"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row>
    <row r="9" spans="1:60"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row>
    <row r="10" spans="1:60"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row>
    <row r="11" spans="1:60"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row>
    <row r="14" spans="1:60"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row>
    <row r="15" spans="1:60"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row>
    <row r="16" spans="1:60"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row>
    <row r="17" spans="1:60"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row>
    <row r="18" spans="1:60"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row>
    <row r="19" spans="1:60"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row>
    <row r="20" spans="1:60"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row>
    <row r="21" spans="1:60"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row>
    <row r="22" spans="1:60"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row>
    <row r="23" spans="1:60"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row>
    <row r="24" spans="1:60"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1:60"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row>
    <row r="26" spans="1:60"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1:60"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1:60"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1:60"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1:60"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1:60"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row>
    <row r="32" spans="1:60"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row>
    <row r="33" spans="1:60"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4" spans="1:60"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row>
    <row r="35" spans="1:60"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row>
    <row r="36" spans="1:60"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row>
    <row r="37" spans="1:60"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row>
    <row r="38" spans="1:60"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row>
    <row r="39" spans="1:60"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row>
    <row r="40" spans="1:60"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row>
    <row r="41" spans="1:60"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row>
    <row r="42" spans="1:60"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row>
    <row r="43" spans="1:60"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row>
    <row r="44" spans="1:60"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row>
    <row r="45" spans="1:60"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row>
    <row r="46" spans="1:60"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row>
    <row r="47" spans="1:60"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row>
    <row r="48" spans="1:60"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row>
    <row r="49" spans="1:60"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row>
    <row r="50" spans="1:60"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row>
    <row r="51" spans="1:60"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row>
    <row r="52" spans="1:60"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row>
    <row r="53" spans="1:60"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row>
    <row r="54" spans="1:60"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row>
    <row r="55" spans="1:60"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row>
    <row r="56" spans="1:60"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row>
    <row r="57" spans="1:60"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row>
    <row r="58" spans="1:60"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row>
    <row r="59" spans="1:60"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row>
    <row r="60" spans="1:60"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row>
    <row r="61" spans="1:60"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row>
    <row r="62" spans="1:60"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row>
    <row r="63" spans="1:60"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row>
    <row r="64" spans="1:60"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row>
    <row r="65" spans="1:60"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row>
    <row r="66" spans="1:60"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row>
    <row r="67" spans="1:60"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row>
    <row r="68" spans="1:60"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row>
    <row r="69" spans="1:60"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row>
    <row r="70" spans="1:60"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row>
    <row r="71" spans="1:60"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row>
    <row r="72" spans="1:60"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row>
    <row r="73" spans="1:60"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row>
    <row r="74" spans="1:60"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row>
    <row r="75" spans="1:60"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row>
    <row r="76" spans="1:60"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row>
    <row r="77" spans="1:60"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row>
    <row r="78" spans="1:60"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row>
    <row r="79" spans="1:60"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row>
    <row r="80" spans="1:60"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row>
    <row r="81" spans="1:60"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row>
    <row r="82" spans="1:60"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row>
    <row r="83" spans="1:60"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row>
    <row r="84" spans="1:60"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row>
    <row r="85" spans="1:60"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row>
    <row r="86" spans="1:60"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row>
    <row r="87" spans="1:60"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row>
    <row r="88" spans="1:60"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row>
    <row r="89" spans="1:60"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row>
    <row r="90" spans="1:60"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row>
    <row r="91" spans="1:60"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row>
    <row r="92" spans="1:60"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row>
    <row r="93" spans="1:60"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row>
    <row r="94" spans="1:60"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row>
    <row r="95" spans="1:60"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row>
    <row r="96" spans="1:60"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row>
    <row r="97" spans="1:60"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row>
    <row r="98" spans="1:60"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row>
    <row r="99" spans="1:60"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row>
    <row r="100" spans="1:60"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row>
    <row r="101" spans="1:60"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row>
    <row r="102" spans="1:60"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row>
    <row r="103" spans="1:60"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row>
    <row r="104" spans="1:60"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row>
    <row r="105" spans="1:60"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row>
    <row r="106" spans="1:60"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row>
    <row r="107" spans="1:60"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row>
    <row r="108" spans="1:60"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row>
    <row r="109" spans="1:60"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row>
    <row r="110" spans="1:60"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row>
    <row r="111" spans="1:60"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row>
    <row r="112" spans="1:60"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row>
    <row r="113" spans="1:60"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row>
    <row r="114" spans="1:60"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row>
    <row r="115" spans="1:60"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row>
    <row r="116" spans="1:60"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row>
    <row r="117" spans="1:60"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row>
    <row r="118" spans="1:60"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row>
    <row r="119" spans="1:60"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row>
    <row r="120" spans="1:60"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row>
    <row r="121" spans="1:60"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row>
    <row r="122" spans="1:60"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row>
    <row r="123" spans="1:60"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row>
    <row r="124" spans="1:60"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row>
    <row r="125" spans="1:60"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row>
    <row r="126" spans="1:60"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row>
    <row r="127" spans="1:60"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row>
    <row r="128" spans="1:60"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row>
    <row r="129" spans="1:60"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row>
    <row r="130" spans="1:60"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row>
    <row r="131" spans="1:60"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row>
    <row r="132" spans="1:60"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row>
    <row r="133" spans="1:60"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row>
    <row r="134" spans="1:60"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row>
    <row r="135" spans="1:60"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row>
    <row r="136" spans="1:60"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row>
    <row r="137" spans="1:60"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row>
    <row r="138" spans="1:60"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row>
    <row r="139" spans="1:60"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row>
    <row r="140" spans="1:60"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row>
    <row r="141" spans="1:60"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row>
    <row r="142" spans="1:60"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row>
    <row r="143" spans="1:60"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row>
    <row r="144" spans="1:60"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row>
    <row r="145" spans="1:60"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row>
    <row r="146" spans="1:60"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row>
    <row r="147" spans="1:60"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row>
    <row r="148" spans="1:60"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row>
    <row r="149" spans="1:60"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row>
    <row r="150" spans="1:60"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row>
    <row r="151" spans="1:60"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row>
    <row r="152" spans="1:60"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row>
    <row r="153" spans="1:60"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row>
    <row r="154" spans="1:60"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row>
    <row r="155" spans="1:60"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row>
    <row r="156" spans="1:60"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row>
    <row r="157" spans="1:60"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row>
    <row r="158" spans="1:60"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row>
    <row r="159" spans="1:60"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row>
    <row r="160" spans="1:60"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row>
    <row r="161" spans="1:60"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row>
    <row r="162" spans="1:60"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row>
    <row r="163" spans="1:60"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row>
    <row r="164" spans="1:60"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row>
    <row r="165" spans="1:60"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row>
    <row r="166" spans="1:60"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row>
    <row r="167" spans="1:60"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row>
    <row r="168" spans="1:60"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row>
    <row r="169" spans="1:60"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row>
    <row r="170" spans="1:60"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row>
    <row r="171" spans="1:60"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row>
    <row r="172" spans="1:60"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row>
    <row r="173" spans="1:60"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row>
    <row r="174" spans="1:60"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row>
    <row r="175" spans="1:60"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row>
    <row r="176" spans="1:60"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row>
    <row r="177" spans="1:60"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row>
    <row r="178" spans="1:60"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row>
    <row r="179" spans="1:60"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row>
    <row r="180" spans="1:60"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row>
    <row r="181" spans="1:60"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row>
    <row r="182" spans="1:60"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row>
    <row r="183" spans="1:60"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row>
    <row r="184" spans="1:60"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row>
    <row r="185" spans="1:60"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row>
    <row r="186" spans="1:60"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row>
    <row r="187" spans="1:60"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row>
    <row r="188" spans="1:60"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row>
    <row r="189" spans="1:60"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row>
    <row r="190" spans="1:60"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row>
    <row r="191" spans="1:60"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row>
    <row r="192" spans="1:60"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row>
    <row r="193" spans="1:60"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row>
    <row r="194" spans="1:60"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4:N28"/>
  <sheetViews>
    <sheetView tabSelected="1" zoomScale="85" zoomScaleNormal="85" workbookViewId="0">
      <selection activeCell="M7" sqref="M7"/>
    </sheetView>
  </sheetViews>
  <sheetFormatPr defaultColWidth="9.109375" defaultRowHeight="15.6" x14ac:dyDescent="0.25"/>
  <cols>
    <col min="1" max="1" width="26.109375" style="2" bestFit="1" customWidth="1"/>
    <col min="2" max="5" width="9.109375" style="2"/>
    <col min="6" max="6" width="24.88671875" style="2" bestFit="1" customWidth="1"/>
    <col min="7" max="8" width="9.109375" style="2"/>
    <col min="9" max="9" width="24.44140625" style="2" bestFit="1" customWidth="1"/>
    <col min="10" max="16384" width="9.109375" style="2"/>
  </cols>
  <sheetData>
    <row r="4" spans="1:14" ht="17.399999999999999" x14ac:dyDescent="0.35">
      <c r="A4" s="20" t="s">
        <v>962</v>
      </c>
    </row>
    <row r="5" spans="1:14" ht="17.399999999999999" x14ac:dyDescent="0.25">
      <c r="A5" s="21" t="s">
        <v>963</v>
      </c>
    </row>
    <row r="6" spans="1:14" x14ac:dyDescent="0.3">
      <c r="A6" s="7"/>
    </row>
    <row r="8" spans="1:14" x14ac:dyDescent="0.25">
      <c r="F8" s="450" t="s">
        <v>944</v>
      </c>
      <c r="G8" s="450"/>
      <c r="I8" s="2" t="s">
        <v>996</v>
      </c>
    </row>
    <row r="9" spans="1:14" x14ac:dyDescent="0.25">
      <c r="F9" s="3" t="s">
        <v>943</v>
      </c>
      <c r="G9" s="4">
        <v>0</v>
      </c>
    </row>
    <row r="10" spans="1:14" ht="45" customHeight="1" x14ac:dyDescent="0.25">
      <c r="F10" s="451" t="s">
        <v>977</v>
      </c>
      <c r="G10" s="451"/>
    </row>
    <row r="11" spans="1:14" x14ac:dyDescent="0.25">
      <c r="G11" s="5"/>
    </row>
    <row r="12" spans="1:14" ht="17.399999999999999" x14ac:dyDescent="0.25">
      <c r="F12" s="450" t="s">
        <v>973</v>
      </c>
      <c r="G12" s="450"/>
      <c r="I12" s="450" t="s">
        <v>974</v>
      </c>
      <c r="J12" s="450"/>
      <c r="M12" s="2">
        <f>1111/2</f>
        <v>555.5</v>
      </c>
    </row>
    <row r="13" spans="1:14" x14ac:dyDescent="0.25">
      <c r="F13" s="6" t="s">
        <v>939</v>
      </c>
      <c r="G13" s="4">
        <v>6</v>
      </c>
      <c r="I13" s="6" t="s">
        <v>955</v>
      </c>
      <c r="J13" s="4">
        <v>556</v>
      </c>
      <c r="N13" s="2">
        <v>2.5</v>
      </c>
    </row>
    <row r="14" spans="1:14" x14ac:dyDescent="0.25">
      <c r="F14" s="6" t="s">
        <v>940</v>
      </c>
      <c r="G14" s="4">
        <v>1.5</v>
      </c>
      <c r="I14" s="6" t="s">
        <v>956</v>
      </c>
      <c r="J14" s="4">
        <v>555</v>
      </c>
      <c r="N14" s="2">
        <v>0.5</v>
      </c>
    </row>
    <row r="15" spans="1:14" x14ac:dyDescent="0.25">
      <c r="F15" s="6" t="s">
        <v>941</v>
      </c>
      <c r="G15" s="4">
        <v>1.5</v>
      </c>
      <c r="I15" s="6" t="s">
        <v>957</v>
      </c>
      <c r="J15" s="4">
        <v>0</v>
      </c>
      <c r="N15" s="2">
        <v>2.5</v>
      </c>
    </row>
    <row r="16" spans="1:14" x14ac:dyDescent="0.25">
      <c r="F16" s="6" t="s">
        <v>942</v>
      </c>
      <c r="G16" s="4">
        <v>1.5</v>
      </c>
      <c r="I16" s="390" t="s">
        <v>978</v>
      </c>
      <c r="J16" s="390"/>
      <c r="K16" s="390"/>
      <c r="L16" s="391">
        <f>IF(G9=0,0,IF(G9=1,10000/((G13^2)*PI()),""))</f>
        <v>0</v>
      </c>
      <c r="N16" s="2">
        <v>0.5</v>
      </c>
    </row>
    <row r="17" spans="6:10" ht="40.5" customHeight="1" x14ac:dyDescent="0.25">
      <c r="F17" s="451" t="s">
        <v>945</v>
      </c>
      <c r="G17" s="451"/>
    </row>
    <row r="18" spans="6:10" hidden="1" x14ac:dyDescent="0.25"/>
    <row r="19" spans="6:10" x14ac:dyDescent="0.25">
      <c r="F19" s="450" t="s">
        <v>946</v>
      </c>
      <c r="G19" s="450"/>
      <c r="I19" s="450" t="s">
        <v>975</v>
      </c>
      <c r="J19" s="450"/>
    </row>
    <row r="20" spans="6:10" x14ac:dyDescent="0.25">
      <c r="F20" s="6" t="s">
        <v>947</v>
      </c>
      <c r="G20" s="4">
        <v>1</v>
      </c>
      <c r="I20" s="6" t="s">
        <v>116</v>
      </c>
      <c r="J20" s="4">
        <v>0.2</v>
      </c>
    </row>
    <row r="21" spans="6:10" x14ac:dyDescent="0.25">
      <c r="F21" s="6" t="s">
        <v>948</v>
      </c>
      <c r="G21" s="4">
        <v>3</v>
      </c>
      <c r="I21" s="6" t="s">
        <v>119</v>
      </c>
      <c r="J21" s="4">
        <v>0.3</v>
      </c>
    </row>
    <row r="22" spans="6:10" x14ac:dyDescent="0.25">
      <c r="F22" s="6" t="s">
        <v>949</v>
      </c>
      <c r="G22" s="4">
        <v>0</v>
      </c>
      <c r="I22" s="6" t="s">
        <v>121</v>
      </c>
      <c r="J22" s="4">
        <v>0.25</v>
      </c>
    </row>
    <row r="23" spans="6:10" x14ac:dyDescent="0.25">
      <c r="I23" s="6" t="s">
        <v>123</v>
      </c>
      <c r="J23" s="4">
        <v>0.25</v>
      </c>
    </row>
    <row r="24" spans="6:10" x14ac:dyDescent="0.25">
      <c r="F24" s="450" t="s">
        <v>950</v>
      </c>
      <c r="G24" s="450"/>
    </row>
    <row r="25" spans="6:10" x14ac:dyDescent="0.25">
      <c r="F25" s="6" t="s">
        <v>951</v>
      </c>
      <c r="G25" s="4">
        <v>1</v>
      </c>
    </row>
    <row r="26" spans="6:10" x14ac:dyDescent="0.25">
      <c r="F26" s="6" t="s">
        <v>952</v>
      </c>
      <c r="G26" s="4">
        <v>1</v>
      </c>
    </row>
    <row r="27" spans="6:10" x14ac:dyDescent="0.25">
      <c r="F27" s="6" t="s">
        <v>953</v>
      </c>
      <c r="G27" s="4">
        <v>0</v>
      </c>
    </row>
    <row r="28" spans="6:10" ht="54" customHeight="1" x14ac:dyDescent="0.25">
      <c r="F28" s="449" t="s">
        <v>954</v>
      </c>
      <c r="G28" s="449"/>
    </row>
  </sheetData>
  <mergeCells count="9">
    <mergeCell ref="F28:G28"/>
    <mergeCell ref="I12:J12"/>
    <mergeCell ref="I19:J19"/>
    <mergeCell ref="F8:G8"/>
    <mergeCell ref="F12:G12"/>
    <mergeCell ref="F17:G17"/>
    <mergeCell ref="F10:G10"/>
    <mergeCell ref="F19:G19"/>
    <mergeCell ref="F24:G24"/>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S21911"/>
  <sheetViews>
    <sheetView zoomScale="90" zoomScaleNormal="90" workbookViewId="0"/>
  </sheetViews>
  <sheetFormatPr defaultColWidth="9.109375" defaultRowHeight="15.6" x14ac:dyDescent="0.3"/>
  <cols>
    <col min="1" max="1" width="11" style="10" bestFit="1" customWidth="1"/>
    <col min="2" max="2" width="10.5546875" style="10" customWidth="1"/>
    <col min="3" max="3" width="18.88671875" style="10" bestFit="1" customWidth="1"/>
    <col min="4" max="4" width="18" style="10" customWidth="1"/>
    <col min="5" max="5" width="30.109375" style="10" bestFit="1" customWidth="1"/>
    <col min="6" max="6" width="23.33203125" style="10" customWidth="1"/>
    <col min="7" max="7" width="5.33203125" style="10" customWidth="1"/>
    <col min="8" max="8" width="9.109375" style="10"/>
    <col min="9" max="9" width="13.109375" style="10" customWidth="1"/>
    <col min="10" max="10" width="15.88671875" style="10" customWidth="1"/>
    <col min="11" max="11" width="19.44140625" style="10" customWidth="1"/>
    <col min="12" max="12" width="20.44140625" style="10" customWidth="1"/>
    <col min="13" max="19" width="9.109375" style="9"/>
    <col min="20" max="16384" width="9.109375" style="10"/>
  </cols>
  <sheetData>
    <row r="1" spans="1:12" x14ac:dyDescent="0.3">
      <c r="A1" s="9"/>
      <c r="B1" s="9"/>
      <c r="C1" s="9"/>
      <c r="D1" s="9"/>
      <c r="E1" s="9"/>
      <c r="F1" s="9"/>
      <c r="G1" s="9"/>
      <c r="H1" s="9"/>
      <c r="I1" s="9"/>
      <c r="J1" s="9"/>
      <c r="K1" s="9"/>
      <c r="L1" s="9"/>
    </row>
    <row r="2" spans="1:12" x14ac:dyDescent="0.3">
      <c r="A2" s="9"/>
      <c r="B2" s="9"/>
      <c r="C2" s="9"/>
      <c r="D2" s="9"/>
      <c r="E2" s="9"/>
      <c r="F2" s="9"/>
      <c r="G2" s="9"/>
      <c r="H2" s="9"/>
      <c r="I2" s="9"/>
      <c r="J2" s="9"/>
      <c r="K2" s="9"/>
      <c r="L2" s="9"/>
    </row>
    <row r="3" spans="1:12" x14ac:dyDescent="0.3">
      <c r="A3" s="9"/>
      <c r="B3" s="9"/>
      <c r="C3" s="9"/>
      <c r="D3" s="9"/>
      <c r="E3" s="9"/>
      <c r="F3" s="9"/>
      <c r="G3" s="9"/>
      <c r="H3" s="9"/>
      <c r="I3" s="9"/>
      <c r="J3" s="9"/>
      <c r="K3" s="9"/>
      <c r="L3" s="9"/>
    </row>
    <row r="4" spans="1:12" x14ac:dyDescent="0.3">
      <c r="A4" s="9"/>
      <c r="B4" s="9"/>
      <c r="C4" s="9"/>
      <c r="D4" s="9"/>
      <c r="E4" s="9"/>
      <c r="F4" s="9"/>
      <c r="G4" s="9"/>
      <c r="H4" s="9"/>
      <c r="I4" s="9"/>
      <c r="J4" s="9"/>
      <c r="K4" s="9"/>
      <c r="L4" s="9"/>
    </row>
    <row r="5" spans="1:12" x14ac:dyDescent="0.3">
      <c r="A5" s="9"/>
      <c r="B5" s="9"/>
      <c r="C5" s="9"/>
      <c r="D5" s="9"/>
      <c r="E5" s="9"/>
      <c r="F5" s="9"/>
      <c r="G5" s="9"/>
      <c r="H5" s="9"/>
      <c r="I5" s="9"/>
      <c r="J5" s="9"/>
      <c r="K5" s="9"/>
      <c r="L5" s="9"/>
    </row>
    <row r="6" spans="1:12" x14ac:dyDescent="0.3">
      <c r="A6" s="9"/>
      <c r="B6" s="9"/>
      <c r="C6" s="9"/>
      <c r="D6" s="9"/>
      <c r="E6" s="9"/>
      <c r="F6" s="9"/>
      <c r="G6" s="9"/>
      <c r="H6" s="9"/>
      <c r="I6" s="9"/>
      <c r="J6" s="9"/>
      <c r="K6" s="9"/>
      <c r="L6" s="9"/>
    </row>
    <row r="7" spans="1:12" x14ac:dyDescent="0.3">
      <c r="A7" s="9"/>
      <c r="B7" s="9"/>
      <c r="C7" s="9"/>
      <c r="D7" s="9"/>
      <c r="E7" s="9"/>
      <c r="F7" s="9"/>
      <c r="G7" s="9"/>
      <c r="H7" s="9"/>
      <c r="I7" s="9"/>
      <c r="J7" s="9"/>
      <c r="K7" s="9"/>
      <c r="L7" s="9"/>
    </row>
    <row r="8" spans="1:12" x14ac:dyDescent="0.3">
      <c r="A8" s="9"/>
      <c r="B8" s="9"/>
      <c r="C8" s="9"/>
      <c r="D8" s="9"/>
      <c r="E8" s="9"/>
      <c r="F8" s="9"/>
      <c r="G8" s="9"/>
      <c r="H8" s="9"/>
      <c r="I8" s="9"/>
      <c r="J8" s="9"/>
      <c r="K8" s="9"/>
      <c r="L8" s="9"/>
    </row>
    <row r="9" spans="1:12" x14ac:dyDescent="0.3">
      <c r="A9" s="9"/>
      <c r="B9" s="9"/>
      <c r="C9" s="9"/>
      <c r="D9" s="9"/>
      <c r="E9" s="9"/>
      <c r="F9" s="9"/>
      <c r="G9" s="9"/>
      <c r="H9" s="9"/>
      <c r="I9" s="9"/>
      <c r="J9" s="9"/>
      <c r="K9" s="9"/>
      <c r="L9" s="9"/>
    </row>
    <row r="10" spans="1:12" x14ac:dyDescent="0.3">
      <c r="A10" s="450" t="s">
        <v>154</v>
      </c>
      <c r="B10" s="450" t="s">
        <v>965</v>
      </c>
      <c r="C10" s="452" t="s">
        <v>966</v>
      </c>
      <c r="D10" s="452" t="s">
        <v>967</v>
      </c>
      <c r="E10" s="452" t="s">
        <v>964</v>
      </c>
      <c r="F10" s="452" t="s">
        <v>982</v>
      </c>
      <c r="G10" s="11"/>
      <c r="H10" s="11"/>
      <c r="I10" s="11"/>
      <c r="J10" s="11"/>
      <c r="K10" s="11"/>
      <c r="L10" s="9"/>
    </row>
    <row r="11" spans="1:12" x14ac:dyDescent="0.3">
      <c r="A11" s="450"/>
      <c r="B11" s="450"/>
      <c r="C11" s="452"/>
      <c r="D11" s="452"/>
      <c r="E11" s="452"/>
      <c r="F11" s="452"/>
      <c r="G11" s="11"/>
      <c r="H11" s="11"/>
      <c r="I11" s="11"/>
      <c r="J11" s="11"/>
      <c r="K11" s="11"/>
      <c r="L11" s="9"/>
    </row>
    <row r="12" spans="1:12" x14ac:dyDescent="0.3">
      <c r="A12" s="425">
        <v>41640</v>
      </c>
      <c r="B12" s="12">
        <v>1</v>
      </c>
      <c r="C12" s="426">
        <v>19</v>
      </c>
      <c r="D12" s="426">
        <v>26.366333333333337</v>
      </c>
      <c r="E12" s="14">
        <v>3.32786426308886</v>
      </c>
      <c r="F12" s="14">
        <v>0</v>
      </c>
      <c r="G12" s="11"/>
      <c r="H12" s="11"/>
      <c r="I12" s="11"/>
      <c r="J12" s="11"/>
      <c r="K12" s="11"/>
      <c r="L12" s="9"/>
    </row>
    <row r="13" spans="1:12" x14ac:dyDescent="0.3">
      <c r="A13" s="425">
        <v>41641</v>
      </c>
      <c r="B13" s="12">
        <v>2</v>
      </c>
      <c r="C13" s="426">
        <v>25.112500000000001</v>
      </c>
      <c r="D13" s="426">
        <v>26.391080000000002</v>
      </c>
      <c r="E13" s="14">
        <v>3.3378520236023852</v>
      </c>
      <c r="F13" s="14">
        <v>0</v>
      </c>
      <c r="G13" s="11"/>
      <c r="H13" s="11"/>
      <c r="I13" s="11"/>
      <c r="J13" s="11"/>
      <c r="K13" s="11"/>
      <c r="L13" s="9"/>
    </row>
    <row r="14" spans="1:12" x14ac:dyDescent="0.3">
      <c r="A14" s="425">
        <v>41642</v>
      </c>
      <c r="B14" s="12">
        <v>3</v>
      </c>
      <c r="C14" s="426">
        <v>6.625</v>
      </c>
      <c r="D14" s="426">
        <v>26.649640000000005</v>
      </c>
      <c r="E14" s="14">
        <v>3.4438047604652868</v>
      </c>
      <c r="F14" s="14">
        <v>0</v>
      </c>
      <c r="G14" s="11"/>
      <c r="H14" s="11"/>
      <c r="I14" s="11"/>
      <c r="J14" s="11"/>
      <c r="K14" s="11"/>
      <c r="L14" s="9"/>
    </row>
    <row r="15" spans="1:12" x14ac:dyDescent="0.3">
      <c r="A15" s="425">
        <v>41643</v>
      </c>
      <c r="B15" s="12">
        <v>4</v>
      </c>
      <c r="C15" s="426">
        <v>4.6187500000000004</v>
      </c>
      <c r="D15" s="426">
        <v>26.739240000000002</v>
      </c>
      <c r="E15" s="14">
        <v>3.4812045339453439</v>
      </c>
      <c r="F15" s="14">
        <v>0</v>
      </c>
      <c r="G15" s="11"/>
      <c r="H15" s="11"/>
      <c r="I15" s="11"/>
      <c r="J15" s="11"/>
      <c r="K15" s="11"/>
      <c r="L15" s="9"/>
    </row>
    <row r="16" spans="1:12" x14ac:dyDescent="0.3">
      <c r="A16" s="425">
        <v>41644</v>
      </c>
      <c r="B16" s="12">
        <v>5</v>
      </c>
      <c r="C16" s="426">
        <v>4.8722222222222227</v>
      </c>
      <c r="D16" s="426">
        <v>26.536999999999999</v>
      </c>
      <c r="E16" s="14">
        <v>3.3972878730950749</v>
      </c>
      <c r="F16" s="14">
        <v>0</v>
      </c>
      <c r="G16" s="11"/>
      <c r="H16" s="11"/>
      <c r="I16" s="11"/>
      <c r="J16" s="11"/>
      <c r="K16" s="11"/>
      <c r="L16" s="9"/>
    </row>
    <row r="17" spans="1:12" x14ac:dyDescent="0.3">
      <c r="A17" s="425">
        <v>41645</v>
      </c>
      <c r="B17" s="12">
        <v>6</v>
      </c>
      <c r="C17" s="426">
        <v>2.1111111111111112</v>
      </c>
      <c r="D17" s="426">
        <v>26.64452</v>
      </c>
      <c r="E17" s="14">
        <v>3.441678287793565</v>
      </c>
      <c r="F17" s="14">
        <v>0</v>
      </c>
      <c r="G17" s="11"/>
      <c r="H17" s="11"/>
      <c r="I17" s="11"/>
      <c r="J17" s="11"/>
      <c r="K17" s="11"/>
      <c r="L17" s="9"/>
    </row>
    <row r="18" spans="1:12" x14ac:dyDescent="0.3">
      <c r="A18" s="425">
        <v>41646</v>
      </c>
      <c r="B18" s="12">
        <v>7</v>
      </c>
      <c r="C18" s="426">
        <v>3.9649999999999999</v>
      </c>
      <c r="D18" s="426">
        <v>26.69828</v>
      </c>
      <c r="E18" s="14">
        <v>3.4640636859608467</v>
      </c>
      <c r="F18" s="14">
        <v>0</v>
      </c>
      <c r="G18" s="11"/>
      <c r="H18" s="11"/>
      <c r="I18" s="11"/>
      <c r="J18" s="15"/>
      <c r="K18" s="15"/>
      <c r="L18" s="9"/>
    </row>
    <row r="19" spans="1:12" x14ac:dyDescent="0.3">
      <c r="A19" s="425">
        <v>41647</v>
      </c>
      <c r="B19" s="12">
        <v>8</v>
      </c>
      <c r="C19" s="426">
        <v>6.1150000000000002</v>
      </c>
      <c r="D19" s="426">
        <v>26.723880000000001</v>
      </c>
      <c r="E19" s="14">
        <v>3.4747680619895815</v>
      </c>
      <c r="F19" s="14">
        <v>0</v>
      </c>
      <c r="G19" s="11"/>
      <c r="H19" s="15"/>
      <c r="I19" s="16"/>
      <c r="J19" s="17"/>
      <c r="K19" s="17"/>
      <c r="L19" s="9"/>
    </row>
    <row r="20" spans="1:12" x14ac:dyDescent="0.3">
      <c r="A20" s="425">
        <v>41648</v>
      </c>
      <c r="B20" s="12">
        <v>9</v>
      </c>
      <c r="C20" s="426">
        <v>7.5299999999999994</v>
      </c>
      <c r="D20" s="426">
        <v>26.51652</v>
      </c>
      <c r="E20" s="14">
        <v>3.3888899358487299</v>
      </c>
      <c r="F20" s="14">
        <v>0</v>
      </c>
      <c r="G20" s="11"/>
      <c r="H20" s="11"/>
      <c r="I20" s="18"/>
      <c r="J20" s="19"/>
      <c r="K20" s="19"/>
      <c r="L20" s="9"/>
    </row>
    <row r="21" spans="1:12" x14ac:dyDescent="0.3">
      <c r="A21" s="425">
        <v>41649</v>
      </c>
      <c r="B21" s="12">
        <v>10</v>
      </c>
      <c r="C21" s="426">
        <v>8.5500000000000007</v>
      </c>
      <c r="D21" s="426">
        <v>26.462760000000003</v>
      </c>
      <c r="E21" s="14">
        <v>3.3669325236415926</v>
      </c>
      <c r="F21" s="14">
        <v>0</v>
      </c>
      <c r="G21" s="11"/>
      <c r="H21" s="11"/>
      <c r="I21" s="18"/>
      <c r="J21" s="19"/>
      <c r="K21" s="19"/>
      <c r="L21" s="9"/>
    </row>
    <row r="22" spans="1:12" x14ac:dyDescent="0.3">
      <c r="A22" s="425">
        <v>41650</v>
      </c>
      <c r="B22" s="12">
        <v>11</v>
      </c>
      <c r="C22" s="426">
        <v>11.172222222222222</v>
      </c>
      <c r="D22" s="426">
        <v>26.621480000000002</v>
      </c>
      <c r="E22" s="14">
        <v>3.4321233987446815</v>
      </c>
      <c r="F22" s="14">
        <v>0</v>
      </c>
      <c r="G22" s="11"/>
      <c r="H22" s="11"/>
      <c r="I22" s="18"/>
      <c r="J22" s="19"/>
      <c r="K22" s="19"/>
      <c r="L22" s="9"/>
    </row>
    <row r="23" spans="1:12" x14ac:dyDescent="0.3">
      <c r="A23" s="425">
        <v>41651</v>
      </c>
      <c r="B23" s="12">
        <v>12</v>
      </c>
      <c r="C23" s="426">
        <v>9.8555555555555561</v>
      </c>
      <c r="D23" s="426">
        <v>26.539560000000002</v>
      </c>
      <c r="E23" s="14">
        <v>3.3983389046961685</v>
      </c>
      <c r="F23" s="14">
        <v>0</v>
      </c>
      <c r="G23" s="11"/>
      <c r="H23" s="11"/>
      <c r="I23" s="18"/>
      <c r="J23" s="19"/>
      <c r="K23" s="19"/>
      <c r="L23" s="9"/>
    </row>
    <row r="24" spans="1:12" x14ac:dyDescent="0.3">
      <c r="A24" s="425">
        <v>41652</v>
      </c>
      <c r="B24" s="12">
        <v>13</v>
      </c>
      <c r="C24" s="426">
        <v>5.4</v>
      </c>
      <c r="D24" s="426">
        <v>26.60868</v>
      </c>
      <c r="E24" s="14">
        <v>3.4268251894577695</v>
      </c>
      <c r="F24" s="14">
        <v>0</v>
      </c>
      <c r="G24" s="11"/>
      <c r="H24" s="11"/>
      <c r="I24" s="18"/>
      <c r="J24" s="19"/>
      <c r="K24" s="19"/>
      <c r="L24" s="9"/>
    </row>
    <row r="25" spans="1:12" x14ac:dyDescent="0.3">
      <c r="A25" s="425">
        <v>41653</v>
      </c>
      <c r="B25" s="12">
        <v>14</v>
      </c>
      <c r="C25" s="426">
        <v>3.3875000000000002</v>
      </c>
      <c r="D25" s="426">
        <v>26.636839999999999</v>
      </c>
      <c r="E25" s="14">
        <v>3.4384907364441695</v>
      </c>
      <c r="F25" s="14">
        <v>0</v>
      </c>
      <c r="G25" s="11"/>
      <c r="H25" s="11"/>
      <c r="I25" s="18"/>
      <c r="J25" s="19"/>
      <c r="K25" s="19"/>
      <c r="L25" s="9"/>
    </row>
    <row r="26" spans="1:12" x14ac:dyDescent="0.3">
      <c r="A26" s="425">
        <v>41654</v>
      </c>
      <c r="B26" s="12">
        <v>15</v>
      </c>
      <c r="C26" s="426">
        <v>19.542857142857144</v>
      </c>
      <c r="D26" s="426">
        <v>26.316839999999999</v>
      </c>
      <c r="E26" s="14">
        <v>3.3079685746657641</v>
      </c>
      <c r="F26" s="14">
        <v>0</v>
      </c>
      <c r="G26" s="11"/>
      <c r="H26" s="11"/>
      <c r="I26" s="18"/>
      <c r="J26" s="19"/>
      <c r="K26" s="19"/>
      <c r="L26" s="9"/>
    </row>
    <row r="27" spans="1:12" x14ac:dyDescent="0.3">
      <c r="A27" s="425">
        <v>41655</v>
      </c>
      <c r="B27" s="12">
        <v>16</v>
      </c>
      <c r="C27" s="426">
        <v>12.549999999999999</v>
      </c>
      <c r="D27" s="426">
        <v>26.575400000000002</v>
      </c>
      <c r="E27" s="14">
        <v>3.4130834551385565</v>
      </c>
      <c r="F27" s="14">
        <v>0</v>
      </c>
      <c r="G27" s="11"/>
      <c r="H27" s="11"/>
      <c r="I27" s="18"/>
      <c r="J27" s="19"/>
      <c r="K27" s="19"/>
      <c r="L27" s="9"/>
    </row>
    <row r="28" spans="1:12" x14ac:dyDescent="0.3">
      <c r="A28" s="425">
        <v>41656</v>
      </c>
      <c r="B28" s="12">
        <v>17</v>
      </c>
      <c r="C28" s="426">
        <v>8</v>
      </c>
      <c r="D28" s="426">
        <v>26.636839999999999</v>
      </c>
      <c r="E28" s="14">
        <v>3.4384907364441695</v>
      </c>
      <c r="F28" s="14">
        <v>0</v>
      </c>
      <c r="G28" s="11"/>
      <c r="H28" s="11"/>
      <c r="I28" s="18"/>
      <c r="J28" s="19"/>
      <c r="K28" s="19"/>
      <c r="L28" s="9"/>
    </row>
    <row r="29" spans="1:12" x14ac:dyDescent="0.3">
      <c r="A29" s="425">
        <v>41657</v>
      </c>
      <c r="B29" s="12">
        <v>18</v>
      </c>
      <c r="C29" s="426">
        <v>15.622222222222222</v>
      </c>
      <c r="D29" s="426">
        <v>26.59844</v>
      </c>
      <c r="E29" s="14">
        <v>3.4225917941745738</v>
      </c>
      <c r="F29" s="14">
        <v>0</v>
      </c>
      <c r="G29" s="11"/>
      <c r="H29" s="11"/>
      <c r="I29" s="18"/>
      <c r="J29" s="19"/>
      <c r="K29" s="19"/>
      <c r="L29" s="9"/>
    </row>
    <row r="30" spans="1:12" x14ac:dyDescent="0.3">
      <c r="A30" s="425">
        <v>41658</v>
      </c>
      <c r="B30" s="12">
        <v>19</v>
      </c>
      <c r="C30" s="426">
        <v>5.54</v>
      </c>
      <c r="D30" s="426">
        <v>26.368040000000001</v>
      </c>
      <c r="E30" s="14">
        <v>3.3285522193021064</v>
      </c>
      <c r="F30" s="14">
        <v>0</v>
      </c>
      <c r="G30" s="11"/>
      <c r="H30" s="11"/>
      <c r="I30" s="18"/>
      <c r="J30" s="19"/>
      <c r="K30" s="19"/>
      <c r="L30" s="9"/>
    </row>
    <row r="31" spans="1:12" x14ac:dyDescent="0.3">
      <c r="A31" s="425">
        <v>41659</v>
      </c>
      <c r="B31" s="12">
        <v>20</v>
      </c>
      <c r="C31" s="426">
        <v>7.6950000000000003</v>
      </c>
      <c r="D31" s="426">
        <v>26.475559999999998</v>
      </c>
      <c r="E31" s="14">
        <v>3.3721490359723365</v>
      </c>
      <c r="F31" s="14">
        <v>0</v>
      </c>
      <c r="G31" s="11"/>
      <c r="H31" s="11"/>
      <c r="I31" s="18"/>
      <c r="J31" s="19"/>
      <c r="K31" s="19"/>
      <c r="L31" s="9"/>
    </row>
    <row r="32" spans="1:12" x14ac:dyDescent="0.3">
      <c r="A32" s="425">
        <v>41660</v>
      </c>
      <c r="B32" s="12">
        <v>21</v>
      </c>
      <c r="C32" s="426">
        <v>2.5062500000000001</v>
      </c>
      <c r="D32" s="426">
        <v>26.713639999999998</v>
      </c>
      <c r="E32" s="14">
        <v>3.4704828510289718</v>
      </c>
      <c r="F32" s="14">
        <v>0</v>
      </c>
      <c r="G32" s="11"/>
      <c r="H32" s="11"/>
      <c r="I32" s="11"/>
      <c r="J32" s="19"/>
      <c r="K32" s="19"/>
      <c r="L32" s="9"/>
    </row>
    <row r="33" spans="1:12" x14ac:dyDescent="0.3">
      <c r="A33" s="425">
        <v>41661</v>
      </c>
      <c r="B33" s="12">
        <v>22</v>
      </c>
      <c r="C33" s="426">
        <v>12.11</v>
      </c>
      <c r="D33" s="426">
        <v>26.626600000000003</v>
      </c>
      <c r="E33" s="14">
        <v>3.4342446945165999</v>
      </c>
      <c r="F33" s="14">
        <v>0</v>
      </c>
      <c r="G33" s="11"/>
      <c r="H33" s="11"/>
      <c r="I33" s="11"/>
      <c r="J33" s="11"/>
      <c r="K33" s="11"/>
      <c r="L33" s="9"/>
    </row>
    <row r="34" spans="1:12" x14ac:dyDescent="0.3">
      <c r="A34" s="425">
        <v>41662</v>
      </c>
      <c r="B34" s="12">
        <v>23</v>
      </c>
      <c r="C34" s="426">
        <v>5.6444444444444439</v>
      </c>
      <c r="D34" s="426">
        <v>26.721320000000002</v>
      </c>
      <c r="E34" s="14">
        <v>3.473696326564276</v>
      </c>
      <c r="F34" s="14">
        <v>0</v>
      </c>
      <c r="G34" s="11"/>
      <c r="H34" s="11"/>
      <c r="I34" s="11"/>
      <c r="J34" s="11"/>
      <c r="K34" s="11"/>
      <c r="L34" s="9"/>
    </row>
    <row r="35" spans="1:12" x14ac:dyDescent="0.3">
      <c r="A35" s="425">
        <v>41663</v>
      </c>
      <c r="B35" s="12">
        <v>24</v>
      </c>
      <c r="C35" s="426">
        <v>1.03125</v>
      </c>
      <c r="D35" s="426">
        <v>26.667559999999998</v>
      </c>
      <c r="E35" s="14">
        <v>3.451256480250513</v>
      </c>
      <c r="F35" s="14">
        <v>0</v>
      </c>
      <c r="G35" s="11"/>
      <c r="H35" s="11"/>
      <c r="I35" s="11"/>
      <c r="J35" s="11"/>
      <c r="K35" s="11"/>
      <c r="L35" s="9"/>
    </row>
    <row r="36" spans="1:12" x14ac:dyDescent="0.3">
      <c r="A36" s="425">
        <v>41664</v>
      </c>
      <c r="B36" s="12">
        <v>25</v>
      </c>
      <c r="C36" s="426">
        <v>3.2600000000000002</v>
      </c>
      <c r="D36" s="426">
        <v>26.734120000000004</v>
      </c>
      <c r="E36" s="14">
        <v>3.4790578889487258</v>
      </c>
      <c r="F36" s="14">
        <v>0</v>
      </c>
      <c r="G36" s="11"/>
      <c r="H36" s="11"/>
      <c r="I36" s="11"/>
      <c r="J36" s="11"/>
      <c r="K36" s="11"/>
      <c r="L36" s="9"/>
    </row>
    <row r="37" spans="1:12" x14ac:dyDescent="0.3">
      <c r="A37" s="425">
        <v>41665</v>
      </c>
      <c r="B37" s="12">
        <v>26</v>
      </c>
      <c r="C37" s="426">
        <v>4.6375000000000002</v>
      </c>
      <c r="D37" s="426">
        <v>26.585639999999998</v>
      </c>
      <c r="E37" s="14">
        <v>3.4173065125242172</v>
      </c>
      <c r="F37" s="14">
        <v>0</v>
      </c>
      <c r="G37" s="11"/>
      <c r="H37" s="11"/>
      <c r="I37" s="11"/>
      <c r="J37" s="11"/>
      <c r="K37" s="11"/>
      <c r="L37" s="9"/>
    </row>
    <row r="38" spans="1:12" x14ac:dyDescent="0.3">
      <c r="A38" s="425">
        <v>41666</v>
      </c>
      <c r="B38" s="12">
        <v>27</v>
      </c>
      <c r="C38" s="426">
        <v>12.264999999999999</v>
      </c>
      <c r="D38" s="426">
        <v>26.59076</v>
      </c>
      <c r="E38" s="14">
        <v>3.4194197637058745</v>
      </c>
      <c r="F38" s="14">
        <v>0</v>
      </c>
      <c r="G38" s="11"/>
      <c r="H38" s="11"/>
      <c r="I38" s="11"/>
      <c r="J38" s="11"/>
      <c r="K38" s="11"/>
      <c r="L38" s="9"/>
    </row>
    <row r="39" spans="1:12" x14ac:dyDescent="0.3">
      <c r="A39" s="425">
        <v>41667</v>
      </c>
      <c r="B39" s="12">
        <v>28</v>
      </c>
      <c r="C39" s="426">
        <v>2.1222222222222222</v>
      </c>
      <c r="D39" s="426">
        <v>26.529320000000002</v>
      </c>
      <c r="E39" s="14">
        <v>3.3941364978127977</v>
      </c>
      <c r="F39" s="14">
        <v>0</v>
      </c>
      <c r="G39" s="11"/>
      <c r="H39" s="11"/>
      <c r="I39" s="11"/>
      <c r="J39" s="11"/>
      <c r="K39" s="11"/>
      <c r="L39" s="9"/>
    </row>
    <row r="40" spans="1:12" x14ac:dyDescent="0.3">
      <c r="A40" s="425">
        <v>41668</v>
      </c>
      <c r="B40" s="12">
        <v>29</v>
      </c>
      <c r="C40" s="426">
        <v>4.9849999999999994</v>
      </c>
      <c r="D40" s="426">
        <v>26.465888888888891</v>
      </c>
      <c r="E40" s="14">
        <v>3.3682070110553153</v>
      </c>
      <c r="F40" s="14">
        <v>0</v>
      </c>
      <c r="G40" s="11"/>
      <c r="H40" s="11"/>
      <c r="I40" s="11"/>
      <c r="J40" s="11"/>
      <c r="K40" s="11"/>
      <c r="L40" s="9"/>
    </row>
    <row r="41" spans="1:12" x14ac:dyDescent="0.3">
      <c r="A41" s="425">
        <v>41669</v>
      </c>
      <c r="B41" s="12">
        <v>30</v>
      </c>
      <c r="C41" s="426">
        <v>23.512499999999999</v>
      </c>
      <c r="D41" s="426">
        <v>26.639400000000002</v>
      </c>
      <c r="E41" s="14">
        <v>3.4395529659074855</v>
      </c>
      <c r="F41" s="14">
        <v>0</v>
      </c>
      <c r="G41" s="11"/>
      <c r="H41" s="11"/>
      <c r="I41" s="11"/>
      <c r="J41" s="11"/>
      <c r="K41" s="11"/>
      <c r="L41" s="9"/>
    </row>
    <row r="42" spans="1:12" x14ac:dyDescent="0.3">
      <c r="A42" s="425">
        <v>41670</v>
      </c>
      <c r="B42" s="12">
        <v>31</v>
      </c>
      <c r="C42" s="426">
        <v>7.1099999999999994</v>
      </c>
      <c r="D42" s="426">
        <v>26.398759999999999</v>
      </c>
      <c r="E42" s="14">
        <v>3.3409570895002476</v>
      </c>
      <c r="F42" s="14">
        <v>0</v>
      </c>
      <c r="G42" s="11"/>
      <c r="H42" s="11"/>
      <c r="I42" s="11"/>
      <c r="J42" s="11"/>
      <c r="K42" s="11"/>
      <c r="L42" s="9"/>
    </row>
    <row r="43" spans="1:12" x14ac:dyDescent="0.3">
      <c r="A43" s="425">
        <v>41671</v>
      </c>
      <c r="B43" s="12">
        <v>32</v>
      </c>
      <c r="C43" s="426">
        <v>12.071428571428571</v>
      </c>
      <c r="D43" s="426">
        <v>26.398759999999999</v>
      </c>
      <c r="E43" s="14">
        <v>3.3137948367400822</v>
      </c>
      <c r="F43" s="14">
        <v>0</v>
      </c>
      <c r="G43" s="11"/>
      <c r="H43" s="11"/>
      <c r="I43" s="11"/>
      <c r="J43" s="11"/>
      <c r="K43" s="11"/>
      <c r="L43" s="9"/>
    </row>
    <row r="44" spans="1:12" x14ac:dyDescent="0.3">
      <c r="A44" s="425">
        <v>41672</v>
      </c>
      <c r="B44" s="12">
        <v>33</v>
      </c>
      <c r="C44" s="426">
        <v>16.84375</v>
      </c>
      <c r="D44" s="426">
        <v>26.304040000000004</v>
      </c>
      <c r="E44" s="14">
        <v>3.2759880825449814</v>
      </c>
      <c r="F44" s="14">
        <v>0</v>
      </c>
      <c r="G44" s="11"/>
      <c r="H44" s="11"/>
      <c r="I44" s="11"/>
      <c r="J44" s="11"/>
      <c r="K44" s="11"/>
      <c r="L44" s="9"/>
    </row>
    <row r="45" spans="1:12" x14ac:dyDescent="0.3">
      <c r="A45" s="425">
        <v>41673</v>
      </c>
      <c r="B45" s="12">
        <v>34</v>
      </c>
      <c r="C45" s="426">
        <v>8.9500000000000011</v>
      </c>
      <c r="D45" s="426">
        <v>26.457639999999998</v>
      </c>
      <c r="E45" s="14">
        <v>3.3374914326724672</v>
      </c>
      <c r="F45" s="14">
        <v>0</v>
      </c>
      <c r="G45" s="11"/>
      <c r="H45" s="11"/>
      <c r="I45" s="11"/>
      <c r="J45" s="11"/>
      <c r="K45" s="11"/>
      <c r="L45" s="9"/>
    </row>
    <row r="46" spans="1:12" x14ac:dyDescent="0.3">
      <c r="A46" s="425">
        <v>41674</v>
      </c>
      <c r="B46" s="12">
        <v>35</v>
      </c>
      <c r="C46" s="426">
        <v>3.4833333333333334</v>
      </c>
      <c r="D46" s="426">
        <v>26.48836</v>
      </c>
      <c r="E46" s="14">
        <v>3.349914383142397</v>
      </c>
      <c r="F46" s="14">
        <v>0</v>
      </c>
      <c r="G46" s="11"/>
      <c r="H46" s="11"/>
      <c r="I46" s="11"/>
      <c r="J46" s="11"/>
      <c r="K46" s="11"/>
      <c r="L46" s="9"/>
    </row>
    <row r="47" spans="1:12" x14ac:dyDescent="0.3">
      <c r="A47" s="425">
        <v>41675</v>
      </c>
      <c r="B47" s="12">
        <v>36</v>
      </c>
      <c r="C47" s="426">
        <v>8.6</v>
      </c>
      <c r="D47" s="426">
        <v>26.403880000000001</v>
      </c>
      <c r="E47" s="14">
        <v>3.315849465378963</v>
      </c>
      <c r="F47" s="14">
        <v>0</v>
      </c>
      <c r="G47" s="11"/>
      <c r="H47" s="11"/>
      <c r="I47" s="11"/>
      <c r="J47" s="11"/>
      <c r="K47" s="11"/>
      <c r="L47" s="9"/>
    </row>
    <row r="48" spans="1:12" x14ac:dyDescent="0.3">
      <c r="A48" s="425">
        <v>41676</v>
      </c>
      <c r="B48" s="12">
        <v>37</v>
      </c>
      <c r="C48" s="426">
        <v>5.5277777777777777</v>
      </c>
      <c r="D48" s="426">
        <v>26.659880000000001</v>
      </c>
      <c r="E48" s="14">
        <v>3.4200281414433102</v>
      </c>
      <c r="F48" s="14">
        <v>0</v>
      </c>
      <c r="G48" s="11"/>
      <c r="H48" s="11"/>
      <c r="I48" s="11"/>
      <c r="J48" s="11"/>
      <c r="K48" s="11"/>
      <c r="L48" s="9"/>
    </row>
    <row r="49" spans="1:13" x14ac:dyDescent="0.3">
      <c r="A49" s="425">
        <v>41677</v>
      </c>
      <c r="B49" s="12">
        <v>38</v>
      </c>
      <c r="C49" s="426">
        <v>10.029999999999999</v>
      </c>
      <c r="D49" s="426">
        <v>26.50628</v>
      </c>
      <c r="E49" s="14">
        <v>3.3571799729257874</v>
      </c>
      <c r="F49" s="14">
        <v>0</v>
      </c>
      <c r="G49" s="11"/>
      <c r="H49" s="11"/>
      <c r="I49" s="11"/>
      <c r="J49" s="11"/>
      <c r="K49" s="11"/>
      <c r="L49" s="9"/>
    </row>
    <row r="50" spans="1:13" x14ac:dyDescent="0.3">
      <c r="A50" s="425">
        <v>41678</v>
      </c>
      <c r="B50" s="12">
        <v>39</v>
      </c>
      <c r="C50" s="426">
        <v>10.78888888888889</v>
      </c>
      <c r="D50" s="426">
        <v>26.508839999999999</v>
      </c>
      <c r="E50" s="14">
        <v>3.3582190499716496</v>
      </c>
      <c r="F50" s="14">
        <v>0</v>
      </c>
      <c r="G50" s="11"/>
      <c r="H50" s="11"/>
      <c r="I50" s="11"/>
      <c r="J50" s="11"/>
      <c r="K50" s="11"/>
      <c r="L50" s="9"/>
    </row>
    <row r="51" spans="1:13" x14ac:dyDescent="0.3">
      <c r="A51" s="425">
        <v>41679</v>
      </c>
      <c r="B51" s="12">
        <v>40</v>
      </c>
      <c r="C51" s="426">
        <v>6.58</v>
      </c>
      <c r="D51" s="426">
        <v>26.542120000000004</v>
      </c>
      <c r="E51" s="14">
        <v>3.3717529040419318</v>
      </c>
      <c r="F51" s="14">
        <v>0</v>
      </c>
      <c r="G51" s="11"/>
      <c r="H51" s="11"/>
      <c r="I51" s="11"/>
      <c r="J51" s="11"/>
      <c r="K51" s="11"/>
      <c r="L51" s="9"/>
    </row>
    <row r="52" spans="1:13" x14ac:dyDescent="0.3">
      <c r="A52" s="425">
        <v>41680</v>
      </c>
      <c r="B52" s="12">
        <v>41</v>
      </c>
      <c r="C52" s="426">
        <v>6.5055555555555555</v>
      </c>
      <c r="D52" s="426">
        <v>26.437159999999999</v>
      </c>
      <c r="E52" s="14">
        <v>3.3292321462019645</v>
      </c>
      <c r="F52" s="14">
        <v>0</v>
      </c>
      <c r="G52" s="11"/>
      <c r="H52" s="11"/>
      <c r="I52" s="11"/>
      <c r="J52" s="11"/>
      <c r="K52" s="11"/>
      <c r="L52" s="9"/>
    </row>
    <row r="53" spans="1:13" x14ac:dyDescent="0.3">
      <c r="A53" s="425">
        <v>41681</v>
      </c>
      <c r="B53" s="12">
        <v>42</v>
      </c>
      <c r="C53" s="426">
        <v>10.490000000000002</v>
      </c>
      <c r="D53" s="426">
        <v>26.411559999999998</v>
      </c>
      <c r="E53" s="14">
        <v>3.3189335303552912</v>
      </c>
      <c r="F53" s="14">
        <v>0</v>
      </c>
      <c r="G53" s="11"/>
      <c r="H53" s="11"/>
      <c r="I53" s="11"/>
      <c r="J53" s="11"/>
      <c r="K53" s="11"/>
      <c r="L53" s="9"/>
    </row>
    <row r="54" spans="1:13" x14ac:dyDescent="0.3">
      <c r="A54" s="425">
        <v>41682</v>
      </c>
      <c r="B54" s="12">
        <v>43</v>
      </c>
      <c r="C54" s="426">
        <v>17.12777777777778</v>
      </c>
      <c r="D54" s="426">
        <v>26.352679999999999</v>
      </c>
      <c r="E54" s="14">
        <v>3.2953540715741592</v>
      </c>
      <c r="F54" s="14">
        <v>0</v>
      </c>
      <c r="G54" s="11"/>
      <c r="H54" s="11"/>
      <c r="I54" s="11"/>
      <c r="J54" s="11"/>
      <c r="K54" s="11"/>
      <c r="L54" s="9"/>
    </row>
    <row r="55" spans="1:13" x14ac:dyDescent="0.3">
      <c r="A55" s="425">
        <v>41683</v>
      </c>
      <c r="B55" s="12">
        <v>44</v>
      </c>
      <c r="C55" s="426">
        <v>5.0250000000000004</v>
      </c>
      <c r="D55" s="426">
        <v>26.401320000000002</v>
      </c>
      <c r="E55" s="14">
        <v>3.3148220096089664</v>
      </c>
      <c r="F55" s="14">
        <v>0</v>
      </c>
      <c r="G55" s="11"/>
      <c r="H55" s="11"/>
      <c r="I55" s="11"/>
      <c r="J55" s="11"/>
      <c r="K55" s="11"/>
      <c r="L55" s="9"/>
    </row>
    <row r="56" spans="1:13" x14ac:dyDescent="0.3">
      <c r="A56" s="425">
        <v>41684</v>
      </c>
      <c r="B56" s="12">
        <v>45</v>
      </c>
      <c r="C56" s="426">
        <v>17.324999999999999</v>
      </c>
      <c r="D56" s="426">
        <v>26.377711111111111</v>
      </c>
      <c r="E56" s="14">
        <v>3.3053599155901288</v>
      </c>
      <c r="F56" s="14">
        <v>0</v>
      </c>
      <c r="G56" s="11"/>
      <c r="H56" s="11"/>
      <c r="I56" s="11"/>
      <c r="J56" s="11"/>
      <c r="K56" s="11"/>
      <c r="L56" s="9"/>
    </row>
    <row r="57" spans="1:13" x14ac:dyDescent="0.3">
      <c r="A57" s="425">
        <v>41685</v>
      </c>
      <c r="B57" s="12">
        <v>46</v>
      </c>
      <c r="C57" s="426">
        <v>1.9666666666666666</v>
      </c>
      <c r="D57" s="426">
        <v>26.389088888888889</v>
      </c>
      <c r="E57" s="14">
        <v>3.3099169585459203</v>
      </c>
      <c r="F57" s="14">
        <v>0</v>
      </c>
      <c r="G57" s="11"/>
      <c r="H57" s="11"/>
      <c r="I57" s="11"/>
      <c r="J57" s="11"/>
      <c r="K57" s="11"/>
      <c r="L57" s="9"/>
    </row>
    <row r="58" spans="1:13" x14ac:dyDescent="0.3">
      <c r="A58" s="425">
        <v>41686</v>
      </c>
      <c r="B58" s="12">
        <v>47</v>
      </c>
      <c r="C58" s="426">
        <v>11.284999999999998</v>
      </c>
      <c r="D58" s="426">
        <v>26.329640000000005</v>
      </c>
      <c r="E58" s="14">
        <v>3.2861680109529412</v>
      </c>
      <c r="F58" s="14">
        <v>0</v>
      </c>
      <c r="G58" s="11"/>
      <c r="H58" s="11"/>
      <c r="I58" s="11"/>
      <c r="J58" s="11"/>
      <c r="K58" s="11"/>
      <c r="L58" s="9"/>
    </row>
    <row r="59" spans="1:13" x14ac:dyDescent="0.3">
      <c r="A59" s="425">
        <v>41687</v>
      </c>
      <c r="B59" s="12">
        <v>48</v>
      </c>
      <c r="C59" s="426">
        <v>5.7700000000000005</v>
      </c>
      <c r="D59" s="426">
        <v>26.283560000000001</v>
      </c>
      <c r="E59" s="14">
        <v>3.2678644387754767</v>
      </c>
      <c r="F59" s="14">
        <v>0</v>
      </c>
      <c r="G59" s="11"/>
      <c r="H59" s="11"/>
      <c r="I59" s="11"/>
      <c r="J59" s="11"/>
      <c r="K59" s="11"/>
      <c r="L59" s="9"/>
    </row>
    <row r="60" spans="1:13" x14ac:dyDescent="0.3">
      <c r="A60" s="425">
        <v>41688</v>
      </c>
      <c r="B60" s="12">
        <v>49</v>
      </c>
      <c r="C60" s="426">
        <v>14.875</v>
      </c>
      <c r="D60" s="426">
        <v>26.311720000000001</v>
      </c>
      <c r="E60" s="14">
        <v>3.279039099799665</v>
      </c>
      <c r="F60" s="14">
        <v>0</v>
      </c>
      <c r="G60" s="11"/>
      <c r="H60" s="11"/>
      <c r="I60" s="11"/>
      <c r="J60" s="11"/>
      <c r="K60" s="11"/>
      <c r="L60" s="9"/>
    </row>
    <row r="61" spans="1:13" x14ac:dyDescent="0.3">
      <c r="A61" s="425">
        <v>41689</v>
      </c>
      <c r="B61" s="12">
        <v>50</v>
      </c>
      <c r="C61" s="426">
        <v>13.855</v>
      </c>
      <c r="D61" s="426">
        <v>26.201640000000005</v>
      </c>
      <c r="E61" s="14">
        <v>3.2355500206609391</v>
      </c>
      <c r="F61" s="14">
        <v>0</v>
      </c>
      <c r="G61" s="11"/>
      <c r="H61" s="11"/>
      <c r="I61" s="11"/>
      <c r="J61" s="11"/>
      <c r="K61" s="11"/>
      <c r="L61" s="9"/>
    </row>
    <row r="62" spans="1:13" x14ac:dyDescent="0.3">
      <c r="A62" s="425">
        <v>41690</v>
      </c>
      <c r="B62" s="12">
        <v>51</v>
      </c>
      <c r="C62" s="426">
        <v>4.9666666666666668</v>
      </c>
      <c r="D62" s="426">
        <v>26.48068</v>
      </c>
      <c r="E62" s="14">
        <v>3.3468048162069746</v>
      </c>
      <c r="F62" s="14">
        <v>0</v>
      </c>
      <c r="G62" s="11"/>
      <c r="H62" s="11"/>
      <c r="I62" s="11"/>
      <c r="J62" s="11"/>
      <c r="K62" s="11"/>
      <c r="L62" s="9"/>
    </row>
    <row r="63" spans="1:13" x14ac:dyDescent="0.3">
      <c r="A63" s="425">
        <v>41691</v>
      </c>
      <c r="B63" s="12">
        <v>52</v>
      </c>
      <c r="C63" s="426">
        <v>10.005555555555553</v>
      </c>
      <c r="D63" s="426">
        <v>26.237480000000001</v>
      </c>
      <c r="E63" s="14">
        <v>3.2496521386892354</v>
      </c>
      <c r="F63" s="14">
        <v>0</v>
      </c>
      <c r="G63" s="11"/>
      <c r="H63" s="11"/>
      <c r="I63" s="11"/>
      <c r="J63" s="11"/>
      <c r="K63" s="11"/>
      <c r="L63" s="11"/>
      <c r="M63" s="13"/>
    </row>
    <row r="64" spans="1:13" x14ac:dyDescent="0.3">
      <c r="A64" s="425">
        <v>41692</v>
      </c>
      <c r="B64" s="12">
        <v>53</v>
      </c>
      <c r="C64" s="426">
        <v>7.5650000000000004</v>
      </c>
      <c r="D64" s="426">
        <v>26.47044</v>
      </c>
      <c r="E64" s="14">
        <v>3.3426626987086192</v>
      </c>
      <c r="F64" s="14">
        <v>0</v>
      </c>
      <c r="G64" s="11"/>
      <c r="H64" s="11"/>
      <c r="I64" s="11"/>
      <c r="J64" s="11"/>
      <c r="K64" s="11"/>
      <c r="L64" s="11"/>
      <c r="M64" s="13"/>
    </row>
    <row r="65" spans="1:13" x14ac:dyDescent="0.3">
      <c r="A65" s="425">
        <v>41693</v>
      </c>
      <c r="B65" s="12">
        <v>54</v>
      </c>
      <c r="C65" s="426">
        <v>12.25</v>
      </c>
      <c r="D65" s="426">
        <v>26.490919999999999</v>
      </c>
      <c r="E65" s="14">
        <v>3.3509514729849936</v>
      </c>
      <c r="F65" s="14">
        <v>0</v>
      </c>
      <c r="G65" s="11"/>
      <c r="H65" s="11"/>
      <c r="I65" s="11"/>
      <c r="J65" s="11"/>
      <c r="K65" s="11"/>
      <c r="L65" s="11"/>
      <c r="M65" s="13"/>
    </row>
    <row r="66" spans="1:13" x14ac:dyDescent="0.3">
      <c r="A66" s="425">
        <v>41694</v>
      </c>
      <c r="B66" s="12">
        <v>55</v>
      </c>
      <c r="C66" s="426">
        <v>9.21875</v>
      </c>
      <c r="D66" s="426">
        <v>26.513960000000004</v>
      </c>
      <c r="E66" s="14">
        <v>3.360298056058276</v>
      </c>
      <c r="F66" s="14">
        <v>0</v>
      </c>
      <c r="G66" s="11"/>
      <c r="H66" s="11"/>
      <c r="I66" s="11"/>
      <c r="J66" s="11"/>
      <c r="K66" s="11"/>
      <c r="L66" s="11"/>
      <c r="M66" s="13"/>
    </row>
    <row r="67" spans="1:13" x14ac:dyDescent="0.3">
      <c r="A67" s="425">
        <v>41695</v>
      </c>
      <c r="B67" s="12">
        <v>56</v>
      </c>
      <c r="C67" s="426">
        <v>7.7111111111111104</v>
      </c>
      <c r="D67" s="426">
        <v>26.593320000000002</v>
      </c>
      <c r="E67" s="14">
        <v>3.392668065375716</v>
      </c>
      <c r="F67" s="14">
        <v>0</v>
      </c>
      <c r="G67" s="11"/>
      <c r="H67" s="11"/>
      <c r="I67" s="11"/>
      <c r="J67" s="11"/>
      <c r="K67" s="11"/>
      <c r="L67" s="11"/>
      <c r="M67" s="13"/>
    </row>
    <row r="68" spans="1:13" x14ac:dyDescent="0.3">
      <c r="A68" s="425">
        <v>41696</v>
      </c>
      <c r="B68" s="12">
        <v>57</v>
      </c>
      <c r="C68" s="426">
        <v>7.8250000000000002</v>
      </c>
      <c r="D68" s="426">
        <v>26.577960000000004</v>
      </c>
      <c r="E68" s="14">
        <v>3.3863815630015521</v>
      </c>
      <c r="F68" s="14">
        <v>0</v>
      </c>
      <c r="G68" s="11"/>
      <c r="H68" s="11"/>
      <c r="I68" s="11"/>
      <c r="J68" s="11"/>
      <c r="K68" s="11"/>
      <c r="L68" s="11"/>
      <c r="M68" s="13"/>
    </row>
    <row r="69" spans="1:13" x14ac:dyDescent="0.3">
      <c r="A69" s="425">
        <v>41697</v>
      </c>
      <c r="B69" s="12">
        <v>58</v>
      </c>
      <c r="C69" s="426">
        <v>7.3944444444444439</v>
      </c>
      <c r="D69" s="426">
        <v>26.409000000000006</v>
      </c>
      <c r="E69" s="14">
        <v>3.3179052257261641</v>
      </c>
      <c r="F69" s="14">
        <v>0</v>
      </c>
      <c r="G69" s="11"/>
      <c r="H69" s="11"/>
      <c r="I69" s="11"/>
      <c r="J69" s="11"/>
      <c r="K69" s="11"/>
      <c r="L69" s="11"/>
      <c r="M69" s="13"/>
    </row>
    <row r="70" spans="1:13" x14ac:dyDescent="0.3">
      <c r="A70" s="425">
        <v>41698</v>
      </c>
      <c r="B70" s="12">
        <v>59</v>
      </c>
      <c r="C70" s="426">
        <v>9.0055555555555546</v>
      </c>
      <c r="D70" s="426">
        <v>26.542120000000004</v>
      </c>
      <c r="E70" s="14">
        <v>3.3717529040419318</v>
      </c>
      <c r="F70" s="14">
        <v>0</v>
      </c>
      <c r="G70" s="11"/>
      <c r="H70" s="11"/>
      <c r="I70" s="11"/>
      <c r="J70" s="11"/>
      <c r="K70" s="11"/>
      <c r="L70" s="11"/>
      <c r="M70" s="13"/>
    </row>
    <row r="71" spans="1:13" x14ac:dyDescent="0.3">
      <c r="A71" s="425">
        <v>41699</v>
      </c>
      <c r="B71" s="12">
        <v>60</v>
      </c>
      <c r="C71" s="426">
        <v>10.668749999999999</v>
      </c>
      <c r="D71" s="426">
        <v>26.48836</v>
      </c>
      <c r="E71" s="14">
        <v>3.3224560685264759</v>
      </c>
      <c r="F71" s="14">
        <v>0</v>
      </c>
      <c r="G71" s="11"/>
      <c r="H71" s="11"/>
      <c r="I71" s="11"/>
      <c r="J71" s="11"/>
      <c r="K71" s="11"/>
      <c r="L71" s="11"/>
      <c r="M71" s="13"/>
    </row>
    <row r="72" spans="1:13" x14ac:dyDescent="0.3">
      <c r="A72" s="425">
        <v>41700</v>
      </c>
      <c r="B72" s="12">
        <v>61</v>
      </c>
      <c r="C72" s="426">
        <v>13.237500000000001</v>
      </c>
      <c r="D72" s="426">
        <v>26.411559999999998</v>
      </c>
      <c r="E72" s="14">
        <v>3.2917291571556584</v>
      </c>
      <c r="F72" s="14">
        <v>0</v>
      </c>
      <c r="G72" s="11"/>
      <c r="H72" s="11"/>
      <c r="I72" s="11"/>
      <c r="J72" s="11"/>
      <c r="K72" s="11"/>
      <c r="L72" s="11"/>
      <c r="M72" s="13"/>
    </row>
    <row r="73" spans="1:13" x14ac:dyDescent="0.3">
      <c r="A73" s="425">
        <v>41701</v>
      </c>
      <c r="B73" s="12">
        <v>62</v>
      </c>
      <c r="C73" s="426">
        <v>13.399999999999999</v>
      </c>
      <c r="D73" s="426">
        <v>26.096679999999999</v>
      </c>
      <c r="E73" s="14">
        <v>3.1683823955380843</v>
      </c>
      <c r="F73" s="14">
        <v>0</v>
      </c>
      <c r="G73" s="11"/>
      <c r="H73" s="11"/>
      <c r="I73" s="11"/>
      <c r="J73" s="11"/>
      <c r="K73" s="11"/>
      <c r="L73" s="11"/>
      <c r="M73" s="13"/>
    </row>
    <row r="74" spans="1:13" x14ac:dyDescent="0.3">
      <c r="A74" s="425">
        <v>41702</v>
      </c>
      <c r="B74" s="12">
        <v>63</v>
      </c>
      <c r="C74" s="426">
        <v>11.177777777777779</v>
      </c>
      <c r="D74" s="426">
        <v>26.209320000000002</v>
      </c>
      <c r="E74" s="14">
        <v>3.2120216329933178</v>
      </c>
      <c r="F74" s="14">
        <v>0</v>
      </c>
      <c r="G74" s="11"/>
      <c r="H74" s="11"/>
      <c r="I74" s="11"/>
      <c r="J74" s="11"/>
      <c r="K74" s="11"/>
      <c r="L74" s="11"/>
      <c r="M74" s="13"/>
    </row>
    <row r="75" spans="1:13" x14ac:dyDescent="0.3">
      <c r="A75" s="425">
        <v>41703</v>
      </c>
      <c r="B75" s="12">
        <v>64</v>
      </c>
      <c r="C75" s="426">
        <v>8.9050000000000011</v>
      </c>
      <c r="D75" s="426">
        <v>26.362920000000003</v>
      </c>
      <c r="E75" s="14">
        <v>3.2723994828205978</v>
      </c>
      <c r="F75" s="14">
        <v>0</v>
      </c>
      <c r="G75" s="11"/>
      <c r="H75" s="11"/>
      <c r="I75" s="11"/>
      <c r="J75" s="11"/>
      <c r="K75" s="11"/>
      <c r="L75" s="11"/>
      <c r="M75" s="13"/>
    </row>
    <row r="76" spans="1:13" x14ac:dyDescent="0.3">
      <c r="A76" s="425">
        <v>41704</v>
      </c>
      <c r="B76" s="12">
        <v>65</v>
      </c>
      <c r="C76" s="426">
        <v>2.7571428571428571</v>
      </c>
      <c r="D76" s="426">
        <v>26.588200000000001</v>
      </c>
      <c r="E76" s="14">
        <v>3.3627798564298299</v>
      </c>
      <c r="F76" s="14">
        <v>0</v>
      </c>
      <c r="G76" s="11"/>
      <c r="H76" s="11"/>
      <c r="I76" s="11"/>
      <c r="J76" s="11"/>
      <c r="K76" s="11"/>
      <c r="L76" s="11"/>
      <c r="M76" s="13"/>
    </row>
    <row r="77" spans="1:13" x14ac:dyDescent="0.3">
      <c r="A77" s="425">
        <v>41705</v>
      </c>
      <c r="B77" s="12">
        <v>66</v>
      </c>
      <c r="C77" s="426">
        <v>15.13125</v>
      </c>
      <c r="D77" s="426">
        <v>26.401320000000002</v>
      </c>
      <c r="E77" s="14">
        <v>3.287651337399057</v>
      </c>
      <c r="F77" s="14">
        <v>0</v>
      </c>
      <c r="G77" s="11"/>
      <c r="H77" s="11"/>
      <c r="I77" s="11"/>
      <c r="J77" s="11"/>
      <c r="K77" s="11"/>
      <c r="L77" s="11"/>
      <c r="M77" s="13"/>
    </row>
    <row r="78" spans="1:13" x14ac:dyDescent="0.3">
      <c r="A78" s="425">
        <v>41706</v>
      </c>
      <c r="B78" s="12">
        <v>67</v>
      </c>
      <c r="C78" s="426">
        <v>17.407142857142855</v>
      </c>
      <c r="D78" s="426">
        <v>26.4602</v>
      </c>
      <c r="E78" s="14">
        <v>3.3111601588419477</v>
      </c>
      <c r="F78" s="14">
        <v>0</v>
      </c>
      <c r="G78" s="11"/>
      <c r="H78" s="11"/>
      <c r="I78" s="11"/>
      <c r="J78" s="11"/>
      <c r="K78" s="11"/>
      <c r="L78" s="11"/>
      <c r="M78" s="13"/>
    </row>
    <row r="79" spans="1:13" x14ac:dyDescent="0.3">
      <c r="A79" s="425">
        <v>41707</v>
      </c>
      <c r="B79" s="12">
        <v>68</v>
      </c>
      <c r="C79" s="426">
        <v>0.99375000000000002</v>
      </c>
      <c r="D79" s="426">
        <v>26.595880000000001</v>
      </c>
      <c r="E79" s="14">
        <v>3.3658994616454625</v>
      </c>
      <c r="F79" s="14">
        <v>0</v>
      </c>
      <c r="G79" s="11"/>
      <c r="H79" s="11"/>
      <c r="I79" s="11"/>
      <c r="J79" s="11"/>
      <c r="K79" s="11"/>
      <c r="L79" s="11"/>
      <c r="M79" s="13"/>
    </row>
    <row r="80" spans="1:13" x14ac:dyDescent="0.3">
      <c r="A80" s="425">
        <v>41708</v>
      </c>
      <c r="B80" s="12">
        <v>69</v>
      </c>
      <c r="C80" s="426">
        <v>2.0874999999999999</v>
      </c>
      <c r="D80" s="426">
        <v>26.501159999999999</v>
      </c>
      <c r="E80" s="14">
        <v>3.3276018291365066</v>
      </c>
      <c r="F80" s="14">
        <v>0</v>
      </c>
      <c r="G80" s="11"/>
      <c r="H80" s="11"/>
      <c r="I80" s="11"/>
      <c r="J80" s="11"/>
      <c r="K80" s="11"/>
      <c r="L80" s="11"/>
      <c r="M80" s="13"/>
    </row>
    <row r="81" spans="1:13" x14ac:dyDescent="0.3">
      <c r="A81" s="425">
        <v>41709</v>
      </c>
      <c r="B81" s="12">
        <v>70</v>
      </c>
      <c r="C81" s="426">
        <v>15.242857142857144</v>
      </c>
      <c r="D81" s="426">
        <v>26.429480000000002</v>
      </c>
      <c r="E81" s="14">
        <v>3.2988761491029455</v>
      </c>
      <c r="F81" s="14">
        <v>0</v>
      </c>
      <c r="G81" s="11"/>
      <c r="H81" s="11"/>
      <c r="I81" s="11"/>
      <c r="J81" s="11"/>
      <c r="K81" s="11"/>
      <c r="L81" s="11"/>
      <c r="M81" s="13"/>
    </row>
    <row r="82" spans="1:13" x14ac:dyDescent="0.3">
      <c r="A82" s="425">
        <v>41710</v>
      </c>
      <c r="B82" s="12">
        <v>71</v>
      </c>
      <c r="C82" s="426">
        <v>13.154999999999998</v>
      </c>
      <c r="D82" s="426">
        <v>26.117159999999998</v>
      </c>
      <c r="E82" s="14">
        <v>3.1762767773521445</v>
      </c>
      <c r="F82" s="14">
        <v>0</v>
      </c>
      <c r="G82" s="11"/>
      <c r="H82" s="11"/>
      <c r="I82" s="11"/>
      <c r="J82" s="11"/>
      <c r="K82" s="11"/>
      <c r="L82" s="11"/>
      <c r="M82" s="13"/>
    </row>
    <row r="83" spans="1:13" x14ac:dyDescent="0.3">
      <c r="A83" s="425">
        <v>41711</v>
      </c>
      <c r="B83" s="12">
        <v>72</v>
      </c>
      <c r="C83" s="426">
        <v>24.745000000000001</v>
      </c>
      <c r="D83" s="426">
        <v>26.408999999999999</v>
      </c>
      <c r="E83" s="14">
        <v>3.290709281252997</v>
      </c>
      <c r="F83" s="14">
        <v>0</v>
      </c>
      <c r="G83" s="11"/>
      <c r="H83" s="11"/>
      <c r="I83" s="11"/>
      <c r="J83" s="11"/>
      <c r="K83" s="11"/>
      <c r="L83" s="11"/>
      <c r="M83" s="13"/>
    </row>
    <row r="84" spans="1:13" x14ac:dyDescent="0.3">
      <c r="A84" s="425">
        <v>41712</v>
      </c>
      <c r="B84" s="12">
        <v>73</v>
      </c>
      <c r="C84" s="426">
        <v>20.672222222222224</v>
      </c>
      <c r="D84" s="426">
        <v>26.133088888888892</v>
      </c>
      <c r="E84" s="14">
        <v>3.182429139166886</v>
      </c>
      <c r="F84" s="14">
        <v>0</v>
      </c>
      <c r="G84" s="11"/>
      <c r="H84" s="11"/>
      <c r="I84" s="11"/>
      <c r="J84" s="11"/>
      <c r="K84" s="11"/>
      <c r="L84" s="11"/>
      <c r="M84" s="13"/>
    </row>
    <row r="85" spans="1:13" x14ac:dyDescent="0.3">
      <c r="A85" s="425">
        <v>41713</v>
      </c>
      <c r="B85" s="12">
        <v>74</v>
      </c>
      <c r="C85" s="426">
        <v>21.758333333333336</v>
      </c>
      <c r="D85" s="426">
        <v>26.554066666666671</v>
      </c>
      <c r="E85" s="14">
        <v>3.3489456910952109</v>
      </c>
      <c r="F85" s="14">
        <v>0</v>
      </c>
      <c r="G85" s="11"/>
      <c r="H85" s="11"/>
      <c r="I85" s="11"/>
      <c r="J85" s="11"/>
      <c r="K85" s="11"/>
      <c r="L85" s="11"/>
      <c r="M85" s="13"/>
    </row>
    <row r="86" spans="1:13" x14ac:dyDescent="0.3">
      <c r="A86" s="425">
        <v>41714</v>
      </c>
      <c r="B86" s="12">
        <v>75</v>
      </c>
      <c r="C86" s="426">
        <v>8.1624999999999996</v>
      </c>
      <c r="D86" s="426">
        <v>26.571133333333336</v>
      </c>
      <c r="E86" s="14">
        <v>3.3558565007513397</v>
      </c>
      <c r="F86" s="14">
        <v>0</v>
      </c>
      <c r="G86" s="11"/>
      <c r="H86" s="11"/>
      <c r="I86" s="11"/>
      <c r="J86" s="11"/>
      <c r="K86" s="11"/>
      <c r="L86" s="11"/>
      <c r="M86" s="13"/>
    </row>
    <row r="87" spans="1:13" x14ac:dyDescent="0.3">
      <c r="A87" s="425">
        <v>41715</v>
      </c>
      <c r="B87" s="12">
        <v>76</v>
      </c>
      <c r="C87" s="426">
        <v>8.1444444444444439</v>
      </c>
      <c r="D87" s="426">
        <v>26.704822222222223</v>
      </c>
      <c r="E87" s="14">
        <v>3.4104258309531628</v>
      </c>
      <c r="F87" s="14">
        <v>0</v>
      </c>
      <c r="G87" s="11"/>
      <c r="H87" s="11"/>
      <c r="I87" s="11"/>
      <c r="J87" s="11"/>
      <c r="K87" s="11"/>
      <c r="L87" s="11"/>
      <c r="M87" s="13"/>
    </row>
    <row r="88" spans="1:13" x14ac:dyDescent="0.3">
      <c r="A88" s="425">
        <v>41716</v>
      </c>
      <c r="B88" s="12">
        <v>77</v>
      </c>
      <c r="C88" s="426">
        <v>5.6333333333333337</v>
      </c>
      <c r="D88" s="426">
        <v>26.5626</v>
      </c>
      <c r="E88" s="14">
        <v>3.3523995281445873</v>
      </c>
      <c r="F88" s="14">
        <v>0</v>
      </c>
      <c r="G88" s="11"/>
      <c r="H88" s="11"/>
      <c r="I88" s="11"/>
      <c r="J88" s="11"/>
      <c r="K88" s="11"/>
      <c r="L88" s="11"/>
      <c r="M88" s="13"/>
    </row>
    <row r="89" spans="1:13" x14ac:dyDescent="0.3">
      <c r="A89" s="425">
        <v>41717</v>
      </c>
      <c r="B89" s="12">
        <v>78</v>
      </c>
      <c r="C89" s="426">
        <v>7.6388888888888875</v>
      </c>
      <c r="D89" s="426">
        <v>26.591044444444446</v>
      </c>
      <c r="E89" s="14">
        <v>3.363934969327588</v>
      </c>
      <c r="F89" s="14">
        <v>0</v>
      </c>
      <c r="G89" s="11"/>
      <c r="H89" s="11"/>
      <c r="I89" s="11"/>
      <c r="J89" s="11"/>
      <c r="K89" s="11"/>
      <c r="L89" s="11"/>
      <c r="M89" s="13"/>
    </row>
    <row r="90" spans="1:13" x14ac:dyDescent="0.3">
      <c r="A90" s="425">
        <v>41718</v>
      </c>
      <c r="B90" s="12">
        <v>79</v>
      </c>
      <c r="C90" s="426">
        <v>7.8611111111111107</v>
      </c>
      <c r="D90" s="426">
        <v>26.480111111111114</v>
      </c>
      <c r="E90" s="14">
        <v>3.3191436403212284</v>
      </c>
      <c r="F90" s="14">
        <v>0</v>
      </c>
      <c r="G90" s="11"/>
      <c r="H90" s="11"/>
      <c r="I90" s="11"/>
      <c r="J90" s="11"/>
      <c r="K90" s="11"/>
      <c r="L90" s="11"/>
      <c r="M90" s="13"/>
    </row>
    <row r="91" spans="1:13" x14ac:dyDescent="0.3">
      <c r="A91" s="425">
        <v>41719</v>
      </c>
      <c r="B91" s="12">
        <v>80</v>
      </c>
      <c r="C91" s="426">
        <v>19.727777777777781</v>
      </c>
      <c r="D91" s="426">
        <v>26.448822222222226</v>
      </c>
      <c r="E91" s="14">
        <v>3.3066058070252335</v>
      </c>
      <c r="F91" s="14">
        <v>0</v>
      </c>
      <c r="G91" s="11"/>
      <c r="H91" s="11"/>
      <c r="I91" s="11"/>
      <c r="J91" s="11"/>
      <c r="K91" s="11"/>
      <c r="L91" s="11"/>
      <c r="M91" s="13"/>
    </row>
    <row r="92" spans="1:13" x14ac:dyDescent="0.3">
      <c r="A92" s="425">
        <v>41720</v>
      </c>
      <c r="B92" s="12">
        <v>81</v>
      </c>
      <c r="C92" s="426">
        <v>21.9375</v>
      </c>
      <c r="D92" s="426">
        <v>26.229800000000004</v>
      </c>
      <c r="E92" s="14">
        <v>3.2200139329365824</v>
      </c>
      <c r="F92" s="14">
        <v>0</v>
      </c>
      <c r="G92" s="11"/>
      <c r="H92" s="11"/>
      <c r="I92" s="11"/>
      <c r="J92" s="11"/>
      <c r="K92" s="11"/>
      <c r="L92" s="11"/>
      <c r="M92" s="13"/>
    </row>
    <row r="93" spans="1:13" x14ac:dyDescent="0.3">
      <c r="A93" s="425">
        <v>41721</v>
      </c>
      <c r="B93" s="12">
        <v>82</v>
      </c>
      <c r="C93" s="426">
        <v>12.483333333333333</v>
      </c>
      <c r="D93" s="426">
        <v>26.539844444444448</v>
      </c>
      <c r="E93" s="14">
        <v>3.343196261341701</v>
      </c>
      <c r="F93" s="14">
        <v>0</v>
      </c>
      <c r="G93" s="11"/>
      <c r="H93" s="11"/>
      <c r="I93" s="11"/>
      <c r="J93" s="11"/>
      <c r="K93" s="11"/>
      <c r="L93" s="11"/>
      <c r="M93" s="13"/>
    </row>
    <row r="94" spans="1:13" x14ac:dyDescent="0.3">
      <c r="A94" s="425">
        <v>41722</v>
      </c>
      <c r="B94" s="12">
        <v>83</v>
      </c>
      <c r="C94" s="426">
        <v>1.51</v>
      </c>
      <c r="D94" s="426">
        <v>26.448822222222223</v>
      </c>
      <c r="E94" s="14">
        <v>3.3066058070252335</v>
      </c>
      <c r="F94" s="14">
        <v>0</v>
      </c>
      <c r="G94" s="11"/>
      <c r="H94" s="11"/>
      <c r="I94" s="11"/>
      <c r="J94" s="11"/>
      <c r="K94" s="11"/>
      <c r="L94" s="11"/>
      <c r="M94" s="13"/>
    </row>
    <row r="95" spans="1:13" x14ac:dyDescent="0.3">
      <c r="A95" s="425">
        <v>41723</v>
      </c>
      <c r="B95" s="12">
        <v>84</v>
      </c>
      <c r="C95" s="426">
        <v>6.1111111111111107</v>
      </c>
      <c r="D95" s="426">
        <v>26.497177777777779</v>
      </c>
      <c r="E95" s="14">
        <v>3.3260001716164043</v>
      </c>
      <c r="F95" s="14">
        <v>0</v>
      </c>
      <c r="G95" s="11"/>
      <c r="H95" s="11"/>
      <c r="I95" s="11"/>
      <c r="J95" s="11"/>
      <c r="K95" s="11"/>
      <c r="L95" s="11"/>
      <c r="M95" s="13"/>
    </row>
    <row r="96" spans="1:13" x14ac:dyDescent="0.3">
      <c r="A96" s="425">
        <v>41724</v>
      </c>
      <c r="B96" s="12">
        <v>85</v>
      </c>
      <c r="C96" s="426">
        <v>5.625</v>
      </c>
      <c r="D96" s="426">
        <v>26.610955555555556</v>
      </c>
      <c r="E96" s="14">
        <v>3.3720305264747359</v>
      </c>
      <c r="F96" s="14">
        <v>0</v>
      </c>
      <c r="G96" s="11"/>
      <c r="H96" s="11"/>
      <c r="I96" s="11"/>
      <c r="J96" s="11"/>
      <c r="K96" s="11"/>
      <c r="L96" s="11"/>
      <c r="M96" s="13"/>
    </row>
    <row r="97" spans="1:13" x14ac:dyDescent="0.3">
      <c r="A97" s="425">
        <v>41725</v>
      </c>
      <c r="B97" s="12">
        <v>86</v>
      </c>
      <c r="C97" s="426">
        <v>9.7833333333333332</v>
      </c>
      <c r="D97" s="426">
        <v>26.463044444444449</v>
      </c>
      <c r="E97" s="14">
        <v>3.31229961452896</v>
      </c>
      <c r="F97" s="14">
        <v>0</v>
      </c>
      <c r="G97" s="11"/>
      <c r="H97" s="11"/>
      <c r="I97" s="11"/>
      <c r="J97" s="11"/>
      <c r="K97" s="11"/>
      <c r="L97" s="11"/>
      <c r="M97" s="13"/>
    </row>
    <row r="98" spans="1:13" x14ac:dyDescent="0.3">
      <c r="A98" s="425">
        <v>41726</v>
      </c>
      <c r="B98" s="12">
        <v>87</v>
      </c>
      <c r="C98" s="426">
        <v>0.35000000000000003</v>
      </c>
      <c r="D98" s="426">
        <v>26.511400000000002</v>
      </c>
      <c r="E98" s="14">
        <v>3.3317235059989345</v>
      </c>
      <c r="F98" s="14">
        <v>0</v>
      </c>
      <c r="G98" s="11"/>
      <c r="H98" s="11"/>
      <c r="I98" s="11"/>
      <c r="J98" s="11"/>
      <c r="K98" s="11"/>
      <c r="L98" s="11"/>
      <c r="M98" s="13"/>
    </row>
    <row r="99" spans="1:13" x14ac:dyDescent="0.3">
      <c r="A99" s="425">
        <v>41727</v>
      </c>
      <c r="B99" s="12">
        <v>88</v>
      </c>
      <c r="C99" s="426">
        <v>11.795000000000002</v>
      </c>
      <c r="D99" s="426">
        <v>26.5626</v>
      </c>
      <c r="E99" s="14">
        <v>3.3523995281445873</v>
      </c>
      <c r="F99" s="14">
        <v>0</v>
      </c>
      <c r="G99" s="11"/>
      <c r="H99" s="11"/>
      <c r="I99" s="11"/>
      <c r="J99" s="11"/>
      <c r="K99" s="11"/>
      <c r="L99" s="11"/>
      <c r="M99" s="13"/>
    </row>
    <row r="100" spans="1:13" x14ac:dyDescent="0.3">
      <c r="A100" s="425">
        <v>41728</v>
      </c>
      <c r="B100" s="12">
        <v>89</v>
      </c>
      <c r="C100" s="426">
        <v>4.21</v>
      </c>
      <c r="D100" s="426">
        <v>26.608111111111114</v>
      </c>
      <c r="E100" s="14">
        <v>3.3708729716157024</v>
      </c>
      <c r="F100" s="14">
        <v>0</v>
      </c>
      <c r="G100" s="11"/>
      <c r="H100" s="11"/>
      <c r="I100" s="11"/>
      <c r="J100" s="11"/>
      <c r="K100" s="11"/>
      <c r="L100" s="11"/>
      <c r="M100" s="13"/>
    </row>
    <row r="101" spans="1:13" x14ac:dyDescent="0.3">
      <c r="A101" s="425">
        <v>41729</v>
      </c>
      <c r="B101" s="12">
        <v>90</v>
      </c>
      <c r="C101" s="426">
        <v>2.8</v>
      </c>
      <c r="D101" s="426">
        <v>26.426066666666671</v>
      </c>
      <c r="E101" s="14">
        <v>3.2975137565263752</v>
      </c>
      <c r="F101" s="14">
        <v>0</v>
      </c>
      <c r="G101" s="11"/>
      <c r="H101" s="11"/>
      <c r="I101" s="11"/>
      <c r="J101" s="11"/>
      <c r="K101" s="11"/>
      <c r="L101" s="11"/>
      <c r="M101" s="13"/>
    </row>
    <row r="102" spans="1:13" x14ac:dyDescent="0.3">
      <c r="A102" s="425">
        <v>41730</v>
      </c>
      <c r="B102" s="12">
        <v>91</v>
      </c>
      <c r="C102" s="426">
        <v>7.9111111111111097</v>
      </c>
      <c r="D102" s="426">
        <v>26.650777777777776</v>
      </c>
      <c r="E102" s="14">
        <v>3.3602706987788382</v>
      </c>
      <c r="F102" s="14">
        <v>0</v>
      </c>
      <c r="G102" s="11"/>
      <c r="H102" s="11"/>
      <c r="I102" s="11"/>
      <c r="J102" s="11"/>
      <c r="K102" s="11"/>
      <c r="L102" s="11"/>
      <c r="M102" s="13"/>
    </row>
    <row r="103" spans="1:13" x14ac:dyDescent="0.3">
      <c r="A103" s="425">
        <v>41731</v>
      </c>
      <c r="B103" s="12">
        <v>92</v>
      </c>
      <c r="C103" s="426">
        <v>5.4562499999999998</v>
      </c>
      <c r="D103" s="426">
        <v>26.579666666666668</v>
      </c>
      <c r="E103" s="14">
        <v>3.3315536626747968</v>
      </c>
      <c r="F103" s="14">
        <v>0</v>
      </c>
      <c r="G103" s="11"/>
      <c r="H103" s="11"/>
      <c r="I103" s="11"/>
      <c r="J103" s="11"/>
      <c r="K103" s="11"/>
      <c r="L103" s="11"/>
      <c r="M103" s="13"/>
    </row>
    <row r="104" spans="1:13" x14ac:dyDescent="0.3">
      <c r="A104" s="425">
        <v>41732</v>
      </c>
      <c r="B104" s="12">
        <v>93</v>
      </c>
      <c r="C104" s="426">
        <v>4.3187499999999996</v>
      </c>
      <c r="D104" s="426">
        <v>26.596733333333333</v>
      </c>
      <c r="E104" s="14">
        <v>3.3384260245262194</v>
      </c>
      <c r="F104" s="14">
        <v>0</v>
      </c>
      <c r="G104" s="11"/>
      <c r="H104" s="11"/>
      <c r="I104" s="11"/>
      <c r="J104" s="11"/>
      <c r="K104" s="11"/>
      <c r="L104" s="11"/>
      <c r="M104" s="13"/>
    </row>
    <row r="105" spans="1:13" x14ac:dyDescent="0.3">
      <c r="A105" s="425">
        <v>41733</v>
      </c>
      <c r="B105" s="12">
        <v>94</v>
      </c>
      <c r="C105" s="426">
        <v>2.916666666666667</v>
      </c>
      <c r="D105" s="426">
        <v>26.42037777777778</v>
      </c>
      <c r="E105" s="14">
        <v>3.2680107884213543</v>
      </c>
      <c r="F105" s="14">
        <v>0</v>
      </c>
      <c r="G105" s="11"/>
      <c r="H105" s="11"/>
      <c r="I105" s="11"/>
      <c r="J105" s="11"/>
      <c r="K105" s="11"/>
      <c r="L105" s="11"/>
      <c r="M105" s="13"/>
    </row>
    <row r="106" spans="1:13" x14ac:dyDescent="0.3">
      <c r="A106" s="425">
        <v>41734</v>
      </c>
      <c r="B106" s="12">
        <v>95</v>
      </c>
      <c r="C106" s="426">
        <v>10.293749999999999</v>
      </c>
      <c r="D106" s="426">
        <v>26.573977777777777</v>
      </c>
      <c r="E106" s="14">
        <v>3.3292656415616806</v>
      </c>
      <c r="F106" s="14">
        <v>0</v>
      </c>
      <c r="G106" s="11"/>
      <c r="H106" s="11"/>
      <c r="I106" s="11"/>
      <c r="J106" s="11"/>
      <c r="K106" s="11"/>
      <c r="L106" s="11"/>
      <c r="M106" s="13"/>
    </row>
    <row r="107" spans="1:13" x14ac:dyDescent="0.3">
      <c r="A107" s="425">
        <v>41735</v>
      </c>
      <c r="B107" s="12">
        <v>96</v>
      </c>
      <c r="C107" s="426">
        <v>13.434999999999999</v>
      </c>
      <c r="D107" s="426">
        <v>26.511400000000002</v>
      </c>
      <c r="E107" s="14">
        <v>3.3041886009906789</v>
      </c>
      <c r="F107" s="14">
        <v>0</v>
      </c>
      <c r="G107" s="11"/>
      <c r="H107" s="11"/>
      <c r="I107" s="11"/>
      <c r="J107" s="11"/>
      <c r="K107" s="11"/>
      <c r="L107" s="11"/>
      <c r="M107" s="13"/>
    </row>
    <row r="108" spans="1:13" x14ac:dyDescent="0.3">
      <c r="A108" s="425">
        <v>41736</v>
      </c>
      <c r="B108" s="12">
        <v>97</v>
      </c>
      <c r="C108" s="426">
        <v>8.8062499999999986</v>
      </c>
      <c r="D108" s="426">
        <v>26.29237777777778</v>
      </c>
      <c r="E108" s="14">
        <v>3.2177310568444679</v>
      </c>
      <c r="F108" s="14">
        <v>0</v>
      </c>
      <c r="G108" s="11"/>
      <c r="H108" s="11"/>
      <c r="I108" s="11"/>
      <c r="J108" s="11"/>
      <c r="K108" s="11"/>
      <c r="L108" s="11"/>
      <c r="M108" s="13"/>
    </row>
    <row r="109" spans="1:13" x14ac:dyDescent="0.3">
      <c r="A109" s="425">
        <v>41737</v>
      </c>
      <c r="B109" s="12">
        <v>98</v>
      </c>
      <c r="C109" s="426">
        <v>13.922222222222222</v>
      </c>
      <c r="D109" s="426">
        <v>26.400466666666667</v>
      </c>
      <c r="E109" s="14">
        <v>3.2601438562824567</v>
      </c>
      <c r="F109" s="14">
        <v>0</v>
      </c>
      <c r="G109" s="11"/>
      <c r="H109" s="11"/>
      <c r="I109" s="11"/>
      <c r="J109" s="11"/>
      <c r="K109" s="11"/>
      <c r="L109" s="11"/>
      <c r="M109" s="13"/>
    </row>
    <row r="110" spans="1:13" x14ac:dyDescent="0.3">
      <c r="A110" s="425">
        <v>41738</v>
      </c>
      <c r="B110" s="12">
        <v>99</v>
      </c>
      <c r="C110" s="426">
        <v>5.1333333333333337</v>
      </c>
      <c r="D110" s="426">
        <v>26.061977777777777</v>
      </c>
      <c r="E110" s="14">
        <v>3.1289715764186097</v>
      </c>
      <c r="F110" s="14">
        <v>0</v>
      </c>
      <c r="G110" s="11"/>
      <c r="H110" s="11"/>
      <c r="I110" s="11"/>
      <c r="J110" s="11"/>
      <c r="K110" s="11"/>
      <c r="L110" s="11"/>
      <c r="M110" s="13"/>
    </row>
    <row r="111" spans="1:13" x14ac:dyDescent="0.3">
      <c r="A111" s="425">
        <v>41739</v>
      </c>
      <c r="B111" s="12">
        <v>100</v>
      </c>
      <c r="C111" s="426">
        <v>9.5749999999999993</v>
      </c>
      <c r="D111" s="426">
        <v>26.201355555555558</v>
      </c>
      <c r="E111" s="14">
        <v>3.1823983469223576</v>
      </c>
      <c r="F111" s="14">
        <v>0</v>
      </c>
      <c r="G111" s="11"/>
      <c r="H111" s="11"/>
      <c r="I111" s="11"/>
      <c r="J111" s="11"/>
      <c r="K111" s="11"/>
      <c r="L111" s="11"/>
      <c r="M111" s="13"/>
    </row>
    <row r="112" spans="1:13" x14ac:dyDescent="0.3">
      <c r="A112" s="425">
        <v>41740</v>
      </c>
      <c r="B112" s="12">
        <v>101</v>
      </c>
      <c r="C112" s="426">
        <v>9.1222222222222218</v>
      </c>
      <c r="D112" s="426">
        <v>26.531311111111116</v>
      </c>
      <c r="E112" s="14">
        <v>3.3121495350152972</v>
      </c>
      <c r="F112" s="14">
        <v>0</v>
      </c>
      <c r="G112" s="11"/>
      <c r="H112" s="11"/>
      <c r="I112" s="11"/>
      <c r="J112" s="11"/>
      <c r="K112" s="11"/>
      <c r="L112" s="11"/>
      <c r="M112" s="13"/>
    </row>
    <row r="113" spans="1:13" x14ac:dyDescent="0.3">
      <c r="A113" s="425">
        <v>41741</v>
      </c>
      <c r="B113" s="12">
        <v>102</v>
      </c>
      <c r="C113" s="426">
        <v>7.4149999999999991</v>
      </c>
      <c r="D113" s="426">
        <v>26.44028888888889</v>
      </c>
      <c r="E113" s="14">
        <v>3.2758945652759119</v>
      </c>
      <c r="F113" s="14">
        <v>0</v>
      </c>
      <c r="G113" s="11"/>
      <c r="H113" s="11"/>
      <c r="I113" s="11"/>
      <c r="J113" s="11"/>
      <c r="K113" s="11"/>
      <c r="L113" s="11"/>
      <c r="M113" s="13"/>
    </row>
    <row r="114" spans="1:13" x14ac:dyDescent="0.3">
      <c r="A114" s="425">
        <v>41742</v>
      </c>
      <c r="B114" s="12">
        <v>103</v>
      </c>
      <c r="C114" s="426">
        <v>7.1166666666666663</v>
      </c>
      <c r="D114" s="426">
        <v>26.534155555555557</v>
      </c>
      <c r="E114" s="14">
        <v>3.3132881915556802</v>
      </c>
      <c r="F114" s="14">
        <v>0</v>
      </c>
      <c r="G114" s="11"/>
      <c r="H114" s="11"/>
      <c r="I114" s="11"/>
      <c r="J114" s="11"/>
      <c r="K114" s="11"/>
      <c r="L114" s="11"/>
      <c r="M114" s="13"/>
    </row>
    <row r="115" spans="1:13" x14ac:dyDescent="0.3">
      <c r="A115" s="425">
        <v>41743</v>
      </c>
      <c r="B115" s="12">
        <v>104</v>
      </c>
      <c r="C115" s="426">
        <v>2.5812499999999998</v>
      </c>
      <c r="D115" s="426">
        <v>26.5626</v>
      </c>
      <c r="E115" s="14">
        <v>3.3246937469202513</v>
      </c>
      <c r="F115" s="14">
        <v>0</v>
      </c>
      <c r="G115" s="11"/>
      <c r="H115" s="11"/>
      <c r="I115" s="11"/>
      <c r="J115" s="11"/>
      <c r="K115" s="11"/>
      <c r="L115" s="11"/>
      <c r="M115" s="13"/>
    </row>
    <row r="116" spans="1:13" x14ac:dyDescent="0.3">
      <c r="A116" s="425">
        <v>41744</v>
      </c>
      <c r="B116" s="12">
        <v>105</v>
      </c>
      <c r="C116" s="426">
        <v>9.2187499999999982</v>
      </c>
      <c r="D116" s="426">
        <v>26.44028888888889</v>
      </c>
      <c r="E116" s="14">
        <v>3.2758945652759119</v>
      </c>
      <c r="F116" s="14">
        <v>0</v>
      </c>
      <c r="G116" s="11"/>
      <c r="H116" s="11"/>
      <c r="I116" s="11"/>
      <c r="J116" s="11"/>
      <c r="K116" s="11"/>
      <c r="L116" s="11"/>
      <c r="M116" s="13"/>
    </row>
    <row r="117" spans="1:13" x14ac:dyDescent="0.3">
      <c r="A117" s="425">
        <v>41745</v>
      </c>
      <c r="B117" s="12">
        <v>106</v>
      </c>
      <c r="C117" s="426">
        <v>10.08888888888889</v>
      </c>
      <c r="D117" s="426">
        <v>26.383400000000002</v>
      </c>
      <c r="E117" s="14">
        <v>3.2534141695039991</v>
      </c>
      <c r="F117" s="14">
        <v>0</v>
      </c>
      <c r="G117" s="11"/>
      <c r="H117" s="11"/>
      <c r="I117" s="11"/>
      <c r="J117" s="11"/>
      <c r="K117" s="11"/>
      <c r="L117" s="11"/>
      <c r="M117" s="13"/>
    </row>
    <row r="118" spans="1:13" x14ac:dyDescent="0.3">
      <c r="A118" s="425">
        <v>41746</v>
      </c>
      <c r="B118" s="12">
        <v>107</v>
      </c>
      <c r="C118" s="426">
        <v>9.7687499999999989</v>
      </c>
      <c r="D118" s="426">
        <v>26.431755555555554</v>
      </c>
      <c r="E118" s="14">
        <v>3.2725137403783506</v>
      </c>
      <c r="F118" s="14">
        <v>0</v>
      </c>
      <c r="G118" s="11"/>
      <c r="H118" s="11"/>
      <c r="I118" s="11"/>
      <c r="J118" s="11"/>
      <c r="K118" s="11"/>
      <c r="L118" s="11"/>
      <c r="M118" s="13"/>
    </row>
    <row r="119" spans="1:13" x14ac:dyDescent="0.3">
      <c r="A119" s="425">
        <v>41747</v>
      </c>
      <c r="B119" s="12">
        <v>108</v>
      </c>
      <c r="C119" s="426">
        <v>6.15</v>
      </c>
      <c r="D119" s="426">
        <v>26.622333333333337</v>
      </c>
      <c r="E119" s="14">
        <v>3.3487579201791542</v>
      </c>
      <c r="F119" s="14">
        <v>0</v>
      </c>
      <c r="G119" s="11"/>
      <c r="H119" s="11"/>
      <c r="I119" s="11"/>
      <c r="J119" s="11"/>
      <c r="K119" s="11"/>
      <c r="L119" s="11"/>
      <c r="M119" s="13"/>
    </row>
    <row r="120" spans="1:13" x14ac:dyDescent="0.3">
      <c r="A120" s="425">
        <v>41748</v>
      </c>
      <c r="B120" s="12">
        <v>109</v>
      </c>
      <c r="C120" s="426">
        <v>4.9222222222222225</v>
      </c>
      <c r="D120" s="426">
        <v>26.471577777777778</v>
      </c>
      <c r="E120" s="14">
        <v>3.2883174195499554</v>
      </c>
      <c r="F120" s="14">
        <v>0</v>
      </c>
      <c r="G120" s="11"/>
      <c r="H120" s="11"/>
      <c r="I120" s="11"/>
      <c r="J120" s="11"/>
      <c r="K120" s="11"/>
      <c r="L120" s="11"/>
      <c r="M120" s="13"/>
    </row>
    <row r="121" spans="1:13" x14ac:dyDescent="0.3">
      <c r="A121" s="425">
        <v>41749</v>
      </c>
      <c r="B121" s="12">
        <v>110</v>
      </c>
      <c r="C121" s="426">
        <v>1.3875</v>
      </c>
      <c r="D121" s="426">
        <v>26.531311111111112</v>
      </c>
      <c r="E121" s="14">
        <v>3.3121495350152963</v>
      </c>
      <c r="F121" s="14">
        <v>0</v>
      </c>
      <c r="G121" s="11"/>
      <c r="H121" s="11"/>
      <c r="I121" s="11"/>
      <c r="J121" s="11"/>
      <c r="K121" s="11"/>
      <c r="L121" s="11"/>
      <c r="M121" s="13"/>
    </row>
    <row r="122" spans="1:13" x14ac:dyDescent="0.3">
      <c r="A122" s="425">
        <v>41750</v>
      </c>
      <c r="B122" s="12">
        <v>111</v>
      </c>
      <c r="C122" s="426">
        <v>2.2624999999999997</v>
      </c>
      <c r="D122" s="426">
        <v>26.500022222222224</v>
      </c>
      <c r="E122" s="14">
        <v>3.2996470841447385</v>
      </c>
      <c r="F122" s="14">
        <v>0</v>
      </c>
      <c r="G122" s="11"/>
      <c r="H122" s="11"/>
      <c r="I122" s="11"/>
      <c r="J122" s="11"/>
      <c r="K122" s="11"/>
      <c r="L122" s="11"/>
      <c r="M122" s="13"/>
    </row>
    <row r="123" spans="1:13" x14ac:dyDescent="0.3">
      <c r="A123" s="425">
        <v>41751</v>
      </c>
      <c r="B123" s="12">
        <v>112</v>
      </c>
      <c r="C123" s="426">
        <v>2.8444444444444446</v>
      </c>
      <c r="D123" s="426">
        <v>26.42037777777778</v>
      </c>
      <c r="E123" s="14">
        <v>3.2680107884213543</v>
      </c>
      <c r="F123" s="14">
        <v>0</v>
      </c>
      <c r="G123" s="11"/>
      <c r="H123" s="11"/>
      <c r="I123" s="11"/>
      <c r="J123" s="11"/>
      <c r="K123" s="11"/>
      <c r="L123" s="11"/>
      <c r="M123" s="13"/>
    </row>
    <row r="124" spans="1:13" x14ac:dyDescent="0.3">
      <c r="A124" s="425">
        <v>41752</v>
      </c>
      <c r="B124" s="12">
        <v>113</v>
      </c>
      <c r="C124" s="426">
        <v>3.2937499999999997</v>
      </c>
      <c r="D124" s="426">
        <v>26.297000000000001</v>
      </c>
      <c r="E124" s="14">
        <v>3.2195346350329568</v>
      </c>
      <c r="F124" s="14">
        <v>0</v>
      </c>
      <c r="G124" s="11"/>
      <c r="H124" s="11"/>
      <c r="I124" s="11"/>
      <c r="J124" s="11"/>
      <c r="K124" s="11"/>
      <c r="L124" s="11"/>
      <c r="M124" s="13"/>
    </row>
    <row r="125" spans="1:13" x14ac:dyDescent="0.3">
      <c r="A125" s="425">
        <v>41753</v>
      </c>
      <c r="B125" s="12">
        <v>114</v>
      </c>
      <c r="C125" s="426">
        <v>5.2555555555555555</v>
      </c>
      <c r="D125" s="426">
        <v>26.2746</v>
      </c>
      <c r="E125" s="14">
        <v>3.2108026374170966</v>
      </c>
      <c r="F125" s="14">
        <v>0</v>
      </c>
      <c r="G125" s="11"/>
      <c r="H125" s="11"/>
      <c r="I125" s="11"/>
      <c r="J125" s="11"/>
      <c r="K125" s="11"/>
      <c r="L125" s="11"/>
      <c r="M125" s="13"/>
    </row>
    <row r="126" spans="1:13" x14ac:dyDescent="0.3">
      <c r="A126" s="425">
        <v>41754</v>
      </c>
      <c r="B126" s="12">
        <v>115</v>
      </c>
      <c r="C126" s="426">
        <v>11.56111111111111</v>
      </c>
      <c r="D126" s="426">
        <v>26.343577777777778</v>
      </c>
      <c r="E126" s="14">
        <v>3.2377596179196999</v>
      </c>
      <c r="F126" s="14">
        <v>0</v>
      </c>
      <c r="G126" s="11"/>
      <c r="H126" s="11"/>
      <c r="I126" s="11"/>
      <c r="J126" s="11"/>
      <c r="K126" s="11"/>
      <c r="L126" s="11"/>
      <c r="M126" s="13"/>
    </row>
    <row r="127" spans="1:13" x14ac:dyDescent="0.3">
      <c r="A127" s="425">
        <v>41755</v>
      </c>
      <c r="B127" s="12">
        <v>116</v>
      </c>
      <c r="C127" s="426">
        <v>15.722222222222221</v>
      </c>
      <c r="D127" s="426">
        <v>26.287399999999998</v>
      </c>
      <c r="E127" s="14">
        <v>3.2157897523991839</v>
      </c>
      <c r="F127" s="14">
        <v>0</v>
      </c>
      <c r="G127" s="11"/>
      <c r="H127" s="11"/>
      <c r="I127" s="11"/>
      <c r="J127" s="11"/>
      <c r="K127" s="11"/>
      <c r="L127" s="11"/>
      <c r="M127" s="13"/>
    </row>
    <row r="128" spans="1:13" x14ac:dyDescent="0.3">
      <c r="A128" s="425">
        <v>41756</v>
      </c>
      <c r="B128" s="12">
        <v>117</v>
      </c>
      <c r="C128" s="426">
        <v>4.7222222222222223</v>
      </c>
      <c r="D128" s="426">
        <v>26.340733333333336</v>
      </c>
      <c r="E128" s="14">
        <v>3.2366440079772341</v>
      </c>
      <c r="F128" s="14">
        <v>0</v>
      </c>
      <c r="G128" s="11"/>
      <c r="H128" s="11"/>
      <c r="I128" s="11"/>
      <c r="J128" s="11"/>
      <c r="K128" s="11"/>
      <c r="L128" s="11"/>
      <c r="M128" s="13"/>
    </row>
    <row r="129" spans="1:13" x14ac:dyDescent="0.3">
      <c r="A129" s="425">
        <v>41757</v>
      </c>
      <c r="B129" s="12">
        <v>118</v>
      </c>
      <c r="C129" s="426">
        <v>8.6785714285714288</v>
      </c>
      <c r="D129" s="426">
        <v>26.280999999999999</v>
      </c>
      <c r="E129" s="14">
        <v>3.2132953290947079</v>
      </c>
      <c r="F129" s="14">
        <v>0</v>
      </c>
      <c r="G129" s="11"/>
      <c r="H129" s="11"/>
      <c r="I129" s="11"/>
      <c r="J129" s="11"/>
      <c r="K129" s="11"/>
      <c r="L129" s="11"/>
      <c r="M129" s="13"/>
    </row>
    <row r="130" spans="1:13" x14ac:dyDescent="0.3">
      <c r="A130" s="425">
        <v>41758</v>
      </c>
      <c r="B130" s="12">
        <v>119</v>
      </c>
      <c r="C130" s="426">
        <v>4.04</v>
      </c>
      <c r="D130" s="426">
        <v>26.421800000000001</v>
      </c>
      <c r="E130" s="14">
        <v>3.2685733565715216</v>
      </c>
      <c r="F130" s="14">
        <v>0</v>
      </c>
      <c r="G130" s="11"/>
      <c r="H130" s="11"/>
      <c r="I130" s="11"/>
      <c r="J130" s="11"/>
      <c r="K130" s="11"/>
      <c r="L130" s="11"/>
      <c r="M130" s="13"/>
    </row>
    <row r="131" spans="1:13" x14ac:dyDescent="0.3">
      <c r="A131" s="425">
        <v>41759</v>
      </c>
      <c r="B131" s="12">
        <v>120</v>
      </c>
      <c r="C131" s="426">
        <v>4.2666666666666657</v>
      </c>
      <c r="D131" s="426">
        <v>26.329355555555559</v>
      </c>
      <c r="E131" s="14">
        <v>3.2321849957355804</v>
      </c>
      <c r="F131" s="14">
        <v>0</v>
      </c>
      <c r="G131" s="11"/>
      <c r="H131" s="11"/>
      <c r="I131" s="11"/>
      <c r="J131" s="11"/>
      <c r="K131" s="11"/>
      <c r="L131" s="11"/>
      <c r="M131" s="13"/>
    </row>
    <row r="132" spans="1:13" x14ac:dyDescent="0.3">
      <c r="A132" s="425">
        <v>41760</v>
      </c>
      <c r="B132" s="12">
        <v>121</v>
      </c>
      <c r="C132" s="426">
        <v>3.0562500000000004</v>
      </c>
      <c r="D132" s="426">
        <v>26.494333333333334</v>
      </c>
      <c r="E132" s="14">
        <v>3.2699002410673761</v>
      </c>
      <c r="F132" s="14">
        <v>0</v>
      </c>
      <c r="G132" s="11"/>
      <c r="H132" s="11"/>
      <c r="I132" s="11"/>
      <c r="J132" s="11"/>
      <c r="K132" s="11"/>
      <c r="L132" s="11"/>
      <c r="M132" s="13"/>
    </row>
    <row r="133" spans="1:13" x14ac:dyDescent="0.3">
      <c r="A133" s="425">
        <v>41761</v>
      </c>
      <c r="B133" s="12">
        <v>122</v>
      </c>
      <c r="C133" s="426">
        <v>8.1187500000000004</v>
      </c>
      <c r="D133" s="426">
        <v>26.278155555555557</v>
      </c>
      <c r="E133" s="14">
        <v>3.1854190252665346</v>
      </c>
      <c r="F133" s="14">
        <v>0</v>
      </c>
      <c r="G133" s="11"/>
      <c r="H133" s="11"/>
      <c r="I133" s="11"/>
      <c r="J133" s="11"/>
      <c r="K133" s="11"/>
      <c r="L133" s="11"/>
      <c r="M133" s="13"/>
    </row>
    <row r="134" spans="1:13" x14ac:dyDescent="0.3">
      <c r="A134" s="425">
        <v>41762</v>
      </c>
      <c r="B134" s="12">
        <v>123</v>
      </c>
      <c r="C134" s="426">
        <v>5.9499999999999993</v>
      </c>
      <c r="D134" s="426">
        <v>26.565444444444445</v>
      </c>
      <c r="E134" s="14">
        <v>3.2981209005344119</v>
      </c>
      <c r="F134" s="14">
        <v>0</v>
      </c>
      <c r="G134" s="11"/>
      <c r="H134" s="11"/>
      <c r="I134" s="11"/>
      <c r="J134" s="11"/>
      <c r="K134" s="11"/>
      <c r="L134" s="11"/>
      <c r="M134" s="13"/>
    </row>
    <row r="135" spans="1:13" x14ac:dyDescent="0.3">
      <c r="A135" s="425">
        <v>41763</v>
      </c>
      <c r="B135" s="12">
        <v>124</v>
      </c>
      <c r="C135" s="426">
        <v>5.6187500000000004</v>
      </c>
      <c r="D135" s="426">
        <v>26.599577777777782</v>
      </c>
      <c r="E135" s="14">
        <v>3.3117428568271534</v>
      </c>
      <c r="F135" s="14">
        <v>0</v>
      </c>
      <c r="G135" s="11"/>
      <c r="H135" s="11"/>
      <c r="I135" s="11"/>
      <c r="J135" s="11"/>
      <c r="K135" s="11"/>
      <c r="L135" s="11"/>
      <c r="M135" s="13"/>
    </row>
    <row r="136" spans="1:13" x14ac:dyDescent="0.3">
      <c r="A136" s="425">
        <v>41764</v>
      </c>
      <c r="B136" s="12">
        <v>125</v>
      </c>
      <c r="C136" s="426">
        <v>3.6062499999999997</v>
      </c>
      <c r="D136" s="426">
        <v>26.653622222222221</v>
      </c>
      <c r="E136" s="14">
        <v>3.3334120166477414</v>
      </c>
      <c r="F136" s="14">
        <v>0</v>
      </c>
      <c r="G136" s="11"/>
      <c r="H136" s="11"/>
      <c r="I136" s="11"/>
      <c r="J136" s="11"/>
      <c r="K136" s="11"/>
      <c r="L136" s="11"/>
      <c r="M136" s="13"/>
    </row>
    <row r="137" spans="1:13" x14ac:dyDescent="0.3">
      <c r="A137" s="425">
        <v>41765</v>
      </c>
      <c r="B137" s="12">
        <v>126</v>
      </c>
      <c r="C137" s="426">
        <v>6.0142857142857151</v>
      </c>
      <c r="D137" s="426">
        <v>26.525622222222225</v>
      </c>
      <c r="E137" s="14">
        <v>3.2822909801531628</v>
      </c>
      <c r="F137" s="14">
        <v>0</v>
      </c>
      <c r="G137" s="11"/>
      <c r="H137" s="11"/>
      <c r="I137" s="11"/>
      <c r="J137" s="11"/>
      <c r="K137" s="11"/>
      <c r="L137" s="11"/>
      <c r="M137" s="13"/>
    </row>
    <row r="138" spans="1:13" x14ac:dyDescent="0.3">
      <c r="A138" s="425">
        <v>41766</v>
      </c>
      <c r="B138" s="12">
        <v>127</v>
      </c>
      <c r="C138" s="426">
        <v>15.559999999999999</v>
      </c>
      <c r="D138" s="426">
        <v>26.426066666666667</v>
      </c>
      <c r="E138" s="14">
        <v>3.2430093969143683</v>
      </c>
      <c r="F138" s="14">
        <v>0</v>
      </c>
      <c r="G138" s="11"/>
      <c r="H138" s="11"/>
      <c r="I138" s="11"/>
      <c r="J138" s="11"/>
      <c r="K138" s="11"/>
      <c r="L138" s="11"/>
      <c r="M138" s="13"/>
    </row>
    <row r="139" spans="1:13" x14ac:dyDescent="0.3">
      <c r="A139" s="425">
        <v>41767</v>
      </c>
      <c r="B139" s="12">
        <v>128</v>
      </c>
      <c r="C139" s="426">
        <v>12.84375</v>
      </c>
      <c r="D139" s="426">
        <v>26.269622222222221</v>
      </c>
      <c r="E139" s="14">
        <v>3.1821245318563975</v>
      </c>
      <c r="F139" s="14">
        <v>0</v>
      </c>
      <c r="G139" s="11"/>
      <c r="H139" s="11"/>
      <c r="I139" s="11"/>
      <c r="J139" s="11"/>
      <c r="K139" s="11"/>
      <c r="L139" s="11"/>
      <c r="M139" s="13"/>
    </row>
    <row r="140" spans="1:13" x14ac:dyDescent="0.3">
      <c r="A140" s="425">
        <v>41768</v>
      </c>
      <c r="B140" s="12">
        <v>129</v>
      </c>
      <c r="C140" s="426">
        <v>3.4111111111111114</v>
      </c>
      <c r="D140" s="426">
        <v>26.533799999999999</v>
      </c>
      <c r="E140" s="14">
        <v>3.285536291940732</v>
      </c>
      <c r="F140" s="14">
        <v>0</v>
      </c>
      <c r="G140" s="11"/>
      <c r="H140" s="11"/>
      <c r="I140" s="11"/>
      <c r="J140" s="11"/>
      <c r="K140" s="11"/>
      <c r="L140" s="11"/>
      <c r="M140" s="13"/>
    </row>
    <row r="141" spans="1:13" x14ac:dyDescent="0.3">
      <c r="A141" s="425">
        <v>41769</v>
      </c>
      <c r="B141" s="12">
        <v>130</v>
      </c>
      <c r="C141" s="426">
        <v>5.6277777777777773</v>
      </c>
      <c r="D141" s="426">
        <v>26.312288888888894</v>
      </c>
      <c r="E141" s="14">
        <v>3.1986275331264626</v>
      </c>
      <c r="F141" s="14">
        <v>0</v>
      </c>
      <c r="G141" s="11"/>
      <c r="H141" s="11"/>
      <c r="I141" s="11"/>
      <c r="J141" s="11"/>
      <c r="K141" s="11"/>
      <c r="L141" s="11"/>
      <c r="M141" s="13"/>
    </row>
    <row r="142" spans="1:13" x14ac:dyDescent="0.3">
      <c r="A142" s="425">
        <v>41770</v>
      </c>
      <c r="B142" s="12">
        <v>131</v>
      </c>
      <c r="C142" s="426">
        <v>17.3</v>
      </c>
      <c r="D142" s="426">
        <v>26.107488888888888</v>
      </c>
      <c r="E142" s="14">
        <v>3.1201078730487679</v>
      </c>
      <c r="F142" s="14">
        <v>0</v>
      </c>
      <c r="G142" s="11"/>
      <c r="H142" s="11"/>
      <c r="I142" s="11"/>
      <c r="J142" s="11"/>
      <c r="K142" s="11"/>
      <c r="L142" s="11"/>
      <c r="M142" s="13"/>
    </row>
    <row r="143" spans="1:13" x14ac:dyDescent="0.3">
      <c r="A143" s="425">
        <v>41771</v>
      </c>
      <c r="B143" s="12">
        <v>132</v>
      </c>
      <c r="C143" s="426">
        <v>25.466666666666665</v>
      </c>
      <c r="D143" s="426">
        <v>26.191400000000002</v>
      </c>
      <c r="E143" s="14">
        <v>3.1520670824497117</v>
      </c>
      <c r="F143" s="14">
        <v>0</v>
      </c>
      <c r="G143" s="11"/>
      <c r="H143" s="11"/>
      <c r="I143" s="11"/>
      <c r="J143" s="11"/>
      <c r="K143" s="11"/>
      <c r="L143" s="11"/>
      <c r="M143" s="13"/>
    </row>
    <row r="144" spans="1:13" x14ac:dyDescent="0.3">
      <c r="A144" s="425">
        <v>41772</v>
      </c>
      <c r="B144" s="12">
        <v>133</v>
      </c>
      <c r="C144" s="426">
        <v>14.129999999999999</v>
      </c>
      <c r="D144" s="426">
        <v>26.207044444444449</v>
      </c>
      <c r="E144" s="14">
        <v>3.1580580941010279</v>
      </c>
      <c r="F144" s="14">
        <v>0</v>
      </c>
      <c r="G144" s="11"/>
      <c r="H144" s="11"/>
      <c r="I144" s="11"/>
      <c r="J144" s="11"/>
      <c r="K144" s="11"/>
      <c r="L144" s="11"/>
      <c r="M144" s="13"/>
    </row>
    <row r="145" spans="1:13" x14ac:dyDescent="0.3">
      <c r="A145" s="425">
        <v>41773</v>
      </c>
      <c r="B145" s="12">
        <v>134</v>
      </c>
      <c r="C145" s="426">
        <v>19.899999999999999</v>
      </c>
      <c r="D145" s="426">
        <v>26.121711111111111</v>
      </c>
      <c r="E145" s="14">
        <v>3.1255040183190972</v>
      </c>
      <c r="F145" s="14">
        <v>0</v>
      </c>
      <c r="G145" s="11"/>
      <c r="H145" s="11"/>
      <c r="I145" s="11"/>
      <c r="J145" s="11"/>
      <c r="K145" s="11"/>
      <c r="L145" s="11"/>
      <c r="M145" s="13"/>
    </row>
    <row r="146" spans="1:13" x14ac:dyDescent="0.3">
      <c r="A146" s="425">
        <v>41774</v>
      </c>
      <c r="B146" s="12">
        <v>135</v>
      </c>
      <c r="C146" s="426">
        <v>13.175000000000001</v>
      </c>
      <c r="D146" s="426">
        <v>26.300911111111112</v>
      </c>
      <c r="E146" s="14">
        <v>3.1942192668209115</v>
      </c>
      <c r="F146" s="14">
        <v>0</v>
      </c>
      <c r="G146" s="11"/>
      <c r="H146" s="11"/>
      <c r="I146" s="11"/>
      <c r="J146" s="11"/>
      <c r="K146" s="11"/>
      <c r="L146" s="11"/>
      <c r="M146" s="13"/>
    </row>
    <row r="147" spans="1:13" x14ac:dyDescent="0.3">
      <c r="A147" s="425">
        <v>41775</v>
      </c>
      <c r="B147" s="12">
        <v>136</v>
      </c>
      <c r="C147" s="426">
        <v>10.9125</v>
      </c>
      <c r="D147" s="426">
        <v>26.238333333333337</v>
      </c>
      <c r="E147" s="14">
        <v>3.1700708231139854</v>
      </c>
      <c r="F147" s="14">
        <v>0</v>
      </c>
      <c r="G147" s="11"/>
      <c r="H147" s="11"/>
      <c r="I147" s="11"/>
      <c r="J147" s="11"/>
      <c r="K147" s="11"/>
      <c r="L147" s="11"/>
      <c r="M147" s="13"/>
    </row>
    <row r="148" spans="1:13" x14ac:dyDescent="0.3">
      <c r="A148" s="425">
        <v>41776</v>
      </c>
      <c r="B148" s="12">
        <v>137</v>
      </c>
      <c r="C148" s="426">
        <v>4.3049999999999997</v>
      </c>
      <c r="D148" s="426">
        <v>26.147311111111112</v>
      </c>
      <c r="E148" s="14">
        <v>3.1352383288397863</v>
      </c>
      <c r="F148" s="14">
        <v>0</v>
      </c>
      <c r="G148" s="11"/>
      <c r="H148" s="11"/>
      <c r="I148" s="11"/>
      <c r="J148" s="11"/>
      <c r="K148" s="11"/>
      <c r="L148" s="11"/>
      <c r="M148" s="13"/>
    </row>
    <row r="149" spans="1:13" x14ac:dyDescent="0.3">
      <c r="A149" s="425">
        <v>41777</v>
      </c>
      <c r="B149" s="12">
        <v>138</v>
      </c>
      <c r="C149" s="426">
        <v>19.018749999999997</v>
      </c>
      <c r="D149" s="426">
        <v>26.351399999999998</v>
      </c>
      <c r="E149" s="14">
        <v>3.2138224021063646</v>
      </c>
      <c r="F149" s="14">
        <v>0</v>
      </c>
      <c r="G149" s="11"/>
      <c r="H149" s="11"/>
      <c r="I149" s="11"/>
      <c r="J149" s="11"/>
      <c r="K149" s="11"/>
      <c r="L149" s="11"/>
      <c r="M149" s="13"/>
    </row>
    <row r="150" spans="1:13" x14ac:dyDescent="0.3">
      <c r="A150" s="425">
        <v>41778</v>
      </c>
      <c r="B150" s="12">
        <v>139</v>
      </c>
      <c r="C150" s="426">
        <v>8.3350000000000009</v>
      </c>
      <c r="D150" s="426">
        <v>26.534155555555557</v>
      </c>
      <c r="E150" s="14">
        <v>3.28567745662605</v>
      </c>
      <c r="F150" s="14">
        <v>0</v>
      </c>
      <c r="G150" s="11"/>
      <c r="H150" s="11"/>
      <c r="I150" s="11"/>
      <c r="J150" s="11"/>
      <c r="K150" s="11"/>
      <c r="L150" s="11"/>
      <c r="M150" s="13"/>
    </row>
    <row r="151" spans="1:13" x14ac:dyDescent="0.3">
      <c r="A151" s="425">
        <v>41779</v>
      </c>
      <c r="B151" s="12">
        <v>140</v>
      </c>
      <c r="C151" s="426">
        <v>8.90625</v>
      </c>
      <c r="D151" s="426">
        <v>26.286688888888889</v>
      </c>
      <c r="E151" s="14">
        <v>3.1887165711565975</v>
      </c>
      <c r="F151" s="14">
        <v>0</v>
      </c>
      <c r="G151" s="11"/>
      <c r="H151" s="11"/>
      <c r="I151" s="11"/>
      <c r="J151" s="11"/>
      <c r="K151" s="11"/>
      <c r="L151" s="11"/>
      <c r="M151" s="13"/>
    </row>
    <row r="152" spans="1:13" x14ac:dyDescent="0.3">
      <c r="A152" s="425">
        <v>41780</v>
      </c>
      <c r="B152" s="12">
        <v>141</v>
      </c>
      <c r="C152" s="426">
        <v>12.31875</v>
      </c>
      <c r="D152" s="426">
        <v>26.235488888888888</v>
      </c>
      <c r="E152" s="14">
        <v>3.1689770641618553</v>
      </c>
      <c r="F152" s="14">
        <v>0</v>
      </c>
      <c r="G152" s="11"/>
      <c r="H152" s="11"/>
      <c r="I152" s="11"/>
      <c r="J152" s="11"/>
      <c r="K152" s="11"/>
      <c r="L152" s="11"/>
      <c r="M152" s="13"/>
    </row>
    <row r="153" spans="1:13" x14ac:dyDescent="0.3">
      <c r="A153" s="425">
        <v>41781</v>
      </c>
      <c r="B153" s="12">
        <v>142</v>
      </c>
      <c r="C153" s="426">
        <v>11.556249999999999</v>
      </c>
      <c r="D153" s="426">
        <v>26.044911111111112</v>
      </c>
      <c r="E153" s="14">
        <v>3.0964648827085055</v>
      </c>
      <c r="F153" s="14">
        <v>0</v>
      </c>
      <c r="G153" s="11"/>
      <c r="H153" s="11"/>
      <c r="I153" s="11"/>
      <c r="J153" s="11"/>
      <c r="K153" s="11"/>
      <c r="L153" s="11"/>
      <c r="M153" s="13"/>
    </row>
    <row r="154" spans="1:13" x14ac:dyDescent="0.3">
      <c r="A154" s="425">
        <v>41782</v>
      </c>
      <c r="B154" s="12">
        <v>143</v>
      </c>
      <c r="C154" s="426">
        <v>10.292857142857143</v>
      </c>
      <c r="D154" s="426">
        <v>26.391933333333334</v>
      </c>
      <c r="E154" s="14">
        <v>3.2296376552766901</v>
      </c>
      <c r="F154" s="14">
        <v>0</v>
      </c>
      <c r="G154" s="11"/>
      <c r="H154" s="11"/>
      <c r="I154" s="11"/>
      <c r="J154" s="11"/>
      <c r="K154" s="11"/>
      <c r="L154" s="11"/>
      <c r="M154" s="13"/>
    </row>
    <row r="155" spans="1:13" x14ac:dyDescent="0.3">
      <c r="A155" s="425">
        <v>41783</v>
      </c>
      <c r="B155" s="12">
        <v>144</v>
      </c>
      <c r="C155" s="426">
        <v>8.2900000000000009</v>
      </c>
      <c r="D155" s="426">
        <v>26.152999999999999</v>
      </c>
      <c r="E155" s="14">
        <v>3.1374052211626595</v>
      </c>
      <c r="F155" s="14">
        <v>0</v>
      </c>
      <c r="G155" s="11"/>
      <c r="H155" s="11"/>
      <c r="I155" s="11"/>
      <c r="J155" s="11"/>
      <c r="K155" s="11"/>
      <c r="L155" s="11"/>
      <c r="M155" s="13"/>
    </row>
    <row r="156" spans="1:13" x14ac:dyDescent="0.3">
      <c r="A156" s="425">
        <v>41784</v>
      </c>
      <c r="B156" s="12">
        <v>145</v>
      </c>
      <c r="C156" s="426">
        <v>7.6055555555555561</v>
      </c>
      <c r="D156" s="426">
        <v>26.030688888888889</v>
      </c>
      <c r="E156" s="14">
        <v>3.0911141888741485</v>
      </c>
      <c r="F156" s="14">
        <v>0</v>
      </c>
      <c r="G156" s="11"/>
      <c r="H156" s="11"/>
      <c r="I156" s="11"/>
      <c r="J156" s="11"/>
      <c r="K156" s="11"/>
      <c r="L156" s="11"/>
      <c r="M156" s="13"/>
    </row>
    <row r="157" spans="1:13" x14ac:dyDescent="0.3">
      <c r="A157" s="425">
        <v>41785</v>
      </c>
      <c r="B157" s="12">
        <v>146</v>
      </c>
      <c r="C157" s="426">
        <v>19.259999999999998</v>
      </c>
      <c r="D157" s="426">
        <v>26.161533333333338</v>
      </c>
      <c r="E157" s="14">
        <v>3.1406580919246934</v>
      </c>
      <c r="F157" s="14">
        <v>0</v>
      </c>
      <c r="G157" s="11"/>
      <c r="H157" s="11"/>
      <c r="I157" s="11"/>
      <c r="J157" s="11"/>
      <c r="K157" s="11"/>
      <c r="L157" s="11"/>
      <c r="M157" s="13"/>
    </row>
    <row r="158" spans="1:13" x14ac:dyDescent="0.3">
      <c r="A158" s="425">
        <v>41786</v>
      </c>
      <c r="B158" s="12">
        <v>147</v>
      </c>
      <c r="C158" s="426">
        <v>11.94375</v>
      </c>
      <c r="D158" s="426">
        <v>26.135933333333334</v>
      </c>
      <c r="E158" s="14">
        <v>3.1309085945761139</v>
      </c>
      <c r="F158" s="14">
        <v>0</v>
      </c>
      <c r="G158" s="11"/>
      <c r="H158" s="11"/>
      <c r="I158" s="11"/>
      <c r="J158" s="11"/>
      <c r="K158" s="11"/>
      <c r="L158" s="11"/>
      <c r="M158" s="13"/>
    </row>
    <row r="159" spans="1:13" x14ac:dyDescent="0.3">
      <c r="A159" s="425">
        <v>41787</v>
      </c>
      <c r="B159" s="12">
        <v>148</v>
      </c>
      <c r="C159" s="426">
        <v>10.8125</v>
      </c>
      <c r="D159" s="426">
        <v>26.161533333333338</v>
      </c>
      <c r="E159" s="14">
        <v>3.1406580919246934</v>
      </c>
      <c r="F159" s="14">
        <v>0</v>
      </c>
      <c r="G159" s="11"/>
      <c r="H159" s="11"/>
      <c r="I159" s="11"/>
      <c r="J159" s="11"/>
      <c r="K159" s="11"/>
      <c r="L159" s="11"/>
      <c r="M159" s="13"/>
    </row>
    <row r="160" spans="1:13" x14ac:dyDescent="0.3">
      <c r="A160" s="425">
        <v>41788</v>
      </c>
      <c r="B160" s="12">
        <v>149</v>
      </c>
      <c r="C160" s="426">
        <v>12.735714285714286</v>
      </c>
      <c r="D160" s="426">
        <v>26.050599999999999</v>
      </c>
      <c r="E160" s="14">
        <v>3.098607514029041</v>
      </c>
      <c r="F160" s="14">
        <v>0</v>
      </c>
      <c r="G160" s="11"/>
      <c r="H160" s="11"/>
      <c r="I160" s="11"/>
      <c r="J160" s="11"/>
      <c r="K160" s="11"/>
      <c r="L160" s="11"/>
      <c r="M160" s="13"/>
    </row>
    <row r="161" spans="1:13" x14ac:dyDescent="0.3">
      <c r="A161" s="425">
        <v>41789</v>
      </c>
      <c r="B161" s="12">
        <v>150</v>
      </c>
      <c r="C161" s="426">
        <v>19.162500000000005</v>
      </c>
      <c r="D161" s="426">
        <v>26.013622222222224</v>
      </c>
      <c r="E161" s="14">
        <v>3.0847044476611702</v>
      </c>
      <c r="F161" s="14">
        <v>0</v>
      </c>
      <c r="G161" s="11"/>
      <c r="H161" s="11"/>
      <c r="I161" s="11"/>
      <c r="J161" s="11"/>
      <c r="K161" s="11"/>
      <c r="L161" s="11"/>
      <c r="M161" s="13"/>
    </row>
    <row r="162" spans="1:13" x14ac:dyDescent="0.3">
      <c r="A162" s="425">
        <v>41790</v>
      </c>
      <c r="B162" s="12">
        <v>151</v>
      </c>
      <c r="C162" s="426">
        <v>7.7777777777777777</v>
      </c>
      <c r="D162" s="426">
        <v>26.007933333333334</v>
      </c>
      <c r="E162" s="14">
        <v>3.082570554857103</v>
      </c>
      <c r="F162" s="14">
        <v>0</v>
      </c>
      <c r="G162" s="11"/>
      <c r="H162" s="11"/>
      <c r="I162" s="11"/>
      <c r="J162" s="11"/>
      <c r="K162" s="11"/>
      <c r="L162" s="11"/>
      <c r="M162" s="13"/>
    </row>
    <row r="163" spans="1:13" x14ac:dyDescent="0.3">
      <c r="A163" s="425">
        <v>41791</v>
      </c>
      <c r="B163" s="12">
        <v>152</v>
      </c>
      <c r="C163" s="426">
        <v>15.206249999999999</v>
      </c>
      <c r="D163" s="426">
        <v>26.098955555555555</v>
      </c>
      <c r="E163" s="14">
        <v>3.0906820105066148</v>
      </c>
      <c r="F163" s="14">
        <v>0</v>
      </c>
      <c r="G163" s="11"/>
      <c r="H163" s="11"/>
      <c r="I163" s="11"/>
      <c r="J163" s="11"/>
      <c r="K163" s="11"/>
      <c r="L163" s="11"/>
      <c r="M163" s="13"/>
    </row>
    <row r="164" spans="1:13" x14ac:dyDescent="0.3">
      <c r="A164" s="425">
        <v>41792</v>
      </c>
      <c r="B164" s="12">
        <v>153</v>
      </c>
      <c r="C164" s="426">
        <v>15.865000000000004</v>
      </c>
      <c r="D164" s="426">
        <v>25.922599999999999</v>
      </c>
      <c r="E164" s="14">
        <v>3.0250868749527942</v>
      </c>
      <c r="F164" s="14">
        <v>0</v>
      </c>
      <c r="G164" s="11"/>
      <c r="H164" s="11"/>
      <c r="I164" s="11"/>
      <c r="J164" s="11"/>
      <c r="K164" s="11"/>
      <c r="L164" s="11"/>
      <c r="M164" s="13"/>
    </row>
    <row r="165" spans="1:13" x14ac:dyDescent="0.3">
      <c r="A165" s="425">
        <v>41793</v>
      </c>
      <c r="B165" s="12">
        <v>154</v>
      </c>
      <c r="C165" s="426">
        <v>11.824999999999999</v>
      </c>
      <c r="D165" s="426">
        <v>25.945355555555555</v>
      </c>
      <c r="E165" s="14">
        <v>3.0334788835754889</v>
      </c>
      <c r="F165" s="14">
        <v>0</v>
      </c>
      <c r="G165" s="11"/>
      <c r="H165" s="11"/>
      <c r="I165" s="11"/>
      <c r="J165" s="11"/>
      <c r="K165" s="11"/>
      <c r="L165" s="11"/>
      <c r="M165" s="13"/>
    </row>
    <row r="166" spans="1:13" x14ac:dyDescent="0.3">
      <c r="A166" s="425">
        <v>41794</v>
      </c>
      <c r="B166" s="12">
        <v>155</v>
      </c>
      <c r="C166" s="426">
        <v>13.849999999999998</v>
      </c>
      <c r="D166" s="426">
        <v>25.899844444444447</v>
      </c>
      <c r="E166" s="14">
        <v>3.0167161117873538</v>
      </c>
      <c r="F166" s="14">
        <v>0</v>
      </c>
      <c r="G166" s="11"/>
      <c r="H166" s="11"/>
      <c r="I166" s="11"/>
      <c r="J166" s="11"/>
      <c r="K166" s="11"/>
      <c r="L166" s="11"/>
      <c r="M166" s="13"/>
    </row>
    <row r="167" spans="1:13" x14ac:dyDescent="0.3">
      <c r="A167" s="425">
        <v>41795</v>
      </c>
      <c r="B167" s="12">
        <v>156</v>
      </c>
      <c r="C167" s="426">
        <v>12.783333333333333</v>
      </c>
      <c r="D167" s="426">
        <v>26.170066666666671</v>
      </c>
      <c r="E167" s="14">
        <v>3.1174945568641119</v>
      </c>
      <c r="F167" s="14">
        <v>0</v>
      </c>
      <c r="G167" s="11"/>
      <c r="H167" s="11"/>
      <c r="I167" s="11"/>
      <c r="J167" s="11"/>
      <c r="K167" s="11"/>
      <c r="L167" s="11"/>
      <c r="M167" s="13"/>
    </row>
    <row r="168" spans="1:13" x14ac:dyDescent="0.3">
      <c r="A168" s="425">
        <v>41796</v>
      </c>
      <c r="B168" s="12">
        <v>157</v>
      </c>
      <c r="C168" s="426">
        <v>9.7375000000000007</v>
      </c>
      <c r="D168" s="426">
        <v>26.255400000000002</v>
      </c>
      <c r="E168" s="14">
        <v>3.1499460323339079</v>
      </c>
      <c r="F168" s="14">
        <v>0</v>
      </c>
      <c r="G168" s="11"/>
      <c r="H168" s="11"/>
      <c r="I168" s="11"/>
      <c r="J168" s="11"/>
      <c r="K168" s="11"/>
      <c r="L168" s="11"/>
      <c r="M168" s="13"/>
    </row>
    <row r="169" spans="1:13" x14ac:dyDescent="0.3">
      <c r="A169" s="425">
        <v>41797</v>
      </c>
      <c r="B169" s="12">
        <v>158</v>
      </c>
      <c r="C169" s="426">
        <v>9.004999999999999</v>
      </c>
      <c r="D169" s="426">
        <v>26.147311111111115</v>
      </c>
      <c r="E169" s="14">
        <v>3.108891788261301</v>
      </c>
      <c r="F169" s="14">
        <v>0</v>
      </c>
      <c r="G169" s="11"/>
      <c r="H169" s="11"/>
      <c r="I169" s="11"/>
      <c r="J169" s="11"/>
      <c r="K169" s="11"/>
      <c r="L169" s="11"/>
      <c r="M169" s="13"/>
    </row>
    <row r="170" spans="1:13" x14ac:dyDescent="0.3">
      <c r="A170" s="425">
        <v>41798</v>
      </c>
      <c r="B170" s="12">
        <v>159</v>
      </c>
      <c r="C170" s="426">
        <v>15.144444444444446</v>
      </c>
      <c r="D170" s="426">
        <v>26.081888888888887</v>
      </c>
      <c r="E170" s="14">
        <v>3.084278093692375</v>
      </c>
      <c r="F170" s="14">
        <v>0</v>
      </c>
      <c r="G170" s="11"/>
      <c r="H170" s="11"/>
      <c r="I170" s="11"/>
      <c r="J170" s="11"/>
      <c r="K170" s="11"/>
      <c r="L170" s="11"/>
      <c r="M170" s="13"/>
    </row>
    <row r="171" spans="1:13" x14ac:dyDescent="0.3">
      <c r="A171" s="425">
        <v>41799</v>
      </c>
      <c r="B171" s="12">
        <v>160</v>
      </c>
      <c r="C171" s="426">
        <v>11.975</v>
      </c>
      <c r="D171" s="426">
        <v>25.93397777777778</v>
      </c>
      <c r="E171" s="14">
        <v>3.029280222460164</v>
      </c>
      <c r="F171" s="14">
        <v>0</v>
      </c>
      <c r="G171" s="11"/>
      <c r="H171" s="11"/>
      <c r="I171" s="11"/>
      <c r="J171" s="11"/>
      <c r="K171" s="11"/>
      <c r="L171" s="11"/>
      <c r="M171" s="13"/>
    </row>
    <row r="172" spans="1:13" x14ac:dyDescent="0.3">
      <c r="A172" s="425">
        <v>41800</v>
      </c>
      <c r="B172" s="12">
        <v>161</v>
      </c>
      <c r="C172" s="426">
        <v>15.075000000000001</v>
      </c>
      <c r="D172" s="426">
        <v>26.118866666666669</v>
      </c>
      <c r="E172" s="14">
        <v>3.0981684500951814</v>
      </c>
      <c r="F172" s="14">
        <v>0</v>
      </c>
      <c r="G172" s="11"/>
      <c r="H172" s="11"/>
      <c r="I172" s="11"/>
      <c r="J172" s="11"/>
      <c r="K172" s="11"/>
      <c r="L172" s="11"/>
      <c r="M172" s="13"/>
    </row>
    <row r="173" spans="1:13" x14ac:dyDescent="0.3">
      <c r="A173" s="425">
        <v>41801</v>
      </c>
      <c r="B173" s="12">
        <v>162</v>
      </c>
      <c r="C173" s="426">
        <v>12.430000000000001</v>
      </c>
      <c r="D173" s="426">
        <v>25.962422222222223</v>
      </c>
      <c r="E173" s="14">
        <v>3.0397868431685331</v>
      </c>
      <c r="F173" s="14">
        <v>0</v>
      </c>
      <c r="G173" s="11"/>
      <c r="H173" s="11"/>
      <c r="I173" s="11"/>
      <c r="J173" s="11"/>
      <c r="K173" s="11"/>
      <c r="L173" s="11"/>
      <c r="M173" s="13"/>
    </row>
    <row r="174" spans="1:13" x14ac:dyDescent="0.3">
      <c r="A174" s="425">
        <v>41802</v>
      </c>
      <c r="B174" s="12">
        <v>163</v>
      </c>
      <c r="C174" s="426">
        <v>18.388888888888889</v>
      </c>
      <c r="D174" s="426">
        <v>25.979488888888888</v>
      </c>
      <c r="E174" s="14">
        <v>3.0461067709891259</v>
      </c>
      <c r="F174" s="14">
        <v>0</v>
      </c>
      <c r="G174" s="11"/>
      <c r="H174" s="11"/>
      <c r="I174" s="11"/>
      <c r="J174" s="11"/>
      <c r="K174" s="11"/>
      <c r="L174" s="11"/>
      <c r="M174" s="13"/>
    </row>
    <row r="175" spans="1:13" x14ac:dyDescent="0.3">
      <c r="A175" s="425">
        <v>41803</v>
      </c>
      <c r="B175" s="12">
        <v>164</v>
      </c>
      <c r="C175" s="426">
        <v>7.43</v>
      </c>
      <c r="D175" s="426">
        <v>25.976644444444446</v>
      </c>
      <c r="E175" s="14">
        <v>3.045052618237909</v>
      </c>
      <c r="F175" s="14">
        <v>0</v>
      </c>
      <c r="G175" s="11"/>
      <c r="H175" s="11"/>
      <c r="I175" s="11"/>
      <c r="J175" s="11"/>
      <c r="K175" s="11"/>
      <c r="L175" s="11"/>
      <c r="M175" s="13"/>
    </row>
    <row r="176" spans="1:13" x14ac:dyDescent="0.3">
      <c r="A176" s="425">
        <v>41804</v>
      </c>
      <c r="B176" s="12">
        <v>165</v>
      </c>
      <c r="C176" s="426">
        <v>3.1444444444444448</v>
      </c>
      <c r="D176" s="426">
        <v>26.11602222222222</v>
      </c>
      <c r="E176" s="14">
        <v>3.0970979558917286</v>
      </c>
      <c r="F176" s="14">
        <v>0</v>
      </c>
      <c r="G176" s="11"/>
      <c r="H176" s="11"/>
      <c r="I176" s="11"/>
      <c r="J176" s="11"/>
      <c r="K176" s="11"/>
      <c r="L176" s="11"/>
      <c r="M176" s="13"/>
    </row>
    <row r="177" spans="1:13" x14ac:dyDescent="0.3">
      <c r="A177" s="425">
        <v>41805</v>
      </c>
      <c r="B177" s="12">
        <v>166</v>
      </c>
      <c r="C177" s="426">
        <v>1.3187500000000001</v>
      </c>
      <c r="D177" s="426">
        <v>26.138777777777779</v>
      </c>
      <c r="E177" s="14">
        <v>3.1056712738484888</v>
      </c>
      <c r="F177" s="14">
        <v>0</v>
      </c>
      <c r="G177" s="11"/>
      <c r="H177" s="11"/>
      <c r="I177" s="11"/>
      <c r="J177" s="11"/>
      <c r="K177" s="11"/>
      <c r="L177" s="11"/>
      <c r="M177" s="13"/>
    </row>
    <row r="178" spans="1:13" x14ac:dyDescent="0.3">
      <c r="A178" s="425">
        <v>41806</v>
      </c>
      <c r="B178" s="12">
        <v>167</v>
      </c>
      <c r="C178" s="426">
        <v>4.0333333333333332</v>
      </c>
      <c r="D178" s="426">
        <v>25.831577777777781</v>
      </c>
      <c r="E178" s="14">
        <v>2.9917311153719313</v>
      </c>
      <c r="F178" s="14">
        <v>0</v>
      </c>
      <c r="G178" s="11"/>
      <c r="H178" s="11"/>
      <c r="I178" s="11"/>
      <c r="J178" s="11"/>
      <c r="K178" s="11"/>
      <c r="L178" s="11"/>
      <c r="M178" s="13"/>
    </row>
    <row r="179" spans="1:13" x14ac:dyDescent="0.3">
      <c r="A179" s="425">
        <v>41807</v>
      </c>
      <c r="B179" s="12">
        <v>168</v>
      </c>
      <c r="C179" s="426">
        <v>10.185714285714287</v>
      </c>
      <c r="D179" s="426">
        <v>25.902688888888889</v>
      </c>
      <c r="E179" s="14">
        <v>3.0177612959357654</v>
      </c>
      <c r="F179" s="14">
        <v>0</v>
      </c>
      <c r="G179" s="11"/>
      <c r="H179" s="11"/>
      <c r="I179" s="11"/>
      <c r="J179" s="11"/>
      <c r="K179" s="11"/>
      <c r="L179" s="11"/>
      <c r="M179" s="13"/>
    </row>
    <row r="180" spans="1:13" x14ac:dyDescent="0.3">
      <c r="A180" s="425">
        <v>41808</v>
      </c>
      <c r="B180" s="12">
        <v>169</v>
      </c>
      <c r="C180" s="426">
        <v>14.016666666666667</v>
      </c>
      <c r="D180" s="426">
        <v>25.848644444444446</v>
      </c>
      <c r="E180" s="14">
        <v>2.9979594803233587</v>
      </c>
      <c r="F180" s="14">
        <v>0</v>
      </c>
      <c r="G180" s="11"/>
      <c r="H180" s="11"/>
      <c r="I180" s="11"/>
      <c r="J180" s="11"/>
      <c r="K180" s="11"/>
      <c r="L180" s="11"/>
      <c r="M180" s="13"/>
    </row>
    <row r="181" spans="1:13" x14ac:dyDescent="0.3">
      <c r="A181" s="425">
        <v>41809</v>
      </c>
      <c r="B181" s="12">
        <v>170</v>
      </c>
      <c r="C181" s="426">
        <v>12.484999999999999</v>
      </c>
      <c r="D181" s="426">
        <v>25.905533333333334</v>
      </c>
      <c r="E181" s="14">
        <v>3.0188068117989499</v>
      </c>
      <c r="F181" s="14">
        <v>0</v>
      </c>
      <c r="G181" s="11"/>
      <c r="H181" s="11"/>
      <c r="I181" s="11"/>
      <c r="J181" s="11"/>
      <c r="K181" s="11"/>
      <c r="L181" s="11"/>
      <c r="M181" s="13"/>
    </row>
    <row r="182" spans="1:13" x14ac:dyDescent="0.3">
      <c r="A182" s="425">
        <v>41810</v>
      </c>
      <c r="B182" s="12">
        <v>171</v>
      </c>
      <c r="C182" s="426">
        <v>25.110000000000003</v>
      </c>
      <c r="D182" s="426">
        <v>25.69788888888889</v>
      </c>
      <c r="E182" s="14">
        <v>2.943353713789949</v>
      </c>
      <c r="F182" s="14">
        <v>0</v>
      </c>
      <c r="G182" s="11"/>
      <c r="H182" s="11"/>
      <c r="I182" s="11"/>
      <c r="J182" s="11"/>
      <c r="K182" s="11"/>
      <c r="L182" s="11"/>
      <c r="M182" s="13"/>
    </row>
    <row r="183" spans="1:13" x14ac:dyDescent="0.3">
      <c r="A183" s="425">
        <v>41811</v>
      </c>
      <c r="B183" s="12">
        <v>172</v>
      </c>
      <c r="C183" s="426">
        <v>16.84375</v>
      </c>
      <c r="D183" s="426">
        <v>25.894155555555557</v>
      </c>
      <c r="E183" s="14">
        <v>3.0146267384944938</v>
      </c>
      <c r="F183" s="14">
        <v>0</v>
      </c>
      <c r="G183" s="11"/>
      <c r="H183" s="11"/>
      <c r="I183" s="11"/>
      <c r="J183" s="11"/>
      <c r="K183" s="11"/>
      <c r="L183" s="11"/>
      <c r="M183" s="13"/>
    </row>
    <row r="184" spans="1:13" x14ac:dyDescent="0.3">
      <c r="A184" s="425">
        <v>41812</v>
      </c>
      <c r="B184" s="12">
        <v>173</v>
      </c>
      <c r="C184" s="426">
        <v>9.0062500000000014</v>
      </c>
      <c r="D184" s="426">
        <v>26.079044444444445</v>
      </c>
      <c r="E184" s="14">
        <v>3.0832119431393239</v>
      </c>
      <c r="F184" s="14">
        <v>0</v>
      </c>
      <c r="G184" s="11"/>
      <c r="H184" s="11"/>
      <c r="I184" s="11"/>
      <c r="J184" s="11"/>
      <c r="K184" s="11"/>
      <c r="L184" s="11"/>
      <c r="M184" s="13"/>
    </row>
    <row r="185" spans="1:13" x14ac:dyDescent="0.3">
      <c r="A185" s="425">
        <v>41813</v>
      </c>
      <c r="B185" s="12">
        <v>174</v>
      </c>
      <c r="C185" s="426">
        <v>12.583333333333334</v>
      </c>
      <c r="D185" s="426">
        <v>25.848644444444446</v>
      </c>
      <c r="E185" s="14">
        <v>2.9979594803233574</v>
      </c>
      <c r="F185" s="14">
        <v>0</v>
      </c>
      <c r="G185" s="11"/>
      <c r="H185" s="11"/>
      <c r="I185" s="11"/>
      <c r="J185" s="11"/>
      <c r="K185" s="11"/>
      <c r="L185" s="11"/>
      <c r="M185" s="13"/>
    </row>
    <row r="186" spans="1:13" x14ac:dyDescent="0.3">
      <c r="A186" s="425">
        <v>41814</v>
      </c>
      <c r="B186" s="12">
        <v>175</v>
      </c>
      <c r="C186" s="426">
        <v>9.7062500000000007</v>
      </c>
      <c r="D186" s="426">
        <v>25.746244444444443</v>
      </c>
      <c r="E186" s="14">
        <v>2.9607677901912579</v>
      </c>
      <c r="F186" s="14">
        <v>0</v>
      </c>
      <c r="G186" s="11"/>
      <c r="H186" s="11"/>
      <c r="I186" s="11"/>
      <c r="J186" s="11"/>
      <c r="K186" s="11"/>
      <c r="L186" s="11"/>
      <c r="M186" s="13"/>
    </row>
    <row r="187" spans="1:13" x14ac:dyDescent="0.3">
      <c r="A187" s="425">
        <v>41815</v>
      </c>
      <c r="B187" s="12">
        <v>176</v>
      </c>
      <c r="C187" s="426">
        <v>24.727777777777778</v>
      </c>
      <c r="D187" s="426">
        <v>25.586600000000004</v>
      </c>
      <c r="E187" s="14">
        <v>2.9036368627998193</v>
      </c>
      <c r="F187" s="14">
        <v>0</v>
      </c>
      <c r="G187" s="11"/>
      <c r="H187" s="11"/>
      <c r="I187" s="11"/>
      <c r="J187" s="11"/>
      <c r="K187" s="11"/>
      <c r="L187" s="11"/>
      <c r="M187" s="13"/>
    </row>
    <row r="188" spans="1:13" x14ac:dyDescent="0.3">
      <c r="A188" s="425">
        <v>41816</v>
      </c>
      <c r="B188" s="12">
        <v>177</v>
      </c>
      <c r="C188" s="426">
        <v>14.915000000000001</v>
      </c>
      <c r="D188" s="426">
        <v>25.905533333333334</v>
      </c>
      <c r="E188" s="14">
        <v>3.0188068117989499</v>
      </c>
      <c r="F188" s="14">
        <v>0</v>
      </c>
      <c r="G188" s="11"/>
      <c r="H188" s="11"/>
      <c r="I188" s="11"/>
      <c r="J188" s="11"/>
      <c r="K188" s="11"/>
      <c r="L188" s="11"/>
      <c r="M188" s="13"/>
    </row>
    <row r="189" spans="1:13" x14ac:dyDescent="0.3">
      <c r="A189" s="425">
        <v>41817</v>
      </c>
      <c r="B189" s="12">
        <v>178</v>
      </c>
      <c r="C189" s="426">
        <v>11.699999999999998</v>
      </c>
      <c r="D189" s="426">
        <v>25.942511111111113</v>
      </c>
      <c r="E189" s="14">
        <v>3.0324287200232614</v>
      </c>
      <c r="F189" s="14">
        <v>0</v>
      </c>
      <c r="G189" s="11"/>
      <c r="H189" s="11"/>
      <c r="I189" s="11"/>
      <c r="J189" s="11"/>
      <c r="K189" s="11"/>
      <c r="L189" s="11"/>
      <c r="M189" s="13"/>
    </row>
    <row r="190" spans="1:13" x14ac:dyDescent="0.3">
      <c r="A190" s="425">
        <v>41818</v>
      </c>
      <c r="B190" s="12">
        <v>179</v>
      </c>
      <c r="C190" s="426">
        <v>1.9833333333333334</v>
      </c>
      <c r="D190" s="426">
        <v>25.842955555555555</v>
      </c>
      <c r="E190" s="14">
        <v>2.9958820348581314</v>
      </c>
      <c r="F190" s="14">
        <v>0</v>
      </c>
      <c r="G190" s="11"/>
      <c r="H190" s="11"/>
      <c r="I190" s="11"/>
      <c r="J190" s="11"/>
      <c r="K190" s="11"/>
      <c r="L190" s="11"/>
      <c r="M190" s="13"/>
    </row>
    <row r="191" spans="1:13" x14ac:dyDescent="0.3">
      <c r="A191" s="425">
        <v>41819</v>
      </c>
      <c r="B191" s="12">
        <v>180</v>
      </c>
      <c r="C191" s="426">
        <v>8.6999999999999993</v>
      </c>
      <c r="D191" s="426">
        <v>25.732022222222223</v>
      </c>
      <c r="E191" s="14">
        <v>2.955636117401629</v>
      </c>
      <c r="F191" s="14">
        <v>0</v>
      </c>
      <c r="G191" s="11"/>
      <c r="H191" s="11"/>
      <c r="I191" s="11"/>
      <c r="J191" s="11"/>
      <c r="K191" s="11"/>
      <c r="L191" s="11"/>
      <c r="M191" s="13"/>
    </row>
    <row r="192" spans="1:13" x14ac:dyDescent="0.3">
      <c r="A192" s="425">
        <v>41820</v>
      </c>
      <c r="B192" s="12">
        <v>181</v>
      </c>
      <c r="C192" s="426">
        <v>7.7950000000000017</v>
      </c>
      <c r="D192" s="426">
        <v>25.621088888888888</v>
      </c>
      <c r="E192" s="14">
        <v>2.9158915251560393</v>
      </c>
      <c r="F192" s="14">
        <v>0</v>
      </c>
      <c r="G192" s="11"/>
      <c r="H192" s="11"/>
      <c r="I192" s="11"/>
      <c r="J192" s="11"/>
      <c r="K192" s="11"/>
      <c r="L192" s="11"/>
      <c r="M192" s="13"/>
    </row>
    <row r="193" spans="1:13" x14ac:dyDescent="0.3">
      <c r="A193" s="425">
        <v>41821</v>
      </c>
      <c r="B193" s="12">
        <v>182</v>
      </c>
      <c r="C193" s="426">
        <v>13.324999999999999</v>
      </c>
      <c r="D193" s="426">
        <v>25.669444444444444</v>
      </c>
      <c r="E193" s="14">
        <v>2.9580118319938578</v>
      </c>
      <c r="F193" s="14">
        <v>0</v>
      </c>
      <c r="G193" s="11"/>
      <c r="H193" s="11"/>
      <c r="I193" s="11"/>
      <c r="J193" s="11"/>
      <c r="K193" s="11"/>
      <c r="L193" s="11"/>
      <c r="M193" s="13"/>
    </row>
    <row r="194" spans="1:13" x14ac:dyDescent="0.3">
      <c r="A194" s="425">
        <v>41822</v>
      </c>
      <c r="B194" s="12">
        <v>183</v>
      </c>
      <c r="C194" s="426">
        <v>10.938888888888888</v>
      </c>
      <c r="D194" s="426">
        <v>25.459240000000001</v>
      </c>
      <c r="E194" s="14">
        <v>2.8830272326553912</v>
      </c>
      <c r="F194" s="14">
        <v>0</v>
      </c>
      <c r="G194" s="11"/>
      <c r="H194" s="11"/>
      <c r="I194" s="11"/>
      <c r="J194" s="11"/>
      <c r="K194" s="11"/>
      <c r="L194" s="11"/>
      <c r="M194" s="13"/>
    </row>
    <row r="195" spans="1:13" x14ac:dyDescent="0.3">
      <c r="A195" s="425">
        <v>41823</v>
      </c>
      <c r="B195" s="12">
        <v>184</v>
      </c>
      <c r="C195" s="426">
        <v>16.055</v>
      </c>
      <c r="D195" s="426">
        <v>25.4618</v>
      </c>
      <c r="E195" s="14">
        <v>2.8839296057213257</v>
      </c>
      <c r="F195" s="14">
        <v>0</v>
      </c>
      <c r="G195" s="11"/>
      <c r="H195" s="11"/>
      <c r="I195" s="11"/>
      <c r="J195" s="11"/>
      <c r="K195" s="11"/>
      <c r="L195" s="11"/>
      <c r="M195" s="13"/>
    </row>
    <row r="196" spans="1:13" x14ac:dyDescent="0.3">
      <c r="A196" s="425">
        <v>41824</v>
      </c>
      <c r="B196" s="12">
        <v>185</v>
      </c>
      <c r="C196" s="426">
        <v>13.19375</v>
      </c>
      <c r="D196" s="426">
        <v>25.635311111111115</v>
      </c>
      <c r="E196" s="14">
        <v>2.9457129327927731</v>
      </c>
      <c r="F196" s="14">
        <v>0</v>
      </c>
      <c r="G196" s="11"/>
      <c r="H196" s="11"/>
      <c r="I196" s="11"/>
      <c r="J196" s="11"/>
      <c r="K196" s="11"/>
      <c r="L196" s="11"/>
      <c r="M196" s="13"/>
    </row>
    <row r="197" spans="1:13" x14ac:dyDescent="0.3">
      <c r="A197" s="425">
        <v>41825</v>
      </c>
      <c r="B197" s="12">
        <v>186</v>
      </c>
      <c r="C197" s="426">
        <v>12.775</v>
      </c>
      <c r="D197" s="426">
        <v>25.48171111111111</v>
      </c>
      <c r="E197" s="14">
        <v>2.8909571616540095</v>
      </c>
      <c r="F197" s="14">
        <v>0</v>
      </c>
      <c r="G197" s="11"/>
      <c r="H197" s="11"/>
      <c r="I197" s="11"/>
      <c r="J197" s="11"/>
      <c r="K197" s="11"/>
      <c r="L197" s="11"/>
      <c r="M197" s="13"/>
    </row>
    <row r="198" spans="1:13" x14ac:dyDescent="0.3">
      <c r="A198" s="425">
        <v>41826</v>
      </c>
      <c r="B198" s="12">
        <v>187</v>
      </c>
      <c r="C198" s="426">
        <v>16.331250000000001</v>
      </c>
      <c r="D198" s="426">
        <v>25.551400000000001</v>
      </c>
      <c r="E198" s="14">
        <v>2.9156807366395259</v>
      </c>
      <c r="F198" s="14">
        <v>0</v>
      </c>
      <c r="G198" s="11"/>
      <c r="H198" s="11"/>
      <c r="I198" s="11"/>
      <c r="J198" s="11"/>
      <c r="K198" s="11"/>
      <c r="L198" s="11"/>
      <c r="M198" s="13"/>
    </row>
    <row r="199" spans="1:13" x14ac:dyDescent="0.3">
      <c r="A199" s="425">
        <v>41827</v>
      </c>
      <c r="B199" s="12">
        <v>188</v>
      </c>
      <c r="C199" s="426">
        <v>2.8444444444444441</v>
      </c>
      <c r="D199" s="426">
        <v>25.697319999999998</v>
      </c>
      <c r="E199" s="14">
        <v>2.9680913529735227</v>
      </c>
      <c r="F199" s="14">
        <v>0</v>
      </c>
      <c r="G199" s="11"/>
      <c r="H199" s="11"/>
      <c r="I199" s="11"/>
      <c r="J199" s="11"/>
      <c r="K199" s="11"/>
      <c r="L199" s="11"/>
      <c r="M199" s="13"/>
    </row>
    <row r="200" spans="1:13" x14ac:dyDescent="0.3">
      <c r="A200" s="425">
        <v>41828</v>
      </c>
      <c r="B200" s="12">
        <v>189</v>
      </c>
      <c r="C200" s="426">
        <v>2.0833333333333335</v>
      </c>
      <c r="D200" s="426">
        <v>25.623080000000002</v>
      </c>
      <c r="E200" s="14">
        <v>2.9413174367718269</v>
      </c>
      <c r="F200" s="14">
        <v>0</v>
      </c>
      <c r="G200" s="11"/>
      <c r="H200" s="11"/>
      <c r="I200" s="11"/>
      <c r="J200" s="11"/>
      <c r="K200" s="11"/>
      <c r="L200" s="11"/>
      <c r="M200" s="13"/>
    </row>
    <row r="201" spans="1:13" x14ac:dyDescent="0.3">
      <c r="A201" s="425">
        <v>41829</v>
      </c>
      <c r="B201" s="12">
        <v>190</v>
      </c>
      <c r="C201" s="426">
        <v>6.7055555555555557</v>
      </c>
      <c r="D201" s="426">
        <v>25.812519999999999</v>
      </c>
      <c r="E201" s="14">
        <v>3.0100850149883658</v>
      </c>
      <c r="F201" s="14">
        <v>0</v>
      </c>
      <c r="G201" s="11"/>
      <c r="H201" s="11"/>
      <c r="I201" s="11"/>
      <c r="J201" s="11"/>
      <c r="K201" s="11"/>
      <c r="L201" s="11"/>
      <c r="M201" s="13"/>
    </row>
    <row r="202" spans="1:13" x14ac:dyDescent="0.3">
      <c r="A202" s="425">
        <v>41830</v>
      </c>
      <c r="B202" s="12">
        <v>191</v>
      </c>
      <c r="C202" s="426">
        <v>11.725</v>
      </c>
      <c r="D202" s="426">
        <v>25.707560000000001</v>
      </c>
      <c r="E202" s="14">
        <v>2.971802039279797</v>
      </c>
      <c r="F202" s="14">
        <v>0</v>
      </c>
      <c r="G202" s="11"/>
      <c r="H202" s="11"/>
      <c r="I202" s="11"/>
      <c r="J202" s="11"/>
      <c r="K202" s="11"/>
      <c r="L202" s="11"/>
      <c r="M202" s="13"/>
    </row>
    <row r="203" spans="1:13" x14ac:dyDescent="0.3">
      <c r="A203" s="425">
        <v>41831</v>
      </c>
      <c r="B203" s="12">
        <v>192</v>
      </c>
      <c r="C203" s="426">
        <v>8.56111111111111</v>
      </c>
      <c r="D203" s="426">
        <v>25.697319999999998</v>
      </c>
      <c r="E203" s="14">
        <v>2.9680913529735227</v>
      </c>
      <c r="F203" s="14">
        <v>0</v>
      </c>
      <c r="G203" s="11"/>
      <c r="H203" s="11"/>
      <c r="I203" s="11"/>
      <c r="J203" s="11"/>
      <c r="K203" s="11"/>
      <c r="L203" s="11"/>
      <c r="M203" s="13"/>
    </row>
    <row r="204" spans="1:13" x14ac:dyDescent="0.3">
      <c r="A204" s="425">
        <v>41832</v>
      </c>
      <c r="B204" s="12">
        <v>193</v>
      </c>
      <c r="C204" s="426">
        <v>6.7944444444444443</v>
      </c>
      <c r="D204" s="426">
        <v>25.707560000000001</v>
      </c>
      <c r="E204" s="14">
        <v>2.971802039279797</v>
      </c>
      <c r="F204" s="14">
        <v>0</v>
      </c>
      <c r="G204" s="11"/>
      <c r="H204" s="11"/>
      <c r="I204" s="11"/>
      <c r="J204" s="11"/>
      <c r="K204" s="11"/>
      <c r="L204" s="11"/>
      <c r="M204" s="13"/>
    </row>
    <row r="205" spans="1:13" x14ac:dyDescent="0.3">
      <c r="A205" s="425">
        <v>41833</v>
      </c>
      <c r="B205" s="12">
        <v>194</v>
      </c>
      <c r="C205" s="426">
        <v>8.1166666666666671</v>
      </c>
      <c r="D205" s="426">
        <v>25.766439999999999</v>
      </c>
      <c r="E205" s="14">
        <v>2.9932220588305416</v>
      </c>
      <c r="F205" s="14">
        <v>0</v>
      </c>
      <c r="G205" s="11"/>
      <c r="H205" s="11"/>
      <c r="I205" s="11"/>
      <c r="J205" s="11"/>
      <c r="K205" s="11"/>
      <c r="L205" s="11"/>
      <c r="M205" s="13"/>
    </row>
    <row r="206" spans="1:13" x14ac:dyDescent="0.3">
      <c r="A206" s="425">
        <v>41834</v>
      </c>
      <c r="B206" s="12">
        <v>195</v>
      </c>
      <c r="C206" s="426">
        <v>16.105555555555554</v>
      </c>
      <c r="D206" s="426">
        <v>25.982333333333337</v>
      </c>
      <c r="E206" s="14">
        <v>3.072984656879084</v>
      </c>
      <c r="F206" s="14">
        <v>0</v>
      </c>
      <c r="G206" s="11"/>
      <c r="H206" s="11"/>
      <c r="I206" s="11"/>
      <c r="J206" s="11"/>
      <c r="K206" s="11"/>
      <c r="L206" s="11"/>
      <c r="M206" s="13"/>
    </row>
    <row r="207" spans="1:13" x14ac:dyDescent="0.3">
      <c r="A207" s="425">
        <v>41835</v>
      </c>
      <c r="B207" s="12">
        <v>196</v>
      </c>
      <c r="C207" s="426">
        <v>5.6083333333333334</v>
      </c>
      <c r="D207" s="426">
        <v>25.723488888888888</v>
      </c>
      <c r="E207" s="14">
        <v>2.9775827732211613</v>
      </c>
      <c r="F207" s="14">
        <v>0</v>
      </c>
      <c r="G207" s="11"/>
      <c r="H207" s="11"/>
      <c r="I207" s="11"/>
      <c r="J207" s="11"/>
      <c r="K207" s="11"/>
      <c r="L207" s="11"/>
      <c r="M207" s="13"/>
    </row>
    <row r="208" spans="1:13" x14ac:dyDescent="0.3">
      <c r="A208" s="425">
        <v>41836</v>
      </c>
      <c r="B208" s="12">
        <v>197</v>
      </c>
      <c r="C208" s="426">
        <v>15.344444444444447</v>
      </c>
      <c r="D208" s="426">
        <v>25.45412</v>
      </c>
      <c r="E208" s="14">
        <v>2.8812232858781179</v>
      </c>
      <c r="F208" s="14">
        <v>0</v>
      </c>
      <c r="G208" s="11"/>
      <c r="H208" s="11"/>
      <c r="I208" s="11"/>
      <c r="J208" s="11"/>
      <c r="K208" s="11"/>
      <c r="L208" s="11"/>
      <c r="M208" s="13"/>
    </row>
    <row r="209" spans="1:13" x14ac:dyDescent="0.3">
      <c r="A209" s="425">
        <v>41837</v>
      </c>
      <c r="B209" s="12">
        <v>198</v>
      </c>
      <c r="C209" s="426">
        <v>5.5277777777777777</v>
      </c>
      <c r="D209" s="426">
        <v>25.643560000000001</v>
      </c>
      <c r="E209" s="14">
        <v>2.9486807944635762</v>
      </c>
      <c r="F209" s="14">
        <v>0</v>
      </c>
      <c r="G209" s="11"/>
      <c r="H209" s="11"/>
      <c r="I209" s="11"/>
      <c r="J209" s="11"/>
      <c r="K209" s="11"/>
      <c r="L209" s="11"/>
      <c r="M209" s="13"/>
    </row>
    <row r="210" spans="1:13" x14ac:dyDescent="0.3">
      <c r="A210" s="425">
        <v>41838</v>
      </c>
      <c r="B210" s="12">
        <v>199</v>
      </c>
      <c r="C210" s="426">
        <v>12.614999999999998</v>
      </c>
      <c r="D210" s="426">
        <v>25.582120000000003</v>
      </c>
      <c r="E210" s="14">
        <v>2.9266421897261297</v>
      </c>
      <c r="F210" s="14">
        <v>0</v>
      </c>
      <c r="G210" s="11"/>
      <c r="H210" s="11"/>
      <c r="I210" s="11"/>
      <c r="J210" s="11"/>
      <c r="K210" s="11"/>
      <c r="L210" s="11"/>
      <c r="M210" s="13"/>
    </row>
    <row r="211" spans="1:13" x14ac:dyDescent="0.3">
      <c r="A211" s="425">
        <v>41839</v>
      </c>
      <c r="B211" s="12">
        <v>200</v>
      </c>
      <c r="C211" s="426">
        <v>13.334999999999999</v>
      </c>
      <c r="D211" s="426">
        <v>25.820200000000003</v>
      </c>
      <c r="E211" s="14">
        <v>3.0129040103642795</v>
      </c>
      <c r="F211" s="14">
        <v>0</v>
      </c>
      <c r="G211" s="11"/>
      <c r="H211" s="11"/>
      <c r="I211" s="11"/>
      <c r="J211" s="11"/>
      <c r="K211" s="11"/>
      <c r="L211" s="11"/>
      <c r="M211" s="13"/>
    </row>
    <row r="212" spans="1:13" x14ac:dyDescent="0.3">
      <c r="A212" s="425">
        <v>41840</v>
      </c>
      <c r="B212" s="12">
        <v>201</v>
      </c>
      <c r="C212" s="426">
        <v>17.656249999999996</v>
      </c>
      <c r="D212" s="426">
        <v>25.840679999999999</v>
      </c>
      <c r="E212" s="14">
        <v>3.0204332191396612</v>
      </c>
      <c r="F212" s="14">
        <v>0</v>
      </c>
      <c r="G212" s="11"/>
      <c r="H212" s="11"/>
      <c r="I212" s="11"/>
      <c r="J212" s="11"/>
      <c r="K212" s="11"/>
      <c r="L212" s="11"/>
      <c r="M212" s="13"/>
    </row>
    <row r="213" spans="1:13" x14ac:dyDescent="0.3">
      <c r="A213" s="425">
        <v>41841</v>
      </c>
      <c r="B213" s="12">
        <v>202</v>
      </c>
      <c r="C213" s="426">
        <v>3.9187500000000002</v>
      </c>
      <c r="D213" s="426">
        <v>25.63588</v>
      </c>
      <c r="E213" s="14">
        <v>2.9459175234785873</v>
      </c>
      <c r="F213" s="14">
        <v>0</v>
      </c>
      <c r="G213" s="11"/>
      <c r="H213" s="11"/>
      <c r="I213" s="11"/>
      <c r="J213" s="11"/>
      <c r="K213" s="11"/>
      <c r="L213" s="11"/>
      <c r="M213" s="13"/>
    </row>
    <row r="214" spans="1:13" x14ac:dyDescent="0.3">
      <c r="A214" s="425">
        <v>41842</v>
      </c>
      <c r="B214" s="12">
        <v>203</v>
      </c>
      <c r="C214" s="426">
        <v>5.8687500000000004</v>
      </c>
      <c r="D214" s="426">
        <v>25.615400000000001</v>
      </c>
      <c r="E214" s="14">
        <v>2.9385606025620166</v>
      </c>
      <c r="F214" s="14">
        <v>0</v>
      </c>
      <c r="G214" s="11"/>
      <c r="H214" s="11"/>
      <c r="I214" s="11"/>
      <c r="J214" s="11"/>
      <c r="K214" s="11"/>
      <c r="L214" s="11"/>
      <c r="M214" s="13"/>
    </row>
    <row r="215" spans="1:13" x14ac:dyDescent="0.3">
      <c r="A215" s="425">
        <v>41843</v>
      </c>
      <c r="B215" s="12">
        <v>204</v>
      </c>
      <c r="C215" s="426">
        <v>5.3055555555555554</v>
      </c>
      <c r="D215" s="426">
        <v>25.630759999999999</v>
      </c>
      <c r="E215" s="14">
        <v>2.9440766841859345</v>
      </c>
      <c r="F215" s="14">
        <v>0</v>
      </c>
      <c r="G215" s="11"/>
      <c r="H215" s="11"/>
      <c r="I215" s="11"/>
      <c r="J215" s="11"/>
      <c r="K215" s="11"/>
      <c r="L215" s="11"/>
      <c r="M215" s="13"/>
    </row>
    <row r="216" spans="1:13" x14ac:dyDescent="0.3">
      <c r="A216" s="425">
        <v>41844</v>
      </c>
      <c r="B216" s="12">
        <v>205</v>
      </c>
      <c r="C216" s="426">
        <v>4.05</v>
      </c>
      <c r="D216" s="426">
        <v>25.523240000000001</v>
      </c>
      <c r="E216" s="14">
        <v>2.9056665655460754</v>
      </c>
      <c r="F216" s="14">
        <v>0</v>
      </c>
      <c r="G216" s="11"/>
      <c r="H216" s="11"/>
      <c r="I216" s="11"/>
      <c r="J216" s="11"/>
      <c r="K216" s="11"/>
      <c r="L216" s="11"/>
      <c r="M216" s="13"/>
    </row>
    <row r="217" spans="1:13" x14ac:dyDescent="0.3">
      <c r="A217" s="425">
        <v>41845</v>
      </c>
      <c r="B217" s="12">
        <v>206</v>
      </c>
      <c r="C217" s="426">
        <v>5.56</v>
      </c>
      <c r="D217" s="426">
        <v>25.658919999999998</v>
      </c>
      <c r="E217" s="14">
        <v>2.9542145823779902</v>
      </c>
      <c r="F217" s="14">
        <v>0</v>
      </c>
      <c r="G217" s="11"/>
      <c r="H217" s="11"/>
      <c r="I217" s="11"/>
      <c r="J217" s="11"/>
      <c r="K217" s="11"/>
      <c r="L217" s="11"/>
      <c r="M217" s="13"/>
    </row>
    <row r="218" spans="1:13" x14ac:dyDescent="0.3">
      <c r="A218" s="425">
        <v>41846</v>
      </c>
      <c r="B218" s="12">
        <v>207</v>
      </c>
      <c r="C218" s="426">
        <v>9.8249999999999993</v>
      </c>
      <c r="D218" s="426">
        <v>25.815079999999998</v>
      </c>
      <c r="E218" s="14">
        <v>3.0110244100232531</v>
      </c>
      <c r="F218" s="14">
        <v>0</v>
      </c>
      <c r="G218" s="11"/>
      <c r="H218" s="11"/>
      <c r="I218" s="11"/>
      <c r="J218" s="11"/>
      <c r="K218" s="11"/>
      <c r="L218" s="11"/>
      <c r="M218" s="13"/>
    </row>
    <row r="219" spans="1:13" x14ac:dyDescent="0.3">
      <c r="A219" s="425">
        <v>41847</v>
      </c>
      <c r="B219" s="12">
        <v>208</v>
      </c>
      <c r="C219" s="426">
        <v>2.5625</v>
      </c>
      <c r="D219" s="426">
        <v>25.687080000000002</v>
      </c>
      <c r="E219" s="14">
        <v>2.964384968886467</v>
      </c>
      <c r="F219" s="14">
        <v>0</v>
      </c>
      <c r="G219" s="11"/>
      <c r="H219" s="11"/>
      <c r="I219" s="11"/>
      <c r="J219" s="11"/>
      <c r="K219" s="11"/>
      <c r="L219" s="11"/>
      <c r="M219" s="13"/>
    </row>
    <row r="220" spans="1:13" x14ac:dyDescent="0.3">
      <c r="A220" s="425">
        <v>41848</v>
      </c>
      <c r="B220" s="12">
        <v>209</v>
      </c>
      <c r="C220" s="426">
        <v>1.9055555555555554</v>
      </c>
      <c r="D220" s="426">
        <v>25.681960000000004</v>
      </c>
      <c r="E220" s="14">
        <v>2.9625333896551829</v>
      </c>
      <c r="F220" s="14">
        <v>0</v>
      </c>
      <c r="G220" s="11"/>
      <c r="H220" s="11"/>
      <c r="I220" s="11"/>
      <c r="J220" s="11"/>
      <c r="K220" s="11"/>
      <c r="L220" s="11"/>
      <c r="M220" s="13"/>
    </row>
    <row r="221" spans="1:13" x14ac:dyDescent="0.3">
      <c r="A221" s="425">
        <v>41849</v>
      </c>
      <c r="B221" s="12">
        <v>210</v>
      </c>
      <c r="C221" s="426">
        <v>1.1428571428571428</v>
      </c>
      <c r="D221" s="426">
        <v>25.524377777777779</v>
      </c>
      <c r="E221" s="14">
        <v>2.9060705517188259</v>
      </c>
      <c r="F221" s="14">
        <v>0</v>
      </c>
      <c r="G221" s="11"/>
      <c r="H221" s="11"/>
      <c r="I221" s="11"/>
      <c r="J221" s="11"/>
      <c r="K221" s="11"/>
      <c r="L221" s="11"/>
      <c r="M221" s="13"/>
    </row>
    <row r="222" spans="1:13" x14ac:dyDescent="0.3">
      <c r="A222" s="425">
        <v>41850</v>
      </c>
      <c r="B222" s="12">
        <v>211</v>
      </c>
      <c r="C222" s="426">
        <v>1.3222222222222222</v>
      </c>
      <c r="D222" s="426">
        <v>25.336360000000003</v>
      </c>
      <c r="E222" s="14">
        <v>2.8400261989226299</v>
      </c>
      <c r="F222" s="14">
        <v>0</v>
      </c>
      <c r="G222" s="11"/>
      <c r="H222" s="11"/>
      <c r="I222" s="11"/>
      <c r="J222" s="11"/>
      <c r="K222" s="11"/>
      <c r="L222" s="11"/>
      <c r="M222" s="13"/>
    </row>
    <row r="223" spans="1:13" x14ac:dyDescent="0.3">
      <c r="A223" s="425">
        <v>41851</v>
      </c>
      <c r="B223" s="12">
        <v>212</v>
      </c>
      <c r="C223" s="426">
        <v>5.5142857142857142</v>
      </c>
      <c r="D223" s="426">
        <v>25.697320000000005</v>
      </c>
      <c r="E223" s="14">
        <v>2.968091352973524</v>
      </c>
      <c r="F223" s="14">
        <v>0</v>
      </c>
      <c r="G223" s="11"/>
      <c r="H223" s="11"/>
      <c r="I223" s="11"/>
      <c r="J223" s="11"/>
      <c r="K223" s="11"/>
      <c r="L223" s="11"/>
      <c r="M223" s="13"/>
    </row>
    <row r="224" spans="1:13" x14ac:dyDescent="0.3">
      <c r="A224" s="425">
        <v>41852</v>
      </c>
      <c r="B224" s="12">
        <v>213</v>
      </c>
      <c r="C224" s="426">
        <v>2.6357142857142857</v>
      </c>
      <c r="D224" s="426">
        <v>25.436199999999999</v>
      </c>
      <c r="E224" s="14">
        <v>2.8749178626260323</v>
      </c>
      <c r="F224" s="14">
        <v>0</v>
      </c>
      <c r="G224" s="11"/>
      <c r="H224" s="11"/>
      <c r="I224" s="11"/>
      <c r="J224" s="11"/>
      <c r="K224" s="11"/>
      <c r="L224" s="11"/>
      <c r="M224" s="13"/>
    </row>
    <row r="225" spans="1:13" x14ac:dyDescent="0.3">
      <c r="A225" s="425">
        <v>41853</v>
      </c>
      <c r="B225" s="12">
        <v>214</v>
      </c>
      <c r="C225" s="426">
        <v>3.0142857142857138</v>
      </c>
      <c r="D225" s="426">
        <v>25.469480000000004</v>
      </c>
      <c r="E225" s="14">
        <v>2.8866383239430862</v>
      </c>
      <c r="F225" s="14">
        <v>0</v>
      </c>
      <c r="G225" s="11"/>
      <c r="H225" s="11"/>
      <c r="I225" s="11"/>
      <c r="J225" s="11"/>
      <c r="K225" s="11"/>
      <c r="L225" s="11"/>
      <c r="M225" s="13"/>
    </row>
    <row r="226" spans="1:13" x14ac:dyDescent="0.3">
      <c r="A226" s="425">
        <v>41854</v>
      </c>
      <c r="B226" s="12">
        <v>215</v>
      </c>
      <c r="C226" s="426">
        <v>2.2700000000000005</v>
      </c>
      <c r="D226" s="426">
        <v>25.584111111111113</v>
      </c>
      <c r="E226" s="14">
        <v>2.9273539841117922</v>
      </c>
      <c r="F226" s="14">
        <v>0</v>
      </c>
      <c r="G226" s="11"/>
      <c r="H226" s="11"/>
      <c r="I226" s="11"/>
      <c r="J226" s="11"/>
      <c r="K226" s="11"/>
      <c r="L226" s="11"/>
      <c r="M226" s="13"/>
    </row>
    <row r="227" spans="1:13" x14ac:dyDescent="0.3">
      <c r="A227" s="425">
        <v>41855</v>
      </c>
      <c r="B227" s="12">
        <v>216</v>
      </c>
      <c r="C227" s="426">
        <v>3.5277777777777772</v>
      </c>
      <c r="D227" s="426">
        <v>25.666600000000003</v>
      </c>
      <c r="E227" s="14">
        <v>2.9569851007135508</v>
      </c>
      <c r="F227" s="14">
        <v>0</v>
      </c>
      <c r="G227" s="11"/>
      <c r="H227" s="11"/>
      <c r="I227" s="11"/>
      <c r="J227" s="11"/>
      <c r="K227" s="11"/>
      <c r="L227" s="11"/>
      <c r="M227" s="13"/>
    </row>
    <row r="228" spans="1:13" x14ac:dyDescent="0.3">
      <c r="A228" s="425">
        <v>41856</v>
      </c>
      <c r="B228" s="12">
        <v>217</v>
      </c>
      <c r="C228" s="426">
        <v>0.66666666666666663</v>
      </c>
      <c r="D228" s="426">
        <v>25.761320000000005</v>
      </c>
      <c r="E228" s="14">
        <v>2.9913537915921986</v>
      </c>
      <c r="F228" s="14">
        <v>0</v>
      </c>
      <c r="G228" s="11"/>
      <c r="H228" s="11"/>
      <c r="I228" s="11"/>
      <c r="J228" s="11"/>
      <c r="K228" s="11"/>
      <c r="L228" s="11"/>
      <c r="M228" s="13"/>
    </row>
    <row r="229" spans="1:13" x14ac:dyDescent="0.3">
      <c r="A229" s="425">
        <v>41857</v>
      </c>
      <c r="B229" s="12">
        <v>218</v>
      </c>
      <c r="C229" s="426">
        <v>0.45714285714285718</v>
      </c>
      <c r="D229" s="426">
        <v>25.697320000000005</v>
      </c>
      <c r="E229" s="14">
        <v>2.968091352973524</v>
      </c>
      <c r="F229" s="14">
        <v>0</v>
      </c>
      <c r="G229" s="11"/>
      <c r="H229" s="11"/>
      <c r="I229" s="11"/>
      <c r="J229" s="11"/>
      <c r="K229" s="11"/>
      <c r="L229" s="11"/>
      <c r="M229" s="13"/>
    </row>
    <row r="230" spans="1:13" x14ac:dyDescent="0.3">
      <c r="A230" s="425">
        <v>41858</v>
      </c>
      <c r="B230" s="12">
        <v>219</v>
      </c>
      <c r="C230" s="426">
        <v>4.8777777777777773</v>
      </c>
      <c r="D230" s="426">
        <v>25.60004</v>
      </c>
      <c r="E230" s="14">
        <v>2.9330541709394029</v>
      </c>
      <c r="F230" s="14">
        <v>0</v>
      </c>
      <c r="G230" s="11"/>
      <c r="H230" s="11"/>
      <c r="I230" s="11"/>
      <c r="J230" s="11"/>
      <c r="K230" s="11"/>
      <c r="L230" s="11"/>
      <c r="M230" s="13"/>
    </row>
    <row r="231" spans="1:13" x14ac:dyDescent="0.3">
      <c r="A231" s="425">
        <v>41859</v>
      </c>
      <c r="B231" s="12">
        <v>220</v>
      </c>
      <c r="C231" s="426">
        <v>3.0785714285714283</v>
      </c>
      <c r="D231" s="426">
        <v>25.7178</v>
      </c>
      <c r="E231" s="14">
        <v>2.975517029468592</v>
      </c>
      <c r="F231" s="14">
        <v>0</v>
      </c>
      <c r="G231" s="11"/>
      <c r="H231" s="11"/>
      <c r="I231" s="11"/>
      <c r="J231" s="11"/>
      <c r="K231" s="11"/>
      <c r="L231" s="11"/>
      <c r="M231" s="13"/>
    </row>
    <row r="232" spans="1:13" x14ac:dyDescent="0.3">
      <c r="A232" s="425">
        <v>41860</v>
      </c>
      <c r="B232" s="12">
        <v>221</v>
      </c>
      <c r="C232" s="426">
        <v>3.05</v>
      </c>
      <c r="D232" s="426">
        <v>25.625640000000004</v>
      </c>
      <c r="E232" s="14">
        <v>2.942236917741297</v>
      </c>
      <c r="F232" s="14">
        <v>0</v>
      </c>
      <c r="G232" s="11"/>
      <c r="H232" s="11"/>
      <c r="I232" s="11"/>
      <c r="J232" s="11"/>
      <c r="K232" s="11"/>
      <c r="L232" s="11"/>
      <c r="M232" s="13"/>
    </row>
    <row r="233" spans="1:13" x14ac:dyDescent="0.3">
      <c r="A233" s="425">
        <v>41861</v>
      </c>
      <c r="B233" s="12">
        <v>222</v>
      </c>
      <c r="C233" s="426">
        <v>4.1722222222222216</v>
      </c>
      <c r="D233" s="426">
        <v>25.661480000000001</v>
      </c>
      <c r="E233" s="14">
        <v>2.9551378199566289</v>
      </c>
      <c r="F233" s="14">
        <v>0</v>
      </c>
      <c r="G233" s="11"/>
      <c r="H233" s="11"/>
      <c r="I233" s="11"/>
      <c r="J233" s="11"/>
      <c r="K233" s="11"/>
      <c r="L233" s="11"/>
      <c r="M233" s="13"/>
    </row>
    <row r="234" spans="1:13" x14ac:dyDescent="0.3">
      <c r="A234" s="425">
        <v>41862</v>
      </c>
      <c r="B234" s="12">
        <v>223</v>
      </c>
      <c r="C234" s="426">
        <v>1.655</v>
      </c>
      <c r="D234" s="426">
        <v>25.77412</v>
      </c>
      <c r="E234" s="14">
        <v>2.996026481675115</v>
      </c>
      <c r="F234" s="14">
        <v>0</v>
      </c>
      <c r="G234" s="11"/>
      <c r="H234" s="11"/>
      <c r="I234" s="11"/>
      <c r="J234" s="11"/>
      <c r="K234" s="11"/>
      <c r="L234" s="11"/>
      <c r="M234" s="13"/>
    </row>
    <row r="235" spans="1:13" x14ac:dyDescent="0.3">
      <c r="A235" s="425">
        <v>41863</v>
      </c>
      <c r="B235" s="12">
        <v>224</v>
      </c>
      <c r="C235" s="426">
        <v>4.1449999999999996</v>
      </c>
      <c r="D235" s="426">
        <v>25.753640000000001</v>
      </c>
      <c r="E235" s="14">
        <v>2.9885534122031614</v>
      </c>
      <c r="F235" s="14">
        <v>0</v>
      </c>
      <c r="G235" s="11"/>
      <c r="H235" s="11"/>
      <c r="I235" s="11"/>
      <c r="J235" s="11"/>
      <c r="K235" s="11"/>
      <c r="L235" s="11"/>
      <c r="M235" s="13"/>
    </row>
    <row r="236" spans="1:13" x14ac:dyDescent="0.3">
      <c r="A236" s="425">
        <v>41864</v>
      </c>
      <c r="B236" s="12">
        <v>225</v>
      </c>
      <c r="C236" s="426">
        <v>2.8055555555555554</v>
      </c>
      <c r="D236" s="426">
        <v>25.510439999999999</v>
      </c>
      <c r="E236" s="14">
        <v>2.9011253562970931</v>
      </c>
      <c r="F236" s="14">
        <v>0</v>
      </c>
      <c r="G236" s="11"/>
      <c r="H236" s="11"/>
      <c r="I236" s="11"/>
      <c r="J236" s="11"/>
      <c r="K236" s="11"/>
      <c r="L236" s="11"/>
      <c r="M236" s="13"/>
    </row>
    <row r="237" spans="1:13" x14ac:dyDescent="0.3">
      <c r="A237" s="425">
        <v>41865</v>
      </c>
      <c r="B237" s="12">
        <v>226</v>
      </c>
      <c r="C237" s="426">
        <v>0.18571428571428572</v>
      </c>
      <c r="D237" s="426">
        <v>25.533480000000001</v>
      </c>
      <c r="E237" s="14">
        <v>2.9093043408626893</v>
      </c>
      <c r="F237" s="14">
        <v>0</v>
      </c>
      <c r="G237" s="11"/>
      <c r="H237" s="11"/>
      <c r="I237" s="11"/>
      <c r="J237" s="11"/>
      <c r="K237" s="11"/>
      <c r="L237" s="11"/>
      <c r="M237" s="13"/>
    </row>
    <row r="238" spans="1:13" x14ac:dyDescent="0.3">
      <c r="A238" s="425">
        <v>41866</v>
      </c>
      <c r="B238" s="12">
        <v>227</v>
      </c>
      <c r="C238" s="426">
        <v>0.38125000000000003</v>
      </c>
      <c r="D238" s="426">
        <v>25.556519999999999</v>
      </c>
      <c r="E238" s="14">
        <v>2.9175049702385554</v>
      </c>
      <c r="F238" s="14">
        <v>0</v>
      </c>
      <c r="G238" s="11"/>
      <c r="H238" s="11"/>
      <c r="I238" s="11"/>
      <c r="J238" s="11"/>
      <c r="K238" s="11"/>
      <c r="L238" s="11"/>
      <c r="M238" s="13"/>
    </row>
    <row r="239" spans="1:13" x14ac:dyDescent="0.3">
      <c r="A239" s="425">
        <v>41867</v>
      </c>
      <c r="B239" s="12">
        <v>228</v>
      </c>
      <c r="C239" s="426">
        <v>2.15</v>
      </c>
      <c r="D239" s="426">
        <v>25.715239999999998</v>
      </c>
      <c r="E239" s="14">
        <v>2.9745878783414672</v>
      </c>
      <c r="F239" s="14">
        <v>0</v>
      </c>
      <c r="G239" s="11"/>
      <c r="H239" s="11"/>
      <c r="I239" s="11"/>
      <c r="J239" s="11"/>
      <c r="K239" s="11"/>
      <c r="L239" s="11"/>
      <c r="M239" s="13"/>
    </row>
    <row r="240" spans="1:13" x14ac:dyDescent="0.3">
      <c r="A240" s="425">
        <v>41868</v>
      </c>
      <c r="B240" s="12">
        <v>229</v>
      </c>
      <c r="C240" s="426">
        <v>0.92499999999999993</v>
      </c>
      <c r="D240" s="426">
        <v>25.751080000000002</v>
      </c>
      <c r="E240" s="14">
        <v>2.9876204913613371</v>
      </c>
      <c r="F240" s="14">
        <v>0</v>
      </c>
      <c r="G240" s="11"/>
      <c r="H240" s="11"/>
      <c r="I240" s="11"/>
      <c r="J240" s="11"/>
      <c r="K240" s="11"/>
      <c r="L240" s="11"/>
      <c r="M240" s="13"/>
    </row>
    <row r="241" spans="1:13" x14ac:dyDescent="0.3">
      <c r="A241" s="425">
        <v>41869</v>
      </c>
      <c r="B241" s="12">
        <v>230</v>
      </c>
      <c r="C241" s="426">
        <v>1.2</v>
      </c>
      <c r="D241" s="426">
        <v>25.418279999999996</v>
      </c>
      <c r="E241" s="14">
        <v>2.8686254843539989</v>
      </c>
      <c r="F241" s="14">
        <v>0</v>
      </c>
      <c r="G241" s="11"/>
      <c r="H241" s="11"/>
      <c r="I241" s="11"/>
      <c r="J241" s="11"/>
      <c r="K241" s="11"/>
      <c r="L241" s="11"/>
      <c r="M241" s="13"/>
    </row>
    <row r="242" spans="1:13" x14ac:dyDescent="0.3">
      <c r="A242" s="425">
        <v>41870</v>
      </c>
      <c r="B242" s="12">
        <v>231</v>
      </c>
      <c r="C242" s="426">
        <v>3.7611111111111111</v>
      </c>
      <c r="D242" s="426">
        <v>25.37988</v>
      </c>
      <c r="E242" s="14">
        <v>2.8551857017033915</v>
      </c>
      <c r="F242" s="14">
        <v>0</v>
      </c>
      <c r="G242" s="11"/>
      <c r="H242" s="11"/>
      <c r="I242" s="11"/>
      <c r="J242" s="11"/>
      <c r="K242" s="11"/>
      <c r="L242" s="11"/>
      <c r="M242" s="13"/>
    </row>
    <row r="243" spans="1:13" x14ac:dyDescent="0.3">
      <c r="A243" s="425">
        <v>41871</v>
      </c>
      <c r="B243" s="12">
        <v>232</v>
      </c>
      <c r="C243" s="426">
        <v>0.19999999999999998</v>
      </c>
      <c r="D243" s="426">
        <v>25.47972</v>
      </c>
      <c r="E243" s="14">
        <v>2.8902536802736347</v>
      </c>
      <c r="F243" s="14">
        <v>0</v>
      </c>
      <c r="G243" s="11"/>
      <c r="H243" s="11"/>
      <c r="I243" s="11"/>
      <c r="J243" s="11"/>
      <c r="K243" s="11"/>
      <c r="L243" s="11"/>
      <c r="M243" s="13"/>
    </row>
    <row r="244" spans="1:13" x14ac:dyDescent="0.3">
      <c r="A244" s="425">
        <v>41872</v>
      </c>
      <c r="B244" s="12">
        <v>233</v>
      </c>
      <c r="C244" s="426">
        <v>1.6666666666666666E-2</v>
      </c>
      <c r="D244" s="426">
        <v>25.649533333333334</v>
      </c>
      <c r="E244" s="14">
        <v>2.9508316748788941</v>
      </c>
      <c r="F244" s="14">
        <v>0</v>
      </c>
      <c r="G244" s="11"/>
      <c r="H244" s="11"/>
      <c r="I244" s="11"/>
      <c r="J244" s="11"/>
      <c r="K244" s="11"/>
      <c r="L244" s="11"/>
      <c r="M244" s="13"/>
    </row>
    <row r="245" spans="1:13" x14ac:dyDescent="0.3">
      <c r="A245" s="425">
        <v>41873</v>
      </c>
      <c r="B245" s="12">
        <v>234</v>
      </c>
      <c r="C245" s="426">
        <v>0.47142857142857142</v>
      </c>
      <c r="D245" s="426">
        <v>25.612839999999998</v>
      </c>
      <c r="E245" s="14">
        <v>2.9376421939713748</v>
      </c>
      <c r="F245" s="14">
        <v>0</v>
      </c>
      <c r="G245" s="11"/>
      <c r="H245" s="11"/>
      <c r="I245" s="11"/>
      <c r="J245" s="11"/>
      <c r="K245" s="11"/>
      <c r="L245" s="11"/>
      <c r="M245" s="13"/>
    </row>
    <row r="246" spans="1:13" x14ac:dyDescent="0.3">
      <c r="A246" s="425">
        <v>41874</v>
      </c>
      <c r="B246" s="12">
        <v>235</v>
      </c>
      <c r="C246" s="426">
        <v>1.2749999999999999</v>
      </c>
      <c r="D246" s="426">
        <v>25.589799999999997</v>
      </c>
      <c r="E246" s="14">
        <v>2.9293885748541539</v>
      </c>
      <c r="F246" s="14">
        <v>0</v>
      </c>
      <c r="G246" s="11"/>
      <c r="H246" s="11"/>
      <c r="I246" s="11"/>
      <c r="J246" s="11"/>
      <c r="K246" s="11"/>
      <c r="L246" s="11"/>
      <c r="M246" s="13"/>
    </row>
    <row r="247" spans="1:13" x14ac:dyDescent="0.3">
      <c r="A247" s="425">
        <v>41875</v>
      </c>
      <c r="B247" s="12">
        <v>236</v>
      </c>
      <c r="C247" s="426">
        <v>0.16666666666666666</v>
      </c>
      <c r="D247" s="426">
        <v>25.776679999999999</v>
      </c>
      <c r="E247" s="14">
        <v>2.9969618285902162</v>
      </c>
      <c r="F247" s="14">
        <v>0</v>
      </c>
      <c r="G247" s="11"/>
      <c r="H247" s="11"/>
      <c r="I247" s="11"/>
      <c r="J247" s="11"/>
      <c r="K247" s="11"/>
      <c r="L247" s="11"/>
      <c r="M247" s="13"/>
    </row>
    <row r="248" spans="1:13" x14ac:dyDescent="0.3">
      <c r="A248" s="425">
        <v>41876</v>
      </c>
      <c r="B248" s="12">
        <v>237</v>
      </c>
      <c r="C248" s="426">
        <v>0.23333333333333334</v>
      </c>
      <c r="D248" s="426">
        <v>25.651240000000001</v>
      </c>
      <c r="E248" s="14">
        <v>2.9514464805289866</v>
      </c>
      <c r="F248" s="14">
        <v>0</v>
      </c>
      <c r="G248" s="11"/>
      <c r="H248" s="11"/>
      <c r="I248" s="11"/>
      <c r="J248" s="11"/>
      <c r="K248" s="11"/>
      <c r="L248" s="11"/>
      <c r="M248" s="13"/>
    </row>
    <row r="249" spans="1:13" x14ac:dyDescent="0.3">
      <c r="A249" s="425">
        <v>41877</v>
      </c>
      <c r="B249" s="12">
        <v>238</v>
      </c>
      <c r="C249" s="426">
        <v>4.0444444444444443</v>
      </c>
      <c r="D249" s="426">
        <v>25.602600000000002</v>
      </c>
      <c r="E249" s="14">
        <v>2.9339712396432418</v>
      </c>
      <c r="F249" s="14">
        <v>0</v>
      </c>
      <c r="G249" s="11"/>
      <c r="H249" s="11"/>
      <c r="I249" s="11"/>
      <c r="J249" s="11"/>
      <c r="K249" s="11"/>
      <c r="L249" s="11"/>
      <c r="M249" s="13"/>
    </row>
    <row r="250" spans="1:13" x14ac:dyDescent="0.3">
      <c r="A250" s="425">
        <v>41878</v>
      </c>
      <c r="B250" s="12">
        <v>239</v>
      </c>
      <c r="C250" s="426">
        <v>0.15</v>
      </c>
      <c r="D250" s="426">
        <v>25.738280000000003</v>
      </c>
      <c r="E250" s="14">
        <v>2.9829599281437638</v>
      </c>
      <c r="F250" s="14">
        <v>0</v>
      </c>
      <c r="G250" s="11"/>
      <c r="H250" s="11"/>
      <c r="I250" s="11"/>
      <c r="J250" s="11"/>
      <c r="K250" s="11"/>
      <c r="L250" s="11"/>
      <c r="M250" s="13"/>
    </row>
    <row r="251" spans="1:13" x14ac:dyDescent="0.3">
      <c r="A251" s="425">
        <v>41879</v>
      </c>
      <c r="B251" s="12">
        <v>240</v>
      </c>
      <c r="C251" s="426">
        <v>1.6</v>
      </c>
      <c r="D251" s="426">
        <v>25.8202</v>
      </c>
      <c r="E251" s="14">
        <v>3.012904010364279</v>
      </c>
      <c r="F251" s="14">
        <v>0</v>
      </c>
      <c r="G251" s="11"/>
      <c r="H251" s="11"/>
      <c r="I251" s="11"/>
      <c r="J251" s="11"/>
      <c r="K251" s="11"/>
      <c r="L251" s="11"/>
      <c r="M251" s="13"/>
    </row>
    <row r="252" spans="1:13" x14ac:dyDescent="0.3">
      <c r="A252" s="425">
        <v>41880</v>
      </c>
      <c r="B252" s="12">
        <v>241</v>
      </c>
      <c r="C252" s="426">
        <v>2.25</v>
      </c>
      <c r="D252" s="426">
        <v>25.658920000000002</v>
      </c>
      <c r="E252" s="14">
        <v>2.9542145823779911</v>
      </c>
      <c r="F252" s="14">
        <v>0</v>
      </c>
      <c r="G252" s="11"/>
      <c r="H252" s="11"/>
      <c r="I252" s="11"/>
      <c r="J252" s="11"/>
      <c r="K252" s="11"/>
      <c r="L252" s="11"/>
      <c r="M252" s="13"/>
    </row>
    <row r="253" spans="1:13" x14ac:dyDescent="0.3">
      <c r="A253" s="425">
        <v>41881</v>
      </c>
      <c r="B253" s="12">
        <v>242</v>
      </c>
      <c r="C253" s="426">
        <v>0.56111111111111112</v>
      </c>
      <c r="D253" s="426">
        <v>25.551400000000001</v>
      </c>
      <c r="E253" s="14">
        <v>2.9156807366395259</v>
      </c>
      <c r="F253" s="14">
        <v>0</v>
      </c>
      <c r="G253" s="11"/>
      <c r="H253" s="11"/>
      <c r="I253" s="11"/>
      <c r="J253" s="11"/>
      <c r="K253" s="11"/>
      <c r="L253" s="11"/>
      <c r="M253" s="13"/>
    </row>
    <row r="254" spans="1:13" x14ac:dyDescent="0.3">
      <c r="A254" s="425">
        <v>41882</v>
      </c>
      <c r="B254" s="12">
        <v>243</v>
      </c>
      <c r="C254" s="426">
        <v>0.16666666666666666</v>
      </c>
      <c r="D254" s="426">
        <v>25.745960000000004</v>
      </c>
      <c r="E254" s="14">
        <v>2.9857554579538359</v>
      </c>
      <c r="F254" s="14">
        <v>0</v>
      </c>
      <c r="G254" s="11"/>
      <c r="H254" s="11"/>
      <c r="I254" s="11"/>
      <c r="J254" s="11"/>
      <c r="K254" s="11"/>
      <c r="L254" s="11"/>
      <c r="M254" s="13"/>
    </row>
    <row r="255" spans="1:13" x14ac:dyDescent="0.3">
      <c r="A255" s="425">
        <v>41883</v>
      </c>
      <c r="B255" s="12">
        <v>244</v>
      </c>
      <c r="C255" s="426">
        <v>5</v>
      </c>
      <c r="D255" s="426">
        <v>25.761319999999998</v>
      </c>
      <c r="E255" s="14">
        <v>3.0164912184122996</v>
      </c>
      <c r="F255" s="14">
        <v>0</v>
      </c>
      <c r="G255" s="11"/>
      <c r="H255" s="11"/>
      <c r="I255" s="11"/>
      <c r="J255" s="11"/>
      <c r="K255" s="11"/>
      <c r="L255" s="11"/>
      <c r="M255" s="13"/>
    </row>
    <row r="256" spans="1:13" x14ac:dyDescent="0.3">
      <c r="A256" s="425">
        <v>41884</v>
      </c>
      <c r="B256" s="12">
        <v>245</v>
      </c>
      <c r="C256" s="426">
        <v>1.4777777777777779</v>
      </c>
      <c r="D256" s="426">
        <v>25.63588</v>
      </c>
      <c r="E256" s="14">
        <v>2.9706731329195835</v>
      </c>
      <c r="F256" s="14">
        <v>0</v>
      </c>
      <c r="G256" s="11"/>
      <c r="H256" s="11"/>
      <c r="I256" s="11"/>
      <c r="J256" s="11"/>
      <c r="K256" s="11"/>
      <c r="L256" s="11"/>
      <c r="M256" s="13"/>
    </row>
    <row r="257" spans="1:13" x14ac:dyDescent="0.3">
      <c r="A257" s="425">
        <v>41885</v>
      </c>
      <c r="B257" s="12">
        <v>246</v>
      </c>
      <c r="C257" s="426">
        <v>1.6055555555555554</v>
      </c>
      <c r="D257" s="426">
        <v>25.710120000000003</v>
      </c>
      <c r="E257" s="14">
        <v>2.9977113108635804</v>
      </c>
      <c r="F257" s="14">
        <v>0</v>
      </c>
      <c r="G257" s="11"/>
      <c r="H257" s="11"/>
      <c r="I257" s="11"/>
      <c r="J257" s="11"/>
      <c r="K257" s="11"/>
      <c r="L257" s="11"/>
      <c r="M257" s="13"/>
    </row>
    <row r="258" spans="1:13" x14ac:dyDescent="0.3">
      <c r="A258" s="425">
        <v>41886</v>
      </c>
      <c r="B258" s="12">
        <v>247</v>
      </c>
      <c r="C258" s="426">
        <v>0.42000000000000004</v>
      </c>
      <c r="D258" s="426">
        <v>25.881640000000001</v>
      </c>
      <c r="E258" s="14">
        <v>3.0610523246608659</v>
      </c>
      <c r="F258" s="14">
        <v>0</v>
      </c>
      <c r="G258" s="11"/>
      <c r="H258" s="11"/>
      <c r="I258" s="11"/>
      <c r="J258" s="11"/>
      <c r="K258" s="11"/>
      <c r="L258" s="11"/>
      <c r="M258" s="13"/>
    </row>
    <row r="259" spans="1:13" x14ac:dyDescent="0.3">
      <c r="A259" s="425">
        <v>41887</v>
      </c>
      <c r="B259" s="12">
        <v>248</v>
      </c>
      <c r="C259" s="426">
        <v>0.22999999999999998</v>
      </c>
      <c r="D259" s="426">
        <v>25.733160000000002</v>
      </c>
      <c r="E259" s="14">
        <v>3.0061488284051241</v>
      </c>
      <c r="F259" s="14">
        <v>0</v>
      </c>
      <c r="G259" s="11"/>
      <c r="H259" s="11"/>
      <c r="I259" s="11"/>
      <c r="J259" s="11"/>
      <c r="K259" s="11"/>
      <c r="L259" s="11"/>
      <c r="M259" s="13"/>
    </row>
    <row r="260" spans="1:13" x14ac:dyDescent="0.3">
      <c r="A260" s="425">
        <v>41888</v>
      </c>
      <c r="B260" s="12">
        <v>249</v>
      </c>
      <c r="C260" s="426">
        <v>2.1437500000000003</v>
      </c>
      <c r="D260" s="426">
        <v>25.7818</v>
      </c>
      <c r="E260" s="14">
        <v>3.0240336116231554</v>
      </c>
      <c r="F260" s="14">
        <v>0</v>
      </c>
      <c r="G260" s="11"/>
      <c r="H260" s="11"/>
      <c r="I260" s="11"/>
      <c r="J260" s="11"/>
      <c r="K260" s="11"/>
      <c r="L260" s="11"/>
      <c r="M260" s="13"/>
    </row>
    <row r="261" spans="1:13" x14ac:dyDescent="0.3">
      <c r="A261" s="425">
        <v>41889</v>
      </c>
      <c r="B261" s="12">
        <v>250</v>
      </c>
      <c r="C261" s="426">
        <v>7.0349999999999993</v>
      </c>
      <c r="D261" s="426">
        <v>25.874244444444443</v>
      </c>
      <c r="E261" s="14">
        <v>3.0582959754158998</v>
      </c>
      <c r="F261" s="14">
        <v>0</v>
      </c>
      <c r="G261" s="11"/>
      <c r="H261" s="11"/>
      <c r="I261" s="11"/>
      <c r="J261" s="11"/>
      <c r="K261" s="11"/>
      <c r="L261" s="11"/>
      <c r="M261" s="13"/>
    </row>
    <row r="262" spans="1:13" x14ac:dyDescent="0.3">
      <c r="A262" s="425">
        <v>41890</v>
      </c>
      <c r="B262" s="12">
        <v>251</v>
      </c>
      <c r="C262" s="426">
        <v>3.5350000000000001</v>
      </c>
      <c r="D262" s="426">
        <v>25.794599999999996</v>
      </c>
      <c r="E262" s="14">
        <v>3.0287564469176265</v>
      </c>
      <c r="F262" s="14">
        <v>0</v>
      </c>
      <c r="G262" s="11"/>
      <c r="H262" s="11"/>
      <c r="I262" s="11"/>
      <c r="J262" s="11"/>
      <c r="K262" s="11"/>
      <c r="L262" s="11"/>
      <c r="M262" s="13"/>
    </row>
    <row r="263" spans="1:13" x14ac:dyDescent="0.3">
      <c r="A263" s="425">
        <v>41891</v>
      </c>
      <c r="B263" s="12">
        <v>252</v>
      </c>
      <c r="C263" s="426">
        <v>2.2944444444444447</v>
      </c>
      <c r="D263" s="426">
        <v>25.615400000000001</v>
      </c>
      <c r="E263" s="14">
        <v>2.9632543891381671</v>
      </c>
      <c r="F263" s="14">
        <v>0</v>
      </c>
      <c r="G263" s="11"/>
      <c r="H263" s="11"/>
      <c r="I263" s="11"/>
      <c r="J263" s="11"/>
      <c r="K263" s="11"/>
      <c r="L263" s="11"/>
      <c r="M263" s="13"/>
    </row>
    <row r="264" spans="1:13" x14ac:dyDescent="0.3">
      <c r="A264" s="425">
        <v>41892</v>
      </c>
      <c r="B264" s="12">
        <v>253</v>
      </c>
      <c r="C264" s="426">
        <v>6.0062499999999996</v>
      </c>
      <c r="D264" s="426">
        <v>25.594920000000002</v>
      </c>
      <c r="E264" s="14">
        <v>2.9558529450785982</v>
      </c>
      <c r="F264" s="14">
        <v>0</v>
      </c>
      <c r="G264" s="11"/>
      <c r="H264" s="11"/>
      <c r="I264" s="11"/>
      <c r="J264" s="11"/>
      <c r="K264" s="11"/>
      <c r="L264" s="11"/>
      <c r="M264" s="13"/>
    </row>
    <row r="265" spans="1:13" x14ac:dyDescent="0.3">
      <c r="A265" s="425">
        <v>41893</v>
      </c>
      <c r="B265" s="12">
        <v>254</v>
      </c>
      <c r="C265" s="426">
        <v>2.1666666666666661</v>
      </c>
      <c r="D265" s="426">
        <v>25.725480000000005</v>
      </c>
      <c r="E265" s="14">
        <v>3.0033338798655262</v>
      </c>
      <c r="F265" s="14">
        <v>0</v>
      </c>
      <c r="G265" s="11"/>
      <c r="H265" s="11"/>
      <c r="I265" s="11"/>
      <c r="J265" s="11"/>
      <c r="K265" s="11"/>
      <c r="L265" s="11"/>
      <c r="M265" s="13"/>
    </row>
    <row r="266" spans="1:13" x14ac:dyDescent="0.3">
      <c r="A266" s="425">
        <v>41894</v>
      </c>
      <c r="B266" s="12">
        <v>255</v>
      </c>
      <c r="C266" s="426">
        <v>4.9999999999999996E-2</v>
      </c>
      <c r="D266" s="426">
        <v>25.7818</v>
      </c>
      <c r="E266" s="14">
        <v>3.0240336116231554</v>
      </c>
      <c r="F266" s="14">
        <v>0</v>
      </c>
      <c r="G266" s="11"/>
      <c r="H266" s="11"/>
      <c r="I266" s="11"/>
      <c r="J266" s="11"/>
      <c r="K266" s="11"/>
      <c r="L266" s="11"/>
      <c r="M266" s="13"/>
    </row>
    <row r="267" spans="1:13" x14ac:dyDescent="0.3">
      <c r="A267" s="425">
        <v>41895</v>
      </c>
      <c r="B267" s="12">
        <v>256</v>
      </c>
      <c r="C267" s="426">
        <v>0.5</v>
      </c>
      <c r="D267" s="426">
        <v>25.697319999999998</v>
      </c>
      <c r="E267" s="14">
        <v>2.9930332971161571</v>
      </c>
      <c r="F267" s="14">
        <v>0</v>
      </c>
      <c r="G267" s="11"/>
      <c r="H267" s="11"/>
      <c r="I267" s="11"/>
      <c r="J267" s="11"/>
      <c r="K267" s="11"/>
      <c r="L267" s="11"/>
      <c r="M267" s="13"/>
    </row>
    <row r="268" spans="1:13" x14ac:dyDescent="0.3">
      <c r="A268" s="425">
        <v>41896</v>
      </c>
      <c r="B268" s="12">
        <v>257</v>
      </c>
      <c r="C268" s="426">
        <v>1.1625000000000001</v>
      </c>
      <c r="D268" s="426">
        <v>25.881640000000001</v>
      </c>
      <c r="E268" s="14">
        <v>3.0610523246608659</v>
      </c>
      <c r="F268" s="14">
        <v>0</v>
      </c>
      <c r="G268" s="11"/>
      <c r="H268" s="11"/>
      <c r="I268" s="11"/>
      <c r="J268" s="11"/>
      <c r="K268" s="11"/>
      <c r="L268" s="11"/>
      <c r="M268" s="13"/>
    </row>
    <row r="269" spans="1:13" x14ac:dyDescent="0.3">
      <c r="A269" s="425">
        <v>41897</v>
      </c>
      <c r="B269" s="12">
        <v>258</v>
      </c>
      <c r="C269" s="426">
        <v>1.7777777777777777</v>
      </c>
      <c r="D269" s="426">
        <v>25.857177777777778</v>
      </c>
      <c r="E269" s="14">
        <v>3.0519438625067803</v>
      </c>
      <c r="F269" s="14">
        <v>0</v>
      </c>
      <c r="G269" s="11"/>
      <c r="H269" s="11"/>
      <c r="I269" s="11"/>
      <c r="J269" s="11"/>
      <c r="K269" s="11"/>
      <c r="L269" s="11"/>
      <c r="M269" s="13"/>
    </row>
    <row r="270" spans="1:13" x14ac:dyDescent="0.3">
      <c r="A270" s="425">
        <v>41898</v>
      </c>
      <c r="B270" s="12">
        <v>259</v>
      </c>
      <c r="C270" s="426">
        <v>5.7285714285714286</v>
      </c>
      <c r="D270" s="426">
        <v>26.04206666666667</v>
      </c>
      <c r="E270" s="14">
        <v>3.1214057863880935</v>
      </c>
      <c r="F270" s="14">
        <v>0</v>
      </c>
      <c r="G270" s="11"/>
      <c r="H270" s="11"/>
      <c r="I270" s="11"/>
      <c r="J270" s="11"/>
      <c r="K270" s="11"/>
      <c r="L270" s="11"/>
      <c r="M270" s="13"/>
    </row>
    <row r="271" spans="1:13" x14ac:dyDescent="0.3">
      <c r="A271" s="425">
        <v>41899</v>
      </c>
      <c r="B271" s="12">
        <v>260</v>
      </c>
      <c r="C271" s="426">
        <v>0.14285714285714285</v>
      </c>
      <c r="D271" s="426">
        <v>26.187133333333332</v>
      </c>
      <c r="E271" s="14">
        <v>3.1769091886813556</v>
      </c>
      <c r="F271" s="14">
        <v>0</v>
      </c>
      <c r="G271" s="11"/>
      <c r="H271" s="11"/>
      <c r="I271" s="11"/>
      <c r="J271" s="11"/>
      <c r="K271" s="11"/>
      <c r="L271" s="11"/>
      <c r="M271" s="13"/>
    </row>
    <row r="272" spans="1:13" x14ac:dyDescent="0.3">
      <c r="A272" s="425">
        <v>41900</v>
      </c>
      <c r="B272" s="12">
        <v>261</v>
      </c>
      <c r="C272" s="426">
        <v>0.5</v>
      </c>
      <c r="D272" s="426">
        <v>26.133088888888889</v>
      </c>
      <c r="E272" s="14">
        <v>3.1561280719010432</v>
      </c>
      <c r="F272" s="14">
        <v>0</v>
      </c>
      <c r="G272" s="11"/>
      <c r="H272" s="11"/>
      <c r="I272" s="11"/>
      <c r="J272" s="11"/>
      <c r="K272" s="11"/>
      <c r="L272" s="11"/>
      <c r="M272" s="13"/>
    </row>
    <row r="273" spans="1:13" x14ac:dyDescent="0.3">
      <c r="A273" s="425">
        <v>41901</v>
      </c>
      <c r="B273" s="12">
        <v>262</v>
      </c>
      <c r="C273" s="426">
        <v>0.55714285714285716</v>
      </c>
      <c r="D273" s="426">
        <v>26.178600000000003</v>
      </c>
      <c r="E273" s="14">
        <v>3.1736197846573395</v>
      </c>
      <c r="F273" s="14">
        <v>0</v>
      </c>
      <c r="G273" s="11"/>
      <c r="H273" s="11"/>
      <c r="I273" s="11"/>
      <c r="J273" s="11"/>
      <c r="K273" s="11"/>
      <c r="L273" s="11"/>
      <c r="M273" s="13"/>
    </row>
    <row r="274" spans="1:13" x14ac:dyDescent="0.3">
      <c r="A274" s="425">
        <v>41902</v>
      </c>
      <c r="B274" s="12">
        <v>263</v>
      </c>
      <c r="C274" s="426">
        <v>0</v>
      </c>
      <c r="D274" s="426">
        <v>25.874244444444443</v>
      </c>
      <c r="E274" s="14">
        <v>3.0582959754158998</v>
      </c>
      <c r="F274" s="14">
        <v>0</v>
      </c>
      <c r="G274" s="11"/>
      <c r="H274" s="11"/>
      <c r="I274" s="11"/>
      <c r="J274" s="11"/>
      <c r="K274" s="11"/>
      <c r="L274" s="11"/>
      <c r="M274" s="13"/>
    </row>
    <row r="275" spans="1:13" x14ac:dyDescent="0.3">
      <c r="A275" s="425">
        <v>41903</v>
      </c>
      <c r="B275" s="12">
        <v>264</v>
      </c>
      <c r="C275" s="426">
        <v>1.7437499999999999</v>
      </c>
      <c r="D275" s="426">
        <v>25.80597777777778</v>
      </c>
      <c r="E275" s="14">
        <v>3.0329602342666835</v>
      </c>
      <c r="F275" s="14">
        <v>0</v>
      </c>
      <c r="G275" s="11"/>
      <c r="H275" s="11"/>
      <c r="I275" s="11"/>
      <c r="J275" s="11"/>
      <c r="K275" s="11"/>
      <c r="L275" s="11"/>
      <c r="M275" s="13"/>
    </row>
    <row r="276" spans="1:13" x14ac:dyDescent="0.3">
      <c r="A276" s="425">
        <v>41904</v>
      </c>
      <c r="B276" s="12">
        <v>265</v>
      </c>
      <c r="C276" s="426">
        <v>1.5874999999999999</v>
      </c>
      <c r="D276" s="426">
        <v>26.007933333333334</v>
      </c>
      <c r="E276" s="14">
        <v>3.1084745090995991</v>
      </c>
      <c r="F276" s="14">
        <v>0</v>
      </c>
      <c r="G276" s="11"/>
      <c r="H276" s="11"/>
      <c r="I276" s="11"/>
      <c r="J276" s="11"/>
      <c r="K276" s="11"/>
      <c r="L276" s="11"/>
      <c r="M276" s="13"/>
    </row>
    <row r="277" spans="1:13" x14ac:dyDescent="0.3">
      <c r="A277" s="425">
        <v>41905</v>
      </c>
      <c r="B277" s="12">
        <v>266</v>
      </c>
      <c r="C277" s="426">
        <v>0.74285714285714277</v>
      </c>
      <c r="D277" s="426">
        <v>26.101800000000001</v>
      </c>
      <c r="E277" s="14">
        <v>3.1441530500510422</v>
      </c>
      <c r="F277" s="14">
        <v>0</v>
      </c>
      <c r="G277" s="11"/>
      <c r="H277" s="11"/>
      <c r="I277" s="11"/>
      <c r="J277" s="11"/>
      <c r="K277" s="11"/>
      <c r="L277" s="11"/>
      <c r="M277" s="13"/>
    </row>
    <row r="278" spans="1:13" x14ac:dyDescent="0.3">
      <c r="A278" s="425">
        <v>41906</v>
      </c>
      <c r="B278" s="12">
        <v>267</v>
      </c>
      <c r="C278" s="426">
        <v>0</v>
      </c>
      <c r="D278" s="426">
        <v>25.817355555555558</v>
      </c>
      <c r="E278" s="14">
        <v>3.0371693995629259</v>
      </c>
      <c r="F278" s="14">
        <v>0</v>
      </c>
      <c r="G278" s="11"/>
      <c r="H278" s="11"/>
      <c r="I278" s="11"/>
      <c r="J278" s="11"/>
      <c r="K278" s="11"/>
      <c r="L278" s="11"/>
      <c r="M278" s="13"/>
    </row>
    <row r="279" spans="1:13" x14ac:dyDescent="0.3">
      <c r="A279" s="425">
        <v>41907</v>
      </c>
      <c r="B279" s="12">
        <v>268</v>
      </c>
      <c r="C279" s="426">
        <v>0.94374999999999998</v>
      </c>
      <c r="D279" s="426">
        <v>25.899844444444444</v>
      </c>
      <c r="E279" s="14">
        <v>3.0678468933430714</v>
      </c>
      <c r="F279" s="14">
        <v>0</v>
      </c>
      <c r="G279" s="11"/>
      <c r="H279" s="11"/>
      <c r="I279" s="11"/>
      <c r="J279" s="11"/>
      <c r="K279" s="11"/>
      <c r="L279" s="11"/>
      <c r="M279" s="13"/>
    </row>
    <row r="280" spans="1:13" x14ac:dyDescent="0.3">
      <c r="A280" s="425">
        <v>41908</v>
      </c>
      <c r="B280" s="12">
        <v>269</v>
      </c>
      <c r="C280" s="426">
        <v>2.0874999999999999</v>
      </c>
      <c r="D280" s="426">
        <v>26.141622222222225</v>
      </c>
      <c r="E280" s="14">
        <v>3.1594011294834874</v>
      </c>
      <c r="F280" s="14">
        <v>0</v>
      </c>
      <c r="G280" s="11"/>
      <c r="H280" s="11"/>
      <c r="I280" s="11"/>
      <c r="J280" s="11"/>
      <c r="K280" s="11"/>
      <c r="L280" s="11"/>
      <c r="M280" s="13"/>
    </row>
    <row r="281" spans="1:13" x14ac:dyDescent="0.3">
      <c r="A281" s="425">
        <v>41909</v>
      </c>
      <c r="B281" s="12">
        <v>270</v>
      </c>
      <c r="C281" s="426">
        <v>0</v>
      </c>
      <c r="D281" s="426">
        <v>26.170066666666671</v>
      </c>
      <c r="E281" s="14">
        <v>3.1703334476584186</v>
      </c>
      <c r="F281" s="14">
        <v>0</v>
      </c>
      <c r="G281" s="11"/>
      <c r="H281" s="11"/>
      <c r="I281" s="11"/>
      <c r="J281" s="11"/>
      <c r="K281" s="11"/>
      <c r="L281" s="11"/>
      <c r="M281" s="13"/>
    </row>
    <row r="282" spans="1:13" x14ac:dyDescent="0.3">
      <c r="A282" s="425">
        <v>41910</v>
      </c>
      <c r="B282" s="12">
        <v>271</v>
      </c>
      <c r="C282" s="426">
        <v>0.57777777777777783</v>
      </c>
      <c r="D282" s="426">
        <v>26.216999999999999</v>
      </c>
      <c r="E282" s="14">
        <v>3.1884462693516902</v>
      </c>
      <c r="F282" s="14">
        <v>0</v>
      </c>
      <c r="G282" s="11"/>
      <c r="H282" s="11"/>
      <c r="I282" s="11"/>
      <c r="J282" s="11"/>
      <c r="K282" s="11"/>
      <c r="L282" s="11"/>
      <c r="M282" s="13"/>
    </row>
    <row r="283" spans="1:13" x14ac:dyDescent="0.3">
      <c r="A283" s="425">
        <v>41911</v>
      </c>
      <c r="B283" s="12">
        <v>272</v>
      </c>
      <c r="C283" s="426">
        <v>0.21249999999999999</v>
      </c>
      <c r="D283" s="426">
        <v>26.252839999999999</v>
      </c>
      <c r="E283" s="14">
        <v>3.2023404328839575</v>
      </c>
      <c r="F283" s="14">
        <v>0</v>
      </c>
      <c r="G283" s="11"/>
      <c r="H283" s="11"/>
      <c r="I283" s="11"/>
      <c r="J283" s="11"/>
      <c r="K283" s="11"/>
      <c r="L283" s="11"/>
      <c r="M283" s="13"/>
    </row>
    <row r="284" spans="1:13" x14ac:dyDescent="0.3">
      <c r="A284" s="425">
        <v>41912</v>
      </c>
      <c r="B284" s="12">
        <v>273</v>
      </c>
      <c r="C284" s="426">
        <v>0.95</v>
      </c>
      <c r="D284" s="426">
        <v>26.109480000000001</v>
      </c>
      <c r="E284" s="14">
        <v>3.1470885640386435</v>
      </c>
      <c r="F284" s="14">
        <v>0</v>
      </c>
      <c r="G284" s="11"/>
      <c r="H284" s="11"/>
      <c r="I284" s="11"/>
      <c r="J284" s="11"/>
      <c r="K284" s="11"/>
      <c r="L284" s="11"/>
      <c r="M284" s="13"/>
    </row>
    <row r="285" spans="1:13" x14ac:dyDescent="0.3">
      <c r="A285" s="425">
        <v>41913</v>
      </c>
      <c r="B285" s="12">
        <v>274</v>
      </c>
      <c r="C285" s="426">
        <v>5.5714285714285712</v>
      </c>
      <c r="D285" s="426">
        <v>26.19652</v>
      </c>
      <c r="E285" s="14">
        <v>3.2335399279374291</v>
      </c>
      <c r="F285" s="14">
        <v>0</v>
      </c>
      <c r="G285" s="11"/>
      <c r="H285" s="11"/>
      <c r="I285" s="11"/>
      <c r="J285" s="11"/>
      <c r="K285" s="11"/>
      <c r="L285" s="11"/>
      <c r="M285" s="13"/>
    </row>
    <row r="286" spans="1:13" x14ac:dyDescent="0.3">
      <c r="A286" s="425">
        <v>41914</v>
      </c>
      <c r="B286" s="12">
        <v>275</v>
      </c>
      <c r="C286" s="426">
        <v>7.5400000000000009</v>
      </c>
      <c r="D286" s="426">
        <v>26.403880000000001</v>
      </c>
      <c r="E286" s="14">
        <v>3.3158494653789616</v>
      </c>
      <c r="F286" s="14">
        <v>0</v>
      </c>
      <c r="G286" s="11"/>
      <c r="H286" s="11"/>
      <c r="I286" s="11"/>
      <c r="J286" s="11"/>
      <c r="K286" s="11"/>
      <c r="L286" s="11"/>
      <c r="M286" s="13"/>
    </row>
    <row r="287" spans="1:13" x14ac:dyDescent="0.3">
      <c r="A287" s="425">
        <v>41915</v>
      </c>
      <c r="B287" s="12">
        <v>276</v>
      </c>
      <c r="C287" s="426">
        <v>0</v>
      </c>
      <c r="D287" s="426">
        <v>26.283560000000001</v>
      </c>
      <c r="E287" s="14">
        <v>3.2678644387754772</v>
      </c>
      <c r="F287" s="14">
        <v>0</v>
      </c>
      <c r="G287" s="11"/>
      <c r="H287" s="11"/>
      <c r="I287" s="11"/>
      <c r="J287" s="11"/>
      <c r="K287" s="11"/>
      <c r="L287" s="11"/>
      <c r="M287" s="13"/>
    </row>
    <row r="288" spans="1:13" x14ac:dyDescent="0.3">
      <c r="A288" s="425">
        <v>41916</v>
      </c>
      <c r="B288" s="12">
        <v>277</v>
      </c>
      <c r="C288" s="426">
        <v>0.52222222222222225</v>
      </c>
      <c r="D288" s="426">
        <v>26.36036</v>
      </c>
      <c r="E288" s="14">
        <v>3.2984211741757385</v>
      </c>
      <c r="F288" s="14">
        <v>0</v>
      </c>
      <c r="G288" s="11"/>
      <c r="H288" s="11"/>
      <c r="I288" s="11"/>
      <c r="J288" s="11"/>
      <c r="K288" s="11"/>
      <c r="L288" s="11"/>
      <c r="M288" s="13"/>
    </row>
    <row r="289" spans="1:13" x14ac:dyDescent="0.3">
      <c r="A289" s="425">
        <v>41917</v>
      </c>
      <c r="B289" s="12">
        <v>278</v>
      </c>
      <c r="C289" s="426">
        <v>1.6111111111111112</v>
      </c>
      <c r="D289" s="426">
        <v>26.437159999999999</v>
      </c>
      <c r="E289" s="14">
        <v>3.3292321462019645</v>
      </c>
      <c r="F289" s="14">
        <v>0</v>
      </c>
      <c r="G289" s="11"/>
      <c r="H289" s="11"/>
      <c r="I289" s="11"/>
      <c r="J289" s="11"/>
      <c r="K289" s="11"/>
      <c r="L289" s="11"/>
      <c r="M289" s="13"/>
    </row>
    <row r="290" spans="1:13" x14ac:dyDescent="0.3">
      <c r="A290" s="425">
        <v>41918</v>
      </c>
      <c r="B290" s="12">
        <v>279</v>
      </c>
      <c r="C290" s="426">
        <v>4.8499999999999996</v>
      </c>
      <c r="D290" s="426">
        <v>26.380839999999999</v>
      </c>
      <c r="E290" s="14">
        <v>3.3066125457073747</v>
      </c>
      <c r="F290" s="14">
        <v>0</v>
      </c>
      <c r="G290" s="11"/>
      <c r="H290" s="11"/>
      <c r="I290" s="11"/>
      <c r="J290" s="11"/>
      <c r="K290" s="11"/>
      <c r="L290" s="11"/>
      <c r="M290" s="13"/>
    </row>
    <row r="291" spans="1:13" x14ac:dyDescent="0.3">
      <c r="A291" s="425">
        <v>41919</v>
      </c>
      <c r="B291" s="12">
        <v>280</v>
      </c>
      <c r="C291" s="426">
        <v>0.57999999999999996</v>
      </c>
      <c r="D291" s="426">
        <v>26.411560000000001</v>
      </c>
      <c r="E291" s="14">
        <v>3.3189335303552938</v>
      </c>
      <c r="F291" s="14">
        <v>0</v>
      </c>
      <c r="G291" s="11"/>
      <c r="H291" s="11"/>
      <c r="I291" s="11"/>
      <c r="J291" s="11"/>
      <c r="K291" s="11"/>
      <c r="L291" s="11"/>
      <c r="M291" s="13"/>
    </row>
    <row r="292" spans="1:13" x14ac:dyDescent="0.3">
      <c r="A292" s="425">
        <v>41920</v>
      </c>
      <c r="B292" s="12">
        <v>281</v>
      </c>
      <c r="C292" s="426">
        <v>2.6444444444444444</v>
      </c>
      <c r="D292" s="426">
        <v>26.3322</v>
      </c>
      <c r="E292" s="14">
        <v>3.2871875553159513</v>
      </c>
      <c r="F292" s="14">
        <v>0</v>
      </c>
      <c r="G292" s="11"/>
      <c r="H292" s="11"/>
      <c r="I292" s="11"/>
      <c r="J292" s="11"/>
      <c r="K292" s="11"/>
      <c r="L292" s="11"/>
      <c r="M292" s="13"/>
    </row>
    <row r="293" spans="1:13" x14ac:dyDescent="0.3">
      <c r="A293" s="425">
        <v>41921</v>
      </c>
      <c r="B293" s="12">
        <v>282</v>
      </c>
      <c r="C293" s="426">
        <v>2.7722222222222226</v>
      </c>
      <c r="D293" s="426">
        <v>26.439720000000001</v>
      </c>
      <c r="E293" s="14">
        <v>3.3302635653129968</v>
      </c>
      <c r="F293" s="14">
        <v>0</v>
      </c>
      <c r="G293" s="11"/>
      <c r="H293" s="11"/>
      <c r="I293" s="11"/>
      <c r="J293" s="11"/>
      <c r="K293" s="11"/>
      <c r="L293" s="11"/>
      <c r="M293" s="13"/>
    </row>
    <row r="294" spans="1:13" x14ac:dyDescent="0.3">
      <c r="A294" s="425">
        <v>41922</v>
      </c>
      <c r="B294" s="12">
        <v>283</v>
      </c>
      <c r="C294" s="426">
        <v>0.25</v>
      </c>
      <c r="D294" s="426">
        <v>26.498600000000003</v>
      </c>
      <c r="E294" s="14">
        <v>3.3540644454675648</v>
      </c>
      <c r="F294" s="14">
        <v>0</v>
      </c>
      <c r="G294" s="11"/>
      <c r="H294" s="11"/>
      <c r="I294" s="11"/>
      <c r="J294" s="11"/>
      <c r="K294" s="11"/>
      <c r="L294" s="11"/>
      <c r="M294" s="13"/>
    </row>
    <row r="295" spans="1:13" x14ac:dyDescent="0.3">
      <c r="A295" s="425">
        <v>41923</v>
      </c>
      <c r="B295" s="12">
        <v>284</v>
      </c>
      <c r="C295" s="426">
        <v>1.675</v>
      </c>
      <c r="D295" s="426">
        <v>26.549800000000001</v>
      </c>
      <c r="E295" s="14">
        <v>3.374882922885873</v>
      </c>
      <c r="F295" s="14">
        <v>0</v>
      </c>
      <c r="G295" s="11"/>
      <c r="H295" s="11"/>
      <c r="I295" s="11"/>
      <c r="J295" s="11"/>
      <c r="K295" s="11"/>
      <c r="L295" s="11"/>
      <c r="M295" s="13"/>
    </row>
    <row r="296" spans="1:13" x14ac:dyDescent="0.3">
      <c r="A296" s="425">
        <v>41924</v>
      </c>
      <c r="B296" s="12">
        <v>285</v>
      </c>
      <c r="C296" s="426">
        <v>5.5555555555555552E-2</v>
      </c>
      <c r="D296" s="426">
        <v>26.60868</v>
      </c>
      <c r="E296" s="14">
        <v>3.3989648220638036</v>
      </c>
      <c r="F296" s="14">
        <v>0</v>
      </c>
      <c r="G296" s="11"/>
      <c r="H296" s="11"/>
      <c r="I296" s="11"/>
      <c r="J296" s="11"/>
      <c r="K296" s="11"/>
      <c r="L296" s="11"/>
      <c r="M296" s="13"/>
    </row>
    <row r="297" spans="1:13" x14ac:dyDescent="0.3">
      <c r="A297" s="425">
        <v>41925</v>
      </c>
      <c r="B297" s="12">
        <v>286</v>
      </c>
      <c r="C297" s="426">
        <v>0</v>
      </c>
      <c r="D297" s="426">
        <v>26.65476</v>
      </c>
      <c r="E297" s="14">
        <v>3.4179166736901925</v>
      </c>
      <c r="F297" s="14">
        <v>0</v>
      </c>
      <c r="G297" s="11"/>
      <c r="H297" s="11"/>
      <c r="I297" s="11"/>
      <c r="J297" s="11"/>
      <c r="K297" s="11"/>
      <c r="L297" s="11"/>
      <c r="M297" s="13"/>
    </row>
    <row r="298" spans="1:13" x14ac:dyDescent="0.3">
      <c r="A298" s="425">
        <v>41926</v>
      </c>
      <c r="B298" s="12">
        <v>287</v>
      </c>
      <c r="C298" s="426">
        <v>1.6666666666666667</v>
      </c>
      <c r="D298" s="426">
        <v>26.670120000000004</v>
      </c>
      <c r="E298" s="14">
        <v>3.4242545032974672</v>
      </c>
      <c r="F298" s="14">
        <v>0</v>
      </c>
      <c r="G298" s="11"/>
      <c r="H298" s="11"/>
      <c r="I298" s="11"/>
      <c r="J298" s="11"/>
      <c r="K298" s="11"/>
      <c r="L298" s="11"/>
      <c r="M298" s="13"/>
    </row>
    <row r="299" spans="1:13" x14ac:dyDescent="0.3">
      <c r="A299" s="425">
        <v>41927</v>
      </c>
      <c r="B299" s="12">
        <v>288</v>
      </c>
      <c r="C299" s="426">
        <v>1.6714285714285713</v>
      </c>
      <c r="D299" s="426">
        <v>26.5242</v>
      </c>
      <c r="E299" s="14">
        <v>3.3644594769353389</v>
      </c>
      <c r="F299" s="14">
        <v>0</v>
      </c>
      <c r="G299" s="11"/>
      <c r="H299" s="11"/>
      <c r="I299" s="11"/>
      <c r="J299" s="11"/>
      <c r="K299" s="11"/>
      <c r="L299" s="11"/>
      <c r="M299" s="13"/>
    </row>
    <row r="300" spans="1:13" x14ac:dyDescent="0.3">
      <c r="A300" s="425">
        <v>41928</v>
      </c>
      <c r="B300" s="12">
        <v>289</v>
      </c>
      <c r="C300" s="426">
        <v>1.3666666666666667</v>
      </c>
      <c r="D300" s="426">
        <v>26.434600000000003</v>
      </c>
      <c r="E300" s="14">
        <v>3.328201010355369</v>
      </c>
      <c r="F300" s="14">
        <v>0</v>
      </c>
      <c r="G300" s="11"/>
      <c r="H300" s="11"/>
      <c r="I300" s="11"/>
      <c r="J300" s="11"/>
      <c r="K300" s="11"/>
      <c r="L300" s="11"/>
      <c r="M300" s="13"/>
    </row>
    <row r="301" spans="1:13" x14ac:dyDescent="0.3">
      <c r="A301" s="425">
        <v>41929</v>
      </c>
      <c r="B301" s="12">
        <v>290</v>
      </c>
      <c r="C301" s="426">
        <v>5.177777777777778</v>
      </c>
      <c r="D301" s="426">
        <v>26.629159999999999</v>
      </c>
      <c r="E301" s="14">
        <v>3.4073764584285469</v>
      </c>
      <c r="F301" s="14">
        <v>0</v>
      </c>
      <c r="G301" s="11"/>
      <c r="H301" s="11"/>
      <c r="I301" s="11"/>
      <c r="J301" s="11"/>
      <c r="K301" s="11"/>
      <c r="L301" s="11"/>
      <c r="M301" s="13"/>
    </row>
    <row r="302" spans="1:13" x14ac:dyDescent="0.3">
      <c r="A302" s="425">
        <v>41930</v>
      </c>
      <c r="B302" s="12">
        <v>291</v>
      </c>
      <c r="C302" s="426">
        <v>0.9</v>
      </c>
      <c r="D302" s="426">
        <v>26.624040000000001</v>
      </c>
      <c r="E302" s="14">
        <v>3.4052718386351843</v>
      </c>
      <c r="F302" s="14">
        <v>0</v>
      </c>
      <c r="G302" s="11"/>
      <c r="H302" s="11"/>
      <c r="I302" s="11"/>
      <c r="J302" s="11"/>
      <c r="K302" s="11"/>
      <c r="L302" s="11"/>
      <c r="M302" s="13"/>
    </row>
    <row r="303" spans="1:13" x14ac:dyDescent="0.3">
      <c r="A303" s="425">
        <v>41931</v>
      </c>
      <c r="B303" s="12">
        <v>292</v>
      </c>
      <c r="C303" s="426">
        <v>0</v>
      </c>
      <c r="D303" s="426">
        <v>26.787880000000001</v>
      </c>
      <c r="E303" s="14">
        <v>3.4731865352599187</v>
      </c>
      <c r="F303" s="14">
        <v>0</v>
      </c>
      <c r="G303" s="11"/>
      <c r="H303" s="11"/>
      <c r="I303" s="11"/>
      <c r="J303" s="11"/>
      <c r="K303" s="11"/>
      <c r="L303" s="11"/>
      <c r="M303" s="13"/>
    </row>
    <row r="304" spans="1:13" x14ac:dyDescent="0.3">
      <c r="A304" s="425">
        <v>41932</v>
      </c>
      <c r="B304" s="12">
        <v>293</v>
      </c>
      <c r="C304" s="426">
        <v>0.57999999999999996</v>
      </c>
      <c r="D304" s="426">
        <v>26.711079999999999</v>
      </c>
      <c r="E304" s="14">
        <v>3.4412056655286367</v>
      </c>
      <c r="F304" s="14">
        <v>0</v>
      </c>
      <c r="G304" s="11"/>
      <c r="H304" s="11"/>
      <c r="I304" s="11"/>
      <c r="J304" s="11"/>
      <c r="K304" s="11"/>
      <c r="L304" s="11"/>
      <c r="M304" s="13"/>
    </row>
    <row r="305" spans="1:13" x14ac:dyDescent="0.3">
      <c r="A305" s="425">
        <v>41933</v>
      </c>
      <c r="B305" s="12">
        <v>294</v>
      </c>
      <c r="C305" s="426">
        <v>2.5</v>
      </c>
      <c r="D305" s="426">
        <v>26.847044444444442</v>
      </c>
      <c r="E305" s="14">
        <v>3.4979996280664798</v>
      </c>
      <c r="F305" s="14">
        <v>0</v>
      </c>
      <c r="G305" s="11"/>
      <c r="H305" s="11"/>
      <c r="I305" s="11"/>
      <c r="J305" s="11"/>
      <c r="K305" s="11"/>
      <c r="L305" s="11"/>
      <c r="M305" s="13"/>
    </row>
    <row r="306" spans="1:13" x14ac:dyDescent="0.3">
      <c r="A306" s="425">
        <v>41934</v>
      </c>
      <c r="B306" s="12">
        <v>295</v>
      </c>
      <c r="C306" s="426">
        <v>0.58888888888888891</v>
      </c>
      <c r="D306" s="426">
        <v>26.613799999999998</v>
      </c>
      <c r="E306" s="14">
        <v>3.4010660206589542</v>
      </c>
      <c r="F306" s="14">
        <v>0</v>
      </c>
      <c r="G306" s="11"/>
      <c r="H306" s="11"/>
      <c r="I306" s="11"/>
      <c r="J306" s="11"/>
      <c r="K306" s="11"/>
      <c r="L306" s="11"/>
      <c r="M306" s="13"/>
    </row>
    <row r="307" spans="1:13" x14ac:dyDescent="0.3">
      <c r="A307" s="425">
        <v>41935</v>
      </c>
      <c r="B307" s="12">
        <v>296</v>
      </c>
      <c r="C307" s="426">
        <v>0.88888888888888884</v>
      </c>
      <c r="D307" s="426">
        <v>26.58052</v>
      </c>
      <c r="E307" s="14">
        <v>3.3874286015285593</v>
      </c>
      <c r="F307" s="14">
        <v>0</v>
      </c>
      <c r="G307" s="11"/>
      <c r="H307" s="11"/>
      <c r="I307" s="11"/>
      <c r="J307" s="11"/>
      <c r="K307" s="11"/>
      <c r="L307" s="11"/>
      <c r="M307" s="13"/>
    </row>
    <row r="308" spans="1:13" x14ac:dyDescent="0.3">
      <c r="A308" s="425">
        <v>41936</v>
      </c>
      <c r="B308" s="12">
        <v>297</v>
      </c>
      <c r="C308" s="426">
        <v>2.3937499999999998</v>
      </c>
      <c r="D308" s="426">
        <v>26.521639999999998</v>
      </c>
      <c r="E308" s="14">
        <v>3.3634186955634431</v>
      </c>
      <c r="F308" s="14">
        <v>0</v>
      </c>
      <c r="G308" s="11"/>
      <c r="H308" s="11"/>
      <c r="I308" s="11"/>
      <c r="J308" s="11"/>
      <c r="K308" s="11"/>
      <c r="L308" s="11"/>
      <c r="M308" s="13"/>
    </row>
    <row r="309" spans="1:13" x14ac:dyDescent="0.3">
      <c r="A309" s="425">
        <v>41937</v>
      </c>
      <c r="B309" s="12">
        <v>298</v>
      </c>
      <c r="C309" s="426">
        <v>2.125</v>
      </c>
      <c r="D309" s="426">
        <v>26.728999999999999</v>
      </c>
      <c r="E309" s="14">
        <v>3.4486448178912879</v>
      </c>
      <c r="F309" s="14">
        <v>0</v>
      </c>
      <c r="G309" s="11"/>
      <c r="H309" s="11"/>
      <c r="I309" s="11"/>
      <c r="J309" s="11"/>
      <c r="K309" s="11"/>
      <c r="L309" s="11"/>
      <c r="M309" s="13"/>
    </row>
    <row r="310" spans="1:13" x14ac:dyDescent="0.3">
      <c r="A310" s="425">
        <v>41938</v>
      </c>
      <c r="B310" s="12">
        <v>299</v>
      </c>
      <c r="C310" s="426">
        <v>3.8149999999999999</v>
      </c>
      <c r="D310" s="426">
        <v>26.639400000000002</v>
      </c>
      <c r="E310" s="14">
        <v>3.4115891206562048</v>
      </c>
      <c r="F310" s="14">
        <v>0</v>
      </c>
      <c r="G310" s="11"/>
      <c r="H310" s="11"/>
      <c r="I310" s="11"/>
      <c r="J310" s="11"/>
      <c r="K310" s="11"/>
      <c r="L310" s="11"/>
      <c r="M310" s="13"/>
    </row>
    <row r="311" spans="1:13" x14ac:dyDescent="0.3">
      <c r="A311" s="425">
        <v>41939</v>
      </c>
      <c r="B311" s="12">
        <v>300</v>
      </c>
      <c r="C311" s="426">
        <v>0.53749999999999998</v>
      </c>
      <c r="D311" s="426">
        <v>26.695719999999998</v>
      </c>
      <c r="E311" s="14">
        <v>3.4348404045650147</v>
      </c>
      <c r="F311" s="14">
        <v>0</v>
      </c>
      <c r="G311" s="11"/>
      <c r="H311" s="11"/>
      <c r="I311" s="11"/>
      <c r="J311" s="11"/>
      <c r="K311" s="11"/>
      <c r="L311" s="11"/>
      <c r="M311" s="13"/>
    </row>
    <row r="312" spans="1:13" x14ac:dyDescent="0.3">
      <c r="A312" s="425">
        <v>41940</v>
      </c>
      <c r="B312" s="12">
        <v>301</v>
      </c>
      <c r="C312" s="426">
        <v>4.1111111111111107</v>
      </c>
      <c r="D312" s="426">
        <v>26.782760000000003</v>
      </c>
      <c r="E312" s="14">
        <v>3.4710464546598465</v>
      </c>
      <c r="F312" s="14">
        <v>0</v>
      </c>
      <c r="G312" s="11"/>
      <c r="H312" s="11"/>
      <c r="I312" s="11"/>
      <c r="J312" s="11"/>
      <c r="K312" s="11"/>
      <c r="L312" s="11"/>
      <c r="M312" s="13"/>
    </row>
    <row r="313" spans="1:13" x14ac:dyDescent="0.3">
      <c r="A313" s="425">
        <v>41941</v>
      </c>
      <c r="B313" s="12">
        <v>302</v>
      </c>
      <c r="C313" s="426">
        <v>0.1111111111111111</v>
      </c>
      <c r="D313" s="426">
        <v>26.798120000000001</v>
      </c>
      <c r="E313" s="14">
        <v>3.4774701382107942</v>
      </c>
      <c r="F313" s="14">
        <v>0</v>
      </c>
      <c r="G313" s="11"/>
      <c r="H313" s="11"/>
      <c r="I313" s="11"/>
      <c r="J313" s="11"/>
      <c r="K313" s="11"/>
      <c r="L313" s="11"/>
      <c r="M313" s="13"/>
    </row>
    <row r="314" spans="1:13" x14ac:dyDescent="0.3">
      <c r="A314" s="425">
        <v>41942</v>
      </c>
      <c r="B314" s="12">
        <v>303</v>
      </c>
      <c r="C314" s="426">
        <v>5.322222222222222</v>
      </c>
      <c r="D314" s="426">
        <v>26.813479999999998</v>
      </c>
      <c r="E314" s="14">
        <v>3.4839041500869667</v>
      </c>
      <c r="F314" s="14">
        <v>0</v>
      </c>
      <c r="G314" s="11"/>
      <c r="H314" s="11"/>
      <c r="I314" s="11"/>
      <c r="J314" s="11"/>
      <c r="K314" s="11"/>
      <c r="L314" s="11"/>
      <c r="M314" s="13"/>
    </row>
    <row r="315" spans="1:13" x14ac:dyDescent="0.3">
      <c r="A315" s="425">
        <v>41943</v>
      </c>
      <c r="B315" s="12">
        <v>304</v>
      </c>
      <c r="C315" s="426">
        <v>3</v>
      </c>
      <c r="D315" s="426">
        <v>26.979880000000001</v>
      </c>
      <c r="E315" s="14">
        <v>3.5542694765295484</v>
      </c>
      <c r="F315" s="14">
        <v>0</v>
      </c>
      <c r="G315" s="11"/>
      <c r="H315" s="11"/>
      <c r="I315" s="11"/>
      <c r="J315" s="11"/>
      <c r="K315" s="11"/>
      <c r="L315" s="11"/>
      <c r="M315" s="13"/>
    </row>
    <row r="316" spans="1:13" x14ac:dyDescent="0.3">
      <c r="A316" s="425">
        <v>41944</v>
      </c>
      <c r="B316" s="12">
        <v>305</v>
      </c>
      <c r="C316" s="426">
        <v>0.78888888888888886</v>
      </c>
      <c r="D316" s="426">
        <v>26.792999999999999</v>
      </c>
      <c r="E316" s="14">
        <v>3.5038140561816213</v>
      </c>
      <c r="F316" s="14">
        <v>0</v>
      </c>
      <c r="G316" s="11"/>
      <c r="H316" s="11"/>
      <c r="I316" s="11"/>
      <c r="J316" s="11"/>
      <c r="K316" s="11"/>
      <c r="L316" s="11"/>
      <c r="M316" s="13"/>
    </row>
    <row r="317" spans="1:13" x14ac:dyDescent="0.3">
      <c r="A317" s="425">
        <v>41945</v>
      </c>
      <c r="B317" s="12">
        <v>306</v>
      </c>
      <c r="C317" s="426">
        <v>0.68888888888888888</v>
      </c>
      <c r="D317" s="426">
        <v>26.723880000000001</v>
      </c>
      <c r="E317" s="14">
        <v>3.4747680619895811</v>
      </c>
      <c r="F317" s="14">
        <v>0</v>
      </c>
      <c r="G317" s="11"/>
      <c r="H317" s="11"/>
      <c r="I317" s="11"/>
      <c r="J317" s="11"/>
      <c r="K317" s="11"/>
      <c r="L317" s="11"/>
      <c r="M317" s="13"/>
    </row>
    <row r="318" spans="1:13" x14ac:dyDescent="0.3">
      <c r="A318" s="425">
        <v>41946</v>
      </c>
      <c r="B318" s="12">
        <v>307</v>
      </c>
      <c r="C318" s="426">
        <v>0</v>
      </c>
      <c r="D318" s="426">
        <v>26.769960000000005</v>
      </c>
      <c r="E318" s="14">
        <v>3.4941086582006906</v>
      </c>
      <c r="F318" s="14">
        <v>0</v>
      </c>
      <c r="G318" s="11"/>
      <c r="H318" s="11"/>
      <c r="I318" s="11"/>
      <c r="J318" s="11"/>
      <c r="K318" s="11"/>
      <c r="L318" s="11"/>
      <c r="M318" s="13"/>
    </row>
    <row r="319" spans="1:13" x14ac:dyDescent="0.3">
      <c r="A319" s="425">
        <v>41947</v>
      </c>
      <c r="B319" s="12">
        <v>308</v>
      </c>
      <c r="C319" s="426">
        <v>3.2375000000000003</v>
      </c>
      <c r="D319" s="426">
        <v>26.782760000000003</v>
      </c>
      <c r="E319" s="14">
        <v>3.4994976551078785</v>
      </c>
      <c r="F319" s="14">
        <v>0</v>
      </c>
      <c r="G319" s="11"/>
      <c r="H319" s="11"/>
      <c r="I319" s="11"/>
      <c r="J319" s="11"/>
      <c r="K319" s="11"/>
      <c r="L319" s="11"/>
      <c r="M319" s="13"/>
    </row>
    <row r="320" spans="1:13" x14ac:dyDescent="0.3">
      <c r="A320" s="425">
        <v>41948</v>
      </c>
      <c r="B320" s="12">
        <v>309</v>
      </c>
      <c r="C320" s="426">
        <v>3.2399999999999998</v>
      </c>
      <c r="D320" s="426">
        <v>26.92868</v>
      </c>
      <c r="E320" s="14">
        <v>3.56144384014096</v>
      </c>
      <c r="F320" s="14">
        <v>0</v>
      </c>
      <c r="G320" s="11"/>
      <c r="H320" s="11"/>
      <c r="I320" s="11"/>
      <c r="J320" s="11"/>
      <c r="K320" s="11"/>
      <c r="L320" s="11"/>
      <c r="M320" s="13"/>
    </row>
    <row r="321" spans="1:13" x14ac:dyDescent="0.3">
      <c r="A321" s="425">
        <v>41949</v>
      </c>
      <c r="B321" s="12">
        <v>310</v>
      </c>
      <c r="C321" s="426">
        <v>0.79999999999999993</v>
      </c>
      <c r="D321" s="426">
        <v>26.997800000000005</v>
      </c>
      <c r="E321" s="14">
        <v>3.5911159765983505</v>
      </c>
      <c r="F321" s="14">
        <v>0</v>
      </c>
      <c r="G321" s="11"/>
      <c r="H321" s="11"/>
      <c r="I321" s="11"/>
      <c r="J321" s="11"/>
      <c r="K321" s="11"/>
      <c r="L321" s="11"/>
      <c r="M321" s="13"/>
    </row>
    <row r="322" spans="1:13" x14ac:dyDescent="0.3">
      <c r="A322" s="425">
        <v>41950</v>
      </c>
      <c r="B322" s="12">
        <v>311</v>
      </c>
      <c r="C322" s="426">
        <v>1.9750000000000001</v>
      </c>
      <c r="D322" s="426">
        <v>27.08484</v>
      </c>
      <c r="E322" s="14">
        <v>3.6287829837560621</v>
      </c>
      <c r="F322" s="14">
        <v>0</v>
      </c>
      <c r="G322" s="11"/>
      <c r="H322" s="11"/>
      <c r="I322" s="11"/>
      <c r="J322" s="11"/>
      <c r="K322" s="11"/>
      <c r="L322" s="11"/>
      <c r="M322" s="13"/>
    </row>
    <row r="323" spans="1:13" x14ac:dyDescent="0.3">
      <c r="A323" s="425">
        <v>41951</v>
      </c>
      <c r="B323" s="12">
        <v>312</v>
      </c>
      <c r="C323" s="426">
        <v>0.42777777777777776</v>
      </c>
      <c r="D323" s="426">
        <v>26.887720000000002</v>
      </c>
      <c r="E323" s="14">
        <v>3.5439603379882314</v>
      </c>
      <c r="F323" s="14">
        <v>0</v>
      </c>
      <c r="G323" s="11"/>
      <c r="H323" s="11"/>
      <c r="I323" s="11"/>
      <c r="J323" s="11"/>
      <c r="K323" s="11"/>
      <c r="L323" s="11"/>
      <c r="M323" s="13"/>
    </row>
    <row r="324" spans="1:13" x14ac:dyDescent="0.3">
      <c r="A324" s="425">
        <v>41952</v>
      </c>
      <c r="B324" s="12">
        <v>313</v>
      </c>
      <c r="C324" s="426">
        <v>6.0166666666666675</v>
      </c>
      <c r="D324" s="426">
        <v>26.967079999999999</v>
      </c>
      <c r="E324" s="14">
        <v>3.577902177349424</v>
      </c>
      <c r="F324" s="14">
        <v>0</v>
      </c>
      <c r="G324" s="11"/>
      <c r="H324" s="11"/>
      <c r="I324" s="11"/>
      <c r="J324" s="11"/>
      <c r="K324" s="11"/>
      <c r="L324" s="11"/>
      <c r="M324" s="13"/>
    </row>
    <row r="325" spans="1:13" x14ac:dyDescent="0.3">
      <c r="A325" s="425">
        <v>41953</v>
      </c>
      <c r="B325" s="12">
        <v>314</v>
      </c>
      <c r="C325" s="426">
        <v>2.5375000000000001</v>
      </c>
      <c r="D325" s="426">
        <v>27.020840000000003</v>
      </c>
      <c r="E325" s="14">
        <v>3.6010538473260274</v>
      </c>
      <c r="F325" s="14">
        <v>0</v>
      </c>
      <c r="G325" s="11"/>
      <c r="H325" s="11"/>
      <c r="I325" s="11"/>
      <c r="J325" s="11"/>
      <c r="K325" s="11"/>
      <c r="L325" s="11"/>
      <c r="M325" s="13"/>
    </row>
    <row r="326" spans="1:13" x14ac:dyDescent="0.3">
      <c r="A326" s="425">
        <v>41954</v>
      </c>
      <c r="B326" s="12">
        <v>315</v>
      </c>
      <c r="C326" s="426">
        <v>0</v>
      </c>
      <c r="D326" s="426">
        <v>27.059240000000003</v>
      </c>
      <c r="E326" s="14">
        <v>3.6176694420652931</v>
      </c>
      <c r="F326" s="14">
        <v>0</v>
      </c>
      <c r="G326" s="11"/>
      <c r="H326" s="11"/>
      <c r="I326" s="11"/>
      <c r="J326" s="11"/>
      <c r="K326" s="11"/>
      <c r="L326" s="11"/>
      <c r="M326" s="13"/>
    </row>
    <row r="327" spans="1:13" x14ac:dyDescent="0.3">
      <c r="A327" s="425">
        <v>41955</v>
      </c>
      <c r="B327" s="12">
        <v>316</v>
      </c>
      <c r="C327" s="426">
        <v>1.0299999999999998</v>
      </c>
      <c r="D327" s="426">
        <v>27.189799999999998</v>
      </c>
      <c r="E327" s="14">
        <v>3.674654198996739</v>
      </c>
      <c r="F327" s="14">
        <v>0</v>
      </c>
      <c r="G327" s="11"/>
      <c r="H327" s="11"/>
      <c r="I327" s="11"/>
      <c r="J327" s="11"/>
      <c r="K327" s="11"/>
      <c r="L327" s="11"/>
      <c r="M327" s="13"/>
    </row>
    <row r="328" spans="1:13" x14ac:dyDescent="0.3">
      <c r="A328" s="425">
        <v>41956</v>
      </c>
      <c r="B328" s="12">
        <v>317</v>
      </c>
      <c r="C328" s="426">
        <v>0.05</v>
      </c>
      <c r="D328" s="426">
        <v>27.105319999999999</v>
      </c>
      <c r="E328" s="14">
        <v>3.637694848999689</v>
      </c>
      <c r="F328" s="14">
        <v>0</v>
      </c>
      <c r="G328" s="11"/>
      <c r="H328" s="11"/>
      <c r="I328" s="11"/>
      <c r="J328" s="11"/>
      <c r="K328" s="11"/>
      <c r="L328" s="11"/>
      <c r="M328" s="13"/>
    </row>
    <row r="329" spans="1:13" x14ac:dyDescent="0.3">
      <c r="A329" s="425">
        <v>41957</v>
      </c>
      <c r="B329" s="12">
        <v>318</v>
      </c>
      <c r="C329" s="426">
        <v>1.9214285714285713</v>
      </c>
      <c r="D329" s="426">
        <v>27.064360000000001</v>
      </c>
      <c r="E329" s="14">
        <v>3.6198898146175491</v>
      </c>
      <c r="F329" s="14">
        <v>0</v>
      </c>
      <c r="G329" s="11"/>
      <c r="H329" s="11"/>
      <c r="I329" s="11"/>
      <c r="J329" s="11"/>
      <c r="K329" s="11"/>
      <c r="L329" s="11"/>
      <c r="M329" s="13"/>
    </row>
    <row r="330" spans="1:13" x14ac:dyDescent="0.3">
      <c r="A330" s="425">
        <v>41958</v>
      </c>
      <c r="B330" s="12">
        <v>319</v>
      </c>
      <c r="C330" s="426">
        <v>1.7666666666666666</v>
      </c>
      <c r="D330" s="426">
        <v>27.077159999999999</v>
      </c>
      <c r="E330" s="14">
        <v>3.6254458550822997</v>
      </c>
      <c r="F330" s="14">
        <v>0</v>
      </c>
      <c r="G330" s="11"/>
      <c r="H330" s="11"/>
      <c r="I330" s="11"/>
      <c r="J330" s="11"/>
      <c r="K330" s="11"/>
      <c r="L330" s="11"/>
      <c r="M330" s="13"/>
    </row>
    <row r="331" spans="1:13" x14ac:dyDescent="0.3">
      <c r="A331" s="425">
        <v>41959</v>
      </c>
      <c r="B331" s="12">
        <v>320</v>
      </c>
      <c r="C331" s="426">
        <v>11.31111111111111</v>
      </c>
      <c r="D331" s="426">
        <v>27.107880000000002</v>
      </c>
      <c r="E331" s="14">
        <v>3.6388101473767338</v>
      </c>
      <c r="F331" s="14">
        <v>0</v>
      </c>
      <c r="G331" s="11"/>
      <c r="H331" s="11"/>
      <c r="I331" s="11"/>
      <c r="J331" s="11"/>
      <c r="K331" s="11"/>
      <c r="L331" s="11"/>
      <c r="M331" s="13"/>
    </row>
    <row r="332" spans="1:13" x14ac:dyDescent="0.3">
      <c r="A332" s="425">
        <v>41960</v>
      </c>
      <c r="B332" s="12">
        <v>321</v>
      </c>
      <c r="C332" s="426">
        <v>0</v>
      </c>
      <c r="D332" s="426">
        <v>27.133479999999999</v>
      </c>
      <c r="E332" s="14">
        <v>3.6499792149747967</v>
      </c>
      <c r="F332" s="14">
        <v>0</v>
      </c>
      <c r="G332" s="11"/>
      <c r="H332" s="11"/>
      <c r="I332" s="11"/>
      <c r="J332" s="11"/>
      <c r="K332" s="11"/>
      <c r="L332" s="11"/>
      <c r="M332" s="13"/>
    </row>
    <row r="333" spans="1:13" x14ac:dyDescent="0.3">
      <c r="A333" s="425">
        <v>41961</v>
      </c>
      <c r="B333" s="12">
        <v>322</v>
      </c>
      <c r="C333" s="426">
        <v>1.9416666666666667</v>
      </c>
      <c r="D333" s="426">
        <v>27.128644444444443</v>
      </c>
      <c r="E333" s="14">
        <v>3.6478672614293126</v>
      </c>
      <c r="F333" s="14">
        <v>0</v>
      </c>
      <c r="G333" s="11"/>
      <c r="H333" s="11"/>
      <c r="I333" s="11"/>
      <c r="J333" s="11"/>
      <c r="K333" s="11"/>
      <c r="L333" s="11"/>
      <c r="M333" s="13"/>
    </row>
    <row r="334" spans="1:13" x14ac:dyDescent="0.3">
      <c r="A334" s="425">
        <v>41962</v>
      </c>
      <c r="B334" s="12">
        <v>323</v>
      </c>
      <c r="C334" s="426">
        <v>5.9124999999999996</v>
      </c>
      <c r="D334" s="426">
        <v>27.097355555555559</v>
      </c>
      <c r="E334" s="14">
        <v>3.634226901186989</v>
      </c>
      <c r="F334" s="14">
        <v>0</v>
      </c>
      <c r="G334" s="11"/>
      <c r="H334" s="11"/>
      <c r="I334" s="11"/>
      <c r="J334" s="11"/>
      <c r="K334" s="11"/>
      <c r="L334" s="11"/>
      <c r="M334" s="13"/>
    </row>
    <row r="335" spans="1:13" x14ac:dyDescent="0.3">
      <c r="A335" s="425">
        <v>41963</v>
      </c>
      <c r="B335" s="12">
        <v>324</v>
      </c>
      <c r="C335" s="426">
        <v>7.75</v>
      </c>
      <c r="D335" s="426">
        <v>27.09451111111111</v>
      </c>
      <c r="E335" s="14">
        <v>3.6329890339651283</v>
      </c>
      <c r="F335" s="14">
        <v>0</v>
      </c>
      <c r="G335" s="11"/>
      <c r="H335" s="11"/>
      <c r="I335" s="11"/>
      <c r="J335" s="11"/>
      <c r="K335" s="11"/>
      <c r="L335" s="11"/>
      <c r="M335" s="13"/>
    </row>
    <row r="336" spans="1:13" x14ac:dyDescent="0.3">
      <c r="A336" s="425">
        <v>41964</v>
      </c>
      <c r="B336" s="12">
        <v>325</v>
      </c>
      <c r="C336" s="426">
        <v>5.5250000000000004</v>
      </c>
      <c r="D336" s="426">
        <v>27.169319999999999</v>
      </c>
      <c r="E336" s="14">
        <v>3.6656650741274115</v>
      </c>
      <c r="F336" s="14">
        <v>0</v>
      </c>
      <c r="G336" s="11"/>
      <c r="H336" s="11"/>
      <c r="I336" s="11"/>
      <c r="J336" s="11"/>
      <c r="K336" s="11"/>
      <c r="L336" s="11"/>
      <c r="M336" s="13"/>
    </row>
    <row r="337" spans="1:13" x14ac:dyDescent="0.3">
      <c r="A337" s="425">
        <v>41965</v>
      </c>
      <c r="B337" s="12">
        <v>326</v>
      </c>
      <c r="C337" s="426">
        <v>8.0555555555555554</v>
      </c>
      <c r="D337" s="426">
        <v>26.884022222222224</v>
      </c>
      <c r="E337" s="14">
        <v>3.5423856233920668</v>
      </c>
      <c r="F337" s="14">
        <v>0</v>
      </c>
      <c r="G337" s="11"/>
      <c r="H337" s="11"/>
      <c r="I337" s="11"/>
      <c r="J337" s="11"/>
      <c r="K337" s="11"/>
      <c r="L337" s="11"/>
      <c r="M337" s="13"/>
    </row>
    <row r="338" spans="1:13" x14ac:dyDescent="0.3">
      <c r="A338" s="425">
        <v>41966</v>
      </c>
      <c r="B338" s="12">
        <v>327</v>
      </c>
      <c r="C338" s="426">
        <v>2.4714285714285715</v>
      </c>
      <c r="D338" s="426">
        <v>26.943755555555555</v>
      </c>
      <c r="E338" s="14">
        <v>3.5678974616311527</v>
      </c>
      <c r="F338" s="14">
        <v>0</v>
      </c>
      <c r="G338" s="11"/>
      <c r="H338" s="11"/>
      <c r="I338" s="11"/>
      <c r="J338" s="11"/>
      <c r="K338" s="11"/>
      <c r="L338" s="11"/>
      <c r="M338" s="13"/>
    </row>
    <row r="339" spans="1:13" x14ac:dyDescent="0.3">
      <c r="A339" s="425">
        <v>41967</v>
      </c>
      <c r="B339" s="12">
        <v>328</v>
      </c>
      <c r="C339" s="426">
        <v>1.53125</v>
      </c>
      <c r="D339" s="426">
        <v>26.980733333333333</v>
      </c>
      <c r="E339" s="14">
        <v>3.5837698019636148</v>
      </c>
      <c r="F339" s="14">
        <v>0</v>
      </c>
      <c r="G339" s="11"/>
      <c r="H339" s="11"/>
      <c r="I339" s="11"/>
      <c r="J339" s="11"/>
      <c r="K339" s="11"/>
      <c r="L339" s="11"/>
      <c r="M339" s="13"/>
    </row>
    <row r="340" spans="1:13" x14ac:dyDescent="0.3">
      <c r="A340" s="425">
        <v>41968</v>
      </c>
      <c r="B340" s="12">
        <v>329</v>
      </c>
      <c r="C340" s="426">
        <v>1.79375</v>
      </c>
      <c r="D340" s="426">
        <v>26.975044444444443</v>
      </c>
      <c r="E340" s="14">
        <v>3.5813239523770122</v>
      </c>
      <c r="F340" s="14">
        <v>0</v>
      </c>
      <c r="G340" s="11"/>
      <c r="H340" s="11"/>
      <c r="I340" s="11"/>
      <c r="J340" s="11"/>
      <c r="K340" s="11"/>
      <c r="L340" s="11"/>
      <c r="M340" s="13"/>
    </row>
    <row r="341" spans="1:13" x14ac:dyDescent="0.3">
      <c r="A341" s="425">
        <v>41969</v>
      </c>
      <c r="B341" s="12">
        <v>330</v>
      </c>
      <c r="C341" s="426">
        <v>7.1749999999999998</v>
      </c>
      <c r="D341" s="426">
        <v>27.020555555555553</v>
      </c>
      <c r="E341" s="14">
        <v>3.6009310136582346</v>
      </c>
      <c r="F341" s="14">
        <v>0</v>
      </c>
      <c r="G341" s="11"/>
      <c r="H341" s="11"/>
      <c r="I341" s="11"/>
      <c r="J341" s="11"/>
      <c r="K341" s="11"/>
      <c r="L341" s="11"/>
      <c r="M341" s="13"/>
    </row>
    <row r="342" spans="1:13" x14ac:dyDescent="0.3">
      <c r="A342" s="425">
        <v>41970</v>
      </c>
      <c r="B342" s="12">
        <v>331</v>
      </c>
      <c r="C342" s="426">
        <v>14.45</v>
      </c>
      <c r="D342" s="426">
        <v>26.949444444444445</v>
      </c>
      <c r="E342" s="14">
        <v>3.5703354102319276</v>
      </c>
      <c r="F342" s="14">
        <v>0</v>
      </c>
      <c r="G342" s="11"/>
      <c r="H342" s="11"/>
      <c r="I342" s="11"/>
      <c r="J342" s="11"/>
      <c r="K342" s="11"/>
      <c r="L342" s="11"/>
      <c r="M342" s="13"/>
    </row>
    <row r="343" spans="1:13" x14ac:dyDescent="0.3">
      <c r="A343" s="425">
        <v>41971</v>
      </c>
      <c r="B343" s="12">
        <v>332</v>
      </c>
      <c r="C343" s="426">
        <v>9.2437499999999986</v>
      </c>
      <c r="D343" s="426">
        <v>27.034777777777776</v>
      </c>
      <c r="E343" s="14">
        <v>3.6070771060261726</v>
      </c>
      <c r="F343" s="14">
        <v>0</v>
      </c>
      <c r="G343" s="11"/>
      <c r="H343" s="11"/>
      <c r="I343" s="11"/>
      <c r="J343" s="11"/>
      <c r="K343" s="11"/>
      <c r="L343" s="11"/>
      <c r="M343" s="13"/>
    </row>
    <row r="344" spans="1:13" x14ac:dyDescent="0.3">
      <c r="A344" s="425">
        <v>41972</v>
      </c>
      <c r="B344" s="12">
        <v>333</v>
      </c>
      <c r="C344" s="426">
        <v>2.4857142857142853</v>
      </c>
      <c r="D344" s="426">
        <v>27.208288888888891</v>
      </c>
      <c r="E344" s="14">
        <v>3.6827854962633668</v>
      </c>
      <c r="F344" s="14">
        <v>0</v>
      </c>
      <c r="G344" s="11"/>
      <c r="H344" s="11"/>
      <c r="I344" s="11"/>
      <c r="J344" s="11"/>
      <c r="K344" s="11"/>
      <c r="L344" s="11"/>
      <c r="M344" s="13"/>
    </row>
    <row r="345" spans="1:13" x14ac:dyDescent="0.3">
      <c r="A345" s="425">
        <v>41973</v>
      </c>
      <c r="B345" s="12">
        <v>334</v>
      </c>
      <c r="C345" s="426">
        <v>1.9000000000000001</v>
      </c>
      <c r="D345" s="426">
        <v>27.154244444444448</v>
      </c>
      <c r="E345" s="14">
        <v>3.6590600611496886</v>
      </c>
      <c r="F345" s="14">
        <v>0</v>
      </c>
      <c r="G345" s="11"/>
      <c r="H345" s="11"/>
      <c r="I345" s="11"/>
      <c r="J345" s="11"/>
      <c r="K345" s="11"/>
      <c r="L345" s="11"/>
      <c r="M345" s="13"/>
    </row>
    <row r="346" spans="1:13" x14ac:dyDescent="0.3">
      <c r="A346" s="425">
        <v>41974</v>
      </c>
      <c r="B346" s="12">
        <v>335</v>
      </c>
      <c r="C346" s="426">
        <v>5.73</v>
      </c>
      <c r="D346" s="426">
        <v>27.05468888888889</v>
      </c>
      <c r="E346" s="14">
        <v>3.6156967576905301</v>
      </c>
      <c r="F346" s="14">
        <v>0</v>
      </c>
      <c r="G346" s="11"/>
      <c r="H346" s="11"/>
      <c r="I346" s="11"/>
      <c r="J346" s="11"/>
      <c r="K346" s="11"/>
      <c r="L346" s="11"/>
      <c r="M346" s="13"/>
    </row>
    <row r="347" spans="1:13" x14ac:dyDescent="0.3">
      <c r="A347" s="425">
        <v>41975</v>
      </c>
      <c r="B347" s="12">
        <v>336</v>
      </c>
      <c r="C347" s="426">
        <v>2.0062500000000001</v>
      </c>
      <c r="D347" s="426">
        <v>27.037622222222222</v>
      </c>
      <c r="E347" s="14">
        <v>3.6083074044568311</v>
      </c>
      <c r="F347" s="14">
        <v>0</v>
      </c>
      <c r="G347" s="11"/>
      <c r="H347" s="11"/>
      <c r="I347" s="11"/>
      <c r="J347" s="11"/>
      <c r="K347" s="11"/>
      <c r="L347" s="11"/>
      <c r="M347" s="13"/>
    </row>
    <row r="348" spans="1:13" x14ac:dyDescent="0.3">
      <c r="A348" s="425">
        <v>41976</v>
      </c>
      <c r="B348" s="12">
        <v>337</v>
      </c>
      <c r="C348" s="426">
        <v>5.9555555555555557</v>
      </c>
      <c r="D348" s="426">
        <v>26.885159999999999</v>
      </c>
      <c r="E348" s="14">
        <v>3.5428700864866185</v>
      </c>
      <c r="F348" s="14">
        <v>0</v>
      </c>
      <c r="G348" s="11"/>
      <c r="H348" s="11"/>
      <c r="I348" s="11"/>
      <c r="J348" s="11"/>
      <c r="K348" s="11"/>
      <c r="L348" s="11"/>
      <c r="M348" s="13"/>
    </row>
    <row r="349" spans="1:13" x14ac:dyDescent="0.3">
      <c r="A349" s="425">
        <v>41977</v>
      </c>
      <c r="B349" s="12">
        <v>338</v>
      </c>
      <c r="C349" s="426">
        <v>7.4611111111111121</v>
      </c>
      <c r="D349" s="426">
        <v>27.02084</v>
      </c>
      <c r="E349" s="14">
        <v>3.6010538473260261</v>
      </c>
      <c r="F349" s="14">
        <v>0</v>
      </c>
      <c r="G349" s="11"/>
      <c r="H349" s="11"/>
      <c r="I349" s="11"/>
      <c r="J349" s="11"/>
      <c r="K349" s="11"/>
      <c r="L349" s="11"/>
      <c r="M349" s="13"/>
    </row>
    <row r="350" spans="1:13" x14ac:dyDescent="0.3">
      <c r="A350" s="425">
        <v>41978</v>
      </c>
      <c r="B350" s="12">
        <v>339</v>
      </c>
      <c r="C350" s="426">
        <v>4.9000000000000004</v>
      </c>
      <c r="D350" s="426">
        <v>26.821159999999999</v>
      </c>
      <c r="E350" s="14">
        <v>3.5157080229314448</v>
      </c>
      <c r="F350" s="14">
        <v>0</v>
      </c>
      <c r="G350" s="11"/>
      <c r="H350" s="11"/>
      <c r="I350" s="11"/>
      <c r="J350" s="11"/>
      <c r="K350" s="11"/>
      <c r="L350" s="11"/>
      <c r="M350" s="13"/>
    </row>
    <row r="351" spans="1:13" x14ac:dyDescent="0.3">
      <c r="A351" s="425">
        <v>41979</v>
      </c>
      <c r="B351" s="12">
        <v>340</v>
      </c>
      <c r="C351" s="426">
        <v>5.2555555555555555</v>
      </c>
      <c r="D351" s="426">
        <v>26.910760000000003</v>
      </c>
      <c r="E351" s="14">
        <v>3.553785661417439</v>
      </c>
      <c r="F351" s="14">
        <v>0</v>
      </c>
      <c r="G351" s="11"/>
      <c r="H351" s="11"/>
      <c r="I351" s="11"/>
      <c r="J351" s="11"/>
      <c r="K351" s="11"/>
      <c r="L351" s="11"/>
      <c r="M351" s="13"/>
    </row>
    <row r="352" spans="1:13" x14ac:dyDescent="0.3">
      <c r="A352" s="425">
        <v>41980</v>
      </c>
      <c r="B352" s="12">
        <v>341</v>
      </c>
      <c r="C352" s="426">
        <v>3.35</v>
      </c>
      <c r="D352" s="426">
        <v>27.031933333333335</v>
      </c>
      <c r="E352" s="14">
        <v>3.6058471676280446</v>
      </c>
      <c r="F352" s="14">
        <v>0</v>
      </c>
      <c r="G352" s="11"/>
      <c r="H352" s="11"/>
      <c r="I352" s="11"/>
      <c r="J352" s="11"/>
      <c r="K352" s="11"/>
      <c r="L352" s="11"/>
      <c r="M352" s="13"/>
    </row>
    <row r="353" spans="1:13" x14ac:dyDescent="0.3">
      <c r="A353" s="425">
        <v>41981</v>
      </c>
      <c r="B353" s="12">
        <v>342</v>
      </c>
      <c r="C353" s="426">
        <v>3.0333333333333332</v>
      </c>
      <c r="D353" s="426">
        <v>27.188377777777774</v>
      </c>
      <c r="E353" s="14">
        <v>3.6740293481119477</v>
      </c>
      <c r="F353" s="14">
        <v>0</v>
      </c>
      <c r="G353" s="11"/>
      <c r="H353" s="11"/>
      <c r="I353" s="11"/>
      <c r="J353" s="11"/>
      <c r="K353" s="11"/>
      <c r="L353" s="11"/>
      <c r="M353" s="13"/>
    </row>
    <row r="354" spans="1:13" x14ac:dyDescent="0.3">
      <c r="A354" s="425">
        <v>41982</v>
      </c>
      <c r="B354" s="12">
        <v>343</v>
      </c>
      <c r="C354" s="426">
        <v>6.1428571428571432</v>
      </c>
      <c r="D354" s="426">
        <v>26.906777777777776</v>
      </c>
      <c r="E354" s="14">
        <v>3.5520857765371234</v>
      </c>
      <c r="F354" s="14">
        <v>0</v>
      </c>
      <c r="G354" s="11"/>
      <c r="H354" s="11"/>
      <c r="I354" s="11"/>
      <c r="J354" s="11"/>
      <c r="K354" s="11"/>
      <c r="L354" s="11"/>
      <c r="M354" s="13"/>
    </row>
    <row r="355" spans="1:13" x14ac:dyDescent="0.3">
      <c r="A355" s="425">
        <v>41983</v>
      </c>
      <c r="B355" s="12">
        <v>344</v>
      </c>
      <c r="C355" s="426">
        <v>8.6083333333333325</v>
      </c>
      <c r="D355" s="426">
        <v>26.77252</v>
      </c>
      <c r="E355" s="14">
        <v>3.4951858795479032</v>
      </c>
      <c r="F355" s="14">
        <v>0</v>
      </c>
      <c r="G355" s="11"/>
      <c r="H355" s="11"/>
      <c r="I355" s="11"/>
      <c r="J355" s="11"/>
      <c r="K355" s="11"/>
      <c r="L355" s="11"/>
      <c r="M355" s="13"/>
    </row>
    <row r="356" spans="1:13" x14ac:dyDescent="0.3">
      <c r="A356" s="425">
        <v>41984</v>
      </c>
      <c r="B356" s="12">
        <v>345</v>
      </c>
      <c r="C356" s="426">
        <v>10.75</v>
      </c>
      <c r="D356" s="426">
        <v>26.813479999999998</v>
      </c>
      <c r="E356" s="14">
        <v>3.5124607414811226</v>
      </c>
      <c r="F356" s="14">
        <v>0</v>
      </c>
      <c r="G356" s="11"/>
      <c r="H356" s="11"/>
      <c r="I356" s="11"/>
      <c r="J356" s="11"/>
      <c r="K356" s="11"/>
      <c r="L356" s="11"/>
      <c r="M356" s="13"/>
    </row>
    <row r="357" spans="1:13" x14ac:dyDescent="0.3">
      <c r="A357" s="425">
        <v>41985</v>
      </c>
      <c r="B357" s="12">
        <v>346</v>
      </c>
      <c r="C357" s="426">
        <v>11.9</v>
      </c>
      <c r="D357" s="426">
        <v>26.762280000000004</v>
      </c>
      <c r="E357" s="14">
        <v>3.4908787278482825</v>
      </c>
      <c r="F357" s="14">
        <v>0</v>
      </c>
      <c r="G357" s="11"/>
      <c r="H357" s="11"/>
      <c r="I357" s="11"/>
      <c r="J357" s="11"/>
      <c r="K357" s="11"/>
      <c r="L357" s="11"/>
      <c r="M357" s="13"/>
    </row>
    <row r="358" spans="1:13" x14ac:dyDescent="0.3">
      <c r="A358" s="425">
        <v>41986</v>
      </c>
      <c r="B358" s="12">
        <v>347</v>
      </c>
      <c r="C358" s="426">
        <v>10.692857142857141</v>
      </c>
      <c r="D358" s="426">
        <v>26.887720000000002</v>
      </c>
      <c r="E358" s="14">
        <v>3.5439603379882318</v>
      </c>
      <c r="F358" s="14">
        <v>0</v>
      </c>
      <c r="G358" s="11"/>
      <c r="H358" s="11"/>
      <c r="I358" s="11"/>
      <c r="J358" s="11"/>
      <c r="K358" s="11"/>
      <c r="L358" s="11"/>
      <c r="M358" s="13"/>
    </row>
    <row r="359" spans="1:13" x14ac:dyDescent="0.3">
      <c r="A359" s="425">
        <v>41987</v>
      </c>
      <c r="B359" s="12">
        <v>348</v>
      </c>
      <c r="C359" s="426">
        <v>16.95</v>
      </c>
      <c r="D359" s="426">
        <v>26.713639999999998</v>
      </c>
      <c r="E359" s="14">
        <v>3.4704828510289714</v>
      </c>
      <c r="F359" s="14">
        <v>0</v>
      </c>
      <c r="G359" s="11"/>
      <c r="H359" s="11"/>
      <c r="I359" s="11"/>
      <c r="J359" s="11"/>
      <c r="K359" s="11"/>
      <c r="L359" s="11"/>
      <c r="M359" s="13"/>
    </row>
    <row r="360" spans="1:13" x14ac:dyDescent="0.3">
      <c r="A360" s="425">
        <v>41988</v>
      </c>
      <c r="B360" s="12">
        <v>349</v>
      </c>
      <c r="C360" s="426">
        <v>2.4500000000000002</v>
      </c>
      <c r="D360" s="426">
        <v>26.83652</v>
      </c>
      <c r="E360" s="14">
        <v>3.522210402537147</v>
      </c>
      <c r="F360" s="14">
        <v>0</v>
      </c>
      <c r="G360" s="11"/>
      <c r="H360" s="11"/>
      <c r="I360" s="11"/>
      <c r="J360" s="11"/>
      <c r="K360" s="11"/>
      <c r="L360" s="11"/>
      <c r="M360" s="13"/>
    </row>
    <row r="361" spans="1:13" x14ac:dyDescent="0.3">
      <c r="A361" s="425">
        <v>41989</v>
      </c>
      <c r="B361" s="12">
        <v>350</v>
      </c>
      <c r="C361" s="426">
        <v>15.488888888888889</v>
      </c>
      <c r="D361" s="426">
        <v>26.997799999999998</v>
      </c>
      <c r="E361" s="14">
        <v>3.5911159765983505</v>
      </c>
      <c r="F361" s="14">
        <v>0</v>
      </c>
      <c r="G361" s="11"/>
      <c r="H361" s="11"/>
      <c r="I361" s="11"/>
      <c r="J361" s="11"/>
      <c r="K361" s="11"/>
      <c r="L361" s="11"/>
      <c r="M361" s="13"/>
    </row>
    <row r="362" spans="1:13" x14ac:dyDescent="0.3">
      <c r="A362" s="425">
        <v>41990</v>
      </c>
      <c r="B362" s="12">
        <v>351</v>
      </c>
      <c r="C362" s="426">
        <v>7.4400000000000022</v>
      </c>
      <c r="D362" s="426">
        <v>26.953000000000003</v>
      </c>
      <c r="E362" s="14">
        <v>3.5718598572620572</v>
      </c>
      <c r="F362" s="14">
        <v>0</v>
      </c>
      <c r="G362" s="11"/>
      <c r="H362" s="11"/>
      <c r="I362" s="11"/>
      <c r="J362" s="11"/>
      <c r="K362" s="11"/>
      <c r="L362" s="11"/>
      <c r="M362" s="13"/>
    </row>
    <row r="363" spans="1:13" x14ac:dyDescent="0.3">
      <c r="A363" s="425">
        <v>41991</v>
      </c>
      <c r="B363" s="12">
        <v>352</v>
      </c>
      <c r="C363" s="426">
        <v>8.2499999999999982</v>
      </c>
      <c r="D363" s="426">
        <v>26.959400000000002</v>
      </c>
      <c r="E363" s="14">
        <v>3.5746052756087985</v>
      </c>
      <c r="F363" s="14">
        <v>0</v>
      </c>
      <c r="G363" s="11"/>
      <c r="H363" s="11"/>
      <c r="I363" s="11"/>
      <c r="J363" s="11"/>
      <c r="K363" s="11"/>
      <c r="L363" s="11"/>
      <c r="M363" s="13"/>
    </row>
    <row r="364" spans="1:13" x14ac:dyDescent="0.3">
      <c r="A364" s="425">
        <v>41992</v>
      </c>
      <c r="B364" s="12">
        <v>353</v>
      </c>
      <c r="C364" s="426">
        <v>16.485714285714288</v>
      </c>
      <c r="D364" s="426">
        <v>26.785320000000002</v>
      </c>
      <c r="E364" s="14">
        <v>3.5005763216698256</v>
      </c>
      <c r="F364" s="14">
        <v>0</v>
      </c>
      <c r="G364" s="11"/>
      <c r="H364" s="11"/>
      <c r="I364" s="11"/>
      <c r="J364" s="11"/>
      <c r="K364" s="11"/>
      <c r="L364" s="11"/>
      <c r="M364" s="13"/>
    </row>
    <row r="365" spans="1:13" x14ac:dyDescent="0.3">
      <c r="A365" s="425">
        <v>41993</v>
      </c>
      <c r="B365" s="12">
        <v>354</v>
      </c>
      <c r="C365" s="426">
        <v>7.46875</v>
      </c>
      <c r="D365" s="426">
        <v>26.647933333333334</v>
      </c>
      <c r="E365" s="14">
        <v>3.4430958083634895</v>
      </c>
      <c r="F365" s="14">
        <v>0</v>
      </c>
      <c r="G365" s="11"/>
      <c r="H365" s="11"/>
      <c r="I365" s="11"/>
      <c r="J365" s="11"/>
      <c r="K365" s="11"/>
      <c r="L365" s="11"/>
      <c r="M365" s="13"/>
    </row>
    <row r="366" spans="1:13" x14ac:dyDescent="0.3">
      <c r="A366" s="425">
        <v>41994</v>
      </c>
      <c r="B366" s="12">
        <v>355</v>
      </c>
      <c r="C366" s="426">
        <v>8.1000000000000014</v>
      </c>
      <c r="D366" s="426">
        <v>26.995240000000003</v>
      </c>
      <c r="E366" s="14">
        <v>3.5900132253627581</v>
      </c>
      <c r="F366" s="14">
        <v>0</v>
      </c>
      <c r="G366" s="11"/>
      <c r="H366" s="11"/>
      <c r="I366" s="11"/>
      <c r="J366" s="11"/>
      <c r="K366" s="11"/>
      <c r="L366" s="11"/>
      <c r="M366" s="13"/>
    </row>
    <row r="367" spans="1:13" x14ac:dyDescent="0.3">
      <c r="A367" s="425">
        <v>41995</v>
      </c>
      <c r="B367" s="12">
        <v>356</v>
      </c>
      <c r="C367" s="426">
        <v>3.5944444444444446</v>
      </c>
      <c r="D367" s="426">
        <v>26.773800000000001</v>
      </c>
      <c r="E367" s="14">
        <v>3.4957245985916239</v>
      </c>
      <c r="F367" s="14">
        <v>0</v>
      </c>
      <c r="G367" s="11"/>
      <c r="H367" s="11"/>
      <c r="I367" s="11"/>
      <c r="J367" s="11"/>
      <c r="K367" s="11"/>
      <c r="L367" s="11"/>
      <c r="M367" s="13"/>
    </row>
    <row r="368" spans="1:13" x14ac:dyDescent="0.3">
      <c r="A368" s="425">
        <v>41996</v>
      </c>
      <c r="B368" s="12">
        <v>357</v>
      </c>
      <c r="C368" s="426">
        <v>6.1437499999999998</v>
      </c>
      <c r="D368" s="426">
        <v>26.821800000000003</v>
      </c>
      <c r="E368" s="14">
        <v>3.515978747311348</v>
      </c>
      <c r="F368" s="14">
        <v>0</v>
      </c>
      <c r="G368" s="11"/>
      <c r="H368" s="11"/>
      <c r="I368" s="11"/>
      <c r="J368" s="11"/>
      <c r="K368" s="11"/>
      <c r="L368" s="11"/>
      <c r="M368" s="13"/>
    </row>
    <row r="369" spans="1:13" x14ac:dyDescent="0.3">
      <c r="A369" s="425">
        <v>41997</v>
      </c>
      <c r="B369" s="12">
        <v>358</v>
      </c>
      <c r="C369" s="426">
        <v>5.9333333333333336</v>
      </c>
      <c r="D369" s="426">
        <v>26.83652</v>
      </c>
      <c r="E369" s="14">
        <v>3.522210402537147</v>
      </c>
      <c r="F369" s="14">
        <v>0</v>
      </c>
      <c r="G369" s="11"/>
      <c r="H369" s="11"/>
      <c r="I369" s="11"/>
      <c r="J369" s="11"/>
      <c r="K369" s="11"/>
      <c r="L369" s="11"/>
      <c r="M369" s="13"/>
    </row>
    <row r="370" spans="1:13" x14ac:dyDescent="0.3">
      <c r="A370" s="425">
        <v>41998</v>
      </c>
      <c r="B370" s="12">
        <v>359</v>
      </c>
      <c r="C370" s="426">
        <v>7.5625</v>
      </c>
      <c r="D370" s="426">
        <v>26.577960000000004</v>
      </c>
      <c r="E370" s="14">
        <v>3.414138788927795</v>
      </c>
      <c r="F370" s="14">
        <v>0</v>
      </c>
      <c r="G370" s="11"/>
      <c r="H370" s="11"/>
      <c r="I370" s="11"/>
      <c r="J370" s="11"/>
      <c r="K370" s="11"/>
      <c r="L370" s="11"/>
      <c r="M370" s="13"/>
    </row>
    <row r="371" spans="1:13" x14ac:dyDescent="0.3">
      <c r="A371" s="425">
        <v>41999</v>
      </c>
      <c r="B371" s="12">
        <v>360</v>
      </c>
      <c r="C371" s="426">
        <v>5.8611111111111107</v>
      </c>
      <c r="D371" s="426">
        <v>26.852733333333333</v>
      </c>
      <c r="E371" s="14">
        <v>3.5290853374816913</v>
      </c>
      <c r="F371" s="14">
        <v>0</v>
      </c>
      <c r="G371" s="11"/>
      <c r="H371" s="11"/>
      <c r="I371" s="11"/>
      <c r="J371" s="11"/>
      <c r="K371" s="11"/>
      <c r="L371" s="11"/>
      <c r="M371" s="13"/>
    </row>
    <row r="372" spans="1:13" x14ac:dyDescent="0.3">
      <c r="A372" s="425">
        <v>42000</v>
      </c>
      <c r="B372" s="12">
        <v>361</v>
      </c>
      <c r="C372" s="426">
        <v>7.8166666666666664</v>
      </c>
      <c r="D372" s="426">
        <v>26.881177777777779</v>
      </c>
      <c r="E372" s="14">
        <v>3.5411747163670042</v>
      </c>
      <c r="F372" s="14">
        <v>0</v>
      </c>
      <c r="G372" s="11"/>
      <c r="H372" s="11"/>
      <c r="I372" s="11"/>
      <c r="J372" s="11"/>
      <c r="K372" s="11"/>
      <c r="L372" s="11"/>
      <c r="M372" s="13"/>
    </row>
    <row r="373" spans="1:13" x14ac:dyDescent="0.3">
      <c r="A373" s="425">
        <v>42001</v>
      </c>
      <c r="B373" s="12">
        <v>362</v>
      </c>
      <c r="C373" s="426">
        <v>6.614285714285713</v>
      </c>
      <c r="D373" s="426">
        <v>26.572200000000002</v>
      </c>
      <c r="E373" s="14">
        <v>3.4117646914853328</v>
      </c>
      <c r="F373" s="14">
        <v>0</v>
      </c>
      <c r="G373" s="11"/>
      <c r="H373" s="11"/>
      <c r="I373" s="11"/>
      <c r="J373" s="11"/>
      <c r="K373" s="11"/>
      <c r="L373" s="11"/>
      <c r="M373" s="13"/>
    </row>
    <row r="374" spans="1:13" x14ac:dyDescent="0.3">
      <c r="A374" s="425">
        <v>42002</v>
      </c>
      <c r="B374" s="12">
        <v>363</v>
      </c>
      <c r="C374" s="426">
        <v>11.285714285714286</v>
      </c>
      <c r="D374" s="426">
        <v>26.650777777777776</v>
      </c>
      <c r="E374" s="14">
        <v>3.4442774662483098</v>
      </c>
      <c r="F374" s="14">
        <v>0</v>
      </c>
      <c r="G374" s="11"/>
      <c r="H374" s="11"/>
      <c r="I374" s="11"/>
      <c r="J374" s="11"/>
      <c r="K374" s="11"/>
      <c r="L374" s="11"/>
      <c r="M374" s="13"/>
    </row>
    <row r="375" spans="1:13" x14ac:dyDescent="0.3">
      <c r="A375" s="425">
        <v>42003</v>
      </c>
      <c r="B375" s="12">
        <v>364</v>
      </c>
      <c r="C375" s="426">
        <v>8.18888888888889</v>
      </c>
      <c r="D375" s="426">
        <v>26.443133333333332</v>
      </c>
      <c r="E375" s="14">
        <v>3.3589477497635163</v>
      </c>
      <c r="F375" s="14">
        <v>0</v>
      </c>
      <c r="G375" s="11"/>
      <c r="H375" s="11"/>
      <c r="I375" s="11"/>
      <c r="J375" s="11"/>
      <c r="K375" s="11"/>
      <c r="L375" s="11"/>
      <c r="M375" s="13"/>
    </row>
    <row r="376" spans="1:13" x14ac:dyDescent="0.3">
      <c r="A376" s="425">
        <v>42004</v>
      </c>
      <c r="B376" s="12">
        <v>365</v>
      </c>
      <c r="C376" s="426">
        <v>3.5124999999999997</v>
      </c>
      <c r="D376" s="426">
        <v>26.63086666666667</v>
      </c>
      <c r="E376" s="14">
        <v>3.436013319501412</v>
      </c>
      <c r="F376" s="14">
        <v>0</v>
      </c>
      <c r="G376" s="11"/>
      <c r="H376" s="11"/>
      <c r="I376" s="11"/>
      <c r="J376" s="11"/>
      <c r="K376" s="11"/>
      <c r="L376" s="11"/>
      <c r="M376" s="13"/>
    </row>
    <row r="377" spans="1:13" x14ac:dyDescent="0.3">
      <c r="A377" s="425">
        <v>42005</v>
      </c>
      <c r="B377" s="12">
        <v>1</v>
      </c>
      <c r="C377" s="426">
        <v>19</v>
      </c>
      <c r="D377" s="426">
        <v>26.366333333333337</v>
      </c>
      <c r="E377" s="14">
        <v>3.32786426308886</v>
      </c>
      <c r="F377" s="14">
        <v>0</v>
      </c>
      <c r="G377" s="11"/>
      <c r="H377" s="11"/>
      <c r="I377" s="11"/>
      <c r="J377" s="11"/>
      <c r="K377" s="11"/>
      <c r="L377" s="11"/>
    </row>
    <row r="378" spans="1:13" x14ac:dyDescent="0.3">
      <c r="A378" s="425">
        <v>42006</v>
      </c>
      <c r="B378" s="12">
        <v>2</v>
      </c>
      <c r="C378" s="426">
        <v>25.112500000000001</v>
      </c>
      <c r="D378" s="426">
        <v>26.391080000000002</v>
      </c>
      <c r="E378" s="14">
        <v>3.3378520236023852</v>
      </c>
      <c r="F378" s="14">
        <v>0</v>
      </c>
      <c r="G378" s="11"/>
      <c r="H378" s="11"/>
      <c r="I378" s="11"/>
      <c r="J378" s="11"/>
      <c r="K378" s="11"/>
      <c r="L378" s="11"/>
    </row>
    <row r="379" spans="1:13" x14ac:dyDescent="0.3">
      <c r="A379" s="425">
        <v>42007</v>
      </c>
      <c r="B379" s="12">
        <v>3</v>
      </c>
      <c r="C379" s="426">
        <v>6.625</v>
      </c>
      <c r="D379" s="426">
        <v>26.649640000000005</v>
      </c>
      <c r="E379" s="14">
        <v>3.4438047604652868</v>
      </c>
      <c r="F379" s="14">
        <v>0</v>
      </c>
      <c r="G379" s="11"/>
      <c r="H379" s="11"/>
      <c r="I379" s="11"/>
      <c r="J379" s="11"/>
      <c r="K379" s="11"/>
      <c r="L379" s="11"/>
    </row>
    <row r="380" spans="1:13" x14ac:dyDescent="0.3">
      <c r="A380" s="425">
        <v>42008</v>
      </c>
      <c r="B380" s="12">
        <v>4</v>
      </c>
      <c r="C380" s="426">
        <v>4.6187500000000004</v>
      </c>
      <c r="D380" s="426">
        <v>26.739240000000002</v>
      </c>
      <c r="E380" s="14">
        <v>3.4812045339453439</v>
      </c>
      <c r="F380" s="14">
        <v>0</v>
      </c>
      <c r="G380" s="11"/>
      <c r="H380" s="11"/>
      <c r="I380" s="11"/>
      <c r="J380" s="11"/>
      <c r="K380" s="11"/>
      <c r="L380" s="11"/>
    </row>
    <row r="381" spans="1:13" x14ac:dyDescent="0.3">
      <c r="A381" s="425">
        <v>42009</v>
      </c>
      <c r="B381" s="12">
        <v>5</v>
      </c>
      <c r="C381" s="426">
        <v>4.8722222222222227</v>
      </c>
      <c r="D381" s="426">
        <v>26.536999999999999</v>
      </c>
      <c r="E381" s="14">
        <v>3.3972878730950749</v>
      </c>
      <c r="F381" s="14">
        <v>0</v>
      </c>
      <c r="G381" s="11"/>
      <c r="H381" s="11"/>
      <c r="I381" s="11"/>
      <c r="J381" s="11"/>
      <c r="K381" s="11"/>
      <c r="L381" s="11"/>
    </row>
    <row r="382" spans="1:13" x14ac:dyDescent="0.3">
      <c r="A382" s="425">
        <v>42010</v>
      </c>
      <c r="B382" s="12">
        <v>6</v>
      </c>
      <c r="C382" s="426">
        <v>2.1111111111111112</v>
      </c>
      <c r="D382" s="426">
        <v>26.64452</v>
      </c>
      <c r="E382" s="14">
        <v>3.441678287793565</v>
      </c>
      <c r="F382" s="14">
        <v>0</v>
      </c>
      <c r="G382" s="11"/>
      <c r="H382" s="11"/>
      <c r="I382" s="11"/>
      <c r="J382" s="11"/>
      <c r="K382" s="11"/>
      <c r="L382" s="11"/>
    </row>
    <row r="383" spans="1:13" x14ac:dyDescent="0.3">
      <c r="A383" s="425">
        <v>42011</v>
      </c>
      <c r="B383" s="12">
        <v>7</v>
      </c>
      <c r="C383" s="426">
        <v>3.9649999999999999</v>
      </c>
      <c r="D383" s="426">
        <v>26.69828</v>
      </c>
      <c r="E383" s="14">
        <v>3.4640636859608467</v>
      </c>
      <c r="F383" s="14">
        <v>0</v>
      </c>
      <c r="G383" s="11"/>
      <c r="H383" s="11"/>
      <c r="I383" s="11"/>
      <c r="J383" s="11"/>
      <c r="K383" s="11"/>
      <c r="L383" s="11"/>
    </row>
    <row r="384" spans="1:13" x14ac:dyDescent="0.3">
      <c r="A384" s="425">
        <v>42012</v>
      </c>
      <c r="B384" s="12">
        <v>8</v>
      </c>
      <c r="C384" s="426">
        <v>6.1150000000000002</v>
      </c>
      <c r="D384" s="426">
        <v>26.723880000000001</v>
      </c>
      <c r="E384" s="14">
        <v>3.4747680619895815</v>
      </c>
      <c r="F384" s="14">
        <v>0</v>
      </c>
      <c r="G384" s="11"/>
      <c r="H384" s="11"/>
      <c r="I384" s="11"/>
      <c r="J384" s="11"/>
      <c r="K384" s="11"/>
      <c r="L384" s="11"/>
    </row>
    <row r="385" spans="1:12" x14ac:dyDescent="0.3">
      <c r="A385" s="425">
        <v>42013</v>
      </c>
      <c r="B385" s="12">
        <v>9</v>
      </c>
      <c r="C385" s="426">
        <v>7.5299999999999994</v>
      </c>
      <c r="D385" s="426">
        <v>26.51652</v>
      </c>
      <c r="E385" s="14">
        <v>3.3888899358487299</v>
      </c>
      <c r="F385" s="14">
        <v>0</v>
      </c>
      <c r="G385" s="11"/>
      <c r="H385" s="11"/>
      <c r="I385" s="11"/>
      <c r="J385" s="11"/>
      <c r="K385" s="11"/>
      <c r="L385" s="11"/>
    </row>
    <row r="386" spans="1:12" x14ac:dyDescent="0.3">
      <c r="A386" s="425">
        <v>42014</v>
      </c>
      <c r="B386" s="12">
        <v>10</v>
      </c>
      <c r="C386" s="426">
        <v>8.5500000000000007</v>
      </c>
      <c r="D386" s="426">
        <v>26.462760000000003</v>
      </c>
      <c r="E386" s="14">
        <v>3.3669325236415926</v>
      </c>
      <c r="F386" s="14">
        <v>0</v>
      </c>
      <c r="G386" s="11"/>
      <c r="H386" s="11"/>
      <c r="I386" s="11"/>
      <c r="J386" s="11"/>
      <c r="K386" s="11"/>
      <c r="L386" s="11"/>
    </row>
    <row r="387" spans="1:12" x14ac:dyDescent="0.3">
      <c r="A387" s="425">
        <v>42015</v>
      </c>
      <c r="B387" s="12">
        <v>11</v>
      </c>
      <c r="C387" s="426">
        <v>11.172222222222222</v>
      </c>
      <c r="D387" s="426">
        <v>26.621480000000002</v>
      </c>
      <c r="E387" s="14">
        <v>3.4321233987446815</v>
      </c>
      <c r="F387" s="14">
        <v>0</v>
      </c>
      <c r="G387" s="11"/>
      <c r="H387" s="11"/>
      <c r="I387" s="11"/>
      <c r="J387" s="11"/>
      <c r="K387" s="11"/>
      <c r="L387" s="11"/>
    </row>
    <row r="388" spans="1:12" x14ac:dyDescent="0.3">
      <c r="A388" s="425">
        <v>42016</v>
      </c>
      <c r="B388" s="12">
        <v>12</v>
      </c>
      <c r="C388" s="426">
        <v>9.8555555555555561</v>
      </c>
      <c r="D388" s="426">
        <v>26.539560000000002</v>
      </c>
      <c r="E388" s="14">
        <v>3.3983389046961685</v>
      </c>
      <c r="F388" s="14">
        <v>0</v>
      </c>
      <c r="G388" s="11"/>
      <c r="H388" s="11"/>
      <c r="I388" s="11"/>
      <c r="J388" s="11"/>
      <c r="K388" s="11"/>
      <c r="L388" s="11"/>
    </row>
    <row r="389" spans="1:12" x14ac:dyDescent="0.3">
      <c r="A389" s="425">
        <v>42017</v>
      </c>
      <c r="B389" s="12">
        <v>13</v>
      </c>
      <c r="C389" s="426">
        <v>5.4</v>
      </c>
      <c r="D389" s="426">
        <v>26.60868</v>
      </c>
      <c r="E389" s="14">
        <v>3.4268251894577695</v>
      </c>
      <c r="F389" s="14">
        <v>0</v>
      </c>
      <c r="G389" s="11"/>
      <c r="H389" s="11"/>
      <c r="I389" s="11"/>
      <c r="J389" s="11"/>
      <c r="K389" s="11"/>
      <c r="L389" s="11"/>
    </row>
    <row r="390" spans="1:12" x14ac:dyDescent="0.3">
      <c r="A390" s="425">
        <v>42018</v>
      </c>
      <c r="B390" s="12">
        <v>14</v>
      </c>
      <c r="C390" s="426">
        <v>3.3875000000000002</v>
      </c>
      <c r="D390" s="426">
        <v>26.636839999999999</v>
      </c>
      <c r="E390" s="14">
        <v>3.4384907364441695</v>
      </c>
      <c r="F390" s="14">
        <v>0</v>
      </c>
      <c r="G390" s="11"/>
      <c r="H390" s="11"/>
      <c r="I390" s="11"/>
      <c r="J390" s="11"/>
      <c r="K390" s="11"/>
      <c r="L390" s="11"/>
    </row>
    <row r="391" spans="1:12" x14ac:dyDescent="0.3">
      <c r="A391" s="425">
        <v>42019</v>
      </c>
      <c r="B391" s="12">
        <v>15</v>
      </c>
      <c r="C391" s="426">
        <v>19.542857142857144</v>
      </c>
      <c r="D391" s="426">
        <v>26.316839999999999</v>
      </c>
      <c r="E391" s="14">
        <v>3.3079685746657641</v>
      </c>
      <c r="F391" s="14">
        <v>0</v>
      </c>
      <c r="G391" s="11"/>
      <c r="H391" s="11"/>
      <c r="I391" s="11"/>
      <c r="J391" s="11"/>
      <c r="K391" s="11"/>
      <c r="L391" s="11"/>
    </row>
    <row r="392" spans="1:12" x14ac:dyDescent="0.3">
      <c r="A392" s="425">
        <v>42020</v>
      </c>
      <c r="B392" s="12">
        <v>16</v>
      </c>
      <c r="C392" s="426">
        <v>12.549999999999999</v>
      </c>
      <c r="D392" s="426">
        <v>26.575400000000002</v>
      </c>
      <c r="E392" s="14">
        <v>3.4130834551385565</v>
      </c>
      <c r="F392" s="14">
        <v>0</v>
      </c>
      <c r="G392" s="11"/>
      <c r="H392" s="11"/>
      <c r="I392" s="11"/>
      <c r="J392" s="11"/>
      <c r="K392" s="11"/>
      <c r="L392" s="11"/>
    </row>
    <row r="393" spans="1:12" x14ac:dyDescent="0.3">
      <c r="A393" s="425">
        <v>42021</v>
      </c>
      <c r="B393" s="12">
        <v>17</v>
      </c>
      <c r="C393" s="426">
        <v>8</v>
      </c>
      <c r="D393" s="426">
        <v>26.636839999999999</v>
      </c>
      <c r="E393" s="14">
        <v>3.4384907364441695</v>
      </c>
      <c r="F393" s="14">
        <v>0</v>
      </c>
      <c r="G393" s="11"/>
      <c r="H393" s="11"/>
      <c r="I393" s="11"/>
      <c r="J393" s="11"/>
      <c r="K393" s="11"/>
      <c r="L393" s="11"/>
    </row>
    <row r="394" spans="1:12" x14ac:dyDescent="0.3">
      <c r="A394" s="425">
        <v>42022</v>
      </c>
      <c r="B394" s="12">
        <v>18</v>
      </c>
      <c r="C394" s="426">
        <v>15.622222222222222</v>
      </c>
      <c r="D394" s="426">
        <v>26.59844</v>
      </c>
      <c r="E394" s="14">
        <v>3.4225917941745738</v>
      </c>
      <c r="F394" s="14">
        <v>0</v>
      </c>
      <c r="G394" s="11"/>
      <c r="H394" s="11"/>
      <c r="I394" s="11"/>
      <c r="J394" s="11"/>
      <c r="K394" s="11"/>
      <c r="L394" s="11"/>
    </row>
    <row r="395" spans="1:12" x14ac:dyDescent="0.3">
      <c r="A395" s="425">
        <v>42023</v>
      </c>
      <c r="B395" s="12">
        <v>19</v>
      </c>
      <c r="C395" s="426">
        <v>5.54</v>
      </c>
      <c r="D395" s="426">
        <v>26.368040000000001</v>
      </c>
      <c r="E395" s="14">
        <v>3.3285522193021064</v>
      </c>
      <c r="F395" s="14">
        <v>0</v>
      </c>
      <c r="G395" s="11"/>
      <c r="H395" s="11"/>
      <c r="I395" s="11"/>
      <c r="J395" s="11"/>
      <c r="K395" s="11"/>
      <c r="L395" s="11"/>
    </row>
    <row r="396" spans="1:12" x14ac:dyDescent="0.3">
      <c r="A396" s="425">
        <v>42024</v>
      </c>
      <c r="B396" s="12">
        <v>20</v>
      </c>
      <c r="C396" s="426">
        <v>7.6950000000000003</v>
      </c>
      <c r="D396" s="426">
        <v>26.475559999999998</v>
      </c>
      <c r="E396" s="14">
        <v>3.3721490359723365</v>
      </c>
      <c r="F396" s="14">
        <v>0</v>
      </c>
      <c r="G396" s="11"/>
      <c r="H396" s="11"/>
      <c r="I396" s="11"/>
      <c r="J396" s="11"/>
      <c r="K396" s="11"/>
      <c r="L396" s="11"/>
    </row>
    <row r="397" spans="1:12" x14ac:dyDescent="0.3">
      <c r="A397" s="425">
        <v>42025</v>
      </c>
      <c r="B397" s="12">
        <v>21</v>
      </c>
      <c r="C397" s="426">
        <v>2.5062500000000001</v>
      </c>
      <c r="D397" s="426">
        <v>26.713639999999998</v>
      </c>
      <c r="E397" s="14">
        <v>3.4704828510289718</v>
      </c>
      <c r="F397" s="14">
        <v>0</v>
      </c>
    </row>
    <row r="398" spans="1:12" x14ac:dyDescent="0.3">
      <c r="A398" s="425">
        <v>42026</v>
      </c>
      <c r="B398" s="12">
        <v>22</v>
      </c>
      <c r="C398" s="426">
        <v>12.11</v>
      </c>
      <c r="D398" s="426">
        <v>26.626600000000003</v>
      </c>
      <c r="E398" s="14">
        <v>3.4342446945165999</v>
      </c>
      <c r="F398" s="14">
        <v>0</v>
      </c>
    </row>
    <row r="399" spans="1:12" x14ac:dyDescent="0.3">
      <c r="A399" s="425">
        <v>42027</v>
      </c>
      <c r="B399" s="12">
        <v>23</v>
      </c>
      <c r="C399" s="426">
        <v>5.6444444444444439</v>
      </c>
      <c r="D399" s="426">
        <v>26.721320000000002</v>
      </c>
      <c r="E399" s="14">
        <v>3.473696326564276</v>
      </c>
      <c r="F399" s="14">
        <v>0</v>
      </c>
    </row>
    <row r="400" spans="1:12" x14ac:dyDescent="0.3">
      <c r="A400" s="425">
        <v>42028</v>
      </c>
      <c r="B400" s="12">
        <v>24</v>
      </c>
      <c r="C400" s="426">
        <v>1.03125</v>
      </c>
      <c r="D400" s="426">
        <v>26.667559999999998</v>
      </c>
      <c r="E400" s="14">
        <v>3.451256480250513</v>
      </c>
      <c r="F400" s="14">
        <v>0</v>
      </c>
    </row>
    <row r="401" spans="1:6" x14ac:dyDescent="0.3">
      <c r="A401" s="425">
        <v>42029</v>
      </c>
      <c r="B401" s="12">
        <v>25</v>
      </c>
      <c r="C401" s="426">
        <v>3.2600000000000002</v>
      </c>
      <c r="D401" s="426">
        <v>26.734120000000004</v>
      </c>
      <c r="E401" s="14">
        <v>3.4790578889487258</v>
      </c>
      <c r="F401" s="14">
        <v>0</v>
      </c>
    </row>
    <row r="402" spans="1:6" x14ac:dyDescent="0.3">
      <c r="A402" s="425">
        <v>42030</v>
      </c>
      <c r="B402" s="12">
        <v>26</v>
      </c>
      <c r="C402" s="426">
        <v>4.6375000000000002</v>
      </c>
      <c r="D402" s="426">
        <v>26.585639999999998</v>
      </c>
      <c r="E402" s="14">
        <v>3.4173065125242172</v>
      </c>
      <c r="F402" s="14">
        <v>0</v>
      </c>
    </row>
    <row r="403" spans="1:6" x14ac:dyDescent="0.3">
      <c r="A403" s="425">
        <v>42031</v>
      </c>
      <c r="B403" s="12">
        <v>27</v>
      </c>
      <c r="C403" s="426">
        <v>12.264999999999999</v>
      </c>
      <c r="D403" s="426">
        <v>26.59076</v>
      </c>
      <c r="E403" s="14">
        <v>3.4194197637058745</v>
      </c>
      <c r="F403" s="14">
        <v>0</v>
      </c>
    </row>
    <row r="404" spans="1:6" x14ac:dyDescent="0.3">
      <c r="A404" s="425">
        <v>42032</v>
      </c>
      <c r="B404" s="12">
        <v>28</v>
      </c>
      <c r="C404" s="426">
        <v>2.1222222222222222</v>
      </c>
      <c r="D404" s="426">
        <v>26.529320000000002</v>
      </c>
      <c r="E404" s="14">
        <v>3.3941364978127977</v>
      </c>
      <c r="F404" s="14">
        <v>0</v>
      </c>
    </row>
    <row r="405" spans="1:6" x14ac:dyDescent="0.3">
      <c r="A405" s="425">
        <v>42033</v>
      </c>
      <c r="B405" s="12">
        <v>29</v>
      </c>
      <c r="C405" s="426">
        <v>4.9849999999999994</v>
      </c>
      <c r="D405" s="426">
        <v>26.465888888888891</v>
      </c>
      <c r="E405" s="14">
        <v>3.3682070110553153</v>
      </c>
      <c r="F405" s="14">
        <v>0</v>
      </c>
    </row>
    <row r="406" spans="1:6" x14ac:dyDescent="0.3">
      <c r="A406" s="425">
        <v>42034</v>
      </c>
      <c r="B406" s="12">
        <v>30</v>
      </c>
      <c r="C406" s="426">
        <v>23.512499999999999</v>
      </c>
      <c r="D406" s="426">
        <v>26.639400000000002</v>
      </c>
      <c r="E406" s="14">
        <v>3.4395529659074855</v>
      </c>
      <c r="F406" s="14">
        <v>0</v>
      </c>
    </row>
    <row r="407" spans="1:6" x14ac:dyDescent="0.3">
      <c r="A407" s="425">
        <v>42035</v>
      </c>
      <c r="B407" s="12">
        <v>31</v>
      </c>
      <c r="C407" s="426">
        <v>7.1099999999999994</v>
      </c>
      <c r="D407" s="426">
        <v>26.398759999999999</v>
      </c>
      <c r="E407" s="14">
        <v>3.3409570895002476</v>
      </c>
      <c r="F407" s="14">
        <v>0</v>
      </c>
    </row>
    <row r="408" spans="1:6" x14ac:dyDescent="0.3">
      <c r="A408" s="425">
        <v>42036</v>
      </c>
      <c r="B408" s="12">
        <v>32</v>
      </c>
      <c r="C408" s="426">
        <v>12.071428571428571</v>
      </c>
      <c r="D408" s="426">
        <v>26.398759999999999</v>
      </c>
      <c r="E408" s="14">
        <v>3.3137948367400822</v>
      </c>
      <c r="F408" s="14">
        <v>0</v>
      </c>
    </row>
    <row r="409" spans="1:6" x14ac:dyDescent="0.3">
      <c r="A409" s="425">
        <v>42037</v>
      </c>
      <c r="B409" s="12">
        <v>33</v>
      </c>
      <c r="C409" s="426">
        <v>16.84375</v>
      </c>
      <c r="D409" s="426">
        <v>26.304040000000004</v>
      </c>
      <c r="E409" s="14">
        <v>3.2759880825449814</v>
      </c>
      <c r="F409" s="14">
        <v>0</v>
      </c>
    </row>
    <row r="410" spans="1:6" x14ac:dyDescent="0.3">
      <c r="A410" s="425">
        <v>42038</v>
      </c>
      <c r="B410" s="12">
        <v>34</v>
      </c>
      <c r="C410" s="426">
        <v>8.9500000000000011</v>
      </c>
      <c r="D410" s="426">
        <v>26.457639999999998</v>
      </c>
      <c r="E410" s="14">
        <v>3.3374914326724672</v>
      </c>
      <c r="F410" s="14">
        <v>0</v>
      </c>
    </row>
    <row r="411" spans="1:6" x14ac:dyDescent="0.3">
      <c r="A411" s="425">
        <v>42039</v>
      </c>
      <c r="B411" s="12">
        <v>35</v>
      </c>
      <c r="C411" s="426">
        <v>3.4833333333333334</v>
      </c>
      <c r="D411" s="426">
        <v>26.48836</v>
      </c>
      <c r="E411" s="14">
        <v>3.349914383142397</v>
      </c>
      <c r="F411" s="14">
        <v>0</v>
      </c>
    </row>
    <row r="412" spans="1:6" x14ac:dyDescent="0.3">
      <c r="A412" s="425">
        <v>42040</v>
      </c>
      <c r="B412" s="12">
        <v>36</v>
      </c>
      <c r="C412" s="426">
        <v>8.6</v>
      </c>
      <c r="D412" s="426">
        <v>26.403880000000001</v>
      </c>
      <c r="E412" s="14">
        <v>3.315849465378963</v>
      </c>
      <c r="F412" s="14">
        <v>0</v>
      </c>
    </row>
    <row r="413" spans="1:6" x14ac:dyDescent="0.3">
      <c r="A413" s="425">
        <v>42041</v>
      </c>
      <c r="B413" s="12">
        <v>37</v>
      </c>
      <c r="C413" s="426">
        <v>5.5277777777777777</v>
      </c>
      <c r="D413" s="426">
        <v>26.659880000000001</v>
      </c>
      <c r="E413" s="14">
        <v>3.4200281414433102</v>
      </c>
      <c r="F413" s="14">
        <v>0</v>
      </c>
    </row>
    <row r="414" spans="1:6" x14ac:dyDescent="0.3">
      <c r="A414" s="425">
        <v>42042</v>
      </c>
      <c r="B414" s="12">
        <v>38</v>
      </c>
      <c r="C414" s="426">
        <v>10.029999999999999</v>
      </c>
      <c r="D414" s="426">
        <v>26.50628</v>
      </c>
      <c r="E414" s="14">
        <v>3.3571799729257874</v>
      </c>
      <c r="F414" s="14">
        <v>0</v>
      </c>
    </row>
    <row r="415" spans="1:6" x14ac:dyDescent="0.3">
      <c r="A415" s="425">
        <v>42043</v>
      </c>
      <c r="B415" s="12">
        <v>39</v>
      </c>
      <c r="C415" s="426">
        <v>10.78888888888889</v>
      </c>
      <c r="D415" s="426">
        <v>26.508839999999999</v>
      </c>
      <c r="E415" s="14">
        <v>3.3582190499716496</v>
      </c>
      <c r="F415" s="14">
        <v>0</v>
      </c>
    </row>
    <row r="416" spans="1:6" x14ac:dyDescent="0.3">
      <c r="A416" s="425">
        <v>42044</v>
      </c>
      <c r="B416" s="12">
        <v>40</v>
      </c>
      <c r="C416" s="426">
        <v>6.58</v>
      </c>
      <c r="D416" s="426">
        <v>26.542120000000004</v>
      </c>
      <c r="E416" s="14">
        <v>3.3717529040419318</v>
      </c>
      <c r="F416" s="14">
        <v>0</v>
      </c>
    </row>
    <row r="417" spans="1:6" x14ac:dyDescent="0.3">
      <c r="A417" s="425">
        <v>42045</v>
      </c>
      <c r="B417" s="12">
        <v>41</v>
      </c>
      <c r="C417" s="426">
        <v>6.5055555555555555</v>
      </c>
      <c r="D417" s="426">
        <v>26.437159999999999</v>
      </c>
      <c r="E417" s="14">
        <v>3.3292321462019645</v>
      </c>
      <c r="F417" s="14">
        <v>0</v>
      </c>
    </row>
    <row r="418" spans="1:6" x14ac:dyDescent="0.3">
      <c r="A418" s="425">
        <v>42046</v>
      </c>
      <c r="B418" s="12">
        <v>42</v>
      </c>
      <c r="C418" s="426">
        <v>10.490000000000002</v>
      </c>
      <c r="D418" s="426">
        <v>26.411559999999998</v>
      </c>
      <c r="E418" s="14">
        <v>3.3189335303552912</v>
      </c>
      <c r="F418" s="14">
        <v>0</v>
      </c>
    </row>
    <row r="419" spans="1:6" x14ac:dyDescent="0.3">
      <c r="A419" s="425">
        <v>42047</v>
      </c>
      <c r="B419" s="12">
        <v>43</v>
      </c>
      <c r="C419" s="426">
        <v>17.12777777777778</v>
      </c>
      <c r="D419" s="426">
        <v>26.352679999999999</v>
      </c>
      <c r="E419" s="14">
        <v>3.2953540715741592</v>
      </c>
      <c r="F419" s="14">
        <v>0</v>
      </c>
    </row>
    <row r="420" spans="1:6" x14ac:dyDescent="0.3">
      <c r="A420" s="425">
        <v>42048</v>
      </c>
      <c r="B420" s="12">
        <v>44</v>
      </c>
      <c r="C420" s="426">
        <v>5.0250000000000004</v>
      </c>
      <c r="D420" s="426">
        <v>26.401320000000002</v>
      </c>
      <c r="E420" s="14">
        <v>3.3148220096089664</v>
      </c>
      <c r="F420" s="14">
        <v>0</v>
      </c>
    </row>
    <row r="421" spans="1:6" x14ac:dyDescent="0.3">
      <c r="A421" s="425">
        <v>42049</v>
      </c>
      <c r="B421" s="12">
        <v>45</v>
      </c>
      <c r="C421" s="426">
        <v>17.324999999999999</v>
      </c>
      <c r="D421" s="426">
        <v>26.377711111111111</v>
      </c>
      <c r="E421" s="14">
        <v>3.3053599155901288</v>
      </c>
      <c r="F421" s="14">
        <v>0</v>
      </c>
    </row>
    <row r="422" spans="1:6" x14ac:dyDescent="0.3">
      <c r="A422" s="425">
        <v>42050</v>
      </c>
      <c r="B422" s="12">
        <v>46</v>
      </c>
      <c r="C422" s="426">
        <v>1.9666666666666666</v>
      </c>
      <c r="D422" s="426">
        <v>26.389088888888889</v>
      </c>
      <c r="E422" s="14">
        <v>3.3099169585459203</v>
      </c>
      <c r="F422" s="14">
        <v>0</v>
      </c>
    </row>
    <row r="423" spans="1:6" x14ac:dyDescent="0.3">
      <c r="A423" s="425">
        <v>42051</v>
      </c>
      <c r="B423" s="12">
        <v>47</v>
      </c>
      <c r="C423" s="426">
        <v>11.284999999999998</v>
      </c>
      <c r="D423" s="426">
        <v>26.329640000000005</v>
      </c>
      <c r="E423" s="14">
        <v>3.2861680109529412</v>
      </c>
      <c r="F423" s="14">
        <v>0</v>
      </c>
    </row>
    <row r="424" spans="1:6" x14ac:dyDescent="0.3">
      <c r="A424" s="425">
        <v>42052</v>
      </c>
      <c r="B424" s="12">
        <v>48</v>
      </c>
      <c r="C424" s="426">
        <v>5.7700000000000005</v>
      </c>
      <c r="D424" s="426">
        <v>26.283560000000001</v>
      </c>
      <c r="E424" s="14">
        <v>3.2678644387754767</v>
      </c>
      <c r="F424" s="14">
        <v>0</v>
      </c>
    </row>
    <row r="425" spans="1:6" x14ac:dyDescent="0.3">
      <c r="A425" s="425">
        <v>42053</v>
      </c>
      <c r="B425" s="12">
        <v>49</v>
      </c>
      <c r="C425" s="426">
        <v>14.875</v>
      </c>
      <c r="D425" s="426">
        <v>26.311720000000001</v>
      </c>
      <c r="E425" s="14">
        <v>3.279039099799665</v>
      </c>
      <c r="F425" s="14">
        <v>0</v>
      </c>
    </row>
    <row r="426" spans="1:6" x14ac:dyDescent="0.3">
      <c r="A426" s="425">
        <v>42054</v>
      </c>
      <c r="B426" s="12">
        <v>50</v>
      </c>
      <c r="C426" s="426">
        <v>13.855</v>
      </c>
      <c r="D426" s="426">
        <v>26.201640000000005</v>
      </c>
      <c r="E426" s="14">
        <v>3.2355500206609391</v>
      </c>
      <c r="F426" s="14">
        <v>0</v>
      </c>
    </row>
    <row r="427" spans="1:6" x14ac:dyDescent="0.3">
      <c r="A427" s="425">
        <v>42055</v>
      </c>
      <c r="B427" s="12">
        <v>51</v>
      </c>
      <c r="C427" s="426">
        <v>4.9666666666666668</v>
      </c>
      <c r="D427" s="426">
        <v>26.48068</v>
      </c>
      <c r="E427" s="14">
        <v>3.3468048162069746</v>
      </c>
      <c r="F427" s="14">
        <v>0</v>
      </c>
    </row>
    <row r="428" spans="1:6" x14ac:dyDescent="0.3">
      <c r="A428" s="425">
        <v>42056</v>
      </c>
      <c r="B428" s="12">
        <v>52</v>
      </c>
      <c r="C428" s="426">
        <v>10.005555555555553</v>
      </c>
      <c r="D428" s="426">
        <v>26.237480000000001</v>
      </c>
      <c r="E428" s="14">
        <v>3.2496521386892354</v>
      </c>
      <c r="F428" s="14">
        <v>0</v>
      </c>
    </row>
    <row r="429" spans="1:6" x14ac:dyDescent="0.3">
      <c r="A429" s="425">
        <v>42057</v>
      </c>
      <c r="B429" s="12">
        <v>53</v>
      </c>
      <c r="C429" s="426">
        <v>7.5650000000000004</v>
      </c>
      <c r="D429" s="426">
        <v>26.47044</v>
      </c>
      <c r="E429" s="14">
        <v>3.3426626987086192</v>
      </c>
      <c r="F429" s="14">
        <v>0</v>
      </c>
    </row>
    <row r="430" spans="1:6" x14ac:dyDescent="0.3">
      <c r="A430" s="425">
        <v>42058</v>
      </c>
      <c r="B430" s="12">
        <v>54</v>
      </c>
      <c r="C430" s="426">
        <v>12.25</v>
      </c>
      <c r="D430" s="426">
        <v>26.490919999999999</v>
      </c>
      <c r="E430" s="14">
        <v>3.3509514729849936</v>
      </c>
      <c r="F430" s="14">
        <v>0</v>
      </c>
    </row>
    <row r="431" spans="1:6" x14ac:dyDescent="0.3">
      <c r="A431" s="425">
        <v>42059</v>
      </c>
      <c r="B431" s="12">
        <v>55</v>
      </c>
      <c r="C431" s="426">
        <v>9.21875</v>
      </c>
      <c r="D431" s="426">
        <v>26.513960000000004</v>
      </c>
      <c r="E431" s="14">
        <v>3.360298056058276</v>
      </c>
      <c r="F431" s="14">
        <v>0</v>
      </c>
    </row>
    <row r="432" spans="1:6" x14ac:dyDescent="0.3">
      <c r="A432" s="425">
        <v>42060</v>
      </c>
      <c r="B432" s="12">
        <v>56</v>
      </c>
      <c r="C432" s="426">
        <v>7.7111111111111104</v>
      </c>
      <c r="D432" s="426">
        <v>26.593320000000002</v>
      </c>
      <c r="E432" s="14">
        <v>3.392668065375716</v>
      </c>
      <c r="F432" s="14">
        <v>0</v>
      </c>
    </row>
    <row r="433" spans="1:6" x14ac:dyDescent="0.3">
      <c r="A433" s="425">
        <v>42061</v>
      </c>
      <c r="B433" s="12">
        <v>57</v>
      </c>
      <c r="C433" s="426">
        <v>7.8250000000000002</v>
      </c>
      <c r="D433" s="426">
        <v>26.577960000000004</v>
      </c>
      <c r="E433" s="14">
        <v>3.3863815630015521</v>
      </c>
      <c r="F433" s="14">
        <v>0</v>
      </c>
    </row>
    <row r="434" spans="1:6" x14ac:dyDescent="0.3">
      <c r="A434" s="425">
        <v>42062</v>
      </c>
      <c r="B434" s="12">
        <v>58</v>
      </c>
      <c r="C434" s="426">
        <v>7.3944444444444439</v>
      </c>
      <c r="D434" s="426">
        <v>26.409000000000006</v>
      </c>
      <c r="E434" s="14">
        <v>3.3179052257261641</v>
      </c>
      <c r="F434" s="14">
        <v>0</v>
      </c>
    </row>
    <row r="435" spans="1:6" x14ac:dyDescent="0.3">
      <c r="A435" s="425">
        <v>42063</v>
      </c>
      <c r="B435" s="12">
        <v>59</v>
      </c>
      <c r="C435" s="426">
        <v>9.0055555555555546</v>
      </c>
      <c r="D435" s="426">
        <v>26.542120000000004</v>
      </c>
      <c r="E435" s="14">
        <v>3.3717529040419318</v>
      </c>
      <c r="F435" s="14">
        <v>0</v>
      </c>
    </row>
    <row r="436" spans="1:6" x14ac:dyDescent="0.3">
      <c r="A436" s="425">
        <v>42064</v>
      </c>
      <c r="B436" s="12">
        <v>60</v>
      </c>
      <c r="C436" s="426">
        <v>10.668749999999999</v>
      </c>
      <c r="D436" s="426">
        <v>26.48836</v>
      </c>
      <c r="E436" s="14">
        <v>3.3224560685264759</v>
      </c>
      <c r="F436" s="14">
        <v>0</v>
      </c>
    </row>
    <row r="437" spans="1:6" x14ac:dyDescent="0.3">
      <c r="A437" s="425">
        <v>42065</v>
      </c>
      <c r="B437" s="12">
        <v>61</v>
      </c>
      <c r="C437" s="426">
        <v>13.237500000000001</v>
      </c>
      <c r="D437" s="426">
        <v>26.411559999999998</v>
      </c>
      <c r="E437" s="14">
        <v>3.2917291571556584</v>
      </c>
      <c r="F437" s="14">
        <v>0</v>
      </c>
    </row>
    <row r="438" spans="1:6" x14ac:dyDescent="0.3">
      <c r="A438" s="425">
        <v>42066</v>
      </c>
      <c r="B438" s="12">
        <v>62</v>
      </c>
      <c r="C438" s="426">
        <v>13.399999999999999</v>
      </c>
      <c r="D438" s="426">
        <v>26.096679999999999</v>
      </c>
      <c r="E438" s="14">
        <v>3.1683823955380843</v>
      </c>
      <c r="F438" s="14">
        <v>0</v>
      </c>
    </row>
    <row r="439" spans="1:6" x14ac:dyDescent="0.3">
      <c r="A439" s="425">
        <v>42067</v>
      </c>
      <c r="B439" s="12">
        <v>63</v>
      </c>
      <c r="C439" s="426">
        <v>11.177777777777779</v>
      </c>
      <c r="D439" s="426">
        <v>26.209320000000002</v>
      </c>
      <c r="E439" s="14">
        <v>3.2120216329933178</v>
      </c>
      <c r="F439" s="14">
        <v>0</v>
      </c>
    </row>
    <row r="440" spans="1:6" x14ac:dyDescent="0.3">
      <c r="A440" s="425">
        <v>42068</v>
      </c>
      <c r="B440" s="12">
        <v>64</v>
      </c>
      <c r="C440" s="426">
        <v>8.9050000000000011</v>
      </c>
      <c r="D440" s="426">
        <v>26.362920000000003</v>
      </c>
      <c r="E440" s="14">
        <v>3.2723994828205978</v>
      </c>
      <c r="F440" s="14">
        <v>0</v>
      </c>
    </row>
    <row r="441" spans="1:6" x14ac:dyDescent="0.3">
      <c r="A441" s="425">
        <v>42069</v>
      </c>
      <c r="B441" s="12">
        <v>65</v>
      </c>
      <c r="C441" s="426">
        <v>2.7571428571428571</v>
      </c>
      <c r="D441" s="426">
        <v>26.588200000000001</v>
      </c>
      <c r="E441" s="14">
        <v>3.3627798564298299</v>
      </c>
      <c r="F441" s="14">
        <v>0</v>
      </c>
    </row>
    <row r="442" spans="1:6" x14ac:dyDescent="0.3">
      <c r="A442" s="425">
        <v>42070</v>
      </c>
      <c r="B442" s="12">
        <v>66</v>
      </c>
      <c r="C442" s="426">
        <v>15.13125</v>
      </c>
      <c r="D442" s="426">
        <v>26.401320000000002</v>
      </c>
      <c r="E442" s="14">
        <v>3.287651337399057</v>
      </c>
      <c r="F442" s="14">
        <v>0</v>
      </c>
    </row>
    <row r="443" spans="1:6" x14ac:dyDescent="0.3">
      <c r="A443" s="425">
        <v>42071</v>
      </c>
      <c r="B443" s="12">
        <v>67</v>
      </c>
      <c r="C443" s="426">
        <v>17.407142857142855</v>
      </c>
      <c r="D443" s="426">
        <v>26.4602</v>
      </c>
      <c r="E443" s="14">
        <v>3.3111601588419477</v>
      </c>
      <c r="F443" s="14">
        <v>0</v>
      </c>
    </row>
    <row r="444" spans="1:6" x14ac:dyDescent="0.3">
      <c r="A444" s="425">
        <v>42072</v>
      </c>
      <c r="B444" s="12">
        <v>68</v>
      </c>
      <c r="C444" s="426">
        <v>0.99375000000000002</v>
      </c>
      <c r="D444" s="426">
        <v>26.595880000000001</v>
      </c>
      <c r="E444" s="14">
        <v>3.3658994616454625</v>
      </c>
      <c r="F444" s="14">
        <v>0</v>
      </c>
    </row>
    <row r="445" spans="1:6" x14ac:dyDescent="0.3">
      <c r="A445" s="425">
        <v>42073</v>
      </c>
      <c r="B445" s="12">
        <v>69</v>
      </c>
      <c r="C445" s="426">
        <v>2.0874999999999999</v>
      </c>
      <c r="D445" s="426">
        <v>26.501159999999999</v>
      </c>
      <c r="E445" s="14">
        <v>3.3276018291365066</v>
      </c>
      <c r="F445" s="14">
        <v>0</v>
      </c>
    </row>
    <row r="446" spans="1:6" x14ac:dyDescent="0.3">
      <c r="A446" s="425">
        <v>42074</v>
      </c>
      <c r="B446" s="12">
        <v>70</v>
      </c>
      <c r="C446" s="426">
        <v>15.242857142857144</v>
      </c>
      <c r="D446" s="426">
        <v>26.429480000000002</v>
      </c>
      <c r="E446" s="14">
        <v>3.2988761491029455</v>
      </c>
      <c r="F446" s="14">
        <v>0</v>
      </c>
    </row>
    <row r="447" spans="1:6" x14ac:dyDescent="0.3">
      <c r="A447" s="425">
        <v>42075</v>
      </c>
      <c r="B447" s="12">
        <v>71</v>
      </c>
      <c r="C447" s="426">
        <v>13.154999999999998</v>
      </c>
      <c r="D447" s="426">
        <v>26.117159999999998</v>
      </c>
      <c r="E447" s="14">
        <v>3.1762767773521445</v>
      </c>
      <c r="F447" s="14">
        <v>0</v>
      </c>
    </row>
    <row r="448" spans="1:6" x14ac:dyDescent="0.3">
      <c r="A448" s="425">
        <v>42076</v>
      </c>
      <c r="B448" s="12">
        <v>72</v>
      </c>
      <c r="C448" s="426">
        <v>24.745000000000001</v>
      </c>
      <c r="D448" s="426">
        <v>26.408999999999999</v>
      </c>
      <c r="E448" s="14">
        <v>3.290709281252997</v>
      </c>
      <c r="F448" s="14">
        <v>0</v>
      </c>
    </row>
    <row r="449" spans="1:6" x14ac:dyDescent="0.3">
      <c r="A449" s="425">
        <v>42077</v>
      </c>
      <c r="B449" s="12">
        <v>73</v>
      </c>
      <c r="C449" s="426">
        <v>20.672222222222224</v>
      </c>
      <c r="D449" s="426">
        <v>26.133088888888892</v>
      </c>
      <c r="E449" s="14">
        <v>3.182429139166886</v>
      </c>
      <c r="F449" s="14">
        <v>0</v>
      </c>
    </row>
    <row r="450" spans="1:6" x14ac:dyDescent="0.3">
      <c r="A450" s="425">
        <v>42078</v>
      </c>
      <c r="B450" s="12">
        <v>74</v>
      </c>
      <c r="C450" s="426">
        <v>21.758333333333336</v>
      </c>
      <c r="D450" s="426">
        <v>26.554066666666671</v>
      </c>
      <c r="E450" s="14">
        <v>3.3489456910952109</v>
      </c>
      <c r="F450" s="14">
        <v>0</v>
      </c>
    </row>
    <row r="451" spans="1:6" x14ac:dyDescent="0.3">
      <c r="A451" s="425">
        <v>42079</v>
      </c>
      <c r="B451" s="12">
        <v>75</v>
      </c>
      <c r="C451" s="426">
        <v>8.1624999999999996</v>
      </c>
      <c r="D451" s="426">
        <v>26.571133333333336</v>
      </c>
      <c r="E451" s="14">
        <v>3.3558565007513397</v>
      </c>
      <c r="F451" s="14">
        <v>0</v>
      </c>
    </row>
    <row r="452" spans="1:6" x14ac:dyDescent="0.3">
      <c r="A452" s="425">
        <v>42080</v>
      </c>
      <c r="B452" s="12">
        <v>76</v>
      </c>
      <c r="C452" s="426">
        <v>8.1444444444444439</v>
      </c>
      <c r="D452" s="426">
        <v>26.704822222222223</v>
      </c>
      <c r="E452" s="14">
        <v>3.4104258309531628</v>
      </c>
      <c r="F452" s="14">
        <v>0</v>
      </c>
    </row>
    <row r="453" spans="1:6" x14ac:dyDescent="0.3">
      <c r="A453" s="425">
        <v>42081</v>
      </c>
      <c r="B453" s="12">
        <v>77</v>
      </c>
      <c r="C453" s="426">
        <v>5.6333333333333337</v>
      </c>
      <c r="D453" s="426">
        <v>26.5626</v>
      </c>
      <c r="E453" s="14">
        <v>3.3523995281445873</v>
      </c>
      <c r="F453" s="14">
        <v>0</v>
      </c>
    </row>
    <row r="454" spans="1:6" x14ac:dyDescent="0.3">
      <c r="A454" s="425">
        <v>42082</v>
      </c>
      <c r="B454" s="12">
        <v>78</v>
      </c>
      <c r="C454" s="426">
        <v>7.6388888888888875</v>
      </c>
      <c r="D454" s="426">
        <v>26.591044444444446</v>
      </c>
      <c r="E454" s="14">
        <v>3.363934969327588</v>
      </c>
      <c r="F454" s="14">
        <v>0</v>
      </c>
    </row>
    <row r="455" spans="1:6" x14ac:dyDescent="0.3">
      <c r="A455" s="425">
        <v>42083</v>
      </c>
      <c r="B455" s="12">
        <v>79</v>
      </c>
      <c r="C455" s="426">
        <v>7.8611111111111107</v>
      </c>
      <c r="D455" s="426">
        <v>26.480111111111114</v>
      </c>
      <c r="E455" s="14">
        <v>3.3191436403212284</v>
      </c>
      <c r="F455" s="14">
        <v>0</v>
      </c>
    </row>
    <row r="456" spans="1:6" x14ac:dyDescent="0.3">
      <c r="A456" s="425">
        <v>42084</v>
      </c>
      <c r="B456" s="12">
        <v>80</v>
      </c>
      <c r="C456" s="426">
        <v>19.727777777777781</v>
      </c>
      <c r="D456" s="426">
        <v>26.448822222222226</v>
      </c>
      <c r="E456" s="14">
        <v>3.3066058070252335</v>
      </c>
      <c r="F456" s="14">
        <v>0</v>
      </c>
    </row>
    <row r="457" spans="1:6" x14ac:dyDescent="0.3">
      <c r="A457" s="425">
        <v>42085</v>
      </c>
      <c r="B457" s="12">
        <v>81</v>
      </c>
      <c r="C457" s="426">
        <v>21.9375</v>
      </c>
      <c r="D457" s="426">
        <v>26.229800000000004</v>
      </c>
      <c r="E457" s="14">
        <v>3.2200139329365824</v>
      </c>
      <c r="F457" s="14">
        <v>0</v>
      </c>
    </row>
    <row r="458" spans="1:6" x14ac:dyDescent="0.3">
      <c r="A458" s="425">
        <v>42086</v>
      </c>
      <c r="B458" s="12">
        <v>82</v>
      </c>
      <c r="C458" s="426">
        <v>12.483333333333333</v>
      </c>
      <c r="D458" s="426">
        <v>26.539844444444448</v>
      </c>
      <c r="E458" s="14">
        <v>3.343196261341701</v>
      </c>
      <c r="F458" s="14">
        <v>0</v>
      </c>
    </row>
    <row r="459" spans="1:6" x14ac:dyDescent="0.3">
      <c r="A459" s="425">
        <v>42087</v>
      </c>
      <c r="B459" s="12">
        <v>83</v>
      </c>
      <c r="C459" s="426">
        <v>1.51</v>
      </c>
      <c r="D459" s="426">
        <v>26.448822222222223</v>
      </c>
      <c r="E459" s="14">
        <v>3.3066058070252335</v>
      </c>
      <c r="F459" s="14">
        <v>0</v>
      </c>
    </row>
    <row r="460" spans="1:6" x14ac:dyDescent="0.3">
      <c r="A460" s="425">
        <v>42088</v>
      </c>
      <c r="B460" s="12">
        <v>84</v>
      </c>
      <c r="C460" s="426">
        <v>6.1111111111111107</v>
      </c>
      <c r="D460" s="426">
        <v>26.497177777777779</v>
      </c>
      <c r="E460" s="14">
        <v>3.3260001716164043</v>
      </c>
      <c r="F460" s="14">
        <v>0</v>
      </c>
    </row>
    <row r="461" spans="1:6" x14ac:dyDescent="0.3">
      <c r="A461" s="425">
        <v>42089</v>
      </c>
      <c r="B461" s="12">
        <v>85</v>
      </c>
      <c r="C461" s="426">
        <v>5.625</v>
      </c>
      <c r="D461" s="426">
        <v>26.610955555555556</v>
      </c>
      <c r="E461" s="14">
        <v>3.3720305264747359</v>
      </c>
      <c r="F461" s="14">
        <v>0</v>
      </c>
    </row>
    <row r="462" spans="1:6" x14ac:dyDescent="0.3">
      <c r="A462" s="425">
        <v>42090</v>
      </c>
      <c r="B462" s="12">
        <v>86</v>
      </c>
      <c r="C462" s="426">
        <v>9.7833333333333332</v>
      </c>
      <c r="D462" s="426">
        <v>26.463044444444449</v>
      </c>
      <c r="E462" s="14">
        <v>3.31229961452896</v>
      </c>
      <c r="F462" s="14">
        <v>0</v>
      </c>
    </row>
    <row r="463" spans="1:6" x14ac:dyDescent="0.3">
      <c r="A463" s="425">
        <v>42091</v>
      </c>
      <c r="B463" s="12">
        <v>87</v>
      </c>
      <c r="C463" s="426">
        <v>0.35000000000000003</v>
      </c>
      <c r="D463" s="426">
        <v>26.511400000000002</v>
      </c>
      <c r="E463" s="14">
        <v>3.3317235059989345</v>
      </c>
      <c r="F463" s="14">
        <v>0</v>
      </c>
    </row>
    <row r="464" spans="1:6" x14ac:dyDescent="0.3">
      <c r="A464" s="425">
        <v>42092</v>
      </c>
      <c r="B464" s="12">
        <v>88</v>
      </c>
      <c r="C464" s="426">
        <v>11.795000000000002</v>
      </c>
      <c r="D464" s="426">
        <v>26.5626</v>
      </c>
      <c r="E464" s="14">
        <v>3.3523995281445873</v>
      </c>
      <c r="F464" s="14">
        <v>0</v>
      </c>
    </row>
    <row r="465" spans="1:6" x14ac:dyDescent="0.3">
      <c r="A465" s="425">
        <v>42093</v>
      </c>
      <c r="B465" s="12">
        <v>89</v>
      </c>
      <c r="C465" s="426">
        <v>4.21</v>
      </c>
      <c r="D465" s="426">
        <v>26.608111111111114</v>
      </c>
      <c r="E465" s="14">
        <v>3.3708729716157024</v>
      </c>
      <c r="F465" s="14">
        <v>0</v>
      </c>
    </row>
    <row r="466" spans="1:6" x14ac:dyDescent="0.3">
      <c r="A466" s="425">
        <v>42094</v>
      </c>
      <c r="B466" s="12">
        <v>90</v>
      </c>
      <c r="C466" s="426">
        <v>2.8</v>
      </c>
      <c r="D466" s="426">
        <v>26.426066666666671</v>
      </c>
      <c r="E466" s="14">
        <v>3.2975137565263752</v>
      </c>
      <c r="F466" s="14">
        <v>0</v>
      </c>
    </row>
    <row r="467" spans="1:6" x14ac:dyDescent="0.3">
      <c r="A467" s="425">
        <v>42095</v>
      </c>
      <c r="B467" s="12">
        <v>91</v>
      </c>
      <c r="C467" s="426">
        <v>7.9111111111111097</v>
      </c>
      <c r="D467" s="426">
        <v>26.650777777777776</v>
      </c>
      <c r="E467" s="14">
        <v>3.3602706987788382</v>
      </c>
      <c r="F467" s="14">
        <v>0</v>
      </c>
    </row>
    <row r="468" spans="1:6" x14ac:dyDescent="0.3">
      <c r="A468" s="425">
        <v>42096</v>
      </c>
      <c r="B468" s="12">
        <v>92</v>
      </c>
      <c r="C468" s="426">
        <v>5.4562499999999998</v>
      </c>
      <c r="D468" s="426">
        <v>26.579666666666668</v>
      </c>
      <c r="E468" s="14">
        <v>3.3315536626747968</v>
      </c>
      <c r="F468" s="14">
        <v>0</v>
      </c>
    </row>
    <row r="469" spans="1:6" x14ac:dyDescent="0.3">
      <c r="A469" s="425">
        <v>42097</v>
      </c>
      <c r="B469" s="12">
        <v>93</v>
      </c>
      <c r="C469" s="426">
        <v>4.3187499999999996</v>
      </c>
      <c r="D469" s="426">
        <v>26.596733333333333</v>
      </c>
      <c r="E469" s="14">
        <v>3.3384260245262194</v>
      </c>
      <c r="F469" s="14">
        <v>0</v>
      </c>
    </row>
    <row r="470" spans="1:6" x14ac:dyDescent="0.3">
      <c r="A470" s="425">
        <v>42098</v>
      </c>
      <c r="B470" s="12">
        <v>94</v>
      </c>
      <c r="C470" s="426">
        <v>2.916666666666667</v>
      </c>
      <c r="D470" s="426">
        <v>26.42037777777778</v>
      </c>
      <c r="E470" s="14">
        <v>3.2680107884213543</v>
      </c>
      <c r="F470" s="14">
        <v>0</v>
      </c>
    </row>
    <row r="471" spans="1:6" x14ac:dyDescent="0.3">
      <c r="A471" s="425">
        <v>42099</v>
      </c>
      <c r="B471" s="12">
        <v>95</v>
      </c>
      <c r="C471" s="426">
        <v>10.293749999999999</v>
      </c>
      <c r="D471" s="426">
        <v>26.573977777777777</v>
      </c>
      <c r="E471" s="14">
        <v>3.3292656415616806</v>
      </c>
      <c r="F471" s="14">
        <v>0</v>
      </c>
    </row>
    <row r="472" spans="1:6" x14ac:dyDescent="0.3">
      <c r="A472" s="425">
        <v>42100</v>
      </c>
      <c r="B472" s="12">
        <v>96</v>
      </c>
      <c r="C472" s="426">
        <v>13.434999999999999</v>
      </c>
      <c r="D472" s="426">
        <v>26.511400000000002</v>
      </c>
      <c r="E472" s="14">
        <v>3.3041886009906789</v>
      </c>
      <c r="F472" s="14">
        <v>0</v>
      </c>
    </row>
    <row r="473" spans="1:6" x14ac:dyDescent="0.3">
      <c r="A473" s="425">
        <v>42101</v>
      </c>
      <c r="B473" s="12">
        <v>97</v>
      </c>
      <c r="C473" s="426">
        <v>8.8062499999999986</v>
      </c>
      <c r="D473" s="426">
        <v>26.29237777777778</v>
      </c>
      <c r="E473" s="14">
        <v>3.2177310568444679</v>
      </c>
      <c r="F473" s="14">
        <v>0</v>
      </c>
    </row>
    <row r="474" spans="1:6" x14ac:dyDescent="0.3">
      <c r="A474" s="425">
        <v>42102</v>
      </c>
      <c r="B474" s="12">
        <v>98</v>
      </c>
      <c r="C474" s="426">
        <v>13.922222222222222</v>
      </c>
      <c r="D474" s="426">
        <v>26.400466666666667</v>
      </c>
      <c r="E474" s="14">
        <v>3.2601438562824567</v>
      </c>
      <c r="F474" s="14">
        <v>0</v>
      </c>
    </row>
    <row r="475" spans="1:6" x14ac:dyDescent="0.3">
      <c r="A475" s="425">
        <v>42103</v>
      </c>
      <c r="B475" s="12">
        <v>99</v>
      </c>
      <c r="C475" s="426">
        <v>5.1333333333333337</v>
      </c>
      <c r="D475" s="426">
        <v>26.061977777777777</v>
      </c>
      <c r="E475" s="14">
        <v>3.1289715764186097</v>
      </c>
      <c r="F475" s="14">
        <v>0</v>
      </c>
    </row>
    <row r="476" spans="1:6" x14ac:dyDescent="0.3">
      <c r="A476" s="425">
        <v>42104</v>
      </c>
      <c r="B476" s="12">
        <v>100</v>
      </c>
      <c r="C476" s="426">
        <v>9.5749999999999993</v>
      </c>
      <c r="D476" s="426">
        <v>26.201355555555558</v>
      </c>
      <c r="E476" s="14">
        <v>3.1823983469223576</v>
      </c>
      <c r="F476" s="14">
        <v>0</v>
      </c>
    </row>
    <row r="477" spans="1:6" x14ac:dyDescent="0.3">
      <c r="A477" s="425">
        <v>42105</v>
      </c>
      <c r="B477" s="12">
        <v>101</v>
      </c>
      <c r="C477" s="426">
        <v>9.1222222222222218</v>
      </c>
      <c r="D477" s="426">
        <v>26.531311111111116</v>
      </c>
      <c r="E477" s="14">
        <v>3.3121495350152972</v>
      </c>
      <c r="F477" s="14">
        <v>0</v>
      </c>
    </row>
    <row r="478" spans="1:6" x14ac:dyDescent="0.3">
      <c r="A478" s="425">
        <v>42106</v>
      </c>
      <c r="B478" s="12">
        <v>102</v>
      </c>
      <c r="C478" s="426">
        <v>7.4149999999999991</v>
      </c>
      <c r="D478" s="426">
        <v>26.44028888888889</v>
      </c>
      <c r="E478" s="14">
        <v>3.2758945652759119</v>
      </c>
      <c r="F478" s="14">
        <v>0</v>
      </c>
    </row>
    <row r="479" spans="1:6" x14ac:dyDescent="0.3">
      <c r="A479" s="425">
        <v>42107</v>
      </c>
      <c r="B479" s="12">
        <v>103</v>
      </c>
      <c r="C479" s="426">
        <v>7.1166666666666663</v>
      </c>
      <c r="D479" s="426">
        <v>26.534155555555557</v>
      </c>
      <c r="E479" s="14">
        <v>3.3132881915556802</v>
      </c>
      <c r="F479" s="14">
        <v>0</v>
      </c>
    </row>
    <row r="480" spans="1:6" x14ac:dyDescent="0.3">
      <c r="A480" s="425">
        <v>42108</v>
      </c>
      <c r="B480" s="12">
        <v>104</v>
      </c>
      <c r="C480" s="426">
        <v>2.5812499999999998</v>
      </c>
      <c r="D480" s="426">
        <v>26.5626</v>
      </c>
      <c r="E480" s="14">
        <v>3.3246937469202513</v>
      </c>
      <c r="F480" s="14">
        <v>0</v>
      </c>
    </row>
    <row r="481" spans="1:6" x14ac:dyDescent="0.3">
      <c r="A481" s="425">
        <v>42109</v>
      </c>
      <c r="B481" s="12">
        <v>105</v>
      </c>
      <c r="C481" s="426">
        <v>9.2187499999999982</v>
      </c>
      <c r="D481" s="426">
        <v>26.44028888888889</v>
      </c>
      <c r="E481" s="14">
        <v>3.2758945652759119</v>
      </c>
      <c r="F481" s="14">
        <v>0</v>
      </c>
    </row>
    <row r="482" spans="1:6" x14ac:dyDescent="0.3">
      <c r="A482" s="425">
        <v>42110</v>
      </c>
      <c r="B482" s="12">
        <v>106</v>
      </c>
      <c r="C482" s="426">
        <v>10.08888888888889</v>
      </c>
      <c r="D482" s="426">
        <v>26.383400000000002</v>
      </c>
      <c r="E482" s="14">
        <v>3.2534141695039991</v>
      </c>
      <c r="F482" s="14">
        <v>0</v>
      </c>
    </row>
    <row r="483" spans="1:6" x14ac:dyDescent="0.3">
      <c r="A483" s="425">
        <v>42111</v>
      </c>
      <c r="B483" s="12">
        <v>107</v>
      </c>
      <c r="C483" s="426">
        <v>9.7687499999999989</v>
      </c>
      <c r="D483" s="426">
        <v>26.431755555555554</v>
      </c>
      <c r="E483" s="14">
        <v>3.2725137403783506</v>
      </c>
      <c r="F483" s="14">
        <v>0</v>
      </c>
    </row>
    <row r="484" spans="1:6" x14ac:dyDescent="0.3">
      <c r="A484" s="425">
        <v>42112</v>
      </c>
      <c r="B484" s="12">
        <v>108</v>
      </c>
      <c r="C484" s="426">
        <v>6.15</v>
      </c>
      <c r="D484" s="426">
        <v>26.622333333333337</v>
      </c>
      <c r="E484" s="14">
        <v>3.3487579201791542</v>
      </c>
      <c r="F484" s="14">
        <v>0</v>
      </c>
    </row>
    <row r="485" spans="1:6" x14ac:dyDescent="0.3">
      <c r="A485" s="425">
        <v>42113</v>
      </c>
      <c r="B485" s="12">
        <v>109</v>
      </c>
      <c r="C485" s="426">
        <v>4.9222222222222225</v>
      </c>
      <c r="D485" s="426">
        <v>26.471577777777778</v>
      </c>
      <c r="E485" s="14">
        <v>3.2883174195499554</v>
      </c>
      <c r="F485" s="14">
        <v>0</v>
      </c>
    </row>
    <row r="486" spans="1:6" x14ac:dyDescent="0.3">
      <c r="A486" s="425">
        <v>42114</v>
      </c>
      <c r="B486" s="12">
        <v>110</v>
      </c>
      <c r="C486" s="426">
        <v>1.3875</v>
      </c>
      <c r="D486" s="426">
        <v>26.531311111111112</v>
      </c>
      <c r="E486" s="14">
        <v>3.3121495350152963</v>
      </c>
      <c r="F486" s="14">
        <v>0</v>
      </c>
    </row>
    <row r="487" spans="1:6" x14ac:dyDescent="0.3">
      <c r="A487" s="425">
        <v>42115</v>
      </c>
      <c r="B487" s="12">
        <v>111</v>
      </c>
      <c r="C487" s="426">
        <v>2.2624999999999997</v>
      </c>
      <c r="D487" s="426">
        <v>26.500022222222224</v>
      </c>
      <c r="E487" s="14">
        <v>3.2996470841447385</v>
      </c>
      <c r="F487" s="14">
        <v>0</v>
      </c>
    </row>
    <row r="488" spans="1:6" x14ac:dyDescent="0.3">
      <c r="A488" s="425">
        <v>42116</v>
      </c>
      <c r="B488" s="12">
        <v>112</v>
      </c>
      <c r="C488" s="426">
        <v>2.8444444444444446</v>
      </c>
      <c r="D488" s="426">
        <v>26.42037777777778</v>
      </c>
      <c r="E488" s="14">
        <v>3.2680107884213543</v>
      </c>
      <c r="F488" s="14">
        <v>0</v>
      </c>
    </row>
    <row r="489" spans="1:6" x14ac:dyDescent="0.3">
      <c r="A489" s="425">
        <v>42117</v>
      </c>
      <c r="B489" s="12">
        <v>113</v>
      </c>
      <c r="C489" s="426">
        <v>3.2937499999999997</v>
      </c>
      <c r="D489" s="426">
        <v>26.297000000000001</v>
      </c>
      <c r="E489" s="14">
        <v>3.2195346350329568</v>
      </c>
      <c r="F489" s="14">
        <v>0</v>
      </c>
    </row>
    <row r="490" spans="1:6" x14ac:dyDescent="0.3">
      <c r="A490" s="425">
        <v>42118</v>
      </c>
      <c r="B490" s="12">
        <v>114</v>
      </c>
      <c r="C490" s="426">
        <v>5.2555555555555555</v>
      </c>
      <c r="D490" s="426">
        <v>26.2746</v>
      </c>
      <c r="E490" s="14">
        <v>3.2108026374170966</v>
      </c>
      <c r="F490" s="14">
        <v>0</v>
      </c>
    </row>
    <row r="491" spans="1:6" x14ac:dyDescent="0.3">
      <c r="A491" s="425">
        <v>42119</v>
      </c>
      <c r="B491" s="12">
        <v>115</v>
      </c>
      <c r="C491" s="426">
        <v>11.56111111111111</v>
      </c>
      <c r="D491" s="426">
        <v>26.343577777777778</v>
      </c>
      <c r="E491" s="14">
        <v>3.2377596179196999</v>
      </c>
      <c r="F491" s="14">
        <v>0</v>
      </c>
    </row>
    <row r="492" spans="1:6" x14ac:dyDescent="0.3">
      <c r="A492" s="425">
        <v>42120</v>
      </c>
      <c r="B492" s="12">
        <v>116</v>
      </c>
      <c r="C492" s="426">
        <v>15.722222222222221</v>
      </c>
      <c r="D492" s="426">
        <v>26.287399999999998</v>
      </c>
      <c r="E492" s="14">
        <v>3.2157897523991839</v>
      </c>
      <c r="F492" s="14">
        <v>0</v>
      </c>
    </row>
    <row r="493" spans="1:6" x14ac:dyDescent="0.3">
      <c r="A493" s="425">
        <v>42121</v>
      </c>
      <c r="B493" s="12">
        <v>117</v>
      </c>
      <c r="C493" s="426">
        <v>4.7222222222222223</v>
      </c>
      <c r="D493" s="426">
        <v>26.340733333333336</v>
      </c>
      <c r="E493" s="14">
        <v>3.2366440079772341</v>
      </c>
      <c r="F493" s="14">
        <v>0</v>
      </c>
    </row>
    <row r="494" spans="1:6" x14ac:dyDescent="0.3">
      <c r="A494" s="425">
        <v>42122</v>
      </c>
      <c r="B494" s="12">
        <v>118</v>
      </c>
      <c r="C494" s="426">
        <v>8.6785714285714288</v>
      </c>
      <c r="D494" s="426">
        <v>26.280999999999999</v>
      </c>
      <c r="E494" s="14">
        <v>3.2132953290947079</v>
      </c>
      <c r="F494" s="14">
        <v>0</v>
      </c>
    </row>
    <row r="495" spans="1:6" x14ac:dyDescent="0.3">
      <c r="A495" s="425">
        <v>42123</v>
      </c>
      <c r="B495" s="12">
        <v>119</v>
      </c>
      <c r="C495" s="426">
        <v>4.04</v>
      </c>
      <c r="D495" s="426">
        <v>26.421800000000001</v>
      </c>
      <c r="E495" s="14">
        <v>3.2685733565715216</v>
      </c>
      <c r="F495" s="14">
        <v>0</v>
      </c>
    </row>
    <row r="496" spans="1:6" x14ac:dyDescent="0.3">
      <c r="A496" s="425">
        <v>42124</v>
      </c>
      <c r="B496" s="12">
        <v>120</v>
      </c>
      <c r="C496" s="426">
        <v>4.2666666666666657</v>
      </c>
      <c r="D496" s="426">
        <v>26.329355555555559</v>
      </c>
      <c r="E496" s="14">
        <v>3.2321849957355804</v>
      </c>
      <c r="F496" s="14">
        <v>0</v>
      </c>
    </row>
    <row r="497" spans="1:6" x14ac:dyDescent="0.3">
      <c r="A497" s="425">
        <v>42125</v>
      </c>
      <c r="B497" s="12">
        <v>121</v>
      </c>
      <c r="C497" s="426">
        <v>3.0562500000000004</v>
      </c>
      <c r="D497" s="426">
        <v>26.494333333333334</v>
      </c>
      <c r="E497" s="14">
        <v>3.2699002410673761</v>
      </c>
      <c r="F497" s="14">
        <v>0</v>
      </c>
    </row>
    <row r="498" spans="1:6" x14ac:dyDescent="0.3">
      <c r="A498" s="425">
        <v>42126</v>
      </c>
      <c r="B498" s="12">
        <v>122</v>
      </c>
      <c r="C498" s="426">
        <v>8.1187500000000004</v>
      </c>
      <c r="D498" s="426">
        <v>26.278155555555557</v>
      </c>
      <c r="E498" s="14">
        <v>3.1854190252665346</v>
      </c>
      <c r="F498" s="14">
        <v>0</v>
      </c>
    </row>
    <row r="499" spans="1:6" x14ac:dyDescent="0.3">
      <c r="A499" s="425">
        <v>42127</v>
      </c>
      <c r="B499" s="12">
        <v>123</v>
      </c>
      <c r="C499" s="426">
        <v>5.9499999999999993</v>
      </c>
      <c r="D499" s="426">
        <v>26.565444444444445</v>
      </c>
      <c r="E499" s="14">
        <v>3.2981209005344119</v>
      </c>
      <c r="F499" s="14">
        <v>0</v>
      </c>
    </row>
    <row r="500" spans="1:6" x14ac:dyDescent="0.3">
      <c r="A500" s="425">
        <v>42128</v>
      </c>
      <c r="B500" s="12">
        <v>124</v>
      </c>
      <c r="C500" s="426">
        <v>5.6187500000000004</v>
      </c>
      <c r="D500" s="426">
        <v>26.599577777777782</v>
      </c>
      <c r="E500" s="14">
        <v>3.3117428568271534</v>
      </c>
      <c r="F500" s="14">
        <v>0</v>
      </c>
    </row>
    <row r="501" spans="1:6" x14ac:dyDescent="0.3">
      <c r="A501" s="425">
        <v>42129</v>
      </c>
      <c r="B501" s="12">
        <v>125</v>
      </c>
      <c r="C501" s="426">
        <v>3.6062499999999997</v>
      </c>
      <c r="D501" s="426">
        <v>26.653622222222221</v>
      </c>
      <c r="E501" s="14">
        <v>3.3334120166477414</v>
      </c>
      <c r="F501" s="14">
        <v>0</v>
      </c>
    </row>
    <row r="502" spans="1:6" x14ac:dyDescent="0.3">
      <c r="A502" s="425">
        <v>42130</v>
      </c>
      <c r="B502" s="12">
        <v>126</v>
      </c>
      <c r="C502" s="426">
        <v>6.0142857142857151</v>
      </c>
      <c r="D502" s="426">
        <v>26.525622222222225</v>
      </c>
      <c r="E502" s="14">
        <v>3.2822909801531628</v>
      </c>
      <c r="F502" s="14">
        <v>0</v>
      </c>
    </row>
    <row r="503" spans="1:6" x14ac:dyDescent="0.3">
      <c r="A503" s="425">
        <v>42131</v>
      </c>
      <c r="B503" s="12">
        <v>127</v>
      </c>
      <c r="C503" s="426">
        <v>15.559999999999999</v>
      </c>
      <c r="D503" s="426">
        <v>26.426066666666667</v>
      </c>
      <c r="E503" s="14">
        <v>3.2430093969143683</v>
      </c>
      <c r="F503" s="14">
        <v>0</v>
      </c>
    </row>
    <row r="504" spans="1:6" x14ac:dyDescent="0.3">
      <c r="A504" s="425">
        <v>42132</v>
      </c>
      <c r="B504" s="12">
        <v>128</v>
      </c>
      <c r="C504" s="426">
        <v>12.84375</v>
      </c>
      <c r="D504" s="426">
        <v>26.269622222222221</v>
      </c>
      <c r="E504" s="14">
        <v>3.1821245318563975</v>
      </c>
      <c r="F504" s="14">
        <v>0</v>
      </c>
    </row>
    <row r="505" spans="1:6" x14ac:dyDescent="0.3">
      <c r="A505" s="425">
        <v>42133</v>
      </c>
      <c r="B505" s="12">
        <v>129</v>
      </c>
      <c r="C505" s="426">
        <v>3.4111111111111114</v>
      </c>
      <c r="D505" s="426">
        <v>26.533799999999999</v>
      </c>
      <c r="E505" s="14">
        <v>3.285536291940732</v>
      </c>
      <c r="F505" s="14">
        <v>0</v>
      </c>
    </row>
    <row r="506" spans="1:6" x14ac:dyDescent="0.3">
      <c r="A506" s="425">
        <v>42134</v>
      </c>
      <c r="B506" s="12">
        <v>130</v>
      </c>
      <c r="C506" s="426">
        <v>5.6277777777777773</v>
      </c>
      <c r="D506" s="426">
        <v>26.312288888888894</v>
      </c>
      <c r="E506" s="14">
        <v>3.1986275331264626</v>
      </c>
      <c r="F506" s="14">
        <v>0</v>
      </c>
    </row>
    <row r="507" spans="1:6" x14ac:dyDescent="0.3">
      <c r="A507" s="425">
        <v>42135</v>
      </c>
      <c r="B507" s="12">
        <v>131</v>
      </c>
      <c r="C507" s="426">
        <v>17.3</v>
      </c>
      <c r="D507" s="426">
        <v>26.107488888888888</v>
      </c>
      <c r="E507" s="14">
        <v>3.1201078730487679</v>
      </c>
      <c r="F507" s="14">
        <v>0</v>
      </c>
    </row>
    <row r="508" spans="1:6" x14ac:dyDescent="0.3">
      <c r="A508" s="425">
        <v>42136</v>
      </c>
      <c r="B508" s="12">
        <v>132</v>
      </c>
      <c r="C508" s="426">
        <v>25.466666666666665</v>
      </c>
      <c r="D508" s="426">
        <v>26.191400000000002</v>
      </c>
      <c r="E508" s="14">
        <v>3.1520670824497117</v>
      </c>
      <c r="F508" s="14">
        <v>0</v>
      </c>
    </row>
    <row r="509" spans="1:6" x14ac:dyDescent="0.3">
      <c r="A509" s="425">
        <v>42137</v>
      </c>
      <c r="B509" s="12">
        <v>133</v>
      </c>
      <c r="C509" s="426">
        <v>14.129999999999999</v>
      </c>
      <c r="D509" s="426">
        <v>26.207044444444449</v>
      </c>
      <c r="E509" s="14">
        <v>3.1580580941010279</v>
      </c>
      <c r="F509" s="14">
        <v>0</v>
      </c>
    </row>
    <row r="510" spans="1:6" x14ac:dyDescent="0.3">
      <c r="A510" s="425">
        <v>42138</v>
      </c>
      <c r="B510" s="12">
        <v>134</v>
      </c>
      <c r="C510" s="426">
        <v>19.899999999999999</v>
      </c>
      <c r="D510" s="426">
        <v>26.121711111111111</v>
      </c>
      <c r="E510" s="14">
        <v>3.1255040183190972</v>
      </c>
      <c r="F510" s="14">
        <v>0</v>
      </c>
    </row>
    <row r="511" spans="1:6" x14ac:dyDescent="0.3">
      <c r="A511" s="425">
        <v>42139</v>
      </c>
      <c r="B511" s="12">
        <v>135</v>
      </c>
      <c r="C511" s="426">
        <v>13.175000000000001</v>
      </c>
      <c r="D511" s="426">
        <v>26.300911111111112</v>
      </c>
      <c r="E511" s="14">
        <v>3.1942192668209115</v>
      </c>
      <c r="F511" s="14">
        <v>0</v>
      </c>
    </row>
    <row r="512" spans="1:6" x14ac:dyDescent="0.3">
      <c r="A512" s="425">
        <v>42140</v>
      </c>
      <c r="B512" s="12">
        <v>136</v>
      </c>
      <c r="C512" s="426">
        <v>10.9125</v>
      </c>
      <c r="D512" s="426">
        <v>26.238333333333337</v>
      </c>
      <c r="E512" s="14">
        <v>3.1700708231139854</v>
      </c>
      <c r="F512" s="14">
        <v>0</v>
      </c>
    </row>
    <row r="513" spans="1:6" x14ac:dyDescent="0.3">
      <c r="A513" s="425">
        <v>42141</v>
      </c>
      <c r="B513" s="12">
        <v>137</v>
      </c>
      <c r="C513" s="426">
        <v>4.3049999999999997</v>
      </c>
      <c r="D513" s="426">
        <v>26.147311111111112</v>
      </c>
      <c r="E513" s="14">
        <v>3.1352383288397863</v>
      </c>
      <c r="F513" s="14">
        <v>0</v>
      </c>
    </row>
    <row r="514" spans="1:6" x14ac:dyDescent="0.3">
      <c r="A514" s="425">
        <v>42142</v>
      </c>
      <c r="B514" s="12">
        <v>138</v>
      </c>
      <c r="C514" s="426">
        <v>19.018749999999997</v>
      </c>
      <c r="D514" s="426">
        <v>26.351399999999998</v>
      </c>
      <c r="E514" s="14">
        <v>3.2138224021063646</v>
      </c>
      <c r="F514" s="14">
        <v>0</v>
      </c>
    </row>
    <row r="515" spans="1:6" x14ac:dyDescent="0.3">
      <c r="A515" s="425">
        <v>42143</v>
      </c>
      <c r="B515" s="12">
        <v>139</v>
      </c>
      <c r="C515" s="426">
        <v>8.3350000000000009</v>
      </c>
      <c r="D515" s="426">
        <v>26.534155555555557</v>
      </c>
      <c r="E515" s="14">
        <v>3.28567745662605</v>
      </c>
      <c r="F515" s="14">
        <v>0</v>
      </c>
    </row>
    <row r="516" spans="1:6" x14ac:dyDescent="0.3">
      <c r="A516" s="425">
        <v>42144</v>
      </c>
      <c r="B516" s="12">
        <v>140</v>
      </c>
      <c r="C516" s="426">
        <v>8.90625</v>
      </c>
      <c r="D516" s="426">
        <v>26.286688888888889</v>
      </c>
      <c r="E516" s="14">
        <v>3.1887165711565975</v>
      </c>
      <c r="F516" s="14">
        <v>0</v>
      </c>
    </row>
    <row r="517" spans="1:6" x14ac:dyDescent="0.3">
      <c r="A517" s="425">
        <v>42145</v>
      </c>
      <c r="B517" s="12">
        <v>141</v>
      </c>
      <c r="C517" s="426">
        <v>12.31875</v>
      </c>
      <c r="D517" s="426">
        <v>26.235488888888888</v>
      </c>
      <c r="E517" s="14">
        <v>3.1689770641618553</v>
      </c>
      <c r="F517" s="14">
        <v>0</v>
      </c>
    </row>
    <row r="518" spans="1:6" x14ac:dyDescent="0.3">
      <c r="A518" s="425">
        <v>42146</v>
      </c>
      <c r="B518" s="12">
        <v>142</v>
      </c>
      <c r="C518" s="426">
        <v>11.556249999999999</v>
      </c>
      <c r="D518" s="426">
        <v>26.044911111111112</v>
      </c>
      <c r="E518" s="14">
        <v>3.0964648827085055</v>
      </c>
      <c r="F518" s="14">
        <v>0</v>
      </c>
    </row>
    <row r="519" spans="1:6" x14ac:dyDescent="0.3">
      <c r="A519" s="425">
        <v>42147</v>
      </c>
      <c r="B519" s="12">
        <v>143</v>
      </c>
      <c r="C519" s="426">
        <v>10.292857142857143</v>
      </c>
      <c r="D519" s="426">
        <v>26.391933333333334</v>
      </c>
      <c r="E519" s="14">
        <v>3.2296376552766901</v>
      </c>
      <c r="F519" s="14">
        <v>0</v>
      </c>
    </row>
    <row r="520" spans="1:6" x14ac:dyDescent="0.3">
      <c r="A520" s="425">
        <v>42148</v>
      </c>
      <c r="B520" s="12">
        <v>144</v>
      </c>
      <c r="C520" s="426">
        <v>8.2900000000000009</v>
      </c>
      <c r="D520" s="426">
        <v>26.152999999999999</v>
      </c>
      <c r="E520" s="14">
        <v>3.1374052211626595</v>
      </c>
      <c r="F520" s="14">
        <v>0</v>
      </c>
    </row>
    <row r="521" spans="1:6" x14ac:dyDescent="0.3">
      <c r="A521" s="425">
        <v>42149</v>
      </c>
      <c r="B521" s="12">
        <v>145</v>
      </c>
      <c r="C521" s="426">
        <v>7.6055555555555561</v>
      </c>
      <c r="D521" s="426">
        <v>26.030688888888889</v>
      </c>
      <c r="E521" s="14">
        <v>3.0911141888741485</v>
      </c>
      <c r="F521" s="14">
        <v>0</v>
      </c>
    </row>
    <row r="522" spans="1:6" x14ac:dyDescent="0.3">
      <c r="A522" s="425">
        <v>42150</v>
      </c>
      <c r="B522" s="12">
        <v>146</v>
      </c>
      <c r="C522" s="426">
        <v>19.259999999999998</v>
      </c>
      <c r="D522" s="426">
        <v>26.161533333333338</v>
      </c>
      <c r="E522" s="14">
        <v>3.1406580919246934</v>
      </c>
      <c r="F522" s="14">
        <v>0</v>
      </c>
    </row>
    <row r="523" spans="1:6" x14ac:dyDescent="0.3">
      <c r="A523" s="425">
        <v>42151</v>
      </c>
      <c r="B523" s="12">
        <v>147</v>
      </c>
      <c r="C523" s="426">
        <v>11.94375</v>
      </c>
      <c r="D523" s="426">
        <v>26.135933333333334</v>
      </c>
      <c r="E523" s="14">
        <v>3.1309085945761139</v>
      </c>
      <c r="F523" s="14">
        <v>0</v>
      </c>
    </row>
    <row r="524" spans="1:6" x14ac:dyDescent="0.3">
      <c r="A524" s="425">
        <v>42152</v>
      </c>
      <c r="B524" s="12">
        <v>148</v>
      </c>
      <c r="C524" s="426">
        <v>10.8125</v>
      </c>
      <c r="D524" s="426">
        <v>26.161533333333338</v>
      </c>
      <c r="E524" s="14">
        <v>3.1406580919246934</v>
      </c>
      <c r="F524" s="14">
        <v>0</v>
      </c>
    </row>
    <row r="525" spans="1:6" x14ac:dyDescent="0.3">
      <c r="A525" s="425">
        <v>42153</v>
      </c>
      <c r="B525" s="12">
        <v>149</v>
      </c>
      <c r="C525" s="426">
        <v>12.735714285714286</v>
      </c>
      <c r="D525" s="426">
        <v>26.050599999999999</v>
      </c>
      <c r="E525" s="14">
        <v>3.098607514029041</v>
      </c>
      <c r="F525" s="14">
        <v>0</v>
      </c>
    </row>
    <row r="526" spans="1:6" x14ac:dyDescent="0.3">
      <c r="A526" s="425">
        <v>42154</v>
      </c>
      <c r="B526" s="12">
        <v>150</v>
      </c>
      <c r="C526" s="426">
        <v>19.162500000000005</v>
      </c>
      <c r="D526" s="426">
        <v>26.013622222222224</v>
      </c>
      <c r="E526" s="14">
        <v>3.0847044476611702</v>
      </c>
      <c r="F526" s="14">
        <v>0</v>
      </c>
    </row>
    <row r="527" spans="1:6" x14ac:dyDescent="0.3">
      <c r="A527" s="425">
        <v>42155</v>
      </c>
      <c r="B527" s="12">
        <v>151</v>
      </c>
      <c r="C527" s="426">
        <v>7.7777777777777777</v>
      </c>
      <c r="D527" s="426">
        <v>26.007933333333334</v>
      </c>
      <c r="E527" s="14">
        <v>3.082570554857103</v>
      </c>
      <c r="F527" s="14">
        <v>0</v>
      </c>
    </row>
    <row r="528" spans="1:6" x14ac:dyDescent="0.3">
      <c r="A528" s="425">
        <v>42156</v>
      </c>
      <c r="B528" s="12">
        <v>152</v>
      </c>
      <c r="C528" s="426">
        <v>15.206249999999999</v>
      </c>
      <c r="D528" s="426">
        <v>26.098955555555555</v>
      </c>
      <c r="E528" s="14">
        <v>3.0906820105066148</v>
      </c>
      <c r="F528" s="14">
        <v>0</v>
      </c>
    </row>
    <row r="529" spans="1:6" x14ac:dyDescent="0.3">
      <c r="A529" s="425">
        <v>42157</v>
      </c>
      <c r="B529" s="12">
        <v>153</v>
      </c>
      <c r="C529" s="426">
        <v>15.865000000000004</v>
      </c>
      <c r="D529" s="426">
        <v>25.922599999999999</v>
      </c>
      <c r="E529" s="14">
        <v>3.0250868749527942</v>
      </c>
      <c r="F529" s="14">
        <v>0</v>
      </c>
    </row>
    <row r="530" spans="1:6" x14ac:dyDescent="0.3">
      <c r="A530" s="425">
        <v>42158</v>
      </c>
      <c r="B530" s="12">
        <v>154</v>
      </c>
      <c r="C530" s="426">
        <v>11.824999999999999</v>
      </c>
      <c r="D530" s="426">
        <v>25.945355555555555</v>
      </c>
      <c r="E530" s="14">
        <v>3.0334788835754889</v>
      </c>
      <c r="F530" s="14">
        <v>0</v>
      </c>
    </row>
    <row r="531" spans="1:6" x14ac:dyDescent="0.3">
      <c r="A531" s="425">
        <v>42159</v>
      </c>
      <c r="B531" s="12">
        <v>155</v>
      </c>
      <c r="C531" s="426">
        <v>13.849999999999998</v>
      </c>
      <c r="D531" s="426">
        <v>25.899844444444447</v>
      </c>
      <c r="E531" s="14">
        <v>3.0167161117873538</v>
      </c>
      <c r="F531" s="14">
        <v>0</v>
      </c>
    </row>
    <row r="532" spans="1:6" x14ac:dyDescent="0.3">
      <c r="A532" s="425">
        <v>42160</v>
      </c>
      <c r="B532" s="12">
        <v>156</v>
      </c>
      <c r="C532" s="426">
        <v>12.783333333333333</v>
      </c>
      <c r="D532" s="426">
        <v>26.170066666666671</v>
      </c>
      <c r="E532" s="14">
        <v>3.1174945568641119</v>
      </c>
      <c r="F532" s="14">
        <v>0</v>
      </c>
    </row>
    <row r="533" spans="1:6" x14ac:dyDescent="0.3">
      <c r="A533" s="425">
        <v>42161</v>
      </c>
      <c r="B533" s="12">
        <v>157</v>
      </c>
      <c r="C533" s="426">
        <v>9.7375000000000007</v>
      </c>
      <c r="D533" s="426">
        <v>26.255400000000002</v>
      </c>
      <c r="E533" s="14">
        <v>3.1499460323339079</v>
      </c>
      <c r="F533" s="14">
        <v>0</v>
      </c>
    </row>
    <row r="534" spans="1:6" x14ac:dyDescent="0.3">
      <c r="A534" s="425">
        <v>42162</v>
      </c>
      <c r="B534" s="12">
        <v>158</v>
      </c>
      <c r="C534" s="426">
        <v>9.004999999999999</v>
      </c>
      <c r="D534" s="426">
        <v>26.147311111111115</v>
      </c>
      <c r="E534" s="14">
        <v>3.108891788261301</v>
      </c>
      <c r="F534" s="14">
        <v>0</v>
      </c>
    </row>
    <row r="535" spans="1:6" x14ac:dyDescent="0.3">
      <c r="A535" s="425">
        <v>42163</v>
      </c>
      <c r="B535" s="12">
        <v>159</v>
      </c>
      <c r="C535" s="426">
        <v>15.144444444444446</v>
      </c>
      <c r="D535" s="426">
        <v>26.081888888888887</v>
      </c>
      <c r="E535" s="14">
        <v>3.084278093692375</v>
      </c>
      <c r="F535" s="14">
        <v>0</v>
      </c>
    </row>
    <row r="536" spans="1:6" x14ac:dyDescent="0.3">
      <c r="A536" s="425">
        <v>42164</v>
      </c>
      <c r="B536" s="12">
        <v>160</v>
      </c>
      <c r="C536" s="426">
        <v>11.975</v>
      </c>
      <c r="D536" s="426">
        <v>25.93397777777778</v>
      </c>
      <c r="E536" s="14">
        <v>3.029280222460164</v>
      </c>
      <c r="F536" s="14">
        <v>0</v>
      </c>
    </row>
    <row r="537" spans="1:6" x14ac:dyDescent="0.3">
      <c r="A537" s="425">
        <v>42165</v>
      </c>
      <c r="B537" s="12">
        <v>161</v>
      </c>
      <c r="C537" s="426">
        <v>15.075000000000001</v>
      </c>
      <c r="D537" s="426">
        <v>26.118866666666669</v>
      </c>
      <c r="E537" s="14">
        <v>3.0981684500951814</v>
      </c>
      <c r="F537" s="14">
        <v>0</v>
      </c>
    </row>
    <row r="538" spans="1:6" x14ac:dyDescent="0.3">
      <c r="A538" s="425">
        <v>42166</v>
      </c>
      <c r="B538" s="12">
        <v>162</v>
      </c>
      <c r="C538" s="426">
        <v>12.430000000000001</v>
      </c>
      <c r="D538" s="426">
        <v>25.962422222222223</v>
      </c>
      <c r="E538" s="14">
        <v>3.0397868431685331</v>
      </c>
      <c r="F538" s="14">
        <v>0</v>
      </c>
    </row>
    <row r="539" spans="1:6" x14ac:dyDescent="0.3">
      <c r="A539" s="425">
        <v>42167</v>
      </c>
      <c r="B539" s="12">
        <v>163</v>
      </c>
      <c r="C539" s="426">
        <v>18.388888888888889</v>
      </c>
      <c r="D539" s="426">
        <v>25.979488888888888</v>
      </c>
      <c r="E539" s="14">
        <v>3.0461067709891259</v>
      </c>
      <c r="F539" s="14">
        <v>0</v>
      </c>
    </row>
    <row r="540" spans="1:6" x14ac:dyDescent="0.3">
      <c r="A540" s="425">
        <v>42168</v>
      </c>
      <c r="B540" s="12">
        <v>164</v>
      </c>
      <c r="C540" s="426">
        <v>7.43</v>
      </c>
      <c r="D540" s="426">
        <v>25.976644444444446</v>
      </c>
      <c r="E540" s="14">
        <v>3.045052618237909</v>
      </c>
      <c r="F540" s="14">
        <v>0</v>
      </c>
    </row>
    <row r="541" spans="1:6" x14ac:dyDescent="0.3">
      <c r="A541" s="425">
        <v>42169</v>
      </c>
      <c r="B541" s="12">
        <v>165</v>
      </c>
      <c r="C541" s="426">
        <v>3.1444444444444448</v>
      </c>
      <c r="D541" s="426">
        <v>26.11602222222222</v>
      </c>
      <c r="E541" s="14">
        <v>3.0970979558917286</v>
      </c>
      <c r="F541" s="14">
        <v>0</v>
      </c>
    </row>
    <row r="542" spans="1:6" x14ac:dyDescent="0.3">
      <c r="A542" s="425">
        <v>42170</v>
      </c>
      <c r="B542" s="12">
        <v>166</v>
      </c>
      <c r="C542" s="426">
        <v>1.3187500000000001</v>
      </c>
      <c r="D542" s="426">
        <v>26.138777777777779</v>
      </c>
      <c r="E542" s="14">
        <v>3.1056712738484888</v>
      </c>
      <c r="F542" s="14">
        <v>0</v>
      </c>
    </row>
    <row r="543" spans="1:6" x14ac:dyDescent="0.3">
      <c r="A543" s="425">
        <v>42171</v>
      </c>
      <c r="B543" s="12">
        <v>167</v>
      </c>
      <c r="C543" s="426">
        <v>4.0333333333333332</v>
      </c>
      <c r="D543" s="426">
        <v>25.831577777777781</v>
      </c>
      <c r="E543" s="14">
        <v>2.9917311153719313</v>
      </c>
      <c r="F543" s="14">
        <v>0</v>
      </c>
    </row>
    <row r="544" spans="1:6" x14ac:dyDescent="0.3">
      <c r="A544" s="425">
        <v>42172</v>
      </c>
      <c r="B544" s="12">
        <v>168</v>
      </c>
      <c r="C544" s="426">
        <v>10.185714285714287</v>
      </c>
      <c r="D544" s="426">
        <v>25.902688888888889</v>
      </c>
      <c r="E544" s="14">
        <v>3.0177612959357654</v>
      </c>
      <c r="F544" s="14">
        <v>0</v>
      </c>
    </row>
    <row r="545" spans="1:6" x14ac:dyDescent="0.3">
      <c r="A545" s="425">
        <v>42173</v>
      </c>
      <c r="B545" s="12">
        <v>169</v>
      </c>
      <c r="C545" s="426">
        <v>14.016666666666667</v>
      </c>
      <c r="D545" s="426">
        <v>25.848644444444446</v>
      </c>
      <c r="E545" s="14">
        <v>2.9979594803233587</v>
      </c>
      <c r="F545" s="14">
        <v>0</v>
      </c>
    </row>
    <row r="546" spans="1:6" x14ac:dyDescent="0.3">
      <c r="A546" s="425">
        <v>42174</v>
      </c>
      <c r="B546" s="12">
        <v>170</v>
      </c>
      <c r="C546" s="426">
        <v>12.484999999999999</v>
      </c>
      <c r="D546" s="426">
        <v>25.905533333333334</v>
      </c>
      <c r="E546" s="14">
        <v>3.0188068117989499</v>
      </c>
      <c r="F546" s="14">
        <v>0</v>
      </c>
    </row>
    <row r="547" spans="1:6" x14ac:dyDescent="0.3">
      <c r="A547" s="425">
        <v>42175</v>
      </c>
      <c r="B547" s="12">
        <v>171</v>
      </c>
      <c r="C547" s="426">
        <v>25.110000000000003</v>
      </c>
      <c r="D547" s="426">
        <v>25.69788888888889</v>
      </c>
      <c r="E547" s="14">
        <v>2.943353713789949</v>
      </c>
      <c r="F547" s="14">
        <v>0</v>
      </c>
    </row>
    <row r="548" spans="1:6" x14ac:dyDescent="0.3">
      <c r="A548" s="425">
        <v>42176</v>
      </c>
      <c r="B548" s="12">
        <v>172</v>
      </c>
      <c r="C548" s="426">
        <v>16.84375</v>
      </c>
      <c r="D548" s="426">
        <v>25.894155555555557</v>
      </c>
      <c r="E548" s="14">
        <v>3.0146267384944938</v>
      </c>
      <c r="F548" s="14">
        <v>0</v>
      </c>
    </row>
    <row r="549" spans="1:6" x14ac:dyDescent="0.3">
      <c r="A549" s="425">
        <v>42177</v>
      </c>
      <c r="B549" s="12">
        <v>173</v>
      </c>
      <c r="C549" s="426">
        <v>9.0062500000000014</v>
      </c>
      <c r="D549" s="426">
        <v>26.079044444444445</v>
      </c>
      <c r="E549" s="14">
        <v>3.0832119431393239</v>
      </c>
      <c r="F549" s="14">
        <v>0</v>
      </c>
    </row>
    <row r="550" spans="1:6" x14ac:dyDescent="0.3">
      <c r="A550" s="425">
        <v>42178</v>
      </c>
      <c r="B550" s="12">
        <v>174</v>
      </c>
      <c r="C550" s="426">
        <v>12.583333333333334</v>
      </c>
      <c r="D550" s="426">
        <v>25.848644444444446</v>
      </c>
      <c r="E550" s="14">
        <v>2.9979594803233574</v>
      </c>
      <c r="F550" s="14">
        <v>0</v>
      </c>
    </row>
    <row r="551" spans="1:6" x14ac:dyDescent="0.3">
      <c r="A551" s="425">
        <v>42179</v>
      </c>
      <c r="B551" s="12">
        <v>175</v>
      </c>
      <c r="C551" s="426">
        <v>9.7062500000000007</v>
      </c>
      <c r="D551" s="426">
        <v>25.746244444444443</v>
      </c>
      <c r="E551" s="14">
        <v>2.9607677901912579</v>
      </c>
      <c r="F551" s="14">
        <v>0</v>
      </c>
    </row>
    <row r="552" spans="1:6" x14ac:dyDescent="0.3">
      <c r="A552" s="425">
        <v>42180</v>
      </c>
      <c r="B552" s="12">
        <v>176</v>
      </c>
      <c r="C552" s="426">
        <v>24.727777777777778</v>
      </c>
      <c r="D552" s="426">
        <v>25.586600000000004</v>
      </c>
      <c r="E552" s="14">
        <v>2.9036368627998193</v>
      </c>
      <c r="F552" s="14">
        <v>0</v>
      </c>
    </row>
    <row r="553" spans="1:6" x14ac:dyDescent="0.3">
      <c r="A553" s="425">
        <v>42181</v>
      </c>
      <c r="B553" s="12">
        <v>177</v>
      </c>
      <c r="C553" s="426">
        <v>14.915000000000001</v>
      </c>
      <c r="D553" s="426">
        <v>25.905533333333334</v>
      </c>
      <c r="E553" s="14">
        <v>3.0188068117989499</v>
      </c>
      <c r="F553" s="14">
        <v>0</v>
      </c>
    </row>
    <row r="554" spans="1:6" x14ac:dyDescent="0.3">
      <c r="A554" s="425">
        <v>42182</v>
      </c>
      <c r="B554" s="12">
        <v>178</v>
      </c>
      <c r="C554" s="426">
        <v>11.699999999999998</v>
      </c>
      <c r="D554" s="426">
        <v>25.942511111111113</v>
      </c>
      <c r="E554" s="14">
        <v>3.0324287200232614</v>
      </c>
      <c r="F554" s="14">
        <v>0</v>
      </c>
    </row>
    <row r="555" spans="1:6" x14ac:dyDescent="0.3">
      <c r="A555" s="425">
        <v>42183</v>
      </c>
      <c r="B555" s="12">
        <v>179</v>
      </c>
      <c r="C555" s="426">
        <v>1.9833333333333334</v>
      </c>
      <c r="D555" s="426">
        <v>25.842955555555555</v>
      </c>
      <c r="E555" s="14">
        <v>2.9958820348581314</v>
      </c>
      <c r="F555" s="14">
        <v>0</v>
      </c>
    </row>
    <row r="556" spans="1:6" x14ac:dyDescent="0.3">
      <c r="A556" s="425">
        <v>42184</v>
      </c>
      <c r="B556" s="12">
        <v>180</v>
      </c>
      <c r="C556" s="426">
        <v>8.6999999999999993</v>
      </c>
      <c r="D556" s="426">
        <v>25.732022222222223</v>
      </c>
      <c r="E556" s="14">
        <v>2.955636117401629</v>
      </c>
      <c r="F556" s="14">
        <v>0</v>
      </c>
    </row>
    <row r="557" spans="1:6" x14ac:dyDescent="0.3">
      <c r="A557" s="425">
        <v>42185</v>
      </c>
      <c r="B557" s="12">
        <v>181</v>
      </c>
      <c r="C557" s="426">
        <v>7.7950000000000017</v>
      </c>
      <c r="D557" s="426">
        <v>25.621088888888888</v>
      </c>
      <c r="E557" s="14">
        <v>2.9158915251560393</v>
      </c>
      <c r="F557" s="14">
        <v>0</v>
      </c>
    </row>
    <row r="558" spans="1:6" x14ac:dyDescent="0.3">
      <c r="A558" s="425">
        <v>42186</v>
      </c>
      <c r="B558" s="12">
        <v>182</v>
      </c>
      <c r="C558" s="426">
        <v>13.324999999999999</v>
      </c>
      <c r="D558" s="426">
        <v>25.669444444444444</v>
      </c>
      <c r="E558" s="14">
        <v>2.9580118319938578</v>
      </c>
      <c r="F558" s="14">
        <v>0</v>
      </c>
    </row>
    <row r="559" spans="1:6" x14ac:dyDescent="0.3">
      <c r="A559" s="425">
        <v>42187</v>
      </c>
      <c r="B559" s="12">
        <v>183</v>
      </c>
      <c r="C559" s="426">
        <v>10.938888888888888</v>
      </c>
      <c r="D559" s="426">
        <v>25.459240000000001</v>
      </c>
      <c r="E559" s="14">
        <v>2.8830272326553912</v>
      </c>
      <c r="F559" s="14">
        <v>0</v>
      </c>
    </row>
    <row r="560" spans="1:6" x14ac:dyDescent="0.3">
      <c r="A560" s="425">
        <v>42188</v>
      </c>
      <c r="B560" s="12">
        <v>184</v>
      </c>
      <c r="C560" s="426">
        <v>16.055</v>
      </c>
      <c r="D560" s="426">
        <v>25.4618</v>
      </c>
      <c r="E560" s="14">
        <v>2.8839296057213257</v>
      </c>
      <c r="F560" s="14">
        <v>0</v>
      </c>
    </row>
    <row r="561" spans="1:6" x14ac:dyDescent="0.3">
      <c r="A561" s="425">
        <v>42189</v>
      </c>
      <c r="B561" s="12">
        <v>185</v>
      </c>
      <c r="C561" s="426">
        <v>13.19375</v>
      </c>
      <c r="D561" s="426">
        <v>25.635311111111115</v>
      </c>
      <c r="E561" s="14">
        <v>2.9457129327927731</v>
      </c>
      <c r="F561" s="14">
        <v>0</v>
      </c>
    </row>
    <row r="562" spans="1:6" x14ac:dyDescent="0.3">
      <c r="A562" s="425">
        <v>42190</v>
      </c>
      <c r="B562" s="12">
        <v>186</v>
      </c>
      <c r="C562" s="426">
        <v>12.775</v>
      </c>
      <c r="D562" s="426">
        <v>25.48171111111111</v>
      </c>
      <c r="E562" s="14">
        <v>2.8909571616540095</v>
      </c>
      <c r="F562" s="14">
        <v>0</v>
      </c>
    </row>
    <row r="563" spans="1:6" x14ac:dyDescent="0.3">
      <c r="A563" s="425">
        <v>42191</v>
      </c>
      <c r="B563" s="12">
        <v>187</v>
      </c>
      <c r="C563" s="426">
        <v>16.331250000000001</v>
      </c>
      <c r="D563" s="426">
        <v>25.551400000000001</v>
      </c>
      <c r="E563" s="14">
        <v>2.9156807366395259</v>
      </c>
      <c r="F563" s="14">
        <v>0</v>
      </c>
    </row>
    <row r="564" spans="1:6" x14ac:dyDescent="0.3">
      <c r="A564" s="425">
        <v>42192</v>
      </c>
      <c r="B564" s="12">
        <v>188</v>
      </c>
      <c r="C564" s="426">
        <v>2.8444444444444441</v>
      </c>
      <c r="D564" s="426">
        <v>25.697319999999998</v>
      </c>
      <c r="E564" s="14">
        <v>2.9680913529735227</v>
      </c>
      <c r="F564" s="14">
        <v>0</v>
      </c>
    </row>
    <row r="565" spans="1:6" x14ac:dyDescent="0.3">
      <c r="A565" s="425">
        <v>42193</v>
      </c>
      <c r="B565" s="12">
        <v>189</v>
      </c>
      <c r="C565" s="426">
        <v>2.0833333333333335</v>
      </c>
      <c r="D565" s="426">
        <v>25.623080000000002</v>
      </c>
      <c r="E565" s="14">
        <v>2.9413174367718269</v>
      </c>
      <c r="F565" s="14">
        <v>0</v>
      </c>
    </row>
    <row r="566" spans="1:6" x14ac:dyDescent="0.3">
      <c r="A566" s="425">
        <v>42194</v>
      </c>
      <c r="B566" s="12">
        <v>190</v>
      </c>
      <c r="C566" s="426">
        <v>6.7055555555555557</v>
      </c>
      <c r="D566" s="426">
        <v>25.812519999999999</v>
      </c>
      <c r="E566" s="14">
        <v>3.0100850149883658</v>
      </c>
      <c r="F566" s="14">
        <v>0</v>
      </c>
    </row>
    <row r="567" spans="1:6" x14ac:dyDescent="0.3">
      <c r="A567" s="425">
        <v>42195</v>
      </c>
      <c r="B567" s="12">
        <v>191</v>
      </c>
      <c r="C567" s="426">
        <v>11.725</v>
      </c>
      <c r="D567" s="426">
        <v>25.707560000000001</v>
      </c>
      <c r="E567" s="14">
        <v>2.971802039279797</v>
      </c>
      <c r="F567" s="14">
        <v>0</v>
      </c>
    </row>
    <row r="568" spans="1:6" x14ac:dyDescent="0.3">
      <c r="A568" s="425">
        <v>42196</v>
      </c>
      <c r="B568" s="12">
        <v>192</v>
      </c>
      <c r="C568" s="426">
        <v>8.56111111111111</v>
      </c>
      <c r="D568" s="426">
        <v>25.697319999999998</v>
      </c>
      <c r="E568" s="14">
        <v>2.9680913529735227</v>
      </c>
      <c r="F568" s="14">
        <v>0</v>
      </c>
    </row>
    <row r="569" spans="1:6" x14ac:dyDescent="0.3">
      <c r="A569" s="425">
        <v>42197</v>
      </c>
      <c r="B569" s="12">
        <v>193</v>
      </c>
      <c r="C569" s="426">
        <v>6.7944444444444443</v>
      </c>
      <c r="D569" s="426">
        <v>25.707560000000001</v>
      </c>
      <c r="E569" s="14">
        <v>2.971802039279797</v>
      </c>
      <c r="F569" s="14">
        <v>0</v>
      </c>
    </row>
    <row r="570" spans="1:6" x14ac:dyDescent="0.3">
      <c r="A570" s="425">
        <v>42198</v>
      </c>
      <c r="B570" s="12">
        <v>194</v>
      </c>
      <c r="C570" s="426">
        <v>8.1166666666666671</v>
      </c>
      <c r="D570" s="426">
        <v>25.766439999999999</v>
      </c>
      <c r="E570" s="14">
        <v>2.9932220588305416</v>
      </c>
      <c r="F570" s="14">
        <v>0</v>
      </c>
    </row>
    <row r="571" spans="1:6" x14ac:dyDescent="0.3">
      <c r="A571" s="425">
        <v>42199</v>
      </c>
      <c r="B571" s="12">
        <v>195</v>
      </c>
      <c r="C571" s="426">
        <v>16.105555555555554</v>
      </c>
      <c r="D571" s="426">
        <v>25.982333333333337</v>
      </c>
      <c r="E571" s="14">
        <v>3.072984656879084</v>
      </c>
      <c r="F571" s="14">
        <v>0</v>
      </c>
    </row>
    <row r="572" spans="1:6" x14ac:dyDescent="0.3">
      <c r="A572" s="425">
        <v>42200</v>
      </c>
      <c r="B572" s="12">
        <v>196</v>
      </c>
      <c r="C572" s="426">
        <v>5.6083333333333334</v>
      </c>
      <c r="D572" s="426">
        <v>25.723488888888888</v>
      </c>
      <c r="E572" s="14">
        <v>2.9775827732211613</v>
      </c>
      <c r="F572" s="14">
        <v>0</v>
      </c>
    </row>
    <row r="573" spans="1:6" x14ac:dyDescent="0.3">
      <c r="A573" s="425">
        <v>42201</v>
      </c>
      <c r="B573" s="12">
        <v>197</v>
      </c>
      <c r="C573" s="426">
        <v>15.344444444444447</v>
      </c>
      <c r="D573" s="426">
        <v>25.45412</v>
      </c>
      <c r="E573" s="14">
        <v>2.8812232858781179</v>
      </c>
      <c r="F573" s="14">
        <v>0</v>
      </c>
    </row>
    <row r="574" spans="1:6" x14ac:dyDescent="0.3">
      <c r="A574" s="425">
        <v>42202</v>
      </c>
      <c r="B574" s="12">
        <v>198</v>
      </c>
      <c r="C574" s="426">
        <v>5.5277777777777777</v>
      </c>
      <c r="D574" s="426">
        <v>25.643560000000001</v>
      </c>
      <c r="E574" s="14">
        <v>2.9486807944635762</v>
      </c>
      <c r="F574" s="14">
        <v>0</v>
      </c>
    </row>
    <row r="575" spans="1:6" x14ac:dyDescent="0.3">
      <c r="A575" s="425">
        <v>42203</v>
      </c>
      <c r="B575" s="12">
        <v>199</v>
      </c>
      <c r="C575" s="426">
        <v>12.614999999999998</v>
      </c>
      <c r="D575" s="426">
        <v>25.582120000000003</v>
      </c>
      <c r="E575" s="14">
        <v>2.9266421897261297</v>
      </c>
      <c r="F575" s="14">
        <v>0</v>
      </c>
    </row>
    <row r="576" spans="1:6" x14ac:dyDescent="0.3">
      <c r="A576" s="425">
        <v>42204</v>
      </c>
      <c r="B576" s="12">
        <v>200</v>
      </c>
      <c r="C576" s="426">
        <v>13.334999999999999</v>
      </c>
      <c r="D576" s="426">
        <v>25.820200000000003</v>
      </c>
      <c r="E576" s="14">
        <v>3.0129040103642795</v>
      </c>
      <c r="F576" s="14">
        <v>0</v>
      </c>
    </row>
    <row r="577" spans="1:6" x14ac:dyDescent="0.3">
      <c r="A577" s="425">
        <v>42205</v>
      </c>
      <c r="B577" s="12">
        <v>201</v>
      </c>
      <c r="C577" s="426">
        <v>17.656249999999996</v>
      </c>
      <c r="D577" s="426">
        <v>25.840679999999999</v>
      </c>
      <c r="E577" s="14">
        <v>3.0204332191396612</v>
      </c>
      <c r="F577" s="14">
        <v>0</v>
      </c>
    </row>
    <row r="578" spans="1:6" x14ac:dyDescent="0.3">
      <c r="A578" s="425">
        <v>42206</v>
      </c>
      <c r="B578" s="12">
        <v>202</v>
      </c>
      <c r="C578" s="426">
        <v>3.9187500000000002</v>
      </c>
      <c r="D578" s="426">
        <v>25.63588</v>
      </c>
      <c r="E578" s="14">
        <v>2.9459175234785873</v>
      </c>
      <c r="F578" s="14">
        <v>0</v>
      </c>
    </row>
    <row r="579" spans="1:6" x14ac:dyDescent="0.3">
      <c r="A579" s="425">
        <v>42207</v>
      </c>
      <c r="B579" s="12">
        <v>203</v>
      </c>
      <c r="C579" s="426">
        <v>5.8687500000000004</v>
      </c>
      <c r="D579" s="426">
        <v>25.615400000000001</v>
      </c>
      <c r="E579" s="14">
        <v>2.9385606025620166</v>
      </c>
      <c r="F579" s="14">
        <v>0</v>
      </c>
    </row>
    <row r="580" spans="1:6" x14ac:dyDescent="0.3">
      <c r="A580" s="425">
        <v>42208</v>
      </c>
      <c r="B580" s="12">
        <v>204</v>
      </c>
      <c r="C580" s="426">
        <v>5.3055555555555554</v>
      </c>
      <c r="D580" s="426">
        <v>25.630759999999999</v>
      </c>
      <c r="E580" s="14">
        <v>2.9440766841859345</v>
      </c>
      <c r="F580" s="14">
        <v>0</v>
      </c>
    </row>
    <row r="581" spans="1:6" x14ac:dyDescent="0.3">
      <c r="A581" s="425">
        <v>42209</v>
      </c>
      <c r="B581" s="12">
        <v>205</v>
      </c>
      <c r="C581" s="426">
        <v>4.05</v>
      </c>
      <c r="D581" s="426">
        <v>25.523240000000001</v>
      </c>
      <c r="E581" s="14">
        <v>2.9056665655460754</v>
      </c>
      <c r="F581" s="14">
        <v>0</v>
      </c>
    </row>
    <row r="582" spans="1:6" x14ac:dyDescent="0.3">
      <c r="A582" s="425">
        <v>42210</v>
      </c>
      <c r="B582" s="12">
        <v>206</v>
      </c>
      <c r="C582" s="426">
        <v>5.56</v>
      </c>
      <c r="D582" s="426">
        <v>25.658919999999998</v>
      </c>
      <c r="E582" s="14">
        <v>2.9542145823779902</v>
      </c>
      <c r="F582" s="14">
        <v>0</v>
      </c>
    </row>
    <row r="583" spans="1:6" x14ac:dyDescent="0.3">
      <c r="A583" s="425">
        <v>42211</v>
      </c>
      <c r="B583" s="12">
        <v>207</v>
      </c>
      <c r="C583" s="426">
        <v>9.8249999999999993</v>
      </c>
      <c r="D583" s="426">
        <v>25.815079999999998</v>
      </c>
      <c r="E583" s="14">
        <v>3.0110244100232531</v>
      </c>
      <c r="F583" s="14">
        <v>0</v>
      </c>
    </row>
    <row r="584" spans="1:6" x14ac:dyDescent="0.3">
      <c r="A584" s="425">
        <v>42212</v>
      </c>
      <c r="B584" s="12">
        <v>208</v>
      </c>
      <c r="C584" s="426">
        <v>2.5625</v>
      </c>
      <c r="D584" s="426">
        <v>25.687080000000002</v>
      </c>
      <c r="E584" s="14">
        <v>2.964384968886467</v>
      </c>
      <c r="F584" s="14">
        <v>0</v>
      </c>
    </row>
    <row r="585" spans="1:6" x14ac:dyDescent="0.3">
      <c r="A585" s="425">
        <v>42213</v>
      </c>
      <c r="B585" s="12">
        <v>209</v>
      </c>
      <c r="C585" s="426">
        <v>1.9055555555555554</v>
      </c>
      <c r="D585" s="426">
        <v>25.681960000000004</v>
      </c>
      <c r="E585" s="14">
        <v>2.9625333896551829</v>
      </c>
      <c r="F585" s="14">
        <v>0</v>
      </c>
    </row>
    <row r="586" spans="1:6" x14ac:dyDescent="0.3">
      <c r="A586" s="425">
        <v>42214</v>
      </c>
      <c r="B586" s="12">
        <v>210</v>
      </c>
      <c r="C586" s="426">
        <v>1.1428571428571428</v>
      </c>
      <c r="D586" s="426">
        <v>25.524377777777779</v>
      </c>
      <c r="E586" s="14">
        <v>2.9060705517188259</v>
      </c>
      <c r="F586" s="14">
        <v>0</v>
      </c>
    </row>
    <row r="587" spans="1:6" x14ac:dyDescent="0.3">
      <c r="A587" s="425">
        <v>42215</v>
      </c>
      <c r="B587" s="12">
        <v>211</v>
      </c>
      <c r="C587" s="426">
        <v>1.3222222222222222</v>
      </c>
      <c r="D587" s="426">
        <v>25.336360000000003</v>
      </c>
      <c r="E587" s="14">
        <v>2.8400261989226299</v>
      </c>
      <c r="F587" s="14">
        <v>0</v>
      </c>
    </row>
    <row r="588" spans="1:6" x14ac:dyDescent="0.3">
      <c r="A588" s="425">
        <v>42216</v>
      </c>
      <c r="B588" s="12">
        <v>212</v>
      </c>
      <c r="C588" s="426">
        <v>5.5142857142857142</v>
      </c>
      <c r="D588" s="426">
        <v>25.697320000000005</v>
      </c>
      <c r="E588" s="14">
        <v>2.968091352973524</v>
      </c>
      <c r="F588" s="14">
        <v>0</v>
      </c>
    </row>
    <row r="589" spans="1:6" x14ac:dyDescent="0.3">
      <c r="A589" s="425">
        <v>42217</v>
      </c>
      <c r="B589" s="12">
        <v>213</v>
      </c>
      <c r="C589" s="426">
        <v>2.6357142857142857</v>
      </c>
      <c r="D589" s="426">
        <v>25.436199999999999</v>
      </c>
      <c r="E589" s="14">
        <v>2.8749178626260323</v>
      </c>
      <c r="F589" s="14">
        <v>0</v>
      </c>
    </row>
    <row r="590" spans="1:6" x14ac:dyDescent="0.3">
      <c r="A590" s="425">
        <v>42218</v>
      </c>
      <c r="B590" s="12">
        <v>214</v>
      </c>
      <c r="C590" s="426">
        <v>3.0142857142857138</v>
      </c>
      <c r="D590" s="426">
        <v>25.469480000000004</v>
      </c>
      <c r="E590" s="14">
        <v>2.8866383239430862</v>
      </c>
      <c r="F590" s="14">
        <v>0</v>
      </c>
    </row>
    <row r="591" spans="1:6" x14ac:dyDescent="0.3">
      <c r="A591" s="425">
        <v>42219</v>
      </c>
      <c r="B591" s="12">
        <v>215</v>
      </c>
      <c r="C591" s="426">
        <v>2.2700000000000005</v>
      </c>
      <c r="D591" s="426">
        <v>25.584111111111113</v>
      </c>
      <c r="E591" s="14">
        <v>2.9273539841117922</v>
      </c>
      <c r="F591" s="14">
        <v>0</v>
      </c>
    </row>
    <row r="592" spans="1:6" x14ac:dyDescent="0.3">
      <c r="A592" s="425">
        <v>42220</v>
      </c>
      <c r="B592" s="12">
        <v>216</v>
      </c>
      <c r="C592" s="426">
        <v>3.5277777777777772</v>
      </c>
      <c r="D592" s="426">
        <v>25.666600000000003</v>
      </c>
      <c r="E592" s="14">
        <v>2.9569851007135508</v>
      </c>
      <c r="F592" s="14">
        <v>0</v>
      </c>
    </row>
    <row r="593" spans="1:6" x14ac:dyDescent="0.3">
      <c r="A593" s="425">
        <v>42221</v>
      </c>
      <c r="B593" s="12">
        <v>217</v>
      </c>
      <c r="C593" s="426">
        <v>0.66666666666666663</v>
      </c>
      <c r="D593" s="426">
        <v>25.761320000000005</v>
      </c>
      <c r="E593" s="14">
        <v>2.9913537915921986</v>
      </c>
      <c r="F593" s="14">
        <v>0</v>
      </c>
    </row>
    <row r="594" spans="1:6" x14ac:dyDescent="0.3">
      <c r="A594" s="425">
        <v>42222</v>
      </c>
      <c r="B594" s="12">
        <v>218</v>
      </c>
      <c r="C594" s="426">
        <v>0.45714285714285718</v>
      </c>
      <c r="D594" s="426">
        <v>25.697320000000005</v>
      </c>
      <c r="E594" s="14">
        <v>2.968091352973524</v>
      </c>
      <c r="F594" s="14">
        <v>0</v>
      </c>
    </row>
    <row r="595" spans="1:6" x14ac:dyDescent="0.3">
      <c r="A595" s="425">
        <v>42223</v>
      </c>
      <c r="B595" s="12">
        <v>219</v>
      </c>
      <c r="C595" s="426">
        <v>4.8777777777777773</v>
      </c>
      <c r="D595" s="426">
        <v>25.60004</v>
      </c>
      <c r="E595" s="14">
        <v>2.9330541709394029</v>
      </c>
      <c r="F595" s="14">
        <v>0</v>
      </c>
    </row>
    <row r="596" spans="1:6" x14ac:dyDescent="0.3">
      <c r="A596" s="425">
        <v>42224</v>
      </c>
      <c r="B596" s="12">
        <v>220</v>
      </c>
      <c r="C596" s="426">
        <v>3.0785714285714283</v>
      </c>
      <c r="D596" s="426">
        <v>25.7178</v>
      </c>
      <c r="E596" s="14">
        <v>2.975517029468592</v>
      </c>
      <c r="F596" s="14">
        <v>0</v>
      </c>
    </row>
    <row r="597" spans="1:6" x14ac:dyDescent="0.3">
      <c r="A597" s="425">
        <v>42225</v>
      </c>
      <c r="B597" s="12">
        <v>221</v>
      </c>
      <c r="C597" s="426">
        <v>3.05</v>
      </c>
      <c r="D597" s="426">
        <v>25.625640000000004</v>
      </c>
      <c r="E597" s="14">
        <v>2.942236917741297</v>
      </c>
      <c r="F597" s="14">
        <v>0</v>
      </c>
    </row>
    <row r="598" spans="1:6" x14ac:dyDescent="0.3">
      <c r="A598" s="425">
        <v>42226</v>
      </c>
      <c r="B598" s="12">
        <v>222</v>
      </c>
      <c r="C598" s="426">
        <v>4.1722222222222216</v>
      </c>
      <c r="D598" s="426">
        <v>25.661480000000001</v>
      </c>
      <c r="E598" s="14">
        <v>2.9551378199566289</v>
      </c>
      <c r="F598" s="14">
        <v>0</v>
      </c>
    </row>
    <row r="599" spans="1:6" x14ac:dyDescent="0.3">
      <c r="A599" s="425">
        <v>42227</v>
      </c>
      <c r="B599" s="12">
        <v>223</v>
      </c>
      <c r="C599" s="426">
        <v>1.655</v>
      </c>
      <c r="D599" s="426">
        <v>25.77412</v>
      </c>
      <c r="E599" s="14">
        <v>2.996026481675115</v>
      </c>
      <c r="F599" s="14">
        <v>0</v>
      </c>
    </row>
    <row r="600" spans="1:6" x14ac:dyDescent="0.3">
      <c r="A600" s="425">
        <v>42228</v>
      </c>
      <c r="B600" s="12">
        <v>224</v>
      </c>
      <c r="C600" s="426">
        <v>4.1449999999999996</v>
      </c>
      <c r="D600" s="426">
        <v>25.753640000000001</v>
      </c>
      <c r="E600" s="14">
        <v>2.9885534122031614</v>
      </c>
      <c r="F600" s="14">
        <v>0</v>
      </c>
    </row>
    <row r="601" spans="1:6" x14ac:dyDescent="0.3">
      <c r="A601" s="425">
        <v>42229</v>
      </c>
      <c r="B601" s="12">
        <v>225</v>
      </c>
      <c r="C601" s="426">
        <v>2.8055555555555554</v>
      </c>
      <c r="D601" s="426">
        <v>25.510439999999999</v>
      </c>
      <c r="E601" s="14">
        <v>2.9011253562970931</v>
      </c>
      <c r="F601" s="14">
        <v>0</v>
      </c>
    </row>
    <row r="602" spans="1:6" x14ac:dyDescent="0.3">
      <c r="A602" s="425">
        <v>42230</v>
      </c>
      <c r="B602" s="12">
        <v>226</v>
      </c>
      <c r="C602" s="426">
        <v>0.18571428571428572</v>
      </c>
      <c r="D602" s="426">
        <v>25.533480000000001</v>
      </c>
      <c r="E602" s="14">
        <v>2.9093043408626893</v>
      </c>
      <c r="F602" s="14">
        <v>0</v>
      </c>
    </row>
    <row r="603" spans="1:6" x14ac:dyDescent="0.3">
      <c r="A603" s="425">
        <v>42231</v>
      </c>
      <c r="B603" s="12">
        <v>227</v>
      </c>
      <c r="C603" s="426">
        <v>0.38125000000000003</v>
      </c>
      <c r="D603" s="426">
        <v>25.556519999999999</v>
      </c>
      <c r="E603" s="14">
        <v>2.9175049702385554</v>
      </c>
      <c r="F603" s="14">
        <v>0</v>
      </c>
    </row>
    <row r="604" spans="1:6" x14ac:dyDescent="0.3">
      <c r="A604" s="425">
        <v>42232</v>
      </c>
      <c r="B604" s="12">
        <v>228</v>
      </c>
      <c r="C604" s="426">
        <v>2.15</v>
      </c>
      <c r="D604" s="426">
        <v>25.715239999999998</v>
      </c>
      <c r="E604" s="14">
        <v>2.9745878783414672</v>
      </c>
      <c r="F604" s="14">
        <v>0</v>
      </c>
    </row>
    <row r="605" spans="1:6" x14ac:dyDescent="0.3">
      <c r="A605" s="425">
        <v>42233</v>
      </c>
      <c r="B605" s="12">
        <v>229</v>
      </c>
      <c r="C605" s="426">
        <v>0.92499999999999993</v>
      </c>
      <c r="D605" s="426">
        <v>25.751080000000002</v>
      </c>
      <c r="E605" s="14">
        <v>2.9876204913613371</v>
      </c>
      <c r="F605" s="14">
        <v>0</v>
      </c>
    </row>
    <row r="606" spans="1:6" x14ac:dyDescent="0.3">
      <c r="A606" s="425">
        <v>42234</v>
      </c>
      <c r="B606" s="12">
        <v>230</v>
      </c>
      <c r="C606" s="426">
        <v>1.2</v>
      </c>
      <c r="D606" s="426">
        <v>25.418279999999996</v>
      </c>
      <c r="E606" s="14">
        <v>2.8686254843539989</v>
      </c>
      <c r="F606" s="14">
        <v>0</v>
      </c>
    </row>
    <row r="607" spans="1:6" x14ac:dyDescent="0.3">
      <c r="A607" s="425">
        <v>42235</v>
      </c>
      <c r="B607" s="12">
        <v>231</v>
      </c>
      <c r="C607" s="426">
        <v>3.7611111111111111</v>
      </c>
      <c r="D607" s="426">
        <v>25.37988</v>
      </c>
      <c r="E607" s="14">
        <v>2.8551857017033915</v>
      </c>
      <c r="F607" s="14">
        <v>0</v>
      </c>
    </row>
    <row r="608" spans="1:6" x14ac:dyDescent="0.3">
      <c r="A608" s="425">
        <v>42236</v>
      </c>
      <c r="B608" s="12">
        <v>232</v>
      </c>
      <c r="C608" s="426">
        <v>0.19999999999999998</v>
      </c>
      <c r="D608" s="426">
        <v>25.47972</v>
      </c>
      <c r="E608" s="14">
        <v>2.8902536802736347</v>
      </c>
      <c r="F608" s="14">
        <v>0</v>
      </c>
    </row>
    <row r="609" spans="1:6" x14ac:dyDescent="0.3">
      <c r="A609" s="425">
        <v>42237</v>
      </c>
      <c r="B609" s="12">
        <v>233</v>
      </c>
      <c r="C609" s="426">
        <v>1.6666666666666666E-2</v>
      </c>
      <c r="D609" s="426">
        <v>25.649533333333334</v>
      </c>
      <c r="E609" s="14">
        <v>2.9508316748788941</v>
      </c>
      <c r="F609" s="14">
        <v>0</v>
      </c>
    </row>
    <row r="610" spans="1:6" x14ac:dyDescent="0.3">
      <c r="A610" s="425">
        <v>42238</v>
      </c>
      <c r="B610" s="12">
        <v>234</v>
      </c>
      <c r="C610" s="426">
        <v>0.47142857142857142</v>
      </c>
      <c r="D610" s="426">
        <v>25.612839999999998</v>
      </c>
      <c r="E610" s="14">
        <v>2.9376421939713748</v>
      </c>
      <c r="F610" s="14">
        <v>0</v>
      </c>
    </row>
    <row r="611" spans="1:6" x14ac:dyDescent="0.3">
      <c r="A611" s="425">
        <v>42239</v>
      </c>
      <c r="B611" s="12">
        <v>235</v>
      </c>
      <c r="C611" s="426">
        <v>1.2749999999999999</v>
      </c>
      <c r="D611" s="426">
        <v>25.589799999999997</v>
      </c>
      <c r="E611" s="14">
        <v>2.9293885748541539</v>
      </c>
      <c r="F611" s="14">
        <v>0</v>
      </c>
    </row>
    <row r="612" spans="1:6" x14ac:dyDescent="0.3">
      <c r="A612" s="425">
        <v>42240</v>
      </c>
      <c r="B612" s="12">
        <v>236</v>
      </c>
      <c r="C612" s="426">
        <v>0.16666666666666666</v>
      </c>
      <c r="D612" s="426">
        <v>25.776679999999999</v>
      </c>
      <c r="E612" s="14">
        <v>2.9969618285902162</v>
      </c>
      <c r="F612" s="14">
        <v>0</v>
      </c>
    </row>
    <row r="613" spans="1:6" x14ac:dyDescent="0.3">
      <c r="A613" s="425">
        <v>42241</v>
      </c>
      <c r="B613" s="12">
        <v>237</v>
      </c>
      <c r="C613" s="426">
        <v>0.23333333333333334</v>
      </c>
      <c r="D613" s="426">
        <v>25.651240000000001</v>
      </c>
      <c r="E613" s="14">
        <v>2.9514464805289866</v>
      </c>
      <c r="F613" s="14">
        <v>0</v>
      </c>
    </row>
    <row r="614" spans="1:6" x14ac:dyDescent="0.3">
      <c r="A614" s="425">
        <v>42242</v>
      </c>
      <c r="B614" s="12">
        <v>238</v>
      </c>
      <c r="C614" s="426">
        <v>4.0444444444444443</v>
      </c>
      <c r="D614" s="426">
        <v>25.602600000000002</v>
      </c>
      <c r="E614" s="14">
        <v>2.9339712396432418</v>
      </c>
      <c r="F614" s="14">
        <v>0</v>
      </c>
    </row>
    <row r="615" spans="1:6" x14ac:dyDescent="0.3">
      <c r="A615" s="425">
        <v>42243</v>
      </c>
      <c r="B615" s="12">
        <v>239</v>
      </c>
      <c r="C615" s="426">
        <v>0.15</v>
      </c>
      <c r="D615" s="426">
        <v>25.738280000000003</v>
      </c>
      <c r="E615" s="14">
        <v>2.9829599281437638</v>
      </c>
      <c r="F615" s="14">
        <v>0</v>
      </c>
    </row>
    <row r="616" spans="1:6" x14ac:dyDescent="0.3">
      <c r="A616" s="425">
        <v>42244</v>
      </c>
      <c r="B616" s="12">
        <v>240</v>
      </c>
      <c r="C616" s="426">
        <v>1.6</v>
      </c>
      <c r="D616" s="426">
        <v>25.8202</v>
      </c>
      <c r="E616" s="14">
        <v>3.012904010364279</v>
      </c>
      <c r="F616" s="14">
        <v>0</v>
      </c>
    </row>
    <row r="617" spans="1:6" x14ac:dyDescent="0.3">
      <c r="A617" s="425">
        <v>42245</v>
      </c>
      <c r="B617" s="12">
        <v>241</v>
      </c>
      <c r="C617" s="426">
        <v>2.25</v>
      </c>
      <c r="D617" s="426">
        <v>25.658920000000002</v>
      </c>
      <c r="E617" s="14">
        <v>2.9542145823779911</v>
      </c>
      <c r="F617" s="14">
        <v>0</v>
      </c>
    </row>
    <row r="618" spans="1:6" x14ac:dyDescent="0.3">
      <c r="A618" s="425">
        <v>42246</v>
      </c>
      <c r="B618" s="12">
        <v>242</v>
      </c>
      <c r="C618" s="426">
        <v>0.56111111111111112</v>
      </c>
      <c r="D618" s="426">
        <v>25.551400000000001</v>
      </c>
      <c r="E618" s="14">
        <v>2.9156807366395259</v>
      </c>
      <c r="F618" s="14">
        <v>0</v>
      </c>
    </row>
    <row r="619" spans="1:6" x14ac:dyDescent="0.3">
      <c r="A619" s="425">
        <v>42247</v>
      </c>
      <c r="B619" s="12">
        <v>243</v>
      </c>
      <c r="C619" s="426">
        <v>0.16666666666666666</v>
      </c>
      <c r="D619" s="426">
        <v>25.745960000000004</v>
      </c>
      <c r="E619" s="14">
        <v>2.9857554579538359</v>
      </c>
      <c r="F619" s="14">
        <v>0</v>
      </c>
    </row>
    <row r="620" spans="1:6" x14ac:dyDescent="0.3">
      <c r="A620" s="425">
        <v>42248</v>
      </c>
      <c r="B620" s="12">
        <v>244</v>
      </c>
      <c r="C620" s="426">
        <v>5</v>
      </c>
      <c r="D620" s="426">
        <v>25.761319999999998</v>
      </c>
      <c r="E620" s="14">
        <v>3.0164912184122996</v>
      </c>
      <c r="F620" s="14">
        <v>0</v>
      </c>
    </row>
    <row r="621" spans="1:6" x14ac:dyDescent="0.3">
      <c r="A621" s="425">
        <v>42249</v>
      </c>
      <c r="B621" s="12">
        <v>245</v>
      </c>
      <c r="C621" s="426">
        <v>1.4777777777777779</v>
      </c>
      <c r="D621" s="426">
        <v>25.63588</v>
      </c>
      <c r="E621" s="14">
        <v>2.9706731329195835</v>
      </c>
      <c r="F621" s="14">
        <v>0</v>
      </c>
    </row>
    <row r="622" spans="1:6" x14ac:dyDescent="0.3">
      <c r="A622" s="425">
        <v>42250</v>
      </c>
      <c r="B622" s="12">
        <v>246</v>
      </c>
      <c r="C622" s="426">
        <v>1.6055555555555554</v>
      </c>
      <c r="D622" s="426">
        <v>25.710120000000003</v>
      </c>
      <c r="E622" s="14">
        <v>2.9977113108635804</v>
      </c>
      <c r="F622" s="14">
        <v>0</v>
      </c>
    </row>
    <row r="623" spans="1:6" x14ac:dyDescent="0.3">
      <c r="A623" s="425">
        <v>42251</v>
      </c>
      <c r="B623" s="12">
        <v>247</v>
      </c>
      <c r="C623" s="426">
        <v>0.42000000000000004</v>
      </c>
      <c r="D623" s="426">
        <v>25.881640000000001</v>
      </c>
      <c r="E623" s="14">
        <v>3.0610523246608659</v>
      </c>
      <c r="F623" s="14">
        <v>0</v>
      </c>
    </row>
    <row r="624" spans="1:6" x14ac:dyDescent="0.3">
      <c r="A624" s="425">
        <v>42252</v>
      </c>
      <c r="B624" s="12">
        <v>248</v>
      </c>
      <c r="C624" s="426">
        <v>0.22999999999999998</v>
      </c>
      <c r="D624" s="426">
        <v>25.733160000000002</v>
      </c>
      <c r="E624" s="14">
        <v>3.0061488284051241</v>
      </c>
      <c r="F624" s="14">
        <v>0</v>
      </c>
    </row>
    <row r="625" spans="1:6" x14ac:dyDescent="0.3">
      <c r="A625" s="425">
        <v>42253</v>
      </c>
      <c r="B625" s="12">
        <v>249</v>
      </c>
      <c r="C625" s="426">
        <v>2.1437500000000003</v>
      </c>
      <c r="D625" s="426">
        <v>25.7818</v>
      </c>
      <c r="E625" s="14">
        <v>3.0240336116231554</v>
      </c>
      <c r="F625" s="14">
        <v>0</v>
      </c>
    </row>
    <row r="626" spans="1:6" x14ac:dyDescent="0.3">
      <c r="A626" s="425">
        <v>42254</v>
      </c>
      <c r="B626" s="12">
        <v>250</v>
      </c>
      <c r="C626" s="426">
        <v>7.0349999999999993</v>
      </c>
      <c r="D626" s="426">
        <v>25.874244444444443</v>
      </c>
      <c r="E626" s="14">
        <v>3.0582959754158998</v>
      </c>
      <c r="F626" s="14">
        <v>0</v>
      </c>
    </row>
    <row r="627" spans="1:6" x14ac:dyDescent="0.3">
      <c r="A627" s="425">
        <v>42255</v>
      </c>
      <c r="B627" s="12">
        <v>251</v>
      </c>
      <c r="C627" s="426">
        <v>3.5350000000000001</v>
      </c>
      <c r="D627" s="426">
        <v>25.794599999999996</v>
      </c>
      <c r="E627" s="14">
        <v>3.0287564469176265</v>
      </c>
      <c r="F627" s="14">
        <v>0</v>
      </c>
    </row>
    <row r="628" spans="1:6" x14ac:dyDescent="0.3">
      <c r="A628" s="425">
        <v>42256</v>
      </c>
      <c r="B628" s="12">
        <v>252</v>
      </c>
      <c r="C628" s="426">
        <v>2.2944444444444447</v>
      </c>
      <c r="D628" s="426">
        <v>25.615400000000001</v>
      </c>
      <c r="E628" s="14">
        <v>2.9632543891381671</v>
      </c>
      <c r="F628" s="14">
        <v>0</v>
      </c>
    </row>
    <row r="629" spans="1:6" x14ac:dyDescent="0.3">
      <c r="A629" s="425">
        <v>42257</v>
      </c>
      <c r="B629" s="12">
        <v>253</v>
      </c>
      <c r="C629" s="426">
        <v>6.0062499999999996</v>
      </c>
      <c r="D629" s="426">
        <v>25.594920000000002</v>
      </c>
      <c r="E629" s="14">
        <v>2.9558529450785982</v>
      </c>
      <c r="F629" s="14">
        <v>0</v>
      </c>
    </row>
    <row r="630" spans="1:6" x14ac:dyDescent="0.3">
      <c r="A630" s="425">
        <v>42258</v>
      </c>
      <c r="B630" s="12">
        <v>254</v>
      </c>
      <c r="C630" s="426">
        <v>2.1666666666666661</v>
      </c>
      <c r="D630" s="426">
        <v>25.725480000000005</v>
      </c>
      <c r="E630" s="14">
        <v>3.0033338798655262</v>
      </c>
      <c r="F630" s="14">
        <v>0</v>
      </c>
    </row>
    <row r="631" spans="1:6" x14ac:dyDescent="0.3">
      <c r="A631" s="425">
        <v>42259</v>
      </c>
      <c r="B631" s="12">
        <v>255</v>
      </c>
      <c r="C631" s="426">
        <v>4.9999999999999996E-2</v>
      </c>
      <c r="D631" s="426">
        <v>25.7818</v>
      </c>
      <c r="E631" s="14">
        <v>3.0240336116231554</v>
      </c>
      <c r="F631" s="14">
        <v>0</v>
      </c>
    </row>
    <row r="632" spans="1:6" x14ac:dyDescent="0.3">
      <c r="A632" s="425">
        <v>42260</v>
      </c>
      <c r="B632" s="12">
        <v>256</v>
      </c>
      <c r="C632" s="426">
        <v>0.5</v>
      </c>
      <c r="D632" s="426">
        <v>25.697319999999998</v>
      </c>
      <c r="E632" s="14">
        <v>2.9930332971161571</v>
      </c>
      <c r="F632" s="14">
        <v>0</v>
      </c>
    </row>
    <row r="633" spans="1:6" x14ac:dyDescent="0.3">
      <c r="A633" s="425">
        <v>42261</v>
      </c>
      <c r="B633" s="12">
        <v>257</v>
      </c>
      <c r="C633" s="426">
        <v>1.1625000000000001</v>
      </c>
      <c r="D633" s="426">
        <v>25.881640000000001</v>
      </c>
      <c r="E633" s="14">
        <v>3.0610523246608659</v>
      </c>
      <c r="F633" s="14">
        <v>0</v>
      </c>
    </row>
    <row r="634" spans="1:6" x14ac:dyDescent="0.3">
      <c r="A634" s="425">
        <v>42262</v>
      </c>
      <c r="B634" s="12">
        <v>258</v>
      </c>
      <c r="C634" s="426">
        <v>1.7777777777777777</v>
      </c>
      <c r="D634" s="426">
        <v>25.857177777777778</v>
      </c>
      <c r="E634" s="14">
        <v>3.0519438625067803</v>
      </c>
      <c r="F634" s="14">
        <v>0</v>
      </c>
    </row>
    <row r="635" spans="1:6" x14ac:dyDescent="0.3">
      <c r="A635" s="425">
        <v>42263</v>
      </c>
      <c r="B635" s="12">
        <v>259</v>
      </c>
      <c r="C635" s="426">
        <v>5.7285714285714286</v>
      </c>
      <c r="D635" s="426">
        <v>26.04206666666667</v>
      </c>
      <c r="E635" s="14">
        <v>3.1214057863880935</v>
      </c>
      <c r="F635" s="14">
        <v>0</v>
      </c>
    </row>
    <row r="636" spans="1:6" x14ac:dyDescent="0.3">
      <c r="A636" s="425">
        <v>42264</v>
      </c>
      <c r="B636" s="12">
        <v>260</v>
      </c>
      <c r="C636" s="426">
        <v>0.14285714285714285</v>
      </c>
      <c r="D636" s="426">
        <v>26.187133333333332</v>
      </c>
      <c r="E636" s="14">
        <v>3.1769091886813556</v>
      </c>
      <c r="F636" s="14">
        <v>0</v>
      </c>
    </row>
    <row r="637" spans="1:6" x14ac:dyDescent="0.3">
      <c r="A637" s="425">
        <v>42265</v>
      </c>
      <c r="B637" s="12">
        <v>261</v>
      </c>
      <c r="C637" s="426">
        <v>0.5</v>
      </c>
      <c r="D637" s="426">
        <v>26.133088888888889</v>
      </c>
      <c r="E637" s="14">
        <v>3.1561280719010432</v>
      </c>
      <c r="F637" s="14">
        <v>0</v>
      </c>
    </row>
    <row r="638" spans="1:6" x14ac:dyDescent="0.3">
      <c r="A638" s="425">
        <v>42266</v>
      </c>
      <c r="B638" s="12">
        <v>262</v>
      </c>
      <c r="C638" s="426">
        <v>0.55714285714285716</v>
      </c>
      <c r="D638" s="426">
        <v>26.178600000000003</v>
      </c>
      <c r="E638" s="14">
        <v>3.1736197846573395</v>
      </c>
      <c r="F638" s="14">
        <v>0</v>
      </c>
    </row>
    <row r="639" spans="1:6" x14ac:dyDescent="0.3">
      <c r="A639" s="425">
        <v>42267</v>
      </c>
      <c r="B639" s="12">
        <v>263</v>
      </c>
      <c r="C639" s="426">
        <v>0</v>
      </c>
      <c r="D639" s="426">
        <v>25.874244444444443</v>
      </c>
      <c r="E639" s="14">
        <v>3.0582959754158998</v>
      </c>
      <c r="F639" s="14">
        <v>0</v>
      </c>
    </row>
    <row r="640" spans="1:6" x14ac:dyDescent="0.3">
      <c r="A640" s="425">
        <v>42268</v>
      </c>
      <c r="B640" s="12">
        <v>264</v>
      </c>
      <c r="C640" s="426">
        <v>1.7437499999999999</v>
      </c>
      <c r="D640" s="426">
        <v>25.80597777777778</v>
      </c>
      <c r="E640" s="14">
        <v>3.0329602342666835</v>
      </c>
      <c r="F640" s="14">
        <v>0</v>
      </c>
    </row>
    <row r="641" spans="1:6" x14ac:dyDescent="0.3">
      <c r="A641" s="425">
        <v>42269</v>
      </c>
      <c r="B641" s="12">
        <v>265</v>
      </c>
      <c r="C641" s="426">
        <v>1.5874999999999999</v>
      </c>
      <c r="D641" s="426">
        <v>26.007933333333334</v>
      </c>
      <c r="E641" s="14">
        <v>3.1084745090995991</v>
      </c>
      <c r="F641" s="14">
        <v>0</v>
      </c>
    </row>
    <row r="642" spans="1:6" x14ac:dyDescent="0.3">
      <c r="A642" s="425">
        <v>42270</v>
      </c>
      <c r="B642" s="12">
        <v>266</v>
      </c>
      <c r="C642" s="426">
        <v>0.74285714285714277</v>
      </c>
      <c r="D642" s="426">
        <v>26.101800000000001</v>
      </c>
      <c r="E642" s="14">
        <v>3.1441530500510422</v>
      </c>
      <c r="F642" s="14">
        <v>0</v>
      </c>
    </row>
    <row r="643" spans="1:6" x14ac:dyDescent="0.3">
      <c r="A643" s="425">
        <v>42271</v>
      </c>
      <c r="B643" s="12">
        <v>267</v>
      </c>
      <c r="C643" s="426">
        <v>0</v>
      </c>
      <c r="D643" s="426">
        <v>25.817355555555558</v>
      </c>
      <c r="E643" s="14">
        <v>3.0371693995629259</v>
      </c>
      <c r="F643" s="14">
        <v>0</v>
      </c>
    </row>
    <row r="644" spans="1:6" x14ac:dyDescent="0.3">
      <c r="A644" s="425">
        <v>42272</v>
      </c>
      <c r="B644" s="12">
        <v>268</v>
      </c>
      <c r="C644" s="426">
        <v>0.94374999999999998</v>
      </c>
      <c r="D644" s="426">
        <v>25.899844444444444</v>
      </c>
      <c r="E644" s="14">
        <v>3.0678468933430714</v>
      </c>
      <c r="F644" s="14">
        <v>0</v>
      </c>
    </row>
    <row r="645" spans="1:6" x14ac:dyDescent="0.3">
      <c r="A645" s="425">
        <v>42273</v>
      </c>
      <c r="B645" s="12">
        <v>269</v>
      </c>
      <c r="C645" s="426">
        <v>2.0874999999999999</v>
      </c>
      <c r="D645" s="426">
        <v>26.141622222222225</v>
      </c>
      <c r="E645" s="14">
        <v>3.1594011294834874</v>
      </c>
      <c r="F645" s="14">
        <v>0</v>
      </c>
    </row>
    <row r="646" spans="1:6" x14ac:dyDescent="0.3">
      <c r="A646" s="425">
        <v>42274</v>
      </c>
      <c r="B646" s="12">
        <v>270</v>
      </c>
      <c r="C646" s="426">
        <v>0</v>
      </c>
      <c r="D646" s="426">
        <v>26.170066666666671</v>
      </c>
      <c r="E646" s="14">
        <v>3.1703334476584186</v>
      </c>
      <c r="F646" s="14">
        <v>0</v>
      </c>
    </row>
    <row r="647" spans="1:6" x14ac:dyDescent="0.3">
      <c r="A647" s="425">
        <v>42275</v>
      </c>
      <c r="B647" s="12">
        <v>271</v>
      </c>
      <c r="C647" s="426">
        <v>0.57777777777777783</v>
      </c>
      <c r="D647" s="426">
        <v>26.216999999999999</v>
      </c>
      <c r="E647" s="14">
        <v>3.1884462693516902</v>
      </c>
      <c r="F647" s="14">
        <v>0</v>
      </c>
    </row>
    <row r="648" spans="1:6" x14ac:dyDescent="0.3">
      <c r="A648" s="425">
        <v>42276</v>
      </c>
      <c r="B648" s="12">
        <v>272</v>
      </c>
      <c r="C648" s="426">
        <v>0.21249999999999999</v>
      </c>
      <c r="D648" s="426">
        <v>26.252839999999999</v>
      </c>
      <c r="E648" s="14">
        <v>3.2023404328839575</v>
      </c>
      <c r="F648" s="14">
        <v>0</v>
      </c>
    </row>
    <row r="649" spans="1:6" x14ac:dyDescent="0.3">
      <c r="A649" s="425">
        <v>42277</v>
      </c>
      <c r="B649" s="12">
        <v>273</v>
      </c>
      <c r="C649" s="426">
        <v>0.95</v>
      </c>
      <c r="D649" s="426">
        <v>26.109480000000001</v>
      </c>
      <c r="E649" s="14">
        <v>3.1470885640386435</v>
      </c>
      <c r="F649" s="14">
        <v>0</v>
      </c>
    </row>
    <row r="650" spans="1:6" x14ac:dyDescent="0.3">
      <c r="A650" s="425">
        <v>42278</v>
      </c>
      <c r="B650" s="12">
        <v>274</v>
      </c>
      <c r="C650" s="426">
        <v>5.5714285714285712</v>
      </c>
      <c r="D650" s="426">
        <v>26.19652</v>
      </c>
      <c r="E650" s="14">
        <v>3.2335399279374291</v>
      </c>
      <c r="F650" s="14">
        <v>0</v>
      </c>
    </row>
    <row r="651" spans="1:6" x14ac:dyDescent="0.3">
      <c r="A651" s="425">
        <v>42279</v>
      </c>
      <c r="B651" s="12">
        <v>275</v>
      </c>
      <c r="C651" s="426">
        <v>7.5400000000000009</v>
      </c>
      <c r="D651" s="426">
        <v>26.403880000000001</v>
      </c>
      <c r="E651" s="14">
        <v>3.3158494653789616</v>
      </c>
      <c r="F651" s="14">
        <v>0</v>
      </c>
    </row>
    <row r="652" spans="1:6" x14ac:dyDescent="0.3">
      <c r="A652" s="425">
        <v>42280</v>
      </c>
      <c r="B652" s="12">
        <v>276</v>
      </c>
      <c r="C652" s="426">
        <v>0</v>
      </c>
      <c r="D652" s="426">
        <v>26.283560000000001</v>
      </c>
      <c r="E652" s="14">
        <v>3.2678644387754772</v>
      </c>
      <c r="F652" s="14">
        <v>0</v>
      </c>
    </row>
    <row r="653" spans="1:6" x14ac:dyDescent="0.3">
      <c r="A653" s="425">
        <v>42281</v>
      </c>
      <c r="B653" s="12">
        <v>277</v>
      </c>
      <c r="C653" s="426">
        <v>0.52222222222222225</v>
      </c>
      <c r="D653" s="426">
        <v>26.36036</v>
      </c>
      <c r="E653" s="14">
        <v>3.2984211741757385</v>
      </c>
      <c r="F653" s="14">
        <v>0</v>
      </c>
    </row>
    <row r="654" spans="1:6" x14ac:dyDescent="0.3">
      <c r="A654" s="425">
        <v>42282</v>
      </c>
      <c r="B654" s="12">
        <v>278</v>
      </c>
      <c r="C654" s="426">
        <v>1.6111111111111112</v>
      </c>
      <c r="D654" s="426">
        <v>26.437159999999999</v>
      </c>
      <c r="E654" s="14">
        <v>3.3292321462019645</v>
      </c>
      <c r="F654" s="14">
        <v>0</v>
      </c>
    </row>
    <row r="655" spans="1:6" x14ac:dyDescent="0.3">
      <c r="A655" s="425">
        <v>42283</v>
      </c>
      <c r="B655" s="12">
        <v>279</v>
      </c>
      <c r="C655" s="426">
        <v>4.8499999999999996</v>
      </c>
      <c r="D655" s="426">
        <v>26.380839999999999</v>
      </c>
      <c r="E655" s="14">
        <v>3.3066125457073747</v>
      </c>
      <c r="F655" s="14">
        <v>0</v>
      </c>
    </row>
    <row r="656" spans="1:6" x14ac:dyDescent="0.3">
      <c r="A656" s="425">
        <v>42284</v>
      </c>
      <c r="B656" s="12">
        <v>280</v>
      </c>
      <c r="C656" s="426">
        <v>0.57999999999999996</v>
      </c>
      <c r="D656" s="426">
        <v>26.411560000000001</v>
      </c>
      <c r="E656" s="14">
        <v>3.3189335303552938</v>
      </c>
      <c r="F656" s="14">
        <v>0</v>
      </c>
    </row>
    <row r="657" spans="1:6" x14ac:dyDescent="0.3">
      <c r="A657" s="425">
        <v>42285</v>
      </c>
      <c r="B657" s="12">
        <v>281</v>
      </c>
      <c r="C657" s="426">
        <v>2.6444444444444444</v>
      </c>
      <c r="D657" s="426">
        <v>26.3322</v>
      </c>
      <c r="E657" s="14">
        <v>3.2871875553159513</v>
      </c>
      <c r="F657" s="14">
        <v>0</v>
      </c>
    </row>
    <row r="658" spans="1:6" x14ac:dyDescent="0.3">
      <c r="A658" s="425">
        <v>42286</v>
      </c>
      <c r="B658" s="12">
        <v>282</v>
      </c>
      <c r="C658" s="426">
        <v>2.7722222222222226</v>
      </c>
      <c r="D658" s="426">
        <v>26.439720000000001</v>
      </c>
      <c r="E658" s="14">
        <v>3.3302635653129968</v>
      </c>
      <c r="F658" s="14">
        <v>0</v>
      </c>
    </row>
    <row r="659" spans="1:6" x14ac:dyDescent="0.3">
      <c r="A659" s="425">
        <v>42287</v>
      </c>
      <c r="B659" s="12">
        <v>283</v>
      </c>
      <c r="C659" s="426">
        <v>0.25</v>
      </c>
      <c r="D659" s="426">
        <v>26.498600000000003</v>
      </c>
      <c r="E659" s="14">
        <v>3.3540644454675648</v>
      </c>
      <c r="F659" s="14">
        <v>0</v>
      </c>
    </row>
    <row r="660" spans="1:6" x14ac:dyDescent="0.3">
      <c r="A660" s="425">
        <v>42288</v>
      </c>
      <c r="B660" s="12">
        <v>284</v>
      </c>
      <c r="C660" s="426">
        <v>1.675</v>
      </c>
      <c r="D660" s="426">
        <v>26.549800000000001</v>
      </c>
      <c r="E660" s="14">
        <v>3.374882922885873</v>
      </c>
      <c r="F660" s="14">
        <v>0</v>
      </c>
    </row>
    <row r="661" spans="1:6" x14ac:dyDescent="0.3">
      <c r="A661" s="425">
        <v>42289</v>
      </c>
      <c r="B661" s="12">
        <v>285</v>
      </c>
      <c r="C661" s="426">
        <v>5.5555555555555552E-2</v>
      </c>
      <c r="D661" s="426">
        <v>26.60868</v>
      </c>
      <c r="E661" s="14">
        <v>3.3989648220638036</v>
      </c>
      <c r="F661" s="14">
        <v>0</v>
      </c>
    </row>
    <row r="662" spans="1:6" x14ac:dyDescent="0.3">
      <c r="A662" s="425">
        <v>42290</v>
      </c>
      <c r="B662" s="12">
        <v>286</v>
      </c>
      <c r="C662" s="426">
        <v>0</v>
      </c>
      <c r="D662" s="426">
        <v>26.65476</v>
      </c>
      <c r="E662" s="14">
        <v>3.4179166736901925</v>
      </c>
      <c r="F662" s="14">
        <v>0</v>
      </c>
    </row>
    <row r="663" spans="1:6" x14ac:dyDescent="0.3">
      <c r="A663" s="425">
        <v>42291</v>
      </c>
      <c r="B663" s="12">
        <v>287</v>
      </c>
      <c r="C663" s="426">
        <v>1.6666666666666667</v>
      </c>
      <c r="D663" s="426">
        <v>26.670120000000004</v>
      </c>
      <c r="E663" s="14">
        <v>3.4242545032974672</v>
      </c>
      <c r="F663" s="14">
        <v>0</v>
      </c>
    </row>
    <row r="664" spans="1:6" x14ac:dyDescent="0.3">
      <c r="A664" s="425">
        <v>42292</v>
      </c>
      <c r="B664" s="12">
        <v>288</v>
      </c>
      <c r="C664" s="426">
        <v>1.6714285714285713</v>
      </c>
      <c r="D664" s="426">
        <v>26.5242</v>
      </c>
      <c r="E664" s="14">
        <v>3.3644594769353389</v>
      </c>
      <c r="F664" s="14">
        <v>0</v>
      </c>
    </row>
    <row r="665" spans="1:6" x14ac:dyDescent="0.3">
      <c r="A665" s="425">
        <v>42293</v>
      </c>
      <c r="B665" s="12">
        <v>289</v>
      </c>
      <c r="C665" s="426">
        <v>1.3666666666666667</v>
      </c>
      <c r="D665" s="426">
        <v>26.434600000000003</v>
      </c>
      <c r="E665" s="14">
        <v>3.328201010355369</v>
      </c>
      <c r="F665" s="14">
        <v>0</v>
      </c>
    </row>
    <row r="666" spans="1:6" x14ac:dyDescent="0.3">
      <c r="A666" s="425">
        <v>42294</v>
      </c>
      <c r="B666" s="12">
        <v>290</v>
      </c>
      <c r="C666" s="426">
        <v>5.177777777777778</v>
      </c>
      <c r="D666" s="426">
        <v>26.629159999999999</v>
      </c>
      <c r="E666" s="14">
        <v>3.4073764584285469</v>
      </c>
      <c r="F666" s="14">
        <v>0</v>
      </c>
    </row>
    <row r="667" spans="1:6" x14ac:dyDescent="0.3">
      <c r="A667" s="425">
        <v>42295</v>
      </c>
      <c r="B667" s="12">
        <v>291</v>
      </c>
      <c r="C667" s="426">
        <v>0.9</v>
      </c>
      <c r="D667" s="426">
        <v>26.624040000000001</v>
      </c>
      <c r="E667" s="14">
        <v>3.4052718386351843</v>
      </c>
      <c r="F667" s="14">
        <v>0</v>
      </c>
    </row>
    <row r="668" spans="1:6" x14ac:dyDescent="0.3">
      <c r="A668" s="425">
        <v>42296</v>
      </c>
      <c r="B668" s="12">
        <v>292</v>
      </c>
      <c r="C668" s="426">
        <v>0</v>
      </c>
      <c r="D668" s="426">
        <v>26.787880000000001</v>
      </c>
      <c r="E668" s="14">
        <v>3.4731865352599187</v>
      </c>
      <c r="F668" s="14">
        <v>0</v>
      </c>
    </row>
    <row r="669" spans="1:6" x14ac:dyDescent="0.3">
      <c r="A669" s="425">
        <v>42297</v>
      </c>
      <c r="B669" s="12">
        <v>293</v>
      </c>
      <c r="C669" s="426">
        <v>0.57999999999999996</v>
      </c>
      <c r="D669" s="426">
        <v>26.711079999999999</v>
      </c>
      <c r="E669" s="14">
        <v>3.4412056655286367</v>
      </c>
      <c r="F669" s="14">
        <v>0</v>
      </c>
    </row>
    <row r="670" spans="1:6" x14ac:dyDescent="0.3">
      <c r="A670" s="425">
        <v>42298</v>
      </c>
      <c r="B670" s="12">
        <v>294</v>
      </c>
      <c r="C670" s="426">
        <v>2.5</v>
      </c>
      <c r="D670" s="426">
        <v>26.847044444444442</v>
      </c>
      <c r="E670" s="14">
        <v>3.4979996280664798</v>
      </c>
      <c r="F670" s="14">
        <v>0</v>
      </c>
    </row>
    <row r="671" spans="1:6" x14ac:dyDescent="0.3">
      <c r="A671" s="425">
        <v>42299</v>
      </c>
      <c r="B671" s="12">
        <v>295</v>
      </c>
      <c r="C671" s="426">
        <v>0.58888888888888891</v>
      </c>
      <c r="D671" s="426">
        <v>26.613799999999998</v>
      </c>
      <c r="E671" s="14">
        <v>3.4010660206589542</v>
      </c>
      <c r="F671" s="14">
        <v>0</v>
      </c>
    </row>
    <row r="672" spans="1:6" x14ac:dyDescent="0.3">
      <c r="A672" s="425">
        <v>42300</v>
      </c>
      <c r="B672" s="12">
        <v>296</v>
      </c>
      <c r="C672" s="426">
        <v>0.88888888888888884</v>
      </c>
      <c r="D672" s="426">
        <v>26.58052</v>
      </c>
      <c r="E672" s="14">
        <v>3.3874286015285593</v>
      </c>
      <c r="F672" s="14">
        <v>0</v>
      </c>
    </row>
    <row r="673" spans="1:6" x14ac:dyDescent="0.3">
      <c r="A673" s="425">
        <v>42301</v>
      </c>
      <c r="B673" s="12">
        <v>297</v>
      </c>
      <c r="C673" s="426">
        <v>2.3937499999999998</v>
      </c>
      <c r="D673" s="426">
        <v>26.521639999999998</v>
      </c>
      <c r="E673" s="14">
        <v>3.3634186955634431</v>
      </c>
      <c r="F673" s="14">
        <v>0</v>
      </c>
    </row>
    <row r="674" spans="1:6" x14ac:dyDescent="0.3">
      <c r="A674" s="425">
        <v>42302</v>
      </c>
      <c r="B674" s="12">
        <v>298</v>
      </c>
      <c r="C674" s="426">
        <v>2.125</v>
      </c>
      <c r="D674" s="426">
        <v>26.728999999999999</v>
      </c>
      <c r="E674" s="14">
        <v>3.4486448178912879</v>
      </c>
      <c r="F674" s="14">
        <v>0</v>
      </c>
    </row>
    <row r="675" spans="1:6" x14ac:dyDescent="0.3">
      <c r="A675" s="425">
        <v>42303</v>
      </c>
      <c r="B675" s="12">
        <v>299</v>
      </c>
      <c r="C675" s="426">
        <v>3.8149999999999999</v>
      </c>
      <c r="D675" s="426">
        <v>26.639400000000002</v>
      </c>
      <c r="E675" s="14">
        <v>3.4115891206562048</v>
      </c>
      <c r="F675" s="14">
        <v>0</v>
      </c>
    </row>
    <row r="676" spans="1:6" x14ac:dyDescent="0.3">
      <c r="A676" s="425">
        <v>42304</v>
      </c>
      <c r="B676" s="12">
        <v>300</v>
      </c>
      <c r="C676" s="426">
        <v>0.53749999999999998</v>
      </c>
      <c r="D676" s="426">
        <v>26.695719999999998</v>
      </c>
      <c r="E676" s="14">
        <v>3.4348404045650147</v>
      </c>
      <c r="F676" s="14">
        <v>0</v>
      </c>
    </row>
    <row r="677" spans="1:6" x14ac:dyDescent="0.3">
      <c r="A677" s="425">
        <v>42305</v>
      </c>
      <c r="B677" s="12">
        <v>301</v>
      </c>
      <c r="C677" s="426">
        <v>4.1111111111111107</v>
      </c>
      <c r="D677" s="426">
        <v>26.782760000000003</v>
      </c>
      <c r="E677" s="14">
        <v>3.4710464546598465</v>
      </c>
      <c r="F677" s="14">
        <v>0</v>
      </c>
    </row>
    <row r="678" spans="1:6" x14ac:dyDescent="0.3">
      <c r="A678" s="425">
        <v>42306</v>
      </c>
      <c r="B678" s="12">
        <v>302</v>
      </c>
      <c r="C678" s="426">
        <v>0.1111111111111111</v>
      </c>
      <c r="D678" s="426">
        <v>26.798120000000001</v>
      </c>
      <c r="E678" s="14">
        <v>3.4774701382107942</v>
      </c>
      <c r="F678" s="14">
        <v>0</v>
      </c>
    </row>
    <row r="679" spans="1:6" x14ac:dyDescent="0.3">
      <c r="A679" s="425">
        <v>42307</v>
      </c>
      <c r="B679" s="12">
        <v>303</v>
      </c>
      <c r="C679" s="426">
        <v>5.322222222222222</v>
      </c>
      <c r="D679" s="426">
        <v>26.813479999999998</v>
      </c>
      <c r="E679" s="14">
        <v>3.4839041500869667</v>
      </c>
      <c r="F679" s="14">
        <v>0</v>
      </c>
    </row>
    <row r="680" spans="1:6" x14ac:dyDescent="0.3">
      <c r="A680" s="425">
        <v>42308</v>
      </c>
      <c r="B680" s="12">
        <v>304</v>
      </c>
      <c r="C680" s="426">
        <v>3</v>
      </c>
      <c r="D680" s="426">
        <v>26.979880000000001</v>
      </c>
      <c r="E680" s="14">
        <v>3.5542694765295484</v>
      </c>
      <c r="F680" s="14">
        <v>0</v>
      </c>
    </row>
    <row r="681" spans="1:6" x14ac:dyDescent="0.3">
      <c r="A681" s="425">
        <v>42309</v>
      </c>
      <c r="B681" s="12">
        <v>305</v>
      </c>
      <c r="C681" s="426">
        <v>0.78888888888888886</v>
      </c>
      <c r="D681" s="426">
        <v>26.792999999999999</v>
      </c>
      <c r="E681" s="14">
        <v>3.5038140561816213</v>
      </c>
      <c r="F681" s="14">
        <v>0</v>
      </c>
    </row>
    <row r="682" spans="1:6" x14ac:dyDescent="0.3">
      <c r="A682" s="425">
        <v>42310</v>
      </c>
      <c r="B682" s="12">
        <v>306</v>
      </c>
      <c r="C682" s="426">
        <v>0.68888888888888888</v>
      </c>
      <c r="D682" s="426">
        <v>26.723880000000001</v>
      </c>
      <c r="E682" s="14">
        <v>3.4747680619895811</v>
      </c>
      <c r="F682" s="14">
        <v>0</v>
      </c>
    </row>
    <row r="683" spans="1:6" x14ac:dyDescent="0.3">
      <c r="A683" s="425">
        <v>42311</v>
      </c>
      <c r="B683" s="12">
        <v>307</v>
      </c>
      <c r="C683" s="426">
        <v>0</v>
      </c>
      <c r="D683" s="426">
        <v>26.769960000000005</v>
      </c>
      <c r="E683" s="14">
        <v>3.4941086582006906</v>
      </c>
      <c r="F683" s="14">
        <v>0</v>
      </c>
    </row>
    <row r="684" spans="1:6" x14ac:dyDescent="0.3">
      <c r="A684" s="425">
        <v>42312</v>
      </c>
      <c r="B684" s="12">
        <v>308</v>
      </c>
      <c r="C684" s="426">
        <v>3.2375000000000003</v>
      </c>
      <c r="D684" s="426">
        <v>26.782760000000003</v>
      </c>
      <c r="E684" s="14">
        <v>3.4994976551078785</v>
      </c>
      <c r="F684" s="14">
        <v>0</v>
      </c>
    </row>
    <row r="685" spans="1:6" x14ac:dyDescent="0.3">
      <c r="A685" s="425">
        <v>42313</v>
      </c>
      <c r="B685" s="12">
        <v>309</v>
      </c>
      <c r="C685" s="426">
        <v>3.2399999999999998</v>
      </c>
      <c r="D685" s="426">
        <v>26.92868</v>
      </c>
      <c r="E685" s="14">
        <v>3.56144384014096</v>
      </c>
      <c r="F685" s="14">
        <v>0</v>
      </c>
    </row>
    <row r="686" spans="1:6" x14ac:dyDescent="0.3">
      <c r="A686" s="425">
        <v>42314</v>
      </c>
      <c r="B686" s="12">
        <v>310</v>
      </c>
      <c r="C686" s="426">
        <v>0.79999999999999993</v>
      </c>
      <c r="D686" s="426">
        <v>26.997800000000005</v>
      </c>
      <c r="E686" s="14">
        <v>3.5911159765983505</v>
      </c>
      <c r="F686" s="14">
        <v>0</v>
      </c>
    </row>
    <row r="687" spans="1:6" x14ac:dyDescent="0.3">
      <c r="A687" s="425">
        <v>42315</v>
      </c>
      <c r="B687" s="12">
        <v>311</v>
      </c>
      <c r="C687" s="426">
        <v>1.9750000000000001</v>
      </c>
      <c r="D687" s="426">
        <v>27.08484</v>
      </c>
      <c r="E687" s="14">
        <v>3.6287829837560621</v>
      </c>
      <c r="F687" s="14">
        <v>0</v>
      </c>
    </row>
    <row r="688" spans="1:6" x14ac:dyDescent="0.3">
      <c r="A688" s="425">
        <v>42316</v>
      </c>
      <c r="B688" s="12">
        <v>312</v>
      </c>
      <c r="C688" s="426">
        <v>0.42777777777777776</v>
      </c>
      <c r="D688" s="426">
        <v>26.887720000000002</v>
      </c>
      <c r="E688" s="14">
        <v>3.5439603379882314</v>
      </c>
      <c r="F688" s="14">
        <v>0</v>
      </c>
    </row>
    <row r="689" spans="1:6" x14ac:dyDescent="0.3">
      <c r="A689" s="425">
        <v>42317</v>
      </c>
      <c r="B689" s="12">
        <v>313</v>
      </c>
      <c r="C689" s="426">
        <v>6.0166666666666675</v>
      </c>
      <c r="D689" s="426">
        <v>26.967079999999999</v>
      </c>
      <c r="E689" s="14">
        <v>3.577902177349424</v>
      </c>
      <c r="F689" s="14">
        <v>0</v>
      </c>
    </row>
    <row r="690" spans="1:6" x14ac:dyDescent="0.3">
      <c r="A690" s="425">
        <v>42318</v>
      </c>
      <c r="B690" s="12">
        <v>314</v>
      </c>
      <c r="C690" s="426">
        <v>2.5375000000000001</v>
      </c>
      <c r="D690" s="426">
        <v>27.020840000000003</v>
      </c>
      <c r="E690" s="14">
        <v>3.6010538473260274</v>
      </c>
      <c r="F690" s="14">
        <v>0</v>
      </c>
    </row>
    <row r="691" spans="1:6" x14ac:dyDescent="0.3">
      <c r="A691" s="425">
        <v>42319</v>
      </c>
      <c r="B691" s="12">
        <v>315</v>
      </c>
      <c r="C691" s="426">
        <v>0</v>
      </c>
      <c r="D691" s="426">
        <v>27.059240000000003</v>
      </c>
      <c r="E691" s="14">
        <v>3.6176694420652931</v>
      </c>
      <c r="F691" s="14">
        <v>0</v>
      </c>
    </row>
    <row r="692" spans="1:6" x14ac:dyDescent="0.3">
      <c r="A692" s="425">
        <v>42320</v>
      </c>
      <c r="B692" s="12">
        <v>316</v>
      </c>
      <c r="C692" s="426">
        <v>1.0299999999999998</v>
      </c>
      <c r="D692" s="426">
        <v>27.189799999999998</v>
      </c>
      <c r="E692" s="14">
        <v>3.674654198996739</v>
      </c>
      <c r="F692" s="14">
        <v>0</v>
      </c>
    </row>
    <row r="693" spans="1:6" x14ac:dyDescent="0.3">
      <c r="A693" s="425">
        <v>42321</v>
      </c>
      <c r="B693" s="12">
        <v>317</v>
      </c>
      <c r="C693" s="426">
        <v>0.05</v>
      </c>
      <c r="D693" s="426">
        <v>27.105319999999999</v>
      </c>
      <c r="E693" s="14">
        <v>3.637694848999689</v>
      </c>
      <c r="F693" s="14">
        <v>0</v>
      </c>
    </row>
    <row r="694" spans="1:6" x14ac:dyDescent="0.3">
      <c r="A694" s="425">
        <v>42322</v>
      </c>
      <c r="B694" s="12">
        <v>318</v>
      </c>
      <c r="C694" s="426">
        <v>1.9214285714285713</v>
      </c>
      <c r="D694" s="426">
        <v>27.064360000000001</v>
      </c>
      <c r="E694" s="14">
        <v>3.6198898146175491</v>
      </c>
      <c r="F694" s="14">
        <v>0</v>
      </c>
    </row>
    <row r="695" spans="1:6" x14ac:dyDescent="0.3">
      <c r="A695" s="425">
        <v>42323</v>
      </c>
      <c r="B695" s="12">
        <v>319</v>
      </c>
      <c r="C695" s="426">
        <v>1.7666666666666666</v>
      </c>
      <c r="D695" s="426">
        <v>27.077159999999999</v>
      </c>
      <c r="E695" s="14">
        <v>3.6254458550822997</v>
      </c>
      <c r="F695" s="14">
        <v>0</v>
      </c>
    </row>
    <row r="696" spans="1:6" x14ac:dyDescent="0.3">
      <c r="A696" s="425">
        <v>42324</v>
      </c>
      <c r="B696" s="12">
        <v>320</v>
      </c>
      <c r="C696" s="426">
        <v>11.31111111111111</v>
      </c>
      <c r="D696" s="426">
        <v>27.107880000000002</v>
      </c>
      <c r="E696" s="14">
        <v>3.6388101473767338</v>
      </c>
      <c r="F696" s="14">
        <v>0</v>
      </c>
    </row>
    <row r="697" spans="1:6" x14ac:dyDescent="0.3">
      <c r="A697" s="425">
        <v>42325</v>
      </c>
      <c r="B697" s="12">
        <v>321</v>
      </c>
      <c r="C697" s="426">
        <v>0</v>
      </c>
      <c r="D697" s="426">
        <v>27.133479999999999</v>
      </c>
      <c r="E697" s="14">
        <v>3.6499792149747967</v>
      </c>
      <c r="F697" s="14">
        <v>0</v>
      </c>
    </row>
    <row r="698" spans="1:6" x14ac:dyDescent="0.3">
      <c r="A698" s="425">
        <v>42326</v>
      </c>
      <c r="B698" s="12">
        <v>322</v>
      </c>
      <c r="C698" s="426">
        <v>1.9416666666666667</v>
      </c>
      <c r="D698" s="426">
        <v>27.128644444444443</v>
      </c>
      <c r="E698" s="14">
        <v>3.6478672614293126</v>
      </c>
      <c r="F698" s="14">
        <v>0</v>
      </c>
    </row>
    <row r="699" spans="1:6" x14ac:dyDescent="0.3">
      <c r="A699" s="425">
        <v>42327</v>
      </c>
      <c r="B699" s="12">
        <v>323</v>
      </c>
      <c r="C699" s="426">
        <v>5.9124999999999996</v>
      </c>
      <c r="D699" s="426">
        <v>27.097355555555559</v>
      </c>
      <c r="E699" s="14">
        <v>3.634226901186989</v>
      </c>
      <c r="F699" s="14">
        <v>0</v>
      </c>
    </row>
    <row r="700" spans="1:6" x14ac:dyDescent="0.3">
      <c r="A700" s="425">
        <v>42328</v>
      </c>
      <c r="B700" s="12">
        <v>324</v>
      </c>
      <c r="C700" s="426">
        <v>7.75</v>
      </c>
      <c r="D700" s="426">
        <v>27.09451111111111</v>
      </c>
      <c r="E700" s="14">
        <v>3.6329890339651283</v>
      </c>
      <c r="F700" s="14">
        <v>0</v>
      </c>
    </row>
    <row r="701" spans="1:6" x14ac:dyDescent="0.3">
      <c r="A701" s="425">
        <v>42329</v>
      </c>
      <c r="B701" s="12">
        <v>325</v>
      </c>
      <c r="C701" s="426">
        <v>5.5250000000000004</v>
      </c>
      <c r="D701" s="426">
        <v>27.169319999999999</v>
      </c>
      <c r="E701" s="14">
        <v>3.6656650741274115</v>
      </c>
      <c r="F701" s="14">
        <v>0</v>
      </c>
    </row>
    <row r="702" spans="1:6" x14ac:dyDescent="0.3">
      <c r="A702" s="425">
        <v>42330</v>
      </c>
      <c r="B702" s="12">
        <v>326</v>
      </c>
      <c r="C702" s="426">
        <v>8.0555555555555554</v>
      </c>
      <c r="D702" s="426">
        <v>26.884022222222224</v>
      </c>
      <c r="E702" s="14">
        <v>3.5423856233920668</v>
      </c>
      <c r="F702" s="14">
        <v>0</v>
      </c>
    </row>
    <row r="703" spans="1:6" x14ac:dyDescent="0.3">
      <c r="A703" s="425">
        <v>42331</v>
      </c>
      <c r="B703" s="12">
        <v>327</v>
      </c>
      <c r="C703" s="426">
        <v>2.4714285714285715</v>
      </c>
      <c r="D703" s="426">
        <v>26.943755555555555</v>
      </c>
      <c r="E703" s="14">
        <v>3.5678974616311527</v>
      </c>
      <c r="F703" s="14">
        <v>0</v>
      </c>
    </row>
    <row r="704" spans="1:6" x14ac:dyDescent="0.3">
      <c r="A704" s="425">
        <v>42332</v>
      </c>
      <c r="B704" s="12">
        <v>328</v>
      </c>
      <c r="C704" s="426">
        <v>1.53125</v>
      </c>
      <c r="D704" s="426">
        <v>26.980733333333333</v>
      </c>
      <c r="E704" s="14">
        <v>3.5837698019636148</v>
      </c>
      <c r="F704" s="14">
        <v>0</v>
      </c>
    </row>
    <row r="705" spans="1:6" x14ac:dyDescent="0.3">
      <c r="A705" s="425">
        <v>42333</v>
      </c>
      <c r="B705" s="12">
        <v>329</v>
      </c>
      <c r="C705" s="426">
        <v>1.79375</v>
      </c>
      <c r="D705" s="426">
        <v>26.975044444444443</v>
      </c>
      <c r="E705" s="14">
        <v>3.5813239523770122</v>
      </c>
      <c r="F705" s="14">
        <v>0</v>
      </c>
    </row>
    <row r="706" spans="1:6" x14ac:dyDescent="0.3">
      <c r="A706" s="425">
        <v>42334</v>
      </c>
      <c r="B706" s="12">
        <v>330</v>
      </c>
      <c r="C706" s="426">
        <v>7.1749999999999998</v>
      </c>
      <c r="D706" s="426">
        <v>27.020555555555553</v>
      </c>
      <c r="E706" s="14">
        <v>3.6009310136582346</v>
      </c>
      <c r="F706" s="14">
        <v>0</v>
      </c>
    </row>
    <row r="707" spans="1:6" x14ac:dyDescent="0.3">
      <c r="A707" s="425">
        <v>42335</v>
      </c>
      <c r="B707" s="12">
        <v>331</v>
      </c>
      <c r="C707" s="426">
        <v>14.45</v>
      </c>
      <c r="D707" s="426">
        <v>26.949444444444445</v>
      </c>
      <c r="E707" s="14">
        <v>3.5703354102319276</v>
      </c>
      <c r="F707" s="14">
        <v>0</v>
      </c>
    </row>
    <row r="708" spans="1:6" x14ac:dyDescent="0.3">
      <c r="A708" s="425">
        <v>42336</v>
      </c>
      <c r="B708" s="12">
        <v>332</v>
      </c>
      <c r="C708" s="426">
        <v>9.2437499999999986</v>
      </c>
      <c r="D708" s="426">
        <v>27.034777777777776</v>
      </c>
      <c r="E708" s="14">
        <v>3.6070771060261726</v>
      </c>
      <c r="F708" s="14">
        <v>0</v>
      </c>
    </row>
    <row r="709" spans="1:6" x14ac:dyDescent="0.3">
      <c r="A709" s="425">
        <v>42337</v>
      </c>
      <c r="B709" s="12">
        <v>333</v>
      </c>
      <c r="C709" s="426">
        <v>2.4857142857142853</v>
      </c>
      <c r="D709" s="426">
        <v>27.208288888888891</v>
      </c>
      <c r="E709" s="14">
        <v>3.6827854962633668</v>
      </c>
      <c r="F709" s="14">
        <v>0</v>
      </c>
    </row>
    <row r="710" spans="1:6" x14ac:dyDescent="0.3">
      <c r="A710" s="425">
        <v>42338</v>
      </c>
      <c r="B710" s="12">
        <v>334</v>
      </c>
      <c r="C710" s="426">
        <v>1.9000000000000001</v>
      </c>
      <c r="D710" s="426">
        <v>27.154244444444448</v>
      </c>
      <c r="E710" s="14">
        <v>3.6590600611496886</v>
      </c>
      <c r="F710" s="14">
        <v>0</v>
      </c>
    </row>
    <row r="711" spans="1:6" x14ac:dyDescent="0.3">
      <c r="A711" s="425">
        <v>42339</v>
      </c>
      <c r="B711" s="12">
        <v>335</v>
      </c>
      <c r="C711" s="426">
        <v>5.73</v>
      </c>
      <c r="D711" s="426">
        <v>27.05468888888889</v>
      </c>
      <c r="E711" s="14">
        <v>3.6156967576905301</v>
      </c>
      <c r="F711" s="14">
        <v>0</v>
      </c>
    </row>
    <row r="712" spans="1:6" x14ac:dyDescent="0.3">
      <c r="A712" s="425">
        <v>42340</v>
      </c>
      <c r="B712" s="12">
        <v>336</v>
      </c>
      <c r="C712" s="426">
        <v>2.0062500000000001</v>
      </c>
      <c r="D712" s="426">
        <v>27.037622222222222</v>
      </c>
      <c r="E712" s="14">
        <v>3.6083074044568311</v>
      </c>
      <c r="F712" s="14">
        <v>0</v>
      </c>
    </row>
    <row r="713" spans="1:6" x14ac:dyDescent="0.3">
      <c r="A713" s="425">
        <v>42341</v>
      </c>
      <c r="B713" s="12">
        <v>337</v>
      </c>
      <c r="C713" s="426">
        <v>5.9555555555555557</v>
      </c>
      <c r="D713" s="426">
        <v>26.885159999999999</v>
      </c>
      <c r="E713" s="14">
        <v>3.5428700864866185</v>
      </c>
      <c r="F713" s="14">
        <v>0</v>
      </c>
    </row>
    <row r="714" spans="1:6" x14ac:dyDescent="0.3">
      <c r="A714" s="425">
        <v>42342</v>
      </c>
      <c r="B714" s="12">
        <v>338</v>
      </c>
      <c r="C714" s="426">
        <v>7.4611111111111121</v>
      </c>
      <c r="D714" s="426">
        <v>27.02084</v>
      </c>
      <c r="E714" s="14">
        <v>3.6010538473260261</v>
      </c>
      <c r="F714" s="14">
        <v>0</v>
      </c>
    </row>
    <row r="715" spans="1:6" x14ac:dyDescent="0.3">
      <c r="A715" s="425">
        <v>42343</v>
      </c>
      <c r="B715" s="12">
        <v>339</v>
      </c>
      <c r="C715" s="426">
        <v>4.9000000000000004</v>
      </c>
      <c r="D715" s="426">
        <v>26.821159999999999</v>
      </c>
      <c r="E715" s="14">
        <v>3.5157080229314448</v>
      </c>
      <c r="F715" s="14">
        <v>0</v>
      </c>
    </row>
    <row r="716" spans="1:6" x14ac:dyDescent="0.3">
      <c r="A716" s="425">
        <v>42344</v>
      </c>
      <c r="B716" s="12">
        <v>340</v>
      </c>
      <c r="C716" s="426">
        <v>5.2555555555555555</v>
      </c>
      <c r="D716" s="426">
        <v>26.910760000000003</v>
      </c>
      <c r="E716" s="14">
        <v>3.553785661417439</v>
      </c>
      <c r="F716" s="14">
        <v>0</v>
      </c>
    </row>
    <row r="717" spans="1:6" x14ac:dyDescent="0.3">
      <c r="A717" s="425">
        <v>42345</v>
      </c>
      <c r="B717" s="12">
        <v>341</v>
      </c>
      <c r="C717" s="426">
        <v>3.35</v>
      </c>
      <c r="D717" s="426">
        <v>27.031933333333335</v>
      </c>
      <c r="E717" s="14">
        <v>3.6058471676280446</v>
      </c>
      <c r="F717" s="14">
        <v>0</v>
      </c>
    </row>
    <row r="718" spans="1:6" x14ac:dyDescent="0.3">
      <c r="A718" s="425">
        <v>42346</v>
      </c>
      <c r="B718" s="12">
        <v>342</v>
      </c>
      <c r="C718" s="426">
        <v>3.0333333333333332</v>
      </c>
      <c r="D718" s="426">
        <v>27.188377777777774</v>
      </c>
      <c r="E718" s="14">
        <v>3.6740293481119477</v>
      </c>
      <c r="F718" s="14">
        <v>0</v>
      </c>
    </row>
    <row r="719" spans="1:6" x14ac:dyDescent="0.3">
      <c r="A719" s="425">
        <v>42347</v>
      </c>
      <c r="B719" s="12">
        <v>343</v>
      </c>
      <c r="C719" s="426">
        <v>6.1428571428571432</v>
      </c>
      <c r="D719" s="426">
        <v>26.906777777777776</v>
      </c>
      <c r="E719" s="14">
        <v>3.5520857765371234</v>
      </c>
      <c r="F719" s="14">
        <v>0</v>
      </c>
    </row>
    <row r="720" spans="1:6" x14ac:dyDescent="0.3">
      <c r="A720" s="425">
        <v>42348</v>
      </c>
      <c r="B720" s="12">
        <v>344</v>
      </c>
      <c r="C720" s="426">
        <v>8.6083333333333325</v>
      </c>
      <c r="D720" s="426">
        <v>26.77252</v>
      </c>
      <c r="E720" s="14">
        <v>3.4951858795479032</v>
      </c>
      <c r="F720" s="14">
        <v>0</v>
      </c>
    </row>
    <row r="721" spans="1:6" x14ac:dyDescent="0.3">
      <c r="A721" s="425">
        <v>42349</v>
      </c>
      <c r="B721" s="12">
        <v>345</v>
      </c>
      <c r="C721" s="426">
        <v>10.75</v>
      </c>
      <c r="D721" s="426">
        <v>26.813479999999998</v>
      </c>
      <c r="E721" s="14">
        <v>3.5124607414811226</v>
      </c>
      <c r="F721" s="14">
        <v>0</v>
      </c>
    </row>
    <row r="722" spans="1:6" x14ac:dyDescent="0.3">
      <c r="A722" s="425">
        <v>42350</v>
      </c>
      <c r="B722" s="12">
        <v>346</v>
      </c>
      <c r="C722" s="426">
        <v>11.9</v>
      </c>
      <c r="D722" s="426">
        <v>26.762280000000004</v>
      </c>
      <c r="E722" s="14">
        <v>3.4908787278482825</v>
      </c>
      <c r="F722" s="14">
        <v>0</v>
      </c>
    </row>
    <row r="723" spans="1:6" x14ac:dyDescent="0.3">
      <c r="A723" s="425">
        <v>42351</v>
      </c>
      <c r="B723" s="12">
        <v>347</v>
      </c>
      <c r="C723" s="426">
        <v>10.692857142857141</v>
      </c>
      <c r="D723" s="426">
        <v>26.887720000000002</v>
      </c>
      <c r="E723" s="14">
        <v>3.5439603379882318</v>
      </c>
      <c r="F723" s="14">
        <v>0</v>
      </c>
    </row>
    <row r="724" spans="1:6" x14ac:dyDescent="0.3">
      <c r="A724" s="425">
        <v>42352</v>
      </c>
      <c r="B724" s="12">
        <v>348</v>
      </c>
      <c r="C724" s="426">
        <v>16.95</v>
      </c>
      <c r="D724" s="426">
        <v>26.713639999999998</v>
      </c>
      <c r="E724" s="14">
        <v>3.4704828510289714</v>
      </c>
      <c r="F724" s="14">
        <v>0</v>
      </c>
    </row>
    <row r="725" spans="1:6" x14ac:dyDescent="0.3">
      <c r="A725" s="425">
        <v>42353</v>
      </c>
      <c r="B725" s="12">
        <v>349</v>
      </c>
      <c r="C725" s="426">
        <v>2.4500000000000002</v>
      </c>
      <c r="D725" s="426">
        <v>26.83652</v>
      </c>
      <c r="E725" s="14">
        <v>3.522210402537147</v>
      </c>
      <c r="F725" s="14">
        <v>0</v>
      </c>
    </row>
    <row r="726" spans="1:6" x14ac:dyDescent="0.3">
      <c r="A726" s="425">
        <v>42354</v>
      </c>
      <c r="B726" s="12">
        <v>350</v>
      </c>
      <c r="C726" s="426">
        <v>15.488888888888889</v>
      </c>
      <c r="D726" s="426">
        <v>26.997799999999998</v>
      </c>
      <c r="E726" s="14">
        <v>3.5911159765983505</v>
      </c>
      <c r="F726" s="14">
        <v>0</v>
      </c>
    </row>
    <row r="727" spans="1:6" x14ac:dyDescent="0.3">
      <c r="A727" s="425">
        <v>42355</v>
      </c>
      <c r="B727" s="12">
        <v>351</v>
      </c>
      <c r="C727" s="426">
        <v>7.4400000000000022</v>
      </c>
      <c r="D727" s="426">
        <v>26.953000000000003</v>
      </c>
      <c r="E727" s="14">
        <v>3.5718598572620572</v>
      </c>
      <c r="F727" s="14">
        <v>0</v>
      </c>
    </row>
    <row r="728" spans="1:6" x14ac:dyDescent="0.3">
      <c r="A728" s="425">
        <v>42356</v>
      </c>
      <c r="B728" s="12">
        <v>352</v>
      </c>
      <c r="C728" s="426">
        <v>8.2499999999999982</v>
      </c>
      <c r="D728" s="426">
        <v>26.959400000000002</v>
      </c>
      <c r="E728" s="14">
        <v>3.5746052756087985</v>
      </c>
      <c r="F728" s="14">
        <v>0</v>
      </c>
    </row>
    <row r="729" spans="1:6" x14ac:dyDescent="0.3">
      <c r="A729" s="425">
        <v>42357</v>
      </c>
      <c r="B729" s="12">
        <v>353</v>
      </c>
      <c r="C729" s="426">
        <v>16.485714285714288</v>
      </c>
      <c r="D729" s="426">
        <v>26.785320000000002</v>
      </c>
      <c r="E729" s="14">
        <v>3.5005763216698256</v>
      </c>
      <c r="F729" s="14">
        <v>0</v>
      </c>
    </row>
    <row r="730" spans="1:6" x14ac:dyDescent="0.3">
      <c r="A730" s="425">
        <v>42358</v>
      </c>
      <c r="B730" s="12">
        <v>354</v>
      </c>
      <c r="C730" s="426">
        <v>7.46875</v>
      </c>
      <c r="D730" s="426">
        <v>26.647933333333334</v>
      </c>
      <c r="E730" s="14">
        <v>3.4430958083634895</v>
      </c>
      <c r="F730" s="14">
        <v>0</v>
      </c>
    </row>
    <row r="731" spans="1:6" x14ac:dyDescent="0.3">
      <c r="A731" s="425">
        <v>42359</v>
      </c>
      <c r="B731" s="12">
        <v>355</v>
      </c>
      <c r="C731" s="426">
        <v>8.1000000000000014</v>
      </c>
      <c r="D731" s="426">
        <v>26.995240000000003</v>
      </c>
      <c r="E731" s="14">
        <v>3.5900132253627581</v>
      </c>
      <c r="F731" s="14">
        <v>0</v>
      </c>
    </row>
    <row r="732" spans="1:6" x14ac:dyDescent="0.3">
      <c r="A732" s="425">
        <v>42360</v>
      </c>
      <c r="B732" s="12">
        <v>356</v>
      </c>
      <c r="C732" s="426">
        <v>3.5944444444444446</v>
      </c>
      <c r="D732" s="426">
        <v>26.773800000000001</v>
      </c>
      <c r="E732" s="14">
        <v>3.4957245985916239</v>
      </c>
      <c r="F732" s="14">
        <v>0</v>
      </c>
    </row>
    <row r="733" spans="1:6" x14ac:dyDescent="0.3">
      <c r="A733" s="425">
        <v>42361</v>
      </c>
      <c r="B733" s="12">
        <v>357</v>
      </c>
      <c r="C733" s="426">
        <v>6.1437499999999998</v>
      </c>
      <c r="D733" s="426">
        <v>26.821800000000003</v>
      </c>
      <c r="E733" s="14">
        <v>3.515978747311348</v>
      </c>
      <c r="F733" s="14">
        <v>0</v>
      </c>
    </row>
    <row r="734" spans="1:6" x14ac:dyDescent="0.3">
      <c r="A734" s="425">
        <v>42362</v>
      </c>
      <c r="B734" s="12">
        <v>358</v>
      </c>
      <c r="C734" s="426">
        <v>5.9333333333333336</v>
      </c>
      <c r="D734" s="426">
        <v>26.83652</v>
      </c>
      <c r="E734" s="14">
        <v>3.522210402537147</v>
      </c>
      <c r="F734" s="14">
        <v>0</v>
      </c>
    </row>
    <row r="735" spans="1:6" x14ac:dyDescent="0.3">
      <c r="A735" s="425">
        <v>42363</v>
      </c>
      <c r="B735" s="12">
        <v>359</v>
      </c>
      <c r="C735" s="426">
        <v>7.5625</v>
      </c>
      <c r="D735" s="426">
        <v>26.577960000000004</v>
      </c>
      <c r="E735" s="14">
        <v>3.414138788927795</v>
      </c>
      <c r="F735" s="14">
        <v>0</v>
      </c>
    </row>
    <row r="736" spans="1:6" x14ac:dyDescent="0.3">
      <c r="A736" s="425">
        <v>42364</v>
      </c>
      <c r="B736" s="12">
        <v>360</v>
      </c>
      <c r="C736" s="426">
        <v>5.8611111111111107</v>
      </c>
      <c r="D736" s="426">
        <v>26.852733333333333</v>
      </c>
      <c r="E736" s="14">
        <v>3.5290853374816913</v>
      </c>
      <c r="F736" s="14">
        <v>0</v>
      </c>
    </row>
    <row r="737" spans="1:6" x14ac:dyDescent="0.3">
      <c r="A737" s="425">
        <v>42365</v>
      </c>
      <c r="B737" s="12">
        <v>361</v>
      </c>
      <c r="C737" s="426">
        <v>7.8166666666666664</v>
      </c>
      <c r="D737" s="426">
        <v>26.881177777777779</v>
      </c>
      <c r="E737" s="14">
        <v>3.5411747163670042</v>
      </c>
      <c r="F737" s="14">
        <v>0</v>
      </c>
    </row>
    <row r="738" spans="1:6" x14ac:dyDescent="0.3">
      <c r="A738" s="425">
        <v>42366</v>
      </c>
      <c r="B738" s="12">
        <v>362</v>
      </c>
      <c r="C738" s="426">
        <v>6.614285714285713</v>
      </c>
      <c r="D738" s="426">
        <v>26.572200000000002</v>
      </c>
      <c r="E738" s="14">
        <v>3.4117646914853328</v>
      </c>
      <c r="F738" s="14">
        <v>0</v>
      </c>
    </row>
    <row r="739" spans="1:6" x14ac:dyDescent="0.3">
      <c r="A739" s="425">
        <v>42367</v>
      </c>
      <c r="B739" s="12">
        <v>363</v>
      </c>
      <c r="C739" s="426">
        <v>11.285714285714286</v>
      </c>
      <c r="D739" s="426">
        <v>26.650777777777776</v>
      </c>
      <c r="E739" s="14">
        <v>3.4442774662483098</v>
      </c>
      <c r="F739" s="14">
        <v>0</v>
      </c>
    </row>
    <row r="740" spans="1:6" x14ac:dyDescent="0.3">
      <c r="A740" s="425">
        <v>42368</v>
      </c>
      <c r="B740" s="12">
        <v>364</v>
      </c>
      <c r="C740" s="426">
        <v>8.18888888888889</v>
      </c>
      <c r="D740" s="426">
        <v>26.443133333333332</v>
      </c>
      <c r="E740" s="14">
        <v>3.3589477497635163</v>
      </c>
      <c r="F740" s="14">
        <v>0</v>
      </c>
    </row>
    <row r="741" spans="1:6" x14ac:dyDescent="0.3">
      <c r="A741" s="425">
        <v>42369</v>
      </c>
      <c r="B741" s="12">
        <v>365</v>
      </c>
      <c r="C741" s="426">
        <v>3.5124999999999997</v>
      </c>
      <c r="D741" s="426">
        <v>26.63086666666667</v>
      </c>
      <c r="E741" s="14">
        <v>3.436013319501412</v>
      </c>
      <c r="F741" s="14">
        <v>0</v>
      </c>
    </row>
    <row r="742" spans="1:6" x14ac:dyDescent="0.3">
      <c r="A742" s="425">
        <v>42370</v>
      </c>
      <c r="B742" s="12">
        <v>1</v>
      </c>
      <c r="C742" s="426">
        <v>19</v>
      </c>
      <c r="D742" s="426">
        <v>26.366333333333337</v>
      </c>
      <c r="E742" s="14">
        <v>3.32786426308886</v>
      </c>
      <c r="F742" s="14">
        <v>0</v>
      </c>
    </row>
    <row r="743" spans="1:6" x14ac:dyDescent="0.3">
      <c r="A743" s="425">
        <v>42371</v>
      </c>
      <c r="B743" s="12">
        <v>2</v>
      </c>
      <c r="C743" s="426">
        <v>25.112500000000001</v>
      </c>
      <c r="D743" s="426">
        <v>26.391080000000002</v>
      </c>
      <c r="E743" s="14">
        <v>3.3378520236023852</v>
      </c>
      <c r="F743" s="14">
        <v>0</v>
      </c>
    </row>
    <row r="744" spans="1:6" x14ac:dyDescent="0.3">
      <c r="A744" s="425">
        <v>42372</v>
      </c>
      <c r="B744" s="12">
        <v>3</v>
      </c>
      <c r="C744" s="426">
        <v>6.625</v>
      </c>
      <c r="D744" s="426">
        <v>26.649640000000005</v>
      </c>
      <c r="E744" s="14">
        <v>3.4438047604652868</v>
      </c>
      <c r="F744" s="14">
        <v>0</v>
      </c>
    </row>
    <row r="745" spans="1:6" x14ac:dyDescent="0.3">
      <c r="A745" s="425">
        <v>42373</v>
      </c>
      <c r="B745" s="12">
        <v>4</v>
      </c>
      <c r="C745" s="426">
        <v>4.6187500000000004</v>
      </c>
      <c r="D745" s="426">
        <v>26.739240000000002</v>
      </c>
      <c r="E745" s="14">
        <v>3.4812045339453439</v>
      </c>
      <c r="F745" s="14">
        <v>0</v>
      </c>
    </row>
    <row r="746" spans="1:6" x14ac:dyDescent="0.3">
      <c r="A746" s="425">
        <v>42374</v>
      </c>
      <c r="B746" s="12">
        <v>5</v>
      </c>
      <c r="C746" s="426">
        <v>4.8722222222222227</v>
      </c>
      <c r="D746" s="426">
        <v>26.536999999999999</v>
      </c>
      <c r="E746" s="14">
        <v>3.3972878730950749</v>
      </c>
      <c r="F746" s="14">
        <v>0</v>
      </c>
    </row>
    <row r="747" spans="1:6" x14ac:dyDescent="0.3">
      <c r="A747" s="425">
        <v>42375</v>
      </c>
      <c r="B747" s="12">
        <v>6</v>
      </c>
      <c r="C747" s="426">
        <v>2.1111111111111112</v>
      </c>
      <c r="D747" s="426">
        <v>26.64452</v>
      </c>
      <c r="E747" s="14">
        <v>3.441678287793565</v>
      </c>
      <c r="F747" s="14">
        <v>0</v>
      </c>
    </row>
    <row r="748" spans="1:6" x14ac:dyDescent="0.3">
      <c r="A748" s="425">
        <v>42376</v>
      </c>
      <c r="B748" s="12">
        <v>7</v>
      </c>
      <c r="C748" s="426">
        <v>3.9649999999999999</v>
      </c>
      <c r="D748" s="426">
        <v>26.69828</v>
      </c>
      <c r="E748" s="14">
        <v>3.4640636859608467</v>
      </c>
      <c r="F748" s="14">
        <v>0</v>
      </c>
    </row>
    <row r="749" spans="1:6" x14ac:dyDescent="0.3">
      <c r="A749" s="425">
        <v>42377</v>
      </c>
      <c r="B749" s="12">
        <v>8</v>
      </c>
      <c r="C749" s="426">
        <v>6.1150000000000002</v>
      </c>
      <c r="D749" s="426">
        <v>26.723880000000001</v>
      </c>
      <c r="E749" s="14">
        <v>3.4747680619895815</v>
      </c>
      <c r="F749" s="14">
        <v>0</v>
      </c>
    </row>
    <row r="750" spans="1:6" x14ac:dyDescent="0.3">
      <c r="A750" s="425">
        <v>42378</v>
      </c>
      <c r="B750" s="12">
        <v>9</v>
      </c>
      <c r="C750" s="426">
        <v>7.5299999999999994</v>
      </c>
      <c r="D750" s="426">
        <v>26.51652</v>
      </c>
      <c r="E750" s="14">
        <v>3.3888899358487299</v>
      </c>
      <c r="F750" s="14">
        <v>0</v>
      </c>
    </row>
    <row r="751" spans="1:6" x14ac:dyDescent="0.3">
      <c r="A751" s="425">
        <v>42379</v>
      </c>
      <c r="B751" s="12">
        <v>10</v>
      </c>
      <c r="C751" s="426">
        <v>8.5500000000000007</v>
      </c>
      <c r="D751" s="426">
        <v>26.462760000000003</v>
      </c>
      <c r="E751" s="14">
        <v>3.3669325236415926</v>
      </c>
      <c r="F751" s="14">
        <v>0</v>
      </c>
    </row>
    <row r="752" spans="1:6" x14ac:dyDescent="0.3">
      <c r="A752" s="425">
        <v>42380</v>
      </c>
      <c r="B752" s="12">
        <v>11</v>
      </c>
      <c r="C752" s="426">
        <v>11.172222222222222</v>
      </c>
      <c r="D752" s="426">
        <v>26.621480000000002</v>
      </c>
      <c r="E752" s="14">
        <v>3.4321233987446815</v>
      </c>
      <c r="F752" s="14">
        <v>0</v>
      </c>
    </row>
    <row r="753" spans="1:6" x14ac:dyDescent="0.3">
      <c r="A753" s="425">
        <v>42381</v>
      </c>
      <c r="B753" s="12">
        <v>12</v>
      </c>
      <c r="C753" s="426">
        <v>9.8555555555555561</v>
      </c>
      <c r="D753" s="426">
        <v>26.539560000000002</v>
      </c>
      <c r="E753" s="14">
        <v>3.3983389046961685</v>
      </c>
      <c r="F753" s="14">
        <v>0</v>
      </c>
    </row>
    <row r="754" spans="1:6" x14ac:dyDescent="0.3">
      <c r="A754" s="425">
        <v>42382</v>
      </c>
      <c r="B754" s="12">
        <v>13</v>
      </c>
      <c r="C754" s="426">
        <v>5.4</v>
      </c>
      <c r="D754" s="426">
        <v>26.60868</v>
      </c>
      <c r="E754" s="14">
        <v>3.4268251894577695</v>
      </c>
      <c r="F754" s="14">
        <v>0</v>
      </c>
    </row>
    <row r="755" spans="1:6" x14ac:dyDescent="0.3">
      <c r="A755" s="425">
        <v>42383</v>
      </c>
      <c r="B755" s="12">
        <v>14</v>
      </c>
      <c r="C755" s="426">
        <v>3.3875000000000002</v>
      </c>
      <c r="D755" s="426">
        <v>26.636839999999999</v>
      </c>
      <c r="E755" s="14">
        <v>3.4384907364441695</v>
      </c>
      <c r="F755" s="14">
        <v>0</v>
      </c>
    </row>
    <row r="756" spans="1:6" x14ac:dyDescent="0.3">
      <c r="A756" s="425">
        <v>42384</v>
      </c>
      <c r="B756" s="12">
        <v>15</v>
      </c>
      <c r="C756" s="426">
        <v>19.542857142857144</v>
      </c>
      <c r="D756" s="426">
        <v>26.316839999999999</v>
      </c>
      <c r="E756" s="14">
        <v>3.3079685746657641</v>
      </c>
      <c r="F756" s="14">
        <v>0</v>
      </c>
    </row>
    <row r="757" spans="1:6" x14ac:dyDescent="0.3">
      <c r="A757" s="425">
        <v>42385</v>
      </c>
      <c r="B757" s="12">
        <v>16</v>
      </c>
      <c r="C757" s="426">
        <v>12.549999999999999</v>
      </c>
      <c r="D757" s="426">
        <v>26.575400000000002</v>
      </c>
      <c r="E757" s="14">
        <v>3.4130834551385565</v>
      </c>
      <c r="F757" s="14">
        <v>0</v>
      </c>
    </row>
    <row r="758" spans="1:6" x14ac:dyDescent="0.3">
      <c r="A758" s="425">
        <v>42386</v>
      </c>
      <c r="B758" s="12">
        <v>17</v>
      </c>
      <c r="C758" s="426">
        <v>8</v>
      </c>
      <c r="D758" s="426">
        <v>26.636839999999999</v>
      </c>
      <c r="E758" s="14">
        <v>3.4384907364441695</v>
      </c>
      <c r="F758" s="14">
        <v>0</v>
      </c>
    </row>
    <row r="759" spans="1:6" x14ac:dyDescent="0.3">
      <c r="A759" s="425">
        <v>42387</v>
      </c>
      <c r="B759" s="12">
        <v>18</v>
      </c>
      <c r="C759" s="426">
        <v>15.622222222222222</v>
      </c>
      <c r="D759" s="426">
        <v>26.59844</v>
      </c>
      <c r="E759" s="14">
        <v>3.4225917941745738</v>
      </c>
      <c r="F759" s="14">
        <v>0</v>
      </c>
    </row>
    <row r="760" spans="1:6" x14ac:dyDescent="0.3">
      <c r="A760" s="425">
        <v>42388</v>
      </c>
      <c r="B760" s="12">
        <v>19</v>
      </c>
      <c r="C760" s="426">
        <v>5.54</v>
      </c>
      <c r="D760" s="426">
        <v>26.368040000000001</v>
      </c>
      <c r="E760" s="14">
        <v>3.3285522193021064</v>
      </c>
      <c r="F760" s="14">
        <v>0</v>
      </c>
    </row>
    <row r="761" spans="1:6" x14ac:dyDescent="0.3">
      <c r="A761" s="425">
        <v>42389</v>
      </c>
      <c r="B761" s="12">
        <v>20</v>
      </c>
      <c r="C761" s="426">
        <v>7.6950000000000003</v>
      </c>
      <c r="D761" s="426">
        <v>26.475559999999998</v>
      </c>
      <c r="E761" s="14">
        <v>3.3721490359723365</v>
      </c>
      <c r="F761" s="14">
        <v>0</v>
      </c>
    </row>
    <row r="762" spans="1:6" x14ac:dyDescent="0.3">
      <c r="A762" s="425">
        <v>42390</v>
      </c>
      <c r="B762" s="12">
        <v>21</v>
      </c>
      <c r="C762" s="426">
        <v>2.5062500000000001</v>
      </c>
      <c r="D762" s="426">
        <v>26.713639999999998</v>
      </c>
      <c r="E762" s="14">
        <v>3.4704828510289718</v>
      </c>
      <c r="F762" s="14">
        <v>0</v>
      </c>
    </row>
    <row r="763" spans="1:6" x14ac:dyDescent="0.3">
      <c r="A763" s="425">
        <v>42391</v>
      </c>
      <c r="B763" s="12">
        <v>22</v>
      </c>
      <c r="C763" s="426">
        <v>12.11</v>
      </c>
      <c r="D763" s="426">
        <v>26.626600000000003</v>
      </c>
      <c r="E763" s="14">
        <v>3.4342446945165999</v>
      </c>
      <c r="F763" s="14">
        <v>0</v>
      </c>
    </row>
    <row r="764" spans="1:6" x14ac:dyDescent="0.3">
      <c r="A764" s="425">
        <v>42392</v>
      </c>
      <c r="B764" s="12">
        <v>23</v>
      </c>
      <c r="C764" s="426">
        <v>5.6444444444444439</v>
      </c>
      <c r="D764" s="426">
        <v>26.721320000000002</v>
      </c>
      <c r="E764" s="14">
        <v>3.473696326564276</v>
      </c>
      <c r="F764" s="14">
        <v>0</v>
      </c>
    </row>
    <row r="765" spans="1:6" x14ac:dyDescent="0.3">
      <c r="A765" s="425">
        <v>42393</v>
      </c>
      <c r="B765" s="12">
        <v>24</v>
      </c>
      <c r="C765" s="426">
        <v>1.03125</v>
      </c>
      <c r="D765" s="426">
        <v>26.667559999999998</v>
      </c>
      <c r="E765" s="14">
        <v>3.451256480250513</v>
      </c>
      <c r="F765" s="14">
        <v>0</v>
      </c>
    </row>
    <row r="766" spans="1:6" x14ac:dyDescent="0.3">
      <c r="A766" s="425">
        <v>42394</v>
      </c>
      <c r="B766" s="12">
        <v>25</v>
      </c>
      <c r="C766" s="426">
        <v>3.2600000000000002</v>
      </c>
      <c r="D766" s="426">
        <v>26.734120000000004</v>
      </c>
      <c r="E766" s="14">
        <v>3.4790578889487258</v>
      </c>
      <c r="F766" s="14">
        <v>0</v>
      </c>
    </row>
    <row r="767" spans="1:6" x14ac:dyDescent="0.3">
      <c r="A767" s="425">
        <v>42395</v>
      </c>
      <c r="B767" s="12">
        <v>26</v>
      </c>
      <c r="C767" s="426">
        <v>4.6375000000000002</v>
      </c>
      <c r="D767" s="426">
        <v>26.585639999999998</v>
      </c>
      <c r="E767" s="14">
        <v>3.4173065125242172</v>
      </c>
      <c r="F767" s="14">
        <v>0</v>
      </c>
    </row>
    <row r="768" spans="1:6" x14ac:dyDescent="0.3">
      <c r="A768" s="425">
        <v>42396</v>
      </c>
      <c r="B768" s="12">
        <v>27</v>
      </c>
      <c r="C768" s="426">
        <v>12.264999999999999</v>
      </c>
      <c r="D768" s="426">
        <v>26.59076</v>
      </c>
      <c r="E768" s="14">
        <v>3.4194197637058745</v>
      </c>
      <c r="F768" s="14">
        <v>0</v>
      </c>
    </row>
    <row r="769" spans="1:6" x14ac:dyDescent="0.3">
      <c r="A769" s="425">
        <v>42397</v>
      </c>
      <c r="B769" s="12">
        <v>28</v>
      </c>
      <c r="C769" s="426">
        <v>2.1222222222222222</v>
      </c>
      <c r="D769" s="426">
        <v>26.529320000000002</v>
      </c>
      <c r="E769" s="14">
        <v>3.3941364978127977</v>
      </c>
      <c r="F769" s="14">
        <v>0</v>
      </c>
    </row>
    <row r="770" spans="1:6" x14ac:dyDescent="0.3">
      <c r="A770" s="425">
        <v>42398</v>
      </c>
      <c r="B770" s="12">
        <v>29</v>
      </c>
      <c r="C770" s="426">
        <v>4.9849999999999994</v>
      </c>
      <c r="D770" s="426">
        <v>26.465888888888891</v>
      </c>
      <c r="E770" s="14">
        <v>3.3682070110553153</v>
      </c>
      <c r="F770" s="14">
        <v>0</v>
      </c>
    </row>
    <row r="771" spans="1:6" x14ac:dyDescent="0.3">
      <c r="A771" s="425">
        <v>42399</v>
      </c>
      <c r="B771" s="12">
        <v>30</v>
      </c>
      <c r="C771" s="426">
        <v>23.512499999999999</v>
      </c>
      <c r="D771" s="426">
        <v>26.639400000000002</v>
      </c>
      <c r="E771" s="14">
        <v>3.4395529659074855</v>
      </c>
      <c r="F771" s="14">
        <v>0</v>
      </c>
    </row>
    <row r="772" spans="1:6" x14ac:dyDescent="0.3">
      <c r="A772" s="425">
        <v>42400</v>
      </c>
      <c r="B772" s="12">
        <v>31</v>
      </c>
      <c r="C772" s="426">
        <v>7.1099999999999994</v>
      </c>
      <c r="D772" s="426">
        <v>26.398759999999999</v>
      </c>
      <c r="E772" s="14">
        <v>3.3409570895002476</v>
      </c>
      <c r="F772" s="14">
        <v>0</v>
      </c>
    </row>
    <row r="773" spans="1:6" x14ac:dyDescent="0.3">
      <c r="A773" s="425">
        <v>42401</v>
      </c>
      <c r="B773" s="12">
        <v>32</v>
      </c>
      <c r="C773" s="426">
        <v>12.071428571428571</v>
      </c>
      <c r="D773" s="426">
        <v>26.398759999999999</v>
      </c>
      <c r="E773" s="14">
        <v>3.3137948367400822</v>
      </c>
      <c r="F773" s="14">
        <v>0</v>
      </c>
    </row>
    <row r="774" spans="1:6" x14ac:dyDescent="0.3">
      <c r="A774" s="425">
        <v>42402</v>
      </c>
      <c r="B774" s="12">
        <v>33</v>
      </c>
      <c r="C774" s="426">
        <v>16.84375</v>
      </c>
      <c r="D774" s="426">
        <v>26.304040000000004</v>
      </c>
      <c r="E774" s="14">
        <v>3.2759880825449814</v>
      </c>
      <c r="F774" s="14">
        <v>0</v>
      </c>
    </row>
    <row r="775" spans="1:6" x14ac:dyDescent="0.3">
      <c r="A775" s="425">
        <v>42403</v>
      </c>
      <c r="B775" s="12">
        <v>34</v>
      </c>
      <c r="C775" s="426">
        <v>8.9500000000000011</v>
      </c>
      <c r="D775" s="426">
        <v>26.457639999999998</v>
      </c>
      <c r="E775" s="14">
        <v>3.3374914326724672</v>
      </c>
      <c r="F775" s="14">
        <v>0</v>
      </c>
    </row>
    <row r="776" spans="1:6" x14ac:dyDescent="0.3">
      <c r="A776" s="425">
        <v>42404</v>
      </c>
      <c r="B776" s="12">
        <v>35</v>
      </c>
      <c r="C776" s="426">
        <v>3.4833333333333334</v>
      </c>
      <c r="D776" s="426">
        <v>26.48836</v>
      </c>
      <c r="E776" s="14">
        <v>3.349914383142397</v>
      </c>
      <c r="F776" s="14">
        <v>0</v>
      </c>
    </row>
    <row r="777" spans="1:6" x14ac:dyDescent="0.3">
      <c r="A777" s="425">
        <v>42405</v>
      </c>
      <c r="B777" s="12">
        <v>36</v>
      </c>
      <c r="C777" s="426">
        <v>8.6</v>
      </c>
      <c r="D777" s="426">
        <v>26.403880000000001</v>
      </c>
      <c r="E777" s="14">
        <v>3.315849465378963</v>
      </c>
      <c r="F777" s="14">
        <v>0</v>
      </c>
    </row>
    <row r="778" spans="1:6" x14ac:dyDescent="0.3">
      <c r="A778" s="425">
        <v>42406</v>
      </c>
      <c r="B778" s="12">
        <v>37</v>
      </c>
      <c r="C778" s="426">
        <v>5.5277777777777777</v>
      </c>
      <c r="D778" s="426">
        <v>26.659880000000001</v>
      </c>
      <c r="E778" s="14">
        <v>3.4200281414433102</v>
      </c>
      <c r="F778" s="14">
        <v>0</v>
      </c>
    </row>
    <row r="779" spans="1:6" x14ac:dyDescent="0.3">
      <c r="A779" s="425">
        <v>42407</v>
      </c>
      <c r="B779" s="12">
        <v>38</v>
      </c>
      <c r="C779" s="426">
        <v>10.029999999999999</v>
      </c>
      <c r="D779" s="426">
        <v>26.50628</v>
      </c>
      <c r="E779" s="14">
        <v>3.3571799729257874</v>
      </c>
      <c r="F779" s="14">
        <v>0</v>
      </c>
    </row>
    <row r="780" spans="1:6" x14ac:dyDescent="0.3">
      <c r="A780" s="425">
        <v>42408</v>
      </c>
      <c r="B780" s="12">
        <v>39</v>
      </c>
      <c r="C780" s="426">
        <v>10.78888888888889</v>
      </c>
      <c r="D780" s="426">
        <v>26.508839999999999</v>
      </c>
      <c r="E780" s="14">
        <v>3.3582190499716496</v>
      </c>
      <c r="F780" s="14">
        <v>0</v>
      </c>
    </row>
    <row r="781" spans="1:6" x14ac:dyDescent="0.3">
      <c r="A781" s="425">
        <v>42409</v>
      </c>
      <c r="B781" s="12">
        <v>40</v>
      </c>
      <c r="C781" s="426">
        <v>6.58</v>
      </c>
      <c r="D781" s="426">
        <v>26.542120000000004</v>
      </c>
      <c r="E781" s="14">
        <v>3.3717529040419318</v>
      </c>
      <c r="F781" s="14">
        <v>0</v>
      </c>
    </row>
    <row r="782" spans="1:6" x14ac:dyDescent="0.3">
      <c r="A782" s="425">
        <v>42410</v>
      </c>
      <c r="B782" s="12">
        <v>41</v>
      </c>
      <c r="C782" s="426">
        <v>6.5055555555555555</v>
      </c>
      <c r="D782" s="426">
        <v>26.437159999999999</v>
      </c>
      <c r="E782" s="14">
        <v>3.3292321462019645</v>
      </c>
      <c r="F782" s="14">
        <v>0</v>
      </c>
    </row>
    <row r="783" spans="1:6" x14ac:dyDescent="0.3">
      <c r="A783" s="425">
        <v>42411</v>
      </c>
      <c r="B783" s="12">
        <v>42</v>
      </c>
      <c r="C783" s="426">
        <v>10.490000000000002</v>
      </c>
      <c r="D783" s="426">
        <v>26.411559999999998</v>
      </c>
      <c r="E783" s="14">
        <v>3.3189335303552912</v>
      </c>
      <c r="F783" s="14">
        <v>0</v>
      </c>
    </row>
    <row r="784" spans="1:6" x14ac:dyDescent="0.3">
      <c r="A784" s="425">
        <v>42412</v>
      </c>
      <c r="B784" s="12">
        <v>43</v>
      </c>
      <c r="C784" s="426">
        <v>17.12777777777778</v>
      </c>
      <c r="D784" s="426">
        <v>26.352679999999999</v>
      </c>
      <c r="E784" s="14">
        <v>3.2953540715741592</v>
      </c>
      <c r="F784" s="14">
        <v>0</v>
      </c>
    </row>
    <row r="785" spans="1:6" x14ac:dyDescent="0.3">
      <c r="A785" s="425">
        <v>42413</v>
      </c>
      <c r="B785" s="12">
        <v>44</v>
      </c>
      <c r="C785" s="426">
        <v>5.0250000000000004</v>
      </c>
      <c r="D785" s="426">
        <v>26.401320000000002</v>
      </c>
      <c r="E785" s="14">
        <v>3.3148220096089664</v>
      </c>
      <c r="F785" s="14">
        <v>0</v>
      </c>
    </row>
    <row r="786" spans="1:6" x14ac:dyDescent="0.3">
      <c r="A786" s="425">
        <v>42414</v>
      </c>
      <c r="B786" s="12">
        <v>45</v>
      </c>
      <c r="C786" s="426">
        <v>17.324999999999999</v>
      </c>
      <c r="D786" s="426">
        <v>26.377711111111111</v>
      </c>
      <c r="E786" s="14">
        <v>3.3053599155901288</v>
      </c>
      <c r="F786" s="14">
        <v>0</v>
      </c>
    </row>
    <row r="787" spans="1:6" x14ac:dyDescent="0.3">
      <c r="A787" s="425">
        <v>42415</v>
      </c>
      <c r="B787" s="12">
        <v>46</v>
      </c>
      <c r="C787" s="426">
        <v>1.9666666666666666</v>
      </c>
      <c r="D787" s="426">
        <v>26.389088888888889</v>
      </c>
      <c r="E787" s="14">
        <v>3.3099169585459203</v>
      </c>
      <c r="F787" s="14">
        <v>0</v>
      </c>
    </row>
    <row r="788" spans="1:6" x14ac:dyDescent="0.3">
      <c r="A788" s="425">
        <v>42416</v>
      </c>
      <c r="B788" s="12">
        <v>47</v>
      </c>
      <c r="C788" s="426">
        <v>11.284999999999998</v>
      </c>
      <c r="D788" s="426">
        <v>26.329640000000005</v>
      </c>
      <c r="E788" s="14">
        <v>3.2861680109529412</v>
      </c>
      <c r="F788" s="14">
        <v>0</v>
      </c>
    </row>
    <row r="789" spans="1:6" x14ac:dyDescent="0.3">
      <c r="A789" s="425">
        <v>42417</v>
      </c>
      <c r="B789" s="12">
        <v>48</v>
      </c>
      <c r="C789" s="426">
        <v>5.7700000000000005</v>
      </c>
      <c r="D789" s="426">
        <v>26.283560000000001</v>
      </c>
      <c r="E789" s="14">
        <v>3.2678644387754767</v>
      </c>
      <c r="F789" s="14">
        <v>0</v>
      </c>
    </row>
    <row r="790" spans="1:6" x14ac:dyDescent="0.3">
      <c r="A790" s="425">
        <v>42418</v>
      </c>
      <c r="B790" s="12">
        <v>49</v>
      </c>
      <c r="C790" s="426">
        <v>14.875</v>
      </c>
      <c r="D790" s="426">
        <v>26.311720000000001</v>
      </c>
      <c r="E790" s="14">
        <v>3.279039099799665</v>
      </c>
      <c r="F790" s="14">
        <v>0</v>
      </c>
    </row>
    <row r="791" spans="1:6" x14ac:dyDescent="0.3">
      <c r="A791" s="425">
        <v>42419</v>
      </c>
      <c r="B791" s="12">
        <v>50</v>
      </c>
      <c r="C791" s="426">
        <v>13.855</v>
      </c>
      <c r="D791" s="426">
        <v>26.201640000000005</v>
      </c>
      <c r="E791" s="14">
        <v>3.2355500206609391</v>
      </c>
      <c r="F791" s="14">
        <v>0</v>
      </c>
    </row>
    <row r="792" spans="1:6" x14ac:dyDescent="0.3">
      <c r="A792" s="425">
        <v>42420</v>
      </c>
      <c r="B792" s="12">
        <v>51</v>
      </c>
      <c r="C792" s="426">
        <v>4.9666666666666668</v>
      </c>
      <c r="D792" s="426">
        <v>26.48068</v>
      </c>
      <c r="E792" s="14">
        <v>3.3468048162069746</v>
      </c>
      <c r="F792" s="14">
        <v>0</v>
      </c>
    </row>
    <row r="793" spans="1:6" x14ac:dyDescent="0.3">
      <c r="A793" s="425">
        <v>42421</v>
      </c>
      <c r="B793" s="12">
        <v>52</v>
      </c>
      <c r="C793" s="426">
        <v>10.005555555555553</v>
      </c>
      <c r="D793" s="426">
        <v>26.237480000000001</v>
      </c>
      <c r="E793" s="14">
        <v>3.2496521386892354</v>
      </c>
      <c r="F793" s="14">
        <v>0</v>
      </c>
    </row>
    <row r="794" spans="1:6" x14ac:dyDescent="0.3">
      <c r="A794" s="425">
        <v>42422</v>
      </c>
      <c r="B794" s="12">
        <v>53</v>
      </c>
      <c r="C794" s="426">
        <v>7.5650000000000004</v>
      </c>
      <c r="D794" s="426">
        <v>26.47044</v>
      </c>
      <c r="E794" s="14">
        <v>3.3426626987086192</v>
      </c>
      <c r="F794" s="14">
        <v>0</v>
      </c>
    </row>
    <row r="795" spans="1:6" x14ac:dyDescent="0.3">
      <c r="A795" s="425">
        <v>42423</v>
      </c>
      <c r="B795" s="12">
        <v>54</v>
      </c>
      <c r="C795" s="426">
        <v>12.25</v>
      </c>
      <c r="D795" s="426">
        <v>26.490919999999999</v>
      </c>
      <c r="E795" s="14">
        <v>3.3509514729849936</v>
      </c>
      <c r="F795" s="14">
        <v>0</v>
      </c>
    </row>
    <row r="796" spans="1:6" x14ac:dyDescent="0.3">
      <c r="A796" s="425">
        <v>42424</v>
      </c>
      <c r="B796" s="12">
        <v>55</v>
      </c>
      <c r="C796" s="426">
        <v>9.21875</v>
      </c>
      <c r="D796" s="426">
        <v>26.513960000000004</v>
      </c>
      <c r="E796" s="14">
        <v>3.360298056058276</v>
      </c>
      <c r="F796" s="14">
        <v>0</v>
      </c>
    </row>
    <row r="797" spans="1:6" x14ac:dyDescent="0.3">
      <c r="A797" s="425">
        <v>42425</v>
      </c>
      <c r="B797" s="12">
        <v>56</v>
      </c>
      <c r="C797" s="426">
        <v>7.7111111111111104</v>
      </c>
      <c r="D797" s="426">
        <v>26.593320000000002</v>
      </c>
      <c r="E797" s="14">
        <v>3.392668065375716</v>
      </c>
      <c r="F797" s="14">
        <v>0</v>
      </c>
    </row>
    <row r="798" spans="1:6" x14ac:dyDescent="0.3">
      <c r="A798" s="425">
        <v>42426</v>
      </c>
      <c r="B798" s="12">
        <v>57</v>
      </c>
      <c r="C798" s="426">
        <v>7.8250000000000002</v>
      </c>
      <c r="D798" s="426">
        <v>26.577960000000004</v>
      </c>
      <c r="E798" s="14">
        <v>3.3863815630015521</v>
      </c>
      <c r="F798" s="14">
        <v>0</v>
      </c>
    </row>
    <row r="799" spans="1:6" x14ac:dyDescent="0.3">
      <c r="A799" s="425">
        <v>42427</v>
      </c>
      <c r="B799" s="12">
        <v>58</v>
      </c>
      <c r="C799" s="426">
        <v>7.3944444444444439</v>
      </c>
      <c r="D799" s="426">
        <v>26.409000000000006</v>
      </c>
      <c r="E799" s="14">
        <v>3.3179052257261641</v>
      </c>
      <c r="F799" s="14">
        <v>0</v>
      </c>
    </row>
    <row r="800" spans="1:6" x14ac:dyDescent="0.3">
      <c r="A800" s="425">
        <v>42428</v>
      </c>
      <c r="B800" s="12">
        <v>59</v>
      </c>
      <c r="C800" s="426">
        <v>9.0055555555555546</v>
      </c>
      <c r="D800" s="426">
        <v>26.542120000000004</v>
      </c>
      <c r="E800" s="14">
        <v>3.3717529040419318</v>
      </c>
      <c r="F800" s="14">
        <v>0</v>
      </c>
    </row>
    <row r="801" spans="1:6" x14ac:dyDescent="0.3">
      <c r="A801" s="425">
        <v>42430</v>
      </c>
      <c r="B801" s="12">
        <v>60</v>
      </c>
      <c r="C801" s="426">
        <v>10.668749999999999</v>
      </c>
      <c r="D801" s="426">
        <v>26.48836</v>
      </c>
      <c r="E801" s="14">
        <v>3.3224560685264759</v>
      </c>
      <c r="F801" s="14">
        <v>0</v>
      </c>
    </row>
    <row r="802" spans="1:6" x14ac:dyDescent="0.3">
      <c r="A802" s="425">
        <v>42431</v>
      </c>
      <c r="B802" s="12">
        <v>61</v>
      </c>
      <c r="C802" s="426">
        <v>13.237500000000001</v>
      </c>
      <c r="D802" s="426">
        <v>26.411559999999998</v>
      </c>
      <c r="E802" s="14">
        <v>3.2917291571556584</v>
      </c>
      <c r="F802" s="14">
        <v>0</v>
      </c>
    </row>
    <row r="803" spans="1:6" x14ac:dyDescent="0.3">
      <c r="A803" s="425">
        <v>42432</v>
      </c>
      <c r="B803" s="12">
        <v>62</v>
      </c>
      <c r="C803" s="426">
        <v>13.399999999999999</v>
      </c>
      <c r="D803" s="426">
        <v>26.096679999999999</v>
      </c>
      <c r="E803" s="14">
        <v>3.1683823955380843</v>
      </c>
      <c r="F803" s="14">
        <v>0</v>
      </c>
    </row>
    <row r="804" spans="1:6" x14ac:dyDescent="0.3">
      <c r="A804" s="425">
        <v>42433</v>
      </c>
      <c r="B804" s="12">
        <v>63</v>
      </c>
      <c r="C804" s="426">
        <v>11.177777777777779</v>
      </c>
      <c r="D804" s="426">
        <v>26.209320000000002</v>
      </c>
      <c r="E804" s="14">
        <v>3.2120216329933178</v>
      </c>
      <c r="F804" s="14">
        <v>0</v>
      </c>
    </row>
    <row r="805" spans="1:6" x14ac:dyDescent="0.3">
      <c r="A805" s="425">
        <v>42434</v>
      </c>
      <c r="B805" s="12">
        <v>64</v>
      </c>
      <c r="C805" s="426">
        <v>8.9050000000000011</v>
      </c>
      <c r="D805" s="426">
        <v>26.362920000000003</v>
      </c>
      <c r="E805" s="14">
        <v>3.2723994828205978</v>
      </c>
      <c r="F805" s="14">
        <v>0</v>
      </c>
    </row>
    <row r="806" spans="1:6" x14ac:dyDescent="0.3">
      <c r="A806" s="425">
        <v>42435</v>
      </c>
      <c r="B806" s="12">
        <v>65</v>
      </c>
      <c r="C806" s="426">
        <v>2.7571428571428571</v>
      </c>
      <c r="D806" s="426">
        <v>26.588200000000001</v>
      </c>
      <c r="E806" s="14">
        <v>3.3627798564298299</v>
      </c>
      <c r="F806" s="14">
        <v>0</v>
      </c>
    </row>
    <row r="807" spans="1:6" x14ac:dyDescent="0.3">
      <c r="A807" s="425">
        <v>42436</v>
      </c>
      <c r="B807" s="12">
        <v>66</v>
      </c>
      <c r="C807" s="426">
        <v>15.13125</v>
      </c>
      <c r="D807" s="426">
        <v>26.401320000000002</v>
      </c>
      <c r="E807" s="14">
        <v>3.287651337399057</v>
      </c>
      <c r="F807" s="14">
        <v>0</v>
      </c>
    </row>
    <row r="808" spans="1:6" x14ac:dyDescent="0.3">
      <c r="A808" s="425">
        <v>42437</v>
      </c>
      <c r="B808" s="12">
        <v>67</v>
      </c>
      <c r="C808" s="426">
        <v>17.407142857142855</v>
      </c>
      <c r="D808" s="426">
        <v>26.4602</v>
      </c>
      <c r="E808" s="14">
        <v>3.3111601588419477</v>
      </c>
      <c r="F808" s="14">
        <v>0</v>
      </c>
    </row>
    <row r="809" spans="1:6" x14ac:dyDescent="0.3">
      <c r="A809" s="425">
        <v>42438</v>
      </c>
      <c r="B809" s="12">
        <v>68</v>
      </c>
      <c r="C809" s="426">
        <v>0.99375000000000002</v>
      </c>
      <c r="D809" s="426">
        <v>26.595880000000001</v>
      </c>
      <c r="E809" s="14">
        <v>3.3658994616454625</v>
      </c>
      <c r="F809" s="14">
        <v>0</v>
      </c>
    </row>
    <row r="810" spans="1:6" x14ac:dyDescent="0.3">
      <c r="A810" s="425">
        <v>42439</v>
      </c>
      <c r="B810" s="12">
        <v>69</v>
      </c>
      <c r="C810" s="426">
        <v>2.0874999999999999</v>
      </c>
      <c r="D810" s="426">
        <v>26.501159999999999</v>
      </c>
      <c r="E810" s="14">
        <v>3.3276018291365066</v>
      </c>
      <c r="F810" s="14">
        <v>0</v>
      </c>
    </row>
    <row r="811" spans="1:6" x14ac:dyDescent="0.3">
      <c r="A811" s="425">
        <v>42440</v>
      </c>
      <c r="B811" s="12">
        <v>70</v>
      </c>
      <c r="C811" s="426">
        <v>15.242857142857144</v>
      </c>
      <c r="D811" s="426">
        <v>26.429480000000002</v>
      </c>
      <c r="E811" s="14">
        <v>3.2988761491029455</v>
      </c>
      <c r="F811" s="14">
        <v>0</v>
      </c>
    </row>
    <row r="812" spans="1:6" x14ac:dyDescent="0.3">
      <c r="A812" s="425">
        <v>42441</v>
      </c>
      <c r="B812" s="12">
        <v>71</v>
      </c>
      <c r="C812" s="426">
        <v>13.154999999999998</v>
      </c>
      <c r="D812" s="426">
        <v>26.117159999999998</v>
      </c>
      <c r="E812" s="14">
        <v>3.1762767773521445</v>
      </c>
      <c r="F812" s="14">
        <v>0</v>
      </c>
    </row>
    <row r="813" spans="1:6" x14ac:dyDescent="0.3">
      <c r="A813" s="425">
        <v>42442</v>
      </c>
      <c r="B813" s="12">
        <v>72</v>
      </c>
      <c r="C813" s="426">
        <v>24.745000000000001</v>
      </c>
      <c r="D813" s="426">
        <v>26.408999999999999</v>
      </c>
      <c r="E813" s="14">
        <v>3.290709281252997</v>
      </c>
      <c r="F813" s="14">
        <v>0</v>
      </c>
    </row>
    <row r="814" spans="1:6" x14ac:dyDescent="0.3">
      <c r="A814" s="425">
        <v>42443</v>
      </c>
      <c r="B814" s="12">
        <v>73</v>
      </c>
      <c r="C814" s="426">
        <v>20.672222222222224</v>
      </c>
      <c r="D814" s="426">
        <v>26.133088888888892</v>
      </c>
      <c r="E814" s="14">
        <v>3.182429139166886</v>
      </c>
      <c r="F814" s="14">
        <v>0</v>
      </c>
    </row>
    <row r="815" spans="1:6" x14ac:dyDescent="0.3">
      <c r="A815" s="425">
        <v>42444</v>
      </c>
      <c r="B815" s="12">
        <v>74</v>
      </c>
      <c r="C815" s="426">
        <v>21.758333333333336</v>
      </c>
      <c r="D815" s="426">
        <v>26.554066666666671</v>
      </c>
      <c r="E815" s="14">
        <v>3.3489456910952109</v>
      </c>
      <c r="F815" s="14">
        <v>0</v>
      </c>
    </row>
    <row r="816" spans="1:6" x14ac:dyDescent="0.3">
      <c r="A816" s="425">
        <v>42445</v>
      </c>
      <c r="B816" s="12">
        <v>75</v>
      </c>
      <c r="C816" s="426">
        <v>8.1624999999999996</v>
      </c>
      <c r="D816" s="426">
        <v>26.571133333333336</v>
      </c>
      <c r="E816" s="14">
        <v>3.3558565007513397</v>
      </c>
      <c r="F816" s="14">
        <v>0</v>
      </c>
    </row>
    <row r="817" spans="1:6" x14ac:dyDescent="0.3">
      <c r="A817" s="425">
        <v>42446</v>
      </c>
      <c r="B817" s="12">
        <v>76</v>
      </c>
      <c r="C817" s="426">
        <v>8.1444444444444439</v>
      </c>
      <c r="D817" s="426">
        <v>26.704822222222223</v>
      </c>
      <c r="E817" s="14">
        <v>3.4104258309531628</v>
      </c>
      <c r="F817" s="14">
        <v>0</v>
      </c>
    </row>
    <row r="818" spans="1:6" x14ac:dyDescent="0.3">
      <c r="A818" s="425">
        <v>42447</v>
      </c>
      <c r="B818" s="12">
        <v>77</v>
      </c>
      <c r="C818" s="426">
        <v>5.6333333333333337</v>
      </c>
      <c r="D818" s="426">
        <v>26.5626</v>
      </c>
      <c r="E818" s="14">
        <v>3.3523995281445873</v>
      </c>
      <c r="F818" s="14">
        <v>0</v>
      </c>
    </row>
    <row r="819" spans="1:6" x14ac:dyDescent="0.3">
      <c r="A819" s="425">
        <v>42448</v>
      </c>
      <c r="B819" s="12">
        <v>78</v>
      </c>
      <c r="C819" s="426">
        <v>7.6388888888888875</v>
      </c>
      <c r="D819" s="426">
        <v>26.591044444444446</v>
      </c>
      <c r="E819" s="14">
        <v>3.363934969327588</v>
      </c>
      <c r="F819" s="14">
        <v>0</v>
      </c>
    </row>
    <row r="820" spans="1:6" x14ac:dyDescent="0.3">
      <c r="A820" s="425">
        <v>42449</v>
      </c>
      <c r="B820" s="12">
        <v>79</v>
      </c>
      <c r="C820" s="426">
        <v>7.8611111111111107</v>
      </c>
      <c r="D820" s="426">
        <v>26.480111111111114</v>
      </c>
      <c r="E820" s="14">
        <v>3.3191436403212284</v>
      </c>
      <c r="F820" s="14">
        <v>0</v>
      </c>
    </row>
    <row r="821" spans="1:6" x14ac:dyDescent="0.3">
      <c r="A821" s="425">
        <v>42450</v>
      </c>
      <c r="B821" s="12">
        <v>80</v>
      </c>
      <c r="C821" s="426">
        <v>19.727777777777781</v>
      </c>
      <c r="D821" s="426">
        <v>26.448822222222226</v>
      </c>
      <c r="E821" s="14">
        <v>3.3066058070252335</v>
      </c>
      <c r="F821" s="14">
        <v>0</v>
      </c>
    </row>
    <row r="822" spans="1:6" x14ac:dyDescent="0.3">
      <c r="A822" s="425">
        <v>42451</v>
      </c>
      <c r="B822" s="12">
        <v>81</v>
      </c>
      <c r="C822" s="426">
        <v>21.9375</v>
      </c>
      <c r="D822" s="426">
        <v>26.229800000000004</v>
      </c>
      <c r="E822" s="14">
        <v>3.2200139329365824</v>
      </c>
      <c r="F822" s="14">
        <v>0</v>
      </c>
    </row>
    <row r="823" spans="1:6" x14ac:dyDescent="0.3">
      <c r="A823" s="425">
        <v>42452</v>
      </c>
      <c r="B823" s="12">
        <v>82</v>
      </c>
      <c r="C823" s="426">
        <v>12.483333333333333</v>
      </c>
      <c r="D823" s="426">
        <v>26.539844444444448</v>
      </c>
      <c r="E823" s="14">
        <v>3.343196261341701</v>
      </c>
      <c r="F823" s="14">
        <v>0</v>
      </c>
    </row>
    <row r="824" spans="1:6" x14ac:dyDescent="0.3">
      <c r="A824" s="425">
        <v>42453</v>
      </c>
      <c r="B824" s="12">
        <v>83</v>
      </c>
      <c r="C824" s="426">
        <v>1.51</v>
      </c>
      <c r="D824" s="426">
        <v>26.448822222222223</v>
      </c>
      <c r="E824" s="14">
        <v>3.3066058070252335</v>
      </c>
      <c r="F824" s="14">
        <v>0</v>
      </c>
    </row>
    <row r="825" spans="1:6" x14ac:dyDescent="0.3">
      <c r="A825" s="425">
        <v>42454</v>
      </c>
      <c r="B825" s="12">
        <v>84</v>
      </c>
      <c r="C825" s="426">
        <v>6.1111111111111107</v>
      </c>
      <c r="D825" s="426">
        <v>26.497177777777779</v>
      </c>
      <c r="E825" s="14">
        <v>3.3260001716164043</v>
      </c>
      <c r="F825" s="14">
        <v>0</v>
      </c>
    </row>
    <row r="826" spans="1:6" x14ac:dyDescent="0.3">
      <c r="A826" s="425">
        <v>42455</v>
      </c>
      <c r="B826" s="12">
        <v>85</v>
      </c>
      <c r="C826" s="426">
        <v>5.625</v>
      </c>
      <c r="D826" s="426">
        <v>26.610955555555556</v>
      </c>
      <c r="E826" s="14">
        <v>3.3720305264747359</v>
      </c>
      <c r="F826" s="14">
        <v>0</v>
      </c>
    </row>
    <row r="827" spans="1:6" x14ac:dyDescent="0.3">
      <c r="A827" s="425">
        <v>42456</v>
      </c>
      <c r="B827" s="12">
        <v>86</v>
      </c>
      <c r="C827" s="426">
        <v>9.7833333333333332</v>
      </c>
      <c r="D827" s="426">
        <v>26.463044444444449</v>
      </c>
      <c r="E827" s="14">
        <v>3.31229961452896</v>
      </c>
      <c r="F827" s="14">
        <v>0</v>
      </c>
    </row>
    <row r="828" spans="1:6" x14ac:dyDescent="0.3">
      <c r="A828" s="425">
        <v>42457</v>
      </c>
      <c r="B828" s="12">
        <v>87</v>
      </c>
      <c r="C828" s="426">
        <v>0.35000000000000003</v>
      </c>
      <c r="D828" s="426">
        <v>26.511400000000002</v>
      </c>
      <c r="E828" s="14">
        <v>3.3317235059989345</v>
      </c>
      <c r="F828" s="14">
        <v>0</v>
      </c>
    </row>
    <row r="829" spans="1:6" x14ac:dyDescent="0.3">
      <c r="A829" s="425">
        <v>42458</v>
      </c>
      <c r="B829" s="12">
        <v>88</v>
      </c>
      <c r="C829" s="426">
        <v>11.795000000000002</v>
      </c>
      <c r="D829" s="426">
        <v>26.5626</v>
      </c>
      <c r="E829" s="14">
        <v>3.3523995281445873</v>
      </c>
      <c r="F829" s="14">
        <v>0</v>
      </c>
    </row>
    <row r="830" spans="1:6" x14ac:dyDescent="0.3">
      <c r="A830" s="425">
        <v>42459</v>
      </c>
      <c r="B830" s="12">
        <v>89</v>
      </c>
      <c r="C830" s="426">
        <v>4.21</v>
      </c>
      <c r="D830" s="426">
        <v>26.608111111111114</v>
      </c>
      <c r="E830" s="14">
        <v>3.3708729716157024</v>
      </c>
      <c r="F830" s="14">
        <v>0</v>
      </c>
    </row>
    <row r="831" spans="1:6" x14ac:dyDescent="0.3">
      <c r="A831" s="425">
        <v>42460</v>
      </c>
      <c r="B831" s="12">
        <v>90</v>
      </c>
      <c r="C831" s="426">
        <v>2.8</v>
      </c>
      <c r="D831" s="426">
        <v>26.426066666666671</v>
      </c>
      <c r="E831" s="14">
        <v>3.2975137565263752</v>
      </c>
      <c r="F831" s="14">
        <v>0</v>
      </c>
    </row>
    <row r="832" spans="1:6" x14ac:dyDescent="0.3">
      <c r="A832" s="425">
        <v>42461</v>
      </c>
      <c r="B832" s="12">
        <v>91</v>
      </c>
      <c r="C832" s="426">
        <v>7.9111111111111097</v>
      </c>
      <c r="D832" s="426">
        <v>26.650777777777776</v>
      </c>
      <c r="E832" s="14">
        <v>3.3602706987788382</v>
      </c>
      <c r="F832" s="14">
        <v>0</v>
      </c>
    </row>
    <row r="833" spans="1:6" x14ac:dyDescent="0.3">
      <c r="A833" s="425">
        <v>42462</v>
      </c>
      <c r="B833" s="12">
        <v>92</v>
      </c>
      <c r="C833" s="426">
        <v>5.4562499999999998</v>
      </c>
      <c r="D833" s="426">
        <v>26.579666666666668</v>
      </c>
      <c r="E833" s="14">
        <v>3.3315536626747968</v>
      </c>
      <c r="F833" s="14">
        <v>0</v>
      </c>
    </row>
    <row r="834" spans="1:6" x14ac:dyDescent="0.3">
      <c r="A834" s="425">
        <v>42463</v>
      </c>
      <c r="B834" s="12">
        <v>93</v>
      </c>
      <c r="C834" s="426">
        <v>4.3187499999999996</v>
      </c>
      <c r="D834" s="426">
        <v>26.596733333333333</v>
      </c>
      <c r="E834" s="14">
        <v>3.3384260245262194</v>
      </c>
      <c r="F834" s="14">
        <v>0</v>
      </c>
    </row>
    <row r="835" spans="1:6" x14ac:dyDescent="0.3">
      <c r="A835" s="425">
        <v>42464</v>
      </c>
      <c r="B835" s="12">
        <v>94</v>
      </c>
      <c r="C835" s="426">
        <v>2.916666666666667</v>
      </c>
      <c r="D835" s="426">
        <v>26.42037777777778</v>
      </c>
      <c r="E835" s="14">
        <v>3.2680107884213543</v>
      </c>
      <c r="F835" s="14">
        <v>0</v>
      </c>
    </row>
    <row r="836" spans="1:6" x14ac:dyDescent="0.3">
      <c r="A836" s="425">
        <v>42465</v>
      </c>
      <c r="B836" s="12">
        <v>95</v>
      </c>
      <c r="C836" s="426">
        <v>10.293749999999999</v>
      </c>
      <c r="D836" s="426">
        <v>26.573977777777777</v>
      </c>
      <c r="E836" s="14">
        <v>3.3292656415616806</v>
      </c>
      <c r="F836" s="14">
        <v>0</v>
      </c>
    </row>
    <row r="837" spans="1:6" x14ac:dyDescent="0.3">
      <c r="A837" s="425">
        <v>42466</v>
      </c>
      <c r="B837" s="12">
        <v>96</v>
      </c>
      <c r="C837" s="426">
        <v>13.434999999999999</v>
      </c>
      <c r="D837" s="426">
        <v>26.511400000000002</v>
      </c>
      <c r="E837" s="14">
        <v>3.3041886009906789</v>
      </c>
      <c r="F837" s="14">
        <v>0</v>
      </c>
    </row>
    <row r="838" spans="1:6" x14ac:dyDescent="0.3">
      <c r="A838" s="425">
        <v>42467</v>
      </c>
      <c r="B838" s="12">
        <v>97</v>
      </c>
      <c r="C838" s="426">
        <v>8.8062499999999986</v>
      </c>
      <c r="D838" s="426">
        <v>26.29237777777778</v>
      </c>
      <c r="E838" s="14">
        <v>3.2177310568444679</v>
      </c>
      <c r="F838" s="14">
        <v>0</v>
      </c>
    </row>
    <row r="839" spans="1:6" x14ac:dyDescent="0.3">
      <c r="A839" s="425">
        <v>42468</v>
      </c>
      <c r="B839" s="12">
        <v>98</v>
      </c>
      <c r="C839" s="426">
        <v>13.922222222222222</v>
      </c>
      <c r="D839" s="426">
        <v>26.400466666666667</v>
      </c>
      <c r="E839" s="14">
        <v>3.2601438562824567</v>
      </c>
      <c r="F839" s="14">
        <v>0</v>
      </c>
    </row>
    <row r="840" spans="1:6" x14ac:dyDescent="0.3">
      <c r="A840" s="425">
        <v>42469</v>
      </c>
      <c r="B840" s="12">
        <v>99</v>
      </c>
      <c r="C840" s="426">
        <v>5.1333333333333337</v>
      </c>
      <c r="D840" s="426">
        <v>26.061977777777777</v>
      </c>
      <c r="E840" s="14">
        <v>3.1289715764186097</v>
      </c>
      <c r="F840" s="14">
        <v>0</v>
      </c>
    </row>
    <row r="841" spans="1:6" x14ac:dyDescent="0.3">
      <c r="A841" s="425">
        <v>42470</v>
      </c>
      <c r="B841" s="12">
        <v>100</v>
      </c>
      <c r="C841" s="426">
        <v>9.5749999999999993</v>
      </c>
      <c r="D841" s="426">
        <v>26.201355555555558</v>
      </c>
      <c r="E841" s="14">
        <v>3.1823983469223576</v>
      </c>
      <c r="F841" s="14">
        <v>0</v>
      </c>
    </row>
    <row r="842" spans="1:6" x14ac:dyDescent="0.3">
      <c r="A842" s="425">
        <v>42471</v>
      </c>
      <c r="B842" s="12">
        <v>101</v>
      </c>
      <c r="C842" s="426">
        <v>9.1222222222222218</v>
      </c>
      <c r="D842" s="426">
        <v>26.531311111111116</v>
      </c>
      <c r="E842" s="14">
        <v>3.3121495350152972</v>
      </c>
      <c r="F842" s="14">
        <v>0</v>
      </c>
    </row>
    <row r="843" spans="1:6" x14ac:dyDescent="0.3">
      <c r="A843" s="425">
        <v>42472</v>
      </c>
      <c r="B843" s="12">
        <v>102</v>
      </c>
      <c r="C843" s="426">
        <v>7.4149999999999991</v>
      </c>
      <c r="D843" s="426">
        <v>26.44028888888889</v>
      </c>
      <c r="E843" s="14">
        <v>3.2758945652759119</v>
      </c>
      <c r="F843" s="14">
        <v>0</v>
      </c>
    </row>
    <row r="844" spans="1:6" x14ac:dyDescent="0.3">
      <c r="A844" s="425">
        <v>42473</v>
      </c>
      <c r="B844" s="12">
        <v>103</v>
      </c>
      <c r="C844" s="426">
        <v>7.1166666666666663</v>
      </c>
      <c r="D844" s="426">
        <v>26.534155555555557</v>
      </c>
      <c r="E844" s="14">
        <v>3.3132881915556802</v>
      </c>
      <c r="F844" s="14">
        <v>0</v>
      </c>
    </row>
    <row r="845" spans="1:6" x14ac:dyDescent="0.3">
      <c r="A845" s="425">
        <v>42474</v>
      </c>
      <c r="B845" s="12">
        <v>104</v>
      </c>
      <c r="C845" s="426">
        <v>2.5812499999999998</v>
      </c>
      <c r="D845" s="426">
        <v>26.5626</v>
      </c>
      <c r="E845" s="14">
        <v>3.3246937469202513</v>
      </c>
      <c r="F845" s="14">
        <v>0</v>
      </c>
    </row>
    <row r="846" spans="1:6" x14ac:dyDescent="0.3">
      <c r="A846" s="425">
        <v>42475</v>
      </c>
      <c r="B846" s="12">
        <v>105</v>
      </c>
      <c r="C846" s="426">
        <v>9.2187499999999982</v>
      </c>
      <c r="D846" s="426">
        <v>26.44028888888889</v>
      </c>
      <c r="E846" s="14">
        <v>3.2758945652759119</v>
      </c>
      <c r="F846" s="14">
        <v>0</v>
      </c>
    </row>
    <row r="847" spans="1:6" x14ac:dyDescent="0.3">
      <c r="A847" s="425">
        <v>42476</v>
      </c>
      <c r="B847" s="12">
        <v>106</v>
      </c>
      <c r="C847" s="426">
        <v>10.08888888888889</v>
      </c>
      <c r="D847" s="426">
        <v>26.383400000000002</v>
      </c>
      <c r="E847" s="14">
        <v>3.2534141695039991</v>
      </c>
      <c r="F847" s="14">
        <v>0</v>
      </c>
    </row>
    <row r="848" spans="1:6" x14ac:dyDescent="0.3">
      <c r="A848" s="425">
        <v>42477</v>
      </c>
      <c r="B848" s="12">
        <v>107</v>
      </c>
      <c r="C848" s="426">
        <v>9.7687499999999989</v>
      </c>
      <c r="D848" s="426">
        <v>26.431755555555554</v>
      </c>
      <c r="E848" s="14">
        <v>3.2725137403783506</v>
      </c>
      <c r="F848" s="14">
        <v>0</v>
      </c>
    </row>
    <row r="849" spans="1:6" x14ac:dyDescent="0.3">
      <c r="A849" s="425">
        <v>42478</v>
      </c>
      <c r="B849" s="12">
        <v>108</v>
      </c>
      <c r="C849" s="426">
        <v>6.15</v>
      </c>
      <c r="D849" s="426">
        <v>26.622333333333337</v>
      </c>
      <c r="E849" s="14">
        <v>3.3487579201791542</v>
      </c>
      <c r="F849" s="14">
        <v>0</v>
      </c>
    </row>
    <row r="850" spans="1:6" x14ac:dyDescent="0.3">
      <c r="A850" s="425">
        <v>42479</v>
      </c>
      <c r="B850" s="12">
        <v>109</v>
      </c>
      <c r="C850" s="426">
        <v>4.9222222222222225</v>
      </c>
      <c r="D850" s="426">
        <v>26.471577777777778</v>
      </c>
      <c r="E850" s="14">
        <v>3.2883174195499554</v>
      </c>
      <c r="F850" s="14">
        <v>0</v>
      </c>
    </row>
    <row r="851" spans="1:6" x14ac:dyDescent="0.3">
      <c r="A851" s="425">
        <v>42480</v>
      </c>
      <c r="B851" s="12">
        <v>110</v>
      </c>
      <c r="C851" s="426">
        <v>1.3875</v>
      </c>
      <c r="D851" s="426">
        <v>26.531311111111112</v>
      </c>
      <c r="E851" s="14">
        <v>3.3121495350152963</v>
      </c>
      <c r="F851" s="14">
        <v>0</v>
      </c>
    </row>
    <row r="852" spans="1:6" x14ac:dyDescent="0.3">
      <c r="A852" s="425">
        <v>42481</v>
      </c>
      <c r="B852" s="12">
        <v>111</v>
      </c>
      <c r="C852" s="426">
        <v>2.2624999999999997</v>
      </c>
      <c r="D852" s="426">
        <v>26.500022222222224</v>
      </c>
      <c r="E852" s="14">
        <v>3.2996470841447385</v>
      </c>
      <c r="F852" s="14">
        <v>0</v>
      </c>
    </row>
    <row r="853" spans="1:6" x14ac:dyDescent="0.3">
      <c r="A853" s="425">
        <v>42482</v>
      </c>
      <c r="B853" s="12">
        <v>112</v>
      </c>
      <c r="C853" s="426">
        <v>2.8444444444444446</v>
      </c>
      <c r="D853" s="426">
        <v>26.42037777777778</v>
      </c>
      <c r="E853" s="14">
        <v>3.2680107884213543</v>
      </c>
      <c r="F853" s="14">
        <v>0</v>
      </c>
    </row>
    <row r="854" spans="1:6" x14ac:dyDescent="0.3">
      <c r="A854" s="425">
        <v>42483</v>
      </c>
      <c r="B854" s="12">
        <v>113</v>
      </c>
      <c r="C854" s="426">
        <v>3.2937499999999997</v>
      </c>
      <c r="D854" s="426">
        <v>26.297000000000001</v>
      </c>
      <c r="E854" s="14">
        <v>3.2195346350329568</v>
      </c>
      <c r="F854" s="14">
        <v>0</v>
      </c>
    </row>
    <row r="855" spans="1:6" x14ac:dyDescent="0.3">
      <c r="A855" s="425">
        <v>42484</v>
      </c>
      <c r="B855" s="12">
        <v>114</v>
      </c>
      <c r="C855" s="426">
        <v>5.2555555555555555</v>
      </c>
      <c r="D855" s="426">
        <v>26.2746</v>
      </c>
      <c r="E855" s="14">
        <v>3.2108026374170966</v>
      </c>
      <c r="F855" s="14">
        <v>0</v>
      </c>
    </row>
    <row r="856" spans="1:6" x14ac:dyDescent="0.3">
      <c r="A856" s="425">
        <v>42485</v>
      </c>
      <c r="B856" s="12">
        <v>115</v>
      </c>
      <c r="C856" s="426">
        <v>11.56111111111111</v>
      </c>
      <c r="D856" s="426">
        <v>26.343577777777778</v>
      </c>
      <c r="E856" s="14">
        <v>3.2377596179196999</v>
      </c>
      <c r="F856" s="14">
        <v>0</v>
      </c>
    </row>
    <row r="857" spans="1:6" x14ac:dyDescent="0.3">
      <c r="A857" s="425">
        <v>42486</v>
      </c>
      <c r="B857" s="12">
        <v>116</v>
      </c>
      <c r="C857" s="426">
        <v>15.722222222222221</v>
      </c>
      <c r="D857" s="426">
        <v>26.287399999999998</v>
      </c>
      <c r="E857" s="14">
        <v>3.2157897523991839</v>
      </c>
      <c r="F857" s="14">
        <v>0</v>
      </c>
    </row>
    <row r="858" spans="1:6" x14ac:dyDescent="0.3">
      <c r="A858" s="425">
        <v>42487</v>
      </c>
      <c r="B858" s="12">
        <v>117</v>
      </c>
      <c r="C858" s="426">
        <v>4.7222222222222223</v>
      </c>
      <c r="D858" s="426">
        <v>26.340733333333336</v>
      </c>
      <c r="E858" s="14">
        <v>3.2366440079772341</v>
      </c>
      <c r="F858" s="14">
        <v>0</v>
      </c>
    </row>
    <row r="859" spans="1:6" x14ac:dyDescent="0.3">
      <c r="A859" s="425">
        <v>42488</v>
      </c>
      <c r="B859" s="12">
        <v>118</v>
      </c>
      <c r="C859" s="426">
        <v>8.6785714285714288</v>
      </c>
      <c r="D859" s="426">
        <v>26.280999999999999</v>
      </c>
      <c r="E859" s="14">
        <v>3.2132953290947079</v>
      </c>
      <c r="F859" s="14">
        <v>0</v>
      </c>
    </row>
    <row r="860" spans="1:6" x14ac:dyDescent="0.3">
      <c r="A860" s="425">
        <v>42489</v>
      </c>
      <c r="B860" s="12">
        <v>119</v>
      </c>
      <c r="C860" s="426">
        <v>4.04</v>
      </c>
      <c r="D860" s="426">
        <v>26.421800000000001</v>
      </c>
      <c r="E860" s="14">
        <v>3.2685733565715216</v>
      </c>
      <c r="F860" s="14">
        <v>0</v>
      </c>
    </row>
    <row r="861" spans="1:6" x14ac:dyDescent="0.3">
      <c r="A861" s="425">
        <v>42490</v>
      </c>
      <c r="B861" s="12">
        <v>120</v>
      </c>
      <c r="C861" s="426">
        <v>4.2666666666666657</v>
      </c>
      <c r="D861" s="426">
        <v>26.329355555555559</v>
      </c>
      <c r="E861" s="14">
        <v>3.2321849957355804</v>
      </c>
      <c r="F861" s="14">
        <v>0</v>
      </c>
    </row>
    <row r="862" spans="1:6" x14ac:dyDescent="0.3">
      <c r="A862" s="425">
        <v>42491</v>
      </c>
      <c r="B862" s="12">
        <v>121</v>
      </c>
      <c r="C862" s="426">
        <v>3.0562500000000004</v>
      </c>
      <c r="D862" s="426">
        <v>26.494333333333334</v>
      </c>
      <c r="E862" s="14">
        <v>3.2699002410673761</v>
      </c>
      <c r="F862" s="14">
        <v>0</v>
      </c>
    </row>
    <row r="863" spans="1:6" x14ac:dyDescent="0.3">
      <c r="A863" s="425">
        <v>42492</v>
      </c>
      <c r="B863" s="12">
        <v>122</v>
      </c>
      <c r="C863" s="426">
        <v>8.1187500000000004</v>
      </c>
      <c r="D863" s="426">
        <v>26.278155555555557</v>
      </c>
      <c r="E863" s="14">
        <v>3.1854190252665346</v>
      </c>
      <c r="F863" s="14">
        <v>0</v>
      </c>
    </row>
    <row r="864" spans="1:6" x14ac:dyDescent="0.3">
      <c r="A864" s="425">
        <v>42493</v>
      </c>
      <c r="B864" s="12">
        <v>123</v>
      </c>
      <c r="C864" s="426">
        <v>5.9499999999999993</v>
      </c>
      <c r="D864" s="426">
        <v>26.565444444444445</v>
      </c>
      <c r="E864" s="14">
        <v>3.2981209005344119</v>
      </c>
      <c r="F864" s="14">
        <v>0</v>
      </c>
    </row>
    <row r="865" spans="1:6" x14ac:dyDescent="0.3">
      <c r="A865" s="425">
        <v>42494</v>
      </c>
      <c r="B865" s="12">
        <v>124</v>
      </c>
      <c r="C865" s="426">
        <v>5.6187500000000004</v>
      </c>
      <c r="D865" s="426">
        <v>26.599577777777782</v>
      </c>
      <c r="E865" s="14">
        <v>3.3117428568271534</v>
      </c>
      <c r="F865" s="14">
        <v>0</v>
      </c>
    </row>
    <row r="866" spans="1:6" x14ac:dyDescent="0.3">
      <c r="A866" s="425">
        <v>42495</v>
      </c>
      <c r="B866" s="12">
        <v>125</v>
      </c>
      <c r="C866" s="426">
        <v>3.6062499999999997</v>
      </c>
      <c r="D866" s="426">
        <v>26.653622222222221</v>
      </c>
      <c r="E866" s="14">
        <v>3.3334120166477414</v>
      </c>
      <c r="F866" s="14">
        <v>0</v>
      </c>
    </row>
    <row r="867" spans="1:6" x14ac:dyDescent="0.3">
      <c r="A867" s="425">
        <v>42496</v>
      </c>
      <c r="B867" s="12">
        <v>126</v>
      </c>
      <c r="C867" s="426">
        <v>6.0142857142857151</v>
      </c>
      <c r="D867" s="426">
        <v>26.525622222222225</v>
      </c>
      <c r="E867" s="14">
        <v>3.2822909801531628</v>
      </c>
      <c r="F867" s="14">
        <v>0</v>
      </c>
    </row>
    <row r="868" spans="1:6" x14ac:dyDescent="0.3">
      <c r="A868" s="425">
        <v>42497</v>
      </c>
      <c r="B868" s="12">
        <v>127</v>
      </c>
      <c r="C868" s="426">
        <v>15.559999999999999</v>
      </c>
      <c r="D868" s="426">
        <v>26.426066666666667</v>
      </c>
      <c r="E868" s="14">
        <v>3.2430093969143683</v>
      </c>
      <c r="F868" s="14">
        <v>0</v>
      </c>
    </row>
    <row r="869" spans="1:6" x14ac:dyDescent="0.3">
      <c r="A869" s="425">
        <v>42498</v>
      </c>
      <c r="B869" s="12">
        <v>128</v>
      </c>
      <c r="C869" s="426">
        <v>12.84375</v>
      </c>
      <c r="D869" s="426">
        <v>26.269622222222221</v>
      </c>
      <c r="E869" s="14">
        <v>3.1821245318563975</v>
      </c>
      <c r="F869" s="14">
        <v>0</v>
      </c>
    </row>
    <row r="870" spans="1:6" x14ac:dyDescent="0.3">
      <c r="A870" s="425">
        <v>42499</v>
      </c>
      <c r="B870" s="12">
        <v>129</v>
      </c>
      <c r="C870" s="426">
        <v>3.4111111111111114</v>
      </c>
      <c r="D870" s="426">
        <v>26.533799999999999</v>
      </c>
      <c r="E870" s="14">
        <v>3.285536291940732</v>
      </c>
      <c r="F870" s="14">
        <v>0</v>
      </c>
    </row>
    <row r="871" spans="1:6" x14ac:dyDescent="0.3">
      <c r="A871" s="425">
        <v>42500</v>
      </c>
      <c r="B871" s="12">
        <v>130</v>
      </c>
      <c r="C871" s="426">
        <v>5.6277777777777773</v>
      </c>
      <c r="D871" s="426">
        <v>26.312288888888894</v>
      </c>
      <c r="E871" s="14">
        <v>3.1986275331264626</v>
      </c>
      <c r="F871" s="14">
        <v>0</v>
      </c>
    </row>
    <row r="872" spans="1:6" x14ac:dyDescent="0.3">
      <c r="A872" s="425">
        <v>42501</v>
      </c>
      <c r="B872" s="12">
        <v>131</v>
      </c>
      <c r="C872" s="426">
        <v>17.3</v>
      </c>
      <c r="D872" s="426">
        <v>26.107488888888888</v>
      </c>
      <c r="E872" s="14">
        <v>3.1201078730487679</v>
      </c>
      <c r="F872" s="14">
        <v>0</v>
      </c>
    </row>
    <row r="873" spans="1:6" x14ac:dyDescent="0.3">
      <c r="A873" s="425">
        <v>42502</v>
      </c>
      <c r="B873" s="12">
        <v>132</v>
      </c>
      <c r="C873" s="426">
        <v>25.466666666666665</v>
      </c>
      <c r="D873" s="426">
        <v>26.191400000000002</v>
      </c>
      <c r="E873" s="14">
        <v>3.1520670824497117</v>
      </c>
      <c r="F873" s="14">
        <v>0</v>
      </c>
    </row>
    <row r="874" spans="1:6" x14ac:dyDescent="0.3">
      <c r="A874" s="425">
        <v>42503</v>
      </c>
      <c r="B874" s="12">
        <v>133</v>
      </c>
      <c r="C874" s="426">
        <v>14.129999999999999</v>
      </c>
      <c r="D874" s="426">
        <v>26.207044444444449</v>
      </c>
      <c r="E874" s="14">
        <v>3.1580580941010279</v>
      </c>
      <c r="F874" s="14">
        <v>0</v>
      </c>
    </row>
    <row r="875" spans="1:6" x14ac:dyDescent="0.3">
      <c r="A875" s="425">
        <v>42504</v>
      </c>
      <c r="B875" s="12">
        <v>134</v>
      </c>
      <c r="C875" s="426">
        <v>19.899999999999999</v>
      </c>
      <c r="D875" s="426">
        <v>26.121711111111111</v>
      </c>
      <c r="E875" s="14">
        <v>3.1255040183190972</v>
      </c>
      <c r="F875" s="14">
        <v>0</v>
      </c>
    </row>
    <row r="876" spans="1:6" x14ac:dyDescent="0.3">
      <c r="A876" s="425">
        <v>42505</v>
      </c>
      <c r="B876" s="12">
        <v>135</v>
      </c>
      <c r="C876" s="426">
        <v>13.175000000000001</v>
      </c>
      <c r="D876" s="426">
        <v>26.300911111111112</v>
      </c>
      <c r="E876" s="14">
        <v>3.1942192668209115</v>
      </c>
      <c r="F876" s="14">
        <v>0</v>
      </c>
    </row>
    <row r="877" spans="1:6" x14ac:dyDescent="0.3">
      <c r="A877" s="425">
        <v>42506</v>
      </c>
      <c r="B877" s="12">
        <v>136</v>
      </c>
      <c r="C877" s="426">
        <v>10.9125</v>
      </c>
      <c r="D877" s="426">
        <v>26.238333333333337</v>
      </c>
      <c r="E877" s="14">
        <v>3.1700708231139854</v>
      </c>
      <c r="F877" s="14">
        <v>0</v>
      </c>
    </row>
    <row r="878" spans="1:6" x14ac:dyDescent="0.3">
      <c r="A878" s="425">
        <v>42507</v>
      </c>
      <c r="B878" s="12">
        <v>137</v>
      </c>
      <c r="C878" s="426">
        <v>4.3049999999999997</v>
      </c>
      <c r="D878" s="426">
        <v>26.147311111111112</v>
      </c>
      <c r="E878" s="14">
        <v>3.1352383288397863</v>
      </c>
      <c r="F878" s="14">
        <v>0</v>
      </c>
    </row>
    <row r="879" spans="1:6" x14ac:dyDescent="0.3">
      <c r="A879" s="425">
        <v>42508</v>
      </c>
      <c r="B879" s="12">
        <v>138</v>
      </c>
      <c r="C879" s="426">
        <v>19.018749999999997</v>
      </c>
      <c r="D879" s="426">
        <v>26.351399999999998</v>
      </c>
      <c r="E879" s="14">
        <v>3.2138224021063646</v>
      </c>
      <c r="F879" s="14">
        <v>0</v>
      </c>
    </row>
    <row r="880" spans="1:6" x14ac:dyDescent="0.3">
      <c r="A880" s="425">
        <v>42509</v>
      </c>
      <c r="B880" s="12">
        <v>139</v>
      </c>
      <c r="C880" s="426">
        <v>8.3350000000000009</v>
      </c>
      <c r="D880" s="426">
        <v>26.534155555555557</v>
      </c>
      <c r="E880" s="14">
        <v>3.28567745662605</v>
      </c>
      <c r="F880" s="14">
        <v>0</v>
      </c>
    </row>
    <row r="881" spans="1:6" x14ac:dyDescent="0.3">
      <c r="A881" s="425">
        <v>42510</v>
      </c>
      <c r="B881" s="12">
        <v>140</v>
      </c>
      <c r="C881" s="426">
        <v>8.90625</v>
      </c>
      <c r="D881" s="426">
        <v>26.286688888888889</v>
      </c>
      <c r="E881" s="14">
        <v>3.1887165711565975</v>
      </c>
      <c r="F881" s="14">
        <v>0</v>
      </c>
    </row>
    <row r="882" spans="1:6" x14ac:dyDescent="0.3">
      <c r="A882" s="425">
        <v>42511</v>
      </c>
      <c r="B882" s="12">
        <v>141</v>
      </c>
      <c r="C882" s="426">
        <v>12.31875</v>
      </c>
      <c r="D882" s="426">
        <v>26.235488888888888</v>
      </c>
      <c r="E882" s="14">
        <v>3.1689770641618553</v>
      </c>
      <c r="F882" s="14">
        <v>0</v>
      </c>
    </row>
    <row r="883" spans="1:6" x14ac:dyDescent="0.3">
      <c r="A883" s="425">
        <v>42512</v>
      </c>
      <c r="B883" s="12">
        <v>142</v>
      </c>
      <c r="C883" s="426">
        <v>11.556249999999999</v>
      </c>
      <c r="D883" s="426">
        <v>26.044911111111112</v>
      </c>
      <c r="E883" s="14">
        <v>3.0964648827085055</v>
      </c>
      <c r="F883" s="14">
        <v>0</v>
      </c>
    </row>
    <row r="884" spans="1:6" x14ac:dyDescent="0.3">
      <c r="A884" s="425">
        <v>42513</v>
      </c>
      <c r="B884" s="12">
        <v>143</v>
      </c>
      <c r="C884" s="426">
        <v>10.292857142857143</v>
      </c>
      <c r="D884" s="426">
        <v>26.391933333333334</v>
      </c>
      <c r="E884" s="14">
        <v>3.2296376552766901</v>
      </c>
      <c r="F884" s="14">
        <v>0</v>
      </c>
    </row>
    <row r="885" spans="1:6" x14ac:dyDescent="0.3">
      <c r="A885" s="425">
        <v>42514</v>
      </c>
      <c r="B885" s="12">
        <v>144</v>
      </c>
      <c r="C885" s="426">
        <v>8.2900000000000009</v>
      </c>
      <c r="D885" s="426">
        <v>26.152999999999999</v>
      </c>
      <c r="E885" s="14">
        <v>3.1374052211626595</v>
      </c>
      <c r="F885" s="14">
        <v>0</v>
      </c>
    </row>
    <row r="886" spans="1:6" x14ac:dyDescent="0.3">
      <c r="A886" s="425">
        <v>42515</v>
      </c>
      <c r="B886" s="12">
        <v>145</v>
      </c>
      <c r="C886" s="426">
        <v>7.6055555555555561</v>
      </c>
      <c r="D886" s="426">
        <v>26.030688888888889</v>
      </c>
      <c r="E886" s="14">
        <v>3.0911141888741485</v>
      </c>
      <c r="F886" s="14">
        <v>0</v>
      </c>
    </row>
    <row r="887" spans="1:6" x14ac:dyDescent="0.3">
      <c r="A887" s="425">
        <v>42516</v>
      </c>
      <c r="B887" s="12">
        <v>146</v>
      </c>
      <c r="C887" s="426">
        <v>19.259999999999998</v>
      </c>
      <c r="D887" s="426">
        <v>26.161533333333338</v>
      </c>
      <c r="E887" s="14">
        <v>3.1406580919246934</v>
      </c>
      <c r="F887" s="14">
        <v>0</v>
      </c>
    </row>
    <row r="888" spans="1:6" x14ac:dyDescent="0.3">
      <c r="A888" s="425">
        <v>42517</v>
      </c>
      <c r="B888" s="12">
        <v>147</v>
      </c>
      <c r="C888" s="426">
        <v>11.94375</v>
      </c>
      <c r="D888" s="426">
        <v>26.135933333333334</v>
      </c>
      <c r="E888" s="14">
        <v>3.1309085945761139</v>
      </c>
      <c r="F888" s="14">
        <v>0</v>
      </c>
    </row>
    <row r="889" spans="1:6" x14ac:dyDescent="0.3">
      <c r="A889" s="425">
        <v>42518</v>
      </c>
      <c r="B889" s="12">
        <v>148</v>
      </c>
      <c r="C889" s="426">
        <v>10.8125</v>
      </c>
      <c r="D889" s="426">
        <v>26.161533333333338</v>
      </c>
      <c r="E889" s="14">
        <v>3.1406580919246934</v>
      </c>
      <c r="F889" s="14">
        <v>0</v>
      </c>
    </row>
    <row r="890" spans="1:6" x14ac:dyDescent="0.3">
      <c r="A890" s="425">
        <v>42519</v>
      </c>
      <c r="B890" s="12">
        <v>149</v>
      </c>
      <c r="C890" s="426">
        <v>12.735714285714286</v>
      </c>
      <c r="D890" s="426">
        <v>26.050599999999999</v>
      </c>
      <c r="E890" s="14">
        <v>3.098607514029041</v>
      </c>
      <c r="F890" s="14">
        <v>0</v>
      </c>
    </row>
    <row r="891" spans="1:6" x14ac:dyDescent="0.3">
      <c r="A891" s="425">
        <v>42520</v>
      </c>
      <c r="B891" s="12">
        <v>150</v>
      </c>
      <c r="C891" s="426">
        <v>19.162500000000005</v>
      </c>
      <c r="D891" s="426">
        <v>26.013622222222224</v>
      </c>
      <c r="E891" s="14">
        <v>3.0847044476611702</v>
      </c>
      <c r="F891" s="14">
        <v>0</v>
      </c>
    </row>
    <row r="892" spans="1:6" x14ac:dyDescent="0.3">
      <c r="A892" s="425">
        <v>42521</v>
      </c>
      <c r="B892" s="12">
        <v>151</v>
      </c>
      <c r="C892" s="426">
        <v>7.7777777777777777</v>
      </c>
      <c r="D892" s="426">
        <v>26.007933333333334</v>
      </c>
      <c r="E892" s="14">
        <v>3.082570554857103</v>
      </c>
      <c r="F892" s="14">
        <v>0</v>
      </c>
    </row>
    <row r="893" spans="1:6" x14ac:dyDescent="0.3">
      <c r="A893" s="425">
        <v>42522</v>
      </c>
      <c r="B893" s="12">
        <v>152</v>
      </c>
      <c r="C893" s="426">
        <v>15.206249999999999</v>
      </c>
      <c r="D893" s="426">
        <v>26.098955555555555</v>
      </c>
      <c r="E893" s="14">
        <v>3.0906820105066148</v>
      </c>
      <c r="F893" s="14">
        <v>0</v>
      </c>
    </row>
    <row r="894" spans="1:6" x14ac:dyDescent="0.3">
      <c r="A894" s="425">
        <v>42523</v>
      </c>
      <c r="B894" s="12">
        <v>153</v>
      </c>
      <c r="C894" s="426">
        <v>15.865000000000004</v>
      </c>
      <c r="D894" s="426">
        <v>25.922599999999999</v>
      </c>
      <c r="E894" s="14">
        <v>3.0250868749527942</v>
      </c>
      <c r="F894" s="14">
        <v>0</v>
      </c>
    </row>
    <row r="895" spans="1:6" x14ac:dyDescent="0.3">
      <c r="A895" s="425">
        <v>42524</v>
      </c>
      <c r="B895" s="12">
        <v>154</v>
      </c>
      <c r="C895" s="426">
        <v>11.824999999999999</v>
      </c>
      <c r="D895" s="426">
        <v>25.945355555555555</v>
      </c>
      <c r="E895" s="14">
        <v>3.0334788835754889</v>
      </c>
      <c r="F895" s="14">
        <v>0</v>
      </c>
    </row>
    <row r="896" spans="1:6" x14ac:dyDescent="0.3">
      <c r="A896" s="425">
        <v>42525</v>
      </c>
      <c r="B896" s="12">
        <v>155</v>
      </c>
      <c r="C896" s="426">
        <v>13.849999999999998</v>
      </c>
      <c r="D896" s="426">
        <v>25.899844444444447</v>
      </c>
      <c r="E896" s="14">
        <v>3.0167161117873538</v>
      </c>
      <c r="F896" s="14">
        <v>0</v>
      </c>
    </row>
    <row r="897" spans="1:6" x14ac:dyDescent="0.3">
      <c r="A897" s="425">
        <v>42526</v>
      </c>
      <c r="B897" s="12">
        <v>156</v>
      </c>
      <c r="C897" s="426">
        <v>12.783333333333333</v>
      </c>
      <c r="D897" s="426">
        <v>26.170066666666671</v>
      </c>
      <c r="E897" s="14">
        <v>3.1174945568641119</v>
      </c>
      <c r="F897" s="14">
        <v>0</v>
      </c>
    </row>
    <row r="898" spans="1:6" x14ac:dyDescent="0.3">
      <c r="A898" s="425">
        <v>42527</v>
      </c>
      <c r="B898" s="12">
        <v>157</v>
      </c>
      <c r="C898" s="426">
        <v>9.7375000000000007</v>
      </c>
      <c r="D898" s="426">
        <v>26.255400000000002</v>
      </c>
      <c r="E898" s="14">
        <v>3.1499460323339079</v>
      </c>
      <c r="F898" s="14">
        <v>0</v>
      </c>
    </row>
    <row r="899" spans="1:6" x14ac:dyDescent="0.3">
      <c r="A899" s="425">
        <v>42528</v>
      </c>
      <c r="B899" s="12">
        <v>158</v>
      </c>
      <c r="C899" s="426">
        <v>9.004999999999999</v>
      </c>
      <c r="D899" s="426">
        <v>26.147311111111115</v>
      </c>
      <c r="E899" s="14">
        <v>3.108891788261301</v>
      </c>
      <c r="F899" s="14">
        <v>0</v>
      </c>
    </row>
    <row r="900" spans="1:6" x14ac:dyDescent="0.3">
      <c r="A900" s="425">
        <v>42529</v>
      </c>
      <c r="B900" s="12">
        <v>159</v>
      </c>
      <c r="C900" s="426">
        <v>15.144444444444446</v>
      </c>
      <c r="D900" s="426">
        <v>26.081888888888887</v>
      </c>
      <c r="E900" s="14">
        <v>3.084278093692375</v>
      </c>
      <c r="F900" s="14">
        <v>0</v>
      </c>
    </row>
    <row r="901" spans="1:6" x14ac:dyDescent="0.3">
      <c r="A901" s="425">
        <v>42530</v>
      </c>
      <c r="B901" s="12">
        <v>160</v>
      </c>
      <c r="C901" s="426">
        <v>11.975</v>
      </c>
      <c r="D901" s="426">
        <v>25.93397777777778</v>
      </c>
      <c r="E901" s="14">
        <v>3.029280222460164</v>
      </c>
      <c r="F901" s="14">
        <v>0</v>
      </c>
    </row>
    <row r="902" spans="1:6" x14ac:dyDescent="0.3">
      <c r="A902" s="425">
        <v>42531</v>
      </c>
      <c r="B902" s="12">
        <v>161</v>
      </c>
      <c r="C902" s="426">
        <v>15.075000000000001</v>
      </c>
      <c r="D902" s="426">
        <v>26.118866666666669</v>
      </c>
      <c r="E902" s="14">
        <v>3.0981684500951814</v>
      </c>
      <c r="F902" s="14">
        <v>0</v>
      </c>
    </row>
    <row r="903" spans="1:6" x14ac:dyDescent="0.3">
      <c r="A903" s="425">
        <v>42532</v>
      </c>
      <c r="B903" s="12">
        <v>162</v>
      </c>
      <c r="C903" s="426">
        <v>12.430000000000001</v>
      </c>
      <c r="D903" s="426">
        <v>25.962422222222223</v>
      </c>
      <c r="E903" s="14">
        <v>3.0397868431685331</v>
      </c>
      <c r="F903" s="14">
        <v>0</v>
      </c>
    </row>
    <row r="904" spans="1:6" x14ac:dyDescent="0.3">
      <c r="A904" s="425">
        <v>42533</v>
      </c>
      <c r="B904" s="12">
        <v>163</v>
      </c>
      <c r="C904" s="426">
        <v>18.388888888888889</v>
      </c>
      <c r="D904" s="426">
        <v>25.979488888888888</v>
      </c>
      <c r="E904" s="14">
        <v>3.0461067709891259</v>
      </c>
      <c r="F904" s="14">
        <v>0</v>
      </c>
    </row>
    <row r="905" spans="1:6" x14ac:dyDescent="0.3">
      <c r="A905" s="425">
        <v>42534</v>
      </c>
      <c r="B905" s="12">
        <v>164</v>
      </c>
      <c r="C905" s="426">
        <v>7.43</v>
      </c>
      <c r="D905" s="426">
        <v>25.976644444444446</v>
      </c>
      <c r="E905" s="14">
        <v>3.045052618237909</v>
      </c>
      <c r="F905" s="14">
        <v>0</v>
      </c>
    </row>
    <row r="906" spans="1:6" x14ac:dyDescent="0.3">
      <c r="A906" s="425">
        <v>42535</v>
      </c>
      <c r="B906" s="12">
        <v>165</v>
      </c>
      <c r="C906" s="426">
        <v>3.1444444444444448</v>
      </c>
      <c r="D906" s="426">
        <v>26.11602222222222</v>
      </c>
      <c r="E906" s="14">
        <v>3.0970979558917286</v>
      </c>
      <c r="F906" s="14">
        <v>0</v>
      </c>
    </row>
    <row r="907" spans="1:6" x14ac:dyDescent="0.3">
      <c r="A907" s="425">
        <v>42536</v>
      </c>
      <c r="B907" s="12">
        <v>166</v>
      </c>
      <c r="C907" s="426">
        <v>1.3187500000000001</v>
      </c>
      <c r="D907" s="426">
        <v>26.138777777777779</v>
      </c>
      <c r="E907" s="14">
        <v>3.1056712738484888</v>
      </c>
      <c r="F907" s="14">
        <v>0</v>
      </c>
    </row>
    <row r="908" spans="1:6" x14ac:dyDescent="0.3">
      <c r="A908" s="425">
        <v>42537</v>
      </c>
      <c r="B908" s="12">
        <v>167</v>
      </c>
      <c r="C908" s="426">
        <v>4.0333333333333332</v>
      </c>
      <c r="D908" s="426">
        <v>25.831577777777781</v>
      </c>
      <c r="E908" s="14">
        <v>2.9917311153719313</v>
      </c>
      <c r="F908" s="14">
        <v>0</v>
      </c>
    </row>
    <row r="909" spans="1:6" x14ac:dyDescent="0.3">
      <c r="A909" s="425">
        <v>42538</v>
      </c>
      <c r="B909" s="12">
        <v>168</v>
      </c>
      <c r="C909" s="426">
        <v>10.185714285714287</v>
      </c>
      <c r="D909" s="426">
        <v>25.902688888888889</v>
      </c>
      <c r="E909" s="14">
        <v>3.0177612959357654</v>
      </c>
      <c r="F909" s="14">
        <v>0</v>
      </c>
    </row>
    <row r="910" spans="1:6" x14ac:dyDescent="0.3">
      <c r="A910" s="425">
        <v>42539</v>
      </c>
      <c r="B910" s="12">
        <v>169</v>
      </c>
      <c r="C910" s="426">
        <v>14.016666666666667</v>
      </c>
      <c r="D910" s="426">
        <v>25.848644444444446</v>
      </c>
      <c r="E910" s="14">
        <v>2.9979594803233587</v>
      </c>
      <c r="F910" s="14">
        <v>0</v>
      </c>
    </row>
    <row r="911" spans="1:6" x14ac:dyDescent="0.3">
      <c r="A911" s="425">
        <v>42540</v>
      </c>
      <c r="B911" s="12">
        <v>170</v>
      </c>
      <c r="C911" s="426">
        <v>12.484999999999999</v>
      </c>
      <c r="D911" s="426">
        <v>25.905533333333334</v>
      </c>
      <c r="E911" s="14">
        <v>3.0188068117989499</v>
      </c>
      <c r="F911" s="14">
        <v>0</v>
      </c>
    </row>
    <row r="912" spans="1:6" x14ac:dyDescent="0.3">
      <c r="A912" s="425">
        <v>42541</v>
      </c>
      <c r="B912" s="12">
        <v>171</v>
      </c>
      <c r="C912" s="426">
        <v>25.110000000000003</v>
      </c>
      <c r="D912" s="426">
        <v>25.69788888888889</v>
      </c>
      <c r="E912" s="14">
        <v>2.943353713789949</v>
      </c>
      <c r="F912" s="14">
        <v>0</v>
      </c>
    </row>
    <row r="913" spans="1:6" x14ac:dyDescent="0.3">
      <c r="A913" s="425">
        <v>42542</v>
      </c>
      <c r="B913" s="12">
        <v>172</v>
      </c>
      <c r="C913" s="426">
        <v>16.84375</v>
      </c>
      <c r="D913" s="426">
        <v>25.894155555555557</v>
      </c>
      <c r="E913" s="14">
        <v>3.0146267384944938</v>
      </c>
      <c r="F913" s="14">
        <v>0</v>
      </c>
    </row>
    <row r="914" spans="1:6" x14ac:dyDescent="0.3">
      <c r="A914" s="425">
        <v>42543</v>
      </c>
      <c r="B914" s="12">
        <v>173</v>
      </c>
      <c r="C914" s="426">
        <v>9.0062500000000014</v>
      </c>
      <c r="D914" s="426">
        <v>26.079044444444445</v>
      </c>
      <c r="E914" s="14">
        <v>3.0832119431393239</v>
      </c>
      <c r="F914" s="14">
        <v>0</v>
      </c>
    </row>
    <row r="915" spans="1:6" x14ac:dyDescent="0.3">
      <c r="A915" s="425">
        <v>42544</v>
      </c>
      <c r="B915" s="12">
        <v>174</v>
      </c>
      <c r="C915" s="426">
        <v>12.583333333333334</v>
      </c>
      <c r="D915" s="426">
        <v>25.848644444444446</v>
      </c>
      <c r="E915" s="14">
        <v>2.9979594803233574</v>
      </c>
      <c r="F915" s="14">
        <v>0</v>
      </c>
    </row>
    <row r="916" spans="1:6" x14ac:dyDescent="0.3">
      <c r="A916" s="425">
        <v>42545</v>
      </c>
      <c r="B916" s="12">
        <v>175</v>
      </c>
      <c r="C916" s="426">
        <v>9.7062500000000007</v>
      </c>
      <c r="D916" s="426">
        <v>25.746244444444443</v>
      </c>
      <c r="E916" s="14">
        <v>2.9607677901912579</v>
      </c>
      <c r="F916" s="14">
        <v>0</v>
      </c>
    </row>
    <row r="917" spans="1:6" x14ac:dyDescent="0.3">
      <c r="A917" s="425">
        <v>42546</v>
      </c>
      <c r="B917" s="12">
        <v>176</v>
      </c>
      <c r="C917" s="426">
        <v>24.727777777777778</v>
      </c>
      <c r="D917" s="426">
        <v>25.586600000000004</v>
      </c>
      <c r="E917" s="14">
        <v>2.9036368627998193</v>
      </c>
      <c r="F917" s="14">
        <v>0</v>
      </c>
    </row>
    <row r="918" spans="1:6" x14ac:dyDescent="0.3">
      <c r="A918" s="425">
        <v>42547</v>
      </c>
      <c r="B918" s="12">
        <v>177</v>
      </c>
      <c r="C918" s="426">
        <v>14.915000000000001</v>
      </c>
      <c r="D918" s="426">
        <v>25.905533333333334</v>
      </c>
      <c r="E918" s="14">
        <v>3.0188068117989499</v>
      </c>
      <c r="F918" s="14">
        <v>0</v>
      </c>
    </row>
    <row r="919" spans="1:6" x14ac:dyDescent="0.3">
      <c r="A919" s="425">
        <v>42548</v>
      </c>
      <c r="B919" s="12">
        <v>178</v>
      </c>
      <c r="C919" s="426">
        <v>11.699999999999998</v>
      </c>
      <c r="D919" s="426">
        <v>25.942511111111113</v>
      </c>
      <c r="E919" s="14">
        <v>3.0324287200232614</v>
      </c>
      <c r="F919" s="14">
        <v>0</v>
      </c>
    </row>
    <row r="920" spans="1:6" x14ac:dyDescent="0.3">
      <c r="A920" s="425">
        <v>42549</v>
      </c>
      <c r="B920" s="12">
        <v>179</v>
      </c>
      <c r="C920" s="426">
        <v>1.9833333333333334</v>
      </c>
      <c r="D920" s="426">
        <v>25.842955555555555</v>
      </c>
      <c r="E920" s="14">
        <v>2.9958820348581314</v>
      </c>
      <c r="F920" s="14">
        <v>0</v>
      </c>
    </row>
    <row r="921" spans="1:6" x14ac:dyDescent="0.3">
      <c r="A921" s="425">
        <v>42550</v>
      </c>
      <c r="B921" s="12">
        <v>180</v>
      </c>
      <c r="C921" s="426">
        <v>8.6999999999999993</v>
      </c>
      <c r="D921" s="426">
        <v>25.732022222222223</v>
      </c>
      <c r="E921" s="14">
        <v>2.955636117401629</v>
      </c>
      <c r="F921" s="14">
        <v>0</v>
      </c>
    </row>
    <row r="922" spans="1:6" x14ac:dyDescent="0.3">
      <c r="A922" s="425">
        <v>42551</v>
      </c>
      <c r="B922" s="12">
        <v>181</v>
      </c>
      <c r="C922" s="426">
        <v>7.7950000000000017</v>
      </c>
      <c r="D922" s="426">
        <v>25.621088888888888</v>
      </c>
      <c r="E922" s="14">
        <v>2.9158915251560393</v>
      </c>
      <c r="F922" s="14">
        <v>0</v>
      </c>
    </row>
    <row r="923" spans="1:6" x14ac:dyDescent="0.3">
      <c r="A923" s="425">
        <v>42552</v>
      </c>
      <c r="B923" s="12">
        <v>182</v>
      </c>
      <c r="C923" s="426">
        <v>13.324999999999999</v>
      </c>
      <c r="D923" s="426">
        <v>25.669444444444444</v>
      </c>
      <c r="E923" s="14">
        <v>2.9580118319938578</v>
      </c>
      <c r="F923" s="14">
        <v>0</v>
      </c>
    </row>
    <row r="924" spans="1:6" x14ac:dyDescent="0.3">
      <c r="A924" s="425">
        <v>42553</v>
      </c>
      <c r="B924" s="12">
        <v>183</v>
      </c>
      <c r="C924" s="426">
        <v>10.938888888888888</v>
      </c>
      <c r="D924" s="426">
        <v>25.459240000000001</v>
      </c>
      <c r="E924" s="14">
        <v>2.8830272326553912</v>
      </c>
      <c r="F924" s="14">
        <v>0</v>
      </c>
    </row>
    <row r="925" spans="1:6" x14ac:dyDescent="0.3">
      <c r="A925" s="425">
        <v>42554</v>
      </c>
      <c r="B925" s="12">
        <v>184</v>
      </c>
      <c r="C925" s="426">
        <v>16.055</v>
      </c>
      <c r="D925" s="426">
        <v>25.4618</v>
      </c>
      <c r="E925" s="14">
        <v>2.8839296057213257</v>
      </c>
      <c r="F925" s="14">
        <v>0</v>
      </c>
    </row>
    <row r="926" spans="1:6" x14ac:dyDescent="0.3">
      <c r="A926" s="425">
        <v>42555</v>
      </c>
      <c r="B926" s="12">
        <v>185</v>
      </c>
      <c r="C926" s="426">
        <v>13.19375</v>
      </c>
      <c r="D926" s="426">
        <v>25.635311111111115</v>
      </c>
      <c r="E926" s="14">
        <v>2.9457129327927731</v>
      </c>
      <c r="F926" s="14">
        <v>0</v>
      </c>
    </row>
    <row r="927" spans="1:6" x14ac:dyDescent="0.3">
      <c r="A927" s="425">
        <v>42556</v>
      </c>
      <c r="B927" s="12">
        <v>186</v>
      </c>
      <c r="C927" s="426">
        <v>12.775</v>
      </c>
      <c r="D927" s="426">
        <v>25.48171111111111</v>
      </c>
      <c r="E927" s="14">
        <v>2.8909571616540095</v>
      </c>
      <c r="F927" s="14">
        <v>0</v>
      </c>
    </row>
    <row r="928" spans="1:6" x14ac:dyDescent="0.3">
      <c r="A928" s="425">
        <v>42557</v>
      </c>
      <c r="B928" s="12">
        <v>187</v>
      </c>
      <c r="C928" s="426">
        <v>16.331250000000001</v>
      </c>
      <c r="D928" s="426">
        <v>25.551400000000001</v>
      </c>
      <c r="E928" s="14">
        <v>2.9156807366395259</v>
      </c>
      <c r="F928" s="14">
        <v>0</v>
      </c>
    </row>
    <row r="929" spans="1:6" x14ac:dyDescent="0.3">
      <c r="A929" s="425">
        <v>42558</v>
      </c>
      <c r="B929" s="12">
        <v>188</v>
      </c>
      <c r="C929" s="426">
        <v>2.8444444444444441</v>
      </c>
      <c r="D929" s="426">
        <v>25.697319999999998</v>
      </c>
      <c r="E929" s="14">
        <v>2.9680913529735227</v>
      </c>
      <c r="F929" s="14">
        <v>0</v>
      </c>
    </row>
    <row r="930" spans="1:6" x14ac:dyDescent="0.3">
      <c r="A930" s="425">
        <v>42559</v>
      </c>
      <c r="B930" s="12">
        <v>189</v>
      </c>
      <c r="C930" s="426">
        <v>2.0833333333333335</v>
      </c>
      <c r="D930" s="426">
        <v>25.623080000000002</v>
      </c>
      <c r="E930" s="14">
        <v>2.9413174367718269</v>
      </c>
      <c r="F930" s="14">
        <v>0</v>
      </c>
    </row>
    <row r="931" spans="1:6" x14ac:dyDescent="0.3">
      <c r="A931" s="425">
        <v>42560</v>
      </c>
      <c r="B931" s="12">
        <v>190</v>
      </c>
      <c r="C931" s="426">
        <v>6.7055555555555557</v>
      </c>
      <c r="D931" s="426">
        <v>25.812519999999999</v>
      </c>
      <c r="E931" s="14">
        <v>3.0100850149883658</v>
      </c>
      <c r="F931" s="14">
        <v>0</v>
      </c>
    </row>
    <row r="932" spans="1:6" x14ac:dyDescent="0.3">
      <c r="A932" s="425">
        <v>42561</v>
      </c>
      <c r="B932" s="12">
        <v>191</v>
      </c>
      <c r="C932" s="426">
        <v>11.725</v>
      </c>
      <c r="D932" s="426">
        <v>25.707560000000001</v>
      </c>
      <c r="E932" s="14">
        <v>2.971802039279797</v>
      </c>
      <c r="F932" s="14">
        <v>0</v>
      </c>
    </row>
    <row r="933" spans="1:6" x14ac:dyDescent="0.3">
      <c r="A933" s="425">
        <v>42562</v>
      </c>
      <c r="B933" s="12">
        <v>192</v>
      </c>
      <c r="C933" s="426">
        <v>8.56111111111111</v>
      </c>
      <c r="D933" s="426">
        <v>25.697319999999998</v>
      </c>
      <c r="E933" s="14">
        <v>2.9680913529735227</v>
      </c>
      <c r="F933" s="14">
        <v>0</v>
      </c>
    </row>
    <row r="934" spans="1:6" x14ac:dyDescent="0.3">
      <c r="A934" s="425">
        <v>42563</v>
      </c>
      <c r="B934" s="12">
        <v>193</v>
      </c>
      <c r="C934" s="426">
        <v>6.7944444444444443</v>
      </c>
      <c r="D934" s="426">
        <v>25.707560000000001</v>
      </c>
      <c r="E934" s="14">
        <v>2.971802039279797</v>
      </c>
      <c r="F934" s="14">
        <v>0</v>
      </c>
    </row>
    <row r="935" spans="1:6" x14ac:dyDescent="0.3">
      <c r="A935" s="425">
        <v>42564</v>
      </c>
      <c r="B935" s="12">
        <v>194</v>
      </c>
      <c r="C935" s="426">
        <v>8.1166666666666671</v>
      </c>
      <c r="D935" s="426">
        <v>25.766439999999999</v>
      </c>
      <c r="E935" s="14">
        <v>2.9932220588305416</v>
      </c>
      <c r="F935" s="14">
        <v>0</v>
      </c>
    </row>
    <row r="936" spans="1:6" x14ac:dyDescent="0.3">
      <c r="A936" s="425">
        <v>42565</v>
      </c>
      <c r="B936" s="12">
        <v>195</v>
      </c>
      <c r="C936" s="426">
        <v>16.105555555555554</v>
      </c>
      <c r="D936" s="426">
        <v>25.982333333333337</v>
      </c>
      <c r="E936" s="14">
        <v>3.072984656879084</v>
      </c>
      <c r="F936" s="14">
        <v>0</v>
      </c>
    </row>
    <row r="937" spans="1:6" x14ac:dyDescent="0.3">
      <c r="A937" s="425">
        <v>42566</v>
      </c>
      <c r="B937" s="12">
        <v>196</v>
      </c>
      <c r="C937" s="426">
        <v>5.6083333333333334</v>
      </c>
      <c r="D937" s="426">
        <v>25.723488888888888</v>
      </c>
      <c r="E937" s="14">
        <v>2.9775827732211613</v>
      </c>
      <c r="F937" s="14">
        <v>0</v>
      </c>
    </row>
    <row r="938" spans="1:6" x14ac:dyDescent="0.3">
      <c r="A938" s="425">
        <v>42567</v>
      </c>
      <c r="B938" s="12">
        <v>197</v>
      </c>
      <c r="C938" s="426">
        <v>15.344444444444447</v>
      </c>
      <c r="D938" s="426">
        <v>25.45412</v>
      </c>
      <c r="E938" s="14">
        <v>2.8812232858781179</v>
      </c>
      <c r="F938" s="14">
        <v>0</v>
      </c>
    </row>
    <row r="939" spans="1:6" x14ac:dyDescent="0.3">
      <c r="A939" s="425">
        <v>42568</v>
      </c>
      <c r="B939" s="12">
        <v>198</v>
      </c>
      <c r="C939" s="426">
        <v>5.5277777777777777</v>
      </c>
      <c r="D939" s="426">
        <v>25.643560000000001</v>
      </c>
      <c r="E939" s="14">
        <v>2.9486807944635762</v>
      </c>
      <c r="F939" s="14">
        <v>0</v>
      </c>
    </row>
    <row r="940" spans="1:6" x14ac:dyDescent="0.3">
      <c r="A940" s="425">
        <v>42569</v>
      </c>
      <c r="B940" s="12">
        <v>199</v>
      </c>
      <c r="C940" s="426">
        <v>12.614999999999998</v>
      </c>
      <c r="D940" s="426">
        <v>25.582120000000003</v>
      </c>
      <c r="E940" s="14">
        <v>2.9266421897261297</v>
      </c>
      <c r="F940" s="14">
        <v>0</v>
      </c>
    </row>
    <row r="941" spans="1:6" x14ac:dyDescent="0.3">
      <c r="A941" s="425">
        <v>42570</v>
      </c>
      <c r="B941" s="12">
        <v>200</v>
      </c>
      <c r="C941" s="426">
        <v>13.334999999999999</v>
      </c>
      <c r="D941" s="426">
        <v>25.820200000000003</v>
      </c>
      <c r="E941" s="14">
        <v>3.0129040103642795</v>
      </c>
      <c r="F941" s="14">
        <v>0</v>
      </c>
    </row>
    <row r="942" spans="1:6" x14ac:dyDescent="0.3">
      <c r="A942" s="425">
        <v>42571</v>
      </c>
      <c r="B942" s="12">
        <v>201</v>
      </c>
      <c r="C942" s="426">
        <v>17.656249999999996</v>
      </c>
      <c r="D942" s="426">
        <v>25.840679999999999</v>
      </c>
      <c r="E942" s="14">
        <v>3.0204332191396612</v>
      </c>
      <c r="F942" s="14">
        <v>0</v>
      </c>
    </row>
    <row r="943" spans="1:6" x14ac:dyDescent="0.3">
      <c r="A943" s="425">
        <v>42572</v>
      </c>
      <c r="B943" s="12">
        <v>202</v>
      </c>
      <c r="C943" s="426">
        <v>3.9187500000000002</v>
      </c>
      <c r="D943" s="426">
        <v>25.63588</v>
      </c>
      <c r="E943" s="14">
        <v>2.9459175234785873</v>
      </c>
      <c r="F943" s="14">
        <v>0</v>
      </c>
    </row>
    <row r="944" spans="1:6" x14ac:dyDescent="0.3">
      <c r="A944" s="425">
        <v>42573</v>
      </c>
      <c r="B944" s="12">
        <v>203</v>
      </c>
      <c r="C944" s="426">
        <v>5.8687500000000004</v>
      </c>
      <c r="D944" s="426">
        <v>25.615400000000001</v>
      </c>
      <c r="E944" s="14">
        <v>2.9385606025620166</v>
      </c>
      <c r="F944" s="14">
        <v>0</v>
      </c>
    </row>
    <row r="945" spans="1:6" x14ac:dyDescent="0.3">
      <c r="A945" s="425">
        <v>42574</v>
      </c>
      <c r="B945" s="12">
        <v>204</v>
      </c>
      <c r="C945" s="426">
        <v>5.3055555555555554</v>
      </c>
      <c r="D945" s="426">
        <v>25.630759999999999</v>
      </c>
      <c r="E945" s="14">
        <v>2.9440766841859345</v>
      </c>
      <c r="F945" s="14">
        <v>0</v>
      </c>
    </row>
    <row r="946" spans="1:6" x14ac:dyDescent="0.3">
      <c r="A946" s="425">
        <v>42575</v>
      </c>
      <c r="B946" s="12">
        <v>205</v>
      </c>
      <c r="C946" s="426">
        <v>4.05</v>
      </c>
      <c r="D946" s="426">
        <v>25.523240000000001</v>
      </c>
      <c r="E946" s="14">
        <v>2.9056665655460754</v>
      </c>
      <c r="F946" s="14">
        <v>0</v>
      </c>
    </row>
    <row r="947" spans="1:6" x14ac:dyDescent="0.3">
      <c r="A947" s="425">
        <v>42576</v>
      </c>
      <c r="B947" s="12">
        <v>206</v>
      </c>
      <c r="C947" s="426">
        <v>5.56</v>
      </c>
      <c r="D947" s="426">
        <v>25.658919999999998</v>
      </c>
      <c r="E947" s="14">
        <v>2.9542145823779902</v>
      </c>
      <c r="F947" s="14">
        <v>0</v>
      </c>
    </row>
    <row r="948" spans="1:6" x14ac:dyDescent="0.3">
      <c r="A948" s="425">
        <v>42577</v>
      </c>
      <c r="B948" s="12">
        <v>207</v>
      </c>
      <c r="C948" s="426">
        <v>9.8249999999999993</v>
      </c>
      <c r="D948" s="426">
        <v>25.815079999999998</v>
      </c>
      <c r="E948" s="14">
        <v>3.0110244100232531</v>
      </c>
      <c r="F948" s="14">
        <v>0</v>
      </c>
    </row>
    <row r="949" spans="1:6" x14ac:dyDescent="0.3">
      <c r="A949" s="425">
        <v>42578</v>
      </c>
      <c r="B949" s="12">
        <v>208</v>
      </c>
      <c r="C949" s="426">
        <v>2.5625</v>
      </c>
      <c r="D949" s="426">
        <v>25.687080000000002</v>
      </c>
      <c r="E949" s="14">
        <v>2.964384968886467</v>
      </c>
      <c r="F949" s="14">
        <v>0</v>
      </c>
    </row>
    <row r="950" spans="1:6" x14ac:dyDescent="0.3">
      <c r="A950" s="425">
        <v>42579</v>
      </c>
      <c r="B950" s="12">
        <v>209</v>
      </c>
      <c r="C950" s="426">
        <v>1.9055555555555554</v>
      </c>
      <c r="D950" s="426">
        <v>25.681960000000004</v>
      </c>
      <c r="E950" s="14">
        <v>2.9625333896551829</v>
      </c>
      <c r="F950" s="14">
        <v>0</v>
      </c>
    </row>
    <row r="951" spans="1:6" x14ac:dyDescent="0.3">
      <c r="A951" s="425">
        <v>42580</v>
      </c>
      <c r="B951" s="12">
        <v>210</v>
      </c>
      <c r="C951" s="426">
        <v>1.1428571428571428</v>
      </c>
      <c r="D951" s="426">
        <v>25.524377777777779</v>
      </c>
      <c r="E951" s="14">
        <v>2.9060705517188259</v>
      </c>
      <c r="F951" s="14">
        <v>0</v>
      </c>
    </row>
    <row r="952" spans="1:6" x14ac:dyDescent="0.3">
      <c r="A952" s="425">
        <v>42581</v>
      </c>
      <c r="B952" s="12">
        <v>211</v>
      </c>
      <c r="C952" s="426">
        <v>1.3222222222222222</v>
      </c>
      <c r="D952" s="426">
        <v>25.336360000000003</v>
      </c>
      <c r="E952" s="14">
        <v>2.8400261989226299</v>
      </c>
      <c r="F952" s="14">
        <v>0</v>
      </c>
    </row>
    <row r="953" spans="1:6" x14ac:dyDescent="0.3">
      <c r="A953" s="425">
        <v>42582</v>
      </c>
      <c r="B953" s="12">
        <v>212</v>
      </c>
      <c r="C953" s="426">
        <v>5.5142857142857142</v>
      </c>
      <c r="D953" s="426">
        <v>25.697320000000005</v>
      </c>
      <c r="E953" s="14">
        <v>2.968091352973524</v>
      </c>
      <c r="F953" s="14">
        <v>0</v>
      </c>
    </row>
    <row r="954" spans="1:6" x14ac:dyDescent="0.3">
      <c r="A954" s="425">
        <v>42583</v>
      </c>
      <c r="B954" s="12">
        <v>213</v>
      </c>
      <c r="C954" s="426">
        <v>2.6357142857142857</v>
      </c>
      <c r="D954" s="426">
        <v>25.436199999999999</v>
      </c>
      <c r="E954" s="14">
        <v>2.8749178626260323</v>
      </c>
      <c r="F954" s="14">
        <v>0</v>
      </c>
    </row>
    <row r="955" spans="1:6" x14ac:dyDescent="0.3">
      <c r="A955" s="425">
        <v>42584</v>
      </c>
      <c r="B955" s="12">
        <v>214</v>
      </c>
      <c r="C955" s="426">
        <v>3.0142857142857138</v>
      </c>
      <c r="D955" s="426">
        <v>25.469480000000004</v>
      </c>
      <c r="E955" s="14">
        <v>2.8866383239430862</v>
      </c>
      <c r="F955" s="14">
        <v>0</v>
      </c>
    </row>
    <row r="956" spans="1:6" x14ac:dyDescent="0.3">
      <c r="A956" s="425">
        <v>42585</v>
      </c>
      <c r="B956" s="12">
        <v>215</v>
      </c>
      <c r="C956" s="426">
        <v>2.2700000000000005</v>
      </c>
      <c r="D956" s="426">
        <v>25.584111111111113</v>
      </c>
      <c r="E956" s="14">
        <v>2.9273539841117922</v>
      </c>
      <c r="F956" s="14">
        <v>0</v>
      </c>
    </row>
    <row r="957" spans="1:6" x14ac:dyDescent="0.3">
      <c r="A957" s="425">
        <v>42586</v>
      </c>
      <c r="B957" s="12">
        <v>216</v>
      </c>
      <c r="C957" s="426">
        <v>3.5277777777777772</v>
      </c>
      <c r="D957" s="426">
        <v>25.666600000000003</v>
      </c>
      <c r="E957" s="14">
        <v>2.9569851007135508</v>
      </c>
      <c r="F957" s="14">
        <v>0</v>
      </c>
    </row>
    <row r="958" spans="1:6" x14ac:dyDescent="0.3">
      <c r="A958" s="425">
        <v>42587</v>
      </c>
      <c r="B958" s="12">
        <v>217</v>
      </c>
      <c r="C958" s="426">
        <v>0.66666666666666663</v>
      </c>
      <c r="D958" s="426">
        <v>25.761320000000005</v>
      </c>
      <c r="E958" s="14">
        <v>2.9913537915921986</v>
      </c>
      <c r="F958" s="14">
        <v>0</v>
      </c>
    </row>
    <row r="959" spans="1:6" x14ac:dyDescent="0.3">
      <c r="A959" s="425">
        <v>42588</v>
      </c>
      <c r="B959" s="12">
        <v>218</v>
      </c>
      <c r="C959" s="426">
        <v>0.45714285714285718</v>
      </c>
      <c r="D959" s="426">
        <v>25.697320000000005</v>
      </c>
      <c r="E959" s="14">
        <v>2.968091352973524</v>
      </c>
      <c r="F959" s="14">
        <v>0</v>
      </c>
    </row>
    <row r="960" spans="1:6" x14ac:dyDescent="0.3">
      <c r="A960" s="425">
        <v>42589</v>
      </c>
      <c r="B960" s="12">
        <v>219</v>
      </c>
      <c r="C960" s="426">
        <v>4.8777777777777773</v>
      </c>
      <c r="D960" s="426">
        <v>25.60004</v>
      </c>
      <c r="E960" s="14">
        <v>2.9330541709394029</v>
      </c>
      <c r="F960" s="14">
        <v>0</v>
      </c>
    </row>
    <row r="961" spans="1:6" x14ac:dyDescent="0.3">
      <c r="A961" s="425">
        <v>42590</v>
      </c>
      <c r="B961" s="12">
        <v>220</v>
      </c>
      <c r="C961" s="426">
        <v>3.0785714285714283</v>
      </c>
      <c r="D961" s="426">
        <v>25.7178</v>
      </c>
      <c r="E961" s="14">
        <v>2.975517029468592</v>
      </c>
      <c r="F961" s="14">
        <v>0</v>
      </c>
    </row>
    <row r="962" spans="1:6" x14ac:dyDescent="0.3">
      <c r="A962" s="425">
        <v>42591</v>
      </c>
      <c r="B962" s="12">
        <v>221</v>
      </c>
      <c r="C962" s="426">
        <v>3.05</v>
      </c>
      <c r="D962" s="426">
        <v>25.625640000000004</v>
      </c>
      <c r="E962" s="14">
        <v>2.942236917741297</v>
      </c>
      <c r="F962" s="14">
        <v>0</v>
      </c>
    </row>
    <row r="963" spans="1:6" x14ac:dyDescent="0.3">
      <c r="A963" s="425">
        <v>42592</v>
      </c>
      <c r="B963" s="12">
        <v>222</v>
      </c>
      <c r="C963" s="426">
        <v>4.1722222222222216</v>
      </c>
      <c r="D963" s="426">
        <v>25.661480000000001</v>
      </c>
      <c r="E963" s="14">
        <v>2.9551378199566289</v>
      </c>
      <c r="F963" s="14">
        <v>0</v>
      </c>
    </row>
    <row r="964" spans="1:6" x14ac:dyDescent="0.3">
      <c r="A964" s="425">
        <v>42593</v>
      </c>
      <c r="B964" s="12">
        <v>223</v>
      </c>
      <c r="C964" s="426">
        <v>1.655</v>
      </c>
      <c r="D964" s="426">
        <v>25.77412</v>
      </c>
      <c r="E964" s="14">
        <v>2.996026481675115</v>
      </c>
      <c r="F964" s="14">
        <v>0</v>
      </c>
    </row>
    <row r="965" spans="1:6" x14ac:dyDescent="0.3">
      <c r="A965" s="425">
        <v>42594</v>
      </c>
      <c r="B965" s="12">
        <v>224</v>
      </c>
      <c r="C965" s="426">
        <v>4.1449999999999996</v>
      </c>
      <c r="D965" s="426">
        <v>25.753640000000001</v>
      </c>
      <c r="E965" s="14">
        <v>2.9885534122031614</v>
      </c>
      <c r="F965" s="14">
        <v>0</v>
      </c>
    </row>
    <row r="966" spans="1:6" x14ac:dyDescent="0.3">
      <c r="A966" s="425">
        <v>42595</v>
      </c>
      <c r="B966" s="12">
        <v>225</v>
      </c>
      <c r="C966" s="426">
        <v>2.8055555555555554</v>
      </c>
      <c r="D966" s="426">
        <v>25.510439999999999</v>
      </c>
      <c r="E966" s="14">
        <v>2.9011253562970931</v>
      </c>
      <c r="F966" s="14">
        <v>0</v>
      </c>
    </row>
    <row r="967" spans="1:6" x14ac:dyDescent="0.3">
      <c r="A967" s="425">
        <v>42596</v>
      </c>
      <c r="B967" s="12">
        <v>226</v>
      </c>
      <c r="C967" s="426">
        <v>0.18571428571428572</v>
      </c>
      <c r="D967" s="426">
        <v>25.533480000000001</v>
      </c>
      <c r="E967" s="14">
        <v>2.9093043408626893</v>
      </c>
      <c r="F967" s="14">
        <v>0</v>
      </c>
    </row>
    <row r="968" spans="1:6" x14ac:dyDescent="0.3">
      <c r="A968" s="425">
        <v>42597</v>
      </c>
      <c r="B968" s="12">
        <v>227</v>
      </c>
      <c r="C968" s="426">
        <v>0.38125000000000003</v>
      </c>
      <c r="D968" s="426">
        <v>25.556519999999999</v>
      </c>
      <c r="E968" s="14">
        <v>2.9175049702385554</v>
      </c>
      <c r="F968" s="14">
        <v>0</v>
      </c>
    </row>
    <row r="969" spans="1:6" x14ac:dyDescent="0.3">
      <c r="A969" s="425">
        <v>42598</v>
      </c>
      <c r="B969" s="12">
        <v>228</v>
      </c>
      <c r="C969" s="426">
        <v>2.15</v>
      </c>
      <c r="D969" s="426">
        <v>25.715239999999998</v>
      </c>
      <c r="E969" s="14">
        <v>2.9745878783414672</v>
      </c>
      <c r="F969" s="14">
        <v>0</v>
      </c>
    </row>
    <row r="970" spans="1:6" x14ac:dyDescent="0.3">
      <c r="A970" s="425">
        <v>42599</v>
      </c>
      <c r="B970" s="12">
        <v>229</v>
      </c>
      <c r="C970" s="426">
        <v>0.92499999999999993</v>
      </c>
      <c r="D970" s="426">
        <v>25.751080000000002</v>
      </c>
      <c r="E970" s="14">
        <v>2.9876204913613371</v>
      </c>
      <c r="F970" s="14">
        <v>0</v>
      </c>
    </row>
    <row r="971" spans="1:6" x14ac:dyDescent="0.3">
      <c r="A971" s="425">
        <v>42600</v>
      </c>
      <c r="B971" s="12">
        <v>230</v>
      </c>
      <c r="C971" s="426">
        <v>1.2</v>
      </c>
      <c r="D971" s="426">
        <v>25.418279999999996</v>
      </c>
      <c r="E971" s="14">
        <v>2.8686254843539989</v>
      </c>
      <c r="F971" s="14">
        <v>0</v>
      </c>
    </row>
    <row r="972" spans="1:6" x14ac:dyDescent="0.3">
      <c r="A972" s="425">
        <v>42601</v>
      </c>
      <c r="B972" s="12">
        <v>231</v>
      </c>
      <c r="C972" s="426">
        <v>3.7611111111111111</v>
      </c>
      <c r="D972" s="426">
        <v>25.37988</v>
      </c>
      <c r="E972" s="14">
        <v>2.8551857017033915</v>
      </c>
      <c r="F972" s="14">
        <v>0</v>
      </c>
    </row>
    <row r="973" spans="1:6" x14ac:dyDescent="0.3">
      <c r="A973" s="425">
        <v>42602</v>
      </c>
      <c r="B973" s="12">
        <v>232</v>
      </c>
      <c r="C973" s="426">
        <v>0.19999999999999998</v>
      </c>
      <c r="D973" s="426">
        <v>25.47972</v>
      </c>
      <c r="E973" s="14">
        <v>2.8902536802736347</v>
      </c>
      <c r="F973" s="14">
        <v>0</v>
      </c>
    </row>
    <row r="974" spans="1:6" x14ac:dyDescent="0.3">
      <c r="A974" s="425">
        <v>42603</v>
      </c>
      <c r="B974" s="12">
        <v>233</v>
      </c>
      <c r="C974" s="426">
        <v>1.6666666666666666E-2</v>
      </c>
      <c r="D974" s="426">
        <v>25.649533333333334</v>
      </c>
      <c r="E974" s="14">
        <v>2.9508316748788941</v>
      </c>
      <c r="F974" s="14">
        <v>0</v>
      </c>
    </row>
    <row r="975" spans="1:6" x14ac:dyDescent="0.3">
      <c r="A975" s="425">
        <v>42604</v>
      </c>
      <c r="B975" s="12">
        <v>234</v>
      </c>
      <c r="C975" s="426">
        <v>0.47142857142857142</v>
      </c>
      <c r="D975" s="426">
        <v>25.612839999999998</v>
      </c>
      <c r="E975" s="14">
        <v>2.9376421939713748</v>
      </c>
      <c r="F975" s="14">
        <v>0</v>
      </c>
    </row>
    <row r="976" spans="1:6" x14ac:dyDescent="0.3">
      <c r="A976" s="425">
        <v>42605</v>
      </c>
      <c r="B976" s="12">
        <v>235</v>
      </c>
      <c r="C976" s="426">
        <v>1.2749999999999999</v>
      </c>
      <c r="D976" s="426">
        <v>25.589799999999997</v>
      </c>
      <c r="E976" s="14">
        <v>2.9293885748541539</v>
      </c>
      <c r="F976" s="14">
        <v>0</v>
      </c>
    </row>
    <row r="977" spans="1:6" x14ac:dyDescent="0.3">
      <c r="A977" s="425">
        <v>42606</v>
      </c>
      <c r="B977" s="12">
        <v>236</v>
      </c>
      <c r="C977" s="426">
        <v>0.16666666666666666</v>
      </c>
      <c r="D977" s="426">
        <v>25.776679999999999</v>
      </c>
      <c r="E977" s="14">
        <v>2.9969618285902162</v>
      </c>
      <c r="F977" s="14">
        <v>0</v>
      </c>
    </row>
    <row r="978" spans="1:6" x14ac:dyDescent="0.3">
      <c r="A978" s="425">
        <v>42607</v>
      </c>
      <c r="B978" s="12">
        <v>237</v>
      </c>
      <c r="C978" s="426">
        <v>0.23333333333333334</v>
      </c>
      <c r="D978" s="426">
        <v>25.651240000000001</v>
      </c>
      <c r="E978" s="14">
        <v>2.9514464805289866</v>
      </c>
      <c r="F978" s="14">
        <v>0</v>
      </c>
    </row>
    <row r="979" spans="1:6" x14ac:dyDescent="0.3">
      <c r="A979" s="425">
        <v>42608</v>
      </c>
      <c r="B979" s="12">
        <v>238</v>
      </c>
      <c r="C979" s="426">
        <v>4.0444444444444443</v>
      </c>
      <c r="D979" s="426">
        <v>25.602600000000002</v>
      </c>
      <c r="E979" s="14">
        <v>2.9339712396432418</v>
      </c>
      <c r="F979" s="14">
        <v>0</v>
      </c>
    </row>
    <row r="980" spans="1:6" x14ac:dyDescent="0.3">
      <c r="A980" s="425">
        <v>42609</v>
      </c>
      <c r="B980" s="12">
        <v>239</v>
      </c>
      <c r="C980" s="426">
        <v>0.15</v>
      </c>
      <c r="D980" s="426">
        <v>25.738280000000003</v>
      </c>
      <c r="E980" s="14">
        <v>2.9829599281437638</v>
      </c>
      <c r="F980" s="14">
        <v>0</v>
      </c>
    </row>
    <row r="981" spans="1:6" x14ac:dyDescent="0.3">
      <c r="A981" s="425">
        <v>42610</v>
      </c>
      <c r="B981" s="12">
        <v>240</v>
      </c>
      <c r="C981" s="426">
        <v>1.6</v>
      </c>
      <c r="D981" s="426">
        <v>25.8202</v>
      </c>
      <c r="E981" s="14">
        <v>3.012904010364279</v>
      </c>
      <c r="F981" s="14">
        <v>0</v>
      </c>
    </row>
    <row r="982" spans="1:6" x14ac:dyDescent="0.3">
      <c r="A982" s="425">
        <v>42611</v>
      </c>
      <c r="B982" s="12">
        <v>241</v>
      </c>
      <c r="C982" s="426">
        <v>2.25</v>
      </c>
      <c r="D982" s="426">
        <v>25.658920000000002</v>
      </c>
      <c r="E982" s="14">
        <v>2.9542145823779911</v>
      </c>
      <c r="F982" s="14">
        <v>0</v>
      </c>
    </row>
    <row r="983" spans="1:6" x14ac:dyDescent="0.3">
      <c r="A983" s="425">
        <v>42612</v>
      </c>
      <c r="B983" s="12">
        <v>242</v>
      </c>
      <c r="C983" s="426">
        <v>0.56111111111111112</v>
      </c>
      <c r="D983" s="426">
        <v>25.551400000000001</v>
      </c>
      <c r="E983" s="14">
        <v>2.9156807366395259</v>
      </c>
      <c r="F983" s="14">
        <v>0</v>
      </c>
    </row>
    <row r="984" spans="1:6" x14ac:dyDescent="0.3">
      <c r="A984" s="425">
        <v>42613</v>
      </c>
      <c r="B984" s="12">
        <v>243</v>
      </c>
      <c r="C984" s="426">
        <v>0.16666666666666666</v>
      </c>
      <c r="D984" s="426">
        <v>25.745960000000004</v>
      </c>
      <c r="E984" s="14">
        <v>2.9857554579538359</v>
      </c>
      <c r="F984" s="14">
        <v>0</v>
      </c>
    </row>
    <row r="985" spans="1:6" x14ac:dyDescent="0.3">
      <c r="A985" s="425">
        <v>42614</v>
      </c>
      <c r="B985" s="12">
        <v>244</v>
      </c>
      <c r="C985" s="426">
        <v>5</v>
      </c>
      <c r="D985" s="426">
        <v>25.761319999999998</v>
      </c>
      <c r="E985" s="14">
        <v>3.0164912184122996</v>
      </c>
      <c r="F985" s="14">
        <v>0</v>
      </c>
    </row>
    <row r="986" spans="1:6" x14ac:dyDescent="0.3">
      <c r="A986" s="425">
        <v>42615</v>
      </c>
      <c r="B986" s="12">
        <v>245</v>
      </c>
      <c r="C986" s="426">
        <v>1.4777777777777779</v>
      </c>
      <c r="D986" s="426">
        <v>25.63588</v>
      </c>
      <c r="E986" s="14">
        <v>2.9706731329195835</v>
      </c>
      <c r="F986" s="14">
        <v>0</v>
      </c>
    </row>
    <row r="987" spans="1:6" x14ac:dyDescent="0.3">
      <c r="A987" s="425">
        <v>42616</v>
      </c>
      <c r="B987" s="12">
        <v>246</v>
      </c>
      <c r="C987" s="426">
        <v>1.6055555555555554</v>
      </c>
      <c r="D987" s="426">
        <v>25.710120000000003</v>
      </c>
      <c r="E987" s="14">
        <v>2.9977113108635804</v>
      </c>
      <c r="F987" s="14">
        <v>0</v>
      </c>
    </row>
    <row r="988" spans="1:6" x14ac:dyDescent="0.3">
      <c r="A988" s="425">
        <v>42617</v>
      </c>
      <c r="B988" s="12">
        <v>247</v>
      </c>
      <c r="C988" s="426">
        <v>0.42000000000000004</v>
      </c>
      <c r="D988" s="426">
        <v>25.881640000000001</v>
      </c>
      <c r="E988" s="14">
        <v>3.0610523246608659</v>
      </c>
      <c r="F988" s="14">
        <v>0</v>
      </c>
    </row>
    <row r="989" spans="1:6" x14ac:dyDescent="0.3">
      <c r="A989" s="425">
        <v>42618</v>
      </c>
      <c r="B989" s="12">
        <v>248</v>
      </c>
      <c r="C989" s="426">
        <v>0.22999999999999998</v>
      </c>
      <c r="D989" s="426">
        <v>25.733160000000002</v>
      </c>
      <c r="E989" s="14">
        <v>3.0061488284051241</v>
      </c>
      <c r="F989" s="14">
        <v>0</v>
      </c>
    </row>
    <row r="990" spans="1:6" x14ac:dyDescent="0.3">
      <c r="A990" s="425">
        <v>42619</v>
      </c>
      <c r="B990" s="12">
        <v>249</v>
      </c>
      <c r="C990" s="426">
        <v>2.1437500000000003</v>
      </c>
      <c r="D990" s="426">
        <v>25.7818</v>
      </c>
      <c r="E990" s="14">
        <v>3.0240336116231554</v>
      </c>
      <c r="F990" s="14">
        <v>0</v>
      </c>
    </row>
    <row r="991" spans="1:6" x14ac:dyDescent="0.3">
      <c r="A991" s="425">
        <v>42620</v>
      </c>
      <c r="B991" s="12">
        <v>250</v>
      </c>
      <c r="C991" s="426">
        <v>7.0349999999999993</v>
      </c>
      <c r="D991" s="426">
        <v>25.874244444444443</v>
      </c>
      <c r="E991" s="14">
        <v>3.0582959754158998</v>
      </c>
      <c r="F991" s="14">
        <v>0</v>
      </c>
    </row>
    <row r="992" spans="1:6" x14ac:dyDescent="0.3">
      <c r="A992" s="425">
        <v>42621</v>
      </c>
      <c r="B992" s="12">
        <v>251</v>
      </c>
      <c r="C992" s="426">
        <v>3.5350000000000001</v>
      </c>
      <c r="D992" s="426">
        <v>25.794599999999996</v>
      </c>
      <c r="E992" s="14">
        <v>3.0287564469176265</v>
      </c>
      <c r="F992" s="14">
        <v>0</v>
      </c>
    </row>
    <row r="993" spans="1:6" x14ac:dyDescent="0.3">
      <c r="A993" s="425">
        <v>42622</v>
      </c>
      <c r="B993" s="12">
        <v>252</v>
      </c>
      <c r="C993" s="426">
        <v>2.2944444444444447</v>
      </c>
      <c r="D993" s="426">
        <v>25.615400000000001</v>
      </c>
      <c r="E993" s="14">
        <v>2.9632543891381671</v>
      </c>
      <c r="F993" s="14">
        <v>0</v>
      </c>
    </row>
    <row r="994" spans="1:6" x14ac:dyDescent="0.3">
      <c r="A994" s="425">
        <v>42623</v>
      </c>
      <c r="B994" s="12">
        <v>253</v>
      </c>
      <c r="C994" s="426">
        <v>6.0062499999999996</v>
      </c>
      <c r="D994" s="426">
        <v>25.594920000000002</v>
      </c>
      <c r="E994" s="14">
        <v>2.9558529450785982</v>
      </c>
      <c r="F994" s="14">
        <v>0</v>
      </c>
    </row>
    <row r="995" spans="1:6" x14ac:dyDescent="0.3">
      <c r="A995" s="425">
        <v>42624</v>
      </c>
      <c r="B995" s="12">
        <v>254</v>
      </c>
      <c r="C995" s="426">
        <v>2.1666666666666661</v>
      </c>
      <c r="D995" s="426">
        <v>25.725480000000005</v>
      </c>
      <c r="E995" s="14">
        <v>3.0033338798655262</v>
      </c>
      <c r="F995" s="14">
        <v>0</v>
      </c>
    </row>
    <row r="996" spans="1:6" x14ac:dyDescent="0.3">
      <c r="A996" s="425">
        <v>42625</v>
      </c>
      <c r="B996" s="12">
        <v>255</v>
      </c>
      <c r="C996" s="426">
        <v>4.9999999999999996E-2</v>
      </c>
      <c r="D996" s="426">
        <v>25.7818</v>
      </c>
      <c r="E996" s="14">
        <v>3.0240336116231554</v>
      </c>
      <c r="F996" s="14">
        <v>0</v>
      </c>
    </row>
    <row r="997" spans="1:6" x14ac:dyDescent="0.3">
      <c r="A997" s="425">
        <v>42626</v>
      </c>
      <c r="B997" s="12">
        <v>256</v>
      </c>
      <c r="C997" s="426">
        <v>0.5</v>
      </c>
      <c r="D997" s="426">
        <v>25.697319999999998</v>
      </c>
      <c r="E997" s="14">
        <v>2.9930332971161571</v>
      </c>
      <c r="F997" s="14">
        <v>0</v>
      </c>
    </row>
    <row r="998" spans="1:6" x14ac:dyDescent="0.3">
      <c r="A998" s="425">
        <v>42627</v>
      </c>
      <c r="B998" s="12">
        <v>257</v>
      </c>
      <c r="C998" s="426">
        <v>1.1625000000000001</v>
      </c>
      <c r="D998" s="426">
        <v>25.881640000000001</v>
      </c>
      <c r="E998" s="14">
        <v>3.0610523246608659</v>
      </c>
      <c r="F998" s="14">
        <v>0</v>
      </c>
    </row>
    <row r="999" spans="1:6" x14ac:dyDescent="0.3">
      <c r="A999" s="425">
        <v>42628</v>
      </c>
      <c r="B999" s="12">
        <v>258</v>
      </c>
      <c r="C999" s="426">
        <v>1.7777777777777777</v>
      </c>
      <c r="D999" s="426">
        <v>25.857177777777778</v>
      </c>
      <c r="E999" s="14">
        <v>3.0519438625067803</v>
      </c>
      <c r="F999" s="14">
        <v>0</v>
      </c>
    </row>
    <row r="1000" spans="1:6" x14ac:dyDescent="0.3">
      <c r="A1000" s="425">
        <v>42629</v>
      </c>
      <c r="B1000" s="12">
        <v>259</v>
      </c>
      <c r="C1000" s="426">
        <v>5.7285714285714286</v>
      </c>
      <c r="D1000" s="426">
        <v>26.04206666666667</v>
      </c>
      <c r="E1000" s="14">
        <v>3.1214057863880935</v>
      </c>
      <c r="F1000" s="14">
        <v>0</v>
      </c>
    </row>
    <row r="1001" spans="1:6" x14ac:dyDescent="0.3">
      <c r="A1001" s="425">
        <v>42630</v>
      </c>
      <c r="B1001" s="12">
        <v>260</v>
      </c>
      <c r="C1001" s="426">
        <v>0.14285714285714285</v>
      </c>
      <c r="D1001" s="426">
        <v>26.187133333333332</v>
      </c>
      <c r="E1001" s="14">
        <v>3.1769091886813556</v>
      </c>
      <c r="F1001" s="14">
        <v>0</v>
      </c>
    </row>
    <row r="1002" spans="1:6" x14ac:dyDescent="0.3">
      <c r="A1002" s="425">
        <v>42631</v>
      </c>
      <c r="B1002" s="12">
        <v>261</v>
      </c>
      <c r="C1002" s="426">
        <v>0.5</v>
      </c>
      <c r="D1002" s="426">
        <v>26.133088888888889</v>
      </c>
      <c r="E1002" s="14">
        <v>3.1561280719010432</v>
      </c>
      <c r="F1002" s="14">
        <v>0</v>
      </c>
    </row>
    <row r="1003" spans="1:6" x14ac:dyDescent="0.3">
      <c r="A1003" s="425">
        <v>42632</v>
      </c>
      <c r="B1003" s="12">
        <v>262</v>
      </c>
      <c r="C1003" s="426">
        <v>0.55714285714285716</v>
      </c>
      <c r="D1003" s="426">
        <v>26.178600000000003</v>
      </c>
      <c r="E1003" s="14">
        <v>3.1736197846573395</v>
      </c>
      <c r="F1003" s="14">
        <v>0</v>
      </c>
    </row>
    <row r="1004" spans="1:6" x14ac:dyDescent="0.3">
      <c r="A1004" s="425">
        <v>42633</v>
      </c>
      <c r="B1004" s="12">
        <v>263</v>
      </c>
      <c r="C1004" s="426">
        <v>0</v>
      </c>
      <c r="D1004" s="426">
        <v>25.874244444444443</v>
      </c>
      <c r="E1004" s="14">
        <v>3.0582959754158998</v>
      </c>
      <c r="F1004" s="14">
        <v>0</v>
      </c>
    </row>
    <row r="1005" spans="1:6" x14ac:dyDescent="0.3">
      <c r="A1005" s="425">
        <v>42634</v>
      </c>
      <c r="B1005" s="12">
        <v>264</v>
      </c>
      <c r="C1005" s="426">
        <v>1.7437499999999999</v>
      </c>
      <c r="D1005" s="426">
        <v>25.80597777777778</v>
      </c>
      <c r="E1005" s="14">
        <v>3.0329602342666835</v>
      </c>
      <c r="F1005" s="14">
        <v>0</v>
      </c>
    </row>
    <row r="1006" spans="1:6" x14ac:dyDescent="0.3">
      <c r="A1006" s="425">
        <v>42635</v>
      </c>
      <c r="B1006" s="12">
        <v>265</v>
      </c>
      <c r="C1006" s="426">
        <v>1.5874999999999999</v>
      </c>
      <c r="D1006" s="426">
        <v>26.007933333333334</v>
      </c>
      <c r="E1006" s="14">
        <v>3.1084745090995991</v>
      </c>
      <c r="F1006" s="14">
        <v>0</v>
      </c>
    </row>
    <row r="1007" spans="1:6" x14ac:dyDescent="0.3">
      <c r="A1007" s="425">
        <v>42636</v>
      </c>
      <c r="B1007" s="12">
        <v>266</v>
      </c>
      <c r="C1007" s="426">
        <v>0.74285714285714277</v>
      </c>
      <c r="D1007" s="426">
        <v>26.101800000000001</v>
      </c>
      <c r="E1007" s="14">
        <v>3.1441530500510422</v>
      </c>
      <c r="F1007" s="14">
        <v>0</v>
      </c>
    </row>
    <row r="1008" spans="1:6" x14ac:dyDescent="0.3">
      <c r="A1008" s="425">
        <v>42637</v>
      </c>
      <c r="B1008" s="12">
        <v>267</v>
      </c>
      <c r="C1008" s="426">
        <v>0</v>
      </c>
      <c r="D1008" s="426">
        <v>25.817355555555558</v>
      </c>
      <c r="E1008" s="14">
        <v>3.0371693995629259</v>
      </c>
      <c r="F1008" s="14">
        <v>0</v>
      </c>
    </row>
    <row r="1009" spans="1:6" x14ac:dyDescent="0.3">
      <c r="A1009" s="425">
        <v>42638</v>
      </c>
      <c r="B1009" s="12">
        <v>268</v>
      </c>
      <c r="C1009" s="426">
        <v>0.94374999999999998</v>
      </c>
      <c r="D1009" s="426">
        <v>25.899844444444444</v>
      </c>
      <c r="E1009" s="14">
        <v>3.0678468933430714</v>
      </c>
      <c r="F1009" s="14">
        <v>0</v>
      </c>
    </row>
    <row r="1010" spans="1:6" x14ac:dyDescent="0.3">
      <c r="A1010" s="425">
        <v>42639</v>
      </c>
      <c r="B1010" s="12">
        <v>269</v>
      </c>
      <c r="C1010" s="426">
        <v>2.0874999999999999</v>
      </c>
      <c r="D1010" s="426">
        <v>26.141622222222225</v>
      </c>
      <c r="E1010" s="14">
        <v>3.1594011294834874</v>
      </c>
      <c r="F1010" s="14">
        <v>0</v>
      </c>
    </row>
    <row r="1011" spans="1:6" x14ac:dyDescent="0.3">
      <c r="A1011" s="425">
        <v>42640</v>
      </c>
      <c r="B1011" s="12">
        <v>270</v>
      </c>
      <c r="C1011" s="426">
        <v>0</v>
      </c>
      <c r="D1011" s="426">
        <v>26.170066666666671</v>
      </c>
      <c r="E1011" s="14">
        <v>3.1703334476584186</v>
      </c>
      <c r="F1011" s="14">
        <v>0</v>
      </c>
    </row>
    <row r="1012" spans="1:6" x14ac:dyDescent="0.3">
      <c r="A1012" s="425">
        <v>42641</v>
      </c>
      <c r="B1012" s="12">
        <v>271</v>
      </c>
      <c r="C1012" s="426">
        <v>0.57777777777777783</v>
      </c>
      <c r="D1012" s="426">
        <v>26.216999999999999</v>
      </c>
      <c r="E1012" s="14">
        <v>3.1884462693516902</v>
      </c>
      <c r="F1012" s="14">
        <v>0</v>
      </c>
    </row>
    <row r="1013" spans="1:6" x14ac:dyDescent="0.3">
      <c r="A1013" s="425">
        <v>42642</v>
      </c>
      <c r="B1013" s="12">
        <v>272</v>
      </c>
      <c r="C1013" s="426">
        <v>0.21249999999999999</v>
      </c>
      <c r="D1013" s="426">
        <v>26.252839999999999</v>
      </c>
      <c r="E1013" s="14">
        <v>3.2023404328839575</v>
      </c>
      <c r="F1013" s="14">
        <v>0</v>
      </c>
    </row>
    <row r="1014" spans="1:6" x14ac:dyDescent="0.3">
      <c r="A1014" s="425">
        <v>42643</v>
      </c>
      <c r="B1014" s="12">
        <v>273</v>
      </c>
      <c r="C1014" s="426">
        <v>0.95</v>
      </c>
      <c r="D1014" s="426">
        <v>26.109480000000001</v>
      </c>
      <c r="E1014" s="14">
        <v>3.1470885640386435</v>
      </c>
      <c r="F1014" s="14">
        <v>0</v>
      </c>
    </row>
    <row r="1015" spans="1:6" x14ac:dyDescent="0.3">
      <c r="A1015" s="425">
        <v>42644</v>
      </c>
      <c r="B1015" s="12">
        <v>274</v>
      </c>
      <c r="C1015" s="426">
        <v>5.5714285714285712</v>
      </c>
      <c r="D1015" s="426">
        <v>26.19652</v>
      </c>
      <c r="E1015" s="14">
        <v>3.2335399279374291</v>
      </c>
      <c r="F1015" s="14">
        <v>0</v>
      </c>
    </row>
    <row r="1016" spans="1:6" x14ac:dyDescent="0.3">
      <c r="A1016" s="425">
        <v>42645</v>
      </c>
      <c r="B1016" s="12">
        <v>275</v>
      </c>
      <c r="C1016" s="426">
        <v>7.5400000000000009</v>
      </c>
      <c r="D1016" s="426">
        <v>26.403880000000001</v>
      </c>
      <c r="E1016" s="14">
        <v>3.3158494653789616</v>
      </c>
      <c r="F1016" s="14">
        <v>0</v>
      </c>
    </row>
    <row r="1017" spans="1:6" x14ac:dyDescent="0.3">
      <c r="A1017" s="425">
        <v>42646</v>
      </c>
      <c r="B1017" s="12">
        <v>276</v>
      </c>
      <c r="C1017" s="426">
        <v>0</v>
      </c>
      <c r="D1017" s="426">
        <v>26.283560000000001</v>
      </c>
      <c r="E1017" s="14">
        <v>3.2678644387754772</v>
      </c>
      <c r="F1017" s="14">
        <v>0</v>
      </c>
    </row>
    <row r="1018" spans="1:6" x14ac:dyDescent="0.3">
      <c r="A1018" s="425">
        <v>42647</v>
      </c>
      <c r="B1018" s="12">
        <v>277</v>
      </c>
      <c r="C1018" s="426">
        <v>0.52222222222222225</v>
      </c>
      <c r="D1018" s="426">
        <v>26.36036</v>
      </c>
      <c r="E1018" s="14">
        <v>3.2984211741757385</v>
      </c>
      <c r="F1018" s="14">
        <v>0</v>
      </c>
    </row>
    <row r="1019" spans="1:6" x14ac:dyDescent="0.3">
      <c r="A1019" s="425">
        <v>42648</v>
      </c>
      <c r="B1019" s="12">
        <v>278</v>
      </c>
      <c r="C1019" s="426">
        <v>1.6111111111111112</v>
      </c>
      <c r="D1019" s="426">
        <v>26.437159999999999</v>
      </c>
      <c r="E1019" s="14">
        <v>3.3292321462019645</v>
      </c>
      <c r="F1019" s="14">
        <v>0</v>
      </c>
    </row>
    <row r="1020" spans="1:6" x14ac:dyDescent="0.3">
      <c r="A1020" s="425">
        <v>42649</v>
      </c>
      <c r="B1020" s="12">
        <v>279</v>
      </c>
      <c r="C1020" s="426">
        <v>4.8499999999999996</v>
      </c>
      <c r="D1020" s="426">
        <v>26.380839999999999</v>
      </c>
      <c r="E1020" s="14">
        <v>3.3066125457073747</v>
      </c>
      <c r="F1020" s="14">
        <v>0</v>
      </c>
    </row>
    <row r="1021" spans="1:6" x14ac:dyDescent="0.3">
      <c r="A1021" s="425">
        <v>42650</v>
      </c>
      <c r="B1021" s="12">
        <v>280</v>
      </c>
      <c r="C1021" s="426">
        <v>0.57999999999999996</v>
      </c>
      <c r="D1021" s="426">
        <v>26.411560000000001</v>
      </c>
      <c r="E1021" s="14">
        <v>3.3189335303552938</v>
      </c>
      <c r="F1021" s="14">
        <v>0</v>
      </c>
    </row>
    <row r="1022" spans="1:6" x14ac:dyDescent="0.3">
      <c r="A1022" s="425">
        <v>42651</v>
      </c>
      <c r="B1022" s="12">
        <v>281</v>
      </c>
      <c r="C1022" s="426">
        <v>2.6444444444444444</v>
      </c>
      <c r="D1022" s="426">
        <v>26.3322</v>
      </c>
      <c r="E1022" s="14">
        <v>3.2871875553159513</v>
      </c>
      <c r="F1022" s="14">
        <v>0</v>
      </c>
    </row>
    <row r="1023" spans="1:6" x14ac:dyDescent="0.3">
      <c r="A1023" s="425">
        <v>42652</v>
      </c>
      <c r="B1023" s="12">
        <v>282</v>
      </c>
      <c r="C1023" s="426">
        <v>2.7722222222222226</v>
      </c>
      <c r="D1023" s="426">
        <v>26.439720000000001</v>
      </c>
      <c r="E1023" s="14">
        <v>3.3302635653129968</v>
      </c>
      <c r="F1023" s="14">
        <v>0</v>
      </c>
    </row>
    <row r="1024" spans="1:6" x14ac:dyDescent="0.3">
      <c r="A1024" s="425">
        <v>42653</v>
      </c>
      <c r="B1024" s="12">
        <v>283</v>
      </c>
      <c r="C1024" s="426">
        <v>0.25</v>
      </c>
      <c r="D1024" s="426">
        <v>26.498600000000003</v>
      </c>
      <c r="E1024" s="14">
        <v>3.3540644454675648</v>
      </c>
      <c r="F1024" s="14">
        <v>0</v>
      </c>
    </row>
    <row r="1025" spans="1:6" x14ac:dyDescent="0.3">
      <c r="A1025" s="425">
        <v>42654</v>
      </c>
      <c r="B1025" s="12">
        <v>284</v>
      </c>
      <c r="C1025" s="426">
        <v>1.675</v>
      </c>
      <c r="D1025" s="426">
        <v>26.549800000000001</v>
      </c>
      <c r="E1025" s="14">
        <v>3.374882922885873</v>
      </c>
      <c r="F1025" s="14">
        <v>0</v>
      </c>
    </row>
    <row r="1026" spans="1:6" x14ac:dyDescent="0.3">
      <c r="A1026" s="425">
        <v>42655</v>
      </c>
      <c r="B1026" s="12">
        <v>285</v>
      </c>
      <c r="C1026" s="426">
        <v>5.5555555555555552E-2</v>
      </c>
      <c r="D1026" s="426">
        <v>26.60868</v>
      </c>
      <c r="E1026" s="14">
        <v>3.3989648220638036</v>
      </c>
      <c r="F1026" s="14">
        <v>0</v>
      </c>
    </row>
    <row r="1027" spans="1:6" x14ac:dyDescent="0.3">
      <c r="A1027" s="425">
        <v>42656</v>
      </c>
      <c r="B1027" s="12">
        <v>286</v>
      </c>
      <c r="C1027" s="426">
        <v>0</v>
      </c>
      <c r="D1027" s="426">
        <v>26.65476</v>
      </c>
      <c r="E1027" s="14">
        <v>3.4179166736901925</v>
      </c>
      <c r="F1027" s="14">
        <v>0</v>
      </c>
    </row>
    <row r="1028" spans="1:6" x14ac:dyDescent="0.3">
      <c r="A1028" s="425">
        <v>42657</v>
      </c>
      <c r="B1028" s="12">
        <v>287</v>
      </c>
      <c r="C1028" s="426">
        <v>1.6666666666666667</v>
      </c>
      <c r="D1028" s="426">
        <v>26.670120000000004</v>
      </c>
      <c r="E1028" s="14">
        <v>3.4242545032974672</v>
      </c>
      <c r="F1028" s="14">
        <v>0</v>
      </c>
    </row>
    <row r="1029" spans="1:6" x14ac:dyDescent="0.3">
      <c r="A1029" s="425">
        <v>42658</v>
      </c>
      <c r="B1029" s="12">
        <v>288</v>
      </c>
      <c r="C1029" s="426">
        <v>1.6714285714285713</v>
      </c>
      <c r="D1029" s="426">
        <v>26.5242</v>
      </c>
      <c r="E1029" s="14">
        <v>3.3644594769353389</v>
      </c>
      <c r="F1029" s="14">
        <v>0</v>
      </c>
    </row>
    <row r="1030" spans="1:6" x14ac:dyDescent="0.3">
      <c r="A1030" s="425">
        <v>42659</v>
      </c>
      <c r="B1030" s="12">
        <v>289</v>
      </c>
      <c r="C1030" s="426">
        <v>1.3666666666666667</v>
      </c>
      <c r="D1030" s="426">
        <v>26.434600000000003</v>
      </c>
      <c r="E1030" s="14">
        <v>3.328201010355369</v>
      </c>
      <c r="F1030" s="14">
        <v>0</v>
      </c>
    </row>
    <row r="1031" spans="1:6" x14ac:dyDescent="0.3">
      <c r="A1031" s="425">
        <v>42660</v>
      </c>
      <c r="B1031" s="12">
        <v>290</v>
      </c>
      <c r="C1031" s="426">
        <v>5.177777777777778</v>
      </c>
      <c r="D1031" s="426">
        <v>26.629159999999999</v>
      </c>
      <c r="E1031" s="14">
        <v>3.4073764584285469</v>
      </c>
      <c r="F1031" s="14">
        <v>0</v>
      </c>
    </row>
    <row r="1032" spans="1:6" x14ac:dyDescent="0.3">
      <c r="A1032" s="425">
        <v>42661</v>
      </c>
      <c r="B1032" s="12">
        <v>291</v>
      </c>
      <c r="C1032" s="426">
        <v>0.9</v>
      </c>
      <c r="D1032" s="426">
        <v>26.624040000000001</v>
      </c>
      <c r="E1032" s="14">
        <v>3.4052718386351843</v>
      </c>
      <c r="F1032" s="14">
        <v>0</v>
      </c>
    </row>
    <row r="1033" spans="1:6" x14ac:dyDescent="0.3">
      <c r="A1033" s="425">
        <v>42662</v>
      </c>
      <c r="B1033" s="12">
        <v>292</v>
      </c>
      <c r="C1033" s="426">
        <v>0</v>
      </c>
      <c r="D1033" s="426">
        <v>26.787880000000001</v>
      </c>
      <c r="E1033" s="14">
        <v>3.4731865352599187</v>
      </c>
      <c r="F1033" s="14">
        <v>0</v>
      </c>
    </row>
    <row r="1034" spans="1:6" x14ac:dyDescent="0.3">
      <c r="A1034" s="425">
        <v>42663</v>
      </c>
      <c r="B1034" s="12">
        <v>293</v>
      </c>
      <c r="C1034" s="426">
        <v>0.57999999999999996</v>
      </c>
      <c r="D1034" s="426">
        <v>26.711079999999999</v>
      </c>
      <c r="E1034" s="14">
        <v>3.4412056655286367</v>
      </c>
      <c r="F1034" s="14">
        <v>0</v>
      </c>
    </row>
    <row r="1035" spans="1:6" x14ac:dyDescent="0.3">
      <c r="A1035" s="425">
        <v>42664</v>
      </c>
      <c r="B1035" s="12">
        <v>294</v>
      </c>
      <c r="C1035" s="426">
        <v>2.5</v>
      </c>
      <c r="D1035" s="426">
        <v>26.847044444444442</v>
      </c>
      <c r="E1035" s="14">
        <v>3.4979996280664798</v>
      </c>
      <c r="F1035" s="14">
        <v>0</v>
      </c>
    </row>
    <row r="1036" spans="1:6" x14ac:dyDescent="0.3">
      <c r="A1036" s="425">
        <v>42665</v>
      </c>
      <c r="B1036" s="12">
        <v>295</v>
      </c>
      <c r="C1036" s="426">
        <v>0.58888888888888891</v>
      </c>
      <c r="D1036" s="426">
        <v>26.613799999999998</v>
      </c>
      <c r="E1036" s="14">
        <v>3.4010660206589542</v>
      </c>
      <c r="F1036" s="14">
        <v>0</v>
      </c>
    </row>
    <row r="1037" spans="1:6" x14ac:dyDescent="0.3">
      <c r="A1037" s="425">
        <v>42666</v>
      </c>
      <c r="B1037" s="12">
        <v>296</v>
      </c>
      <c r="C1037" s="426">
        <v>0.88888888888888884</v>
      </c>
      <c r="D1037" s="426">
        <v>26.58052</v>
      </c>
      <c r="E1037" s="14">
        <v>3.3874286015285593</v>
      </c>
      <c r="F1037" s="14">
        <v>0</v>
      </c>
    </row>
    <row r="1038" spans="1:6" x14ac:dyDescent="0.3">
      <c r="A1038" s="425">
        <v>42667</v>
      </c>
      <c r="B1038" s="12">
        <v>297</v>
      </c>
      <c r="C1038" s="426">
        <v>2.3937499999999998</v>
      </c>
      <c r="D1038" s="426">
        <v>26.521639999999998</v>
      </c>
      <c r="E1038" s="14">
        <v>3.3634186955634431</v>
      </c>
      <c r="F1038" s="14">
        <v>0</v>
      </c>
    </row>
    <row r="1039" spans="1:6" x14ac:dyDescent="0.3">
      <c r="A1039" s="425">
        <v>42668</v>
      </c>
      <c r="B1039" s="12">
        <v>298</v>
      </c>
      <c r="C1039" s="426">
        <v>2.125</v>
      </c>
      <c r="D1039" s="426">
        <v>26.728999999999999</v>
      </c>
      <c r="E1039" s="14">
        <v>3.4486448178912879</v>
      </c>
      <c r="F1039" s="14">
        <v>0</v>
      </c>
    </row>
    <row r="1040" spans="1:6" x14ac:dyDescent="0.3">
      <c r="A1040" s="425">
        <v>42669</v>
      </c>
      <c r="B1040" s="12">
        <v>299</v>
      </c>
      <c r="C1040" s="426">
        <v>3.8149999999999999</v>
      </c>
      <c r="D1040" s="426">
        <v>26.639400000000002</v>
      </c>
      <c r="E1040" s="14">
        <v>3.4115891206562048</v>
      </c>
      <c r="F1040" s="14">
        <v>0</v>
      </c>
    </row>
    <row r="1041" spans="1:6" x14ac:dyDescent="0.3">
      <c r="A1041" s="425">
        <v>42670</v>
      </c>
      <c r="B1041" s="12">
        <v>300</v>
      </c>
      <c r="C1041" s="426">
        <v>0.53749999999999998</v>
      </c>
      <c r="D1041" s="426">
        <v>26.695719999999998</v>
      </c>
      <c r="E1041" s="14">
        <v>3.4348404045650147</v>
      </c>
      <c r="F1041" s="14">
        <v>0</v>
      </c>
    </row>
    <row r="1042" spans="1:6" x14ac:dyDescent="0.3">
      <c r="A1042" s="425">
        <v>42671</v>
      </c>
      <c r="B1042" s="12">
        <v>301</v>
      </c>
      <c r="C1042" s="426">
        <v>4.1111111111111107</v>
      </c>
      <c r="D1042" s="426">
        <v>26.782760000000003</v>
      </c>
      <c r="E1042" s="14">
        <v>3.4710464546598465</v>
      </c>
      <c r="F1042" s="14">
        <v>0</v>
      </c>
    </row>
    <row r="1043" spans="1:6" x14ac:dyDescent="0.3">
      <c r="A1043" s="425">
        <v>42672</v>
      </c>
      <c r="B1043" s="12">
        <v>302</v>
      </c>
      <c r="C1043" s="426">
        <v>0.1111111111111111</v>
      </c>
      <c r="D1043" s="426">
        <v>26.798120000000001</v>
      </c>
      <c r="E1043" s="14">
        <v>3.4774701382107942</v>
      </c>
      <c r="F1043" s="14">
        <v>0</v>
      </c>
    </row>
    <row r="1044" spans="1:6" x14ac:dyDescent="0.3">
      <c r="A1044" s="425">
        <v>42673</v>
      </c>
      <c r="B1044" s="12">
        <v>303</v>
      </c>
      <c r="C1044" s="426">
        <v>5.322222222222222</v>
      </c>
      <c r="D1044" s="426">
        <v>26.813479999999998</v>
      </c>
      <c r="E1044" s="14">
        <v>3.4839041500869667</v>
      </c>
      <c r="F1044" s="14">
        <v>0</v>
      </c>
    </row>
    <row r="1045" spans="1:6" x14ac:dyDescent="0.3">
      <c r="A1045" s="425">
        <v>42674</v>
      </c>
      <c r="B1045" s="12">
        <v>304</v>
      </c>
      <c r="C1045" s="426">
        <v>3</v>
      </c>
      <c r="D1045" s="426">
        <v>26.979880000000001</v>
      </c>
      <c r="E1045" s="14">
        <v>3.5542694765295484</v>
      </c>
      <c r="F1045" s="14">
        <v>0</v>
      </c>
    </row>
    <row r="1046" spans="1:6" x14ac:dyDescent="0.3">
      <c r="A1046" s="425">
        <v>42675</v>
      </c>
      <c r="B1046" s="12">
        <v>305</v>
      </c>
      <c r="C1046" s="426">
        <v>0.78888888888888886</v>
      </c>
      <c r="D1046" s="426">
        <v>26.792999999999999</v>
      </c>
      <c r="E1046" s="14">
        <v>3.5038140561816213</v>
      </c>
      <c r="F1046" s="14">
        <v>0</v>
      </c>
    </row>
    <row r="1047" spans="1:6" x14ac:dyDescent="0.3">
      <c r="A1047" s="425">
        <v>42676</v>
      </c>
      <c r="B1047" s="12">
        <v>306</v>
      </c>
      <c r="C1047" s="426">
        <v>0.68888888888888888</v>
      </c>
      <c r="D1047" s="426">
        <v>26.723880000000001</v>
      </c>
      <c r="E1047" s="14">
        <v>3.4747680619895811</v>
      </c>
      <c r="F1047" s="14">
        <v>0</v>
      </c>
    </row>
    <row r="1048" spans="1:6" x14ac:dyDescent="0.3">
      <c r="A1048" s="425">
        <v>42677</v>
      </c>
      <c r="B1048" s="12">
        <v>307</v>
      </c>
      <c r="C1048" s="426">
        <v>0</v>
      </c>
      <c r="D1048" s="426">
        <v>26.769960000000005</v>
      </c>
      <c r="E1048" s="14">
        <v>3.4941086582006906</v>
      </c>
      <c r="F1048" s="14">
        <v>0</v>
      </c>
    </row>
    <row r="1049" spans="1:6" x14ac:dyDescent="0.3">
      <c r="A1049" s="425">
        <v>42678</v>
      </c>
      <c r="B1049" s="12">
        <v>308</v>
      </c>
      <c r="C1049" s="426">
        <v>3.2375000000000003</v>
      </c>
      <c r="D1049" s="426">
        <v>26.782760000000003</v>
      </c>
      <c r="E1049" s="14">
        <v>3.4994976551078785</v>
      </c>
      <c r="F1049" s="14">
        <v>0</v>
      </c>
    </row>
    <row r="1050" spans="1:6" x14ac:dyDescent="0.3">
      <c r="A1050" s="425">
        <v>42679</v>
      </c>
      <c r="B1050" s="12">
        <v>309</v>
      </c>
      <c r="C1050" s="426">
        <v>3.2399999999999998</v>
      </c>
      <c r="D1050" s="426">
        <v>26.92868</v>
      </c>
      <c r="E1050" s="14">
        <v>3.56144384014096</v>
      </c>
      <c r="F1050" s="14">
        <v>0</v>
      </c>
    </row>
    <row r="1051" spans="1:6" x14ac:dyDescent="0.3">
      <c r="A1051" s="425">
        <v>42680</v>
      </c>
      <c r="B1051" s="12">
        <v>310</v>
      </c>
      <c r="C1051" s="426">
        <v>0.79999999999999993</v>
      </c>
      <c r="D1051" s="426">
        <v>26.997800000000005</v>
      </c>
      <c r="E1051" s="14">
        <v>3.5911159765983505</v>
      </c>
      <c r="F1051" s="14">
        <v>0</v>
      </c>
    </row>
    <row r="1052" spans="1:6" x14ac:dyDescent="0.3">
      <c r="A1052" s="425">
        <v>42681</v>
      </c>
      <c r="B1052" s="12">
        <v>311</v>
      </c>
      <c r="C1052" s="426">
        <v>1.9750000000000001</v>
      </c>
      <c r="D1052" s="426">
        <v>27.08484</v>
      </c>
      <c r="E1052" s="14">
        <v>3.6287829837560621</v>
      </c>
      <c r="F1052" s="14">
        <v>0</v>
      </c>
    </row>
    <row r="1053" spans="1:6" x14ac:dyDescent="0.3">
      <c r="A1053" s="425">
        <v>42682</v>
      </c>
      <c r="B1053" s="12">
        <v>312</v>
      </c>
      <c r="C1053" s="426">
        <v>0.42777777777777776</v>
      </c>
      <c r="D1053" s="426">
        <v>26.887720000000002</v>
      </c>
      <c r="E1053" s="14">
        <v>3.5439603379882314</v>
      </c>
      <c r="F1053" s="14">
        <v>0</v>
      </c>
    </row>
    <row r="1054" spans="1:6" x14ac:dyDescent="0.3">
      <c r="A1054" s="425">
        <v>42683</v>
      </c>
      <c r="B1054" s="12">
        <v>313</v>
      </c>
      <c r="C1054" s="426">
        <v>6.0166666666666675</v>
      </c>
      <c r="D1054" s="426">
        <v>26.967079999999999</v>
      </c>
      <c r="E1054" s="14">
        <v>3.577902177349424</v>
      </c>
      <c r="F1054" s="14">
        <v>0</v>
      </c>
    </row>
    <row r="1055" spans="1:6" x14ac:dyDescent="0.3">
      <c r="A1055" s="425">
        <v>42684</v>
      </c>
      <c r="B1055" s="12">
        <v>314</v>
      </c>
      <c r="C1055" s="426">
        <v>2.5375000000000001</v>
      </c>
      <c r="D1055" s="426">
        <v>27.020840000000003</v>
      </c>
      <c r="E1055" s="14">
        <v>3.6010538473260274</v>
      </c>
      <c r="F1055" s="14">
        <v>0</v>
      </c>
    </row>
    <row r="1056" spans="1:6" x14ac:dyDescent="0.3">
      <c r="A1056" s="425">
        <v>42685</v>
      </c>
      <c r="B1056" s="12">
        <v>315</v>
      </c>
      <c r="C1056" s="426">
        <v>0</v>
      </c>
      <c r="D1056" s="426">
        <v>27.059240000000003</v>
      </c>
      <c r="E1056" s="14">
        <v>3.6176694420652931</v>
      </c>
      <c r="F1056" s="14">
        <v>0</v>
      </c>
    </row>
    <row r="1057" spans="1:6" x14ac:dyDescent="0.3">
      <c r="A1057" s="425">
        <v>42686</v>
      </c>
      <c r="B1057" s="12">
        <v>316</v>
      </c>
      <c r="C1057" s="426">
        <v>1.0299999999999998</v>
      </c>
      <c r="D1057" s="426">
        <v>27.189799999999998</v>
      </c>
      <c r="E1057" s="14">
        <v>3.674654198996739</v>
      </c>
      <c r="F1057" s="14">
        <v>0</v>
      </c>
    </row>
    <row r="1058" spans="1:6" x14ac:dyDescent="0.3">
      <c r="A1058" s="425">
        <v>42687</v>
      </c>
      <c r="B1058" s="12">
        <v>317</v>
      </c>
      <c r="C1058" s="426">
        <v>0.05</v>
      </c>
      <c r="D1058" s="426">
        <v>27.105319999999999</v>
      </c>
      <c r="E1058" s="14">
        <v>3.637694848999689</v>
      </c>
      <c r="F1058" s="14">
        <v>0</v>
      </c>
    </row>
    <row r="1059" spans="1:6" x14ac:dyDescent="0.3">
      <c r="A1059" s="425">
        <v>42688</v>
      </c>
      <c r="B1059" s="12">
        <v>318</v>
      </c>
      <c r="C1059" s="426">
        <v>1.9214285714285713</v>
      </c>
      <c r="D1059" s="426">
        <v>27.064360000000001</v>
      </c>
      <c r="E1059" s="14">
        <v>3.6198898146175491</v>
      </c>
      <c r="F1059" s="14">
        <v>0</v>
      </c>
    </row>
    <row r="1060" spans="1:6" x14ac:dyDescent="0.3">
      <c r="A1060" s="425">
        <v>42689</v>
      </c>
      <c r="B1060" s="12">
        <v>319</v>
      </c>
      <c r="C1060" s="426">
        <v>1.7666666666666666</v>
      </c>
      <c r="D1060" s="426">
        <v>27.077159999999999</v>
      </c>
      <c r="E1060" s="14">
        <v>3.6254458550822997</v>
      </c>
      <c r="F1060" s="14">
        <v>0</v>
      </c>
    </row>
    <row r="1061" spans="1:6" x14ac:dyDescent="0.3">
      <c r="A1061" s="425">
        <v>42690</v>
      </c>
      <c r="B1061" s="12">
        <v>320</v>
      </c>
      <c r="C1061" s="426">
        <v>11.31111111111111</v>
      </c>
      <c r="D1061" s="426">
        <v>27.107880000000002</v>
      </c>
      <c r="E1061" s="14">
        <v>3.6388101473767338</v>
      </c>
      <c r="F1061" s="14">
        <v>0</v>
      </c>
    </row>
    <row r="1062" spans="1:6" x14ac:dyDescent="0.3">
      <c r="A1062" s="425">
        <v>42691</v>
      </c>
      <c r="B1062" s="12">
        <v>321</v>
      </c>
      <c r="C1062" s="426">
        <v>0</v>
      </c>
      <c r="D1062" s="426">
        <v>27.133479999999999</v>
      </c>
      <c r="E1062" s="14">
        <v>3.6499792149747967</v>
      </c>
      <c r="F1062" s="14">
        <v>0</v>
      </c>
    </row>
    <row r="1063" spans="1:6" x14ac:dyDescent="0.3">
      <c r="A1063" s="425">
        <v>42692</v>
      </c>
      <c r="B1063" s="12">
        <v>322</v>
      </c>
      <c r="C1063" s="426">
        <v>1.9416666666666667</v>
      </c>
      <c r="D1063" s="426">
        <v>27.128644444444443</v>
      </c>
      <c r="E1063" s="14">
        <v>3.6478672614293126</v>
      </c>
      <c r="F1063" s="14">
        <v>0</v>
      </c>
    </row>
    <row r="1064" spans="1:6" x14ac:dyDescent="0.3">
      <c r="A1064" s="425">
        <v>42693</v>
      </c>
      <c r="B1064" s="12">
        <v>323</v>
      </c>
      <c r="C1064" s="426">
        <v>5.9124999999999996</v>
      </c>
      <c r="D1064" s="426">
        <v>27.097355555555559</v>
      </c>
      <c r="E1064" s="14">
        <v>3.634226901186989</v>
      </c>
      <c r="F1064" s="14">
        <v>0</v>
      </c>
    </row>
    <row r="1065" spans="1:6" x14ac:dyDescent="0.3">
      <c r="A1065" s="425">
        <v>42694</v>
      </c>
      <c r="B1065" s="12">
        <v>324</v>
      </c>
      <c r="C1065" s="426">
        <v>7.75</v>
      </c>
      <c r="D1065" s="426">
        <v>27.09451111111111</v>
      </c>
      <c r="E1065" s="14">
        <v>3.6329890339651283</v>
      </c>
      <c r="F1065" s="14">
        <v>0</v>
      </c>
    </row>
    <row r="1066" spans="1:6" x14ac:dyDescent="0.3">
      <c r="A1066" s="425">
        <v>42695</v>
      </c>
      <c r="B1066" s="12">
        <v>325</v>
      </c>
      <c r="C1066" s="426">
        <v>5.5250000000000004</v>
      </c>
      <c r="D1066" s="426">
        <v>27.169319999999999</v>
      </c>
      <c r="E1066" s="14">
        <v>3.6656650741274115</v>
      </c>
      <c r="F1066" s="14">
        <v>0</v>
      </c>
    </row>
    <row r="1067" spans="1:6" x14ac:dyDescent="0.3">
      <c r="A1067" s="425">
        <v>42696</v>
      </c>
      <c r="B1067" s="12">
        <v>326</v>
      </c>
      <c r="C1067" s="426">
        <v>8.0555555555555554</v>
      </c>
      <c r="D1067" s="426">
        <v>26.884022222222224</v>
      </c>
      <c r="E1067" s="14">
        <v>3.5423856233920668</v>
      </c>
      <c r="F1067" s="14">
        <v>0</v>
      </c>
    </row>
    <row r="1068" spans="1:6" x14ac:dyDescent="0.3">
      <c r="A1068" s="425">
        <v>42697</v>
      </c>
      <c r="B1068" s="12">
        <v>327</v>
      </c>
      <c r="C1068" s="426">
        <v>2.4714285714285715</v>
      </c>
      <c r="D1068" s="426">
        <v>26.943755555555555</v>
      </c>
      <c r="E1068" s="14">
        <v>3.5678974616311527</v>
      </c>
      <c r="F1068" s="14">
        <v>0</v>
      </c>
    </row>
    <row r="1069" spans="1:6" x14ac:dyDescent="0.3">
      <c r="A1069" s="425">
        <v>42698</v>
      </c>
      <c r="B1069" s="12">
        <v>328</v>
      </c>
      <c r="C1069" s="426">
        <v>1.53125</v>
      </c>
      <c r="D1069" s="426">
        <v>26.980733333333333</v>
      </c>
      <c r="E1069" s="14">
        <v>3.5837698019636148</v>
      </c>
      <c r="F1069" s="14">
        <v>0</v>
      </c>
    </row>
    <row r="1070" spans="1:6" x14ac:dyDescent="0.3">
      <c r="A1070" s="425">
        <v>42699</v>
      </c>
      <c r="B1070" s="12">
        <v>329</v>
      </c>
      <c r="C1070" s="426">
        <v>1.79375</v>
      </c>
      <c r="D1070" s="426">
        <v>26.975044444444443</v>
      </c>
      <c r="E1070" s="14">
        <v>3.5813239523770122</v>
      </c>
      <c r="F1070" s="14">
        <v>0</v>
      </c>
    </row>
    <row r="1071" spans="1:6" x14ac:dyDescent="0.3">
      <c r="A1071" s="425">
        <v>42700</v>
      </c>
      <c r="B1071" s="12">
        <v>330</v>
      </c>
      <c r="C1071" s="426">
        <v>7.1749999999999998</v>
      </c>
      <c r="D1071" s="426">
        <v>27.020555555555553</v>
      </c>
      <c r="E1071" s="14">
        <v>3.6009310136582346</v>
      </c>
      <c r="F1071" s="14">
        <v>0</v>
      </c>
    </row>
    <row r="1072" spans="1:6" x14ac:dyDescent="0.3">
      <c r="A1072" s="425">
        <v>42701</v>
      </c>
      <c r="B1072" s="12">
        <v>331</v>
      </c>
      <c r="C1072" s="426">
        <v>14.45</v>
      </c>
      <c r="D1072" s="426">
        <v>26.949444444444445</v>
      </c>
      <c r="E1072" s="14">
        <v>3.5703354102319276</v>
      </c>
      <c r="F1072" s="14">
        <v>0</v>
      </c>
    </row>
    <row r="1073" spans="1:6" x14ac:dyDescent="0.3">
      <c r="A1073" s="425">
        <v>42702</v>
      </c>
      <c r="B1073" s="12">
        <v>332</v>
      </c>
      <c r="C1073" s="426">
        <v>9.2437499999999986</v>
      </c>
      <c r="D1073" s="426">
        <v>27.034777777777776</v>
      </c>
      <c r="E1073" s="14">
        <v>3.6070771060261726</v>
      </c>
      <c r="F1073" s="14">
        <v>0</v>
      </c>
    </row>
    <row r="1074" spans="1:6" x14ac:dyDescent="0.3">
      <c r="A1074" s="425">
        <v>42703</v>
      </c>
      <c r="B1074" s="12">
        <v>333</v>
      </c>
      <c r="C1074" s="426">
        <v>2.4857142857142853</v>
      </c>
      <c r="D1074" s="426">
        <v>27.208288888888891</v>
      </c>
      <c r="E1074" s="14">
        <v>3.6827854962633668</v>
      </c>
      <c r="F1074" s="14">
        <v>0</v>
      </c>
    </row>
    <row r="1075" spans="1:6" x14ac:dyDescent="0.3">
      <c r="A1075" s="425">
        <v>42704</v>
      </c>
      <c r="B1075" s="12">
        <v>334</v>
      </c>
      <c r="C1075" s="426">
        <v>1.9000000000000001</v>
      </c>
      <c r="D1075" s="426">
        <v>27.154244444444448</v>
      </c>
      <c r="E1075" s="14">
        <v>3.6590600611496886</v>
      </c>
      <c r="F1075" s="14">
        <v>0</v>
      </c>
    </row>
    <row r="1076" spans="1:6" x14ac:dyDescent="0.3">
      <c r="A1076" s="425">
        <v>42705</v>
      </c>
      <c r="B1076" s="12">
        <v>335</v>
      </c>
      <c r="C1076" s="426">
        <v>5.73</v>
      </c>
      <c r="D1076" s="426">
        <v>27.05468888888889</v>
      </c>
      <c r="E1076" s="14">
        <v>3.6156967576905301</v>
      </c>
      <c r="F1076" s="14">
        <v>0</v>
      </c>
    </row>
    <row r="1077" spans="1:6" x14ac:dyDescent="0.3">
      <c r="A1077" s="425">
        <v>42706</v>
      </c>
      <c r="B1077" s="12">
        <v>336</v>
      </c>
      <c r="C1077" s="426">
        <v>2.0062500000000001</v>
      </c>
      <c r="D1077" s="426">
        <v>27.037622222222222</v>
      </c>
      <c r="E1077" s="14">
        <v>3.6083074044568311</v>
      </c>
      <c r="F1077" s="14">
        <v>0</v>
      </c>
    </row>
    <row r="1078" spans="1:6" x14ac:dyDescent="0.3">
      <c r="A1078" s="425">
        <v>42707</v>
      </c>
      <c r="B1078" s="12">
        <v>337</v>
      </c>
      <c r="C1078" s="426">
        <v>5.9555555555555557</v>
      </c>
      <c r="D1078" s="426">
        <v>26.885159999999999</v>
      </c>
      <c r="E1078" s="14">
        <v>3.5428700864866185</v>
      </c>
      <c r="F1078" s="14">
        <v>0</v>
      </c>
    </row>
    <row r="1079" spans="1:6" x14ac:dyDescent="0.3">
      <c r="A1079" s="425">
        <v>42708</v>
      </c>
      <c r="B1079" s="12">
        <v>338</v>
      </c>
      <c r="C1079" s="426">
        <v>7.4611111111111121</v>
      </c>
      <c r="D1079" s="426">
        <v>27.02084</v>
      </c>
      <c r="E1079" s="14">
        <v>3.6010538473260261</v>
      </c>
      <c r="F1079" s="14">
        <v>0</v>
      </c>
    </row>
    <row r="1080" spans="1:6" x14ac:dyDescent="0.3">
      <c r="A1080" s="425">
        <v>42709</v>
      </c>
      <c r="B1080" s="12">
        <v>339</v>
      </c>
      <c r="C1080" s="426">
        <v>4.9000000000000004</v>
      </c>
      <c r="D1080" s="426">
        <v>26.821159999999999</v>
      </c>
      <c r="E1080" s="14">
        <v>3.5157080229314448</v>
      </c>
      <c r="F1080" s="14">
        <v>0</v>
      </c>
    </row>
    <row r="1081" spans="1:6" x14ac:dyDescent="0.3">
      <c r="A1081" s="425">
        <v>42710</v>
      </c>
      <c r="B1081" s="12">
        <v>340</v>
      </c>
      <c r="C1081" s="426">
        <v>5.2555555555555555</v>
      </c>
      <c r="D1081" s="426">
        <v>26.910760000000003</v>
      </c>
      <c r="E1081" s="14">
        <v>3.553785661417439</v>
      </c>
      <c r="F1081" s="14">
        <v>0</v>
      </c>
    </row>
    <row r="1082" spans="1:6" x14ac:dyDescent="0.3">
      <c r="A1082" s="425">
        <v>42711</v>
      </c>
      <c r="B1082" s="12">
        <v>341</v>
      </c>
      <c r="C1082" s="426">
        <v>3.35</v>
      </c>
      <c r="D1082" s="426">
        <v>27.031933333333335</v>
      </c>
      <c r="E1082" s="14">
        <v>3.6058471676280446</v>
      </c>
      <c r="F1082" s="14">
        <v>0</v>
      </c>
    </row>
    <row r="1083" spans="1:6" x14ac:dyDescent="0.3">
      <c r="A1083" s="425">
        <v>42712</v>
      </c>
      <c r="B1083" s="12">
        <v>342</v>
      </c>
      <c r="C1083" s="426">
        <v>3.0333333333333332</v>
      </c>
      <c r="D1083" s="426">
        <v>27.188377777777774</v>
      </c>
      <c r="E1083" s="14">
        <v>3.6740293481119477</v>
      </c>
      <c r="F1083" s="14">
        <v>0</v>
      </c>
    </row>
    <row r="1084" spans="1:6" x14ac:dyDescent="0.3">
      <c r="A1084" s="425">
        <v>42713</v>
      </c>
      <c r="B1084" s="12">
        <v>343</v>
      </c>
      <c r="C1084" s="426">
        <v>6.1428571428571432</v>
      </c>
      <c r="D1084" s="426">
        <v>26.906777777777776</v>
      </c>
      <c r="E1084" s="14">
        <v>3.5520857765371234</v>
      </c>
      <c r="F1084" s="14">
        <v>0</v>
      </c>
    </row>
    <row r="1085" spans="1:6" x14ac:dyDescent="0.3">
      <c r="A1085" s="425">
        <v>42714</v>
      </c>
      <c r="B1085" s="12">
        <v>344</v>
      </c>
      <c r="C1085" s="426">
        <v>8.6083333333333325</v>
      </c>
      <c r="D1085" s="426">
        <v>26.77252</v>
      </c>
      <c r="E1085" s="14">
        <v>3.4951858795479032</v>
      </c>
      <c r="F1085" s="14">
        <v>0</v>
      </c>
    </row>
    <row r="1086" spans="1:6" x14ac:dyDescent="0.3">
      <c r="A1086" s="425">
        <v>42715</v>
      </c>
      <c r="B1086" s="12">
        <v>345</v>
      </c>
      <c r="C1086" s="426">
        <v>10.75</v>
      </c>
      <c r="D1086" s="426">
        <v>26.813479999999998</v>
      </c>
      <c r="E1086" s="14">
        <v>3.5124607414811226</v>
      </c>
      <c r="F1086" s="14">
        <v>0</v>
      </c>
    </row>
    <row r="1087" spans="1:6" x14ac:dyDescent="0.3">
      <c r="A1087" s="425">
        <v>42716</v>
      </c>
      <c r="B1087" s="12">
        <v>346</v>
      </c>
      <c r="C1087" s="426">
        <v>11.9</v>
      </c>
      <c r="D1087" s="426">
        <v>26.762280000000004</v>
      </c>
      <c r="E1087" s="14">
        <v>3.4908787278482825</v>
      </c>
      <c r="F1087" s="14">
        <v>0</v>
      </c>
    </row>
    <row r="1088" spans="1:6" x14ac:dyDescent="0.3">
      <c r="A1088" s="425">
        <v>42717</v>
      </c>
      <c r="B1088" s="12">
        <v>347</v>
      </c>
      <c r="C1088" s="426">
        <v>10.692857142857141</v>
      </c>
      <c r="D1088" s="426">
        <v>26.887720000000002</v>
      </c>
      <c r="E1088" s="14">
        <v>3.5439603379882318</v>
      </c>
      <c r="F1088" s="14">
        <v>0</v>
      </c>
    </row>
    <row r="1089" spans="1:6" x14ac:dyDescent="0.3">
      <c r="A1089" s="425">
        <v>42718</v>
      </c>
      <c r="B1089" s="12">
        <v>348</v>
      </c>
      <c r="C1089" s="426">
        <v>16.95</v>
      </c>
      <c r="D1089" s="426">
        <v>26.713639999999998</v>
      </c>
      <c r="E1089" s="14">
        <v>3.4704828510289714</v>
      </c>
      <c r="F1089" s="14">
        <v>0</v>
      </c>
    </row>
    <row r="1090" spans="1:6" x14ac:dyDescent="0.3">
      <c r="A1090" s="425">
        <v>42719</v>
      </c>
      <c r="B1090" s="12">
        <v>349</v>
      </c>
      <c r="C1090" s="426">
        <v>2.4500000000000002</v>
      </c>
      <c r="D1090" s="426">
        <v>26.83652</v>
      </c>
      <c r="E1090" s="14">
        <v>3.522210402537147</v>
      </c>
      <c r="F1090" s="14">
        <v>0</v>
      </c>
    </row>
    <row r="1091" spans="1:6" x14ac:dyDescent="0.3">
      <c r="A1091" s="425">
        <v>42720</v>
      </c>
      <c r="B1091" s="12">
        <v>350</v>
      </c>
      <c r="C1091" s="426">
        <v>15.488888888888889</v>
      </c>
      <c r="D1091" s="426">
        <v>26.997799999999998</v>
      </c>
      <c r="E1091" s="14">
        <v>3.5911159765983505</v>
      </c>
      <c r="F1091" s="14">
        <v>0</v>
      </c>
    </row>
    <row r="1092" spans="1:6" x14ac:dyDescent="0.3">
      <c r="A1092" s="425">
        <v>42721</v>
      </c>
      <c r="B1092" s="12">
        <v>351</v>
      </c>
      <c r="C1092" s="426">
        <v>7.4400000000000022</v>
      </c>
      <c r="D1092" s="426">
        <v>26.953000000000003</v>
      </c>
      <c r="E1092" s="14">
        <v>3.5718598572620572</v>
      </c>
      <c r="F1092" s="14">
        <v>0</v>
      </c>
    </row>
    <row r="1093" spans="1:6" x14ac:dyDescent="0.3">
      <c r="A1093" s="425">
        <v>42722</v>
      </c>
      <c r="B1093" s="12">
        <v>352</v>
      </c>
      <c r="C1093" s="426">
        <v>8.2499999999999982</v>
      </c>
      <c r="D1093" s="426">
        <v>26.959400000000002</v>
      </c>
      <c r="E1093" s="14">
        <v>3.5746052756087985</v>
      </c>
      <c r="F1093" s="14">
        <v>0</v>
      </c>
    </row>
    <row r="1094" spans="1:6" x14ac:dyDescent="0.3">
      <c r="A1094" s="425">
        <v>42723</v>
      </c>
      <c r="B1094" s="12">
        <v>353</v>
      </c>
      <c r="C1094" s="426">
        <v>16.485714285714288</v>
      </c>
      <c r="D1094" s="426">
        <v>26.785320000000002</v>
      </c>
      <c r="E1094" s="14">
        <v>3.5005763216698256</v>
      </c>
      <c r="F1094" s="14">
        <v>0</v>
      </c>
    </row>
    <row r="1095" spans="1:6" x14ac:dyDescent="0.3">
      <c r="A1095" s="425">
        <v>42724</v>
      </c>
      <c r="B1095" s="12">
        <v>354</v>
      </c>
      <c r="C1095" s="426">
        <v>7.46875</v>
      </c>
      <c r="D1095" s="426">
        <v>26.647933333333334</v>
      </c>
      <c r="E1095" s="14">
        <v>3.4430958083634895</v>
      </c>
      <c r="F1095" s="14">
        <v>0</v>
      </c>
    </row>
    <row r="1096" spans="1:6" x14ac:dyDescent="0.3">
      <c r="A1096" s="425">
        <v>42725</v>
      </c>
      <c r="B1096" s="12">
        <v>355</v>
      </c>
      <c r="C1096" s="426">
        <v>8.1000000000000014</v>
      </c>
      <c r="D1096" s="426">
        <v>26.995240000000003</v>
      </c>
      <c r="E1096" s="14">
        <v>3.5900132253627581</v>
      </c>
      <c r="F1096" s="14">
        <v>0</v>
      </c>
    </row>
    <row r="1097" spans="1:6" x14ac:dyDescent="0.3">
      <c r="A1097" s="425">
        <v>42726</v>
      </c>
      <c r="B1097" s="12">
        <v>356</v>
      </c>
      <c r="C1097" s="426">
        <v>3.5944444444444446</v>
      </c>
      <c r="D1097" s="426">
        <v>26.773800000000001</v>
      </c>
      <c r="E1097" s="14">
        <v>3.4957245985916239</v>
      </c>
      <c r="F1097" s="14">
        <v>0</v>
      </c>
    </row>
    <row r="1098" spans="1:6" x14ac:dyDescent="0.3">
      <c r="A1098" s="425">
        <v>42727</v>
      </c>
      <c r="B1098" s="12">
        <v>357</v>
      </c>
      <c r="C1098" s="426">
        <v>6.1437499999999998</v>
      </c>
      <c r="D1098" s="426">
        <v>26.821800000000003</v>
      </c>
      <c r="E1098" s="14">
        <v>3.515978747311348</v>
      </c>
      <c r="F1098" s="14">
        <v>0</v>
      </c>
    </row>
    <row r="1099" spans="1:6" x14ac:dyDescent="0.3">
      <c r="A1099" s="425">
        <v>42728</v>
      </c>
      <c r="B1099" s="12">
        <v>358</v>
      </c>
      <c r="C1099" s="426">
        <v>5.9333333333333336</v>
      </c>
      <c r="D1099" s="426">
        <v>26.83652</v>
      </c>
      <c r="E1099" s="14">
        <v>3.522210402537147</v>
      </c>
      <c r="F1099" s="14">
        <v>0</v>
      </c>
    </row>
    <row r="1100" spans="1:6" x14ac:dyDescent="0.3">
      <c r="A1100" s="425">
        <v>42729</v>
      </c>
      <c r="B1100" s="12">
        <v>359</v>
      </c>
      <c r="C1100" s="426">
        <v>7.5625</v>
      </c>
      <c r="D1100" s="426">
        <v>26.577960000000004</v>
      </c>
      <c r="E1100" s="14">
        <v>3.414138788927795</v>
      </c>
      <c r="F1100" s="14">
        <v>0</v>
      </c>
    </row>
    <row r="1101" spans="1:6" x14ac:dyDescent="0.3">
      <c r="A1101" s="425">
        <v>42730</v>
      </c>
      <c r="B1101" s="12">
        <v>360</v>
      </c>
      <c r="C1101" s="426">
        <v>5.8611111111111107</v>
      </c>
      <c r="D1101" s="426">
        <v>26.852733333333333</v>
      </c>
      <c r="E1101" s="14">
        <v>3.5290853374816913</v>
      </c>
      <c r="F1101" s="14">
        <v>0</v>
      </c>
    </row>
    <row r="1102" spans="1:6" x14ac:dyDescent="0.3">
      <c r="A1102" s="425">
        <v>42731</v>
      </c>
      <c r="B1102" s="12">
        <v>361</v>
      </c>
      <c r="C1102" s="426">
        <v>7.8166666666666664</v>
      </c>
      <c r="D1102" s="426">
        <v>26.881177777777779</v>
      </c>
      <c r="E1102" s="14">
        <v>3.5411747163670042</v>
      </c>
      <c r="F1102" s="14">
        <v>0</v>
      </c>
    </row>
    <row r="1103" spans="1:6" x14ac:dyDescent="0.3">
      <c r="A1103" s="425">
        <v>42732</v>
      </c>
      <c r="B1103" s="12">
        <v>362</v>
      </c>
      <c r="C1103" s="426">
        <v>6.614285714285713</v>
      </c>
      <c r="D1103" s="426">
        <v>26.572200000000002</v>
      </c>
      <c r="E1103" s="14">
        <v>3.4117646914853328</v>
      </c>
      <c r="F1103" s="14">
        <v>0</v>
      </c>
    </row>
    <row r="1104" spans="1:6" x14ac:dyDescent="0.3">
      <c r="A1104" s="425">
        <v>42733</v>
      </c>
      <c r="B1104" s="12">
        <v>363</v>
      </c>
      <c r="C1104" s="426">
        <v>11.285714285714286</v>
      </c>
      <c r="D1104" s="426">
        <v>26.650777777777776</v>
      </c>
      <c r="E1104" s="14">
        <v>3.4442774662483098</v>
      </c>
      <c r="F1104" s="14">
        <v>0</v>
      </c>
    </row>
    <row r="1105" spans="1:6" x14ac:dyDescent="0.3">
      <c r="A1105" s="425">
        <v>42734</v>
      </c>
      <c r="B1105" s="12">
        <v>364</v>
      </c>
      <c r="C1105" s="426">
        <v>8.18888888888889</v>
      </c>
      <c r="D1105" s="426">
        <v>26.443133333333332</v>
      </c>
      <c r="E1105" s="14">
        <v>3.3589477497635163</v>
      </c>
      <c r="F1105" s="14">
        <v>0</v>
      </c>
    </row>
    <row r="1106" spans="1:6" x14ac:dyDescent="0.3">
      <c r="A1106" s="425">
        <v>42735</v>
      </c>
      <c r="B1106" s="12">
        <v>365</v>
      </c>
      <c r="C1106" s="426">
        <v>3.5124999999999997</v>
      </c>
      <c r="D1106" s="426">
        <v>26.63086666666667</v>
      </c>
      <c r="E1106" s="14">
        <v>3.436013319501412</v>
      </c>
      <c r="F1106" s="14">
        <v>0</v>
      </c>
    </row>
    <row r="1107" spans="1:6" x14ac:dyDescent="0.3">
      <c r="A1107" s="425">
        <v>42736</v>
      </c>
      <c r="B1107" s="12">
        <v>1</v>
      </c>
      <c r="C1107" s="426">
        <v>19</v>
      </c>
      <c r="D1107" s="426">
        <v>26.366333333333337</v>
      </c>
      <c r="E1107" s="14">
        <v>3.32786426308886</v>
      </c>
      <c r="F1107" s="14">
        <v>0</v>
      </c>
    </row>
    <row r="1108" spans="1:6" x14ac:dyDescent="0.3">
      <c r="A1108" s="425">
        <v>42737</v>
      </c>
      <c r="B1108" s="12">
        <v>2</v>
      </c>
      <c r="C1108" s="426">
        <v>25.112500000000001</v>
      </c>
      <c r="D1108" s="426">
        <v>26.391080000000002</v>
      </c>
      <c r="E1108" s="14">
        <v>3.3378520236023852</v>
      </c>
      <c r="F1108" s="14">
        <v>0</v>
      </c>
    </row>
    <row r="1109" spans="1:6" x14ac:dyDescent="0.3">
      <c r="A1109" s="425">
        <v>42738</v>
      </c>
      <c r="B1109" s="12">
        <v>3</v>
      </c>
      <c r="C1109" s="426">
        <v>6.625</v>
      </c>
      <c r="D1109" s="426">
        <v>26.649640000000005</v>
      </c>
      <c r="E1109" s="14">
        <v>3.4438047604652868</v>
      </c>
      <c r="F1109" s="14">
        <v>0</v>
      </c>
    </row>
    <row r="1110" spans="1:6" x14ac:dyDescent="0.3">
      <c r="A1110" s="425">
        <v>42739</v>
      </c>
      <c r="B1110" s="12">
        <v>4</v>
      </c>
      <c r="C1110" s="426">
        <v>4.6187500000000004</v>
      </c>
      <c r="D1110" s="426">
        <v>26.739240000000002</v>
      </c>
      <c r="E1110" s="14">
        <v>3.4812045339453439</v>
      </c>
      <c r="F1110" s="14">
        <v>0</v>
      </c>
    </row>
    <row r="1111" spans="1:6" x14ac:dyDescent="0.3">
      <c r="A1111" s="425">
        <v>42740</v>
      </c>
      <c r="B1111" s="12">
        <v>5</v>
      </c>
      <c r="C1111" s="426">
        <v>4.8722222222222227</v>
      </c>
      <c r="D1111" s="426">
        <v>26.536999999999999</v>
      </c>
      <c r="E1111" s="14">
        <v>3.3972878730950749</v>
      </c>
      <c r="F1111" s="14">
        <v>0</v>
      </c>
    </row>
    <row r="1112" spans="1:6" x14ac:dyDescent="0.3">
      <c r="A1112" s="425">
        <v>42741</v>
      </c>
      <c r="B1112" s="12">
        <v>6</v>
      </c>
      <c r="C1112" s="426">
        <v>2.1111111111111112</v>
      </c>
      <c r="D1112" s="426">
        <v>26.64452</v>
      </c>
      <c r="E1112" s="14">
        <v>3.441678287793565</v>
      </c>
      <c r="F1112" s="14">
        <v>0</v>
      </c>
    </row>
    <row r="1113" spans="1:6" x14ac:dyDescent="0.3">
      <c r="A1113" s="425">
        <v>42742</v>
      </c>
      <c r="B1113" s="12">
        <v>7</v>
      </c>
      <c r="C1113" s="426">
        <v>3.9649999999999999</v>
      </c>
      <c r="D1113" s="426">
        <v>26.69828</v>
      </c>
      <c r="E1113" s="14">
        <v>3.4640636859608467</v>
      </c>
      <c r="F1113" s="14">
        <v>0</v>
      </c>
    </row>
    <row r="1114" spans="1:6" x14ac:dyDescent="0.3">
      <c r="A1114" s="425">
        <v>42743</v>
      </c>
      <c r="B1114" s="12">
        <v>8</v>
      </c>
      <c r="C1114" s="426">
        <v>6.1150000000000002</v>
      </c>
      <c r="D1114" s="426">
        <v>26.723880000000001</v>
      </c>
      <c r="E1114" s="14">
        <v>3.4747680619895815</v>
      </c>
      <c r="F1114" s="14">
        <v>0</v>
      </c>
    </row>
    <row r="1115" spans="1:6" x14ac:dyDescent="0.3">
      <c r="A1115" s="425">
        <v>42744</v>
      </c>
      <c r="B1115" s="12">
        <v>9</v>
      </c>
      <c r="C1115" s="426">
        <v>7.5299999999999994</v>
      </c>
      <c r="D1115" s="426">
        <v>26.51652</v>
      </c>
      <c r="E1115" s="14">
        <v>3.3888899358487299</v>
      </c>
      <c r="F1115" s="14">
        <v>0</v>
      </c>
    </row>
    <row r="1116" spans="1:6" x14ac:dyDescent="0.3">
      <c r="A1116" s="425">
        <v>42745</v>
      </c>
      <c r="B1116" s="12">
        <v>10</v>
      </c>
      <c r="C1116" s="426">
        <v>8.5500000000000007</v>
      </c>
      <c r="D1116" s="426">
        <v>26.462760000000003</v>
      </c>
      <c r="E1116" s="14">
        <v>3.3669325236415926</v>
      </c>
      <c r="F1116" s="14">
        <v>0</v>
      </c>
    </row>
    <row r="1117" spans="1:6" x14ac:dyDescent="0.3">
      <c r="A1117" s="425">
        <v>42746</v>
      </c>
      <c r="B1117" s="12">
        <v>11</v>
      </c>
      <c r="C1117" s="426">
        <v>11.172222222222222</v>
      </c>
      <c r="D1117" s="426">
        <v>26.621480000000002</v>
      </c>
      <c r="E1117" s="14">
        <v>3.4321233987446815</v>
      </c>
      <c r="F1117" s="14">
        <v>0</v>
      </c>
    </row>
    <row r="1118" spans="1:6" x14ac:dyDescent="0.3">
      <c r="A1118" s="425">
        <v>42747</v>
      </c>
      <c r="B1118" s="12">
        <v>12</v>
      </c>
      <c r="C1118" s="426">
        <v>9.8555555555555561</v>
      </c>
      <c r="D1118" s="426">
        <v>26.539560000000002</v>
      </c>
      <c r="E1118" s="14">
        <v>3.3983389046961685</v>
      </c>
      <c r="F1118" s="14">
        <v>0</v>
      </c>
    </row>
    <row r="1119" spans="1:6" x14ac:dyDescent="0.3">
      <c r="A1119" s="425">
        <v>42748</v>
      </c>
      <c r="B1119" s="12">
        <v>13</v>
      </c>
      <c r="C1119" s="426">
        <v>5.4</v>
      </c>
      <c r="D1119" s="426">
        <v>26.60868</v>
      </c>
      <c r="E1119" s="14">
        <v>3.4268251894577695</v>
      </c>
      <c r="F1119" s="14">
        <v>0</v>
      </c>
    </row>
    <row r="1120" spans="1:6" x14ac:dyDescent="0.3">
      <c r="A1120" s="425">
        <v>42749</v>
      </c>
      <c r="B1120" s="12">
        <v>14</v>
      </c>
      <c r="C1120" s="426">
        <v>3.3875000000000002</v>
      </c>
      <c r="D1120" s="426">
        <v>26.636839999999999</v>
      </c>
      <c r="E1120" s="14">
        <v>3.4384907364441695</v>
      </c>
      <c r="F1120" s="14">
        <v>0</v>
      </c>
    </row>
    <row r="1121" spans="1:6" x14ac:dyDescent="0.3">
      <c r="A1121" s="425">
        <v>42750</v>
      </c>
      <c r="B1121" s="12">
        <v>15</v>
      </c>
      <c r="C1121" s="426">
        <v>19.542857142857144</v>
      </c>
      <c r="D1121" s="426">
        <v>26.316839999999999</v>
      </c>
      <c r="E1121" s="14">
        <v>3.3079685746657641</v>
      </c>
      <c r="F1121" s="14">
        <v>0</v>
      </c>
    </row>
    <row r="1122" spans="1:6" x14ac:dyDescent="0.3">
      <c r="A1122" s="425">
        <v>42751</v>
      </c>
      <c r="B1122" s="12">
        <v>16</v>
      </c>
      <c r="C1122" s="426">
        <v>12.549999999999999</v>
      </c>
      <c r="D1122" s="426">
        <v>26.575400000000002</v>
      </c>
      <c r="E1122" s="14">
        <v>3.4130834551385565</v>
      </c>
      <c r="F1122" s="14">
        <v>0</v>
      </c>
    </row>
    <row r="1123" spans="1:6" x14ac:dyDescent="0.3">
      <c r="A1123" s="425">
        <v>42752</v>
      </c>
      <c r="B1123" s="12">
        <v>17</v>
      </c>
      <c r="C1123" s="426">
        <v>8</v>
      </c>
      <c r="D1123" s="426">
        <v>26.636839999999999</v>
      </c>
      <c r="E1123" s="14">
        <v>3.4384907364441695</v>
      </c>
      <c r="F1123" s="14">
        <v>0</v>
      </c>
    </row>
    <row r="1124" spans="1:6" x14ac:dyDescent="0.3">
      <c r="A1124" s="425">
        <v>42753</v>
      </c>
      <c r="B1124" s="12">
        <v>18</v>
      </c>
      <c r="C1124" s="426">
        <v>15.622222222222222</v>
      </c>
      <c r="D1124" s="426">
        <v>26.59844</v>
      </c>
      <c r="E1124" s="14">
        <v>3.4225917941745738</v>
      </c>
      <c r="F1124" s="14">
        <v>0</v>
      </c>
    </row>
    <row r="1125" spans="1:6" x14ac:dyDescent="0.3">
      <c r="A1125" s="425">
        <v>42754</v>
      </c>
      <c r="B1125" s="12">
        <v>19</v>
      </c>
      <c r="C1125" s="426">
        <v>5.54</v>
      </c>
      <c r="D1125" s="426">
        <v>26.368040000000001</v>
      </c>
      <c r="E1125" s="14">
        <v>3.3285522193021064</v>
      </c>
      <c r="F1125" s="14">
        <v>0</v>
      </c>
    </row>
    <row r="1126" spans="1:6" x14ac:dyDescent="0.3">
      <c r="A1126" s="425">
        <v>42755</v>
      </c>
      <c r="B1126" s="12">
        <v>20</v>
      </c>
      <c r="C1126" s="426">
        <v>7.6950000000000003</v>
      </c>
      <c r="D1126" s="426">
        <v>26.475559999999998</v>
      </c>
      <c r="E1126" s="14">
        <v>3.3721490359723365</v>
      </c>
      <c r="F1126" s="14">
        <v>0</v>
      </c>
    </row>
    <row r="1127" spans="1:6" x14ac:dyDescent="0.3">
      <c r="A1127" s="425">
        <v>42756</v>
      </c>
      <c r="B1127" s="12">
        <v>21</v>
      </c>
      <c r="C1127" s="426">
        <v>2.5062500000000001</v>
      </c>
      <c r="D1127" s="426">
        <v>26.713639999999998</v>
      </c>
      <c r="E1127" s="14">
        <v>3.4704828510289718</v>
      </c>
      <c r="F1127" s="14">
        <v>0</v>
      </c>
    </row>
    <row r="1128" spans="1:6" x14ac:dyDescent="0.3">
      <c r="A1128" s="425">
        <v>42757</v>
      </c>
      <c r="B1128" s="12">
        <v>22</v>
      </c>
      <c r="C1128" s="426">
        <v>12.11</v>
      </c>
      <c r="D1128" s="426">
        <v>26.626600000000003</v>
      </c>
      <c r="E1128" s="14">
        <v>3.4342446945165999</v>
      </c>
      <c r="F1128" s="14">
        <v>0</v>
      </c>
    </row>
    <row r="1129" spans="1:6" x14ac:dyDescent="0.3">
      <c r="A1129" s="425">
        <v>42758</v>
      </c>
      <c r="B1129" s="12">
        <v>23</v>
      </c>
      <c r="C1129" s="426">
        <v>5.6444444444444439</v>
      </c>
      <c r="D1129" s="426">
        <v>26.721320000000002</v>
      </c>
      <c r="E1129" s="14">
        <v>3.473696326564276</v>
      </c>
      <c r="F1129" s="14">
        <v>0</v>
      </c>
    </row>
    <row r="1130" spans="1:6" x14ac:dyDescent="0.3">
      <c r="A1130" s="425">
        <v>42759</v>
      </c>
      <c r="B1130" s="12">
        <v>24</v>
      </c>
      <c r="C1130" s="426">
        <v>1.03125</v>
      </c>
      <c r="D1130" s="426">
        <v>26.667559999999998</v>
      </c>
      <c r="E1130" s="14">
        <v>3.451256480250513</v>
      </c>
      <c r="F1130" s="14">
        <v>0</v>
      </c>
    </row>
    <row r="1131" spans="1:6" x14ac:dyDescent="0.3">
      <c r="A1131" s="425">
        <v>42760</v>
      </c>
      <c r="B1131" s="12">
        <v>25</v>
      </c>
      <c r="C1131" s="426">
        <v>3.2600000000000002</v>
      </c>
      <c r="D1131" s="426">
        <v>26.734120000000004</v>
      </c>
      <c r="E1131" s="14">
        <v>3.4790578889487258</v>
      </c>
      <c r="F1131" s="14">
        <v>0</v>
      </c>
    </row>
    <row r="1132" spans="1:6" x14ac:dyDescent="0.3">
      <c r="A1132" s="425">
        <v>42761</v>
      </c>
      <c r="B1132" s="12">
        <v>26</v>
      </c>
      <c r="C1132" s="426">
        <v>4.6375000000000002</v>
      </c>
      <c r="D1132" s="426">
        <v>26.585639999999998</v>
      </c>
      <c r="E1132" s="14">
        <v>3.4173065125242172</v>
      </c>
      <c r="F1132" s="14">
        <v>0</v>
      </c>
    </row>
    <row r="1133" spans="1:6" x14ac:dyDescent="0.3">
      <c r="A1133" s="425">
        <v>42762</v>
      </c>
      <c r="B1133" s="12">
        <v>27</v>
      </c>
      <c r="C1133" s="426">
        <v>12.264999999999999</v>
      </c>
      <c r="D1133" s="426">
        <v>26.59076</v>
      </c>
      <c r="E1133" s="14">
        <v>3.4194197637058745</v>
      </c>
      <c r="F1133" s="14">
        <v>0</v>
      </c>
    </row>
    <row r="1134" spans="1:6" x14ac:dyDescent="0.3">
      <c r="A1134" s="425">
        <v>42763</v>
      </c>
      <c r="B1134" s="12">
        <v>28</v>
      </c>
      <c r="C1134" s="426">
        <v>2.1222222222222222</v>
      </c>
      <c r="D1134" s="426">
        <v>26.529320000000002</v>
      </c>
      <c r="E1134" s="14">
        <v>3.3941364978127977</v>
      </c>
      <c r="F1134" s="14">
        <v>0</v>
      </c>
    </row>
    <row r="1135" spans="1:6" x14ac:dyDescent="0.3">
      <c r="A1135" s="425">
        <v>42764</v>
      </c>
      <c r="B1135" s="12">
        <v>29</v>
      </c>
      <c r="C1135" s="426">
        <v>4.9849999999999994</v>
      </c>
      <c r="D1135" s="426">
        <v>26.465888888888891</v>
      </c>
      <c r="E1135" s="14">
        <v>3.3682070110553153</v>
      </c>
      <c r="F1135" s="14">
        <v>0</v>
      </c>
    </row>
    <row r="1136" spans="1:6" x14ac:dyDescent="0.3">
      <c r="A1136" s="425">
        <v>42765</v>
      </c>
      <c r="B1136" s="12">
        <v>30</v>
      </c>
      <c r="C1136" s="426">
        <v>23.512499999999999</v>
      </c>
      <c r="D1136" s="426">
        <v>26.639400000000002</v>
      </c>
      <c r="E1136" s="14">
        <v>3.4395529659074855</v>
      </c>
      <c r="F1136" s="14">
        <v>0</v>
      </c>
    </row>
    <row r="1137" spans="1:6" x14ac:dyDescent="0.3">
      <c r="A1137" s="425">
        <v>42766</v>
      </c>
      <c r="B1137" s="12">
        <v>31</v>
      </c>
      <c r="C1137" s="426">
        <v>7.1099999999999994</v>
      </c>
      <c r="D1137" s="426">
        <v>26.398759999999999</v>
      </c>
      <c r="E1137" s="14">
        <v>3.3409570895002476</v>
      </c>
      <c r="F1137" s="14">
        <v>0</v>
      </c>
    </row>
    <row r="1138" spans="1:6" x14ac:dyDescent="0.3">
      <c r="A1138" s="425">
        <v>42767</v>
      </c>
      <c r="B1138" s="12">
        <v>32</v>
      </c>
      <c r="C1138" s="426">
        <v>12.071428571428571</v>
      </c>
      <c r="D1138" s="426">
        <v>26.398759999999999</v>
      </c>
      <c r="E1138" s="14">
        <v>3.3137948367400822</v>
      </c>
      <c r="F1138" s="14">
        <v>0</v>
      </c>
    </row>
    <row r="1139" spans="1:6" x14ac:dyDescent="0.3">
      <c r="A1139" s="425">
        <v>42768</v>
      </c>
      <c r="B1139" s="12">
        <v>33</v>
      </c>
      <c r="C1139" s="426">
        <v>16.84375</v>
      </c>
      <c r="D1139" s="426">
        <v>26.304040000000004</v>
      </c>
      <c r="E1139" s="14">
        <v>3.2759880825449814</v>
      </c>
      <c r="F1139" s="14">
        <v>0</v>
      </c>
    </row>
    <row r="1140" spans="1:6" x14ac:dyDescent="0.3">
      <c r="A1140" s="425">
        <v>42769</v>
      </c>
      <c r="B1140" s="12">
        <v>34</v>
      </c>
      <c r="C1140" s="426">
        <v>8.9500000000000011</v>
      </c>
      <c r="D1140" s="426">
        <v>26.457639999999998</v>
      </c>
      <c r="E1140" s="14">
        <v>3.3374914326724672</v>
      </c>
      <c r="F1140" s="14">
        <v>0</v>
      </c>
    </row>
    <row r="1141" spans="1:6" x14ac:dyDescent="0.3">
      <c r="A1141" s="425">
        <v>42770</v>
      </c>
      <c r="B1141" s="12">
        <v>35</v>
      </c>
      <c r="C1141" s="426">
        <v>3.4833333333333334</v>
      </c>
      <c r="D1141" s="426">
        <v>26.48836</v>
      </c>
      <c r="E1141" s="14">
        <v>3.349914383142397</v>
      </c>
      <c r="F1141" s="14">
        <v>0</v>
      </c>
    </row>
    <row r="1142" spans="1:6" x14ac:dyDescent="0.3">
      <c r="A1142" s="425">
        <v>42771</v>
      </c>
      <c r="B1142" s="12">
        <v>36</v>
      </c>
      <c r="C1142" s="426">
        <v>8.6</v>
      </c>
      <c r="D1142" s="426">
        <v>26.403880000000001</v>
      </c>
      <c r="E1142" s="14">
        <v>3.315849465378963</v>
      </c>
      <c r="F1142" s="14">
        <v>0</v>
      </c>
    </row>
    <row r="1143" spans="1:6" x14ac:dyDescent="0.3">
      <c r="A1143" s="425">
        <v>42772</v>
      </c>
      <c r="B1143" s="12">
        <v>37</v>
      </c>
      <c r="C1143" s="426">
        <v>5.5277777777777777</v>
      </c>
      <c r="D1143" s="426">
        <v>26.659880000000001</v>
      </c>
      <c r="E1143" s="14">
        <v>3.4200281414433102</v>
      </c>
      <c r="F1143" s="14">
        <v>0</v>
      </c>
    </row>
    <row r="1144" spans="1:6" x14ac:dyDescent="0.3">
      <c r="A1144" s="425">
        <v>42773</v>
      </c>
      <c r="B1144" s="12">
        <v>38</v>
      </c>
      <c r="C1144" s="426">
        <v>10.029999999999999</v>
      </c>
      <c r="D1144" s="426">
        <v>26.50628</v>
      </c>
      <c r="E1144" s="14">
        <v>3.3571799729257874</v>
      </c>
      <c r="F1144" s="14">
        <v>0</v>
      </c>
    </row>
    <row r="1145" spans="1:6" x14ac:dyDescent="0.3">
      <c r="A1145" s="425">
        <v>42774</v>
      </c>
      <c r="B1145" s="12">
        <v>39</v>
      </c>
      <c r="C1145" s="426">
        <v>10.78888888888889</v>
      </c>
      <c r="D1145" s="426">
        <v>26.508839999999999</v>
      </c>
      <c r="E1145" s="14">
        <v>3.3582190499716496</v>
      </c>
      <c r="F1145" s="14">
        <v>0</v>
      </c>
    </row>
    <row r="1146" spans="1:6" x14ac:dyDescent="0.3">
      <c r="A1146" s="425">
        <v>42775</v>
      </c>
      <c r="B1146" s="12">
        <v>40</v>
      </c>
      <c r="C1146" s="426">
        <v>6.58</v>
      </c>
      <c r="D1146" s="426">
        <v>26.542120000000004</v>
      </c>
      <c r="E1146" s="14">
        <v>3.3717529040419318</v>
      </c>
      <c r="F1146" s="14">
        <v>0</v>
      </c>
    </row>
    <row r="1147" spans="1:6" x14ac:dyDescent="0.3">
      <c r="A1147" s="425">
        <v>42776</v>
      </c>
      <c r="B1147" s="12">
        <v>41</v>
      </c>
      <c r="C1147" s="426">
        <v>6.5055555555555555</v>
      </c>
      <c r="D1147" s="426">
        <v>26.437159999999999</v>
      </c>
      <c r="E1147" s="14">
        <v>3.3292321462019645</v>
      </c>
      <c r="F1147" s="14">
        <v>0</v>
      </c>
    </row>
    <row r="1148" spans="1:6" x14ac:dyDescent="0.3">
      <c r="A1148" s="425">
        <v>42777</v>
      </c>
      <c r="B1148" s="12">
        <v>42</v>
      </c>
      <c r="C1148" s="426">
        <v>10.490000000000002</v>
      </c>
      <c r="D1148" s="426">
        <v>26.411559999999998</v>
      </c>
      <c r="E1148" s="14">
        <v>3.3189335303552912</v>
      </c>
      <c r="F1148" s="14">
        <v>0</v>
      </c>
    </row>
    <row r="1149" spans="1:6" x14ac:dyDescent="0.3">
      <c r="A1149" s="425">
        <v>42778</v>
      </c>
      <c r="B1149" s="12">
        <v>43</v>
      </c>
      <c r="C1149" s="426">
        <v>17.12777777777778</v>
      </c>
      <c r="D1149" s="426">
        <v>26.352679999999999</v>
      </c>
      <c r="E1149" s="14">
        <v>3.2953540715741592</v>
      </c>
      <c r="F1149" s="14">
        <v>0</v>
      </c>
    </row>
    <row r="1150" spans="1:6" x14ac:dyDescent="0.3">
      <c r="A1150" s="425">
        <v>42779</v>
      </c>
      <c r="B1150" s="12">
        <v>44</v>
      </c>
      <c r="C1150" s="426">
        <v>5.0250000000000004</v>
      </c>
      <c r="D1150" s="426">
        <v>26.401320000000002</v>
      </c>
      <c r="E1150" s="14">
        <v>3.3148220096089664</v>
      </c>
      <c r="F1150" s="14">
        <v>0</v>
      </c>
    </row>
    <row r="1151" spans="1:6" x14ac:dyDescent="0.3">
      <c r="A1151" s="425">
        <v>42780</v>
      </c>
      <c r="B1151" s="12">
        <v>45</v>
      </c>
      <c r="C1151" s="426">
        <v>17.324999999999999</v>
      </c>
      <c r="D1151" s="426">
        <v>26.377711111111111</v>
      </c>
      <c r="E1151" s="14">
        <v>3.3053599155901288</v>
      </c>
      <c r="F1151" s="14">
        <v>0</v>
      </c>
    </row>
    <row r="1152" spans="1:6" x14ac:dyDescent="0.3">
      <c r="A1152" s="425">
        <v>42781</v>
      </c>
      <c r="B1152" s="12">
        <v>46</v>
      </c>
      <c r="C1152" s="426">
        <v>1.9666666666666666</v>
      </c>
      <c r="D1152" s="426">
        <v>26.389088888888889</v>
      </c>
      <c r="E1152" s="14">
        <v>3.3099169585459203</v>
      </c>
      <c r="F1152" s="14">
        <v>0</v>
      </c>
    </row>
    <row r="1153" spans="1:6" x14ac:dyDescent="0.3">
      <c r="A1153" s="425">
        <v>42782</v>
      </c>
      <c r="B1153" s="12">
        <v>47</v>
      </c>
      <c r="C1153" s="426">
        <v>11.284999999999998</v>
      </c>
      <c r="D1153" s="426">
        <v>26.329640000000005</v>
      </c>
      <c r="E1153" s="14">
        <v>3.2861680109529412</v>
      </c>
      <c r="F1153" s="14">
        <v>0</v>
      </c>
    </row>
    <row r="1154" spans="1:6" x14ac:dyDescent="0.3">
      <c r="A1154" s="425">
        <v>42783</v>
      </c>
      <c r="B1154" s="12">
        <v>48</v>
      </c>
      <c r="C1154" s="426">
        <v>5.7700000000000005</v>
      </c>
      <c r="D1154" s="426">
        <v>26.283560000000001</v>
      </c>
      <c r="E1154" s="14">
        <v>3.2678644387754767</v>
      </c>
      <c r="F1154" s="14">
        <v>0</v>
      </c>
    </row>
    <row r="1155" spans="1:6" x14ac:dyDescent="0.3">
      <c r="A1155" s="425">
        <v>42784</v>
      </c>
      <c r="B1155" s="12">
        <v>49</v>
      </c>
      <c r="C1155" s="426">
        <v>14.875</v>
      </c>
      <c r="D1155" s="426">
        <v>26.311720000000001</v>
      </c>
      <c r="E1155" s="14">
        <v>3.279039099799665</v>
      </c>
      <c r="F1155" s="14">
        <v>0</v>
      </c>
    </row>
    <row r="1156" spans="1:6" x14ac:dyDescent="0.3">
      <c r="A1156" s="425">
        <v>42785</v>
      </c>
      <c r="B1156" s="12">
        <v>50</v>
      </c>
      <c r="C1156" s="426">
        <v>13.855</v>
      </c>
      <c r="D1156" s="426">
        <v>26.201640000000005</v>
      </c>
      <c r="E1156" s="14">
        <v>3.2355500206609391</v>
      </c>
      <c r="F1156" s="14">
        <v>0</v>
      </c>
    </row>
    <row r="1157" spans="1:6" x14ac:dyDescent="0.3">
      <c r="A1157" s="425">
        <v>42786</v>
      </c>
      <c r="B1157" s="12">
        <v>51</v>
      </c>
      <c r="C1157" s="426">
        <v>4.9666666666666668</v>
      </c>
      <c r="D1157" s="426">
        <v>26.48068</v>
      </c>
      <c r="E1157" s="14">
        <v>3.3468048162069746</v>
      </c>
      <c r="F1157" s="14">
        <v>0</v>
      </c>
    </row>
    <row r="1158" spans="1:6" x14ac:dyDescent="0.3">
      <c r="A1158" s="425">
        <v>42787</v>
      </c>
      <c r="B1158" s="12">
        <v>52</v>
      </c>
      <c r="C1158" s="426">
        <v>10.005555555555553</v>
      </c>
      <c r="D1158" s="426">
        <v>26.237480000000001</v>
      </c>
      <c r="E1158" s="14">
        <v>3.2496521386892354</v>
      </c>
      <c r="F1158" s="14">
        <v>0</v>
      </c>
    </row>
    <row r="1159" spans="1:6" x14ac:dyDescent="0.3">
      <c r="A1159" s="425">
        <v>42788</v>
      </c>
      <c r="B1159" s="12">
        <v>53</v>
      </c>
      <c r="C1159" s="426">
        <v>7.5650000000000004</v>
      </c>
      <c r="D1159" s="426">
        <v>26.47044</v>
      </c>
      <c r="E1159" s="14">
        <v>3.3426626987086192</v>
      </c>
      <c r="F1159" s="14">
        <v>0</v>
      </c>
    </row>
    <row r="1160" spans="1:6" x14ac:dyDescent="0.3">
      <c r="A1160" s="425">
        <v>42789</v>
      </c>
      <c r="B1160" s="12">
        <v>54</v>
      </c>
      <c r="C1160" s="426">
        <v>12.25</v>
      </c>
      <c r="D1160" s="426">
        <v>26.490919999999999</v>
      </c>
      <c r="E1160" s="14">
        <v>3.3509514729849936</v>
      </c>
      <c r="F1160" s="14">
        <v>0</v>
      </c>
    </row>
    <row r="1161" spans="1:6" x14ac:dyDescent="0.3">
      <c r="A1161" s="425">
        <v>42790</v>
      </c>
      <c r="B1161" s="12">
        <v>55</v>
      </c>
      <c r="C1161" s="426">
        <v>9.21875</v>
      </c>
      <c r="D1161" s="426">
        <v>26.513960000000004</v>
      </c>
      <c r="E1161" s="14">
        <v>3.360298056058276</v>
      </c>
      <c r="F1161" s="14">
        <v>0</v>
      </c>
    </row>
    <row r="1162" spans="1:6" x14ac:dyDescent="0.3">
      <c r="A1162" s="425">
        <v>42791</v>
      </c>
      <c r="B1162" s="12">
        <v>56</v>
      </c>
      <c r="C1162" s="426">
        <v>7.7111111111111104</v>
      </c>
      <c r="D1162" s="426">
        <v>26.593320000000002</v>
      </c>
      <c r="E1162" s="14">
        <v>3.392668065375716</v>
      </c>
      <c r="F1162" s="14">
        <v>0</v>
      </c>
    </row>
    <row r="1163" spans="1:6" x14ac:dyDescent="0.3">
      <c r="A1163" s="425">
        <v>42792</v>
      </c>
      <c r="B1163" s="12">
        <v>57</v>
      </c>
      <c r="C1163" s="426">
        <v>7.8250000000000002</v>
      </c>
      <c r="D1163" s="426">
        <v>26.577960000000004</v>
      </c>
      <c r="E1163" s="14">
        <v>3.3863815630015521</v>
      </c>
      <c r="F1163" s="14">
        <v>0</v>
      </c>
    </row>
    <row r="1164" spans="1:6" x14ac:dyDescent="0.3">
      <c r="A1164" s="425">
        <v>42793</v>
      </c>
      <c r="B1164" s="12">
        <v>58</v>
      </c>
      <c r="C1164" s="426">
        <v>7.3944444444444439</v>
      </c>
      <c r="D1164" s="426">
        <v>26.409000000000006</v>
      </c>
      <c r="E1164" s="14">
        <v>3.3179052257261641</v>
      </c>
      <c r="F1164" s="14">
        <v>0</v>
      </c>
    </row>
    <row r="1165" spans="1:6" x14ac:dyDescent="0.3">
      <c r="A1165" s="425">
        <v>42794</v>
      </c>
      <c r="B1165" s="12">
        <v>59</v>
      </c>
      <c r="C1165" s="426">
        <v>9.0055555555555546</v>
      </c>
      <c r="D1165" s="426">
        <v>26.542120000000004</v>
      </c>
      <c r="E1165" s="14">
        <v>3.3717529040419318</v>
      </c>
      <c r="F1165" s="14">
        <v>0</v>
      </c>
    </row>
    <row r="1166" spans="1:6" x14ac:dyDescent="0.3">
      <c r="A1166" s="425">
        <v>42795</v>
      </c>
      <c r="B1166" s="12">
        <v>60</v>
      </c>
      <c r="C1166" s="426">
        <v>10.668749999999999</v>
      </c>
      <c r="D1166" s="426">
        <v>26.48836</v>
      </c>
      <c r="E1166" s="14">
        <v>3.3224560685264759</v>
      </c>
      <c r="F1166" s="14">
        <v>0</v>
      </c>
    </row>
    <row r="1167" spans="1:6" x14ac:dyDescent="0.3">
      <c r="A1167" s="425">
        <v>42796</v>
      </c>
      <c r="B1167" s="12">
        <v>61</v>
      </c>
      <c r="C1167" s="426">
        <v>13.237500000000001</v>
      </c>
      <c r="D1167" s="426">
        <v>26.411559999999998</v>
      </c>
      <c r="E1167" s="14">
        <v>3.2917291571556584</v>
      </c>
      <c r="F1167" s="14">
        <v>0</v>
      </c>
    </row>
    <row r="1168" spans="1:6" x14ac:dyDescent="0.3">
      <c r="A1168" s="425">
        <v>42797</v>
      </c>
      <c r="B1168" s="12">
        <v>62</v>
      </c>
      <c r="C1168" s="426">
        <v>13.399999999999999</v>
      </c>
      <c r="D1168" s="426">
        <v>26.096679999999999</v>
      </c>
      <c r="E1168" s="14">
        <v>3.1683823955380843</v>
      </c>
      <c r="F1168" s="14">
        <v>0</v>
      </c>
    </row>
    <row r="1169" spans="1:6" x14ac:dyDescent="0.3">
      <c r="A1169" s="425">
        <v>42798</v>
      </c>
      <c r="B1169" s="12">
        <v>63</v>
      </c>
      <c r="C1169" s="426">
        <v>11.177777777777779</v>
      </c>
      <c r="D1169" s="426">
        <v>26.209320000000002</v>
      </c>
      <c r="E1169" s="14">
        <v>3.2120216329933178</v>
      </c>
      <c r="F1169" s="14">
        <v>0</v>
      </c>
    </row>
    <row r="1170" spans="1:6" x14ac:dyDescent="0.3">
      <c r="A1170" s="425">
        <v>42799</v>
      </c>
      <c r="B1170" s="12">
        <v>64</v>
      </c>
      <c r="C1170" s="426">
        <v>8.9050000000000011</v>
      </c>
      <c r="D1170" s="426">
        <v>26.362920000000003</v>
      </c>
      <c r="E1170" s="14">
        <v>3.2723994828205978</v>
      </c>
      <c r="F1170" s="14">
        <v>0</v>
      </c>
    </row>
    <row r="1171" spans="1:6" x14ac:dyDescent="0.3">
      <c r="A1171" s="425">
        <v>42800</v>
      </c>
      <c r="B1171" s="12">
        <v>65</v>
      </c>
      <c r="C1171" s="426">
        <v>2.7571428571428571</v>
      </c>
      <c r="D1171" s="426">
        <v>26.588200000000001</v>
      </c>
      <c r="E1171" s="14">
        <v>3.3627798564298299</v>
      </c>
      <c r="F1171" s="14">
        <v>0</v>
      </c>
    </row>
    <row r="1172" spans="1:6" x14ac:dyDescent="0.3">
      <c r="A1172" s="425">
        <v>42801</v>
      </c>
      <c r="B1172" s="12">
        <v>66</v>
      </c>
      <c r="C1172" s="426">
        <v>15.13125</v>
      </c>
      <c r="D1172" s="426">
        <v>26.401320000000002</v>
      </c>
      <c r="E1172" s="14">
        <v>3.287651337399057</v>
      </c>
      <c r="F1172" s="14">
        <v>0</v>
      </c>
    </row>
    <row r="1173" spans="1:6" x14ac:dyDescent="0.3">
      <c r="A1173" s="425">
        <v>42802</v>
      </c>
      <c r="B1173" s="12">
        <v>67</v>
      </c>
      <c r="C1173" s="426">
        <v>17.407142857142855</v>
      </c>
      <c r="D1173" s="426">
        <v>26.4602</v>
      </c>
      <c r="E1173" s="14">
        <v>3.3111601588419477</v>
      </c>
      <c r="F1173" s="14">
        <v>0</v>
      </c>
    </row>
    <row r="1174" spans="1:6" x14ac:dyDescent="0.3">
      <c r="A1174" s="425">
        <v>42803</v>
      </c>
      <c r="B1174" s="12">
        <v>68</v>
      </c>
      <c r="C1174" s="426">
        <v>0.99375000000000002</v>
      </c>
      <c r="D1174" s="426">
        <v>26.595880000000001</v>
      </c>
      <c r="E1174" s="14">
        <v>3.3658994616454625</v>
      </c>
      <c r="F1174" s="14">
        <v>0</v>
      </c>
    </row>
    <row r="1175" spans="1:6" x14ac:dyDescent="0.3">
      <c r="A1175" s="425">
        <v>42804</v>
      </c>
      <c r="B1175" s="12">
        <v>69</v>
      </c>
      <c r="C1175" s="426">
        <v>2.0874999999999999</v>
      </c>
      <c r="D1175" s="426">
        <v>26.501159999999999</v>
      </c>
      <c r="E1175" s="14">
        <v>3.3276018291365066</v>
      </c>
      <c r="F1175" s="14">
        <v>0</v>
      </c>
    </row>
    <row r="1176" spans="1:6" x14ac:dyDescent="0.3">
      <c r="A1176" s="425">
        <v>42805</v>
      </c>
      <c r="B1176" s="12">
        <v>70</v>
      </c>
      <c r="C1176" s="426">
        <v>15.242857142857144</v>
      </c>
      <c r="D1176" s="426">
        <v>26.429480000000002</v>
      </c>
      <c r="E1176" s="14">
        <v>3.2988761491029455</v>
      </c>
      <c r="F1176" s="14">
        <v>0</v>
      </c>
    </row>
    <row r="1177" spans="1:6" x14ac:dyDescent="0.3">
      <c r="A1177" s="425">
        <v>42806</v>
      </c>
      <c r="B1177" s="12">
        <v>71</v>
      </c>
      <c r="C1177" s="426">
        <v>13.154999999999998</v>
      </c>
      <c r="D1177" s="426">
        <v>26.117159999999998</v>
      </c>
      <c r="E1177" s="14">
        <v>3.1762767773521445</v>
      </c>
      <c r="F1177" s="14">
        <v>0</v>
      </c>
    </row>
    <row r="1178" spans="1:6" x14ac:dyDescent="0.3">
      <c r="A1178" s="425">
        <v>42807</v>
      </c>
      <c r="B1178" s="12">
        <v>72</v>
      </c>
      <c r="C1178" s="426">
        <v>24.745000000000001</v>
      </c>
      <c r="D1178" s="426">
        <v>26.408999999999999</v>
      </c>
      <c r="E1178" s="14">
        <v>3.290709281252997</v>
      </c>
      <c r="F1178" s="14">
        <v>0</v>
      </c>
    </row>
    <row r="1179" spans="1:6" x14ac:dyDescent="0.3">
      <c r="A1179" s="425">
        <v>42808</v>
      </c>
      <c r="B1179" s="12">
        <v>73</v>
      </c>
      <c r="C1179" s="426">
        <v>20.672222222222224</v>
      </c>
      <c r="D1179" s="426">
        <v>26.133088888888892</v>
      </c>
      <c r="E1179" s="14">
        <v>3.182429139166886</v>
      </c>
      <c r="F1179" s="14">
        <v>0</v>
      </c>
    </row>
    <row r="1180" spans="1:6" x14ac:dyDescent="0.3">
      <c r="A1180" s="425">
        <v>42809</v>
      </c>
      <c r="B1180" s="12">
        <v>74</v>
      </c>
      <c r="C1180" s="426">
        <v>21.758333333333336</v>
      </c>
      <c r="D1180" s="426">
        <v>26.554066666666671</v>
      </c>
      <c r="E1180" s="14">
        <v>3.3489456910952109</v>
      </c>
      <c r="F1180" s="14">
        <v>0</v>
      </c>
    </row>
    <row r="1181" spans="1:6" x14ac:dyDescent="0.3">
      <c r="A1181" s="425">
        <v>42810</v>
      </c>
      <c r="B1181" s="12">
        <v>75</v>
      </c>
      <c r="C1181" s="426">
        <v>8.1624999999999996</v>
      </c>
      <c r="D1181" s="426">
        <v>26.571133333333336</v>
      </c>
      <c r="E1181" s="14">
        <v>3.3558565007513397</v>
      </c>
      <c r="F1181" s="14">
        <v>0</v>
      </c>
    </row>
    <row r="1182" spans="1:6" x14ac:dyDescent="0.3">
      <c r="A1182" s="425">
        <v>42811</v>
      </c>
      <c r="B1182" s="12">
        <v>76</v>
      </c>
      <c r="C1182" s="426">
        <v>8.1444444444444439</v>
      </c>
      <c r="D1182" s="426">
        <v>26.704822222222223</v>
      </c>
      <c r="E1182" s="14">
        <v>3.4104258309531628</v>
      </c>
      <c r="F1182" s="14">
        <v>0</v>
      </c>
    </row>
    <row r="1183" spans="1:6" x14ac:dyDescent="0.3">
      <c r="A1183" s="425">
        <v>42812</v>
      </c>
      <c r="B1183" s="12">
        <v>77</v>
      </c>
      <c r="C1183" s="426">
        <v>5.6333333333333337</v>
      </c>
      <c r="D1183" s="426">
        <v>26.5626</v>
      </c>
      <c r="E1183" s="14">
        <v>3.3523995281445873</v>
      </c>
      <c r="F1183" s="14">
        <v>0</v>
      </c>
    </row>
    <row r="1184" spans="1:6" x14ac:dyDescent="0.3">
      <c r="A1184" s="425">
        <v>42813</v>
      </c>
      <c r="B1184" s="12">
        <v>78</v>
      </c>
      <c r="C1184" s="426">
        <v>7.6388888888888875</v>
      </c>
      <c r="D1184" s="426">
        <v>26.591044444444446</v>
      </c>
      <c r="E1184" s="14">
        <v>3.363934969327588</v>
      </c>
      <c r="F1184" s="14">
        <v>0</v>
      </c>
    </row>
    <row r="1185" spans="1:6" x14ac:dyDescent="0.3">
      <c r="A1185" s="425">
        <v>42814</v>
      </c>
      <c r="B1185" s="12">
        <v>79</v>
      </c>
      <c r="C1185" s="426">
        <v>7.8611111111111107</v>
      </c>
      <c r="D1185" s="426">
        <v>26.480111111111114</v>
      </c>
      <c r="E1185" s="14">
        <v>3.3191436403212284</v>
      </c>
      <c r="F1185" s="14">
        <v>0</v>
      </c>
    </row>
    <row r="1186" spans="1:6" x14ac:dyDescent="0.3">
      <c r="A1186" s="425">
        <v>42815</v>
      </c>
      <c r="B1186" s="12">
        <v>80</v>
      </c>
      <c r="C1186" s="426">
        <v>19.727777777777781</v>
      </c>
      <c r="D1186" s="426">
        <v>26.448822222222226</v>
      </c>
      <c r="E1186" s="14">
        <v>3.3066058070252335</v>
      </c>
      <c r="F1186" s="14">
        <v>0</v>
      </c>
    </row>
    <row r="1187" spans="1:6" x14ac:dyDescent="0.3">
      <c r="A1187" s="425">
        <v>42816</v>
      </c>
      <c r="B1187" s="12">
        <v>81</v>
      </c>
      <c r="C1187" s="426">
        <v>21.9375</v>
      </c>
      <c r="D1187" s="426">
        <v>26.229800000000004</v>
      </c>
      <c r="E1187" s="14">
        <v>3.2200139329365824</v>
      </c>
      <c r="F1187" s="14">
        <v>0</v>
      </c>
    </row>
    <row r="1188" spans="1:6" x14ac:dyDescent="0.3">
      <c r="A1188" s="425">
        <v>42817</v>
      </c>
      <c r="B1188" s="12">
        <v>82</v>
      </c>
      <c r="C1188" s="426">
        <v>12.483333333333333</v>
      </c>
      <c r="D1188" s="426">
        <v>26.539844444444448</v>
      </c>
      <c r="E1188" s="14">
        <v>3.343196261341701</v>
      </c>
      <c r="F1188" s="14">
        <v>0</v>
      </c>
    </row>
    <row r="1189" spans="1:6" x14ac:dyDescent="0.3">
      <c r="A1189" s="425">
        <v>42818</v>
      </c>
      <c r="B1189" s="12">
        <v>83</v>
      </c>
      <c r="C1189" s="426">
        <v>1.51</v>
      </c>
      <c r="D1189" s="426">
        <v>26.448822222222223</v>
      </c>
      <c r="E1189" s="14">
        <v>3.3066058070252335</v>
      </c>
      <c r="F1189" s="14">
        <v>0</v>
      </c>
    </row>
    <row r="1190" spans="1:6" x14ac:dyDescent="0.3">
      <c r="A1190" s="425">
        <v>42819</v>
      </c>
      <c r="B1190" s="12">
        <v>84</v>
      </c>
      <c r="C1190" s="426">
        <v>6.1111111111111107</v>
      </c>
      <c r="D1190" s="426">
        <v>26.497177777777779</v>
      </c>
      <c r="E1190" s="14">
        <v>3.3260001716164043</v>
      </c>
      <c r="F1190" s="14">
        <v>0</v>
      </c>
    </row>
    <row r="1191" spans="1:6" x14ac:dyDescent="0.3">
      <c r="A1191" s="425">
        <v>42820</v>
      </c>
      <c r="B1191" s="12">
        <v>85</v>
      </c>
      <c r="C1191" s="426">
        <v>5.625</v>
      </c>
      <c r="D1191" s="426">
        <v>26.610955555555556</v>
      </c>
      <c r="E1191" s="14">
        <v>3.3720305264747359</v>
      </c>
      <c r="F1191" s="14">
        <v>0</v>
      </c>
    </row>
    <row r="1192" spans="1:6" x14ac:dyDescent="0.3">
      <c r="A1192" s="425">
        <v>42821</v>
      </c>
      <c r="B1192" s="12">
        <v>86</v>
      </c>
      <c r="C1192" s="426">
        <v>9.7833333333333332</v>
      </c>
      <c r="D1192" s="426">
        <v>26.463044444444449</v>
      </c>
      <c r="E1192" s="14">
        <v>3.31229961452896</v>
      </c>
      <c r="F1192" s="14">
        <v>0</v>
      </c>
    </row>
    <row r="1193" spans="1:6" x14ac:dyDescent="0.3">
      <c r="A1193" s="425">
        <v>42822</v>
      </c>
      <c r="B1193" s="12">
        <v>87</v>
      </c>
      <c r="C1193" s="426">
        <v>0.35000000000000003</v>
      </c>
      <c r="D1193" s="426">
        <v>26.511400000000002</v>
      </c>
      <c r="E1193" s="14">
        <v>3.3317235059989345</v>
      </c>
      <c r="F1193" s="14">
        <v>0</v>
      </c>
    </row>
    <row r="1194" spans="1:6" x14ac:dyDescent="0.3">
      <c r="A1194" s="425">
        <v>42823</v>
      </c>
      <c r="B1194" s="12">
        <v>88</v>
      </c>
      <c r="C1194" s="426">
        <v>11.795000000000002</v>
      </c>
      <c r="D1194" s="426">
        <v>26.5626</v>
      </c>
      <c r="E1194" s="14">
        <v>3.3523995281445873</v>
      </c>
      <c r="F1194" s="14">
        <v>0</v>
      </c>
    </row>
    <row r="1195" spans="1:6" x14ac:dyDescent="0.3">
      <c r="A1195" s="425">
        <v>42824</v>
      </c>
      <c r="B1195" s="12">
        <v>89</v>
      </c>
      <c r="C1195" s="426">
        <v>4.21</v>
      </c>
      <c r="D1195" s="426">
        <v>26.608111111111114</v>
      </c>
      <c r="E1195" s="14">
        <v>3.3708729716157024</v>
      </c>
      <c r="F1195" s="14">
        <v>0</v>
      </c>
    </row>
    <row r="1196" spans="1:6" x14ac:dyDescent="0.3">
      <c r="A1196" s="425">
        <v>42825</v>
      </c>
      <c r="B1196" s="12">
        <v>90</v>
      </c>
      <c r="C1196" s="426">
        <v>2.8</v>
      </c>
      <c r="D1196" s="426">
        <v>26.426066666666671</v>
      </c>
      <c r="E1196" s="14">
        <v>3.2975137565263752</v>
      </c>
      <c r="F1196" s="14">
        <v>0</v>
      </c>
    </row>
    <row r="1197" spans="1:6" x14ac:dyDescent="0.3">
      <c r="A1197" s="425">
        <v>42826</v>
      </c>
      <c r="B1197" s="12">
        <v>91</v>
      </c>
      <c r="C1197" s="426">
        <v>7.9111111111111097</v>
      </c>
      <c r="D1197" s="426">
        <v>26.650777777777776</v>
      </c>
      <c r="E1197" s="14">
        <v>3.3602706987788382</v>
      </c>
      <c r="F1197" s="14">
        <v>0</v>
      </c>
    </row>
    <row r="1198" spans="1:6" x14ac:dyDescent="0.3">
      <c r="A1198" s="425">
        <v>42827</v>
      </c>
      <c r="B1198" s="12">
        <v>92</v>
      </c>
      <c r="C1198" s="426">
        <v>5.4562499999999998</v>
      </c>
      <c r="D1198" s="426">
        <v>26.579666666666668</v>
      </c>
      <c r="E1198" s="14">
        <v>3.3315536626747968</v>
      </c>
      <c r="F1198" s="14">
        <v>0</v>
      </c>
    </row>
    <row r="1199" spans="1:6" x14ac:dyDescent="0.3">
      <c r="A1199" s="425">
        <v>42828</v>
      </c>
      <c r="B1199" s="12">
        <v>93</v>
      </c>
      <c r="C1199" s="426">
        <v>4.3187499999999996</v>
      </c>
      <c r="D1199" s="426">
        <v>26.596733333333333</v>
      </c>
      <c r="E1199" s="14">
        <v>3.3384260245262194</v>
      </c>
      <c r="F1199" s="14">
        <v>0</v>
      </c>
    </row>
    <row r="1200" spans="1:6" x14ac:dyDescent="0.3">
      <c r="A1200" s="425">
        <v>42829</v>
      </c>
      <c r="B1200" s="12">
        <v>94</v>
      </c>
      <c r="C1200" s="426">
        <v>2.916666666666667</v>
      </c>
      <c r="D1200" s="426">
        <v>26.42037777777778</v>
      </c>
      <c r="E1200" s="14">
        <v>3.2680107884213543</v>
      </c>
      <c r="F1200" s="14">
        <v>0</v>
      </c>
    </row>
    <row r="1201" spans="1:6" x14ac:dyDescent="0.3">
      <c r="A1201" s="425">
        <v>42830</v>
      </c>
      <c r="B1201" s="12">
        <v>95</v>
      </c>
      <c r="C1201" s="426">
        <v>10.293749999999999</v>
      </c>
      <c r="D1201" s="426">
        <v>26.573977777777777</v>
      </c>
      <c r="E1201" s="14">
        <v>3.3292656415616806</v>
      </c>
      <c r="F1201" s="14">
        <v>0</v>
      </c>
    </row>
    <row r="1202" spans="1:6" x14ac:dyDescent="0.3">
      <c r="A1202" s="425">
        <v>42831</v>
      </c>
      <c r="B1202" s="12">
        <v>96</v>
      </c>
      <c r="C1202" s="426">
        <v>13.434999999999999</v>
      </c>
      <c r="D1202" s="426">
        <v>26.511400000000002</v>
      </c>
      <c r="E1202" s="14">
        <v>3.3041886009906789</v>
      </c>
      <c r="F1202" s="14">
        <v>0</v>
      </c>
    </row>
    <row r="1203" spans="1:6" x14ac:dyDescent="0.3">
      <c r="A1203" s="425">
        <v>42832</v>
      </c>
      <c r="B1203" s="12">
        <v>97</v>
      </c>
      <c r="C1203" s="426">
        <v>8.8062499999999986</v>
      </c>
      <c r="D1203" s="426">
        <v>26.29237777777778</v>
      </c>
      <c r="E1203" s="14">
        <v>3.2177310568444679</v>
      </c>
      <c r="F1203" s="14">
        <v>0</v>
      </c>
    </row>
    <row r="1204" spans="1:6" x14ac:dyDescent="0.3">
      <c r="A1204" s="425">
        <v>42833</v>
      </c>
      <c r="B1204" s="12">
        <v>98</v>
      </c>
      <c r="C1204" s="426">
        <v>13.922222222222222</v>
      </c>
      <c r="D1204" s="426">
        <v>26.400466666666667</v>
      </c>
      <c r="E1204" s="14">
        <v>3.2601438562824567</v>
      </c>
      <c r="F1204" s="14">
        <v>0</v>
      </c>
    </row>
    <row r="1205" spans="1:6" x14ac:dyDescent="0.3">
      <c r="A1205" s="425">
        <v>42834</v>
      </c>
      <c r="B1205" s="12">
        <v>99</v>
      </c>
      <c r="C1205" s="426">
        <v>5.1333333333333337</v>
      </c>
      <c r="D1205" s="426">
        <v>26.061977777777777</v>
      </c>
      <c r="E1205" s="14">
        <v>3.1289715764186097</v>
      </c>
      <c r="F1205" s="14">
        <v>0</v>
      </c>
    </row>
    <row r="1206" spans="1:6" x14ac:dyDescent="0.3">
      <c r="A1206" s="425">
        <v>42835</v>
      </c>
      <c r="B1206" s="12">
        <v>100</v>
      </c>
      <c r="C1206" s="426">
        <v>9.5749999999999993</v>
      </c>
      <c r="D1206" s="426">
        <v>26.201355555555558</v>
      </c>
      <c r="E1206" s="14">
        <v>3.1823983469223576</v>
      </c>
      <c r="F1206" s="14">
        <v>0</v>
      </c>
    </row>
    <row r="1207" spans="1:6" x14ac:dyDescent="0.3">
      <c r="A1207" s="425">
        <v>42836</v>
      </c>
      <c r="B1207" s="12">
        <v>101</v>
      </c>
      <c r="C1207" s="426">
        <v>9.1222222222222218</v>
      </c>
      <c r="D1207" s="426">
        <v>26.531311111111116</v>
      </c>
      <c r="E1207" s="14">
        <v>3.3121495350152972</v>
      </c>
      <c r="F1207" s="14">
        <v>0</v>
      </c>
    </row>
    <row r="1208" spans="1:6" x14ac:dyDescent="0.3">
      <c r="A1208" s="425">
        <v>42837</v>
      </c>
      <c r="B1208" s="12">
        <v>102</v>
      </c>
      <c r="C1208" s="426">
        <v>7.4149999999999991</v>
      </c>
      <c r="D1208" s="426">
        <v>26.44028888888889</v>
      </c>
      <c r="E1208" s="14">
        <v>3.2758945652759119</v>
      </c>
      <c r="F1208" s="14">
        <v>0</v>
      </c>
    </row>
    <row r="1209" spans="1:6" x14ac:dyDescent="0.3">
      <c r="A1209" s="425">
        <v>42838</v>
      </c>
      <c r="B1209" s="12">
        <v>103</v>
      </c>
      <c r="C1209" s="426">
        <v>7.1166666666666663</v>
      </c>
      <c r="D1209" s="426">
        <v>26.534155555555557</v>
      </c>
      <c r="E1209" s="14">
        <v>3.3132881915556802</v>
      </c>
      <c r="F1209" s="14">
        <v>0</v>
      </c>
    </row>
    <row r="1210" spans="1:6" x14ac:dyDescent="0.3">
      <c r="A1210" s="425">
        <v>42839</v>
      </c>
      <c r="B1210" s="12">
        <v>104</v>
      </c>
      <c r="C1210" s="426">
        <v>2.5812499999999998</v>
      </c>
      <c r="D1210" s="426">
        <v>26.5626</v>
      </c>
      <c r="E1210" s="14">
        <v>3.3246937469202513</v>
      </c>
      <c r="F1210" s="14">
        <v>0</v>
      </c>
    </row>
    <row r="1211" spans="1:6" x14ac:dyDescent="0.3">
      <c r="A1211" s="425">
        <v>42840</v>
      </c>
      <c r="B1211" s="12">
        <v>105</v>
      </c>
      <c r="C1211" s="426">
        <v>9.2187499999999982</v>
      </c>
      <c r="D1211" s="426">
        <v>26.44028888888889</v>
      </c>
      <c r="E1211" s="14">
        <v>3.2758945652759119</v>
      </c>
      <c r="F1211" s="14">
        <v>0</v>
      </c>
    </row>
    <row r="1212" spans="1:6" x14ac:dyDescent="0.3">
      <c r="A1212" s="425">
        <v>42841</v>
      </c>
      <c r="B1212" s="12">
        <v>106</v>
      </c>
      <c r="C1212" s="426">
        <v>10.08888888888889</v>
      </c>
      <c r="D1212" s="426">
        <v>26.383400000000002</v>
      </c>
      <c r="E1212" s="14">
        <v>3.2534141695039991</v>
      </c>
      <c r="F1212" s="14">
        <v>0</v>
      </c>
    </row>
    <row r="1213" spans="1:6" x14ac:dyDescent="0.3">
      <c r="A1213" s="425">
        <v>42842</v>
      </c>
      <c r="B1213" s="12">
        <v>107</v>
      </c>
      <c r="C1213" s="426">
        <v>9.7687499999999989</v>
      </c>
      <c r="D1213" s="426">
        <v>26.431755555555554</v>
      </c>
      <c r="E1213" s="14">
        <v>3.2725137403783506</v>
      </c>
      <c r="F1213" s="14">
        <v>0</v>
      </c>
    </row>
    <row r="1214" spans="1:6" x14ac:dyDescent="0.3">
      <c r="A1214" s="425">
        <v>42843</v>
      </c>
      <c r="B1214" s="12">
        <v>108</v>
      </c>
      <c r="C1214" s="426">
        <v>6.15</v>
      </c>
      <c r="D1214" s="426">
        <v>26.622333333333337</v>
      </c>
      <c r="E1214" s="14">
        <v>3.3487579201791542</v>
      </c>
      <c r="F1214" s="14">
        <v>0</v>
      </c>
    </row>
    <row r="1215" spans="1:6" x14ac:dyDescent="0.3">
      <c r="A1215" s="425">
        <v>42844</v>
      </c>
      <c r="B1215" s="12">
        <v>109</v>
      </c>
      <c r="C1215" s="426">
        <v>4.9222222222222225</v>
      </c>
      <c r="D1215" s="426">
        <v>26.471577777777778</v>
      </c>
      <c r="E1215" s="14">
        <v>3.2883174195499554</v>
      </c>
      <c r="F1215" s="14">
        <v>0</v>
      </c>
    </row>
    <row r="1216" spans="1:6" x14ac:dyDescent="0.3">
      <c r="A1216" s="425">
        <v>42845</v>
      </c>
      <c r="B1216" s="12">
        <v>110</v>
      </c>
      <c r="C1216" s="426">
        <v>1.3875</v>
      </c>
      <c r="D1216" s="426">
        <v>26.531311111111112</v>
      </c>
      <c r="E1216" s="14">
        <v>3.3121495350152963</v>
      </c>
      <c r="F1216" s="14">
        <v>0</v>
      </c>
    </row>
    <row r="1217" spans="1:6" x14ac:dyDescent="0.3">
      <c r="A1217" s="425">
        <v>42846</v>
      </c>
      <c r="B1217" s="12">
        <v>111</v>
      </c>
      <c r="C1217" s="426">
        <v>2.2624999999999997</v>
      </c>
      <c r="D1217" s="426">
        <v>26.500022222222224</v>
      </c>
      <c r="E1217" s="14">
        <v>3.2996470841447385</v>
      </c>
      <c r="F1217" s="14">
        <v>0</v>
      </c>
    </row>
    <row r="1218" spans="1:6" x14ac:dyDescent="0.3">
      <c r="A1218" s="425">
        <v>42847</v>
      </c>
      <c r="B1218" s="12">
        <v>112</v>
      </c>
      <c r="C1218" s="426">
        <v>2.8444444444444446</v>
      </c>
      <c r="D1218" s="426">
        <v>26.42037777777778</v>
      </c>
      <c r="E1218" s="14">
        <v>3.2680107884213543</v>
      </c>
      <c r="F1218" s="14">
        <v>0</v>
      </c>
    </row>
    <row r="1219" spans="1:6" x14ac:dyDescent="0.3">
      <c r="A1219" s="425">
        <v>42848</v>
      </c>
      <c r="B1219" s="12">
        <v>113</v>
      </c>
      <c r="C1219" s="426">
        <v>3.2937499999999997</v>
      </c>
      <c r="D1219" s="426">
        <v>26.297000000000001</v>
      </c>
      <c r="E1219" s="14">
        <v>3.2195346350329568</v>
      </c>
      <c r="F1219" s="14">
        <v>0</v>
      </c>
    </row>
    <row r="1220" spans="1:6" x14ac:dyDescent="0.3">
      <c r="A1220" s="425">
        <v>42849</v>
      </c>
      <c r="B1220" s="12">
        <v>114</v>
      </c>
      <c r="C1220" s="426">
        <v>5.2555555555555555</v>
      </c>
      <c r="D1220" s="426">
        <v>26.2746</v>
      </c>
      <c r="E1220" s="14">
        <v>3.2108026374170966</v>
      </c>
      <c r="F1220" s="14">
        <v>0</v>
      </c>
    </row>
    <row r="1221" spans="1:6" x14ac:dyDescent="0.3">
      <c r="A1221" s="425">
        <v>42850</v>
      </c>
      <c r="B1221" s="12">
        <v>115</v>
      </c>
      <c r="C1221" s="426">
        <v>11.56111111111111</v>
      </c>
      <c r="D1221" s="426">
        <v>26.343577777777778</v>
      </c>
      <c r="E1221" s="14">
        <v>3.2377596179196999</v>
      </c>
      <c r="F1221" s="14">
        <v>0</v>
      </c>
    </row>
    <row r="1222" spans="1:6" x14ac:dyDescent="0.3">
      <c r="A1222" s="425">
        <v>42851</v>
      </c>
      <c r="B1222" s="12">
        <v>116</v>
      </c>
      <c r="C1222" s="426">
        <v>15.722222222222221</v>
      </c>
      <c r="D1222" s="426">
        <v>26.287399999999998</v>
      </c>
      <c r="E1222" s="14">
        <v>3.2157897523991839</v>
      </c>
      <c r="F1222" s="14">
        <v>0</v>
      </c>
    </row>
    <row r="1223" spans="1:6" x14ac:dyDescent="0.3">
      <c r="A1223" s="425">
        <v>42852</v>
      </c>
      <c r="B1223" s="12">
        <v>117</v>
      </c>
      <c r="C1223" s="426">
        <v>4.7222222222222223</v>
      </c>
      <c r="D1223" s="426">
        <v>26.340733333333336</v>
      </c>
      <c r="E1223" s="14">
        <v>3.2366440079772341</v>
      </c>
      <c r="F1223" s="14">
        <v>0</v>
      </c>
    </row>
    <row r="1224" spans="1:6" x14ac:dyDescent="0.3">
      <c r="A1224" s="425">
        <v>42853</v>
      </c>
      <c r="B1224" s="12">
        <v>118</v>
      </c>
      <c r="C1224" s="426">
        <v>8.6785714285714288</v>
      </c>
      <c r="D1224" s="426">
        <v>26.280999999999999</v>
      </c>
      <c r="E1224" s="14">
        <v>3.2132953290947079</v>
      </c>
      <c r="F1224" s="14">
        <v>0</v>
      </c>
    </row>
    <row r="1225" spans="1:6" x14ac:dyDescent="0.3">
      <c r="A1225" s="425">
        <v>42854</v>
      </c>
      <c r="B1225" s="12">
        <v>119</v>
      </c>
      <c r="C1225" s="426">
        <v>4.04</v>
      </c>
      <c r="D1225" s="426">
        <v>26.421800000000001</v>
      </c>
      <c r="E1225" s="14">
        <v>3.2685733565715216</v>
      </c>
      <c r="F1225" s="14">
        <v>0</v>
      </c>
    </row>
    <row r="1226" spans="1:6" x14ac:dyDescent="0.3">
      <c r="A1226" s="425">
        <v>42855</v>
      </c>
      <c r="B1226" s="12">
        <v>120</v>
      </c>
      <c r="C1226" s="426">
        <v>4.2666666666666657</v>
      </c>
      <c r="D1226" s="426">
        <v>26.329355555555559</v>
      </c>
      <c r="E1226" s="14">
        <v>3.2321849957355804</v>
      </c>
      <c r="F1226" s="14">
        <v>0</v>
      </c>
    </row>
    <row r="1227" spans="1:6" x14ac:dyDescent="0.3">
      <c r="A1227" s="425">
        <v>42856</v>
      </c>
      <c r="B1227" s="12">
        <v>121</v>
      </c>
      <c r="C1227" s="426">
        <v>3.0562500000000004</v>
      </c>
      <c r="D1227" s="426">
        <v>26.494333333333334</v>
      </c>
      <c r="E1227" s="14">
        <v>3.2699002410673761</v>
      </c>
      <c r="F1227" s="14">
        <v>0</v>
      </c>
    </row>
    <row r="1228" spans="1:6" x14ac:dyDescent="0.3">
      <c r="A1228" s="425">
        <v>42857</v>
      </c>
      <c r="B1228" s="12">
        <v>122</v>
      </c>
      <c r="C1228" s="426">
        <v>8.1187500000000004</v>
      </c>
      <c r="D1228" s="426">
        <v>26.278155555555557</v>
      </c>
      <c r="E1228" s="14">
        <v>3.1854190252665346</v>
      </c>
      <c r="F1228" s="14">
        <v>0</v>
      </c>
    </row>
    <row r="1229" spans="1:6" x14ac:dyDescent="0.3">
      <c r="A1229" s="425">
        <v>42858</v>
      </c>
      <c r="B1229" s="12">
        <v>123</v>
      </c>
      <c r="C1229" s="426">
        <v>5.9499999999999993</v>
      </c>
      <c r="D1229" s="426">
        <v>26.565444444444445</v>
      </c>
      <c r="E1229" s="14">
        <v>3.2981209005344119</v>
      </c>
      <c r="F1229" s="14">
        <v>0</v>
      </c>
    </row>
    <row r="1230" spans="1:6" x14ac:dyDescent="0.3">
      <c r="A1230" s="425">
        <v>42859</v>
      </c>
      <c r="B1230" s="12">
        <v>124</v>
      </c>
      <c r="C1230" s="426">
        <v>5.6187500000000004</v>
      </c>
      <c r="D1230" s="426">
        <v>26.599577777777782</v>
      </c>
      <c r="E1230" s="14">
        <v>3.3117428568271534</v>
      </c>
      <c r="F1230" s="14">
        <v>0</v>
      </c>
    </row>
    <row r="1231" spans="1:6" x14ac:dyDescent="0.3">
      <c r="A1231" s="425">
        <v>42860</v>
      </c>
      <c r="B1231" s="12">
        <v>125</v>
      </c>
      <c r="C1231" s="426">
        <v>3.6062499999999997</v>
      </c>
      <c r="D1231" s="426">
        <v>26.653622222222221</v>
      </c>
      <c r="E1231" s="14">
        <v>3.3334120166477414</v>
      </c>
      <c r="F1231" s="14">
        <v>0</v>
      </c>
    </row>
    <row r="1232" spans="1:6" x14ac:dyDescent="0.3">
      <c r="A1232" s="425">
        <v>42861</v>
      </c>
      <c r="B1232" s="12">
        <v>126</v>
      </c>
      <c r="C1232" s="426">
        <v>6.0142857142857151</v>
      </c>
      <c r="D1232" s="426">
        <v>26.525622222222225</v>
      </c>
      <c r="E1232" s="14">
        <v>3.2822909801531628</v>
      </c>
      <c r="F1232" s="14">
        <v>0</v>
      </c>
    </row>
    <row r="1233" spans="1:6" x14ac:dyDescent="0.3">
      <c r="A1233" s="425">
        <v>42862</v>
      </c>
      <c r="B1233" s="12">
        <v>127</v>
      </c>
      <c r="C1233" s="426">
        <v>15.559999999999999</v>
      </c>
      <c r="D1233" s="426">
        <v>26.426066666666667</v>
      </c>
      <c r="E1233" s="14">
        <v>3.2430093969143683</v>
      </c>
      <c r="F1233" s="14">
        <v>0</v>
      </c>
    </row>
    <row r="1234" spans="1:6" x14ac:dyDescent="0.3">
      <c r="A1234" s="425">
        <v>42863</v>
      </c>
      <c r="B1234" s="12">
        <v>128</v>
      </c>
      <c r="C1234" s="426">
        <v>12.84375</v>
      </c>
      <c r="D1234" s="426">
        <v>26.269622222222221</v>
      </c>
      <c r="E1234" s="14">
        <v>3.1821245318563975</v>
      </c>
      <c r="F1234" s="14">
        <v>0</v>
      </c>
    </row>
    <row r="1235" spans="1:6" x14ac:dyDescent="0.3">
      <c r="A1235" s="425">
        <v>42864</v>
      </c>
      <c r="B1235" s="12">
        <v>129</v>
      </c>
      <c r="C1235" s="426">
        <v>3.4111111111111114</v>
      </c>
      <c r="D1235" s="426">
        <v>26.533799999999999</v>
      </c>
      <c r="E1235" s="14">
        <v>3.285536291940732</v>
      </c>
      <c r="F1235" s="14">
        <v>0</v>
      </c>
    </row>
    <row r="1236" spans="1:6" x14ac:dyDescent="0.3">
      <c r="A1236" s="425">
        <v>42865</v>
      </c>
      <c r="B1236" s="12">
        <v>130</v>
      </c>
      <c r="C1236" s="426">
        <v>5.6277777777777773</v>
      </c>
      <c r="D1236" s="426">
        <v>26.312288888888894</v>
      </c>
      <c r="E1236" s="14">
        <v>3.1986275331264626</v>
      </c>
      <c r="F1236" s="14">
        <v>0</v>
      </c>
    </row>
    <row r="1237" spans="1:6" x14ac:dyDescent="0.3">
      <c r="A1237" s="425">
        <v>42866</v>
      </c>
      <c r="B1237" s="12">
        <v>131</v>
      </c>
      <c r="C1237" s="426">
        <v>17.3</v>
      </c>
      <c r="D1237" s="426">
        <v>26.107488888888888</v>
      </c>
      <c r="E1237" s="14">
        <v>3.1201078730487679</v>
      </c>
      <c r="F1237" s="14">
        <v>0</v>
      </c>
    </row>
    <row r="1238" spans="1:6" x14ac:dyDescent="0.3">
      <c r="A1238" s="425">
        <v>42867</v>
      </c>
      <c r="B1238" s="12">
        <v>132</v>
      </c>
      <c r="C1238" s="426">
        <v>25.466666666666665</v>
      </c>
      <c r="D1238" s="426">
        <v>26.191400000000002</v>
      </c>
      <c r="E1238" s="14">
        <v>3.1520670824497117</v>
      </c>
      <c r="F1238" s="14">
        <v>0</v>
      </c>
    </row>
    <row r="1239" spans="1:6" x14ac:dyDescent="0.3">
      <c r="A1239" s="425">
        <v>42868</v>
      </c>
      <c r="B1239" s="12">
        <v>133</v>
      </c>
      <c r="C1239" s="426">
        <v>14.129999999999999</v>
      </c>
      <c r="D1239" s="426">
        <v>26.207044444444449</v>
      </c>
      <c r="E1239" s="14">
        <v>3.1580580941010279</v>
      </c>
      <c r="F1239" s="14">
        <v>0</v>
      </c>
    </row>
    <row r="1240" spans="1:6" x14ac:dyDescent="0.3">
      <c r="A1240" s="425">
        <v>42869</v>
      </c>
      <c r="B1240" s="12">
        <v>134</v>
      </c>
      <c r="C1240" s="426">
        <v>19.899999999999999</v>
      </c>
      <c r="D1240" s="426">
        <v>26.121711111111111</v>
      </c>
      <c r="E1240" s="14">
        <v>3.1255040183190972</v>
      </c>
      <c r="F1240" s="14">
        <v>0</v>
      </c>
    </row>
    <row r="1241" spans="1:6" x14ac:dyDescent="0.3">
      <c r="A1241" s="425">
        <v>42870</v>
      </c>
      <c r="B1241" s="12">
        <v>135</v>
      </c>
      <c r="C1241" s="426">
        <v>13.175000000000001</v>
      </c>
      <c r="D1241" s="426">
        <v>26.300911111111112</v>
      </c>
      <c r="E1241" s="14">
        <v>3.1942192668209115</v>
      </c>
      <c r="F1241" s="14">
        <v>0</v>
      </c>
    </row>
    <row r="1242" spans="1:6" x14ac:dyDescent="0.3">
      <c r="A1242" s="425">
        <v>42871</v>
      </c>
      <c r="B1242" s="12">
        <v>136</v>
      </c>
      <c r="C1242" s="426">
        <v>10.9125</v>
      </c>
      <c r="D1242" s="426">
        <v>26.238333333333337</v>
      </c>
      <c r="E1242" s="14">
        <v>3.1700708231139854</v>
      </c>
      <c r="F1242" s="14">
        <v>0</v>
      </c>
    </row>
    <row r="1243" spans="1:6" x14ac:dyDescent="0.3">
      <c r="A1243" s="425">
        <v>42872</v>
      </c>
      <c r="B1243" s="12">
        <v>137</v>
      </c>
      <c r="C1243" s="426">
        <v>4.3049999999999997</v>
      </c>
      <c r="D1243" s="426">
        <v>26.147311111111112</v>
      </c>
      <c r="E1243" s="14">
        <v>3.1352383288397863</v>
      </c>
      <c r="F1243" s="14">
        <v>0</v>
      </c>
    </row>
    <row r="1244" spans="1:6" x14ac:dyDescent="0.3">
      <c r="A1244" s="425">
        <v>42873</v>
      </c>
      <c r="B1244" s="12">
        <v>138</v>
      </c>
      <c r="C1244" s="426">
        <v>19.018749999999997</v>
      </c>
      <c r="D1244" s="426">
        <v>26.351399999999998</v>
      </c>
      <c r="E1244" s="14">
        <v>3.2138224021063646</v>
      </c>
      <c r="F1244" s="14">
        <v>0</v>
      </c>
    </row>
    <row r="1245" spans="1:6" x14ac:dyDescent="0.3">
      <c r="A1245" s="425">
        <v>42874</v>
      </c>
      <c r="B1245" s="12">
        <v>139</v>
      </c>
      <c r="C1245" s="426">
        <v>8.3350000000000009</v>
      </c>
      <c r="D1245" s="426">
        <v>26.534155555555557</v>
      </c>
      <c r="E1245" s="14">
        <v>3.28567745662605</v>
      </c>
      <c r="F1245" s="14">
        <v>0</v>
      </c>
    </row>
    <row r="1246" spans="1:6" x14ac:dyDescent="0.3">
      <c r="A1246" s="425">
        <v>42875</v>
      </c>
      <c r="B1246" s="12">
        <v>140</v>
      </c>
      <c r="C1246" s="426">
        <v>8.90625</v>
      </c>
      <c r="D1246" s="426">
        <v>26.286688888888889</v>
      </c>
      <c r="E1246" s="14">
        <v>3.1887165711565975</v>
      </c>
      <c r="F1246" s="14">
        <v>0</v>
      </c>
    </row>
    <row r="1247" spans="1:6" x14ac:dyDescent="0.3">
      <c r="A1247" s="425">
        <v>42876</v>
      </c>
      <c r="B1247" s="12">
        <v>141</v>
      </c>
      <c r="C1247" s="426">
        <v>12.31875</v>
      </c>
      <c r="D1247" s="426">
        <v>26.235488888888888</v>
      </c>
      <c r="E1247" s="14">
        <v>3.1689770641618553</v>
      </c>
      <c r="F1247" s="14">
        <v>0</v>
      </c>
    </row>
    <row r="1248" spans="1:6" x14ac:dyDescent="0.3">
      <c r="A1248" s="425">
        <v>42877</v>
      </c>
      <c r="B1248" s="12">
        <v>142</v>
      </c>
      <c r="C1248" s="426">
        <v>11.556249999999999</v>
      </c>
      <c r="D1248" s="426">
        <v>26.044911111111112</v>
      </c>
      <c r="E1248" s="14">
        <v>3.0964648827085055</v>
      </c>
      <c r="F1248" s="14">
        <v>0</v>
      </c>
    </row>
    <row r="1249" spans="1:6" x14ac:dyDescent="0.3">
      <c r="A1249" s="425">
        <v>42878</v>
      </c>
      <c r="B1249" s="12">
        <v>143</v>
      </c>
      <c r="C1249" s="426">
        <v>10.292857142857143</v>
      </c>
      <c r="D1249" s="426">
        <v>26.391933333333334</v>
      </c>
      <c r="E1249" s="14">
        <v>3.2296376552766901</v>
      </c>
      <c r="F1249" s="14">
        <v>0</v>
      </c>
    </row>
    <row r="1250" spans="1:6" x14ac:dyDescent="0.3">
      <c r="A1250" s="425">
        <v>42879</v>
      </c>
      <c r="B1250" s="12">
        <v>144</v>
      </c>
      <c r="C1250" s="426">
        <v>8.2900000000000009</v>
      </c>
      <c r="D1250" s="426">
        <v>26.152999999999999</v>
      </c>
      <c r="E1250" s="14">
        <v>3.1374052211626595</v>
      </c>
      <c r="F1250" s="14">
        <v>0</v>
      </c>
    </row>
    <row r="1251" spans="1:6" x14ac:dyDescent="0.3">
      <c r="A1251" s="425">
        <v>42880</v>
      </c>
      <c r="B1251" s="12">
        <v>145</v>
      </c>
      <c r="C1251" s="426">
        <v>7.6055555555555561</v>
      </c>
      <c r="D1251" s="426">
        <v>26.030688888888889</v>
      </c>
      <c r="E1251" s="14">
        <v>3.0911141888741485</v>
      </c>
      <c r="F1251" s="14">
        <v>0</v>
      </c>
    </row>
    <row r="1252" spans="1:6" x14ac:dyDescent="0.3">
      <c r="A1252" s="425">
        <v>42881</v>
      </c>
      <c r="B1252" s="12">
        <v>146</v>
      </c>
      <c r="C1252" s="426">
        <v>19.259999999999998</v>
      </c>
      <c r="D1252" s="426">
        <v>26.161533333333338</v>
      </c>
      <c r="E1252" s="14">
        <v>3.1406580919246934</v>
      </c>
      <c r="F1252" s="14">
        <v>0</v>
      </c>
    </row>
    <row r="1253" spans="1:6" x14ac:dyDescent="0.3">
      <c r="A1253" s="425">
        <v>42882</v>
      </c>
      <c r="B1253" s="12">
        <v>147</v>
      </c>
      <c r="C1253" s="426">
        <v>11.94375</v>
      </c>
      <c r="D1253" s="426">
        <v>26.135933333333334</v>
      </c>
      <c r="E1253" s="14">
        <v>3.1309085945761139</v>
      </c>
      <c r="F1253" s="14">
        <v>0</v>
      </c>
    </row>
    <row r="1254" spans="1:6" x14ac:dyDescent="0.3">
      <c r="A1254" s="425">
        <v>42883</v>
      </c>
      <c r="B1254" s="12">
        <v>148</v>
      </c>
      <c r="C1254" s="426">
        <v>10.8125</v>
      </c>
      <c r="D1254" s="426">
        <v>26.161533333333338</v>
      </c>
      <c r="E1254" s="14">
        <v>3.1406580919246934</v>
      </c>
      <c r="F1254" s="14">
        <v>0</v>
      </c>
    </row>
    <row r="1255" spans="1:6" x14ac:dyDescent="0.3">
      <c r="A1255" s="425">
        <v>42884</v>
      </c>
      <c r="B1255" s="12">
        <v>149</v>
      </c>
      <c r="C1255" s="426">
        <v>12.735714285714286</v>
      </c>
      <c r="D1255" s="426">
        <v>26.050599999999999</v>
      </c>
      <c r="E1255" s="14">
        <v>3.098607514029041</v>
      </c>
      <c r="F1255" s="14">
        <v>0</v>
      </c>
    </row>
    <row r="1256" spans="1:6" x14ac:dyDescent="0.3">
      <c r="A1256" s="425">
        <v>42885</v>
      </c>
      <c r="B1256" s="12">
        <v>150</v>
      </c>
      <c r="C1256" s="426">
        <v>19.162500000000005</v>
      </c>
      <c r="D1256" s="426">
        <v>26.013622222222224</v>
      </c>
      <c r="E1256" s="14">
        <v>3.0847044476611702</v>
      </c>
      <c r="F1256" s="14">
        <v>0</v>
      </c>
    </row>
    <row r="1257" spans="1:6" x14ac:dyDescent="0.3">
      <c r="A1257" s="425">
        <v>42886</v>
      </c>
      <c r="B1257" s="12">
        <v>151</v>
      </c>
      <c r="C1257" s="426">
        <v>7.7777777777777777</v>
      </c>
      <c r="D1257" s="426">
        <v>26.007933333333334</v>
      </c>
      <c r="E1257" s="14">
        <v>3.082570554857103</v>
      </c>
      <c r="F1257" s="14">
        <v>0</v>
      </c>
    </row>
    <row r="1258" spans="1:6" x14ac:dyDescent="0.3">
      <c r="A1258" s="425">
        <v>42887</v>
      </c>
      <c r="B1258" s="12">
        <v>152</v>
      </c>
      <c r="C1258" s="426">
        <v>15.206249999999999</v>
      </c>
      <c r="D1258" s="426">
        <v>26.098955555555555</v>
      </c>
      <c r="E1258" s="14">
        <v>3.0906820105066148</v>
      </c>
      <c r="F1258" s="14">
        <v>0</v>
      </c>
    </row>
    <row r="1259" spans="1:6" x14ac:dyDescent="0.3">
      <c r="A1259" s="425">
        <v>42888</v>
      </c>
      <c r="B1259" s="12">
        <v>153</v>
      </c>
      <c r="C1259" s="426">
        <v>15.865000000000004</v>
      </c>
      <c r="D1259" s="426">
        <v>25.922599999999999</v>
      </c>
      <c r="E1259" s="14">
        <v>3.0250868749527942</v>
      </c>
      <c r="F1259" s="14">
        <v>0</v>
      </c>
    </row>
    <row r="1260" spans="1:6" x14ac:dyDescent="0.3">
      <c r="A1260" s="425">
        <v>42889</v>
      </c>
      <c r="B1260" s="12">
        <v>154</v>
      </c>
      <c r="C1260" s="426">
        <v>11.824999999999999</v>
      </c>
      <c r="D1260" s="426">
        <v>25.945355555555555</v>
      </c>
      <c r="E1260" s="14">
        <v>3.0334788835754889</v>
      </c>
      <c r="F1260" s="14">
        <v>0</v>
      </c>
    </row>
    <row r="1261" spans="1:6" x14ac:dyDescent="0.3">
      <c r="A1261" s="425">
        <v>42890</v>
      </c>
      <c r="B1261" s="12">
        <v>155</v>
      </c>
      <c r="C1261" s="426">
        <v>13.849999999999998</v>
      </c>
      <c r="D1261" s="426">
        <v>25.899844444444447</v>
      </c>
      <c r="E1261" s="14">
        <v>3.0167161117873538</v>
      </c>
      <c r="F1261" s="14">
        <v>0</v>
      </c>
    </row>
    <row r="1262" spans="1:6" x14ac:dyDescent="0.3">
      <c r="A1262" s="425">
        <v>42891</v>
      </c>
      <c r="B1262" s="12">
        <v>156</v>
      </c>
      <c r="C1262" s="426">
        <v>12.783333333333333</v>
      </c>
      <c r="D1262" s="426">
        <v>26.170066666666671</v>
      </c>
      <c r="E1262" s="14">
        <v>3.1174945568641119</v>
      </c>
      <c r="F1262" s="14">
        <v>0</v>
      </c>
    </row>
    <row r="1263" spans="1:6" x14ac:dyDescent="0.3">
      <c r="A1263" s="425">
        <v>42892</v>
      </c>
      <c r="B1263" s="12">
        <v>157</v>
      </c>
      <c r="C1263" s="426">
        <v>9.7375000000000007</v>
      </c>
      <c r="D1263" s="426">
        <v>26.255400000000002</v>
      </c>
      <c r="E1263" s="14">
        <v>3.1499460323339079</v>
      </c>
      <c r="F1263" s="14">
        <v>0</v>
      </c>
    </row>
    <row r="1264" spans="1:6" x14ac:dyDescent="0.3">
      <c r="A1264" s="425">
        <v>42893</v>
      </c>
      <c r="B1264" s="12">
        <v>158</v>
      </c>
      <c r="C1264" s="426">
        <v>9.004999999999999</v>
      </c>
      <c r="D1264" s="426">
        <v>26.147311111111115</v>
      </c>
      <c r="E1264" s="14">
        <v>3.108891788261301</v>
      </c>
      <c r="F1264" s="14">
        <v>0</v>
      </c>
    </row>
    <row r="1265" spans="1:6" x14ac:dyDescent="0.3">
      <c r="A1265" s="425">
        <v>42894</v>
      </c>
      <c r="B1265" s="12">
        <v>159</v>
      </c>
      <c r="C1265" s="426">
        <v>15.144444444444446</v>
      </c>
      <c r="D1265" s="426">
        <v>26.081888888888887</v>
      </c>
      <c r="E1265" s="14">
        <v>3.084278093692375</v>
      </c>
      <c r="F1265" s="14">
        <v>0</v>
      </c>
    </row>
    <row r="1266" spans="1:6" x14ac:dyDescent="0.3">
      <c r="A1266" s="425">
        <v>42895</v>
      </c>
      <c r="B1266" s="12">
        <v>160</v>
      </c>
      <c r="C1266" s="426">
        <v>11.975</v>
      </c>
      <c r="D1266" s="426">
        <v>25.93397777777778</v>
      </c>
      <c r="E1266" s="14">
        <v>3.029280222460164</v>
      </c>
      <c r="F1266" s="14">
        <v>0</v>
      </c>
    </row>
    <row r="1267" spans="1:6" x14ac:dyDescent="0.3">
      <c r="A1267" s="425">
        <v>42896</v>
      </c>
      <c r="B1267" s="12">
        <v>161</v>
      </c>
      <c r="C1267" s="426">
        <v>15.075000000000001</v>
      </c>
      <c r="D1267" s="426">
        <v>26.118866666666669</v>
      </c>
      <c r="E1267" s="14">
        <v>3.0981684500951814</v>
      </c>
      <c r="F1267" s="14">
        <v>0</v>
      </c>
    </row>
    <row r="1268" spans="1:6" x14ac:dyDescent="0.3">
      <c r="A1268" s="425">
        <v>42897</v>
      </c>
      <c r="B1268" s="12">
        <v>162</v>
      </c>
      <c r="C1268" s="426">
        <v>12.430000000000001</v>
      </c>
      <c r="D1268" s="426">
        <v>25.962422222222223</v>
      </c>
      <c r="E1268" s="14">
        <v>3.0397868431685331</v>
      </c>
      <c r="F1268" s="14">
        <v>0</v>
      </c>
    </row>
    <row r="1269" spans="1:6" x14ac:dyDescent="0.3">
      <c r="A1269" s="425">
        <v>42898</v>
      </c>
      <c r="B1269" s="12">
        <v>163</v>
      </c>
      <c r="C1269" s="426">
        <v>18.388888888888889</v>
      </c>
      <c r="D1269" s="426">
        <v>25.979488888888888</v>
      </c>
      <c r="E1269" s="14">
        <v>3.0461067709891259</v>
      </c>
      <c r="F1269" s="14">
        <v>0</v>
      </c>
    </row>
    <row r="1270" spans="1:6" x14ac:dyDescent="0.3">
      <c r="A1270" s="425">
        <v>42899</v>
      </c>
      <c r="B1270" s="12">
        <v>164</v>
      </c>
      <c r="C1270" s="426">
        <v>7.43</v>
      </c>
      <c r="D1270" s="426">
        <v>25.976644444444446</v>
      </c>
      <c r="E1270" s="14">
        <v>3.045052618237909</v>
      </c>
      <c r="F1270" s="14">
        <v>0</v>
      </c>
    </row>
    <row r="1271" spans="1:6" x14ac:dyDescent="0.3">
      <c r="A1271" s="425">
        <v>42900</v>
      </c>
      <c r="B1271" s="12">
        <v>165</v>
      </c>
      <c r="C1271" s="426">
        <v>3.1444444444444448</v>
      </c>
      <c r="D1271" s="426">
        <v>26.11602222222222</v>
      </c>
      <c r="E1271" s="14">
        <v>3.0970979558917286</v>
      </c>
      <c r="F1271" s="14">
        <v>0</v>
      </c>
    </row>
    <row r="1272" spans="1:6" x14ac:dyDescent="0.3">
      <c r="A1272" s="425">
        <v>42901</v>
      </c>
      <c r="B1272" s="12">
        <v>166</v>
      </c>
      <c r="C1272" s="426">
        <v>1.3187500000000001</v>
      </c>
      <c r="D1272" s="426">
        <v>26.138777777777779</v>
      </c>
      <c r="E1272" s="14">
        <v>3.1056712738484888</v>
      </c>
      <c r="F1272" s="14">
        <v>0</v>
      </c>
    </row>
    <row r="1273" spans="1:6" x14ac:dyDescent="0.3">
      <c r="A1273" s="425">
        <v>42902</v>
      </c>
      <c r="B1273" s="12">
        <v>167</v>
      </c>
      <c r="C1273" s="426">
        <v>4.0333333333333332</v>
      </c>
      <c r="D1273" s="426">
        <v>25.831577777777781</v>
      </c>
      <c r="E1273" s="14">
        <v>2.9917311153719313</v>
      </c>
      <c r="F1273" s="14">
        <v>0</v>
      </c>
    </row>
    <row r="1274" spans="1:6" x14ac:dyDescent="0.3">
      <c r="A1274" s="425">
        <v>42903</v>
      </c>
      <c r="B1274" s="12">
        <v>168</v>
      </c>
      <c r="C1274" s="426">
        <v>10.185714285714287</v>
      </c>
      <c r="D1274" s="426">
        <v>25.902688888888889</v>
      </c>
      <c r="E1274" s="14">
        <v>3.0177612959357654</v>
      </c>
      <c r="F1274" s="14">
        <v>0</v>
      </c>
    </row>
    <row r="1275" spans="1:6" x14ac:dyDescent="0.3">
      <c r="A1275" s="425">
        <v>42904</v>
      </c>
      <c r="B1275" s="12">
        <v>169</v>
      </c>
      <c r="C1275" s="426">
        <v>14.016666666666667</v>
      </c>
      <c r="D1275" s="426">
        <v>25.848644444444446</v>
      </c>
      <c r="E1275" s="14">
        <v>2.9979594803233587</v>
      </c>
      <c r="F1275" s="14">
        <v>0</v>
      </c>
    </row>
    <row r="1276" spans="1:6" x14ac:dyDescent="0.3">
      <c r="A1276" s="425">
        <v>42905</v>
      </c>
      <c r="B1276" s="12">
        <v>170</v>
      </c>
      <c r="C1276" s="426">
        <v>12.484999999999999</v>
      </c>
      <c r="D1276" s="426">
        <v>25.905533333333334</v>
      </c>
      <c r="E1276" s="14">
        <v>3.0188068117989499</v>
      </c>
      <c r="F1276" s="14">
        <v>0</v>
      </c>
    </row>
    <row r="1277" spans="1:6" x14ac:dyDescent="0.3">
      <c r="A1277" s="425">
        <v>42906</v>
      </c>
      <c r="B1277" s="12">
        <v>171</v>
      </c>
      <c r="C1277" s="426">
        <v>25.110000000000003</v>
      </c>
      <c r="D1277" s="426">
        <v>25.69788888888889</v>
      </c>
      <c r="E1277" s="14">
        <v>2.943353713789949</v>
      </c>
      <c r="F1277" s="14">
        <v>0</v>
      </c>
    </row>
    <row r="1278" spans="1:6" x14ac:dyDescent="0.3">
      <c r="A1278" s="425">
        <v>42907</v>
      </c>
      <c r="B1278" s="12">
        <v>172</v>
      </c>
      <c r="C1278" s="426">
        <v>16.84375</v>
      </c>
      <c r="D1278" s="426">
        <v>25.894155555555557</v>
      </c>
      <c r="E1278" s="14">
        <v>3.0146267384944938</v>
      </c>
      <c r="F1278" s="14">
        <v>0</v>
      </c>
    </row>
    <row r="1279" spans="1:6" x14ac:dyDescent="0.3">
      <c r="A1279" s="425">
        <v>42908</v>
      </c>
      <c r="B1279" s="12">
        <v>173</v>
      </c>
      <c r="C1279" s="426">
        <v>9.0062500000000014</v>
      </c>
      <c r="D1279" s="426">
        <v>26.079044444444445</v>
      </c>
      <c r="E1279" s="14">
        <v>3.0832119431393239</v>
      </c>
      <c r="F1279" s="14">
        <v>0</v>
      </c>
    </row>
    <row r="1280" spans="1:6" x14ac:dyDescent="0.3">
      <c r="A1280" s="425">
        <v>42909</v>
      </c>
      <c r="B1280" s="12">
        <v>174</v>
      </c>
      <c r="C1280" s="426">
        <v>12.583333333333334</v>
      </c>
      <c r="D1280" s="426">
        <v>25.848644444444446</v>
      </c>
      <c r="E1280" s="14">
        <v>2.9979594803233574</v>
      </c>
      <c r="F1280" s="14">
        <v>0</v>
      </c>
    </row>
    <row r="1281" spans="1:6" x14ac:dyDescent="0.3">
      <c r="A1281" s="425">
        <v>42910</v>
      </c>
      <c r="B1281" s="12">
        <v>175</v>
      </c>
      <c r="C1281" s="426">
        <v>9.7062500000000007</v>
      </c>
      <c r="D1281" s="426">
        <v>25.746244444444443</v>
      </c>
      <c r="E1281" s="14">
        <v>2.9607677901912579</v>
      </c>
      <c r="F1281" s="14">
        <v>0</v>
      </c>
    </row>
    <row r="1282" spans="1:6" x14ac:dyDescent="0.3">
      <c r="A1282" s="425">
        <v>42911</v>
      </c>
      <c r="B1282" s="12">
        <v>176</v>
      </c>
      <c r="C1282" s="426">
        <v>24.727777777777778</v>
      </c>
      <c r="D1282" s="426">
        <v>25.586600000000004</v>
      </c>
      <c r="E1282" s="14">
        <v>2.9036368627998193</v>
      </c>
      <c r="F1282" s="14">
        <v>0</v>
      </c>
    </row>
    <row r="1283" spans="1:6" x14ac:dyDescent="0.3">
      <c r="A1283" s="425">
        <v>42912</v>
      </c>
      <c r="B1283" s="12">
        <v>177</v>
      </c>
      <c r="C1283" s="426">
        <v>14.915000000000001</v>
      </c>
      <c r="D1283" s="426">
        <v>25.905533333333334</v>
      </c>
      <c r="E1283" s="14">
        <v>3.0188068117989499</v>
      </c>
      <c r="F1283" s="14">
        <v>0</v>
      </c>
    </row>
    <row r="1284" spans="1:6" x14ac:dyDescent="0.3">
      <c r="A1284" s="425">
        <v>42913</v>
      </c>
      <c r="B1284" s="12">
        <v>178</v>
      </c>
      <c r="C1284" s="426">
        <v>11.699999999999998</v>
      </c>
      <c r="D1284" s="426">
        <v>25.942511111111113</v>
      </c>
      <c r="E1284" s="14">
        <v>3.0324287200232614</v>
      </c>
      <c r="F1284" s="14">
        <v>0</v>
      </c>
    </row>
    <row r="1285" spans="1:6" x14ac:dyDescent="0.3">
      <c r="A1285" s="425">
        <v>42914</v>
      </c>
      <c r="B1285" s="12">
        <v>179</v>
      </c>
      <c r="C1285" s="426">
        <v>1.9833333333333334</v>
      </c>
      <c r="D1285" s="426">
        <v>25.842955555555555</v>
      </c>
      <c r="E1285" s="14">
        <v>2.9958820348581314</v>
      </c>
      <c r="F1285" s="14">
        <v>0</v>
      </c>
    </row>
    <row r="1286" spans="1:6" x14ac:dyDescent="0.3">
      <c r="A1286" s="425">
        <v>42915</v>
      </c>
      <c r="B1286" s="12">
        <v>180</v>
      </c>
      <c r="C1286" s="426">
        <v>8.6999999999999993</v>
      </c>
      <c r="D1286" s="426">
        <v>25.732022222222223</v>
      </c>
      <c r="E1286" s="14">
        <v>2.955636117401629</v>
      </c>
      <c r="F1286" s="14">
        <v>0</v>
      </c>
    </row>
    <row r="1287" spans="1:6" x14ac:dyDescent="0.3">
      <c r="A1287" s="425">
        <v>42916</v>
      </c>
      <c r="B1287" s="12">
        <v>181</v>
      </c>
      <c r="C1287" s="426">
        <v>7.7950000000000017</v>
      </c>
      <c r="D1287" s="426">
        <v>25.621088888888888</v>
      </c>
      <c r="E1287" s="14">
        <v>2.9158915251560393</v>
      </c>
      <c r="F1287" s="14">
        <v>0</v>
      </c>
    </row>
    <row r="1288" spans="1:6" x14ac:dyDescent="0.3">
      <c r="A1288" s="425">
        <v>42917</v>
      </c>
      <c r="B1288" s="12">
        <v>182</v>
      </c>
      <c r="C1288" s="426">
        <v>13.324999999999999</v>
      </c>
      <c r="D1288" s="426">
        <v>25.669444444444444</v>
      </c>
      <c r="E1288" s="14">
        <v>2.9580118319938578</v>
      </c>
      <c r="F1288" s="14">
        <v>0</v>
      </c>
    </row>
    <row r="1289" spans="1:6" x14ac:dyDescent="0.3">
      <c r="A1289" s="425">
        <v>42918</v>
      </c>
      <c r="B1289" s="12">
        <v>183</v>
      </c>
      <c r="C1289" s="426">
        <v>10.938888888888888</v>
      </c>
      <c r="D1289" s="426">
        <v>25.459240000000001</v>
      </c>
      <c r="E1289" s="14">
        <v>2.8830272326553912</v>
      </c>
      <c r="F1289" s="14">
        <v>0</v>
      </c>
    </row>
    <row r="1290" spans="1:6" x14ac:dyDescent="0.3">
      <c r="A1290" s="425">
        <v>42919</v>
      </c>
      <c r="B1290" s="12">
        <v>184</v>
      </c>
      <c r="C1290" s="426">
        <v>16.055</v>
      </c>
      <c r="D1290" s="426">
        <v>25.4618</v>
      </c>
      <c r="E1290" s="14">
        <v>2.8839296057213257</v>
      </c>
      <c r="F1290" s="14">
        <v>0</v>
      </c>
    </row>
    <row r="1291" spans="1:6" x14ac:dyDescent="0.3">
      <c r="A1291" s="425">
        <v>42920</v>
      </c>
      <c r="B1291" s="12">
        <v>185</v>
      </c>
      <c r="C1291" s="426">
        <v>13.19375</v>
      </c>
      <c r="D1291" s="426">
        <v>25.635311111111115</v>
      </c>
      <c r="E1291" s="14">
        <v>2.9457129327927731</v>
      </c>
      <c r="F1291" s="14">
        <v>0</v>
      </c>
    </row>
    <row r="1292" spans="1:6" x14ac:dyDescent="0.3">
      <c r="A1292" s="425">
        <v>42921</v>
      </c>
      <c r="B1292" s="12">
        <v>186</v>
      </c>
      <c r="C1292" s="426">
        <v>12.775</v>
      </c>
      <c r="D1292" s="426">
        <v>25.48171111111111</v>
      </c>
      <c r="E1292" s="14">
        <v>2.8909571616540095</v>
      </c>
      <c r="F1292" s="14">
        <v>0</v>
      </c>
    </row>
    <row r="1293" spans="1:6" x14ac:dyDescent="0.3">
      <c r="A1293" s="425">
        <v>42922</v>
      </c>
      <c r="B1293" s="12">
        <v>187</v>
      </c>
      <c r="C1293" s="426">
        <v>16.331250000000001</v>
      </c>
      <c r="D1293" s="426">
        <v>25.551400000000001</v>
      </c>
      <c r="E1293" s="14">
        <v>2.9156807366395259</v>
      </c>
      <c r="F1293" s="14">
        <v>0</v>
      </c>
    </row>
    <row r="1294" spans="1:6" x14ac:dyDescent="0.3">
      <c r="A1294" s="425">
        <v>42923</v>
      </c>
      <c r="B1294" s="12">
        <v>188</v>
      </c>
      <c r="C1294" s="426">
        <v>2.8444444444444441</v>
      </c>
      <c r="D1294" s="426">
        <v>25.697319999999998</v>
      </c>
      <c r="E1294" s="14">
        <v>2.9680913529735227</v>
      </c>
      <c r="F1294" s="14">
        <v>0</v>
      </c>
    </row>
    <row r="1295" spans="1:6" x14ac:dyDescent="0.3">
      <c r="A1295" s="425">
        <v>42924</v>
      </c>
      <c r="B1295" s="12">
        <v>189</v>
      </c>
      <c r="C1295" s="426">
        <v>2.0833333333333335</v>
      </c>
      <c r="D1295" s="426">
        <v>25.623080000000002</v>
      </c>
      <c r="E1295" s="14">
        <v>2.9413174367718269</v>
      </c>
      <c r="F1295" s="14">
        <v>0</v>
      </c>
    </row>
    <row r="1296" spans="1:6" x14ac:dyDescent="0.3">
      <c r="A1296" s="425">
        <v>42925</v>
      </c>
      <c r="B1296" s="12">
        <v>190</v>
      </c>
      <c r="C1296" s="426">
        <v>6.7055555555555557</v>
      </c>
      <c r="D1296" s="426">
        <v>25.812519999999999</v>
      </c>
      <c r="E1296" s="14">
        <v>3.0100850149883658</v>
      </c>
      <c r="F1296" s="14">
        <v>0</v>
      </c>
    </row>
    <row r="1297" spans="1:6" x14ac:dyDescent="0.3">
      <c r="A1297" s="425">
        <v>42926</v>
      </c>
      <c r="B1297" s="12">
        <v>191</v>
      </c>
      <c r="C1297" s="426">
        <v>11.725</v>
      </c>
      <c r="D1297" s="426">
        <v>25.707560000000001</v>
      </c>
      <c r="E1297" s="14">
        <v>2.971802039279797</v>
      </c>
      <c r="F1297" s="14">
        <v>0</v>
      </c>
    </row>
    <row r="1298" spans="1:6" x14ac:dyDescent="0.3">
      <c r="A1298" s="425">
        <v>42927</v>
      </c>
      <c r="B1298" s="12">
        <v>192</v>
      </c>
      <c r="C1298" s="426">
        <v>8.56111111111111</v>
      </c>
      <c r="D1298" s="426">
        <v>25.697319999999998</v>
      </c>
      <c r="E1298" s="14">
        <v>2.9680913529735227</v>
      </c>
      <c r="F1298" s="14">
        <v>0</v>
      </c>
    </row>
    <row r="1299" spans="1:6" x14ac:dyDescent="0.3">
      <c r="A1299" s="425">
        <v>42928</v>
      </c>
      <c r="B1299" s="12">
        <v>193</v>
      </c>
      <c r="C1299" s="426">
        <v>6.7944444444444443</v>
      </c>
      <c r="D1299" s="426">
        <v>25.707560000000001</v>
      </c>
      <c r="E1299" s="14">
        <v>2.971802039279797</v>
      </c>
      <c r="F1299" s="14">
        <v>0</v>
      </c>
    </row>
    <row r="1300" spans="1:6" x14ac:dyDescent="0.3">
      <c r="A1300" s="425">
        <v>42929</v>
      </c>
      <c r="B1300" s="12">
        <v>194</v>
      </c>
      <c r="C1300" s="426">
        <v>8.1166666666666671</v>
      </c>
      <c r="D1300" s="426">
        <v>25.766439999999999</v>
      </c>
      <c r="E1300" s="14">
        <v>2.9932220588305416</v>
      </c>
      <c r="F1300" s="14">
        <v>0</v>
      </c>
    </row>
    <row r="1301" spans="1:6" x14ac:dyDescent="0.3">
      <c r="A1301" s="425">
        <v>42930</v>
      </c>
      <c r="B1301" s="12">
        <v>195</v>
      </c>
      <c r="C1301" s="426">
        <v>16.105555555555554</v>
      </c>
      <c r="D1301" s="426">
        <v>25.982333333333337</v>
      </c>
      <c r="E1301" s="14">
        <v>3.072984656879084</v>
      </c>
      <c r="F1301" s="14">
        <v>0</v>
      </c>
    </row>
    <row r="1302" spans="1:6" x14ac:dyDescent="0.3">
      <c r="A1302" s="425">
        <v>42931</v>
      </c>
      <c r="B1302" s="12">
        <v>196</v>
      </c>
      <c r="C1302" s="426">
        <v>5.6083333333333334</v>
      </c>
      <c r="D1302" s="426">
        <v>25.723488888888888</v>
      </c>
      <c r="E1302" s="14">
        <v>2.9775827732211613</v>
      </c>
      <c r="F1302" s="14">
        <v>0</v>
      </c>
    </row>
    <row r="1303" spans="1:6" x14ac:dyDescent="0.3">
      <c r="A1303" s="425">
        <v>42932</v>
      </c>
      <c r="B1303" s="12">
        <v>197</v>
      </c>
      <c r="C1303" s="426">
        <v>15.344444444444447</v>
      </c>
      <c r="D1303" s="426">
        <v>25.45412</v>
      </c>
      <c r="E1303" s="14">
        <v>2.8812232858781179</v>
      </c>
      <c r="F1303" s="14">
        <v>0</v>
      </c>
    </row>
    <row r="1304" spans="1:6" x14ac:dyDescent="0.3">
      <c r="A1304" s="425">
        <v>42933</v>
      </c>
      <c r="B1304" s="12">
        <v>198</v>
      </c>
      <c r="C1304" s="426">
        <v>5.5277777777777777</v>
      </c>
      <c r="D1304" s="426">
        <v>25.643560000000001</v>
      </c>
      <c r="E1304" s="14">
        <v>2.9486807944635762</v>
      </c>
      <c r="F1304" s="14">
        <v>0</v>
      </c>
    </row>
    <row r="1305" spans="1:6" x14ac:dyDescent="0.3">
      <c r="A1305" s="425">
        <v>42934</v>
      </c>
      <c r="B1305" s="12">
        <v>199</v>
      </c>
      <c r="C1305" s="426">
        <v>12.614999999999998</v>
      </c>
      <c r="D1305" s="426">
        <v>25.582120000000003</v>
      </c>
      <c r="E1305" s="14">
        <v>2.9266421897261297</v>
      </c>
      <c r="F1305" s="14">
        <v>0</v>
      </c>
    </row>
    <row r="1306" spans="1:6" x14ac:dyDescent="0.3">
      <c r="A1306" s="425">
        <v>42935</v>
      </c>
      <c r="B1306" s="12">
        <v>200</v>
      </c>
      <c r="C1306" s="426">
        <v>13.334999999999999</v>
      </c>
      <c r="D1306" s="426">
        <v>25.820200000000003</v>
      </c>
      <c r="E1306" s="14">
        <v>3.0129040103642795</v>
      </c>
      <c r="F1306" s="14">
        <v>0</v>
      </c>
    </row>
    <row r="1307" spans="1:6" x14ac:dyDescent="0.3">
      <c r="A1307" s="425">
        <v>42936</v>
      </c>
      <c r="B1307" s="12">
        <v>201</v>
      </c>
      <c r="C1307" s="426">
        <v>17.656249999999996</v>
      </c>
      <c r="D1307" s="426">
        <v>25.840679999999999</v>
      </c>
      <c r="E1307" s="14">
        <v>3.0204332191396612</v>
      </c>
      <c r="F1307" s="14">
        <v>0</v>
      </c>
    </row>
    <row r="1308" spans="1:6" x14ac:dyDescent="0.3">
      <c r="A1308" s="425">
        <v>42937</v>
      </c>
      <c r="B1308" s="12">
        <v>202</v>
      </c>
      <c r="C1308" s="426">
        <v>3.9187500000000002</v>
      </c>
      <c r="D1308" s="426">
        <v>25.63588</v>
      </c>
      <c r="E1308" s="14">
        <v>2.9459175234785873</v>
      </c>
      <c r="F1308" s="14">
        <v>0</v>
      </c>
    </row>
    <row r="1309" spans="1:6" x14ac:dyDescent="0.3">
      <c r="A1309" s="425">
        <v>42938</v>
      </c>
      <c r="B1309" s="12">
        <v>203</v>
      </c>
      <c r="C1309" s="426">
        <v>5.8687500000000004</v>
      </c>
      <c r="D1309" s="426">
        <v>25.615400000000001</v>
      </c>
      <c r="E1309" s="14">
        <v>2.9385606025620166</v>
      </c>
      <c r="F1309" s="14">
        <v>0</v>
      </c>
    </row>
    <row r="1310" spans="1:6" x14ac:dyDescent="0.3">
      <c r="A1310" s="425">
        <v>42939</v>
      </c>
      <c r="B1310" s="12">
        <v>204</v>
      </c>
      <c r="C1310" s="426">
        <v>5.3055555555555554</v>
      </c>
      <c r="D1310" s="426">
        <v>25.630759999999999</v>
      </c>
      <c r="E1310" s="14">
        <v>2.9440766841859345</v>
      </c>
      <c r="F1310" s="14">
        <v>0</v>
      </c>
    </row>
    <row r="1311" spans="1:6" x14ac:dyDescent="0.3">
      <c r="A1311" s="425">
        <v>42940</v>
      </c>
      <c r="B1311" s="12">
        <v>205</v>
      </c>
      <c r="C1311" s="426">
        <v>4.05</v>
      </c>
      <c r="D1311" s="426">
        <v>25.523240000000001</v>
      </c>
      <c r="E1311" s="14">
        <v>2.9056665655460754</v>
      </c>
      <c r="F1311" s="14">
        <v>0</v>
      </c>
    </row>
    <row r="1312" spans="1:6" x14ac:dyDescent="0.3">
      <c r="A1312" s="425">
        <v>42941</v>
      </c>
      <c r="B1312" s="12">
        <v>206</v>
      </c>
      <c r="C1312" s="426">
        <v>5.56</v>
      </c>
      <c r="D1312" s="426">
        <v>25.658919999999998</v>
      </c>
      <c r="E1312" s="14">
        <v>2.9542145823779902</v>
      </c>
      <c r="F1312" s="14">
        <v>0</v>
      </c>
    </row>
    <row r="1313" spans="1:6" x14ac:dyDescent="0.3">
      <c r="A1313" s="425">
        <v>42942</v>
      </c>
      <c r="B1313" s="12">
        <v>207</v>
      </c>
      <c r="C1313" s="426">
        <v>9.8249999999999993</v>
      </c>
      <c r="D1313" s="426">
        <v>25.815079999999998</v>
      </c>
      <c r="E1313" s="14">
        <v>3.0110244100232531</v>
      </c>
      <c r="F1313" s="14">
        <v>0</v>
      </c>
    </row>
    <row r="1314" spans="1:6" x14ac:dyDescent="0.3">
      <c r="A1314" s="425">
        <v>42943</v>
      </c>
      <c r="B1314" s="12">
        <v>208</v>
      </c>
      <c r="C1314" s="426">
        <v>2.5625</v>
      </c>
      <c r="D1314" s="426">
        <v>25.687080000000002</v>
      </c>
      <c r="E1314" s="14">
        <v>2.964384968886467</v>
      </c>
      <c r="F1314" s="14">
        <v>0</v>
      </c>
    </row>
    <row r="1315" spans="1:6" x14ac:dyDescent="0.3">
      <c r="A1315" s="425">
        <v>42944</v>
      </c>
      <c r="B1315" s="12">
        <v>209</v>
      </c>
      <c r="C1315" s="426">
        <v>1.9055555555555554</v>
      </c>
      <c r="D1315" s="426">
        <v>25.681960000000004</v>
      </c>
      <c r="E1315" s="14">
        <v>2.9625333896551829</v>
      </c>
      <c r="F1315" s="14">
        <v>0</v>
      </c>
    </row>
    <row r="1316" spans="1:6" x14ac:dyDescent="0.3">
      <c r="A1316" s="425">
        <v>42945</v>
      </c>
      <c r="B1316" s="12">
        <v>210</v>
      </c>
      <c r="C1316" s="426">
        <v>1.1428571428571428</v>
      </c>
      <c r="D1316" s="426">
        <v>25.524377777777779</v>
      </c>
      <c r="E1316" s="14">
        <v>2.9060705517188259</v>
      </c>
      <c r="F1316" s="14">
        <v>0</v>
      </c>
    </row>
    <row r="1317" spans="1:6" x14ac:dyDescent="0.3">
      <c r="A1317" s="425">
        <v>42946</v>
      </c>
      <c r="B1317" s="12">
        <v>211</v>
      </c>
      <c r="C1317" s="426">
        <v>1.3222222222222222</v>
      </c>
      <c r="D1317" s="426">
        <v>25.336360000000003</v>
      </c>
      <c r="E1317" s="14">
        <v>2.8400261989226299</v>
      </c>
      <c r="F1317" s="14">
        <v>0</v>
      </c>
    </row>
    <row r="1318" spans="1:6" x14ac:dyDescent="0.3">
      <c r="A1318" s="425">
        <v>42947</v>
      </c>
      <c r="B1318" s="12">
        <v>212</v>
      </c>
      <c r="C1318" s="426">
        <v>5.5142857142857142</v>
      </c>
      <c r="D1318" s="426">
        <v>25.697320000000005</v>
      </c>
      <c r="E1318" s="14">
        <v>2.968091352973524</v>
      </c>
      <c r="F1318" s="14">
        <v>0</v>
      </c>
    </row>
    <row r="1319" spans="1:6" x14ac:dyDescent="0.3">
      <c r="A1319" s="425">
        <v>42948</v>
      </c>
      <c r="B1319" s="12">
        <v>213</v>
      </c>
      <c r="C1319" s="426">
        <v>2.6357142857142857</v>
      </c>
      <c r="D1319" s="426">
        <v>25.436199999999999</v>
      </c>
      <c r="E1319" s="14">
        <v>2.8749178626260323</v>
      </c>
      <c r="F1319" s="14">
        <v>0</v>
      </c>
    </row>
    <row r="1320" spans="1:6" x14ac:dyDescent="0.3">
      <c r="A1320" s="425">
        <v>42949</v>
      </c>
      <c r="B1320" s="12">
        <v>214</v>
      </c>
      <c r="C1320" s="426">
        <v>3.0142857142857138</v>
      </c>
      <c r="D1320" s="426">
        <v>25.469480000000004</v>
      </c>
      <c r="E1320" s="14">
        <v>2.8866383239430862</v>
      </c>
      <c r="F1320" s="14">
        <v>0</v>
      </c>
    </row>
    <row r="1321" spans="1:6" x14ac:dyDescent="0.3">
      <c r="A1321" s="425">
        <v>42950</v>
      </c>
      <c r="B1321" s="12">
        <v>215</v>
      </c>
      <c r="C1321" s="426">
        <v>2.2700000000000005</v>
      </c>
      <c r="D1321" s="426">
        <v>25.584111111111113</v>
      </c>
      <c r="E1321" s="14">
        <v>2.9273539841117922</v>
      </c>
      <c r="F1321" s="14">
        <v>0</v>
      </c>
    </row>
    <row r="1322" spans="1:6" x14ac:dyDescent="0.3">
      <c r="A1322" s="425">
        <v>42951</v>
      </c>
      <c r="B1322" s="12">
        <v>216</v>
      </c>
      <c r="C1322" s="426">
        <v>3.5277777777777772</v>
      </c>
      <c r="D1322" s="426">
        <v>25.666600000000003</v>
      </c>
      <c r="E1322" s="14">
        <v>2.9569851007135508</v>
      </c>
      <c r="F1322" s="14">
        <v>0</v>
      </c>
    </row>
    <row r="1323" spans="1:6" x14ac:dyDescent="0.3">
      <c r="A1323" s="425">
        <v>42952</v>
      </c>
      <c r="B1323" s="12">
        <v>217</v>
      </c>
      <c r="C1323" s="426">
        <v>0.66666666666666663</v>
      </c>
      <c r="D1323" s="426">
        <v>25.761320000000005</v>
      </c>
      <c r="E1323" s="14">
        <v>2.9913537915921986</v>
      </c>
      <c r="F1323" s="14">
        <v>0</v>
      </c>
    </row>
    <row r="1324" spans="1:6" x14ac:dyDescent="0.3">
      <c r="A1324" s="425">
        <v>42953</v>
      </c>
      <c r="B1324" s="12">
        <v>218</v>
      </c>
      <c r="C1324" s="426">
        <v>0.45714285714285718</v>
      </c>
      <c r="D1324" s="426">
        <v>25.697320000000005</v>
      </c>
      <c r="E1324" s="14">
        <v>2.968091352973524</v>
      </c>
      <c r="F1324" s="14">
        <v>0</v>
      </c>
    </row>
    <row r="1325" spans="1:6" x14ac:dyDescent="0.3">
      <c r="A1325" s="425">
        <v>42954</v>
      </c>
      <c r="B1325" s="12">
        <v>219</v>
      </c>
      <c r="C1325" s="426">
        <v>4.8777777777777773</v>
      </c>
      <c r="D1325" s="426">
        <v>25.60004</v>
      </c>
      <c r="E1325" s="14">
        <v>2.9330541709394029</v>
      </c>
      <c r="F1325" s="14">
        <v>0</v>
      </c>
    </row>
    <row r="1326" spans="1:6" x14ac:dyDescent="0.3">
      <c r="A1326" s="425">
        <v>42955</v>
      </c>
      <c r="B1326" s="12">
        <v>220</v>
      </c>
      <c r="C1326" s="426">
        <v>3.0785714285714283</v>
      </c>
      <c r="D1326" s="426">
        <v>25.7178</v>
      </c>
      <c r="E1326" s="14">
        <v>2.975517029468592</v>
      </c>
      <c r="F1326" s="14">
        <v>0</v>
      </c>
    </row>
    <row r="1327" spans="1:6" x14ac:dyDescent="0.3">
      <c r="A1327" s="425">
        <v>42956</v>
      </c>
      <c r="B1327" s="12">
        <v>221</v>
      </c>
      <c r="C1327" s="426">
        <v>3.05</v>
      </c>
      <c r="D1327" s="426">
        <v>25.625640000000004</v>
      </c>
      <c r="E1327" s="14">
        <v>2.942236917741297</v>
      </c>
      <c r="F1327" s="14">
        <v>0</v>
      </c>
    </row>
    <row r="1328" spans="1:6" x14ac:dyDescent="0.3">
      <c r="A1328" s="425">
        <v>42957</v>
      </c>
      <c r="B1328" s="12">
        <v>222</v>
      </c>
      <c r="C1328" s="426">
        <v>4.1722222222222216</v>
      </c>
      <c r="D1328" s="426">
        <v>25.661480000000001</v>
      </c>
      <c r="E1328" s="14">
        <v>2.9551378199566289</v>
      </c>
      <c r="F1328" s="14">
        <v>0</v>
      </c>
    </row>
    <row r="1329" spans="1:6" x14ac:dyDescent="0.3">
      <c r="A1329" s="425">
        <v>42958</v>
      </c>
      <c r="B1329" s="12">
        <v>223</v>
      </c>
      <c r="C1329" s="426">
        <v>1.655</v>
      </c>
      <c r="D1329" s="426">
        <v>25.77412</v>
      </c>
      <c r="E1329" s="14">
        <v>2.996026481675115</v>
      </c>
      <c r="F1329" s="14">
        <v>0</v>
      </c>
    </row>
    <row r="1330" spans="1:6" x14ac:dyDescent="0.3">
      <c r="A1330" s="425">
        <v>42959</v>
      </c>
      <c r="B1330" s="12">
        <v>224</v>
      </c>
      <c r="C1330" s="426">
        <v>4.1449999999999996</v>
      </c>
      <c r="D1330" s="426">
        <v>25.753640000000001</v>
      </c>
      <c r="E1330" s="14">
        <v>2.9885534122031614</v>
      </c>
      <c r="F1330" s="14">
        <v>0</v>
      </c>
    </row>
    <row r="1331" spans="1:6" x14ac:dyDescent="0.3">
      <c r="A1331" s="425">
        <v>42960</v>
      </c>
      <c r="B1331" s="12">
        <v>225</v>
      </c>
      <c r="C1331" s="426">
        <v>2.8055555555555554</v>
      </c>
      <c r="D1331" s="426">
        <v>25.510439999999999</v>
      </c>
      <c r="E1331" s="14">
        <v>2.9011253562970931</v>
      </c>
      <c r="F1331" s="14">
        <v>0</v>
      </c>
    </row>
    <row r="1332" spans="1:6" x14ac:dyDescent="0.3">
      <c r="A1332" s="425">
        <v>42961</v>
      </c>
      <c r="B1332" s="12">
        <v>226</v>
      </c>
      <c r="C1332" s="426">
        <v>0.18571428571428572</v>
      </c>
      <c r="D1332" s="426">
        <v>25.533480000000001</v>
      </c>
      <c r="E1332" s="14">
        <v>2.9093043408626893</v>
      </c>
      <c r="F1332" s="14">
        <v>0</v>
      </c>
    </row>
    <row r="1333" spans="1:6" x14ac:dyDescent="0.3">
      <c r="A1333" s="425">
        <v>42962</v>
      </c>
      <c r="B1333" s="12">
        <v>227</v>
      </c>
      <c r="C1333" s="426">
        <v>0.38125000000000003</v>
      </c>
      <c r="D1333" s="426">
        <v>25.556519999999999</v>
      </c>
      <c r="E1333" s="14">
        <v>2.9175049702385554</v>
      </c>
      <c r="F1333" s="14">
        <v>0</v>
      </c>
    </row>
    <row r="1334" spans="1:6" x14ac:dyDescent="0.3">
      <c r="A1334" s="425">
        <v>42963</v>
      </c>
      <c r="B1334" s="12">
        <v>228</v>
      </c>
      <c r="C1334" s="426">
        <v>2.15</v>
      </c>
      <c r="D1334" s="426">
        <v>25.715239999999998</v>
      </c>
      <c r="E1334" s="14">
        <v>2.9745878783414672</v>
      </c>
      <c r="F1334" s="14">
        <v>0</v>
      </c>
    </row>
    <row r="1335" spans="1:6" x14ac:dyDescent="0.3">
      <c r="A1335" s="425">
        <v>42964</v>
      </c>
      <c r="B1335" s="12">
        <v>229</v>
      </c>
      <c r="C1335" s="426">
        <v>0.92499999999999993</v>
      </c>
      <c r="D1335" s="426">
        <v>25.751080000000002</v>
      </c>
      <c r="E1335" s="14">
        <v>2.9876204913613371</v>
      </c>
      <c r="F1335" s="14">
        <v>0</v>
      </c>
    </row>
    <row r="1336" spans="1:6" x14ac:dyDescent="0.3">
      <c r="A1336" s="425">
        <v>42965</v>
      </c>
      <c r="B1336" s="12">
        <v>230</v>
      </c>
      <c r="C1336" s="426">
        <v>1.2</v>
      </c>
      <c r="D1336" s="426">
        <v>25.418279999999996</v>
      </c>
      <c r="E1336" s="14">
        <v>2.8686254843539989</v>
      </c>
      <c r="F1336" s="14">
        <v>0</v>
      </c>
    </row>
    <row r="1337" spans="1:6" x14ac:dyDescent="0.3">
      <c r="A1337" s="425">
        <v>42966</v>
      </c>
      <c r="B1337" s="12">
        <v>231</v>
      </c>
      <c r="C1337" s="426">
        <v>3.7611111111111111</v>
      </c>
      <c r="D1337" s="426">
        <v>25.37988</v>
      </c>
      <c r="E1337" s="14">
        <v>2.8551857017033915</v>
      </c>
      <c r="F1337" s="14">
        <v>0</v>
      </c>
    </row>
    <row r="1338" spans="1:6" x14ac:dyDescent="0.3">
      <c r="A1338" s="425">
        <v>42967</v>
      </c>
      <c r="B1338" s="12">
        <v>232</v>
      </c>
      <c r="C1338" s="426">
        <v>0.19999999999999998</v>
      </c>
      <c r="D1338" s="426">
        <v>25.47972</v>
      </c>
      <c r="E1338" s="14">
        <v>2.8902536802736347</v>
      </c>
      <c r="F1338" s="14">
        <v>0</v>
      </c>
    </row>
    <row r="1339" spans="1:6" x14ac:dyDescent="0.3">
      <c r="A1339" s="425">
        <v>42968</v>
      </c>
      <c r="B1339" s="12">
        <v>233</v>
      </c>
      <c r="C1339" s="426">
        <v>1.6666666666666666E-2</v>
      </c>
      <c r="D1339" s="426">
        <v>25.649533333333334</v>
      </c>
      <c r="E1339" s="14">
        <v>2.9508316748788941</v>
      </c>
      <c r="F1339" s="14">
        <v>0</v>
      </c>
    </row>
    <row r="1340" spans="1:6" x14ac:dyDescent="0.3">
      <c r="A1340" s="425">
        <v>42969</v>
      </c>
      <c r="B1340" s="12">
        <v>234</v>
      </c>
      <c r="C1340" s="426">
        <v>0.47142857142857142</v>
      </c>
      <c r="D1340" s="426">
        <v>25.612839999999998</v>
      </c>
      <c r="E1340" s="14">
        <v>2.9376421939713748</v>
      </c>
      <c r="F1340" s="14">
        <v>0</v>
      </c>
    </row>
    <row r="1341" spans="1:6" x14ac:dyDescent="0.3">
      <c r="A1341" s="425">
        <v>42970</v>
      </c>
      <c r="B1341" s="12">
        <v>235</v>
      </c>
      <c r="C1341" s="426">
        <v>1.2749999999999999</v>
      </c>
      <c r="D1341" s="426">
        <v>25.589799999999997</v>
      </c>
      <c r="E1341" s="14">
        <v>2.9293885748541539</v>
      </c>
      <c r="F1341" s="14">
        <v>0</v>
      </c>
    </row>
    <row r="1342" spans="1:6" x14ac:dyDescent="0.3">
      <c r="A1342" s="425">
        <v>42971</v>
      </c>
      <c r="B1342" s="12">
        <v>236</v>
      </c>
      <c r="C1342" s="426">
        <v>0.16666666666666666</v>
      </c>
      <c r="D1342" s="426">
        <v>25.776679999999999</v>
      </c>
      <c r="E1342" s="14">
        <v>2.9969618285902162</v>
      </c>
      <c r="F1342" s="14">
        <v>0</v>
      </c>
    </row>
    <row r="1343" spans="1:6" x14ac:dyDescent="0.3">
      <c r="A1343" s="425">
        <v>42972</v>
      </c>
      <c r="B1343" s="12">
        <v>237</v>
      </c>
      <c r="C1343" s="426">
        <v>0.23333333333333334</v>
      </c>
      <c r="D1343" s="426">
        <v>25.651240000000001</v>
      </c>
      <c r="E1343" s="14">
        <v>2.9514464805289866</v>
      </c>
      <c r="F1343" s="14">
        <v>0</v>
      </c>
    </row>
    <row r="1344" spans="1:6" x14ac:dyDescent="0.3">
      <c r="A1344" s="425">
        <v>42973</v>
      </c>
      <c r="B1344" s="12">
        <v>238</v>
      </c>
      <c r="C1344" s="426">
        <v>4.0444444444444443</v>
      </c>
      <c r="D1344" s="426">
        <v>25.602600000000002</v>
      </c>
      <c r="E1344" s="14">
        <v>2.9339712396432418</v>
      </c>
      <c r="F1344" s="14">
        <v>0</v>
      </c>
    </row>
    <row r="1345" spans="1:6" x14ac:dyDescent="0.3">
      <c r="A1345" s="425">
        <v>42974</v>
      </c>
      <c r="B1345" s="12">
        <v>239</v>
      </c>
      <c r="C1345" s="426">
        <v>0.15</v>
      </c>
      <c r="D1345" s="426">
        <v>25.738280000000003</v>
      </c>
      <c r="E1345" s="14">
        <v>2.9829599281437638</v>
      </c>
      <c r="F1345" s="14">
        <v>0</v>
      </c>
    </row>
    <row r="1346" spans="1:6" x14ac:dyDescent="0.3">
      <c r="A1346" s="425">
        <v>42975</v>
      </c>
      <c r="B1346" s="12">
        <v>240</v>
      </c>
      <c r="C1346" s="426">
        <v>1.6</v>
      </c>
      <c r="D1346" s="426">
        <v>25.8202</v>
      </c>
      <c r="E1346" s="14">
        <v>3.012904010364279</v>
      </c>
      <c r="F1346" s="14">
        <v>0</v>
      </c>
    </row>
    <row r="1347" spans="1:6" x14ac:dyDescent="0.3">
      <c r="A1347" s="425">
        <v>42976</v>
      </c>
      <c r="B1347" s="12">
        <v>241</v>
      </c>
      <c r="C1347" s="426">
        <v>2.25</v>
      </c>
      <c r="D1347" s="426">
        <v>25.658920000000002</v>
      </c>
      <c r="E1347" s="14">
        <v>2.9542145823779911</v>
      </c>
      <c r="F1347" s="14">
        <v>0</v>
      </c>
    </row>
    <row r="1348" spans="1:6" x14ac:dyDescent="0.3">
      <c r="A1348" s="425">
        <v>42977</v>
      </c>
      <c r="B1348" s="12">
        <v>242</v>
      </c>
      <c r="C1348" s="426">
        <v>0.56111111111111112</v>
      </c>
      <c r="D1348" s="426">
        <v>25.551400000000001</v>
      </c>
      <c r="E1348" s="14">
        <v>2.9156807366395259</v>
      </c>
      <c r="F1348" s="14">
        <v>0</v>
      </c>
    </row>
    <row r="1349" spans="1:6" x14ac:dyDescent="0.3">
      <c r="A1349" s="425">
        <v>42978</v>
      </c>
      <c r="B1349" s="12">
        <v>243</v>
      </c>
      <c r="C1349" s="426">
        <v>0.16666666666666666</v>
      </c>
      <c r="D1349" s="426">
        <v>25.745960000000004</v>
      </c>
      <c r="E1349" s="14">
        <v>2.9857554579538359</v>
      </c>
      <c r="F1349" s="14">
        <v>0</v>
      </c>
    </row>
    <row r="1350" spans="1:6" x14ac:dyDescent="0.3">
      <c r="A1350" s="425">
        <v>42979</v>
      </c>
      <c r="B1350" s="12">
        <v>244</v>
      </c>
      <c r="C1350" s="426">
        <v>5</v>
      </c>
      <c r="D1350" s="426">
        <v>25.761319999999998</v>
      </c>
      <c r="E1350" s="14">
        <v>3.0164912184122996</v>
      </c>
      <c r="F1350" s="14">
        <v>0</v>
      </c>
    </row>
    <row r="1351" spans="1:6" x14ac:dyDescent="0.3">
      <c r="A1351" s="425">
        <v>42980</v>
      </c>
      <c r="B1351" s="12">
        <v>245</v>
      </c>
      <c r="C1351" s="426">
        <v>1.4777777777777779</v>
      </c>
      <c r="D1351" s="426">
        <v>25.63588</v>
      </c>
      <c r="E1351" s="14">
        <v>2.9706731329195835</v>
      </c>
      <c r="F1351" s="14">
        <v>0</v>
      </c>
    </row>
    <row r="1352" spans="1:6" x14ac:dyDescent="0.3">
      <c r="A1352" s="425">
        <v>42981</v>
      </c>
      <c r="B1352" s="12">
        <v>246</v>
      </c>
      <c r="C1352" s="426">
        <v>1.6055555555555554</v>
      </c>
      <c r="D1352" s="426">
        <v>25.710120000000003</v>
      </c>
      <c r="E1352" s="14">
        <v>2.9977113108635804</v>
      </c>
      <c r="F1352" s="14">
        <v>0</v>
      </c>
    </row>
    <row r="1353" spans="1:6" x14ac:dyDescent="0.3">
      <c r="A1353" s="425">
        <v>42982</v>
      </c>
      <c r="B1353" s="12">
        <v>247</v>
      </c>
      <c r="C1353" s="426">
        <v>0.42000000000000004</v>
      </c>
      <c r="D1353" s="426">
        <v>25.881640000000001</v>
      </c>
      <c r="E1353" s="14">
        <v>3.0610523246608659</v>
      </c>
      <c r="F1353" s="14">
        <v>0</v>
      </c>
    </row>
    <row r="1354" spans="1:6" x14ac:dyDescent="0.3">
      <c r="A1354" s="425">
        <v>42983</v>
      </c>
      <c r="B1354" s="12">
        <v>248</v>
      </c>
      <c r="C1354" s="426">
        <v>0.22999999999999998</v>
      </c>
      <c r="D1354" s="426">
        <v>25.733160000000002</v>
      </c>
      <c r="E1354" s="14">
        <v>3.0061488284051241</v>
      </c>
      <c r="F1354" s="14">
        <v>0</v>
      </c>
    </row>
    <row r="1355" spans="1:6" x14ac:dyDescent="0.3">
      <c r="A1355" s="425">
        <v>42984</v>
      </c>
      <c r="B1355" s="12">
        <v>249</v>
      </c>
      <c r="C1355" s="426">
        <v>2.1437500000000003</v>
      </c>
      <c r="D1355" s="426">
        <v>25.7818</v>
      </c>
      <c r="E1355" s="14">
        <v>3.0240336116231554</v>
      </c>
      <c r="F1355" s="14">
        <v>0</v>
      </c>
    </row>
    <row r="1356" spans="1:6" x14ac:dyDescent="0.3">
      <c r="A1356" s="425">
        <v>42985</v>
      </c>
      <c r="B1356" s="12">
        <v>250</v>
      </c>
      <c r="C1356" s="426">
        <v>7.0349999999999993</v>
      </c>
      <c r="D1356" s="426">
        <v>25.874244444444443</v>
      </c>
      <c r="E1356" s="14">
        <v>3.0582959754158998</v>
      </c>
      <c r="F1356" s="14">
        <v>0</v>
      </c>
    </row>
    <row r="1357" spans="1:6" x14ac:dyDescent="0.3">
      <c r="A1357" s="425">
        <v>42986</v>
      </c>
      <c r="B1357" s="12">
        <v>251</v>
      </c>
      <c r="C1357" s="426">
        <v>3.5350000000000001</v>
      </c>
      <c r="D1357" s="426">
        <v>25.794599999999996</v>
      </c>
      <c r="E1357" s="14">
        <v>3.0287564469176265</v>
      </c>
      <c r="F1357" s="14">
        <v>0</v>
      </c>
    </row>
    <row r="1358" spans="1:6" x14ac:dyDescent="0.3">
      <c r="A1358" s="425">
        <v>42987</v>
      </c>
      <c r="B1358" s="12">
        <v>252</v>
      </c>
      <c r="C1358" s="426">
        <v>2.2944444444444447</v>
      </c>
      <c r="D1358" s="426">
        <v>25.615400000000001</v>
      </c>
      <c r="E1358" s="14">
        <v>2.9632543891381671</v>
      </c>
      <c r="F1358" s="14">
        <v>0</v>
      </c>
    </row>
    <row r="1359" spans="1:6" x14ac:dyDescent="0.3">
      <c r="A1359" s="425">
        <v>42988</v>
      </c>
      <c r="B1359" s="12">
        <v>253</v>
      </c>
      <c r="C1359" s="426">
        <v>6.0062499999999996</v>
      </c>
      <c r="D1359" s="426">
        <v>25.594920000000002</v>
      </c>
      <c r="E1359" s="14">
        <v>2.9558529450785982</v>
      </c>
      <c r="F1359" s="14">
        <v>0</v>
      </c>
    </row>
    <row r="1360" spans="1:6" x14ac:dyDescent="0.3">
      <c r="A1360" s="425">
        <v>42989</v>
      </c>
      <c r="B1360" s="12">
        <v>254</v>
      </c>
      <c r="C1360" s="426">
        <v>2.1666666666666661</v>
      </c>
      <c r="D1360" s="426">
        <v>25.725480000000005</v>
      </c>
      <c r="E1360" s="14">
        <v>3.0033338798655262</v>
      </c>
      <c r="F1360" s="14">
        <v>0</v>
      </c>
    </row>
    <row r="1361" spans="1:6" x14ac:dyDescent="0.3">
      <c r="A1361" s="425">
        <v>42990</v>
      </c>
      <c r="B1361" s="12">
        <v>255</v>
      </c>
      <c r="C1361" s="426">
        <v>4.9999999999999996E-2</v>
      </c>
      <c r="D1361" s="426">
        <v>25.7818</v>
      </c>
      <c r="E1361" s="14">
        <v>3.0240336116231554</v>
      </c>
      <c r="F1361" s="14">
        <v>0</v>
      </c>
    </row>
    <row r="1362" spans="1:6" x14ac:dyDescent="0.3">
      <c r="A1362" s="425">
        <v>42991</v>
      </c>
      <c r="B1362" s="12">
        <v>256</v>
      </c>
      <c r="C1362" s="426">
        <v>0.5</v>
      </c>
      <c r="D1362" s="426">
        <v>25.697319999999998</v>
      </c>
      <c r="E1362" s="14">
        <v>2.9930332971161571</v>
      </c>
      <c r="F1362" s="14">
        <v>0</v>
      </c>
    </row>
    <row r="1363" spans="1:6" x14ac:dyDescent="0.3">
      <c r="A1363" s="425">
        <v>42992</v>
      </c>
      <c r="B1363" s="12">
        <v>257</v>
      </c>
      <c r="C1363" s="426">
        <v>1.1625000000000001</v>
      </c>
      <c r="D1363" s="426">
        <v>25.881640000000001</v>
      </c>
      <c r="E1363" s="14">
        <v>3.0610523246608659</v>
      </c>
      <c r="F1363" s="14">
        <v>0</v>
      </c>
    </row>
    <row r="1364" spans="1:6" x14ac:dyDescent="0.3">
      <c r="A1364" s="425">
        <v>42993</v>
      </c>
      <c r="B1364" s="12">
        <v>258</v>
      </c>
      <c r="C1364" s="426">
        <v>1.7777777777777777</v>
      </c>
      <c r="D1364" s="426">
        <v>25.857177777777778</v>
      </c>
      <c r="E1364" s="14">
        <v>3.0519438625067803</v>
      </c>
      <c r="F1364" s="14">
        <v>0</v>
      </c>
    </row>
    <row r="1365" spans="1:6" x14ac:dyDescent="0.3">
      <c r="A1365" s="425">
        <v>42994</v>
      </c>
      <c r="B1365" s="12">
        <v>259</v>
      </c>
      <c r="C1365" s="426">
        <v>5.7285714285714286</v>
      </c>
      <c r="D1365" s="426">
        <v>26.04206666666667</v>
      </c>
      <c r="E1365" s="14">
        <v>3.1214057863880935</v>
      </c>
      <c r="F1365" s="14">
        <v>0</v>
      </c>
    </row>
    <row r="1366" spans="1:6" x14ac:dyDescent="0.3">
      <c r="A1366" s="425">
        <v>42995</v>
      </c>
      <c r="B1366" s="12">
        <v>260</v>
      </c>
      <c r="C1366" s="426">
        <v>0.14285714285714285</v>
      </c>
      <c r="D1366" s="426">
        <v>26.187133333333332</v>
      </c>
      <c r="E1366" s="14">
        <v>3.1769091886813556</v>
      </c>
      <c r="F1366" s="14">
        <v>0</v>
      </c>
    </row>
    <row r="1367" spans="1:6" x14ac:dyDescent="0.3">
      <c r="A1367" s="425">
        <v>42996</v>
      </c>
      <c r="B1367" s="12">
        <v>261</v>
      </c>
      <c r="C1367" s="426">
        <v>0.5</v>
      </c>
      <c r="D1367" s="426">
        <v>26.133088888888889</v>
      </c>
      <c r="E1367" s="14">
        <v>3.1561280719010432</v>
      </c>
      <c r="F1367" s="14">
        <v>0</v>
      </c>
    </row>
    <row r="1368" spans="1:6" x14ac:dyDescent="0.3">
      <c r="A1368" s="425">
        <v>42997</v>
      </c>
      <c r="B1368" s="12">
        <v>262</v>
      </c>
      <c r="C1368" s="426">
        <v>0.55714285714285716</v>
      </c>
      <c r="D1368" s="426">
        <v>26.178600000000003</v>
      </c>
      <c r="E1368" s="14">
        <v>3.1736197846573395</v>
      </c>
      <c r="F1368" s="14">
        <v>0</v>
      </c>
    </row>
    <row r="1369" spans="1:6" x14ac:dyDescent="0.3">
      <c r="A1369" s="425">
        <v>42998</v>
      </c>
      <c r="B1369" s="12">
        <v>263</v>
      </c>
      <c r="C1369" s="426">
        <v>0</v>
      </c>
      <c r="D1369" s="426">
        <v>25.874244444444443</v>
      </c>
      <c r="E1369" s="14">
        <v>3.0582959754158998</v>
      </c>
      <c r="F1369" s="14">
        <v>0</v>
      </c>
    </row>
    <row r="1370" spans="1:6" x14ac:dyDescent="0.3">
      <c r="A1370" s="425">
        <v>42999</v>
      </c>
      <c r="B1370" s="12">
        <v>264</v>
      </c>
      <c r="C1370" s="426">
        <v>1.7437499999999999</v>
      </c>
      <c r="D1370" s="426">
        <v>25.80597777777778</v>
      </c>
      <c r="E1370" s="14">
        <v>3.0329602342666835</v>
      </c>
      <c r="F1370" s="14">
        <v>0</v>
      </c>
    </row>
    <row r="1371" spans="1:6" x14ac:dyDescent="0.3">
      <c r="A1371" s="425">
        <v>43000</v>
      </c>
      <c r="B1371" s="12">
        <v>265</v>
      </c>
      <c r="C1371" s="426">
        <v>1.5874999999999999</v>
      </c>
      <c r="D1371" s="426">
        <v>26.007933333333334</v>
      </c>
      <c r="E1371" s="14">
        <v>3.1084745090995991</v>
      </c>
      <c r="F1371" s="14">
        <v>0</v>
      </c>
    </row>
    <row r="1372" spans="1:6" x14ac:dyDescent="0.3">
      <c r="A1372" s="425">
        <v>43001</v>
      </c>
      <c r="B1372" s="12">
        <v>266</v>
      </c>
      <c r="C1372" s="426">
        <v>0.74285714285714277</v>
      </c>
      <c r="D1372" s="426">
        <v>26.101800000000001</v>
      </c>
      <c r="E1372" s="14">
        <v>3.1441530500510422</v>
      </c>
      <c r="F1372" s="14">
        <v>0</v>
      </c>
    </row>
    <row r="1373" spans="1:6" x14ac:dyDescent="0.3">
      <c r="A1373" s="425">
        <v>43002</v>
      </c>
      <c r="B1373" s="12">
        <v>267</v>
      </c>
      <c r="C1373" s="426">
        <v>0</v>
      </c>
      <c r="D1373" s="426">
        <v>25.817355555555558</v>
      </c>
      <c r="E1373" s="14">
        <v>3.0371693995629259</v>
      </c>
      <c r="F1373" s="14">
        <v>0</v>
      </c>
    </row>
    <row r="1374" spans="1:6" x14ac:dyDescent="0.3">
      <c r="A1374" s="425">
        <v>43003</v>
      </c>
      <c r="B1374" s="12">
        <v>268</v>
      </c>
      <c r="C1374" s="426">
        <v>0.94374999999999998</v>
      </c>
      <c r="D1374" s="426">
        <v>25.899844444444444</v>
      </c>
      <c r="E1374" s="14">
        <v>3.0678468933430714</v>
      </c>
      <c r="F1374" s="14">
        <v>0</v>
      </c>
    </row>
    <row r="1375" spans="1:6" x14ac:dyDescent="0.3">
      <c r="A1375" s="425">
        <v>43004</v>
      </c>
      <c r="B1375" s="12">
        <v>269</v>
      </c>
      <c r="C1375" s="426">
        <v>2.0874999999999999</v>
      </c>
      <c r="D1375" s="426">
        <v>26.141622222222225</v>
      </c>
      <c r="E1375" s="14">
        <v>3.1594011294834874</v>
      </c>
      <c r="F1375" s="14">
        <v>0</v>
      </c>
    </row>
    <row r="1376" spans="1:6" x14ac:dyDescent="0.3">
      <c r="A1376" s="425">
        <v>43005</v>
      </c>
      <c r="B1376" s="12">
        <v>270</v>
      </c>
      <c r="C1376" s="426">
        <v>0</v>
      </c>
      <c r="D1376" s="426">
        <v>26.170066666666671</v>
      </c>
      <c r="E1376" s="14">
        <v>3.1703334476584186</v>
      </c>
      <c r="F1376" s="14">
        <v>0</v>
      </c>
    </row>
    <row r="1377" spans="1:6" x14ac:dyDescent="0.3">
      <c r="A1377" s="425">
        <v>43006</v>
      </c>
      <c r="B1377" s="12">
        <v>271</v>
      </c>
      <c r="C1377" s="426">
        <v>0.57777777777777783</v>
      </c>
      <c r="D1377" s="426">
        <v>26.216999999999999</v>
      </c>
      <c r="E1377" s="14">
        <v>3.1884462693516902</v>
      </c>
      <c r="F1377" s="14">
        <v>0</v>
      </c>
    </row>
    <row r="1378" spans="1:6" x14ac:dyDescent="0.3">
      <c r="A1378" s="425">
        <v>43007</v>
      </c>
      <c r="B1378" s="12">
        <v>272</v>
      </c>
      <c r="C1378" s="426">
        <v>0.21249999999999999</v>
      </c>
      <c r="D1378" s="426">
        <v>26.252839999999999</v>
      </c>
      <c r="E1378" s="14">
        <v>3.2023404328839575</v>
      </c>
      <c r="F1378" s="14">
        <v>0</v>
      </c>
    </row>
    <row r="1379" spans="1:6" x14ac:dyDescent="0.3">
      <c r="A1379" s="425">
        <v>43008</v>
      </c>
      <c r="B1379" s="12">
        <v>273</v>
      </c>
      <c r="C1379" s="426">
        <v>0.95</v>
      </c>
      <c r="D1379" s="426">
        <v>26.109480000000001</v>
      </c>
      <c r="E1379" s="14">
        <v>3.1470885640386435</v>
      </c>
      <c r="F1379" s="14">
        <v>0</v>
      </c>
    </row>
    <row r="1380" spans="1:6" x14ac:dyDescent="0.3">
      <c r="A1380" s="425">
        <v>43009</v>
      </c>
      <c r="B1380" s="12">
        <v>274</v>
      </c>
      <c r="C1380" s="426">
        <v>5.5714285714285712</v>
      </c>
      <c r="D1380" s="426">
        <v>26.19652</v>
      </c>
      <c r="E1380" s="14">
        <v>3.2335399279374291</v>
      </c>
      <c r="F1380" s="14">
        <v>0</v>
      </c>
    </row>
    <row r="1381" spans="1:6" x14ac:dyDescent="0.3">
      <c r="A1381" s="425">
        <v>43010</v>
      </c>
      <c r="B1381" s="12">
        <v>275</v>
      </c>
      <c r="C1381" s="426">
        <v>7.5400000000000009</v>
      </c>
      <c r="D1381" s="426">
        <v>26.403880000000001</v>
      </c>
      <c r="E1381" s="14">
        <v>3.3158494653789616</v>
      </c>
      <c r="F1381" s="14">
        <v>0</v>
      </c>
    </row>
    <row r="1382" spans="1:6" x14ac:dyDescent="0.3">
      <c r="A1382" s="425">
        <v>43011</v>
      </c>
      <c r="B1382" s="12">
        <v>276</v>
      </c>
      <c r="C1382" s="426">
        <v>0</v>
      </c>
      <c r="D1382" s="426">
        <v>26.283560000000001</v>
      </c>
      <c r="E1382" s="14">
        <v>3.2678644387754772</v>
      </c>
      <c r="F1382" s="14">
        <v>0</v>
      </c>
    </row>
    <row r="1383" spans="1:6" x14ac:dyDescent="0.3">
      <c r="A1383" s="425">
        <v>43012</v>
      </c>
      <c r="B1383" s="12">
        <v>277</v>
      </c>
      <c r="C1383" s="426">
        <v>0.52222222222222225</v>
      </c>
      <c r="D1383" s="426">
        <v>26.36036</v>
      </c>
      <c r="E1383" s="14">
        <v>3.2984211741757385</v>
      </c>
      <c r="F1383" s="14">
        <v>0</v>
      </c>
    </row>
    <row r="1384" spans="1:6" x14ac:dyDescent="0.3">
      <c r="A1384" s="425">
        <v>43013</v>
      </c>
      <c r="B1384" s="12">
        <v>278</v>
      </c>
      <c r="C1384" s="426">
        <v>1.6111111111111112</v>
      </c>
      <c r="D1384" s="426">
        <v>26.437159999999999</v>
      </c>
      <c r="E1384" s="14">
        <v>3.3292321462019645</v>
      </c>
      <c r="F1384" s="14">
        <v>0</v>
      </c>
    </row>
    <row r="1385" spans="1:6" x14ac:dyDescent="0.3">
      <c r="A1385" s="425">
        <v>43014</v>
      </c>
      <c r="B1385" s="12">
        <v>279</v>
      </c>
      <c r="C1385" s="426">
        <v>4.8499999999999996</v>
      </c>
      <c r="D1385" s="426">
        <v>26.380839999999999</v>
      </c>
      <c r="E1385" s="14">
        <v>3.3066125457073747</v>
      </c>
      <c r="F1385" s="14">
        <v>0</v>
      </c>
    </row>
    <row r="1386" spans="1:6" x14ac:dyDescent="0.3">
      <c r="A1386" s="425">
        <v>43015</v>
      </c>
      <c r="B1386" s="12">
        <v>280</v>
      </c>
      <c r="C1386" s="426">
        <v>0.57999999999999996</v>
      </c>
      <c r="D1386" s="426">
        <v>26.411560000000001</v>
      </c>
      <c r="E1386" s="14">
        <v>3.3189335303552938</v>
      </c>
      <c r="F1386" s="14">
        <v>0</v>
      </c>
    </row>
    <row r="1387" spans="1:6" x14ac:dyDescent="0.3">
      <c r="A1387" s="425">
        <v>43016</v>
      </c>
      <c r="B1387" s="12">
        <v>281</v>
      </c>
      <c r="C1387" s="426">
        <v>2.6444444444444444</v>
      </c>
      <c r="D1387" s="426">
        <v>26.3322</v>
      </c>
      <c r="E1387" s="14">
        <v>3.2871875553159513</v>
      </c>
      <c r="F1387" s="14">
        <v>0</v>
      </c>
    </row>
    <row r="1388" spans="1:6" x14ac:dyDescent="0.3">
      <c r="A1388" s="425">
        <v>43017</v>
      </c>
      <c r="B1388" s="12">
        <v>282</v>
      </c>
      <c r="C1388" s="426">
        <v>2.7722222222222226</v>
      </c>
      <c r="D1388" s="426">
        <v>26.439720000000001</v>
      </c>
      <c r="E1388" s="14">
        <v>3.3302635653129968</v>
      </c>
      <c r="F1388" s="14">
        <v>0</v>
      </c>
    </row>
    <row r="1389" spans="1:6" x14ac:dyDescent="0.3">
      <c r="A1389" s="425">
        <v>43018</v>
      </c>
      <c r="B1389" s="12">
        <v>283</v>
      </c>
      <c r="C1389" s="426">
        <v>0.25</v>
      </c>
      <c r="D1389" s="426">
        <v>26.498600000000003</v>
      </c>
      <c r="E1389" s="14">
        <v>3.3540644454675648</v>
      </c>
      <c r="F1389" s="14">
        <v>0</v>
      </c>
    </row>
    <row r="1390" spans="1:6" x14ac:dyDescent="0.3">
      <c r="A1390" s="425">
        <v>43019</v>
      </c>
      <c r="B1390" s="12">
        <v>284</v>
      </c>
      <c r="C1390" s="426">
        <v>1.675</v>
      </c>
      <c r="D1390" s="426">
        <v>26.549800000000001</v>
      </c>
      <c r="E1390" s="14">
        <v>3.374882922885873</v>
      </c>
      <c r="F1390" s="14">
        <v>0</v>
      </c>
    </row>
    <row r="1391" spans="1:6" x14ac:dyDescent="0.3">
      <c r="A1391" s="425">
        <v>43020</v>
      </c>
      <c r="B1391" s="12">
        <v>285</v>
      </c>
      <c r="C1391" s="426">
        <v>5.5555555555555552E-2</v>
      </c>
      <c r="D1391" s="426">
        <v>26.60868</v>
      </c>
      <c r="E1391" s="14">
        <v>3.3989648220638036</v>
      </c>
      <c r="F1391" s="14">
        <v>0</v>
      </c>
    </row>
    <row r="1392" spans="1:6" x14ac:dyDescent="0.3">
      <c r="A1392" s="425">
        <v>43021</v>
      </c>
      <c r="B1392" s="12">
        <v>286</v>
      </c>
      <c r="C1392" s="426">
        <v>0</v>
      </c>
      <c r="D1392" s="426">
        <v>26.65476</v>
      </c>
      <c r="E1392" s="14">
        <v>3.4179166736901925</v>
      </c>
      <c r="F1392" s="14">
        <v>0</v>
      </c>
    </row>
    <row r="1393" spans="1:6" x14ac:dyDescent="0.3">
      <c r="A1393" s="425">
        <v>43022</v>
      </c>
      <c r="B1393" s="12">
        <v>287</v>
      </c>
      <c r="C1393" s="426">
        <v>1.6666666666666667</v>
      </c>
      <c r="D1393" s="426">
        <v>26.670120000000004</v>
      </c>
      <c r="E1393" s="14">
        <v>3.4242545032974672</v>
      </c>
      <c r="F1393" s="14">
        <v>0</v>
      </c>
    </row>
    <row r="1394" spans="1:6" x14ac:dyDescent="0.3">
      <c r="A1394" s="425">
        <v>43023</v>
      </c>
      <c r="B1394" s="12">
        <v>288</v>
      </c>
      <c r="C1394" s="426">
        <v>1.6714285714285713</v>
      </c>
      <c r="D1394" s="426">
        <v>26.5242</v>
      </c>
      <c r="E1394" s="14">
        <v>3.3644594769353389</v>
      </c>
      <c r="F1394" s="14">
        <v>0</v>
      </c>
    </row>
    <row r="1395" spans="1:6" x14ac:dyDescent="0.3">
      <c r="A1395" s="425">
        <v>43024</v>
      </c>
      <c r="B1395" s="12">
        <v>289</v>
      </c>
      <c r="C1395" s="426">
        <v>1.3666666666666667</v>
      </c>
      <c r="D1395" s="426">
        <v>26.434600000000003</v>
      </c>
      <c r="E1395" s="14">
        <v>3.328201010355369</v>
      </c>
      <c r="F1395" s="14">
        <v>0</v>
      </c>
    </row>
    <row r="1396" spans="1:6" x14ac:dyDescent="0.3">
      <c r="A1396" s="425">
        <v>43025</v>
      </c>
      <c r="B1396" s="12">
        <v>290</v>
      </c>
      <c r="C1396" s="426">
        <v>5.177777777777778</v>
      </c>
      <c r="D1396" s="426">
        <v>26.629159999999999</v>
      </c>
      <c r="E1396" s="14">
        <v>3.4073764584285469</v>
      </c>
      <c r="F1396" s="14">
        <v>0</v>
      </c>
    </row>
    <row r="1397" spans="1:6" x14ac:dyDescent="0.3">
      <c r="A1397" s="425">
        <v>43026</v>
      </c>
      <c r="B1397" s="12">
        <v>291</v>
      </c>
      <c r="C1397" s="426">
        <v>0.9</v>
      </c>
      <c r="D1397" s="426">
        <v>26.624040000000001</v>
      </c>
      <c r="E1397" s="14">
        <v>3.4052718386351843</v>
      </c>
      <c r="F1397" s="14">
        <v>0</v>
      </c>
    </row>
    <row r="1398" spans="1:6" x14ac:dyDescent="0.3">
      <c r="A1398" s="425">
        <v>43027</v>
      </c>
      <c r="B1398" s="12">
        <v>292</v>
      </c>
      <c r="C1398" s="426">
        <v>0</v>
      </c>
      <c r="D1398" s="426">
        <v>26.787880000000001</v>
      </c>
      <c r="E1398" s="14">
        <v>3.4731865352599187</v>
      </c>
      <c r="F1398" s="14">
        <v>0</v>
      </c>
    </row>
    <row r="1399" spans="1:6" x14ac:dyDescent="0.3">
      <c r="A1399" s="425">
        <v>43028</v>
      </c>
      <c r="B1399" s="12">
        <v>293</v>
      </c>
      <c r="C1399" s="426">
        <v>0.57999999999999996</v>
      </c>
      <c r="D1399" s="426">
        <v>26.711079999999999</v>
      </c>
      <c r="E1399" s="14">
        <v>3.4412056655286367</v>
      </c>
      <c r="F1399" s="14">
        <v>0</v>
      </c>
    </row>
    <row r="1400" spans="1:6" x14ac:dyDescent="0.3">
      <c r="A1400" s="425">
        <v>43029</v>
      </c>
      <c r="B1400" s="12">
        <v>294</v>
      </c>
      <c r="C1400" s="426">
        <v>2.5</v>
      </c>
      <c r="D1400" s="426">
        <v>26.847044444444442</v>
      </c>
      <c r="E1400" s="14">
        <v>3.4979996280664798</v>
      </c>
      <c r="F1400" s="14">
        <v>0</v>
      </c>
    </row>
    <row r="1401" spans="1:6" x14ac:dyDescent="0.3">
      <c r="A1401" s="425">
        <v>43030</v>
      </c>
      <c r="B1401" s="12">
        <v>295</v>
      </c>
      <c r="C1401" s="426">
        <v>0.58888888888888891</v>
      </c>
      <c r="D1401" s="426">
        <v>26.613799999999998</v>
      </c>
      <c r="E1401" s="14">
        <v>3.4010660206589542</v>
      </c>
      <c r="F1401" s="14">
        <v>0</v>
      </c>
    </row>
    <row r="1402" spans="1:6" x14ac:dyDescent="0.3">
      <c r="A1402" s="425">
        <v>43031</v>
      </c>
      <c r="B1402" s="12">
        <v>296</v>
      </c>
      <c r="C1402" s="426">
        <v>0.88888888888888884</v>
      </c>
      <c r="D1402" s="426">
        <v>26.58052</v>
      </c>
      <c r="E1402" s="14">
        <v>3.3874286015285593</v>
      </c>
      <c r="F1402" s="14">
        <v>0</v>
      </c>
    </row>
    <row r="1403" spans="1:6" x14ac:dyDescent="0.3">
      <c r="A1403" s="425">
        <v>43032</v>
      </c>
      <c r="B1403" s="12">
        <v>297</v>
      </c>
      <c r="C1403" s="426">
        <v>2.3937499999999998</v>
      </c>
      <c r="D1403" s="426">
        <v>26.521639999999998</v>
      </c>
      <c r="E1403" s="14">
        <v>3.3634186955634431</v>
      </c>
      <c r="F1403" s="14">
        <v>0</v>
      </c>
    </row>
    <row r="1404" spans="1:6" x14ac:dyDescent="0.3">
      <c r="A1404" s="425">
        <v>43033</v>
      </c>
      <c r="B1404" s="12">
        <v>298</v>
      </c>
      <c r="C1404" s="426">
        <v>2.125</v>
      </c>
      <c r="D1404" s="426">
        <v>26.728999999999999</v>
      </c>
      <c r="E1404" s="14">
        <v>3.4486448178912879</v>
      </c>
      <c r="F1404" s="14">
        <v>0</v>
      </c>
    </row>
    <row r="1405" spans="1:6" x14ac:dyDescent="0.3">
      <c r="A1405" s="425">
        <v>43034</v>
      </c>
      <c r="B1405" s="12">
        <v>299</v>
      </c>
      <c r="C1405" s="426">
        <v>3.8149999999999999</v>
      </c>
      <c r="D1405" s="426">
        <v>26.639400000000002</v>
      </c>
      <c r="E1405" s="14">
        <v>3.4115891206562048</v>
      </c>
      <c r="F1405" s="14">
        <v>0</v>
      </c>
    </row>
    <row r="1406" spans="1:6" x14ac:dyDescent="0.3">
      <c r="A1406" s="425">
        <v>43035</v>
      </c>
      <c r="B1406" s="12">
        <v>300</v>
      </c>
      <c r="C1406" s="426">
        <v>0.53749999999999998</v>
      </c>
      <c r="D1406" s="426">
        <v>26.695719999999998</v>
      </c>
      <c r="E1406" s="14">
        <v>3.4348404045650147</v>
      </c>
      <c r="F1406" s="14">
        <v>0</v>
      </c>
    </row>
    <row r="1407" spans="1:6" x14ac:dyDescent="0.3">
      <c r="A1407" s="425">
        <v>43036</v>
      </c>
      <c r="B1407" s="12">
        <v>301</v>
      </c>
      <c r="C1407" s="426">
        <v>4.1111111111111107</v>
      </c>
      <c r="D1407" s="426">
        <v>26.782760000000003</v>
      </c>
      <c r="E1407" s="14">
        <v>3.4710464546598465</v>
      </c>
      <c r="F1407" s="14">
        <v>0</v>
      </c>
    </row>
    <row r="1408" spans="1:6" x14ac:dyDescent="0.3">
      <c r="A1408" s="425">
        <v>43037</v>
      </c>
      <c r="B1408" s="12">
        <v>302</v>
      </c>
      <c r="C1408" s="426">
        <v>0.1111111111111111</v>
      </c>
      <c r="D1408" s="426">
        <v>26.798120000000001</v>
      </c>
      <c r="E1408" s="14">
        <v>3.4774701382107942</v>
      </c>
      <c r="F1408" s="14">
        <v>0</v>
      </c>
    </row>
    <row r="1409" spans="1:6" x14ac:dyDescent="0.3">
      <c r="A1409" s="425">
        <v>43038</v>
      </c>
      <c r="B1409" s="12">
        <v>303</v>
      </c>
      <c r="C1409" s="426">
        <v>5.322222222222222</v>
      </c>
      <c r="D1409" s="426">
        <v>26.813479999999998</v>
      </c>
      <c r="E1409" s="14">
        <v>3.4839041500869667</v>
      </c>
      <c r="F1409" s="14">
        <v>0</v>
      </c>
    </row>
    <row r="1410" spans="1:6" x14ac:dyDescent="0.3">
      <c r="A1410" s="425">
        <v>43039</v>
      </c>
      <c r="B1410" s="12">
        <v>304</v>
      </c>
      <c r="C1410" s="426">
        <v>3</v>
      </c>
      <c r="D1410" s="426">
        <v>26.979880000000001</v>
      </c>
      <c r="E1410" s="14">
        <v>3.5542694765295484</v>
      </c>
      <c r="F1410" s="14">
        <v>0</v>
      </c>
    </row>
    <row r="1411" spans="1:6" x14ac:dyDescent="0.3">
      <c r="A1411" s="425">
        <v>43040</v>
      </c>
      <c r="B1411" s="12">
        <v>305</v>
      </c>
      <c r="C1411" s="426">
        <v>0.78888888888888886</v>
      </c>
      <c r="D1411" s="426">
        <v>26.792999999999999</v>
      </c>
      <c r="E1411" s="14">
        <v>3.5038140561816213</v>
      </c>
      <c r="F1411" s="14">
        <v>0</v>
      </c>
    </row>
    <row r="1412" spans="1:6" x14ac:dyDescent="0.3">
      <c r="A1412" s="425">
        <v>43041</v>
      </c>
      <c r="B1412" s="12">
        <v>306</v>
      </c>
      <c r="C1412" s="426">
        <v>0.68888888888888888</v>
      </c>
      <c r="D1412" s="426">
        <v>26.723880000000001</v>
      </c>
      <c r="E1412" s="14">
        <v>3.4747680619895811</v>
      </c>
      <c r="F1412" s="14">
        <v>0</v>
      </c>
    </row>
    <row r="1413" spans="1:6" x14ac:dyDescent="0.3">
      <c r="A1413" s="425">
        <v>43042</v>
      </c>
      <c r="B1413" s="12">
        <v>307</v>
      </c>
      <c r="C1413" s="426">
        <v>0</v>
      </c>
      <c r="D1413" s="426">
        <v>26.769960000000005</v>
      </c>
      <c r="E1413" s="14">
        <v>3.4941086582006906</v>
      </c>
      <c r="F1413" s="14">
        <v>0</v>
      </c>
    </row>
    <row r="1414" spans="1:6" x14ac:dyDescent="0.3">
      <c r="A1414" s="425">
        <v>43043</v>
      </c>
      <c r="B1414" s="12">
        <v>308</v>
      </c>
      <c r="C1414" s="426">
        <v>3.2375000000000003</v>
      </c>
      <c r="D1414" s="426">
        <v>26.782760000000003</v>
      </c>
      <c r="E1414" s="14">
        <v>3.4994976551078785</v>
      </c>
      <c r="F1414" s="14">
        <v>0</v>
      </c>
    </row>
    <row r="1415" spans="1:6" x14ac:dyDescent="0.3">
      <c r="A1415" s="425">
        <v>43044</v>
      </c>
      <c r="B1415" s="12">
        <v>309</v>
      </c>
      <c r="C1415" s="426">
        <v>3.2399999999999998</v>
      </c>
      <c r="D1415" s="426">
        <v>26.92868</v>
      </c>
      <c r="E1415" s="14">
        <v>3.56144384014096</v>
      </c>
      <c r="F1415" s="14">
        <v>0</v>
      </c>
    </row>
    <row r="1416" spans="1:6" x14ac:dyDescent="0.3">
      <c r="A1416" s="425">
        <v>43045</v>
      </c>
      <c r="B1416" s="12">
        <v>310</v>
      </c>
      <c r="C1416" s="426">
        <v>0.79999999999999993</v>
      </c>
      <c r="D1416" s="426">
        <v>26.997800000000005</v>
      </c>
      <c r="E1416" s="14">
        <v>3.5911159765983505</v>
      </c>
      <c r="F1416" s="14">
        <v>0</v>
      </c>
    </row>
    <row r="1417" spans="1:6" x14ac:dyDescent="0.3">
      <c r="A1417" s="425">
        <v>43046</v>
      </c>
      <c r="B1417" s="12">
        <v>311</v>
      </c>
      <c r="C1417" s="426">
        <v>1.9750000000000001</v>
      </c>
      <c r="D1417" s="426">
        <v>27.08484</v>
      </c>
      <c r="E1417" s="14">
        <v>3.6287829837560621</v>
      </c>
      <c r="F1417" s="14">
        <v>0</v>
      </c>
    </row>
    <row r="1418" spans="1:6" x14ac:dyDescent="0.3">
      <c r="A1418" s="425">
        <v>43047</v>
      </c>
      <c r="B1418" s="12">
        <v>312</v>
      </c>
      <c r="C1418" s="426">
        <v>0.42777777777777776</v>
      </c>
      <c r="D1418" s="426">
        <v>26.887720000000002</v>
      </c>
      <c r="E1418" s="14">
        <v>3.5439603379882314</v>
      </c>
      <c r="F1418" s="14">
        <v>0</v>
      </c>
    </row>
    <row r="1419" spans="1:6" x14ac:dyDescent="0.3">
      <c r="A1419" s="425">
        <v>43048</v>
      </c>
      <c r="B1419" s="12">
        <v>313</v>
      </c>
      <c r="C1419" s="426">
        <v>6.0166666666666675</v>
      </c>
      <c r="D1419" s="426">
        <v>26.967079999999999</v>
      </c>
      <c r="E1419" s="14">
        <v>3.577902177349424</v>
      </c>
      <c r="F1419" s="14">
        <v>0</v>
      </c>
    </row>
    <row r="1420" spans="1:6" x14ac:dyDescent="0.3">
      <c r="A1420" s="425">
        <v>43049</v>
      </c>
      <c r="B1420" s="12">
        <v>314</v>
      </c>
      <c r="C1420" s="426">
        <v>2.5375000000000001</v>
      </c>
      <c r="D1420" s="426">
        <v>27.020840000000003</v>
      </c>
      <c r="E1420" s="14">
        <v>3.6010538473260274</v>
      </c>
      <c r="F1420" s="14">
        <v>0</v>
      </c>
    </row>
    <row r="1421" spans="1:6" x14ac:dyDescent="0.3">
      <c r="A1421" s="425">
        <v>43050</v>
      </c>
      <c r="B1421" s="12">
        <v>315</v>
      </c>
      <c r="C1421" s="426">
        <v>0</v>
      </c>
      <c r="D1421" s="426">
        <v>27.059240000000003</v>
      </c>
      <c r="E1421" s="14">
        <v>3.6176694420652931</v>
      </c>
      <c r="F1421" s="14">
        <v>0</v>
      </c>
    </row>
    <row r="1422" spans="1:6" x14ac:dyDescent="0.3">
      <c r="A1422" s="425">
        <v>43051</v>
      </c>
      <c r="B1422" s="12">
        <v>316</v>
      </c>
      <c r="C1422" s="426">
        <v>1.0299999999999998</v>
      </c>
      <c r="D1422" s="426">
        <v>27.189799999999998</v>
      </c>
      <c r="E1422" s="14">
        <v>3.674654198996739</v>
      </c>
      <c r="F1422" s="14">
        <v>0</v>
      </c>
    </row>
    <row r="1423" spans="1:6" x14ac:dyDescent="0.3">
      <c r="A1423" s="425">
        <v>43052</v>
      </c>
      <c r="B1423" s="12">
        <v>317</v>
      </c>
      <c r="C1423" s="426">
        <v>0.05</v>
      </c>
      <c r="D1423" s="426">
        <v>27.105319999999999</v>
      </c>
      <c r="E1423" s="14">
        <v>3.637694848999689</v>
      </c>
      <c r="F1423" s="14">
        <v>0</v>
      </c>
    </row>
    <row r="1424" spans="1:6" x14ac:dyDescent="0.3">
      <c r="A1424" s="425">
        <v>43053</v>
      </c>
      <c r="B1424" s="12">
        <v>318</v>
      </c>
      <c r="C1424" s="426">
        <v>1.9214285714285713</v>
      </c>
      <c r="D1424" s="426">
        <v>27.064360000000001</v>
      </c>
      <c r="E1424" s="14">
        <v>3.6198898146175491</v>
      </c>
      <c r="F1424" s="14">
        <v>0</v>
      </c>
    </row>
    <row r="1425" spans="1:6" x14ac:dyDescent="0.3">
      <c r="A1425" s="425">
        <v>43054</v>
      </c>
      <c r="B1425" s="12">
        <v>319</v>
      </c>
      <c r="C1425" s="426">
        <v>1.7666666666666666</v>
      </c>
      <c r="D1425" s="426">
        <v>27.077159999999999</v>
      </c>
      <c r="E1425" s="14">
        <v>3.6254458550822997</v>
      </c>
      <c r="F1425" s="14">
        <v>0</v>
      </c>
    </row>
    <row r="1426" spans="1:6" x14ac:dyDescent="0.3">
      <c r="A1426" s="425">
        <v>43055</v>
      </c>
      <c r="B1426" s="12">
        <v>320</v>
      </c>
      <c r="C1426" s="426">
        <v>11.31111111111111</v>
      </c>
      <c r="D1426" s="426">
        <v>27.107880000000002</v>
      </c>
      <c r="E1426" s="14">
        <v>3.6388101473767338</v>
      </c>
      <c r="F1426" s="14">
        <v>0</v>
      </c>
    </row>
    <row r="1427" spans="1:6" x14ac:dyDescent="0.3">
      <c r="A1427" s="425">
        <v>43056</v>
      </c>
      <c r="B1427" s="12">
        <v>321</v>
      </c>
      <c r="C1427" s="426">
        <v>0</v>
      </c>
      <c r="D1427" s="426">
        <v>27.133479999999999</v>
      </c>
      <c r="E1427" s="14">
        <v>3.6499792149747967</v>
      </c>
      <c r="F1427" s="14">
        <v>0</v>
      </c>
    </row>
    <row r="1428" spans="1:6" x14ac:dyDescent="0.3">
      <c r="A1428" s="425">
        <v>43057</v>
      </c>
      <c r="B1428" s="12">
        <v>322</v>
      </c>
      <c r="C1428" s="426">
        <v>1.9416666666666667</v>
      </c>
      <c r="D1428" s="426">
        <v>27.128644444444443</v>
      </c>
      <c r="E1428" s="14">
        <v>3.6478672614293126</v>
      </c>
      <c r="F1428" s="14">
        <v>0</v>
      </c>
    </row>
    <row r="1429" spans="1:6" x14ac:dyDescent="0.3">
      <c r="A1429" s="425">
        <v>43058</v>
      </c>
      <c r="B1429" s="12">
        <v>323</v>
      </c>
      <c r="C1429" s="426">
        <v>5.9124999999999996</v>
      </c>
      <c r="D1429" s="426">
        <v>27.097355555555559</v>
      </c>
      <c r="E1429" s="14">
        <v>3.634226901186989</v>
      </c>
      <c r="F1429" s="14">
        <v>0</v>
      </c>
    </row>
    <row r="1430" spans="1:6" x14ac:dyDescent="0.3">
      <c r="A1430" s="425">
        <v>43059</v>
      </c>
      <c r="B1430" s="12">
        <v>324</v>
      </c>
      <c r="C1430" s="426">
        <v>7.75</v>
      </c>
      <c r="D1430" s="426">
        <v>27.09451111111111</v>
      </c>
      <c r="E1430" s="14">
        <v>3.6329890339651283</v>
      </c>
      <c r="F1430" s="14">
        <v>0</v>
      </c>
    </row>
    <row r="1431" spans="1:6" x14ac:dyDescent="0.3">
      <c r="A1431" s="425">
        <v>43060</v>
      </c>
      <c r="B1431" s="12">
        <v>325</v>
      </c>
      <c r="C1431" s="426">
        <v>5.5250000000000004</v>
      </c>
      <c r="D1431" s="426">
        <v>27.169319999999999</v>
      </c>
      <c r="E1431" s="14">
        <v>3.6656650741274115</v>
      </c>
      <c r="F1431" s="14">
        <v>0</v>
      </c>
    </row>
    <row r="1432" spans="1:6" x14ac:dyDescent="0.3">
      <c r="A1432" s="425">
        <v>43061</v>
      </c>
      <c r="B1432" s="12">
        <v>326</v>
      </c>
      <c r="C1432" s="426">
        <v>8.0555555555555554</v>
      </c>
      <c r="D1432" s="426">
        <v>26.884022222222224</v>
      </c>
      <c r="E1432" s="14">
        <v>3.5423856233920668</v>
      </c>
      <c r="F1432" s="14">
        <v>0</v>
      </c>
    </row>
    <row r="1433" spans="1:6" x14ac:dyDescent="0.3">
      <c r="A1433" s="425">
        <v>43062</v>
      </c>
      <c r="B1433" s="12">
        <v>327</v>
      </c>
      <c r="C1433" s="426">
        <v>2.4714285714285715</v>
      </c>
      <c r="D1433" s="426">
        <v>26.943755555555555</v>
      </c>
      <c r="E1433" s="14">
        <v>3.5678974616311527</v>
      </c>
      <c r="F1433" s="14">
        <v>0</v>
      </c>
    </row>
    <row r="1434" spans="1:6" x14ac:dyDescent="0.3">
      <c r="A1434" s="425">
        <v>43063</v>
      </c>
      <c r="B1434" s="12">
        <v>328</v>
      </c>
      <c r="C1434" s="426">
        <v>1.53125</v>
      </c>
      <c r="D1434" s="426">
        <v>26.980733333333333</v>
      </c>
      <c r="E1434" s="14">
        <v>3.5837698019636148</v>
      </c>
      <c r="F1434" s="14">
        <v>0</v>
      </c>
    </row>
    <row r="1435" spans="1:6" x14ac:dyDescent="0.3">
      <c r="A1435" s="425">
        <v>43064</v>
      </c>
      <c r="B1435" s="12">
        <v>329</v>
      </c>
      <c r="C1435" s="426">
        <v>1.79375</v>
      </c>
      <c r="D1435" s="426">
        <v>26.975044444444443</v>
      </c>
      <c r="E1435" s="14">
        <v>3.5813239523770122</v>
      </c>
      <c r="F1435" s="14">
        <v>0</v>
      </c>
    </row>
    <row r="1436" spans="1:6" x14ac:dyDescent="0.3">
      <c r="A1436" s="425">
        <v>43065</v>
      </c>
      <c r="B1436" s="12">
        <v>330</v>
      </c>
      <c r="C1436" s="426">
        <v>7.1749999999999998</v>
      </c>
      <c r="D1436" s="426">
        <v>27.020555555555553</v>
      </c>
      <c r="E1436" s="14">
        <v>3.6009310136582346</v>
      </c>
      <c r="F1436" s="14">
        <v>0</v>
      </c>
    </row>
    <row r="1437" spans="1:6" x14ac:dyDescent="0.3">
      <c r="A1437" s="425">
        <v>43066</v>
      </c>
      <c r="B1437" s="12">
        <v>331</v>
      </c>
      <c r="C1437" s="426">
        <v>14.45</v>
      </c>
      <c r="D1437" s="426">
        <v>26.949444444444445</v>
      </c>
      <c r="E1437" s="14">
        <v>3.5703354102319276</v>
      </c>
      <c r="F1437" s="14">
        <v>0</v>
      </c>
    </row>
    <row r="1438" spans="1:6" x14ac:dyDescent="0.3">
      <c r="A1438" s="425">
        <v>43067</v>
      </c>
      <c r="B1438" s="12">
        <v>332</v>
      </c>
      <c r="C1438" s="426">
        <v>9.2437499999999986</v>
      </c>
      <c r="D1438" s="426">
        <v>27.034777777777776</v>
      </c>
      <c r="E1438" s="14">
        <v>3.6070771060261726</v>
      </c>
      <c r="F1438" s="14">
        <v>0</v>
      </c>
    </row>
    <row r="1439" spans="1:6" x14ac:dyDescent="0.3">
      <c r="A1439" s="425">
        <v>43068</v>
      </c>
      <c r="B1439" s="12">
        <v>333</v>
      </c>
      <c r="C1439" s="426">
        <v>2.4857142857142853</v>
      </c>
      <c r="D1439" s="426">
        <v>27.208288888888891</v>
      </c>
      <c r="E1439" s="14">
        <v>3.6827854962633668</v>
      </c>
      <c r="F1439" s="14">
        <v>0</v>
      </c>
    </row>
    <row r="1440" spans="1:6" x14ac:dyDescent="0.3">
      <c r="A1440" s="425">
        <v>43069</v>
      </c>
      <c r="B1440" s="12">
        <v>334</v>
      </c>
      <c r="C1440" s="426">
        <v>1.9000000000000001</v>
      </c>
      <c r="D1440" s="426">
        <v>27.154244444444448</v>
      </c>
      <c r="E1440" s="14">
        <v>3.6590600611496886</v>
      </c>
      <c r="F1440" s="14">
        <v>0</v>
      </c>
    </row>
    <row r="1441" spans="1:6" x14ac:dyDescent="0.3">
      <c r="A1441" s="425">
        <v>43070</v>
      </c>
      <c r="B1441" s="12">
        <v>335</v>
      </c>
      <c r="C1441" s="426">
        <v>5.73</v>
      </c>
      <c r="D1441" s="426">
        <v>27.05468888888889</v>
      </c>
      <c r="E1441" s="14">
        <v>3.6156967576905301</v>
      </c>
      <c r="F1441" s="14">
        <v>0</v>
      </c>
    </row>
    <row r="1442" spans="1:6" x14ac:dyDescent="0.3">
      <c r="A1442" s="425">
        <v>43071</v>
      </c>
      <c r="B1442" s="12">
        <v>336</v>
      </c>
      <c r="C1442" s="426">
        <v>2.0062500000000001</v>
      </c>
      <c r="D1442" s="426">
        <v>27.037622222222222</v>
      </c>
      <c r="E1442" s="14">
        <v>3.6083074044568311</v>
      </c>
      <c r="F1442" s="14">
        <v>0</v>
      </c>
    </row>
    <row r="1443" spans="1:6" x14ac:dyDescent="0.3">
      <c r="A1443" s="425">
        <v>43072</v>
      </c>
      <c r="B1443" s="12">
        <v>337</v>
      </c>
      <c r="C1443" s="426">
        <v>5.9555555555555557</v>
      </c>
      <c r="D1443" s="426">
        <v>26.885159999999999</v>
      </c>
      <c r="E1443" s="14">
        <v>3.5428700864866185</v>
      </c>
      <c r="F1443" s="14">
        <v>0</v>
      </c>
    </row>
    <row r="1444" spans="1:6" x14ac:dyDescent="0.3">
      <c r="A1444" s="425">
        <v>43073</v>
      </c>
      <c r="B1444" s="12">
        <v>338</v>
      </c>
      <c r="C1444" s="426">
        <v>7.4611111111111121</v>
      </c>
      <c r="D1444" s="426">
        <v>27.02084</v>
      </c>
      <c r="E1444" s="14">
        <v>3.6010538473260261</v>
      </c>
      <c r="F1444" s="14">
        <v>0</v>
      </c>
    </row>
    <row r="1445" spans="1:6" x14ac:dyDescent="0.3">
      <c r="A1445" s="425">
        <v>43074</v>
      </c>
      <c r="B1445" s="12">
        <v>339</v>
      </c>
      <c r="C1445" s="426">
        <v>4.9000000000000004</v>
      </c>
      <c r="D1445" s="426">
        <v>26.821159999999999</v>
      </c>
      <c r="E1445" s="14">
        <v>3.5157080229314448</v>
      </c>
      <c r="F1445" s="14">
        <v>0</v>
      </c>
    </row>
    <row r="1446" spans="1:6" x14ac:dyDescent="0.3">
      <c r="A1446" s="425">
        <v>43075</v>
      </c>
      <c r="B1446" s="12">
        <v>340</v>
      </c>
      <c r="C1446" s="426">
        <v>5.2555555555555555</v>
      </c>
      <c r="D1446" s="426">
        <v>26.910760000000003</v>
      </c>
      <c r="E1446" s="14">
        <v>3.553785661417439</v>
      </c>
      <c r="F1446" s="14">
        <v>0</v>
      </c>
    </row>
    <row r="1447" spans="1:6" x14ac:dyDescent="0.3">
      <c r="A1447" s="425">
        <v>43076</v>
      </c>
      <c r="B1447" s="12">
        <v>341</v>
      </c>
      <c r="C1447" s="426">
        <v>3.35</v>
      </c>
      <c r="D1447" s="426">
        <v>27.031933333333335</v>
      </c>
      <c r="E1447" s="14">
        <v>3.6058471676280446</v>
      </c>
      <c r="F1447" s="14">
        <v>0</v>
      </c>
    </row>
    <row r="1448" spans="1:6" x14ac:dyDescent="0.3">
      <c r="A1448" s="425">
        <v>43077</v>
      </c>
      <c r="B1448" s="12">
        <v>342</v>
      </c>
      <c r="C1448" s="426">
        <v>3.0333333333333332</v>
      </c>
      <c r="D1448" s="426">
        <v>27.188377777777774</v>
      </c>
      <c r="E1448" s="14">
        <v>3.6740293481119477</v>
      </c>
      <c r="F1448" s="14">
        <v>0</v>
      </c>
    </row>
    <row r="1449" spans="1:6" x14ac:dyDescent="0.3">
      <c r="A1449" s="425">
        <v>43078</v>
      </c>
      <c r="B1449" s="12">
        <v>343</v>
      </c>
      <c r="C1449" s="426">
        <v>6.1428571428571432</v>
      </c>
      <c r="D1449" s="426">
        <v>26.906777777777776</v>
      </c>
      <c r="E1449" s="14">
        <v>3.5520857765371234</v>
      </c>
      <c r="F1449" s="14">
        <v>0</v>
      </c>
    </row>
    <row r="1450" spans="1:6" x14ac:dyDescent="0.3">
      <c r="A1450" s="425">
        <v>43079</v>
      </c>
      <c r="B1450" s="12">
        <v>344</v>
      </c>
      <c r="C1450" s="426">
        <v>8.6083333333333325</v>
      </c>
      <c r="D1450" s="426">
        <v>26.77252</v>
      </c>
      <c r="E1450" s="14">
        <v>3.4951858795479032</v>
      </c>
      <c r="F1450" s="14">
        <v>0</v>
      </c>
    </row>
    <row r="1451" spans="1:6" x14ac:dyDescent="0.3">
      <c r="A1451" s="425">
        <v>43080</v>
      </c>
      <c r="B1451" s="12">
        <v>345</v>
      </c>
      <c r="C1451" s="426">
        <v>10.75</v>
      </c>
      <c r="D1451" s="426">
        <v>26.813479999999998</v>
      </c>
      <c r="E1451" s="14">
        <v>3.5124607414811226</v>
      </c>
      <c r="F1451" s="14">
        <v>0</v>
      </c>
    </row>
    <row r="1452" spans="1:6" x14ac:dyDescent="0.3">
      <c r="A1452" s="425">
        <v>43081</v>
      </c>
      <c r="B1452" s="12">
        <v>346</v>
      </c>
      <c r="C1452" s="426">
        <v>11.9</v>
      </c>
      <c r="D1452" s="426">
        <v>26.762280000000004</v>
      </c>
      <c r="E1452" s="14">
        <v>3.4908787278482825</v>
      </c>
      <c r="F1452" s="14">
        <v>0</v>
      </c>
    </row>
    <row r="1453" spans="1:6" x14ac:dyDescent="0.3">
      <c r="A1453" s="425">
        <v>43082</v>
      </c>
      <c r="B1453" s="12">
        <v>347</v>
      </c>
      <c r="C1453" s="426">
        <v>10.692857142857141</v>
      </c>
      <c r="D1453" s="426">
        <v>26.887720000000002</v>
      </c>
      <c r="E1453" s="14">
        <v>3.5439603379882318</v>
      </c>
      <c r="F1453" s="14">
        <v>0</v>
      </c>
    </row>
    <row r="1454" spans="1:6" x14ac:dyDescent="0.3">
      <c r="A1454" s="425">
        <v>43083</v>
      </c>
      <c r="B1454" s="12">
        <v>348</v>
      </c>
      <c r="C1454" s="426">
        <v>16.95</v>
      </c>
      <c r="D1454" s="426">
        <v>26.713639999999998</v>
      </c>
      <c r="E1454" s="14">
        <v>3.4704828510289714</v>
      </c>
      <c r="F1454" s="14">
        <v>0</v>
      </c>
    </row>
    <row r="1455" spans="1:6" x14ac:dyDescent="0.3">
      <c r="A1455" s="425">
        <v>43084</v>
      </c>
      <c r="B1455" s="12">
        <v>349</v>
      </c>
      <c r="C1455" s="426">
        <v>2.4500000000000002</v>
      </c>
      <c r="D1455" s="426">
        <v>26.83652</v>
      </c>
      <c r="E1455" s="14">
        <v>3.522210402537147</v>
      </c>
      <c r="F1455" s="14">
        <v>0</v>
      </c>
    </row>
    <row r="1456" spans="1:6" x14ac:dyDescent="0.3">
      <c r="A1456" s="425">
        <v>43085</v>
      </c>
      <c r="B1456" s="12">
        <v>350</v>
      </c>
      <c r="C1456" s="426">
        <v>15.488888888888889</v>
      </c>
      <c r="D1456" s="426">
        <v>26.997799999999998</v>
      </c>
      <c r="E1456" s="14">
        <v>3.5911159765983505</v>
      </c>
      <c r="F1456" s="14">
        <v>0</v>
      </c>
    </row>
    <row r="1457" spans="1:6" x14ac:dyDescent="0.3">
      <c r="A1457" s="425">
        <v>43086</v>
      </c>
      <c r="B1457" s="12">
        <v>351</v>
      </c>
      <c r="C1457" s="426">
        <v>7.4400000000000022</v>
      </c>
      <c r="D1457" s="426">
        <v>26.953000000000003</v>
      </c>
      <c r="E1457" s="14">
        <v>3.5718598572620572</v>
      </c>
      <c r="F1457" s="14">
        <v>0</v>
      </c>
    </row>
    <row r="1458" spans="1:6" x14ac:dyDescent="0.3">
      <c r="A1458" s="425">
        <v>43087</v>
      </c>
      <c r="B1458" s="12">
        <v>352</v>
      </c>
      <c r="C1458" s="426">
        <v>8.2499999999999982</v>
      </c>
      <c r="D1458" s="426">
        <v>26.959400000000002</v>
      </c>
      <c r="E1458" s="14">
        <v>3.5746052756087985</v>
      </c>
      <c r="F1458" s="14">
        <v>0</v>
      </c>
    </row>
    <row r="1459" spans="1:6" x14ac:dyDescent="0.3">
      <c r="A1459" s="425">
        <v>43088</v>
      </c>
      <c r="B1459" s="12">
        <v>353</v>
      </c>
      <c r="C1459" s="426">
        <v>16.485714285714288</v>
      </c>
      <c r="D1459" s="426">
        <v>26.785320000000002</v>
      </c>
      <c r="E1459" s="14">
        <v>3.5005763216698256</v>
      </c>
      <c r="F1459" s="14">
        <v>0</v>
      </c>
    </row>
    <row r="1460" spans="1:6" x14ac:dyDescent="0.3">
      <c r="A1460" s="425">
        <v>43089</v>
      </c>
      <c r="B1460" s="12">
        <v>354</v>
      </c>
      <c r="C1460" s="426">
        <v>7.46875</v>
      </c>
      <c r="D1460" s="426">
        <v>26.647933333333334</v>
      </c>
      <c r="E1460" s="14">
        <v>3.4430958083634895</v>
      </c>
      <c r="F1460" s="14">
        <v>0</v>
      </c>
    </row>
    <row r="1461" spans="1:6" x14ac:dyDescent="0.3">
      <c r="A1461" s="425">
        <v>43090</v>
      </c>
      <c r="B1461" s="12">
        <v>355</v>
      </c>
      <c r="C1461" s="426">
        <v>8.1000000000000014</v>
      </c>
      <c r="D1461" s="426">
        <v>26.995240000000003</v>
      </c>
      <c r="E1461" s="14">
        <v>3.5900132253627581</v>
      </c>
      <c r="F1461" s="14">
        <v>0</v>
      </c>
    </row>
    <row r="1462" spans="1:6" x14ac:dyDescent="0.3">
      <c r="A1462" s="425">
        <v>43091</v>
      </c>
      <c r="B1462" s="12">
        <v>356</v>
      </c>
      <c r="C1462" s="426">
        <v>3.5944444444444446</v>
      </c>
      <c r="D1462" s="426">
        <v>26.773800000000001</v>
      </c>
      <c r="E1462" s="14">
        <v>3.4957245985916239</v>
      </c>
      <c r="F1462" s="14">
        <v>0</v>
      </c>
    </row>
    <row r="1463" spans="1:6" x14ac:dyDescent="0.3">
      <c r="A1463" s="425">
        <v>43092</v>
      </c>
      <c r="B1463" s="12">
        <v>357</v>
      </c>
      <c r="C1463" s="426">
        <v>6.1437499999999998</v>
      </c>
      <c r="D1463" s="426">
        <v>26.821800000000003</v>
      </c>
      <c r="E1463" s="14">
        <v>3.515978747311348</v>
      </c>
      <c r="F1463" s="14">
        <v>0</v>
      </c>
    </row>
    <row r="1464" spans="1:6" x14ac:dyDescent="0.3">
      <c r="A1464" s="425">
        <v>43093</v>
      </c>
      <c r="B1464" s="12">
        <v>358</v>
      </c>
      <c r="C1464" s="426">
        <v>5.9333333333333336</v>
      </c>
      <c r="D1464" s="426">
        <v>26.83652</v>
      </c>
      <c r="E1464" s="14">
        <v>3.522210402537147</v>
      </c>
      <c r="F1464" s="14">
        <v>0</v>
      </c>
    </row>
    <row r="1465" spans="1:6" x14ac:dyDescent="0.3">
      <c r="A1465" s="425">
        <v>43094</v>
      </c>
      <c r="B1465" s="12">
        <v>359</v>
      </c>
      <c r="C1465" s="426">
        <v>7.5625</v>
      </c>
      <c r="D1465" s="426">
        <v>26.577960000000004</v>
      </c>
      <c r="E1465" s="14">
        <v>3.414138788927795</v>
      </c>
      <c r="F1465" s="14">
        <v>0</v>
      </c>
    </row>
    <row r="1466" spans="1:6" x14ac:dyDescent="0.3">
      <c r="A1466" s="425">
        <v>43095</v>
      </c>
      <c r="B1466" s="12">
        <v>360</v>
      </c>
      <c r="C1466" s="426">
        <v>5.8611111111111107</v>
      </c>
      <c r="D1466" s="426">
        <v>26.852733333333333</v>
      </c>
      <c r="E1466" s="14">
        <v>3.5290853374816913</v>
      </c>
      <c r="F1466" s="14">
        <v>0</v>
      </c>
    </row>
    <row r="1467" spans="1:6" x14ac:dyDescent="0.3">
      <c r="A1467" s="425">
        <v>43096</v>
      </c>
      <c r="B1467" s="12">
        <v>361</v>
      </c>
      <c r="C1467" s="426">
        <v>7.8166666666666664</v>
      </c>
      <c r="D1467" s="426">
        <v>26.881177777777779</v>
      </c>
      <c r="E1467" s="14">
        <v>3.5411747163670042</v>
      </c>
      <c r="F1467" s="14">
        <v>0</v>
      </c>
    </row>
    <row r="1468" spans="1:6" x14ac:dyDescent="0.3">
      <c r="A1468" s="425">
        <v>43097</v>
      </c>
      <c r="B1468" s="12">
        <v>362</v>
      </c>
      <c r="C1468" s="426">
        <v>6.614285714285713</v>
      </c>
      <c r="D1468" s="426">
        <v>26.572200000000002</v>
      </c>
      <c r="E1468" s="14">
        <v>3.4117646914853328</v>
      </c>
      <c r="F1468" s="14">
        <v>0</v>
      </c>
    </row>
    <row r="1469" spans="1:6" x14ac:dyDescent="0.3">
      <c r="A1469" s="425">
        <v>43098</v>
      </c>
      <c r="B1469" s="12">
        <v>363</v>
      </c>
      <c r="C1469" s="426">
        <v>11.285714285714286</v>
      </c>
      <c r="D1469" s="426">
        <v>26.650777777777776</v>
      </c>
      <c r="E1469" s="14">
        <v>3.4442774662483098</v>
      </c>
      <c r="F1469" s="14">
        <v>0</v>
      </c>
    </row>
    <row r="1470" spans="1:6" x14ac:dyDescent="0.3">
      <c r="A1470" s="425">
        <v>43099</v>
      </c>
      <c r="B1470" s="12">
        <v>364</v>
      </c>
      <c r="C1470" s="426">
        <v>8.18888888888889</v>
      </c>
      <c r="D1470" s="426">
        <v>26.443133333333332</v>
      </c>
      <c r="E1470" s="14">
        <v>3.3589477497635163</v>
      </c>
      <c r="F1470" s="14">
        <v>0</v>
      </c>
    </row>
    <row r="1471" spans="1:6" x14ac:dyDescent="0.3">
      <c r="A1471" s="425">
        <v>43100</v>
      </c>
      <c r="B1471" s="12">
        <v>365</v>
      </c>
      <c r="C1471" s="426">
        <v>3.5124999999999997</v>
      </c>
      <c r="D1471" s="426">
        <v>26.63086666666667</v>
      </c>
      <c r="E1471" s="14">
        <v>3.436013319501412</v>
      </c>
      <c r="F1471" s="14">
        <v>0</v>
      </c>
    </row>
    <row r="1472" spans="1:6" x14ac:dyDescent="0.3">
      <c r="A1472" s="425">
        <v>43101</v>
      </c>
      <c r="B1472" s="12">
        <v>1</v>
      </c>
      <c r="C1472" s="426">
        <v>19</v>
      </c>
      <c r="D1472" s="426">
        <v>26.366333333333337</v>
      </c>
      <c r="E1472" s="14">
        <v>3.32786426308886</v>
      </c>
      <c r="F1472" s="14">
        <v>0</v>
      </c>
    </row>
    <row r="1473" spans="1:6" x14ac:dyDescent="0.3">
      <c r="A1473" s="425">
        <v>43102</v>
      </c>
      <c r="B1473" s="12">
        <v>2</v>
      </c>
      <c r="C1473" s="426">
        <v>25.112500000000001</v>
      </c>
      <c r="D1473" s="426">
        <v>26.391080000000002</v>
      </c>
      <c r="E1473" s="14">
        <v>3.3378520236023852</v>
      </c>
      <c r="F1473" s="14">
        <v>0</v>
      </c>
    </row>
    <row r="1474" spans="1:6" x14ac:dyDescent="0.3">
      <c r="A1474" s="425">
        <v>43103</v>
      </c>
      <c r="B1474" s="12">
        <v>3</v>
      </c>
      <c r="C1474" s="426">
        <v>6.625</v>
      </c>
      <c r="D1474" s="426">
        <v>26.649640000000005</v>
      </c>
      <c r="E1474" s="14">
        <v>3.4438047604652868</v>
      </c>
      <c r="F1474" s="14">
        <v>0</v>
      </c>
    </row>
    <row r="1475" spans="1:6" x14ac:dyDescent="0.3">
      <c r="A1475" s="425">
        <v>43104</v>
      </c>
      <c r="B1475" s="12">
        <v>4</v>
      </c>
      <c r="C1475" s="426">
        <v>4.6187500000000004</v>
      </c>
      <c r="D1475" s="426">
        <v>26.739240000000002</v>
      </c>
      <c r="E1475" s="14">
        <v>3.4812045339453439</v>
      </c>
      <c r="F1475" s="14">
        <v>0</v>
      </c>
    </row>
    <row r="1476" spans="1:6" x14ac:dyDescent="0.3">
      <c r="A1476" s="425">
        <v>43105</v>
      </c>
      <c r="B1476" s="12">
        <v>5</v>
      </c>
      <c r="C1476" s="426">
        <v>4.8722222222222227</v>
      </c>
      <c r="D1476" s="426">
        <v>26.536999999999999</v>
      </c>
      <c r="E1476" s="14">
        <v>3.3972878730950749</v>
      </c>
      <c r="F1476" s="14">
        <v>0</v>
      </c>
    </row>
    <row r="1477" spans="1:6" x14ac:dyDescent="0.3">
      <c r="A1477" s="425">
        <v>43106</v>
      </c>
      <c r="B1477" s="12">
        <v>6</v>
      </c>
      <c r="C1477" s="426">
        <v>2.1111111111111112</v>
      </c>
      <c r="D1477" s="426">
        <v>26.64452</v>
      </c>
      <c r="E1477" s="14">
        <v>3.441678287793565</v>
      </c>
      <c r="F1477" s="14">
        <v>0</v>
      </c>
    </row>
    <row r="1478" spans="1:6" x14ac:dyDescent="0.3">
      <c r="A1478" s="425">
        <v>43107</v>
      </c>
      <c r="B1478" s="12">
        <v>7</v>
      </c>
      <c r="C1478" s="426">
        <v>3.9649999999999999</v>
      </c>
      <c r="D1478" s="426">
        <v>26.69828</v>
      </c>
      <c r="E1478" s="14">
        <v>3.4640636859608467</v>
      </c>
      <c r="F1478" s="14">
        <v>0</v>
      </c>
    </row>
    <row r="1479" spans="1:6" x14ac:dyDescent="0.3">
      <c r="A1479" s="425">
        <v>43108</v>
      </c>
      <c r="B1479" s="12">
        <v>8</v>
      </c>
      <c r="C1479" s="426">
        <v>6.1150000000000002</v>
      </c>
      <c r="D1479" s="426">
        <v>26.723880000000001</v>
      </c>
      <c r="E1479" s="14">
        <v>3.4747680619895815</v>
      </c>
      <c r="F1479" s="14">
        <v>0</v>
      </c>
    </row>
    <row r="1480" spans="1:6" x14ac:dyDescent="0.3">
      <c r="A1480" s="425">
        <v>43109</v>
      </c>
      <c r="B1480" s="12">
        <v>9</v>
      </c>
      <c r="C1480" s="426">
        <v>7.5299999999999994</v>
      </c>
      <c r="D1480" s="426">
        <v>26.51652</v>
      </c>
      <c r="E1480" s="14">
        <v>3.3888899358487299</v>
      </c>
      <c r="F1480" s="14">
        <v>0</v>
      </c>
    </row>
    <row r="1481" spans="1:6" x14ac:dyDescent="0.3">
      <c r="A1481" s="425">
        <v>43110</v>
      </c>
      <c r="B1481" s="12">
        <v>10</v>
      </c>
      <c r="C1481" s="426">
        <v>8.5500000000000007</v>
      </c>
      <c r="D1481" s="426">
        <v>26.462760000000003</v>
      </c>
      <c r="E1481" s="14">
        <v>3.3669325236415926</v>
      </c>
      <c r="F1481" s="14">
        <v>0</v>
      </c>
    </row>
    <row r="1482" spans="1:6" x14ac:dyDescent="0.3">
      <c r="A1482" s="425">
        <v>43111</v>
      </c>
      <c r="B1482" s="12">
        <v>11</v>
      </c>
      <c r="C1482" s="426">
        <v>11.172222222222222</v>
      </c>
      <c r="D1482" s="426">
        <v>26.621480000000002</v>
      </c>
      <c r="E1482" s="14">
        <v>3.4321233987446815</v>
      </c>
      <c r="F1482" s="14">
        <v>0</v>
      </c>
    </row>
    <row r="1483" spans="1:6" x14ac:dyDescent="0.3">
      <c r="A1483" s="425">
        <v>43112</v>
      </c>
      <c r="B1483" s="12">
        <v>12</v>
      </c>
      <c r="C1483" s="426">
        <v>9.8555555555555561</v>
      </c>
      <c r="D1483" s="426">
        <v>26.539560000000002</v>
      </c>
      <c r="E1483" s="14">
        <v>3.3983389046961685</v>
      </c>
      <c r="F1483" s="14">
        <v>0</v>
      </c>
    </row>
    <row r="1484" spans="1:6" x14ac:dyDescent="0.3">
      <c r="A1484" s="425">
        <v>43113</v>
      </c>
      <c r="B1484" s="12">
        <v>13</v>
      </c>
      <c r="C1484" s="426">
        <v>5.4</v>
      </c>
      <c r="D1484" s="426">
        <v>26.60868</v>
      </c>
      <c r="E1484" s="14">
        <v>3.4268251894577695</v>
      </c>
      <c r="F1484" s="14">
        <v>0</v>
      </c>
    </row>
    <row r="1485" spans="1:6" x14ac:dyDescent="0.3">
      <c r="A1485" s="425">
        <v>43114</v>
      </c>
      <c r="B1485" s="12">
        <v>14</v>
      </c>
      <c r="C1485" s="426">
        <v>3.3875000000000002</v>
      </c>
      <c r="D1485" s="426">
        <v>26.636839999999999</v>
      </c>
      <c r="E1485" s="14">
        <v>3.4384907364441695</v>
      </c>
      <c r="F1485" s="14">
        <v>0</v>
      </c>
    </row>
    <row r="1486" spans="1:6" x14ac:dyDescent="0.3">
      <c r="A1486" s="425">
        <v>43115</v>
      </c>
      <c r="B1486" s="12">
        <v>15</v>
      </c>
      <c r="C1486" s="426">
        <v>19.542857142857144</v>
      </c>
      <c r="D1486" s="426">
        <v>26.316839999999999</v>
      </c>
      <c r="E1486" s="14">
        <v>3.3079685746657641</v>
      </c>
      <c r="F1486" s="14">
        <v>0</v>
      </c>
    </row>
    <row r="1487" spans="1:6" x14ac:dyDescent="0.3">
      <c r="A1487" s="425">
        <v>43116</v>
      </c>
      <c r="B1487" s="12">
        <v>16</v>
      </c>
      <c r="C1487" s="426">
        <v>12.549999999999999</v>
      </c>
      <c r="D1487" s="426">
        <v>26.575400000000002</v>
      </c>
      <c r="E1487" s="14">
        <v>3.4130834551385565</v>
      </c>
      <c r="F1487" s="14">
        <v>0</v>
      </c>
    </row>
    <row r="1488" spans="1:6" x14ac:dyDescent="0.3">
      <c r="A1488" s="425">
        <v>43117</v>
      </c>
      <c r="B1488" s="12">
        <v>17</v>
      </c>
      <c r="C1488" s="426">
        <v>8</v>
      </c>
      <c r="D1488" s="426">
        <v>26.636839999999999</v>
      </c>
      <c r="E1488" s="14">
        <v>3.4384907364441695</v>
      </c>
      <c r="F1488" s="14">
        <v>0</v>
      </c>
    </row>
    <row r="1489" spans="1:6" x14ac:dyDescent="0.3">
      <c r="A1489" s="425">
        <v>43118</v>
      </c>
      <c r="B1489" s="12">
        <v>18</v>
      </c>
      <c r="C1489" s="426">
        <v>15.622222222222222</v>
      </c>
      <c r="D1489" s="426">
        <v>26.59844</v>
      </c>
      <c r="E1489" s="14">
        <v>3.4225917941745738</v>
      </c>
      <c r="F1489" s="14">
        <v>0</v>
      </c>
    </row>
    <row r="1490" spans="1:6" x14ac:dyDescent="0.3">
      <c r="A1490" s="425">
        <v>43119</v>
      </c>
      <c r="B1490" s="12">
        <v>19</v>
      </c>
      <c r="C1490" s="426">
        <v>5.54</v>
      </c>
      <c r="D1490" s="426">
        <v>26.368040000000001</v>
      </c>
      <c r="E1490" s="14">
        <v>3.3285522193021064</v>
      </c>
      <c r="F1490" s="14">
        <v>0</v>
      </c>
    </row>
    <row r="1491" spans="1:6" x14ac:dyDescent="0.3">
      <c r="A1491" s="425">
        <v>43120</v>
      </c>
      <c r="B1491" s="12">
        <v>20</v>
      </c>
      <c r="C1491" s="426">
        <v>7.6950000000000003</v>
      </c>
      <c r="D1491" s="426">
        <v>26.475559999999998</v>
      </c>
      <c r="E1491" s="14">
        <v>3.3721490359723365</v>
      </c>
      <c r="F1491" s="14">
        <v>0</v>
      </c>
    </row>
    <row r="1492" spans="1:6" x14ac:dyDescent="0.3">
      <c r="A1492" s="425">
        <v>43121</v>
      </c>
      <c r="B1492" s="12">
        <v>21</v>
      </c>
      <c r="C1492" s="426">
        <v>2.5062500000000001</v>
      </c>
      <c r="D1492" s="426">
        <v>26.713639999999998</v>
      </c>
      <c r="E1492" s="14">
        <v>3.4704828510289718</v>
      </c>
      <c r="F1492" s="14">
        <v>0</v>
      </c>
    </row>
    <row r="1493" spans="1:6" x14ac:dyDescent="0.3">
      <c r="A1493" s="425">
        <v>43122</v>
      </c>
      <c r="B1493" s="12">
        <v>22</v>
      </c>
      <c r="C1493" s="426">
        <v>12.11</v>
      </c>
      <c r="D1493" s="426">
        <v>26.626600000000003</v>
      </c>
      <c r="E1493" s="14">
        <v>3.4342446945165999</v>
      </c>
      <c r="F1493" s="14">
        <v>0</v>
      </c>
    </row>
    <row r="1494" spans="1:6" x14ac:dyDescent="0.3">
      <c r="A1494" s="425">
        <v>43123</v>
      </c>
      <c r="B1494" s="12">
        <v>23</v>
      </c>
      <c r="C1494" s="426">
        <v>5.6444444444444439</v>
      </c>
      <c r="D1494" s="426">
        <v>26.721320000000002</v>
      </c>
      <c r="E1494" s="14">
        <v>3.473696326564276</v>
      </c>
      <c r="F1494" s="14">
        <v>0</v>
      </c>
    </row>
    <row r="1495" spans="1:6" x14ac:dyDescent="0.3">
      <c r="A1495" s="425">
        <v>43124</v>
      </c>
      <c r="B1495" s="12">
        <v>24</v>
      </c>
      <c r="C1495" s="426">
        <v>1.03125</v>
      </c>
      <c r="D1495" s="426">
        <v>26.667559999999998</v>
      </c>
      <c r="E1495" s="14">
        <v>3.451256480250513</v>
      </c>
      <c r="F1495" s="14">
        <v>0</v>
      </c>
    </row>
    <row r="1496" spans="1:6" x14ac:dyDescent="0.3">
      <c r="A1496" s="425">
        <v>43125</v>
      </c>
      <c r="B1496" s="12">
        <v>25</v>
      </c>
      <c r="C1496" s="426">
        <v>3.2600000000000002</v>
      </c>
      <c r="D1496" s="426">
        <v>26.734120000000004</v>
      </c>
      <c r="E1496" s="14">
        <v>3.4790578889487258</v>
      </c>
      <c r="F1496" s="14">
        <v>0</v>
      </c>
    </row>
    <row r="1497" spans="1:6" x14ac:dyDescent="0.3">
      <c r="A1497" s="425">
        <v>43126</v>
      </c>
      <c r="B1497" s="12">
        <v>26</v>
      </c>
      <c r="C1497" s="426">
        <v>4.6375000000000002</v>
      </c>
      <c r="D1497" s="426">
        <v>26.585639999999998</v>
      </c>
      <c r="E1497" s="14">
        <v>3.4173065125242172</v>
      </c>
      <c r="F1497" s="14">
        <v>0</v>
      </c>
    </row>
    <row r="1498" spans="1:6" x14ac:dyDescent="0.3">
      <c r="A1498" s="425">
        <v>43127</v>
      </c>
      <c r="B1498" s="12">
        <v>27</v>
      </c>
      <c r="C1498" s="426">
        <v>12.264999999999999</v>
      </c>
      <c r="D1498" s="426">
        <v>26.59076</v>
      </c>
      <c r="E1498" s="14">
        <v>3.4194197637058745</v>
      </c>
      <c r="F1498" s="14">
        <v>0</v>
      </c>
    </row>
    <row r="1499" spans="1:6" x14ac:dyDescent="0.3">
      <c r="A1499" s="425">
        <v>43128</v>
      </c>
      <c r="B1499" s="12">
        <v>28</v>
      </c>
      <c r="C1499" s="426">
        <v>2.1222222222222222</v>
      </c>
      <c r="D1499" s="426">
        <v>26.529320000000002</v>
      </c>
      <c r="E1499" s="14">
        <v>3.3941364978127977</v>
      </c>
      <c r="F1499" s="14">
        <v>0</v>
      </c>
    </row>
    <row r="1500" spans="1:6" x14ac:dyDescent="0.3">
      <c r="A1500" s="425">
        <v>43129</v>
      </c>
      <c r="B1500" s="12">
        <v>29</v>
      </c>
      <c r="C1500" s="426">
        <v>4.9849999999999994</v>
      </c>
      <c r="D1500" s="426">
        <v>26.465888888888891</v>
      </c>
      <c r="E1500" s="14">
        <v>3.3682070110553153</v>
      </c>
      <c r="F1500" s="14">
        <v>0</v>
      </c>
    </row>
    <row r="1501" spans="1:6" x14ac:dyDescent="0.3">
      <c r="A1501" s="425">
        <v>43130</v>
      </c>
      <c r="B1501" s="12">
        <v>30</v>
      </c>
      <c r="C1501" s="426">
        <v>23.512499999999999</v>
      </c>
      <c r="D1501" s="426">
        <v>26.639400000000002</v>
      </c>
      <c r="E1501" s="14">
        <v>3.4395529659074855</v>
      </c>
      <c r="F1501" s="14">
        <v>0</v>
      </c>
    </row>
    <row r="1502" spans="1:6" x14ac:dyDescent="0.3">
      <c r="A1502" s="425">
        <v>43131</v>
      </c>
      <c r="B1502" s="12">
        <v>31</v>
      </c>
      <c r="C1502" s="426">
        <v>7.1099999999999994</v>
      </c>
      <c r="D1502" s="426">
        <v>26.398759999999999</v>
      </c>
      <c r="E1502" s="14">
        <v>3.3409570895002476</v>
      </c>
      <c r="F1502" s="14">
        <v>0</v>
      </c>
    </row>
    <row r="1503" spans="1:6" x14ac:dyDescent="0.3">
      <c r="A1503" s="425">
        <v>43132</v>
      </c>
      <c r="B1503" s="12">
        <v>32</v>
      </c>
      <c r="C1503" s="426">
        <v>12.071428571428571</v>
      </c>
      <c r="D1503" s="426">
        <v>26.398759999999999</v>
      </c>
      <c r="E1503" s="14">
        <v>3.3137948367400822</v>
      </c>
      <c r="F1503" s="14">
        <v>0</v>
      </c>
    </row>
    <row r="1504" spans="1:6" x14ac:dyDescent="0.3">
      <c r="A1504" s="425">
        <v>43133</v>
      </c>
      <c r="B1504" s="12">
        <v>33</v>
      </c>
      <c r="C1504" s="426">
        <v>16.84375</v>
      </c>
      <c r="D1504" s="426">
        <v>26.304040000000004</v>
      </c>
      <c r="E1504" s="14">
        <v>3.2759880825449814</v>
      </c>
      <c r="F1504" s="14">
        <v>0</v>
      </c>
    </row>
    <row r="1505" spans="1:6" x14ac:dyDescent="0.3">
      <c r="A1505" s="425">
        <v>43134</v>
      </c>
      <c r="B1505" s="12">
        <v>34</v>
      </c>
      <c r="C1505" s="426">
        <v>8.9500000000000011</v>
      </c>
      <c r="D1505" s="426">
        <v>26.457639999999998</v>
      </c>
      <c r="E1505" s="14">
        <v>3.3374914326724672</v>
      </c>
      <c r="F1505" s="14">
        <v>0</v>
      </c>
    </row>
    <row r="1506" spans="1:6" x14ac:dyDescent="0.3">
      <c r="A1506" s="425">
        <v>43135</v>
      </c>
      <c r="B1506" s="12">
        <v>35</v>
      </c>
      <c r="C1506" s="426">
        <v>3.4833333333333334</v>
      </c>
      <c r="D1506" s="426">
        <v>26.48836</v>
      </c>
      <c r="E1506" s="14">
        <v>3.349914383142397</v>
      </c>
      <c r="F1506" s="14">
        <v>0</v>
      </c>
    </row>
    <row r="1507" spans="1:6" x14ac:dyDescent="0.3">
      <c r="A1507" s="425">
        <v>43136</v>
      </c>
      <c r="B1507" s="12">
        <v>36</v>
      </c>
      <c r="C1507" s="426">
        <v>8.6</v>
      </c>
      <c r="D1507" s="426">
        <v>26.403880000000001</v>
      </c>
      <c r="E1507" s="14">
        <v>3.315849465378963</v>
      </c>
      <c r="F1507" s="14">
        <v>0</v>
      </c>
    </row>
    <row r="1508" spans="1:6" x14ac:dyDescent="0.3">
      <c r="A1508" s="425">
        <v>43137</v>
      </c>
      <c r="B1508" s="12">
        <v>37</v>
      </c>
      <c r="C1508" s="426">
        <v>5.5277777777777777</v>
      </c>
      <c r="D1508" s="426">
        <v>26.659880000000001</v>
      </c>
      <c r="E1508" s="14">
        <v>3.4200281414433102</v>
      </c>
      <c r="F1508" s="14">
        <v>0</v>
      </c>
    </row>
    <row r="1509" spans="1:6" x14ac:dyDescent="0.3">
      <c r="A1509" s="425">
        <v>43138</v>
      </c>
      <c r="B1509" s="12">
        <v>38</v>
      </c>
      <c r="C1509" s="426">
        <v>10.029999999999999</v>
      </c>
      <c r="D1509" s="426">
        <v>26.50628</v>
      </c>
      <c r="E1509" s="14">
        <v>3.3571799729257874</v>
      </c>
      <c r="F1509" s="14">
        <v>0</v>
      </c>
    </row>
    <row r="1510" spans="1:6" x14ac:dyDescent="0.3">
      <c r="A1510" s="425">
        <v>43139</v>
      </c>
      <c r="B1510" s="12">
        <v>39</v>
      </c>
      <c r="C1510" s="426">
        <v>10.78888888888889</v>
      </c>
      <c r="D1510" s="426">
        <v>26.508839999999999</v>
      </c>
      <c r="E1510" s="14">
        <v>3.3582190499716496</v>
      </c>
      <c r="F1510" s="14">
        <v>0</v>
      </c>
    </row>
    <row r="1511" spans="1:6" x14ac:dyDescent="0.3">
      <c r="A1511" s="425">
        <v>43140</v>
      </c>
      <c r="B1511" s="12">
        <v>40</v>
      </c>
      <c r="C1511" s="426">
        <v>6.58</v>
      </c>
      <c r="D1511" s="426">
        <v>26.542120000000004</v>
      </c>
      <c r="E1511" s="14">
        <v>3.3717529040419318</v>
      </c>
      <c r="F1511" s="14">
        <v>0</v>
      </c>
    </row>
    <row r="1512" spans="1:6" x14ac:dyDescent="0.3">
      <c r="A1512" s="425">
        <v>43141</v>
      </c>
      <c r="B1512" s="12">
        <v>41</v>
      </c>
      <c r="C1512" s="426">
        <v>6.5055555555555555</v>
      </c>
      <c r="D1512" s="426">
        <v>26.437159999999999</v>
      </c>
      <c r="E1512" s="14">
        <v>3.3292321462019645</v>
      </c>
      <c r="F1512" s="14">
        <v>0</v>
      </c>
    </row>
    <row r="1513" spans="1:6" x14ac:dyDescent="0.3">
      <c r="A1513" s="425">
        <v>43142</v>
      </c>
      <c r="B1513" s="12">
        <v>42</v>
      </c>
      <c r="C1513" s="426">
        <v>10.490000000000002</v>
      </c>
      <c r="D1513" s="426">
        <v>26.411559999999998</v>
      </c>
      <c r="E1513" s="14">
        <v>3.3189335303552912</v>
      </c>
      <c r="F1513" s="14">
        <v>0</v>
      </c>
    </row>
    <row r="1514" spans="1:6" x14ac:dyDescent="0.3">
      <c r="A1514" s="425">
        <v>43143</v>
      </c>
      <c r="B1514" s="12">
        <v>43</v>
      </c>
      <c r="C1514" s="426">
        <v>17.12777777777778</v>
      </c>
      <c r="D1514" s="426">
        <v>26.352679999999999</v>
      </c>
      <c r="E1514" s="14">
        <v>3.2953540715741592</v>
      </c>
      <c r="F1514" s="14">
        <v>0</v>
      </c>
    </row>
    <row r="1515" spans="1:6" x14ac:dyDescent="0.3">
      <c r="A1515" s="425">
        <v>43144</v>
      </c>
      <c r="B1515" s="12">
        <v>44</v>
      </c>
      <c r="C1515" s="426">
        <v>5.0250000000000004</v>
      </c>
      <c r="D1515" s="426">
        <v>26.401320000000002</v>
      </c>
      <c r="E1515" s="14">
        <v>3.3148220096089664</v>
      </c>
      <c r="F1515" s="14">
        <v>0</v>
      </c>
    </row>
    <row r="1516" spans="1:6" x14ac:dyDescent="0.3">
      <c r="A1516" s="425">
        <v>43145</v>
      </c>
      <c r="B1516" s="12">
        <v>45</v>
      </c>
      <c r="C1516" s="426">
        <v>17.324999999999999</v>
      </c>
      <c r="D1516" s="426">
        <v>26.377711111111111</v>
      </c>
      <c r="E1516" s="14">
        <v>3.3053599155901288</v>
      </c>
      <c r="F1516" s="14">
        <v>0</v>
      </c>
    </row>
    <row r="1517" spans="1:6" x14ac:dyDescent="0.3">
      <c r="A1517" s="425">
        <v>43146</v>
      </c>
      <c r="B1517" s="12">
        <v>46</v>
      </c>
      <c r="C1517" s="426">
        <v>1.9666666666666666</v>
      </c>
      <c r="D1517" s="426">
        <v>26.389088888888889</v>
      </c>
      <c r="E1517" s="14">
        <v>3.3099169585459203</v>
      </c>
      <c r="F1517" s="14">
        <v>0</v>
      </c>
    </row>
    <row r="1518" spans="1:6" x14ac:dyDescent="0.3">
      <c r="A1518" s="425">
        <v>43147</v>
      </c>
      <c r="B1518" s="12">
        <v>47</v>
      </c>
      <c r="C1518" s="426">
        <v>11.284999999999998</v>
      </c>
      <c r="D1518" s="426">
        <v>26.329640000000005</v>
      </c>
      <c r="E1518" s="14">
        <v>3.2861680109529412</v>
      </c>
      <c r="F1518" s="14">
        <v>0</v>
      </c>
    </row>
    <row r="1519" spans="1:6" x14ac:dyDescent="0.3">
      <c r="A1519" s="425">
        <v>43148</v>
      </c>
      <c r="B1519" s="12">
        <v>48</v>
      </c>
      <c r="C1519" s="426">
        <v>5.7700000000000005</v>
      </c>
      <c r="D1519" s="426">
        <v>26.283560000000001</v>
      </c>
      <c r="E1519" s="14">
        <v>3.2678644387754767</v>
      </c>
      <c r="F1519" s="14">
        <v>0</v>
      </c>
    </row>
    <row r="1520" spans="1:6" x14ac:dyDescent="0.3">
      <c r="A1520" s="425">
        <v>43149</v>
      </c>
      <c r="B1520" s="12">
        <v>49</v>
      </c>
      <c r="C1520" s="426">
        <v>14.875</v>
      </c>
      <c r="D1520" s="426">
        <v>26.311720000000001</v>
      </c>
      <c r="E1520" s="14">
        <v>3.279039099799665</v>
      </c>
      <c r="F1520" s="14">
        <v>0</v>
      </c>
    </row>
    <row r="1521" spans="1:6" x14ac:dyDescent="0.3">
      <c r="A1521" s="425">
        <v>43150</v>
      </c>
      <c r="B1521" s="12">
        <v>50</v>
      </c>
      <c r="C1521" s="426">
        <v>13.855</v>
      </c>
      <c r="D1521" s="426">
        <v>26.201640000000005</v>
      </c>
      <c r="E1521" s="14">
        <v>3.2355500206609391</v>
      </c>
      <c r="F1521" s="14">
        <v>0</v>
      </c>
    </row>
    <row r="1522" spans="1:6" x14ac:dyDescent="0.3">
      <c r="A1522" s="425">
        <v>43151</v>
      </c>
      <c r="B1522" s="12">
        <v>51</v>
      </c>
      <c r="C1522" s="426">
        <v>4.9666666666666668</v>
      </c>
      <c r="D1522" s="426">
        <v>26.48068</v>
      </c>
      <c r="E1522" s="14">
        <v>3.3468048162069746</v>
      </c>
      <c r="F1522" s="14">
        <v>0</v>
      </c>
    </row>
    <row r="1523" spans="1:6" x14ac:dyDescent="0.3">
      <c r="A1523" s="425">
        <v>43152</v>
      </c>
      <c r="B1523" s="12">
        <v>52</v>
      </c>
      <c r="C1523" s="426">
        <v>10.005555555555553</v>
      </c>
      <c r="D1523" s="426">
        <v>26.237480000000001</v>
      </c>
      <c r="E1523" s="14">
        <v>3.2496521386892354</v>
      </c>
      <c r="F1523" s="14">
        <v>0</v>
      </c>
    </row>
    <row r="1524" spans="1:6" x14ac:dyDescent="0.3">
      <c r="A1524" s="425">
        <v>43153</v>
      </c>
      <c r="B1524" s="12">
        <v>53</v>
      </c>
      <c r="C1524" s="426">
        <v>7.5650000000000004</v>
      </c>
      <c r="D1524" s="426">
        <v>26.47044</v>
      </c>
      <c r="E1524" s="14">
        <v>3.3426626987086192</v>
      </c>
      <c r="F1524" s="14">
        <v>0</v>
      </c>
    </row>
    <row r="1525" spans="1:6" x14ac:dyDescent="0.3">
      <c r="A1525" s="425">
        <v>43154</v>
      </c>
      <c r="B1525" s="12">
        <v>54</v>
      </c>
      <c r="C1525" s="426">
        <v>12.25</v>
      </c>
      <c r="D1525" s="426">
        <v>26.490919999999999</v>
      </c>
      <c r="E1525" s="14">
        <v>3.3509514729849936</v>
      </c>
      <c r="F1525" s="14">
        <v>0</v>
      </c>
    </row>
    <row r="1526" spans="1:6" x14ac:dyDescent="0.3">
      <c r="A1526" s="425">
        <v>43155</v>
      </c>
      <c r="B1526" s="12">
        <v>55</v>
      </c>
      <c r="C1526" s="426">
        <v>9.21875</v>
      </c>
      <c r="D1526" s="426">
        <v>26.513960000000004</v>
      </c>
      <c r="E1526" s="14">
        <v>3.360298056058276</v>
      </c>
      <c r="F1526" s="14">
        <v>0</v>
      </c>
    </row>
    <row r="1527" spans="1:6" x14ac:dyDescent="0.3">
      <c r="A1527" s="425">
        <v>43156</v>
      </c>
      <c r="B1527" s="12">
        <v>56</v>
      </c>
      <c r="C1527" s="426">
        <v>7.7111111111111104</v>
      </c>
      <c r="D1527" s="426">
        <v>26.593320000000002</v>
      </c>
      <c r="E1527" s="14">
        <v>3.392668065375716</v>
      </c>
      <c r="F1527" s="14">
        <v>0</v>
      </c>
    </row>
    <row r="1528" spans="1:6" x14ac:dyDescent="0.3">
      <c r="A1528" s="425">
        <v>43157</v>
      </c>
      <c r="B1528" s="12">
        <v>57</v>
      </c>
      <c r="C1528" s="426">
        <v>7.8250000000000002</v>
      </c>
      <c r="D1528" s="426">
        <v>26.577960000000004</v>
      </c>
      <c r="E1528" s="14">
        <v>3.3863815630015521</v>
      </c>
      <c r="F1528" s="14">
        <v>0</v>
      </c>
    </row>
    <row r="1529" spans="1:6" x14ac:dyDescent="0.3">
      <c r="A1529" s="425">
        <v>43158</v>
      </c>
      <c r="B1529" s="12">
        <v>58</v>
      </c>
      <c r="C1529" s="426">
        <v>7.3944444444444439</v>
      </c>
      <c r="D1529" s="426">
        <v>26.409000000000006</v>
      </c>
      <c r="E1529" s="14">
        <v>3.3179052257261641</v>
      </c>
      <c r="F1529" s="14">
        <v>0</v>
      </c>
    </row>
    <row r="1530" spans="1:6" x14ac:dyDescent="0.3">
      <c r="A1530" s="425">
        <v>43159</v>
      </c>
      <c r="B1530" s="12">
        <v>59</v>
      </c>
      <c r="C1530" s="426">
        <v>9.0055555555555546</v>
      </c>
      <c r="D1530" s="426">
        <v>26.542120000000004</v>
      </c>
      <c r="E1530" s="14">
        <v>3.3717529040419318</v>
      </c>
      <c r="F1530" s="14">
        <v>0</v>
      </c>
    </row>
    <row r="1531" spans="1:6" x14ac:dyDescent="0.3">
      <c r="A1531" s="425">
        <v>43160</v>
      </c>
      <c r="B1531" s="12">
        <v>60</v>
      </c>
      <c r="C1531" s="426">
        <v>10.668749999999999</v>
      </c>
      <c r="D1531" s="426">
        <v>26.48836</v>
      </c>
      <c r="E1531" s="14">
        <v>3.3224560685264759</v>
      </c>
      <c r="F1531" s="14">
        <v>0</v>
      </c>
    </row>
    <row r="1532" spans="1:6" x14ac:dyDescent="0.3">
      <c r="A1532" s="425">
        <v>43161</v>
      </c>
      <c r="B1532" s="12">
        <v>61</v>
      </c>
      <c r="C1532" s="426">
        <v>13.237500000000001</v>
      </c>
      <c r="D1532" s="426">
        <v>26.411559999999998</v>
      </c>
      <c r="E1532" s="14">
        <v>3.2917291571556584</v>
      </c>
      <c r="F1532" s="14">
        <v>0</v>
      </c>
    </row>
    <row r="1533" spans="1:6" x14ac:dyDescent="0.3">
      <c r="A1533" s="425">
        <v>43162</v>
      </c>
      <c r="B1533" s="12">
        <v>62</v>
      </c>
      <c r="C1533" s="426">
        <v>13.399999999999999</v>
      </c>
      <c r="D1533" s="426">
        <v>26.096679999999999</v>
      </c>
      <c r="E1533" s="14">
        <v>3.1683823955380843</v>
      </c>
      <c r="F1533" s="14">
        <v>0</v>
      </c>
    </row>
    <row r="1534" spans="1:6" x14ac:dyDescent="0.3">
      <c r="A1534" s="425">
        <v>43163</v>
      </c>
      <c r="B1534" s="12">
        <v>63</v>
      </c>
      <c r="C1534" s="426">
        <v>11.177777777777779</v>
      </c>
      <c r="D1534" s="426">
        <v>26.209320000000002</v>
      </c>
      <c r="E1534" s="14">
        <v>3.2120216329933178</v>
      </c>
      <c r="F1534" s="14">
        <v>0</v>
      </c>
    </row>
    <row r="1535" spans="1:6" x14ac:dyDescent="0.3">
      <c r="A1535" s="425">
        <v>43164</v>
      </c>
      <c r="B1535" s="12">
        <v>64</v>
      </c>
      <c r="C1535" s="426">
        <v>8.9050000000000011</v>
      </c>
      <c r="D1535" s="426">
        <v>26.362920000000003</v>
      </c>
      <c r="E1535" s="14">
        <v>3.2723994828205978</v>
      </c>
      <c r="F1535" s="14">
        <v>0</v>
      </c>
    </row>
    <row r="1536" spans="1:6" x14ac:dyDescent="0.3">
      <c r="A1536" s="425">
        <v>43165</v>
      </c>
      <c r="B1536" s="12">
        <v>65</v>
      </c>
      <c r="C1536" s="426">
        <v>2.7571428571428571</v>
      </c>
      <c r="D1536" s="426">
        <v>26.588200000000001</v>
      </c>
      <c r="E1536" s="14">
        <v>3.3627798564298299</v>
      </c>
      <c r="F1536" s="14">
        <v>0</v>
      </c>
    </row>
    <row r="1537" spans="1:6" x14ac:dyDescent="0.3">
      <c r="A1537" s="425">
        <v>43166</v>
      </c>
      <c r="B1537" s="12">
        <v>66</v>
      </c>
      <c r="C1537" s="426">
        <v>15.13125</v>
      </c>
      <c r="D1537" s="426">
        <v>26.401320000000002</v>
      </c>
      <c r="E1537" s="14">
        <v>3.287651337399057</v>
      </c>
      <c r="F1537" s="14">
        <v>0</v>
      </c>
    </row>
    <row r="1538" spans="1:6" x14ac:dyDescent="0.3">
      <c r="A1538" s="425">
        <v>43167</v>
      </c>
      <c r="B1538" s="12">
        <v>67</v>
      </c>
      <c r="C1538" s="426">
        <v>17.407142857142855</v>
      </c>
      <c r="D1538" s="426">
        <v>26.4602</v>
      </c>
      <c r="E1538" s="14">
        <v>3.3111601588419477</v>
      </c>
      <c r="F1538" s="14">
        <v>0</v>
      </c>
    </row>
    <row r="1539" spans="1:6" x14ac:dyDescent="0.3">
      <c r="A1539" s="425">
        <v>43168</v>
      </c>
      <c r="B1539" s="12">
        <v>68</v>
      </c>
      <c r="C1539" s="426">
        <v>0.99375000000000002</v>
      </c>
      <c r="D1539" s="426">
        <v>26.595880000000001</v>
      </c>
      <c r="E1539" s="14">
        <v>3.3658994616454625</v>
      </c>
      <c r="F1539" s="14">
        <v>0</v>
      </c>
    </row>
    <row r="1540" spans="1:6" x14ac:dyDescent="0.3">
      <c r="A1540" s="425">
        <v>43169</v>
      </c>
      <c r="B1540" s="12">
        <v>69</v>
      </c>
      <c r="C1540" s="426">
        <v>2.0874999999999999</v>
      </c>
      <c r="D1540" s="426">
        <v>26.501159999999999</v>
      </c>
      <c r="E1540" s="14">
        <v>3.3276018291365066</v>
      </c>
      <c r="F1540" s="14">
        <v>0</v>
      </c>
    </row>
    <row r="1541" spans="1:6" x14ac:dyDescent="0.3">
      <c r="A1541" s="425">
        <v>43170</v>
      </c>
      <c r="B1541" s="12">
        <v>70</v>
      </c>
      <c r="C1541" s="426">
        <v>15.242857142857144</v>
      </c>
      <c r="D1541" s="426">
        <v>26.429480000000002</v>
      </c>
      <c r="E1541" s="14">
        <v>3.2988761491029455</v>
      </c>
      <c r="F1541" s="14">
        <v>0</v>
      </c>
    </row>
    <row r="1542" spans="1:6" x14ac:dyDescent="0.3">
      <c r="A1542" s="425">
        <v>43171</v>
      </c>
      <c r="B1542" s="12">
        <v>71</v>
      </c>
      <c r="C1542" s="426">
        <v>13.154999999999998</v>
      </c>
      <c r="D1542" s="426">
        <v>26.117159999999998</v>
      </c>
      <c r="E1542" s="14">
        <v>3.1762767773521445</v>
      </c>
      <c r="F1542" s="14">
        <v>0</v>
      </c>
    </row>
    <row r="1543" spans="1:6" x14ac:dyDescent="0.3">
      <c r="A1543" s="425">
        <v>43172</v>
      </c>
      <c r="B1543" s="12">
        <v>72</v>
      </c>
      <c r="C1543" s="426">
        <v>24.745000000000001</v>
      </c>
      <c r="D1543" s="426">
        <v>26.408999999999999</v>
      </c>
      <c r="E1543" s="14">
        <v>3.290709281252997</v>
      </c>
      <c r="F1543" s="14">
        <v>0</v>
      </c>
    </row>
    <row r="1544" spans="1:6" x14ac:dyDescent="0.3">
      <c r="A1544" s="425">
        <v>43173</v>
      </c>
      <c r="B1544" s="12">
        <v>73</v>
      </c>
      <c r="C1544" s="426">
        <v>20.672222222222224</v>
      </c>
      <c r="D1544" s="426">
        <v>26.133088888888892</v>
      </c>
      <c r="E1544" s="14">
        <v>3.182429139166886</v>
      </c>
      <c r="F1544" s="14">
        <v>0</v>
      </c>
    </row>
    <row r="1545" spans="1:6" x14ac:dyDescent="0.3">
      <c r="A1545" s="425">
        <v>43174</v>
      </c>
      <c r="B1545" s="12">
        <v>74</v>
      </c>
      <c r="C1545" s="426">
        <v>21.758333333333336</v>
      </c>
      <c r="D1545" s="426">
        <v>26.554066666666671</v>
      </c>
      <c r="E1545" s="14">
        <v>3.3489456910952109</v>
      </c>
      <c r="F1545" s="14">
        <v>0</v>
      </c>
    </row>
    <row r="1546" spans="1:6" x14ac:dyDescent="0.3">
      <c r="A1546" s="425">
        <v>43175</v>
      </c>
      <c r="B1546" s="12">
        <v>75</v>
      </c>
      <c r="C1546" s="426">
        <v>8.1624999999999996</v>
      </c>
      <c r="D1546" s="426">
        <v>26.571133333333336</v>
      </c>
      <c r="E1546" s="14">
        <v>3.3558565007513397</v>
      </c>
      <c r="F1546" s="14">
        <v>0</v>
      </c>
    </row>
    <row r="1547" spans="1:6" x14ac:dyDescent="0.3">
      <c r="A1547" s="425">
        <v>43176</v>
      </c>
      <c r="B1547" s="12">
        <v>76</v>
      </c>
      <c r="C1547" s="426">
        <v>8.1444444444444439</v>
      </c>
      <c r="D1547" s="426">
        <v>26.704822222222223</v>
      </c>
      <c r="E1547" s="14">
        <v>3.4104258309531628</v>
      </c>
      <c r="F1547" s="14">
        <v>0</v>
      </c>
    </row>
    <row r="1548" spans="1:6" x14ac:dyDescent="0.3">
      <c r="A1548" s="425">
        <v>43177</v>
      </c>
      <c r="B1548" s="12">
        <v>77</v>
      </c>
      <c r="C1548" s="426">
        <v>5.6333333333333337</v>
      </c>
      <c r="D1548" s="426">
        <v>26.5626</v>
      </c>
      <c r="E1548" s="14">
        <v>3.3523995281445873</v>
      </c>
      <c r="F1548" s="14">
        <v>0</v>
      </c>
    </row>
    <row r="1549" spans="1:6" x14ac:dyDescent="0.3">
      <c r="A1549" s="425">
        <v>43178</v>
      </c>
      <c r="B1549" s="12">
        <v>78</v>
      </c>
      <c r="C1549" s="426">
        <v>7.6388888888888875</v>
      </c>
      <c r="D1549" s="426">
        <v>26.591044444444446</v>
      </c>
      <c r="E1549" s="14">
        <v>3.363934969327588</v>
      </c>
      <c r="F1549" s="14">
        <v>0</v>
      </c>
    </row>
    <row r="1550" spans="1:6" x14ac:dyDescent="0.3">
      <c r="A1550" s="425">
        <v>43179</v>
      </c>
      <c r="B1550" s="12">
        <v>79</v>
      </c>
      <c r="C1550" s="426">
        <v>7.8611111111111107</v>
      </c>
      <c r="D1550" s="426">
        <v>26.480111111111114</v>
      </c>
      <c r="E1550" s="14">
        <v>3.3191436403212284</v>
      </c>
      <c r="F1550" s="14">
        <v>0</v>
      </c>
    </row>
    <row r="1551" spans="1:6" x14ac:dyDescent="0.3">
      <c r="A1551" s="425">
        <v>43180</v>
      </c>
      <c r="B1551" s="12">
        <v>80</v>
      </c>
      <c r="C1551" s="426">
        <v>19.727777777777781</v>
      </c>
      <c r="D1551" s="426">
        <v>26.448822222222226</v>
      </c>
      <c r="E1551" s="14">
        <v>3.3066058070252335</v>
      </c>
      <c r="F1551" s="14">
        <v>0</v>
      </c>
    </row>
    <row r="1552" spans="1:6" x14ac:dyDescent="0.3">
      <c r="A1552" s="425">
        <v>43181</v>
      </c>
      <c r="B1552" s="12">
        <v>81</v>
      </c>
      <c r="C1552" s="426">
        <v>21.9375</v>
      </c>
      <c r="D1552" s="426">
        <v>26.229800000000004</v>
      </c>
      <c r="E1552" s="14">
        <v>3.2200139329365824</v>
      </c>
      <c r="F1552" s="14">
        <v>0</v>
      </c>
    </row>
    <row r="1553" spans="1:6" x14ac:dyDescent="0.3">
      <c r="A1553" s="425">
        <v>43182</v>
      </c>
      <c r="B1553" s="12">
        <v>82</v>
      </c>
      <c r="C1553" s="426">
        <v>12.483333333333333</v>
      </c>
      <c r="D1553" s="426">
        <v>26.539844444444448</v>
      </c>
      <c r="E1553" s="14">
        <v>3.343196261341701</v>
      </c>
      <c r="F1553" s="14">
        <v>0</v>
      </c>
    </row>
    <row r="1554" spans="1:6" x14ac:dyDescent="0.3">
      <c r="A1554" s="425">
        <v>43183</v>
      </c>
      <c r="B1554" s="12">
        <v>83</v>
      </c>
      <c r="C1554" s="426">
        <v>1.51</v>
      </c>
      <c r="D1554" s="426">
        <v>26.448822222222223</v>
      </c>
      <c r="E1554" s="14">
        <v>3.3066058070252335</v>
      </c>
      <c r="F1554" s="14">
        <v>0</v>
      </c>
    </row>
    <row r="1555" spans="1:6" x14ac:dyDescent="0.3">
      <c r="A1555" s="425">
        <v>43184</v>
      </c>
      <c r="B1555" s="12">
        <v>84</v>
      </c>
      <c r="C1555" s="426">
        <v>6.1111111111111107</v>
      </c>
      <c r="D1555" s="426">
        <v>26.497177777777779</v>
      </c>
      <c r="E1555" s="14">
        <v>3.3260001716164043</v>
      </c>
      <c r="F1555" s="14">
        <v>0</v>
      </c>
    </row>
    <row r="1556" spans="1:6" x14ac:dyDescent="0.3">
      <c r="A1556" s="425">
        <v>43185</v>
      </c>
      <c r="B1556" s="12">
        <v>85</v>
      </c>
      <c r="C1556" s="426">
        <v>5.625</v>
      </c>
      <c r="D1556" s="426">
        <v>26.610955555555556</v>
      </c>
      <c r="E1556" s="14">
        <v>3.3720305264747359</v>
      </c>
      <c r="F1556" s="14">
        <v>0</v>
      </c>
    </row>
    <row r="1557" spans="1:6" x14ac:dyDescent="0.3">
      <c r="A1557" s="425">
        <v>43186</v>
      </c>
      <c r="B1557" s="12">
        <v>86</v>
      </c>
      <c r="C1557" s="426">
        <v>9.7833333333333332</v>
      </c>
      <c r="D1557" s="426">
        <v>26.463044444444449</v>
      </c>
      <c r="E1557" s="14">
        <v>3.31229961452896</v>
      </c>
      <c r="F1557" s="14">
        <v>0</v>
      </c>
    </row>
    <row r="1558" spans="1:6" x14ac:dyDescent="0.3">
      <c r="A1558" s="425">
        <v>43187</v>
      </c>
      <c r="B1558" s="12">
        <v>87</v>
      </c>
      <c r="C1558" s="426">
        <v>0.35000000000000003</v>
      </c>
      <c r="D1558" s="426">
        <v>26.511400000000002</v>
      </c>
      <c r="E1558" s="14">
        <v>3.3317235059989345</v>
      </c>
      <c r="F1558" s="14">
        <v>0</v>
      </c>
    </row>
    <row r="1559" spans="1:6" x14ac:dyDescent="0.3">
      <c r="A1559" s="425">
        <v>43188</v>
      </c>
      <c r="B1559" s="12">
        <v>88</v>
      </c>
      <c r="C1559" s="426">
        <v>11.795000000000002</v>
      </c>
      <c r="D1559" s="426">
        <v>26.5626</v>
      </c>
      <c r="E1559" s="14">
        <v>3.3523995281445873</v>
      </c>
      <c r="F1559" s="14">
        <v>0</v>
      </c>
    </row>
    <row r="1560" spans="1:6" x14ac:dyDescent="0.3">
      <c r="A1560" s="425">
        <v>43189</v>
      </c>
      <c r="B1560" s="12">
        <v>89</v>
      </c>
      <c r="C1560" s="426">
        <v>4.21</v>
      </c>
      <c r="D1560" s="426">
        <v>26.608111111111114</v>
      </c>
      <c r="E1560" s="14">
        <v>3.3708729716157024</v>
      </c>
      <c r="F1560" s="14">
        <v>0</v>
      </c>
    </row>
    <row r="1561" spans="1:6" x14ac:dyDescent="0.3">
      <c r="A1561" s="425">
        <v>43190</v>
      </c>
      <c r="B1561" s="12">
        <v>90</v>
      </c>
      <c r="C1561" s="426">
        <v>2.8</v>
      </c>
      <c r="D1561" s="426">
        <v>26.426066666666671</v>
      </c>
      <c r="E1561" s="14">
        <v>3.2975137565263752</v>
      </c>
      <c r="F1561" s="14">
        <v>0</v>
      </c>
    </row>
    <row r="1562" spans="1:6" x14ac:dyDescent="0.3">
      <c r="A1562" s="425">
        <v>43191</v>
      </c>
      <c r="B1562" s="12">
        <v>91</v>
      </c>
      <c r="C1562" s="426">
        <v>7.9111111111111097</v>
      </c>
      <c r="D1562" s="426">
        <v>26.650777777777776</v>
      </c>
      <c r="E1562" s="14">
        <v>3.3602706987788382</v>
      </c>
      <c r="F1562" s="14">
        <v>0</v>
      </c>
    </row>
    <row r="1563" spans="1:6" x14ac:dyDescent="0.3">
      <c r="A1563" s="425">
        <v>43192</v>
      </c>
      <c r="B1563" s="12">
        <v>92</v>
      </c>
      <c r="C1563" s="426">
        <v>5.4562499999999998</v>
      </c>
      <c r="D1563" s="426">
        <v>26.579666666666668</v>
      </c>
      <c r="E1563" s="14">
        <v>3.3315536626747968</v>
      </c>
      <c r="F1563" s="14">
        <v>0</v>
      </c>
    </row>
    <row r="1564" spans="1:6" x14ac:dyDescent="0.3">
      <c r="A1564" s="425">
        <v>43193</v>
      </c>
      <c r="B1564" s="12">
        <v>93</v>
      </c>
      <c r="C1564" s="426">
        <v>4.3187499999999996</v>
      </c>
      <c r="D1564" s="426">
        <v>26.596733333333333</v>
      </c>
      <c r="E1564" s="14">
        <v>3.3384260245262194</v>
      </c>
      <c r="F1564" s="14">
        <v>0</v>
      </c>
    </row>
    <row r="1565" spans="1:6" x14ac:dyDescent="0.3">
      <c r="A1565" s="425">
        <v>43194</v>
      </c>
      <c r="B1565" s="12">
        <v>94</v>
      </c>
      <c r="C1565" s="426">
        <v>2.916666666666667</v>
      </c>
      <c r="D1565" s="426">
        <v>26.42037777777778</v>
      </c>
      <c r="E1565" s="14">
        <v>3.2680107884213543</v>
      </c>
      <c r="F1565" s="14">
        <v>0</v>
      </c>
    </row>
    <row r="1566" spans="1:6" x14ac:dyDescent="0.3">
      <c r="A1566" s="425">
        <v>43195</v>
      </c>
      <c r="B1566" s="12">
        <v>95</v>
      </c>
      <c r="C1566" s="426">
        <v>10.293749999999999</v>
      </c>
      <c r="D1566" s="426">
        <v>26.573977777777777</v>
      </c>
      <c r="E1566" s="14">
        <v>3.3292656415616806</v>
      </c>
      <c r="F1566" s="14">
        <v>0</v>
      </c>
    </row>
    <row r="1567" spans="1:6" x14ac:dyDescent="0.3">
      <c r="A1567" s="425">
        <v>43196</v>
      </c>
      <c r="B1567" s="12">
        <v>96</v>
      </c>
      <c r="C1567" s="426">
        <v>13.434999999999999</v>
      </c>
      <c r="D1567" s="426">
        <v>26.511400000000002</v>
      </c>
      <c r="E1567" s="14">
        <v>3.3041886009906789</v>
      </c>
      <c r="F1567" s="14">
        <v>0</v>
      </c>
    </row>
    <row r="1568" spans="1:6" x14ac:dyDescent="0.3">
      <c r="A1568" s="425">
        <v>43197</v>
      </c>
      <c r="B1568" s="12">
        <v>97</v>
      </c>
      <c r="C1568" s="426">
        <v>8.8062499999999986</v>
      </c>
      <c r="D1568" s="426">
        <v>26.29237777777778</v>
      </c>
      <c r="E1568" s="14">
        <v>3.2177310568444679</v>
      </c>
      <c r="F1568" s="14">
        <v>0</v>
      </c>
    </row>
    <row r="1569" spans="1:6" x14ac:dyDescent="0.3">
      <c r="A1569" s="425">
        <v>43198</v>
      </c>
      <c r="B1569" s="12">
        <v>98</v>
      </c>
      <c r="C1569" s="426">
        <v>13.922222222222222</v>
      </c>
      <c r="D1569" s="426">
        <v>26.400466666666667</v>
      </c>
      <c r="E1569" s="14">
        <v>3.2601438562824567</v>
      </c>
      <c r="F1569" s="14">
        <v>0</v>
      </c>
    </row>
    <row r="1570" spans="1:6" x14ac:dyDescent="0.3">
      <c r="A1570" s="425">
        <v>43199</v>
      </c>
      <c r="B1570" s="12">
        <v>99</v>
      </c>
      <c r="C1570" s="426">
        <v>5.1333333333333337</v>
      </c>
      <c r="D1570" s="426">
        <v>26.061977777777777</v>
      </c>
      <c r="E1570" s="14">
        <v>3.1289715764186097</v>
      </c>
      <c r="F1570" s="14">
        <v>0</v>
      </c>
    </row>
    <row r="1571" spans="1:6" x14ac:dyDescent="0.3">
      <c r="A1571" s="425">
        <v>43200</v>
      </c>
      <c r="B1571" s="12">
        <v>100</v>
      </c>
      <c r="C1571" s="426">
        <v>9.5749999999999993</v>
      </c>
      <c r="D1571" s="426">
        <v>26.201355555555558</v>
      </c>
      <c r="E1571" s="14">
        <v>3.1823983469223576</v>
      </c>
      <c r="F1571" s="14">
        <v>0</v>
      </c>
    </row>
    <row r="1572" spans="1:6" x14ac:dyDescent="0.3">
      <c r="A1572" s="425">
        <v>43201</v>
      </c>
      <c r="B1572" s="12">
        <v>101</v>
      </c>
      <c r="C1572" s="426">
        <v>9.1222222222222218</v>
      </c>
      <c r="D1572" s="426">
        <v>26.531311111111116</v>
      </c>
      <c r="E1572" s="14">
        <v>3.3121495350152972</v>
      </c>
      <c r="F1572" s="14">
        <v>0</v>
      </c>
    </row>
    <row r="1573" spans="1:6" x14ac:dyDescent="0.3">
      <c r="A1573" s="425">
        <v>43202</v>
      </c>
      <c r="B1573" s="12">
        <v>102</v>
      </c>
      <c r="C1573" s="426">
        <v>7.4149999999999991</v>
      </c>
      <c r="D1573" s="426">
        <v>26.44028888888889</v>
      </c>
      <c r="E1573" s="14">
        <v>3.2758945652759119</v>
      </c>
      <c r="F1573" s="14">
        <v>0</v>
      </c>
    </row>
    <row r="1574" spans="1:6" x14ac:dyDescent="0.3">
      <c r="A1574" s="425">
        <v>43203</v>
      </c>
      <c r="B1574" s="12">
        <v>103</v>
      </c>
      <c r="C1574" s="426">
        <v>7.1166666666666663</v>
      </c>
      <c r="D1574" s="426">
        <v>26.534155555555557</v>
      </c>
      <c r="E1574" s="14">
        <v>3.3132881915556802</v>
      </c>
      <c r="F1574" s="14">
        <v>0</v>
      </c>
    </row>
    <row r="1575" spans="1:6" x14ac:dyDescent="0.3">
      <c r="A1575" s="425">
        <v>43204</v>
      </c>
      <c r="B1575" s="12">
        <v>104</v>
      </c>
      <c r="C1575" s="426">
        <v>2.5812499999999998</v>
      </c>
      <c r="D1575" s="426">
        <v>26.5626</v>
      </c>
      <c r="E1575" s="14">
        <v>3.3246937469202513</v>
      </c>
      <c r="F1575" s="14">
        <v>0</v>
      </c>
    </row>
    <row r="1576" spans="1:6" x14ac:dyDescent="0.3">
      <c r="A1576" s="425">
        <v>43205</v>
      </c>
      <c r="B1576" s="12">
        <v>105</v>
      </c>
      <c r="C1576" s="426">
        <v>9.2187499999999982</v>
      </c>
      <c r="D1576" s="426">
        <v>26.44028888888889</v>
      </c>
      <c r="E1576" s="14">
        <v>3.2758945652759119</v>
      </c>
      <c r="F1576" s="14">
        <v>0</v>
      </c>
    </row>
    <row r="1577" spans="1:6" x14ac:dyDescent="0.3">
      <c r="A1577" s="425">
        <v>43206</v>
      </c>
      <c r="B1577" s="12">
        <v>106</v>
      </c>
      <c r="C1577" s="426">
        <v>10.08888888888889</v>
      </c>
      <c r="D1577" s="426">
        <v>26.383400000000002</v>
      </c>
      <c r="E1577" s="14">
        <v>3.2534141695039991</v>
      </c>
      <c r="F1577" s="14">
        <v>0</v>
      </c>
    </row>
    <row r="1578" spans="1:6" x14ac:dyDescent="0.3">
      <c r="A1578" s="425">
        <v>43207</v>
      </c>
      <c r="B1578" s="12">
        <v>107</v>
      </c>
      <c r="C1578" s="426">
        <v>9.7687499999999989</v>
      </c>
      <c r="D1578" s="426">
        <v>26.431755555555554</v>
      </c>
      <c r="E1578" s="14">
        <v>3.2725137403783506</v>
      </c>
      <c r="F1578" s="14">
        <v>0</v>
      </c>
    </row>
    <row r="1579" spans="1:6" x14ac:dyDescent="0.3">
      <c r="A1579" s="425">
        <v>43208</v>
      </c>
      <c r="B1579" s="12">
        <v>108</v>
      </c>
      <c r="C1579" s="426">
        <v>6.15</v>
      </c>
      <c r="D1579" s="426">
        <v>26.622333333333337</v>
      </c>
      <c r="E1579" s="14">
        <v>3.3487579201791542</v>
      </c>
      <c r="F1579" s="14">
        <v>0</v>
      </c>
    </row>
    <row r="1580" spans="1:6" x14ac:dyDescent="0.3">
      <c r="A1580" s="425">
        <v>43209</v>
      </c>
      <c r="B1580" s="12">
        <v>109</v>
      </c>
      <c r="C1580" s="426">
        <v>4.9222222222222225</v>
      </c>
      <c r="D1580" s="426">
        <v>26.471577777777778</v>
      </c>
      <c r="E1580" s="14">
        <v>3.2883174195499554</v>
      </c>
      <c r="F1580" s="14">
        <v>0</v>
      </c>
    </row>
    <row r="1581" spans="1:6" x14ac:dyDescent="0.3">
      <c r="A1581" s="425">
        <v>43210</v>
      </c>
      <c r="B1581" s="12">
        <v>110</v>
      </c>
      <c r="C1581" s="426">
        <v>1.3875</v>
      </c>
      <c r="D1581" s="426">
        <v>26.531311111111112</v>
      </c>
      <c r="E1581" s="14">
        <v>3.3121495350152963</v>
      </c>
      <c r="F1581" s="14">
        <v>0</v>
      </c>
    </row>
    <row r="1582" spans="1:6" x14ac:dyDescent="0.3">
      <c r="A1582" s="425">
        <v>43211</v>
      </c>
      <c r="B1582" s="12">
        <v>111</v>
      </c>
      <c r="C1582" s="426">
        <v>2.2624999999999997</v>
      </c>
      <c r="D1582" s="426">
        <v>26.500022222222224</v>
      </c>
      <c r="E1582" s="14">
        <v>3.2996470841447385</v>
      </c>
      <c r="F1582" s="14">
        <v>0</v>
      </c>
    </row>
    <row r="1583" spans="1:6" x14ac:dyDescent="0.3">
      <c r="A1583" s="425">
        <v>43212</v>
      </c>
      <c r="B1583" s="12">
        <v>112</v>
      </c>
      <c r="C1583" s="426">
        <v>2.8444444444444446</v>
      </c>
      <c r="D1583" s="426">
        <v>26.42037777777778</v>
      </c>
      <c r="E1583" s="14">
        <v>3.2680107884213543</v>
      </c>
      <c r="F1583" s="14">
        <v>0</v>
      </c>
    </row>
    <row r="1584" spans="1:6" x14ac:dyDescent="0.3">
      <c r="A1584" s="425">
        <v>43213</v>
      </c>
      <c r="B1584" s="12">
        <v>113</v>
      </c>
      <c r="C1584" s="426">
        <v>3.2937499999999997</v>
      </c>
      <c r="D1584" s="426">
        <v>26.297000000000001</v>
      </c>
      <c r="E1584" s="14">
        <v>3.2195346350329568</v>
      </c>
      <c r="F1584" s="14">
        <v>0</v>
      </c>
    </row>
    <row r="1585" spans="1:6" x14ac:dyDescent="0.3">
      <c r="A1585" s="425">
        <v>43214</v>
      </c>
      <c r="B1585" s="12">
        <v>114</v>
      </c>
      <c r="C1585" s="426">
        <v>5.2555555555555555</v>
      </c>
      <c r="D1585" s="426">
        <v>26.2746</v>
      </c>
      <c r="E1585" s="14">
        <v>3.2108026374170966</v>
      </c>
      <c r="F1585" s="14">
        <v>0</v>
      </c>
    </row>
    <row r="1586" spans="1:6" x14ac:dyDescent="0.3">
      <c r="A1586" s="425">
        <v>43215</v>
      </c>
      <c r="B1586" s="12">
        <v>115</v>
      </c>
      <c r="C1586" s="426">
        <v>11.56111111111111</v>
      </c>
      <c r="D1586" s="426">
        <v>26.343577777777778</v>
      </c>
      <c r="E1586" s="14">
        <v>3.2377596179196999</v>
      </c>
      <c r="F1586" s="14">
        <v>0</v>
      </c>
    </row>
    <row r="1587" spans="1:6" x14ac:dyDescent="0.3">
      <c r="A1587" s="425">
        <v>43216</v>
      </c>
      <c r="B1587" s="12">
        <v>116</v>
      </c>
      <c r="C1587" s="426">
        <v>15.722222222222221</v>
      </c>
      <c r="D1587" s="426">
        <v>26.287399999999998</v>
      </c>
      <c r="E1587" s="14">
        <v>3.2157897523991839</v>
      </c>
      <c r="F1587" s="14">
        <v>0</v>
      </c>
    </row>
    <row r="1588" spans="1:6" x14ac:dyDescent="0.3">
      <c r="A1588" s="425">
        <v>43217</v>
      </c>
      <c r="B1588" s="12">
        <v>117</v>
      </c>
      <c r="C1588" s="426">
        <v>4.7222222222222223</v>
      </c>
      <c r="D1588" s="426">
        <v>26.340733333333336</v>
      </c>
      <c r="E1588" s="14">
        <v>3.2366440079772341</v>
      </c>
      <c r="F1588" s="14">
        <v>0</v>
      </c>
    </row>
    <row r="1589" spans="1:6" x14ac:dyDescent="0.3">
      <c r="A1589" s="425">
        <v>43218</v>
      </c>
      <c r="B1589" s="12">
        <v>118</v>
      </c>
      <c r="C1589" s="426">
        <v>8.6785714285714288</v>
      </c>
      <c r="D1589" s="426">
        <v>26.280999999999999</v>
      </c>
      <c r="E1589" s="14">
        <v>3.2132953290947079</v>
      </c>
      <c r="F1589" s="14">
        <v>0</v>
      </c>
    </row>
    <row r="1590" spans="1:6" x14ac:dyDescent="0.3">
      <c r="A1590" s="425">
        <v>43219</v>
      </c>
      <c r="B1590" s="12">
        <v>119</v>
      </c>
      <c r="C1590" s="426">
        <v>4.04</v>
      </c>
      <c r="D1590" s="426">
        <v>26.421800000000001</v>
      </c>
      <c r="E1590" s="14">
        <v>3.2685733565715216</v>
      </c>
      <c r="F1590" s="14">
        <v>0</v>
      </c>
    </row>
    <row r="1591" spans="1:6" x14ac:dyDescent="0.3">
      <c r="A1591" s="425">
        <v>43220</v>
      </c>
      <c r="B1591" s="12">
        <v>120</v>
      </c>
      <c r="C1591" s="426">
        <v>4.2666666666666657</v>
      </c>
      <c r="D1591" s="426">
        <v>26.329355555555559</v>
      </c>
      <c r="E1591" s="14">
        <v>3.2321849957355804</v>
      </c>
      <c r="F1591" s="14">
        <v>0</v>
      </c>
    </row>
    <row r="1592" spans="1:6" x14ac:dyDescent="0.3">
      <c r="A1592" s="425">
        <v>43221</v>
      </c>
      <c r="B1592" s="12">
        <v>121</v>
      </c>
      <c r="C1592" s="426">
        <v>3.0562500000000004</v>
      </c>
      <c r="D1592" s="426">
        <v>26.494333333333334</v>
      </c>
      <c r="E1592" s="14">
        <v>3.2699002410673761</v>
      </c>
      <c r="F1592" s="14">
        <v>0</v>
      </c>
    </row>
    <row r="1593" spans="1:6" x14ac:dyDescent="0.3">
      <c r="A1593" s="425">
        <v>43222</v>
      </c>
      <c r="B1593" s="12">
        <v>122</v>
      </c>
      <c r="C1593" s="426">
        <v>8.1187500000000004</v>
      </c>
      <c r="D1593" s="426">
        <v>26.278155555555557</v>
      </c>
      <c r="E1593" s="14">
        <v>3.1854190252665346</v>
      </c>
      <c r="F1593" s="14">
        <v>0</v>
      </c>
    </row>
    <row r="1594" spans="1:6" x14ac:dyDescent="0.3">
      <c r="A1594" s="425">
        <v>43223</v>
      </c>
      <c r="B1594" s="12">
        <v>123</v>
      </c>
      <c r="C1594" s="426">
        <v>5.9499999999999993</v>
      </c>
      <c r="D1594" s="426">
        <v>26.565444444444445</v>
      </c>
      <c r="E1594" s="14">
        <v>3.2981209005344119</v>
      </c>
      <c r="F1594" s="14">
        <v>0</v>
      </c>
    </row>
    <row r="1595" spans="1:6" x14ac:dyDescent="0.3">
      <c r="A1595" s="425">
        <v>43224</v>
      </c>
      <c r="B1595" s="12">
        <v>124</v>
      </c>
      <c r="C1595" s="426">
        <v>5.6187500000000004</v>
      </c>
      <c r="D1595" s="426">
        <v>26.599577777777782</v>
      </c>
      <c r="E1595" s="14">
        <v>3.3117428568271534</v>
      </c>
      <c r="F1595" s="14">
        <v>0</v>
      </c>
    </row>
    <row r="1596" spans="1:6" x14ac:dyDescent="0.3">
      <c r="A1596" s="425">
        <v>43225</v>
      </c>
      <c r="B1596" s="12">
        <v>125</v>
      </c>
      <c r="C1596" s="426">
        <v>3.6062499999999997</v>
      </c>
      <c r="D1596" s="426">
        <v>26.653622222222221</v>
      </c>
      <c r="E1596" s="14">
        <v>3.3334120166477414</v>
      </c>
      <c r="F1596" s="14">
        <v>0</v>
      </c>
    </row>
    <row r="1597" spans="1:6" x14ac:dyDescent="0.3">
      <c r="A1597" s="425">
        <v>43226</v>
      </c>
      <c r="B1597" s="12">
        <v>126</v>
      </c>
      <c r="C1597" s="426">
        <v>6.0142857142857151</v>
      </c>
      <c r="D1597" s="426">
        <v>26.525622222222225</v>
      </c>
      <c r="E1597" s="14">
        <v>3.2822909801531628</v>
      </c>
      <c r="F1597" s="14">
        <v>0</v>
      </c>
    </row>
    <row r="1598" spans="1:6" x14ac:dyDescent="0.3">
      <c r="A1598" s="425">
        <v>43227</v>
      </c>
      <c r="B1598" s="12">
        <v>127</v>
      </c>
      <c r="C1598" s="426">
        <v>15.559999999999999</v>
      </c>
      <c r="D1598" s="426">
        <v>26.426066666666667</v>
      </c>
      <c r="E1598" s="14">
        <v>3.2430093969143683</v>
      </c>
      <c r="F1598" s="14">
        <v>0</v>
      </c>
    </row>
    <row r="1599" spans="1:6" x14ac:dyDescent="0.3">
      <c r="A1599" s="425">
        <v>43228</v>
      </c>
      <c r="B1599" s="12">
        <v>128</v>
      </c>
      <c r="C1599" s="426">
        <v>12.84375</v>
      </c>
      <c r="D1599" s="426">
        <v>26.269622222222221</v>
      </c>
      <c r="E1599" s="14">
        <v>3.1821245318563975</v>
      </c>
      <c r="F1599" s="14">
        <v>0</v>
      </c>
    </row>
    <row r="1600" spans="1:6" x14ac:dyDescent="0.3">
      <c r="A1600" s="425">
        <v>43229</v>
      </c>
      <c r="B1600" s="12">
        <v>129</v>
      </c>
      <c r="C1600" s="426">
        <v>3.4111111111111114</v>
      </c>
      <c r="D1600" s="426">
        <v>26.533799999999999</v>
      </c>
      <c r="E1600" s="14">
        <v>3.285536291940732</v>
      </c>
      <c r="F1600" s="14">
        <v>0</v>
      </c>
    </row>
    <row r="1601" spans="1:6" x14ac:dyDescent="0.3">
      <c r="A1601" s="425">
        <v>43230</v>
      </c>
      <c r="B1601" s="12">
        <v>130</v>
      </c>
      <c r="C1601" s="426">
        <v>5.6277777777777773</v>
      </c>
      <c r="D1601" s="426">
        <v>26.312288888888894</v>
      </c>
      <c r="E1601" s="14">
        <v>3.1986275331264626</v>
      </c>
      <c r="F1601" s="14">
        <v>0</v>
      </c>
    </row>
    <row r="1602" spans="1:6" x14ac:dyDescent="0.3">
      <c r="A1602" s="425">
        <v>43231</v>
      </c>
      <c r="B1602" s="12">
        <v>131</v>
      </c>
      <c r="C1602" s="426">
        <v>17.3</v>
      </c>
      <c r="D1602" s="426">
        <v>26.107488888888888</v>
      </c>
      <c r="E1602" s="14">
        <v>3.1201078730487679</v>
      </c>
      <c r="F1602" s="14">
        <v>0</v>
      </c>
    </row>
    <row r="1603" spans="1:6" x14ac:dyDescent="0.3">
      <c r="A1603" s="425">
        <v>43232</v>
      </c>
      <c r="B1603" s="12">
        <v>132</v>
      </c>
      <c r="C1603" s="426">
        <v>25.466666666666665</v>
      </c>
      <c r="D1603" s="426">
        <v>26.191400000000002</v>
      </c>
      <c r="E1603" s="14">
        <v>3.1520670824497117</v>
      </c>
      <c r="F1603" s="14">
        <v>0</v>
      </c>
    </row>
    <row r="1604" spans="1:6" x14ac:dyDescent="0.3">
      <c r="A1604" s="425">
        <v>43233</v>
      </c>
      <c r="B1604" s="12">
        <v>133</v>
      </c>
      <c r="C1604" s="426">
        <v>14.129999999999999</v>
      </c>
      <c r="D1604" s="426">
        <v>26.207044444444449</v>
      </c>
      <c r="E1604" s="14">
        <v>3.1580580941010279</v>
      </c>
      <c r="F1604" s="14">
        <v>0</v>
      </c>
    </row>
    <row r="1605" spans="1:6" x14ac:dyDescent="0.3">
      <c r="A1605" s="425">
        <v>43234</v>
      </c>
      <c r="B1605" s="12">
        <v>134</v>
      </c>
      <c r="C1605" s="426">
        <v>19.899999999999999</v>
      </c>
      <c r="D1605" s="426">
        <v>26.121711111111111</v>
      </c>
      <c r="E1605" s="14">
        <v>3.1255040183190972</v>
      </c>
      <c r="F1605" s="14">
        <v>0</v>
      </c>
    </row>
    <row r="1606" spans="1:6" x14ac:dyDescent="0.3">
      <c r="A1606" s="425">
        <v>43235</v>
      </c>
      <c r="B1606" s="12">
        <v>135</v>
      </c>
      <c r="C1606" s="426">
        <v>13.175000000000001</v>
      </c>
      <c r="D1606" s="426">
        <v>26.300911111111112</v>
      </c>
      <c r="E1606" s="14">
        <v>3.1942192668209115</v>
      </c>
      <c r="F1606" s="14">
        <v>0</v>
      </c>
    </row>
    <row r="1607" spans="1:6" x14ac:dyDescent="0.3">
      <c r="A1607" s="425">
        <v>43236</v>
      </c>
      <c r="B1607" s="12">
        <v>136</v>
      </c>
      <c r="C1607" s="426">
        <v>10.9125</v>
      </c>
      <c r="D1607" s="426">
        <v>26.238333333333337</v>
      </c>
      <c r="E1607" s="14">
        <v>3.1700708231139854</v>
      </c>
      <c r="F1607" s="14">
        <v>0</v>
      </c>
    </row>
    <row r="1608" spans="1:6" x14ac:dyDescent="0.3">
      <c r="A1608" s="425">
        <v>43237</v>
      </c>
      <c r="B1608" s="12">
        <v>137</v>
      </c>
      <c r="C1608" s="426">
        <v>4.3049999999999997</v>
      </c>
      <c r="D1608" s="426">
        <v>26.147311111111112</v>
      </c>
      <c r="E1608" s="14">
        <v>3.1352383288397863</v>
      </c>
      <c r="F1608" s="14">
        <v>0</v>
      </c>
    </row>
    <row r="1609" spans="1:6" x14ac:dyDescent="0.3">
      <c r="A1609" s="425">
        <v>43238</v>
      </c>
      <c r="B1609" s="12">
        <v>138</v>
      </c>
      <c r="C1609" s="426">
        <v>19.018749999999997</v>
      </c>
      <c r="D1609" s="426">
        <v>26.351399999999998</v>
      </c>
      <c r="E1609" s="14">
        <v>3.2138224021063646</v>
      </c>
      <c r="F1609" s="14">
        <v>0</v>
      </c>
    </row>
    <row r="1610" spans="1:6" x14ac:dyDescent="0.3">
      <c r="A1610" s="425">
        <v>43239</v>
      </c>
      <c r="B1610" s="12">
        <v>139</v>
      </c>
      <c r="C1610" s="426">
        <v>8.3350000000000009</v>
      </c>
      <c r="D1610" s="426">
        <v>26.534155555555557</v>
      </c>
      <c r="E1610" s="14">
        <v>3.28567745662605</v>
      </c>
      <c r="F1610" s="14">
        <v>0</v>
      </c>
    </row>
    <row r="1611" spans="1:6" x14ac:dyDescent="0.3">
      <c r="A1611" s="425">
        <v>43240</v>
      </c>
      <c r="B1611" s="12">
        <v>140</v>
      </c>
      <c r="C1611" s="426">
        <v>8.90625</v>
      </c>
      <c r="D1611" s="426">
        <v>26.286688888888889</v>
      </c>
      <c r="E1611" s="14">
        <v>3.1887165711565975</v>
      </c>
      <c r="F1611" s="14">
        <v>0</v>
      </c>
    </row>
    <row r="1612" spans="1:6" x14ac:dyDescent="0.3">
      <c r="A1612" s="425">
        <v>43241</v>
      </c>
      <c r="B1612" s="12">
        <v>141</v>
      </c>
      <c r="C1612" s="426">
        <v>12.31875</v>
      </c>
      <c r="D1612" s="426">
        <v>26.235488888888888</v>
      </c>
      <c r="E1612" s="14">
        <v>3.1689770641618553</v>
      </c>
      <c r="F1612" s="14">
        <v>0</v>
      </c>
    </row>
    <row r="1613" spans="1:6" x14ac:dyDescent="0.3">
      <c r="A1613" s="425">
        <v>43242</v>
      </c>
      <c r="B1613" s="12">
        <v>142</v>
      </c>
      <c r="C1613" s="426">
        <v>11.556249999999999</v>
      </c>
      <c r="D1613" s="426">
        <v>26.044911111111112</v>
      </c>
      <c r="E1613" s="14">
        <v>3.0964648827085055</v>
      </c>
      <c r="F1613" s="14">
        <v>0</v>
      </c>
    </row>
    <row r="1614" spans="1:6" x14ac:dyDescent="0.3">
      <c r="A1614" s="425">
        <v>43243</v>
      </c>
      <c r="B1614" s="12">
        <v>143</v>
      </c>
      <c r="C1614" s="426">
        <v>10.292857142857143</v>
      </c>
      <c r="D1614" s="426">
        <v>26.391933333333334</v>
      </c>
      <c r="E1614" s="14">
        <v>3.2296376552766901</v>
      </c>
      <c r="F1614" s="14">
        <v>0</v>
      </c>
    </row>
    <row r="1615" spans="1:6" x14ac:dyDescent="0.3">
      <c r="A1615" s="425">
        <v>43244</v>
      </c>
      <c r="B1615" s="12">
        <v>144</v>
      </c>
      <c r="C1615" s="426">
        <v>8.2900000000000009</v>
      </c>
      <c r="D1615" s="426">
        <v>26.152999999999999</v>
      </c>
      <c r="E1615" s="14">
        <v>3.1374052211626595</v>
      </c>
      <c r="F1615" s="14">
        <v>0</v>
      </c>
    </row>
    <row r="1616" spans="1:6" x14ac:dyDescent="0.3">
      <c r="A1616" s="425">
        <v>43245</v>
      </c>
      <c r="B1616" s="12">
        <v>145</v>
      </c>
      <c r="C1616" s="426">
        <v>7.6055555555555561</v>
      </c>
      <c r="D1616" s="426">
        <v>26.030688888888889</v>
      </c>
      <c r="E1616" s="14">
        <v>3.0911141888741485</v>
      </c>
      <c r="F1616" s="14">
        <v>0</v>
      </c>
    </row>
    <row r="1617" spans="1:6" x14ac:dyDescent="0.3">
      <c r="A1617" s="425">
        <v>43246</v>
      </c>
      <c r="B1617" s="12">
        <v>146</v>
      </c>
      <c r="C1617" s="426">
        <v>19.259999999999998</v>
      </c>
      <c r="D1617" s="426">
        <v>26.161533333333338</v>
      </c>
      <c r="E1617" s="14">
        <v>3.1406580919246934</v>
      </c>
      <c r="F1617" s="14">
        <v>0</v>
      </c>
    </row>
    <row r="1618" spans="1:6" x14ac:dyDescent="0.3">
      <c r="A1618" s="425">
        <v>43247</v>
      </c>
      <c r="B1618" s="12">
        <v>147</v>
      </c>
      <c r="C1618" s="426">
        <v>11.94375</v>
      </c>
      <c r="D1618" s="426">
        <v>26.135933333333334</v>
      </c>
      <c r="E1618" s="14">
        <v>3.1309085945761139</v>
      </c>
      <c r="F1618" s="14">
        <v>0</v>
      </c>
    </row>
    <row r="1619" spans="1:6" x14ac:dyDescent="0.3">
      <c r="A1619" s="425">
        <v>43248</v>
      </c>
      <c r="B1619" s="12">
        <v>148</v>
      </c>
      <c r="C1619" s="426">
        <v>10.8125</v>
      </c>
      <c r="D1619" s="426">
        <v>26.161533333333338</v>
      </c>
      <c r="E1619" s="14">
        <v>3.1406580919246934</v>
      </c>
      <c r="F1619" s="14">
        <v>0</v>
      </c>
    </row>
    <row r="1620" spans="1:6" x14ac:dyDescent="0.3">
      <c r="A1620" s="425">
        <v>43249</v>
      </c>
      <c r="B1620" s="12">
        <v>149</v>
      </c>
      <c r="C1620" s="426">
        <v>12.735714285714286</v>
      </c>
      <c r="D1620" s="426">
        <v>26.050599999999999</v>
      </c>
      <c r="E1620" s="14">
        <v>3.098607514029041</v>
      </c>
      <c r="F1620" s="14">
        <v>0</v>
      </c>
    </row>
    <row r="1621" spans="1:6" x14ac:dyDescent="0.3">
      <c r="A1621" s="425">
        <v>43250</v>
      </c>
      <c r="B1621" s="12">
        <v>150</v>
      </c>
      <c r="C1621" s="426">
        <v>19.162500000000005</v>
      </c>
      <c r="D1621" s="426">
        <v>26.013622222222224</v>
      </c>
      <c r="E1621" s="14">
        <v>3.0847044476611702</v>
      </c>
      <c r="F1621" s="14">
        <v>0</v>
      </c>
    </row>
    <row r="1622" spans="1:6" x14ac:dyDescent="0.3">
      <c r="A1622" s="425">
        <v>43251</v>
      </c>
      <c r="B1622" s="12">
        <v>151</v>
      </c>
      <c r="C1622" s="426">
        <v>7.7777777777777777</v>
      </c>
      <c r="D1622" s="426">
        <v>26.007933333333334</v>
      </c>
      <c r="E1622" s="14">
        <v>3.082570554857103</v>
      </c>
      <c r="F1622" s="14">
        <v>0</v>
      </c>
    </row>
    <row r="1623" spans="1:6" x14ac:dyDescent="0.3">
      <c r="A1623" s="425">
        <v>43252</v>
      </c>
      <c r="B1623" s="12">
        <v>152</v>
      </c>
      <c r="C1623" s="426">
        <v>15.206249999999999</v>
      </c>
      <c r="D1623" s="426">
        <v>26.098955555555555</v>
      </c>
      <c r="E1623" s="14">
        <v>3.0906820105066148</v>
      </c>
      <c r="F1623" s="14">
        <v>0</v>
      </c>
    </row>
    <row r="1624" spans="1:6" x14ac:dyDescent="0.3">
      <c r="A1624" s="425">
        <v>43253</v>
      </c>
      <c r="B1624" s="12">
        <v>153</v>
      </c>
      <c r="C1624" s="426">
        <v>15.865000000000004</v>
      </c>
      <c r="D1624" s="426">
        <v>25.922599999999999</v>
      </c>
      <c r="E1624" s="14">
        <v>3.0250868749527942</v>
      </c>
      <c r="F1624" s="14">
        <v>0</v>
      </c>
    </row>
    <row r="1625" spans="1:6" x14ac:dyDescent="0.3">
      <c r="A1625" s="425">
        <v>43254</v>
      </c>
      <c r="B1625" s="12">
        <v>154</v>
      </c>
      <c r="C1625" s="426">
        <v>11.824999999999999</v>
      </c>
      <c r="D1625" s="426">
        <v>25.945355555555555</v>
      </c>
      <c r="E1625" s="14">
        <v>3.0334788835754889</v>
      </c>
      <c r="F1625" s="14">
        <v>0</v>
      </c>
    </row>
    <row r="1626" spans="1:6" x14ac:dyDescent="0.3">
      <c r="A1626" s="425">
        <v>43255</v>
      </c>
      <c r="B1626" s="12">
        <v>155</v>
      </c>
      <c r="C1626" s="426">
        <v>13.849999999999998</v>
      </c>
      <c r="D1626" s="426">
        <v>25.899844444444447</v>
      </c>
      <c r="E1626" s="14">
        <v>3.0167161117873538</v>
      </c>
      <c r="F1626" s="14">
        <v>0</v>
      </c>
    </row>
    <row r="1627" spans="1:6" x14ac:dyDescent="0.3">
      <c r="A1627" s="425">
        <v>43256</v>
      </c>
      <c r="B1627" s="12">
        <v>156</v>
      </c>
      <c r="C1627" s="426">
        <v>12.783333333333333</v>
      </c>
      <c r="D1627" s="426">
        <v>26.170066666666671</v>
      </c>
      <c r="E1627" s="14">
        <v>3.1174945568641119</v>
      </c>
      <c r="F1627" s="14">
        <v>0</v>
      </c>
    </row>
    <row r="1628" spans="1:6" x14ac:dyDescent="0.3">
      <c r="A1628" s="425">
        <v>43257</v>
      </c>
      <c r="B1628" s="12">
        <v>157</v>
      </c>
      <c r="C1628" s="426">
        <v>9.7375000000000007</v>
      </c>
      <c r="D1628" s="426">
        <v>26.255400000000002</v>
      </c>
      <c r="E1628" s="14">
        <v>3.1499460323339079</v>
      </c>
      <c r="F1628" s="14">
        <v>0</v>
      </c>
    </row>
    <row r="1629" spans="1:6" x14ac:dyDescent="0.3">
      <c r="A1629" s="425">
        <v>43258</v>
      </c>
      <c r="B1629" s="12">
        <v>158</v>
      </c>
      <c r="C1629" s="426">
        <v>9.004999999999999</v>
      </c>
      <c r="D1629" s="426">
        <v>26.147311111111115</v>
      </c>
      <c r="E1629" s="14">
        <v>3.108891788261301</v>
      </c>
      <c r="F1629" s="14">
        <v>0</v>
      </c>
    </row>
    <row r="1630" spans="1:6" x14ac:dyDescent="0.3">
      <c r="A1630" s="425">
        <v>43259</v>
      </c>
      <c r="B1630" s="12">
        <v>159</v>
      </c>
      <c r="C1630" s="426">
        <v>15.144444444444446</v>
      </c>
      <c r="D1630" s="426">
        <v>26.081888888888887</v>
      </c>
      <c r="E1630" s="14">
        <v>3.084278093692375</v>
      </c>
      <c r="F1630" s="14">
        <v>0</v>
      </c>
    </row>
    <row r="1631" spans="1:6" x14ac:dyDescent="0.3">
      <c r="A1631" s="425">
        <v>43260</v>
      </c>
      <c r="B1631" s="12">
        <v>160</v>
      </c>
      <c r="C1631" s="426">
        <v>11.975</v>
      </c>
      <c r="D1631" s="426">
        <v>25.93397777777778</v>
      </c>
      <c r="E1631" s="14">
        <v>3.029280222460164</v>
      </c>
      <c r="F1631" s="14">
        <v>0</v>
      </c>
    </row>
    <row r="1632" spans="1:6" x14ac:dyDescent="0.3">
      <c r="A1632" s="425">
        <v>43261</v>
      </c>
      <c r="B1632" s="12">
        <v>161</v>
      </c>
      <c r="C1632" s="426">
        <v>15.075000000000001</v>
      </c>
      <c r="D1632" s="426">
        <v>26.118866666666669</v>
      </c>
      <c r="E1632" s="14">
        <v>3.0981684500951814</v>
      </c>
      <c r="F1632" s="14">
        <v>0</v>
      </c>
    </row>
    <row r="1633" spans="1:6" x14ac:dyDescent="0.3">
      <c r="A1633" s="425">
        <v>43262</v>
      </c>
      <c r="B1633" s="12">
        <v>162</v>
      </c>
      <c r="C1633" s="426">
        <v>12.430000000000001</v>
      </c>
      <c r="D1633" s="426">
        <v>25.962422222222223</v>
      </c>
      <c r="E1633" s="14">
        <v>3.0397868431685331</v>
      </c>
      <c r="F1633" s="14">
        <v>0</v>
      </c>
    </row>
    <row r="1634" spans="1:6" x14ac:dyDescent="0.3">
      <c r="A1634" s="425">
        <v>43263</v>
      </c>
      <c r="B1634" s="12">
        <v>163</v>
      </c>
      <c r="C1634" s="426">
        <v>18.388888888888889</v>
      </c>
      <c r="D1634" s="426">
        <v>25.979488888888888</v>
      </c>
      <c r="E1634" s="14">
        <v>3.0461067709891259</v>
      </c>
      <c r="F1634" s="14">
        <v>0</v>
      </c>
    </row>
    <row r="1635" spans="1:6" x14ac:dyDescent="0.3">
      <c r="A1635" s="425">
        <v>43264</v>
      </c>
      <c r="B1635" s="12">
        <v>164</v>
      </c>
      <c r="C1635" s="426">
        <v>7.43</v>
      </c>
      <c r="D1635" s="426">
        <v>25.976644444444446</v>
      </c>
      <c r="E1635" s="14">
        <v>3.045052618237909</v>
      </c>
      <c r="F1635" s="14">
        <v>0</v>
      </c>
    </row>
    <row r="1636" spans="1:6" x14ac:dyDescent="0.3">
      <c r="A1636" s="425">
        <v>43265</v>
      </c>
      <c r="B1636" s="12">
        <v>165</v>
      </c>
      <c r="C1636" s="426">
        <v>3.1444444444444448</v>
      </c>
      <c r="D1636" s="426">
        <v>26.11602222222222</v>
      </c>
      <c r="E1636" s="14">
        <v>3.0970979558917286</v>
      </c>
      <c r="F1636" s="14">
        <v>0</v>
      </c>
    </row>
    <row r="1637" spans="1:6" x14ac:dyDescent="0.3">
      <c r="A1637" s="425">
        <v>43266</v>
      </c>
      <c r="B1637" s="12">
        <v>166</v>
      </c>
      <c r="C1637" s="426">
        <v>1.3187500000000001</v>
      </c>
      <c r="D1637" s="426">
        <v>26.138777777777779</v>
      </c>
      <c r="E1637" s="14">
        <v>3.1056712738484888</v>
      </c>
      <c r="F1637" s="14">
        <v>0</v>
      </c>
    </row>
    <row r="1638" spans="1:6" x14ac:dyDescent="0.3">
      <c r="A1638" s="425">
        <v>43267</v>
      </c>
      <c r="B1638" s="12">
        <v>167</v>
      </c>
      <c r="C1638" s="426">
        <v>4.0333333333333332</v>
      </c>
      <c r="D1638" s="426">
        <v>25.831577777777781</v>
      </c>
      <c r="E1638" s="14">
        <v>2.9917311153719313</v>
      </c>
      <c r="F1638" s="14">
        <v>0</v>
      </c>
    </row>
    <row r="1639" spans="1:6" x14ac:dyDescent="0.3">
      <c r="A1639" s="425">
        <v>43268</v>
      </c>
      <c r="B1639" s="12">
        <v>168</v>
      </c>
      <c r="C1639" s="426">
        <v>10.185714285714287</v>
      </c>
      <c r="D1639" s="426">
        <v>25.902688888888889</v>
      </c>
      <c r="E1639" s="14">
        <v>3.0177612959357654</v>
      </c>
      <c r="F1639" s="14">
        <v>0</v>
      </c>
    </row>
    <row r="1640" spans="1:6" x14ac:dyDescent="0.3">
      <c r="A1640" s="425">
        <v>43269</v>
      </c>
      <c r="B1640" s="12">
        <v>169</v>
      </c>
      <c r="C1640" s="426">
        <v>14.016666666666667</v>
      </c>
      <c r="D1640" s="426">
        <v>25.848644444444446</v>
      </c>
      <c r="E1640" s="14">
        <v>2.9979594803233587</v>
      </c>
      <c r="F1640" s="14">
        <v>0</v>
      </c>
    </row>
    <row r="1641" spans="1:6" x14ac:dyDescent="0.3">
      <c r="A1641" s="425">
        <v>43270</v>
      </c>
      <c r="B1641" s="12">
        <v>170</v>
      </c>
      <c r="C1641" s="426">
        <v>12.484999999999999</v>
      </c>
      <c r="D1641" s="426">
        <v>25.905533333333334</v>
      </c>
      <c r="E1641" s="14">
        <v>3.0188068117989499</v>
      </c>
      <c r="F1641" s="14">
        <v>0</v>
      </c>
    </row>
    <row r="1642" spans="1:6" x14ac:dyDescent="0.3">
      <c r="A1642" s="425">
        <v>43271</v>
      </c>
      <c r="B1642" s="12">
        <v>171</v>
      </c>
      <c r="C1642" s="426">
        <v>25.110000000000003</v>
      </c>
      <c r="D1642" s="426">
        <v>25.69788888888889</v>
      </c>
      <c r="E1642" s="14">
        <v>2.943353713789949</v>
      </c>
      <c r="F1642" s="14">
        <v>0</v>
      </c>
    </row>
    <row r="1643" spans="1:6" x14ac:dyDescent="0.3">
      <c r="A1643" s="425">
        <v>43272</v>
      </c>
      <c r="B1643" s="12">
        <v>172</v>
      </c>
      <c r="C1643" s="426">
        <v>16.84375</v>
      </c>
      <c r="D1643" s="426">
        <v>25.894155555555557</v>
      </c>
      <c r="E1643" s="14">
        <v>3.0146267384944938</v>
      </c>
      <c r="F1643" s="14">
        <v>0</v>
      </c>
    </row>
    <row r="1644" spans="1:6" x14ac:dyDescent="0.3">
      <c r="A1644" s="425">
        <v>43273</v>
      </c>
      <c r="B1644" s="12">
        <v>173</v>
      </c>
      <c r="C1644" s="426">
        <v>9.0062500000000014</v>
      </c>
      <c r="D1644" s="426">
        <v>26.079044444444445</v>
      </c>
      <c r="E1644" s="14">
        <v>3.0832119431393239</v>
      </c>
      <c r="F1644" s="14">
        <v>0</v>
      </c>
    </row>
    <row r="1645" spans="1:6" x14ac:dyDescent="0.3">
      <c r="A1645" s="425">
        <v>43274</v>
      </c>
      <c r="B1645" s="12">
        <v>174</v>
      </c>
      <c r="C1645" s="426">
        <v>12.583333333333334</v>
      </c>
      <c r="D1645" s="426">
        <v>25.848644444444446</v>
      </c>
      <c r="E1645" s="14">
        <v>2.9979594803233574</v>
      </c>
      <c r="F1645" s="14">
        <v>0</v>
      </c>
    </row>
    <row r="1646" spans="1:6" x14ac:dyDescent="0.3">
      <c r="A1646" s="425">
        <v>43275</v>
      </c>
      <c r="B1646" s="12">
        <v>175</v>
      </c>
      <c r="C1646" s="426">
        <v>9.7062500000000007</v>
      </c>
      <c r="D1646" s="426">
        <v>25.746244444444443</v>
      </c>
      <c r="E1646" s="14">
        <v>2.9607677901912579</v>
      </c>
      <c r="F1646" s="14">
        <v>0</v>
      </c>
    </row>
    <row r="1647" spans="1:6" x14ac:dyDescent="0.3">
      <c r="A1647" s="425">
        <v>43276</v>
      </c>
      <c r="B1647" s="12">
        <v>176</v>
      </c>
      <c r="C1647" s="426">
        <v>24.727777777777778</v>
      </c>
      <c r="D1647" s="426">
        <v>25.586600000000004</v>
      </c>
      <c r="E1647" s="14">
        <v>2.9036368627998193</v>
      </c>
      <c r="F1647" s="14">
        <v>0</v>
      </c>
    </row>
    <row r="1648" spans="1:6" x14ac:dyDescent="0.3">
      <c r="A1648" s="425">
        <v>43277</v>
      </c>
      <c r="B1648" s="12">
        <v>177</v>
      </c>
      <c r="C1648" s="426">
        <v>14.915000000000001</v>
      </c>
      <c r="D1648" s="426">
        <v>25.905533333333334</v>
      </c>
      <c r="E1648" s="14">
        <v>3.0188068117989499</v>
      </c>
      <c r="F1648" s="14">
        <v>0</v>
      </c>
    </row>
    <row r="1649" spans="1:6" x14ac:dyDescent="0.3">
      <c r="A1649" s="425">
        <v>43278</v>
      </c>
      <c r="B1649" s="12">
        <v>178</v>
      </c>
      <c r="C1649" s="426">
        <v>11.699999999999998</v>
      </c>
      <c r="D1649" s="426">
        <v>25.942511111111113</v>
      </c>
      <c r="E1649" s="14">
        <v>3.0324287200232614</v>
      </c>
      <c r="F1649" s="14">
        <v>0</v>
      </c>
    </row>
    <row r="1650" spans="1:6" x14ac:dyDescent="0.3">
      <c r="A1650" s="425">
        <v>43279</v>
      </c>
      <c r="B1650" s="12">
        <v>179</v>
      </c>
      <c r="C1650" s="426">
        <v>1.9833333333333334</v>
      </c>
      <c r="D1650" s="426">
        <v>25.842955555555555</v>
      </c>
      <c r="E1650" s="14">
        <v>2.9958820348581314</v>
      </c>
      <c r="F1650" s="14">
        <v>0</v>
      </c>
    </row>
    <row r="1651" spans="1:6" x14ac:dyDescent="0.3">
      <c r="A1651" s="425">
        <v>43280</v>
      </c>
      <c r="B1651" s="12">
        <v>180</v>
      </c>
      <c r="C1651" s="426">
        <v>8.6999999999999993</v>
      </c>
      <c r="D1651" s="426">
        <v>25.732022222222223</v>
      </c>
      <c r="E1651" s="14">
        <v>2.955636117401629</v>
      </c>
      <c r="F1651" s="14">
        <v>0</v>
      </c>
    </row>
    <row r="1652" spans="1:6" x14ac:dyDescent="0.3">
      <c r="A1652" s="425">
        <v>43281</v>
      </c>
      <c r="B1652" s="12">
        <v>181</v>
      </c>
      <c r="C1652" s="426">
        <v>7.7950000000000017</v>
      </c>
      <c r="D1652" s="426">
        <v>25.621088888888888</v>
      </c>
      <c r="E1652" s="14">
        <v>2.9158915251560393</v>
      </c>
      <c r="F1652" s="14">
        <v>0</v>
      </c>
    </row>
    <row r="1653" spans="1:6" x14ac:dyDescent="0.3">
      <c r="A1653" s="425">
        <v>43282</v>
      </c>
      <c r="B1653" s="12">
        <v>182</v>
      </c>
      <c r="C1653" s="426">
        <v>13.324999999999999</v>
      </c>
      <c r="D1653" s="426">
        <v>25.669444444444444</v>
      </c>
      <c r="E1653" s="14">
        <v>2.9580118319938578</v>
      </c>
      <c r="F1653" s="14">
        <v>0</v>
      </c>
    </row>
    <row r="1654" spans="1:6" x14ac:dyDescent="0.3">
      <c r="A1654" s="425">
        <v>43283</v>
      </c>
      <c r="B1654" s="12">
        <v>183</v>
      </c>
      <c r="C1654" s="426">
        <v>10.938888888888888</v>
      </c>
      <c r="D1654" s="426">
        <v>25.459240000000001</v>
      </c>
      <c r="E1654" s="14">
        <v>2.8830272326553912</v>
      </c>
      <c r="F1654" s="14">
        <v>0</v>
      </c>
    </row>
    <row r="1655" spans="1:6" x14ac:dyDescent="0.3">
      <c r="A1655" s="425">
        <v>43284</v>
      </c>
      <c r="B1655" s="12">
        <v>184</v>
      </c>
      <c r="C1655" s="426">
        <v>16.055</v>
      </c>
      <c r="D1655" s="426">
        <v>25.4618</v>
      </c>
      <c r="E1655" s="14">
        <v>2.8839296057213257</v>
      </c>
      <c r="F1655" s="14">
        <v>0</v>
      </c>
    </row>
    <row r="1656" spans="1:6" x14ac:dyDescent="0.3">
      <c r="A1656" s="425">
        <v>43285</v>
      </c>
      <c r="B1656" s="12">
        <v>185</v>
      </c>
      <c r="C1656" s="426">
        <v>13.19375</v>
      </c>
      <c r="D1656" s="426">
        <v>25.635311111111115</v>
      </c>
      <c r="E1656" s="14">
        <v>2.9457129327927731</v>
      </c>
      <c r="F1656" s="14">
        <v>0</v>
      </c>
    </row>
    <row r="1657" spans="1:6" x14ac:dyDescent="0.3">
      <c r="A1657" s="425">
        <v>43286</v>
      </c>
      <c r="B1657" s="12">
        <v>186</v>
      </c>
      <c r="C1657" s="426">
        <v>12.775</v>
      </c>
      <c r="D1657" s="426">
        <v>25.48171111111111</v>
      </c>
      <c r="E1657" s="14">
        <v>2.8909571616540095</v>
      </c>
      <c r="F1657" s="14">
        <v>0</v>
      </c>
    </row>
    <row r="1658" spans="1:6" x14ac:dyDescent="0.3">
      <c r="A1658" s="425">
        <v>43287</v>
      </c>
      <c r="B1658" s="12">
        <v>187</v>
      </c>
      <c r="C1658" s="426">
        <v>16.331250000000001</v>
      </c>
      <c r="D1658" s="426">
        <v>25.551400000000001</v>
      </c>
      <c r="E1658" s="14">
        <v>2.9156807366395259</v>
      </c>
      <c r="F1658" s="14">
        <v>0</v>
      </c>
    </row>
    <row r="1659" spans="1:6" x14ac:dyDescent="0.3">
      <c r="A1659" s="425">
        <v>43288</v>
      </c>
      <c r="B1659" s="12">
        <v>188</v>
      </c>
      <c r="C1659" s="426">
        <v>2.8444444444444441</v>
      </c>
      <c r="D1659" s="426">
        <v>25.697319999999998</v>
      </c>
      <c r="E1659" s="14">
        <v>2.9680913529735227</v>
      </c>
      <c r="F1659" s="14">
        <v>0</v>
      </c>
    </row>
    <row r="1660" spans="1:6" x14ac:dyDescent="0.3">
      <c r="A1660" s="425">
        <v>43289</v>
      </c>
      <c r="B1660" s="12">
        <v>189</v>
      </c>
      <c r="C1660" s="426">
        <v>2.0833333333333335</v>
      </c>
      <c r="D1660" s="426">
        <v>25.623080000000002</v>
      </c>
      <c r="E1660" s="14">
        <v>2.9413174367718269</v>
      </c>
      <c r="F1660" s="14">
        <v>0</v>
      </c>
    </row>
    <row r="1661" spans="1:6" x14ac:dyDescent="0.3">
      <c r="A1661" s="425">
        <v>43290</v>
      </c>
      <c r="B1661" s="12">
        <v>190</v>
      </c>
      <c r="C1661" s="426">
        <v>6.7055555555555557</v>
      </c>
      <c r="D1661" s="426">
        <v>25.812519999999999</v>
      </c>
      <c r="E1661" s="14">
        <v>3.0100850149883658</v>
      </c>
      <c r="F1661" s="14">
        <v>0</v>
      </c>
    </row>
    <row r="1662" spans="1:6" x14ac:dyDescent="0.3">
      <c r="A1662" s="425">
        <v>43291</v>
      </c>
      <c r="B1662" s="12">
        <v>191</v>
      </c>
      <c r="C1662" s="426">
        <v>11.725</v>
      </c>
      <c r="D1662" s="426">
        <v>25.707560000000001</v>
      </c>
      <c r="E1662" s="14">
        <v>2.971802039279797</v>
      </c>
      <c r="F1662" s="14">
        <v>0</v>
      </c>
    </row>
    <row r="1663" spans="1:6" x14ac:dyDescent="0.3">
      <c r="A1663" s="425">
        <v>43292</v>
      </c>
      <c r="B1663" s="12">
        <v>192</v>
      </c>
      <c r="C1663" s="426">
        <v>8.56111111111111</v>
      </c>
      <c r="D1663" s="426">
        <v>25.697319999999998</v>
      </c>
      <c r="E1663" s="14">
        <v>2.9680913529735227</v>
      </c>
      <c r="F1663" s="14">
        <v>0</v>
      </c>
    </row>
    <row r="1664" spans="1:6" x14ac:dyDescent="0.3">
      <c r="A1664" s="425">
        <v>43293</v>
      </c>
      <c r="B1664" s="12">
        <v>193</v>
      </c>
      <c r="C1664" s="426">
        <v>6.7944444444444443</v>
      </c>
      <c r="D1664" s="426">
        <v>25.707560000000001</v>
      </c>
      <c r="E1664" s="14">
        <v>2.971802039279797</v>
      </c>
      <c r="F1664" s="14">
        <v>0</v>
      </c>
    </row>
    <row r="1665" spans="1:6" x14ac:dyDescent="0.3">
      <c r="A1665" s="425">
        <v>43294</v>
      </c>
      <c r="B1665" s="12">
        <v>194</v>
      </c>
      <c r="C1665" s="426">
        <v>8.1166666666666671</v>
      </c>
      <c r="D1665" s="426">
        <v>25.766439999999999</v>
      </c>
      <c r="E1665" s="14">
        <v>2.9932220588305416</v>
      </c>
      <c r="F1665" s="14">
        <v>0</v>
      </c>
    </row>
    <row r="1666" spans="1:6" x14ac:dyDescent="0.3">
      <c r="A1666" s="425">
        <v>43295</v>
      </c>
      <c r="B1666" s="12">
        <v>195</v>
      </c>
      <c r="C1666" s="426">
        <v>16.105555555555554</v>
      </c>
      <c r="D1666" s="426">
        <v>25.982333333333337</v>
      </c>
      <c r="E1666" s="14">
        <v>3.072984656879084</v>
      </c>
      <c r="F1666" s="14">
        <v>0</v>
      </c>
    </row>
    <row r="1667" spans="1:6" x14ac:dyDescent="0.3">
      <c r="A1667" s="425">
        <v>43296</v>
      </c>
      <c r="B1667" s="12">
        <v>196</v>
      </c>
      <c r="C1667" s="426">
        <v>5.6083333333333334</v>
      </c>
      <c r="D1667" s="426">
        <v>25.723488888888888</v>
      </c>
      <c r="E1667" s="14">
        <v>2.9775827732211613</v>
      </c>
      <c r="F1667" s="14">
        <v>0</v>
      </c>
    </row>
    <row r="1668" spans="1:6" x14ac:dyDescent="0.3">
      <c r="A1668" s="425">
        <v>43297</v>
      </c>
      <c r="B1668" s="12">
        <v>197</v>
      </c>
      <c r="C1668" s="426">
        <v>15.344444444444447</v>
      </c>
      <c r="D1668" s="426">
        <v>25.45412</v>
      </c>
      <c r="E1668" s="14">
        <v>2.8812232858781179</v>
      </c>
      <c r="F1668" s="14">
        <v>0</v>
      </c>
    </row>
    <row r="1669" spans="1:6" x14ac:dyDescent="0.3">
      <c r="A1669" s="425">
        <v>43298</v>
      </c>
      <c r="B1669" s="12">
        <v>198</v>
      </c>
      <c r="C1669" s="426">
        <v>5.5277777777777777</v>
      </c>
      <c r="D1669" s="426">
        <v>25.643560000000001</v>
      </c>
      <c r="E1669" s="14">
        <v>2.9486807944635762</v>
      </c>
      <c r="F1669" s="14">
        <v>0</v>
      </c>
    </row>
    <row r="1670" spans="1:6" x14ac:dyDescent="0.3">
      <c r="A1670" s="425">
        <v>43299</v>
      </c>
      <c r="B1670" s="12">
        <v>199</v>
      </c>
      <c r="C1670" s="426">
        <v>12.614999999999998</v>
      </c>
      <c r="D1670" s="426">
        <v>25.582120000000003</v>
      </c>
      <c r="E1670" s="14">
        <v>2.9266421897261297</v>
      </c>
      <c r="F1670" s="14">
        <v>0</v>
      </c>
    </row>
    <row r="1671" spans="1:6" x14ac:dyDescent="0.3">
      <c r="A1671" s="425">
        <v>43300</v>
      </c>
      <c r="B1671" s="12">
        <v>200</v>
      </c>
      <c r="C1671" s="426">
        <v>13.334999999999999</v>
      </c>
      <c r="D1671" s="426">
        <v>25.820200000000003</v>
      </c>
      <c r="E1671" s="14">
        <v>3.0129040103642795</v>
      </c>
      <c r="F1671" s="14">
        <v>0</v>
      </c>
    </row>
    <row r="1672" spans="1:6" x14ac:dyDescent="0.3">
      <c r="A1672" s="425">
        <v>43301</v>
      </c>
      <c r="B1672" s="12">
        <v>201</v>
      </c>
      <c r="C1672" s="426">
        <v>17.656249999999996</v>
      </c>
      <c r="D1672" s="426">
        <v>25.840679999999999</v>
      </c>
      <c r="E1672" s="14">
        <v>3.0204332191396612</v>
      </c>
      <c r="F1672" s="14">
        <v>0</v>
      </c>
    </row>
    <row r="1673" spans="1:6" x14ac:dyDescent="0.3">
      <c r="A1673" s="425">
        <v>43302</v>
      </c>
      <c r="B1673" s="12">
        <v>202</v>
      </c>
      <c r="C1673" s="426">
        <v>3.9187500000000002</v>
      </c>
      <c r="D1673" s="426">
        <v>25.63588</v>
      </c>
      <c r="E1673" s="14">
        <v>2.9459175234785873</v>
      </c>
      <c r="F1673" s="14">
        <v>0</v>
      </c>
    </row>
    <row r="1674" spans="1:6" x14ac:dyDescent="0.3">
      <c r="A1674" s="425">
        <v>43303</v>
      </c>
      <c r="B1674" s="12">
        <v>203</v>
      </c>
      <c r="C1674" s="426">
        <v>5.8687500000000004</v>
      </c>
      <c r="D1674" s="426">
        <v>25.615400000000001</v>
      </c>
      <c r="E1674" s="14">
        <v>2.9385606025620166</v>
      </c>
      <c r="F1674" s="14">
        <v>0</v>
      </c>
    </row>
    <row r="1675" spans="1:6" x14ac:dyDescent="0.3">
      <c r="A1675" s="425">
        <v>43304</v>
      </c>
      <c r="B1675" s="12">
        <v>204</v>
      </c>
      <c r="C1675" s="426">
        <v>5.3055555555555554</v>
      </c>
      <c r="D1675" s="426">
        <v>25.630759999999999</v>
      </c>
      <c r="E1675" s="14">
        <v>2.9440766841859345</v>
      </c>
      <c r="F1675" s="14">
        <v>0</v>
      </c>
    </row>
    <row r="1676" spans="1:6" x14ac:dyDescent="0.3">
      <c r="A1676" s="425">
        <v>43305</v>
      </c>
      <c r="B1676" s="12">
        <v>205</v>
      </c>
      <c r="C1676" s="426">
        <v>4.05</v>
      </c>
      <c r="D1676" s="426">
        <v>25.523240000000001</v>
      </c>
      <c r="E1676" s="14">
        <v>2.9056665655460754</v>
      </c>
      <c r="F1676" s="14">
        <v>0</v>
      </c>
    </row>
    <row r="1677" spans="1:6" x14ac:dyDescent="0.3">
      <c r="A1677" s="425">
        <v>43306</v>
      </c>
      <c r="B1677" s="12">
        <v>206</v>
      </c>
      <c r="C1677" s="426">
        <v>5.56</v>
      </c>
      <c r="D1677" s="426">
        <v>25.658919999999998</v>
      </c>
      <c r="E1677" s="14">
        <v>2.9542145823779902</v>
      </c>
      <c r="F1677" s="14">
        <v>0</v>
      </c>
    </row>
    <row r="1678" spans="1:6" x14ac:dyDescent="0.3">
      <c r="A1678" s="425">
        <v>43307</v>
      </c>
      <c r="B1678" s="12">
        <v>207</v>
      </c>
      <c r="C1678" s="426">
        <v>9.8249999999999993</v>
      </c>
      <c r="D1678" s="426">
        <v>25.815079999999998</v>
      </c>
      <c r="E1678" s="14">
        <v>3.0110244100232531</v>
      </c>
      <c r="F1678" s="14">
        <v>0</v>
      </c>
    </row>
    <row r="1679" spans="1:6" x14ac:dyDescent="0.3">
      <c r="A1679" s="425">
        <v>43308</v>
      </c>
      <c r="B1679" s="12">
        <v>208</v>
      </c>
      <c r="C1679" s="426">
        <v>2.5625</v>
      </c>
      <c r="D1679" s="426">
        <v>25.687080000000002</v>
      </c>
      <c r="E1679" s="14">
        <v>2.964384968886467</v>
      </c>
      <c r="F1679" s="14">
        <v>0</v>
      </c>
    </row>
    <row r="1680" spans="1:6" x14ac:dyDescent="0.3">
      <c r="A1680" s="425">
        <v>43309</v>
      </c>
      <c r="B1680" s="12">
        <v>209</v>
      </c>
      <c r="C1680" s="426">
        <v>1.9055555555555554</v>
      </c>
      <c r="D1680" s="426">
        <v>25.681960000000004</v>
      </c>
      <c r="E1680" s="14">
        <v>2.9625333896551829</v>
      </c>
      <c r="F1680" s="14">
        <v>0</v>
      </c>
    </row>
    <row r="1681" spans="1:6" x14ac:dyDescent="0.3">
      <c r="A1681" s="425">
        <v>43310</v>
      </c>
      <c r="B1681" s="12">
        <v>210</v>
      </c>
      <c r="C1681" s="426">
        <v>1.1428571428571428</v>
      </c>
      <c r="D1681" s="426">
        <v>25.524377777777779</v>
      </c>
      <c r="E1681" s="14">
        <v>2.9060705517188259</v>
      </c>
      <c r="F1681" s="14">
        <v>0</v>
      </c>
    </row>
    <row r="1682" spans="1:6" x14ac:dyDescent="0.3">
      <c r="A1682" s="425">
        <v>43311</v>
      </c>
      <c r="B1682" s="12">
        <v>211</v>
      </c>
      <c r="C1682" s="426">
        <v>1.3222222222222222</v>
      </c>
      <c r="D1682" s="426">
        <v>25.336360000000003</v>
      </c>
      <c r="E1682" s="14">
        <v>2.8400261989226299</v>
      </c>
      <c r="F1682" s="14">
        <v>0</v>
      </c>
    </row>
    <row r="1683" spans="1:6" x14ac:dyDescent="0.3">
      <c r="A1683" s="425">
        <v>43312</v>
      </c>
      <c r="B1683" s="12">
        <v>212</v>
      </c>
      <c r="C1683" s="426">
        <v>5.5142857142857142</v>
      </c>
      <c r="D1683" s="426">
        <v>25.697320000000005</v>
      </c>
      <c r="E1683" s="14">
        <v>2.968091352973524</v>
      </c>
      <c r="F1683" s="14">
        <v>0</v>
      </c>
    </row>
    <row r="1684" spans="1:6" x14ac:dyDescent="0.3">
      <c r="A1684" s="425">
        <v>43313</v>
      </c>
      <c r="B1684" s="12">
        <v>213</v>
      </c>
      <c r="C1684" s="426">
        <v>2.6357142857142857</v>
      </c>
      <c r="D1684" s="426">
        <v>25.436199999999999</v>
      </c>
      <c r="E1684" s="14">
        <v>2.8749178626260323</v>
      </c>
      <c r="F1684" s="14">
        <v>0</v>
      </c>
    </row>
    <row r="1685" spans="1:6" x14ac:dyDescent="0.3">
      <c r="A1685" s="425">
        <v>43314</v>
      </c>
      <c r="B1685" s="12">
        <v>214</v>
      </c>
      <c r="C1685" s="426">
        <v>3.0142857142857138</v>
      </c>
      <c r="D1685" s="426">
        <v>25.469480000000004</v>
      </c>
      <c r="E1685" s="14">
        <v>2.8866383239430862</v>
      </c>
      <c r="F1685" s="14">
        <v>0</v>
      </c>
    </row>
    <row r="1686" spans="1:6" x14ac:dyDescent="0.3">
      <c r="A1686" s="425">
        <v>43315</v>
      </c>
      <c r="B1686" s="12">
        <v>215</v>
      </c>
      <c r="C1686" s="426">
        <v>2.2700000000000005</v>
      </c>
      <c r="D1686" s="426">
        <v>25.584111111111113</v>
      </c>
      <c r="E1686" s="14">
        <v>2.9273539841117922</v>
      </c>
      <c r="F1686" s="14">
        <v>0</v>
      </c>
    </row>
    <row r="1687" spans="1:6" x14ac:dyDescent="0.3">
      <c r="A1687" s="425">
        <v>43316</v>
      </c>
      <c r="B1687" s="12">
        <v>216</v>
      </c>
      <c r="C1687" s="426">
        <v>3.5277777777777772</v>
      </c>
      <c r="D1687" s="426">
        <v>25.666600000000003</v>
      </c>
      <c r="E1687" s="14">
        <v>2.9569851007135508</v>
      </c>
      <c r="F1687" s="14">
        <v>0</v>
      </c>
    </row>
    <row r="1688" spans="1:6" x14ac:dyDescent="0.3">
      <c r="A1688" s="425">
        <v>43317</v>
      </c>
      <c r="B1688" s="12">
        <v>217</v>
      </c>
      <c r="C1688" s="426">
        <v>0.66666666666666663</v>
      </c>
      <c r="D1688" s="426">
        <v>25.761320000000005</v>
      </c>
      <c r="E1688" s="14">
        <v>2.9913537915921986</v>
      </c>
      <c r="F1688" s="14">
        <v>0</v>
      </c>
    </row>
    <row r="1689" spans="1:6" x14ac:dyDescent="0.3">
      <c r="A1689" s="425">
        <v>43318</v>
      </c>
      <c r="B1689" s="12">
        <v>218</v>
      </c>
      <c r="C1689" s="426">
        <v>0.45714285714285718</v>
      </c>
      <c r="D1689" s="426">
        <v>25.697320000000005</v>
      </c>
      <c r="E1689" s="14">
        <v>2.968091352973524</v>
      </c>
      <c r="F1689" s="14">
        <v>0</v>
      </c>
    </row>
    <row r="1690" spans="1:6" x14ac:dyDescent="0.3">
      <c r="A1690" s="425">
        <v>43319</v>
      </c>
      <c r="B1690" s="12">
        <v>219</v>
      </c>
      <c r="C1690" s="426">
        <v>4.8777777777777773</v>
      </c>
      <c r="D1690" s="426">
        <v>25.60004</v>
      </c>
      <c r="E1690" s="14">
        <v>2.9330541709394029</v>
      </c>
      <c r="F1690" s="14">
        <v>0</v>
      </c>
    </row>
    <row r="1691" spans="1:6" x14ac:dyDescent="0.3">
      <c r="A1691" s="425">
        <v>43320</v>
      </c>
      <c r="B1691" s="12">
        <v>220</v>
      </c>
      <c r="C1691" s="426">
        <v>3.0785714285714283</v>
      </c>
      <c r="D1691" s="426">
        <v>25.7178</v>
      </c>
      <c r="E1691" s="14">
        <v>2.975517029468592</v>
      </c>
      <c r="F1691" s="14">
        <v>0</v>
      </c>
    </row>
    <row r="1692" spans="1:6" x14ac:dyDescent="0.3">
      <c r="A1692" s="425">
        <v>43321</v>
      </c>
      <c r="B1692" s="12">
        <v>221</v>
      </c>
      <c r="C1692" s="426">
        <v>3.05</v>
      </c>
      <c r="D1692" s="426">
        <v>25.625640000000004</v>
      </c>
      <c r="E1692" s="14">
        <v>2.942236917741297</v>
      </c>
      <c r="F1692" s="14">
        <v>0</v>
      </c>
    </row>
    <row r="1693" spans="1:6" x14ac:dyDescent="0.3">
      <c r="A1693" s="425">
        <v>43322</v>
      </c>
      <c r="B1693" s="12">
        <v>222</v>
      </c>
      <c r="C1693" s="426">
        <v>4.1722222222222216</v>
      </c>
      <c r="D1693" s="426">
        <v>25.661480000000001</v>
      </c>
      <c r="E1693" s="14">
        <v>2.9551378199566289</v>
      </c>
      <c r="F1693" s="14">
        <v>0</v>
      </c>
    </row>
    <row r="1694" spans="1:6" x14ac:dyDescent="0.3">
      <c r="A1694" s="425">
        <v>43323</v>
      </c>
      <c r="B1694" s="12">
        <v>223</v>
      </c>
      <c r="C1694" s="426">
        <v>1.655</v>
      </c>
      <c r="D1694" s="426">
        <v>25.77412</v>
      </c>
      <c r="E1694" s="14">
        <v>2.996026481675115</v>
      </c>
      <c r="F1694" s="14">
        <v>0</v>
      </c>
    </row>
    <row r="1695" spans="1:6" x14ac:dyDescent="0.3">
      <c r="A1695" s="425">
        <v>43324</v>
      </c>
      <c r="B1695" s="12">
        <v>224</v>
      </c>
      <c r="C1695" s="426">
        <v>4.1449999999999996</v>
      </c>
      <c r="D1695" s="426">
        <v>25.753640000000001</v>
      </c>
      <c r="E1695" s="14">
        <v>2.9885534122031614</v>
      </c>
      <c r="F1695" s="14">
        <v>0</v>
      </c>
    </row>
    <row r="1696" spans="1:6" x14ac:dyDescent="0.3">
      <c r="A1696" s="425">
        <v>43325</v>
      </c>
      <c r="B1696" s="12">
        <v>225</v>
      </c>
      <c r="C1696" s="426">
        <v>2.8055555555555554</v>
      </c>
      <c r="D1696" s="426">
        <v>25.510439999999999</v>
      </c>
      <c r="E1696" s="14">
        <v>2.9011253562970931</v>
      </c>
      <c r="F1696" s="14">
        <v>0</v>
      </c>
    </row>
    <row r="1697" spans="1:6" x14ac:dyDescent="0.3">
      <c r="A1697" s="425">
        <v>43326</v>
      </c>
      <c r="B1697" s="12">
        <v>226</v>
      </c>
      <c r="C1697" s="426">
        <v>0.18571428571428572</v>
      </c>
      <c r="D1697" s="426">
        <v>25.533480000000001</v>
      </c>
      <c r="E1697" s="14">
        <v>2.9093043408626893</v>
      </c>
      <c r="F1697" s="14">
        <v>0</v>
      </c>
    </row>
    <row r="1698" spans="1:6" x14ac:dyDescent="0.3">
      <c r="A1698" s="425">
        <v>43327</v>
      </c>
      <c r="B1698" s="12">
        <v>227</v>
      </c>
      <c r="C1698" s="426">
        <v>0.38125000000000003</v>
      </c>
      <c r="D1698" s="426">
        <v>25.556519999999999</v>
      </c>
      <c r="E1698" s="14">
        <v>2.9175049702385554</v>
      </c>
      <c r="F1698" s="14">
        <v>0</v>
      </c>
    </row>
    <row r="1699" spans="1:6" x14ac:dyDescent="0.3">
      <c r="A1699" s="425">
        <v>43328</v>
      </c>
      <c r="B1699" s="12">
        <v>228</v>
      </c>
      <c r="C1699" s="426">
        <v>2.15</v>
      </c>
      <c r="D1699" s="426">
        <v>25.715239999999998</v>
      </c>
      <c r="E1699" s="14">
        <v>2.9745878783414672</v>
      </c>
      <c r="F1699" s="14">
        <v>0</v>
      </c>
    </row>
    <row r="1700" spans="1:6" x14ac:dyDescent="0.3">
      <c r="A1700" s="425">
        <v>43329</v>
      </c>
      <c r="B1700" s="12">
        <v>229</v>
      </c>
      <c r="C1700" s="426">
        <v>0.92499999999999993</v>
      </c>
      <c r="D1700" s="426">
        <v>25.751080000000002</v>
      </c>
      <c r="E1700" s="14">
        <v>2.9876204913613371</v>
      </c>
      <c r="F1700" s="14">
        <v>0</v>
      </c>
    </row>
    <row r="1701" spans="1:6" x14ac:dyDescent="0.3">
      <c r="A1701" s="425">
        <v>43330</v>
      </c>
      <c r="B1701" s="12">
        <v>230</v>
      </c>
      <c r="C1701" s="426">
        <v>1.2</v>
      </c>
      <c r="D1701" s="426">
        <v>25.418279999999996</v>
      </c>
      <c r="E1701" s="14">
        <v>2.8686254843539989</v>
      </c>
      <c r="F1701" s="14">
        <v>0</v>
      </c>
    </row>
    <row r="1702" spans="1:6" x14ac:dyDescent="0.3">
      <c r="A1702" s="425">
        <v>43331</v>
      </c>
      <c r="B1702" s="12">
        <v>231</v>
      </c>
      <c r="C1702" s="426">
        <v>3.7611111111111111</v>
      </c>
      <c r="D1702" s="426">
        <v>25.37988</v>
      </c>
      <c r="E1702" s="14">
        <v>2.8551857017033915</v>
      </c>
      <c r="F1702" s="14">
        <v>0</v>
      </c>
    </row>
    <row r="1703" spans="1:6" x14ac:dyDescent="0.3">
      <c r="A1703" s="425">
        <v>43332</v>
      </c>
      <c r="B1703" s="12">
        <v>232</v>
      </c>
      <c r="C1703" s="426">
        <v>0.19999999999999998</v>
      </c>
      <c r="D1703" s="426">
        <v>25.47972</v>
      </c>
      <c r="E1703" s="14">
        <v>2.8902536802736347</v>
      </c>
      <c r="F1703" s="14">
        <v>0</v>
      </c>
    </row>
    <row r="1704" spans="1:6" x14ac:dyDescent="0.3">
      <c r="A1704" s="425">
        <v>43333</v>
      </c>
      <c r="B1704" s="12">
        <v>233</v>
      </c>
      <c r="C1704" s="426">
        <v>1.6666666666666666E-2</v>
      </c>
      <c r="D1704" s="426">
        <v>25.649533333333334</v>
      </c>
      <c r="E1704" s="14">
        <v>2.9508316748788941</v>
      </c>
      <c r="F1704" s="14">
        <v>0</v>
      </c>
    </row>
    <row r="1705" spans="1:6" x14ac:dyDescent="0.3">
      <c r="A1705" s="425">
        <v>43334</v>
      </c>
      <c r="B1705" s="12">
        <v>234</v>
      </c>
      <c r="C1705" s="426">
        <v>0.47142857142857142</v>
      </c>
      <c r="D1705" s="426">
        <v>25.612839999999998</v>
      </c>
      <c r="E1705" s="14">
        <v>2.9376421939713748</v>
      </c>
      <c r="F1705" s="14">
        <v>0</v>
      </c>
    </row>
    <row r="1706" spans="1:6" x14ac:dyDescent="0.3">
      <c r="A1706" s="425">
        <v>43335</v>
      </c>
      <c r="B1706" s="12">
        <v>235</v>
      </c>
      <c r="C1706" s="426">
        <v>1.2749999999999999</v>
      </c>
      <c r="D1706" s="426">
        <v>25.589799999999997</v>
      </c>
      <c r="E1706" s="14">
        <v>2.9293885748541539</v>
      </c>
      <c r="F1706" s="14">
        <v>0</v>
      </c>
    </row>
    <row r="1707" spans="1:6" x14ac:dyDescent="0.3">
      <c r="A1707" s="425">
        <v>43336</v>
      </c>
      <c r="B1707" s="12">
        <v>236</v>
      </c>
      <c r="C1707" s="426">
        <v>0.16666666666666666</v>
      </c>
      <c r="D1707" s="426">
        <v>25.776679999999999</v>
      </c>
      <c r="E1707" s="14">
        <v>2.9969618285902162</v>
      </c>
      <c r="F1707" s="14">
        <v>0</v>
      </c>
    </row>
    <row r="1708" spans="1:6" x14ac:dyDescent="0.3">
      <c r="A1708" s="425">
        <v>43337</v>
      </c>
      <c r="B1708" s="12">
        <v>237</v>
      </c>
      <c r="C1708" s="426">
        <v>0.23333333333333334</v>
      </c>
      <c r="D1708" s="426">
        <v>25.651240000000001</v>
      </c>
      <c r="E1708" s="14">
        <v>2.9514464805289866</v>
      </c>
      <c r="F1708" s="14">
        <v>0</v>
      </c>
    </row>
    <row r="1709" spans="1:6" x14ac:dyDescent="0.3">
      <c r="A1709" s="425">
        <v>43338</v>
      </c>
      <c r="B1709" s="12">
        <v>238</v>
      </c>
      <c r="C1709" s="426">
        <v>4.0444444444444443</v>
      </c>
      <c r="D1709" s="426">
        <v>25.602600000000002</v>
      </c>
      <c r="E1709" s="14">
        <v>2.9339712396432418</v>
      </c>
      <c r="F1709" s="14">
        <v>0</v>
      </c>
    </row>
    <row r="1710" spans="1:6" x14ac:dyDescent="0.3">
      <c r="A1710" s="425">
        <v>43339</v>
      </c>
      <c r="B1710" s="12">
        <v>239</v>
      </c>
      <c r="C1710" s="426">
        <v>0.15</v>
      </c>
      <c r="D1710" s="426">
        <v>25.738280000000003</v>
      </c>
      <c r="E1710" s="14">
        <v>2.9829599281437638</v>
      </c>
      <c r="F1710" s="14">
        <v>0</v>
      </c>
    </row>
    <row r="1711" spans="1:6" x14ac:dyDescent="0.3">
      <c r="A1711" s="425">
        <v>43340</v>
      </c>
      <c r="B1711" s="12">
        <v>240</v>
      </c>
      <c r="C1711" s="426">
        <v>1.6</v>
      </c>
      <c r="D1711" s="426">
        <v>25.8202</v>
      </c>
      <c r="E1711" s="14">
        <v>3.012904010364279</v>
      </c>
      <c r="F1711" s="14">
        <v>0</v>
      </c>
    </row>
    <row r="1712" spans="1:6" x14ac:dyDescent="0.3">
      <c r="A1712" s="425">
        <v>43341</v>
      </c>
      <c r="B1712" s="12">
        <v>241</v>
      </c>
      <c r="C1712" s="426">
        <v>2.25</v>
      </c>
      <c r="D1712" s="426">
        <v>25.658920000000002</v>
      </c>
      <c r="E1712" s="14">
        <v>2.9542145823779911</v>
      </c>
      <c r="F1712" s="14">
        <v>0</v>
      </c>
    </row>
    <row r="1713" spans="1:6" x14ac:dyDescent="0.3">
      <c r="A1713" s="425">
        <v>43342</v>
      </c>
      <c r="B1713" s="12">
        <v>242</v>
      </c>
      <c r="C1713" s="426">
        <v>0.56111111111111112</v>
      </c>
      <c r="D1713" s="426">
        <v>25.551400000000001</v>
      </c>
      <c r="E1713" s="14">
        <v>2.9156807366395259</v>
      </c>
      <c r="F1713" s="14">
        <v>0</v>
      </c>
    </row>
    <row r="1714" spans="1:6" x14ac:dyDescent="0.3">
      <c r="A1714" s="425">
        <v>43343</v>
      </c>
      <c r="B1714" s="12">
        <v>243</v>
      </c>
      <c r="C1714" s="426">
        <v>0.16666666666666666</v>
      </c>
      <c r="D1714" s="426">
        <v>25.745960000000004</v>
      </c>
      <c r="E1714" s="14">
        <v>2.9857554579538359</v>
      </c>
      <c r="F1714" s="14">
        <v>0</v>
      </c>
    </row>
    <row r="1715" spans="1:6" x14ac:dyDescent="0.3">
      <c r="A1715" s="425">
        <v>43344</v>
      </c>
      <c r="B1715" s="12">
        <v>244</v>
      </c>
      <c r="C1715" s="426">
        <v>5</v>
      </c>
      <c r="D1715" s="426">
        <v>25.761319999999998</v>
      </c>
      <c r="E1715" s="14">
        <v>3.0164912184122996</v>
      </c>
      <c r="F1715" s="14">
        <v>0</v>
      </c>
    </row>
    <row r="1716" spans="1:6" x14ac:dyDescent="0.3">
      <c r="A1716" s="425">
        <v>43345</v>
      </c>
      <c r="B1716" s="12">
        <v>245</v>
      </c>
      <c r="C1716" s="426">
        <v>1.4777777777777779</v>
      </c>
      <c r="D1716" s="426">
        <v>25.63588</v>
      </c>
      <c r="E1716" s="14">
        <v>2.9706731329195835</v>
      </c>
      <c r="F1716" s="14">
        <v>0</v>
      </c>
    </row>
    <row r="1717" spans="1:6" x14ac:dyDescent="0.3">
      <c r="A1717" s="425">
        <v>43346</v>
      </c>
      <c r="B1717" s="12">
        <v>246</v>
      </c>
      <c r="C1717" s="426">
        <v>1.6055555555555554</v>
      </c>
      <c r="D1717" s="426">
        <v>25.710120000000003</v>
      </c>
      <c r="E1717" s="14">
        <v>2.9977113108635804</v>
      </c>
      <c r="F1717" s="14">
        <v>0</v>
      </c>
    </row>
    <row r="1718" spans="1:6" x14ac:dyDescent="0.3">
      <c r="A1718" s="425">
        <v>43347</v>
      </c>
      <c r="B1718" s="12">
        <v>247</v>
      </c>
      <c r="C1718" s="426">
        <v>0.42000000000000004</v>
      </c>
      <c r="D1718" s="426">
        <v>25.881640000000001</v>
      </c>
      <c r="E1718" s="14">
        <v>3.0610523246608659</v>
      </c>
      <c r="F1718" s="14">
        <v>0</v>
      </c>
    </row>
    <row r="1719" spans="1:6" x14ac:dyDescent="0.3">
      <c r="A1719" s="425">
        <v>43348</v>
      </c>
      <c r="B1719" s="12">
        <v>248</v>
      </c>
      <c r="C1719" s="426">
        <v>0.22999999999999998</v>
      </c>
      <c r="D1719" s="426">
        <v>25.733160000000002</v>
      </c>
      <c r="E1719" s="14">
        <v>3.0061488284051241</v>
      </c>
      <c r="F1719" s="14">
        <v>0</v>
      </c>
    </row>
    <row r="1720" spans="1:6" x14ac:dyDescent="0.3">
      <c r="A1720" s="425">
        <v>43349</v>
      </c>
      <c r="B1720" s="12">
        <v>249</v>
      </c>
      <c r="C1720" s="426">
        <v>2.1437500000000003</v>
      </c>
      <c r="D1720" s="426">
        <v>25.7818</v>
      </c>
      <c r="E1720" s="14">
        <v>3.0240336116231554</v>
      </c>
      <c r="F1720" s="14">
        <v>0</v>
      </c>
    </row>
    <row r="1721" spans="1:6" x14ac:dyDescent="0.3">
      <c r="A1721" s="425">
        <v>43350</v>
      </c>
      <c r="B1721" s="12">
        <v>250</v>
      </c>
      <c r="C1721" s="426">
        <v>7.0349999999999993</v>
      </c>
      <c r="D1721" s="426">
        <v>25.874244444444443</v>
      </c>
      <c r="E1721" s="14">
        <v>3.0582959754158998</v>
      </c>
      <c r="F1721" s="14">
        <v>0</v>
      </c>
    </row>
    <row r="1722" spans="1:6" x14ac:dyDescent="0.3">
      <c r="A1722" s="425">
        <v>43351</v>
      </c>
      <c r="B1722" s="12">
        <v>251</v>
      </c>
      <c r="C1722" s="426">
        <v>3.5350000000000001</v>
      </c>
      <c r="D1722" s="426">
        <v>25.794599999999996</v>
      </c>
      <c r="E1722" s="14">
        <v>3.0287564469176265</v>
      </c>
      <c r="F1722" s="14">
        <v>0</v>
      </c>
    </row>
    <row r="1723" spans="1:6" x14ac:dyDescent="0.3">
      <c r="A1723" s="425">
        <v>43352</v>
      </c>
      <c r="B1723" s="12">
        <v>252</v>
      </c>
      <c r="C1723" s="426">
        <v>2.2944444444444447</v>
      </c>
      <c r="D1723" s="426">
        <v>25.615400000000001</v>
      </c>
      <c r="E1723" s="14">
        <v>2.9632543891381671</v>
      </c>
      <c r="F1723" s="14">
        <v>0</v>
      </c>
    </row>
    <row r="1724" spans="1:6" x14ac:dyDescent="0.3">
      <c r="A1724" s="425">
        <v>43353</v>
      </c>
      <c r="B1724" s="12">
        <v>253</v>
      </c>
      <c r="C1724" s="426">
        <v>6.0062499999999996</v>
      </c>
      <c r="D1724" s="426">
        <v>25.594920000000002</v>
      </c>
      <c r="E1724" s="14">
        <v>2.9558529450785982</v>
      </c>
      <c r="F1724" s="14">
        <v>0</v>
      </c>
    </row>
    <row r="1725" spans="1:6" x14ac:dyDescent="0.3">
      <c r="A1725" s="425">
        <v>43354</v>
      </c>
      <c r="B1725" s="12">
        <v>254</v>
      </c>
      <c r="C1725" s="426">
        <v>2.1666666666666661</v>
      </c>
      <c r="D1725" s="426">
        <v>25.725480000000005</v>
      </c>
      <c r="E1725" s="14">
        <v>3.0033338798655262</v>
      </c>
      <c r="F1725" s="14">
        <v>0</v>
      </c>
    </row>
    <row r="1726" spans="1:6" x14ac:dyDescent="0.3">
      <c r="A1726" s="425">
        <v>43355</v>
      </c>
      <c r="B1726" s="12">
        <v>255</v>
      </c>
      <c r="C1726" s="426">
        <v>4.9999999999999996E-2</v>
      </c>
      <c r="D1726" s="426">
        <v>25.7818</v>
      </c>
      <c r="E1726" s="14">
        <v>3.0240336116231554</v>
      </c>
      <c r="F1726" s="14">
        <v>0</v>
      </c>
    </row>
    <row r="1727" spans="1:6" x14ac:dyDescent="0.3">
      <c r="A1727" s="425">
        <v>43356</v>
      </c>
      <c r="B1727" s="12">
        <v>256</v>
      </c>
      <c r="C1727" s="426">
        <v>0.5</v>
      </c>
      <c r="D1727" s="426">
        <v>25.697319999999998</v>
      </c>
      <c r="E1727" s="14">
        <v>2.9930332971161571</v>
      </c>
      <c r="F1727" s="14">
        <v>0</v>
      </c>
    </row>
    <row r="1728" spans="1:6" x14ac:dyDescent="0.3">
      <c r="A1728" s="425">
        <v>43357</v>
      </c>
      <c r="B1728" s="12">
        <v>257</v>
      </c>
      <c r="C1728" s="426">
        <v>1.1625000000000001</v>
      </c>
      <c r="D1728" s="426">
        <v>25.881640000000001</v>
      </c>
      <c r="E1728" s="14">
        <v>3.0610523246608659</v>
      </c>
      <c r="F1728" s="14">
        <v>0</v>
      </c>
    </row>
    <row r="1729" spans="1:6" x14ac:dyDescent="0.3">
      <c r="A1729" s="425">
        <v>43358</v>
      </c>
      <c r="B1729" s="12">
        <v>258</v>
      </c>
      <c r="C1729" s="426">
        <v>1.7777777777777777</v>
      </c>
      <c r="D1729" s="426">
        <v>25.857177777777778</v>
      </c>
      <c r="E1729" s="14">
        <v>3.0519438625067803</v>
      </c>
      <c r="F1729" s="14">
        <v>0</v>
      </c>
    </row>
    <row r="1730" spans="1:6" x14ac:dyDescent="0.3">
      <c r="A1730" s="425">
        <v>43359</v>
      </c>
      <c r="B1730" s="12">
        <v>259</v>
      </c>
      <c r="C1730" s="426">
        <v>5.7285714285714286</v>
      </c>
      <c r="D1730" s="426">
        <v>26.04206666666667</v>
      </c>
      <c r="E1730" s="14">
        <v>3.1214057863880935</v>
      </c>
      <c r="F1730" s="14">
        <v>0</v>
      </c>
    </row>
    <row r="1731" spans="1:6" x14ac:dyDescent="0.3">
      <c r="A1731" s="425">
        <v>43360</v>
      </c>
      <c r="B1731" s="12">
        <v>260</v>
      </c>
      <c r="C1731" s="426">
        <v>0.14285714285714285</v>
      </c>
      <c r="D1731" s="426">
        <v>26.187133333333332</v>
      </c>
      <c r="E1731" s="14">
        <v>3.1769091886813556</v>
      </c>
      <c r="F1731" s="14">
        <v>0</v>
      </c>
    </row>
    <row r="1732" spans="1:6" x14ac:dyDescent="0.3">
      <c r="A1732" s="425">
        <v>43361</v>
      </c>
      <c r="B1732" s="12">
        <v>261</v>
      </c>
      <c r="C1732" s="426">
        <v>0.5</v>
      </c>
      <c r="D1732" s="426">
        <v>26.133088888888889</v>
      </c>
      <c r="E1732" s="14">
        <v>3.1561280719010432</v>
      </c>
      <c r="F1732" s="14">
        <v>0</v>
      </c>
    </row>
    <row r="1733" spans="1:6" x14ac:dyDescent="0.3">
      <c r="A1733" s="425">
        <v>43362</v>
      </c>
      <c r="B1733" s="12">
        <v>262</v>
      </c>
      <c r="C1733" s="426">
        <v>0.55714285714285716</v>
      </c>
      <c r="D1733" s="426">
        <v>26.178600000000003</v>
      </c>
      <c r="E1733" s="14">
        <v>3.1736197846573395</v>
      </c>
      <c r="F1733" s="14">
        <v>0</v>
      </c>
    </row>
    <row r="1734" spans="1:6" x14ac:dyDescent="0.3">
      <c r="A1734" s="425">
        <v>43363</v>
      </c>
      <c r="B1734" s="12">
        <v>263</v>
      </c>
      <c r="C1734" s="426">
        <v>0</v>
      </c>
      <c r="D1734" s="426">
        <v>25.874244444444443</v>
      </c>
      <c r="E1734" s="14">
        <v>3.0582959754158998</v>
      </c>
      <c r="F1734" s="14">
        <v>0</v>
      </c>
    </row>
    <row r="1735" spans="1:6" x14ac:dyDescent="0.3">
      <c r="A1735" s="425">
        <v>43364</v>
      </c>
      <c r="B1735" s="12">
        <v>264</v>
      </c>
      <c r="C1735" s="426">
        <v>1.7437499999999999</v>
      </c>
      <c r="D1735" s="426">
        <v>25.80597777777778</v>
      </c>
      <c r="E1735" s="14">
        <v>3.0329602342666835</v>
      </c>
      <c r="F1735" s="14">
        <v>0</v>
      </c>
    </row>
    <row r="1736" spans="1:6" x14ac:dyDescent="0.3">
      <c r="A1736" s="425">
        <v>43365</v>
      </c>
      <c r="B1736" s="12">
        <v>265</v>
      </c>
      <c r="C1736" s="426">
        <v>1.5874999999999999</v>
      </c>
      <c r="D1736" s="426">
        <v>26.007933333333334</v>
      </c>
      <c r="E1736" s="14">
        <v>3.1084745090995991</v>
      </c>
      <c r="F1736" s="14">
        <v>0</v>
      </c>
    </row>
    <row r="1737" spans="1:6" x14ac:dyDescent="0.3">
      <c r="A1737" s="425">
        <v>43366</v>
      </c>
      <c r="B1737" s="12">
        <v>266</v>
      </c>
      <c r="C1737" s="426">
        <v>0.74285714285714277</v>
      </c>
      <c r="D1737" s="426">
        <v>26.101800000000001</v>
      </c>
      <c r="E1737" s="14">
        <v>3.1441530500510422</v>
      </c>
      <c r="F1737" s="14">
        <v>0</v>
      </c>
    </row>
    <row r="1738" spans="1:6" x14ac:dyDescent="0.3">
      <c r="A1738" s="425">
        <v>43367</v>
      </c>
      <c r="B1738" s="12">
        <v>267</v>
      </c>
      <c r="C1738" s="426">
        <v>0</v>
      </c>
      <c r="D1738" s="426">
        <v>25.817355555555558</v>
      </c>
      <c r="E1738" s="14">
        <v>3.0371693995629259</v>
      </c>
      <c r="F1738" s="14">
        <v>0</v>
      </c>
    </row>
    <row r="1739" spans="1:6" x14ac:dyDescent="0.3">
      <c r="A1739" s="425">
        <v>43368</v>
      </c>
      <c r="B1739" s="12">
        <v>268</v>
      </c>
      <c r="C1739" s="426">
        <v>0.94374999999999998</v>
      </c>
      <c r="D1739" s="426">
        <v>25.899844444444444</v>
      </c>
      <c r="E1739" s="14">
        <v>3.0678468933430714</v>
      </c>
      <c r="F1739" s="14">
        <v>0</v>
      </c>
    </row>
    <row r="1740" spans="1:6" x14ac:dyDescent="0.3">
      <c r="A1740" s="425">
        <v>43369</v>
      </c>
      <c r="B1740" s="12">
        <v>269</v>
      </c>
      <c r="C1740" s="426">
        <v>2.0874999999999999</v>
      </c>
      <c r="D1740" s="426">
        <v>26.141622222222225</v>
      </c>
      <c r="E1740" s="14">
        <v>3.1594011294834874</v>
      </c>
      <c r="F1740" s="14">
        <v>0</v>
      </c>
    </row>
    <row r="1741" spans="1:6" x14ac:dyDescent="0.3">
      <c r="A1741" s="425">
        <v>43370</v>
      </c>
      <c r="B1741" s="12">
        <v>270</v>
      </c>
      <c r="C1741" s="426">
        <v>0</v>
      </c>
      <c r="D1741" s="426">
        <v>26.170066666666671</v>
      </c>
      <c r="E1741" s="14">
        <v>3.1703334476584186</v>
      </c>
      <c r="F1741" s="14">
        <v>0</v>
      </c>
    </row>
    <row r="1742" spans="1:6" x14ac:dyDescent="0.3">
      <c r="A1742" s="425">
        <v>43371</v>
      </c>
      <c r="B1742" s="12">
        <v>271</v>
      </c>
      <c r="C1742" s="426">
        <v>0.57777777777777783</v>
      </c>
      <c r="D1742" s="426">
        <v>26.216999999999999</v>
      </c>
      <c r="E1742" s="14">
        <v>3.1884462693516902</v>
      </c>
      <c r="F1742" s="14">
        <v>0</v>
      </c>
    </row>
    <row r="1743" spans="1:6" x14ac:dyDescent="0.3">
      <c r="A1743" s="425">
        <v>43372</v>
      </c>
      <c r="B1743" s="12">
        <v>272</v>
      </c>
      <c r="C1743" s="426">
        <v>0.21249999999999999</v>
      </c>
      <c r="D1743" s="426">
        <v>26.252839999999999</v>
      </c>
      <c r="E1743" s="14">
        <v>3.2023404328839575</v>
      </c>
      <c r="F1743" s="14">
        <v>0</v>
      </c>
    </row>
    <row r="1744" spans="1:6" x14ac:dyDescent="0.3">
      <c r="A1744" s="425">
        <v>43373</v>
      </c>
      <c r="B1744" s="12">
        <v>273</v>
      </c>
      <c r="C1744" s="426">
        <v>0.95</v>
      </c>
      <c r="D1744" s="426">
        <v>26.109480000000001</v>
      </c>
      <c r="E1744" s="14">
        <v>3.1470885640386435</v>
      </c>
      <c r="F1744" s="14">
        <v>0</v>
      </c>
    </row>
    <row r="1745" spans="1:6" x14ac:dyDescent="0.3">
      <c r="A1745" s="425">
        <v>43374</v>
      </c>
      <c r="B1745" s="12">
        <v>274</v>
      </c>
      <c r="C1745" s="426">
        <v>5.5714285714285712</v>
      </c>
      <c r="D1745" s="426">
        <v>26.19652</v>
      </c>
      <c r="E1745" s="14">
        <v>3.2335399279374291</v>
      </c>
      <c r="F1745" s="14">
        <v>0</v>
      </c>
    </row>
    <row r="1746" spans="1:6" x14ac:dyDescent="0.3">
      <c r="A1746" s="425">
        <v>43375</v>
      </c>
      <c r="B1746" s="12">
        <v>275</v>
      </c>
      <c r="C1746" s="426">
        <v>7.5400000000000009</v>
      </c>
      <c r="D1746" s="426">
        <v>26.403880000000001</v>
      </c>
      <c r="E1746" s="14">
        <v>3.3158494653789616</v>
      </c>
      <c r="F1746" s="14">
        <v>0</v>
      </c>
    </row>
    <row r="1747" spans="1:6" x14ac:dyDescent="0.3">
      <c r="A1747" s="425">
        <v>43376</v>
      </c>
      <c r="B1747" s="12">
        <v>276</v>
      </c>
      <c r="C1747" s="426">
        <v>0</v>
      </c>
      <c r="D1747" s="426">
        <v>26.283560000000001</v>
      </c>
      <c r="E1747" s="14">
        <v>3.2678644387754772</v>
      </c>
      <c r="F1747" s="14">
        <v>0</v>
      </c>
    </row>
    <row r="1748" spans="1:6" x14ac:dyDescent="0.3">
      <c r="A1748" s="425">
        <v>43377</v>
      </c>
      <c r="B1748" s="12">
        <v>277</v>
      </c>
      <c r="C1748" s="426">
        <v>0.52222222222222225</v>
      </c>
      <c r="D1748" s="426">
        <v>26.36036</v>
      </c>
      <c r="E1748" s="14">
        <v>3.2984211741757385</v>
      </c>
      <c r="F1748" s="14">
        <v>0</v>
      </c>
    </row>
    <row r="1749" spans="1:6" x14ac:dyDescent="0.3">
      <c r="A1749" s="425">
        <v>43378</v>
      </c>
      <c r="B1749" s="12">
        <v>278</v>
      </c>
      <c r="C1749" s="426">
        <v>1.6111111111111112</v>
      </c>
      <c r="D1749" s="426">
        <v>26.437159999999999</v>
      </c>
      <c r="E1749" s="14">
        <v>3.3292321462019645</v>
      </c>
      <c r="F1749" s="14">
        <v>0</v>
      </c>
    </row>
    <row r="1750" spans="1:6" x14ac:dyDescent="0.3">
      <c r="A1750" s="425">
        <v>43379</v>
      </c>
      <c r="B1750" s="12">
        <v>279</v>
      </c>
      <c r="C1750" s="426">
        <v>4.8499999999999996</v>
      </c>
      <c r="D1750" s="426">
        <v>26.380839999999999</v>
      </c>
      <c r="E1750" s="14">
        <v>3.3066125457073747</v>
      </c>
      <c r="F1750" s="14">
        <v>0</v>
      </c>
    </row>
    <row r="1751" spans="1:6" x14ac:dyDescent="0.3">
      <c r="A1751" s="425">
        <v>43380</v>
      </c>
      <c r="B1751" s="12">
        <v>280</v>
      </c>
      <c r="C1751" s="426">
        <v>0.57999999999999996</v>
      </c>
      <c r="D1751" s="426">
        <v>26.411560000000001</v>
      </c>
      <c r="E1751" s="14">
        <v>3.3189335303552938</v>
      </c>
      <c r="F1751" s="14">
        <v>0</v>
      </c>
    </row>
    <row r="1752" spans="1:6" x14ac:dyDescent="0.3">
      <c r="A1752" s="425">
        <v>43381</v>
      </c>
      <c r="B1752" s="12">
        <v>281</v>
      </c>
      <c r="C1752" s="426">
        <v>2.6444444444444444</v>
      </c>
      <c r="D1752" s="426">
        <v>26.3322</v>
      </c>
      <c r="E1752" s="14">
        <v>3.2871875553159513</v>
      </c>
      <c r="F1752" s="14">
        <v>0</v>
      </c>
    </row>
    <row r="1753" spans="1:6" x14ac:dyDescent="0.3">
      <c r="A1753" s="425">
        <v>43382</v>
      </c>
      <c r="B1753" s="12">
        <v>282</v>
      </c>
      <c r="C1753" s="426">
        <v>2.7722222222222226</v>
      </c>
      <c r="D1753" s="426">
        <v>26.439720000000001</v>
      </c>
      <c r="E1753" s="14">
        <v>3.3302635653129968</v>
      </c>
      <c r="F1753" s="14">
        <v>0</v>
      </c>
    </row>
    <row r="1754" spans="1:6" x14ac:dyDescent="0.3">
      <c r="A1754" s="425">
        <v>43383</v>
      </c>
      <c r="B1754" s="12">
        <v>283</v>
      </c>
      <c r="C1754" s="426">
        <v>0.25</v>
      </c>
      <c r="D1754" s="426">
        <v>26.498600000000003</v>
      </c>
      <c r="E1754" s="14">
        <v>3.3540644454675648</v>
      </c>
      <c r="F1754" s="14">
        <v>0</v>
      </c>
    </row>
    <row r="1755" spans="1:6" x14ac:dyDescent="0.3">
      <c r="A1755" s="425">
        <v>43384</v>
      </c>
      <c r="B1755" s="12">
        <v>284</v>
      </c>
      <c r="C1755" s="426">
        <v>1.675</v>
      </c>
      <c r="D1755" s="426">
        <v>26.549800000000001</v>
      </c>
      <c r="E1755" s="14">
        <v>3.374882922885873</v>
      </c>
      <c r="F1755" s="14">
        <v>0</v>
      </c>
    </row>
    <row r="1756" spans="1:6" x14ac:dyDescent="0.3">
      <c r="A1756" s="425">
        <v>43385</v>
      </c>
      <c r="B1756" s="12">
        <v>285</v>
      </c>
      <c r="C1756" s="426">
        <v>5.5555555555555552E-2</v>
      </c>
      <c r="D1756" s="426">
        <v>26.60868</v>
      </c>
      <c r="E1756" s="14">
        <v>3.3989648220638036</v>
      </c>
      <c r="F1756" s="14">
        <v>0</v>
      </c>
    </row>
    <row r="1757" spans="1:6" x14ac:dyDescent="0.3">
      <c r="A1757" s="425">
        <v>43386</v>
      </c>
      <c r="B1757" s="12">
        <v>286</v>
      </c>
      <c r="C1757" s="426">
        <v>0</v>
      </c>
      <c r="D1757" s="426">
        <v>26.65476</v>
      </c>
      <c r="E1757" s="14">
        <v>3.4179166736901925</v>
      </c>
      <c r="F1757" s="14">
        <v>0</v>
      </c>
    </row>
    <row r="1758" spans="1:6" x14ac:dyDescent="0.3">
      <c r="A1758" s="425">
        <v>43387</v>
      </c>
      <c r="B1758" s="12">
        <v>287</v>
      </c>
      <c r="C1758" s="426">
        <v>1.6666666666666667</v>
      </c>
      <c r="D1758" s="426">
        <v>26.670120000000004</v>
      </c>
      <c r="E1758" s="14">
        <v>3.4242545032974672</v>
      </c>
      <c r="F1758" s="14">
        <v>0</v>
      </c>
    </row>
    <row r="1759" spans="1:6" x14ac:dyDescent="0.3">
      <c r="A1759" s="425">
        <v>43388</v>
      </c>
      <c r="B1759" s="12">
        <v>288</v>
      </c>
      <c r="C1759" s="426">
        <v>1.6714285714285713</v>
      </c>
      <c r="D1759" s="426">
        <v>26.5242</v>
      </c>
      <c r="E1759" s="14">
        <v>3.3644594769353389</v>
      </c>
      <c r="F1759" s="14">
        <v>0</v>
      </c>
    </row>
    <row r="1760" spans="1:6" x14ac:dyDescent="0.3">
      <c r="A1760" s="425">
        <v>43389</v>
      </c>
      <c r="B1760" s="12">
        <v>289</v>
      </c>
      <c r="C1760" s="426">
        <v>1.3666666666666667</v>
      </c>
      <c r="D1760" s="426">
        <v>26.434600000000003</v>
      </c>
      <c r="E1760" s="14">
        <v>3.328201010355369</v>
      </c>
      <c r="F1760" s="14">
        <v>0</v>
      </c>
    </row>
    <row r="1761" spans="1:6" x14ac:dyDescent="0.3">
      <c r="A1761" s="425">
        <v>43390</v>
      </c>
      <c r="B1761" s="12">
        <v>290</v>
      </c>
      <c r="C1761" s="426">
        <v>5.177777777777778</v>
      </c>
      <c r="D1761" s="426">
        <v>26.629159999999999</v>
      </c>
      <c r="E1761" s="14">
        <v>3.4073764584285469</v>
      </c>
      <c r="F1761" s="14">
        <v>0</v>
      </c>
    </row>
    <row r="1762" spans="1:6" x14ac:dyDescent="0.3">
      <c r="A1762" s="425">
        <v>43391</v>
      </c>
      <c r="B1762" s="12">
        <v>291</v>
      </c>
      <c r="C1762" s="426">
        <v>0.9</v>
      </c>
      <c r="D1762" s="426">
        <v>26.624040000000001</v>
      </c>
      <c r="E1762" s="14">
        <v>3.4052718386351843</v>
      </c>
      <c r="F1762" s="14">
        <v>0</v>
      </c>
    </row>
    <row r="1763" spans="1:6" x14ac:dyDescent="0.3">
      <c r="A1763" s="425">
        <v>43392</v>
      </c>
      <c r="B1763" s="12">
        <v>292</v>
      </c>
      <c r="C1763" s="426">
        <v>0</v>
      </c>
      <c r="D1763" s="426">
        <v>26.787880000000001</v>
      </c>
      <c r="E1763" s="14">
        <v>3.4731865352599187</v>
      </c>
      <c r="F1763" s="14">
        <v>0</v>
      </c>
    </row>
    <row r="1764" spans="1:6" x14ac:dyDescent="0.3">
      <c r="A1764" s="425">
        <v>43393</v>
      </c>
      <c r="B1764" s="12">
        <v>293</v>
      </c>
      <c r="C1764" s="426">
        <v>0.57999999999999996</v>
      </c>
      <c r="D1764" s="426">
        <v>26.711079999999999</v>
      </c>
      <c r="E1764" s="14">
        <v>3.4412056655286367</v>
      </c>
      <c r="F1764" s="14">
        <v>0</v>
      </c>
    </row>
    <row r="1765" spans="1:6" x14ac:dyDescent="0.3">
      <c r="A1765" s="425">
        <v>43394</v>
      </c>
      <c r="B1765" s="12">
        <v>294</v>
      </c>
      <c r="C1765" s="426">
        <v>2.5</v>
      </c>
      <c r="D1765" s="426">
        <v>26.847044444444442</v>
      </c>
      <c r="E1765" s="14">
        <v>3.4979996280664798</v>
      </c>
      <c r="F1765" s="14">
        <v>0</v>
      </c>
    </row>
    <row r="1766" spans="1:6" x14ac:dyDescent="0.3">
      <c r="A1766" s="425">
        <v>43395</v>
      </c>
      <c r="B1766" s="12">
        <v>295</v>
      </c>
      <c r="C1766" s="426">
        <v>0.58888888888888891</v>
      </c>
      <c r="D1766" s="426">
        <v>26.613799999999998</v>
      </c>
      <c r="E1766" s="14">
        <v>3.4010660206589542</v>
      </c>
      <c r="F1766" s="14">
        <v>0</v>
      </c>
    </row>
    <row r="1767" spans="1:6" x14ac:dyDescent="0.3">
      <c r="A1767" s="425">
        <v>43396</v>
      </c>
      <c r="B1767" s="12">
        <v>296</v>
      </c>
      <c r="C1767" s="426">
        <v>0.88888888888888884</v>
      </c>
      <c r="D1767" s="426">
        <v>26.58052</v>
      </c>
      <c r="E1767" s="14">
        <v>3.3874286015285593</v>
      </c>
      <c r="F1767" s="14">
        <v>0</v>
      </c>
    </row>
    <row r="1768" spans="1:6" x14ac:dyDescent="0.3">
      <c r="A1768" s="425">
        <v>43397</v>
      </c>
      <c r="B1768" s="12">
        <v>297</v>
      </c>
      <c r="C1768" s="426">
        <v>2.3937499999999998</v>
      </c>
      <c r="D1768" s="426">
        <v>26.521639999999998</v>
      </c>
      <c r="E1768" s="14">
        <v>3.3634186955634431</v>
      </c>
      <c r="F1768" s="14">
        <v>0</v>
      </c>
    </row>
    <row r="1769" spans="1:6" x14ac:dyDescent="0.3">
      <c r="A1769" s="425">
        <v>43398</v>
      </c>
      <c r="B1769" s="12">
        <v>298</v>
      </c>
      <c r="C1769" s="426">
        <v>2.125</v>
      </c>
      <c r="D1769" s="426">
        <v>26.728999999999999</v>
      </c>
      <c r="E1769" s="14">
        <v>3.4486448178912879</v>
      </c>
      <c r="F1769" s="14">
        <v>0</v>
      </c>
    </row>
    <row r="1770" spans="1:6" x14ac:dyDescent="0.3">
      <c r="A1770" s="425">
        <v>43399</v>
      </c>
      <c r="B1770" s="12">
        <v>299</v>
      </c>
      <c r="C1770" s="426">
        <v>3.8149999999999999</v>
      </c>
      <c r="D1770" s="426">
        <v>26.639400000000002</v>
      </c>
      <c r="E1770" s="14">
        <v>3.4115891206562048</v>
      </c>
      <c r="F1770" s="14">
        <v>0</v>
      </c>
    </row>
    <row r="1771" spans="1:6" x14ac:dyDescent="0.3">
      <c r="A1771" s="425">
        <v>43400</v>
      </c>
      <c r="B1771" s="12">
        <v>300</v>
      </c>
      <c r="C1771" s="426">
        <v>0.53749999999999998</v>
      </c>
      <c r="D1771" s="426">
        <v>26.695719999999998</v>
      </c>
      <c r="E1771" s="14">
        <v>3.4348404045650147</v>
      </c>
      <c r="F1771" s="14">
        <v>0</v>
      </c>
    </row>
    <row r="1772" spans="1:6" x14ac:dyDescent="0.3">
      <c r="A1772" s="425">
        <v>43401</v>
      </c>
      <c r="B1772" s="12">
        <v>301</v>
      </c>
      <c r="C1772" s="426">
        <v>4.1111111111111107</v>
      </c>
      <c r="D1772" s="426">
        <v>26.782760000000003</v>
      </c>
      <c r="E1772" s="14">
        <v>3.4710464546598465</v>
      </c>
      <c r="F1772" s="14">
        <v>0</v>
      </c>
    </row>
    <row r="1773" spans="1:6" x14ac:dyDescent="0.3">
      <c r="A1773" s="425">
        <v>43402</v>
      </c>
      <c r="B1773" s="12">
        <v>302</v>
      </c>
      <c r="C1773" s="426">
        <v>0.1111111111111111</v>
      </c>
      <c r="D1773" s="426">
        <v>26.798120000000001</v>
      </c>
      <c r="E1773" s="14">
        <v>3.4774701382107942</v>
      </c>
      <c r="F1773" s="14">
        <v>0</v>
      </c>
    </row>
    <row r="1774" spans="1:6" x14ac:dyDescent="0.3">
      <c r="A1774" s="425">
        <v>43403</v>
      </c>
      <c r="B1774" s="12">
        <v>303</v>
      </c>
      <c r="C1774" s="426">
        <v>5.322222222222222</v>
      </c>
      <c r="D1774" s="426">
        <v>26.813479999999998</v>
      </c>
      <c r="E1774" s="14">
        <v>3.4839041500869667</v>
      </c>
      <c r="F1774" s="14">
        <v>0</v>
      </c>
    </row>
    <row r="1775" spans="1:6" x14ac:dyDescent="0.3">
      <c r="A1775" s="425">
        <v>43404</v>
      </c>
      <c r="B1775" s="12">
        <v>304</v>
      </c>
      <c r="C1775" s="426">
        <v>3</v>
      </c>
      <c r="D1775" s="426">
        <v>26.979880000000001</v>
      </c>
      <c r="E1775" s="14">
        <v>3.5542694765295484</v>
      </c>
      <c r="F1775" s="14">
        <v>0</v>
      </c>
    </row>
    <row r="1776" spans="1:6" x14ac:dyDescent="0.3">
      <c r="A1776" s="425">
        <v>43405</v>
      </c>
      <c r="B1776" s="12">
        <v>305</v>
      </c>
      <c r="C1776" s="426">
        <v>0.78888888888888886</v>
      </c>
      <c r="D1776" s="426">
        <v>26.792999999999999</v>
      </c>
      <c r="E1776" s="14">
        <v>3.5038140561816213</v>
      </c>
      <c r="F1776" s="14">
        <v>0</v>
      </c>
    </row>
    <row r="1777" spans="1:6" x14ac:dyDescent="0.3">
      <c r="A1777" s="425">
        <v>43406</v>
      </c>
      <c r="B1777" s="12">
        <v>306</v>
      </c>
      <c r="C1777" s="426">
        <v>0.68888888888888888</v>
      </c>
      <c r="D1777" s="426">
        <v>26.723880000000001</v>
      </c>
      <c r="E1777" s="14">
        <v>3.4747680619895811</v>
      </c>
      <c r="F1777" s="14">
        <v>0</v>
      </c>
    </row>
    <row r="1778" spans="1:6" x14ac:dyDescent="0.3">
      <c r="A1778" s="425">
        <v>43407</v>
      </c>
      <c r="B1778" s="12">
        <v>307</v>
      </c>
      <c r="C1778" s="426">
        <v>0</v>
      </c>
      <c r="D1778" s="426">
        <v>26.769960000000005</v>
      </c>
      <c r="E1778" s="14">
        <v>3.4941086582006906</v>
      </c>
      <c r="F1778" s="14">
        <v>0</v>
      </c>
    </row>
    <row r="1779" spans="1:6" x14ac:dyDescent="0.3">
      <c r="A1779" s="425">
        <v>43408</v>
      </c>
      <c r="B1779" s="12">
        <v>308</v>
      </c>
      <c r="C1779" s="426">
        <v>3.2375000000000003</v>
      </c>
      <c r="D1779" s="426">
        <v>26.782760000000003</v>
      </c>
      <c r="E1779" s="14">
        <v>3.4994976551078785</v>
      </c>
      <c r="F1779" s="14">
        <v>0</v>
      </c>
    </row>
    <row r="1780" spans="1:6" x14ac:dyDescent="0.3">
      <c r="A1780" s="425">
        <v>43409</v>
      </c>
      <c r="B1780" s="12">
        <v>309</v>
      </c>
      <c r="C1780" s="426">
        <v>3.2399999999999998</v>
      </c>
      <c r="D1780" s="426">
        <v>26.92868</v>
      </c>
      <c r="E1780" s="14">
        <v>3.56144384014096</v>
      </c>
      <c r="F1780" s="14">
        <v>0</v>
      </c>
    </row>
    <row r="1781" spans="1:6" x14ac:dyDescent="0.3">
      <c r="A1781" s="425">
        <v>43410</v>
      </c>
      <c r="B1781" s="12">
        <v>310</v>
      </c>
      <c r="C1781" s="426">
        <v>0.79999999999999993</v>
      </c>
      <c r="D1781" s="426">
        <v>26.997800000000005</v>
      </c>
      <c r="E1781" s="14">
        <v>3.5911159765983505</v>
      </c>
      <c r="F1781" s="14">
        <v>0</v>
      </c>
    </row>
    <row r="1782" spans="1:6" x14ac:dyDescent="0.3">
      <c r="A1782" s="425">
        <v>43411</v>
      </c>
      <c r="B1782" s="12">
        <v>311</v>
      </c>
      <c r="C1782" s="426">
        <v>1.9750000000000001</v>
      </c>
      <c r="D1782" s="426">
        <v>27.08484</v>
      </c>
      <c r="E1782" s="14">
        <v>3.6287829837560621</v>
      </c>
      <c r="F1782" s="14">
        <v>0</v>
      </c>
    </row>
    <row r="1783" spans="1:6" x14ac:dyDescent="0.3">
      <c r="A1783" s="425">
        <v>43412</v>
      </c>
      <c r="B1783" s="12">
        <v>312</v>
      </c>
      <c r="C1783" s="426">
        <v>0.42777777777777776</v>
      </c>
      <c r="D1783" s="426">
        <v>26.887720000000002</v>
      </c>
      <c r="E1783" s="14">
        <v>3.5439603379882314</v>
      </c>
      <c r="F1783" s="14">
        <v>0</v>
      </c>
    </row>
    <row r="1784" spans="1:6" x14ac:dyDescent="0.3">
      <c r="A1784" s="425">
        <v>43413</v>
      </c>
      <c r="B1784" s="12">
        <v>313</v>
      </c>
      <c r="C1784" s="426">
        <v>6.0166666666666675</v>
      </c>
      <c r="D1784" s="426">
        <v>26.967079999999999</v>
      </c>
      <c r="E1784" s="14">
        <v>3.577902177349424</v>
      </c>
      <c r="F1784" s="14">
        <v>0</v>
      </c>
    </row>
    <row r="1785" spans="1:6" x14ac:dyDescent="0.3">
      <c r="A1785" s="425">
        <v>43414</v>
      </c>
      <c r="B1785" s="12">
        <v>314</v>
      </c>
      <c r="C1785" s="426">
        <v>2.5375000000000001</v>
      </c>
      <c r="D1785" s="426">
        <v>27.020840000000003</v>
      </c>
      <c r="E1785" s="14">
        <v>3.6010538473260274</v>
      </c>
      <c r="F1785" s="14">
        <v>0</v>
      </c>
    </row>
    <row r="1786" spans="1:6" x14ac:dyDescent="0.3">
      <c r="A1786" s="425">
        <v>43415</v>
      </c>
      <c r="B1786" s="12">
        <v>315</v>
      </c>
      <c r="C1786" s="426">
        <v>0</v>
      </c>
      <c r="D1786" s="426">
        <v>27.059240000000003</v>
      </c>
      <c r="E1786" s="14">
        <v>3.6176694420652931</v>
      </c>
      <c r="F1786" s="14">
        <v>0</v>
      </c>
    </row>
    <row r="1787" spans="1:6" x14ac:dyDescent="0.3">
      <c r="A1787" s="425">
        <v>43416</v>
      </c>
      <c r="B1787" s="12">
        <v>316</v>
      </c>
      <c r="C1787" s="426">
        <v>1.0299999999999998</v>
      </c>
      <c r="D1787" s="426">
        <v>27.189799999999998</v>
      </c>
      <c r="E1787" s="14">
        <v>3.674654198996739</v>
      </c>
      <c r="F1787" s="14">
        <v>0</v>
      </c>
    </row>
    <row r="1788" spans="1:6" x14ac:dyDescent="0.3">
      <c r="A1788" s="425">
        <v>43417</v>
      </c>
      <c r="B1788" s="12">
        <v>317</v>
      </c>
      <c r="C1788" s="426">
        <v>0.05</v>
      </c>
      <c r="D1788" s="426">
        <v>27.105319999999999</v>
      </c>
      <c r="E1788" s="14">
        <v>3.637694848999689</v>
      </c>
      <c r="F1788" s="14">
        <v>0</v>
      </c>
    </row>
    <row r="1789" spans="1:6" x14ac:dyDescent="0.3">
      <c r="A1789" s="425">
        <v>43418</v>
      </c>
      <c r="B1789" s="12">
        <v>318</v>
      </c>
      <c r="C1789" s="426">
        <v>1.9214285714285713</v>
      </c>
      <c r="D1789" s="426">
        <v>27.064360000000001</v>
      </c>
      <c r="E1789" s="14">
        <v>3.6198898146175491</v>
      </c>
      <c r="F1789" s="14">
        <v>0</v>
      </c>
    </row>
    <row r="1790" spans="1:6" x14ac:dyDescent="0.3">
      <c r="A1790" s="425">
        <v>43419</v>
      </c>
      <c r="B1790" s="12">
        <v>319</v>
      </c>
      <c r="C1790" s="426">
        <v>1.7666666666666666</v>
      </c>
      <c r="D1790" s="426">
        <v>27.077159999999999</v>
      </c>
      <c r="E1790" s="14">
        <v>3.6254458550822997</v>
      </c>
      <c r="F1790" s="14">
        <v>0</v>
      </c>
    </row>
    <row r="1791" spans="1:6" x14ac:dyDescent="0.3">
      <c r="A1791" s="425">
        <v>43420</v>
      </c>
      <c r="B1791" s="12">
        <v>320</v>
      </c>
      <c r="C1791" s="426">
        <v>11.31111111111111</v>
      </c>
      <c r="D1791" s="426">
        <v>27.107880000000002</v>
      </c>
      <c r="E1791" s="14">
        <v>3.6388101473767338</v>
      </c>
      <c r="F1791" s="14">
        <v>0</v>
      </c>
    </row>
    <row r="1792" spans="1:6" x14ac:dyDescent="0.3">
      <c r="A1792" s="425">
        <v>43421</v>
      </c>
      <c r="B1792" s="12">
        <v>321</v>
      </c>
      <c r="C1792" s="426">
        <v>0</v>
      </c>
      <c r="D1792" s="426">
        <v>27.133479999999999</v>
      </c>
      <c r="E1792" s="14">
        <v>3.6499792149747967</v>
      </c>
      <c r="F1792" s="14">
        <v>0</v>
      </c>
    </row>
    <row r="1793" spans="1:6" x14ac:dyDescent="0.3">
      <c r="A1793" s="425">
        <v>43422</v>
      </c>
      <c r="B1793" s="12">
        <v>322</v>
      </c>
      <c r="C1793" s="426">
        <v>1.9416666666666667</v>
      </c>
      <c r="D1793" s="426">
        <v>27.128644444444443</v>
      </c>
      <c r="E1793" s="14">
        <v>3.6478672614293126</v>
      </c>
      <c r="F1793" s="14">
        <v>0</v>
      </c>
    </row>
    <row r="1794" spans="1:6" x14ac:dyDescent="0.3">
      <c r="A1794" s="425">
        <v>43423</v>
      </c>
      <c r="B1794" s="12">
        <v>323</v>
      </c>
      <c r="C1794" s="426">
        <v>5.9124999999999996</v>
      </c>
      <c r="D1794" s="426">
        <v>27.097355555555559</v>
      </c>
      <c r="E1794" s="14">
        <v>3.634226901186989</v>
      </c>
      <c r="F1794" s="14">
        <v>0</v>
      </c>
    </row>
    <row r="1795" spans="1:6" x14ac:dyDescent="0.3">
      <c r="A1795" s="425">
        <v>43424</v>
      </c>
      <c r="B1795" s="12">
        <v>324</v>
      </c>
      <c r="C1795" s="426">
        <v>7.75</v>
      </c>
      <c r="D1795" s="426">
        <v>27.09451111111111</v>
      </c>
      <c r="E1795" s="14">
        <v>3.6329890339651283</v>
      </c>
      <c r="F1795" s="14">
        <v>0</v>
      </c>
    </row>
    <row r="1796" spans="1:6" x14ac:dyDescent="0.3">
      <c r="A1796" s="425">
        <v>43425</v>
      </c>
      <c r="B1796" s="12">
        <v>325</v>
      </c>
      <c r="C1796" s="426">
        <v>5.5250000000000004</v>
      </c>
      <c r="D1796" s="426">
        <v>27.169319999999999</v>
      </c>
      <c r="E1796" s="14">
        <v>3.6656650741274115</v>
      </c>
      <c r="F1796" s="14">
        <v>0</v>
      </c>
    </row>
    <row r="1797" spans="1:6" x14ac:dyDescent="0.3">
      <c r="A1797" s="425">
        <v>43426</v>
      </c>
      <c r="B1797" s="12">
        <v>326</v>
      </c>
      <c r="C1797" s="426">
        <v>8.0555555555555554</v>
      </c>
      <c r="D1797" s="426">
        <v>26.884022222222224</v>
      </c>
      <c r="E1797" s="14">
        <v>3.5423856233920668</v>
      </c>
      <c r="F1797" s="14">
        <v>0</v>
      </c>
    </row>
    <row r="1798" spans="1:6" x14ac:dyDescent="0.3">
      <c r="A1798" s="425">
        <v>43427</v>
      </c>
      <c r="B1798" s="12">
        <v>327</v>
      </c>
      <c r="C1798" s="426">
        <v>2.4714285714285715</v>
      </c>
      <c r="D1798" s="426">
        <v>26.943755555555555</v>
      </c>
      <c r="E1798" s="14">
        <v>3.5678974616311527</v>
      </c>
      <c r="F1798" s="14">
        <v>0</v>
      </c>
    </row>
    <row r="1799" spans="1:6" x14ac:dyDescent="0.3">
      <c r="A1799" s="425">
        <v>43428</v>
      </c>
      <c r="B1799" s="12">
        <v>328</v>
      </c>
      <c r="C1799" s="426">
        <v>1.53125</v>
      </c>
      <c r="D1799" s="426">
        <v>26.980733333333333</v>
      </c>
      <c r="E1799" s="14">
        <v>3.5837698019636148</v>
      </c>
      <c r="F1799" s="14">
        <v>0</v>
      </c>
    </row>
    <row r="1800" spans="1:6" x14ac:dyDescent="0.3">
      <c r="A1800" s="425">
        <v>43429</v>
      </c>
      <c r="B1800" s="12">
        <v>329</v>
      </c>
      <c r="C1800" s="426">
        <v>1.79375</v>
      </c>
      <c r="D1800" s="426">
        <v>26.975044444444443</v>
      </c>
      <c r="E1800" s="14">
        <v>3.5813239523770122</v>
      </c>
      <c r="F1800" s="14">
        <v>0</v>
      </c>
    </row>
    <row r="1801" spans="1:6" x14ac:dyDescent="0.3">
      <c r="A1801" s="425">
        <v>43430</v>
      </c>
      <c r="B1801" s="12">
        <v>330</v>
      </c>
      <c r="C1801" s="426">
        <v>7.1749999999999998</v>
      </c>
      <c r="D1801" s="426">
        <v>27.020555555555553</v>
      </c>
      <c r="E1801" s="14">
        <v>3.6009310136582346</v>
      </c>
      <c r="F1801" s="14">
        <v>0</v>
      </c>
    </row>
    <row r="1802" spans="1:6" x14ac:dyDescent="0.3">
      <c r="A1802" s="425">
        <v>43431</v>
      </c>
      <c r="B1802" s="12">
        <v>331</v>
      </c>
      <c r="C1802" s="426">
        <v>14.45</v>
      </c>
      <c r="D1802" s="426">
        <v>26.949444444444445</v>
      </c>
      <c r="E1802" s="14">
        <v>3.5703354102319276</v>
      </c>
      <c r="F1802" s="14">
        <v>0</v>
      </c>
    </row>
    <row r="1803" spans="1:6" x14ac:dyDescent="0.3">
      <c r="A1803" s="425">
        <v>43432</v>
      </c>
      <c r="B1803" s="12">
        <v>332</v>
      </c>
      <c r="C1803" s="426">
        <v>9.2437499999999986</v>
      </c>
      <c r="D1803" s="426">
        <v>27.034777777777776</v>
      </c>
      <c r="E1803" s="14">
        <v>3.6070771060261726</v>
      </c>
      <c r="F1803" s="14">
        <v>0</v>
      </c>
    </row>
    <row r="1804" spans="1:6" x14ac:dyDescent="0.3">
      <c r="A1804" s="425">
        <v>43433</v>
      </c>
      <c r="B1804" s="12">
        <v>333</v>
      </c>
      <c r="C1804" s="426">
        <v>2.4857142857142853</v>
      </c>
      <c r="D1804" s="426">
        <v>27.208288888888891</v>
      </c>
      <c r="E1804" s="14">
        <v>3.6827854962633668</v>
      </c>
      <c r="F1804" s="14">
        <v>0</v>
      </c>
    </row>
    <row r="1805" spans="1:6" x14ac:dyDescent="0.3">
      <c r="A1805" s="425">
        <v>43434</v>
      </c>
      <c r="B1805" s="12">
        <v>334</v>
      </c>
      <c r="C1805" s="426">
        <v>1.9000000000000001</v>
      </c>
      <c r="D1805" s="426">
        <v>27.154244444444448</v>
      </c>
      <c r="E1805" s="14">
        <v>3.6590600611496886</v>
      </c>
      <c r="F1805" s="14">
        <v>0</v>
      </c>
    </row>
    <row r="1806" spans="1:6" x14ac:dyDescent="0.3">
      <c r="A1806" s="425">
        <v>43435</v>
      </c>
      <c r="B1806" s="12">
        <v>335</v>
      </c>
      <c r="C1806" s="426">
        <v>5.73</v>
      </c>
      <c r="D1806" s="426">
        <v>27.05468888888889</v>
      </c>
      <c r="E1806" s="14">
        <v>3.6156967576905301</v>
      </c>
      <c r="F1806" s="14">
        <v>0</v>
      </c>
    </row>
    <row r="1807" spans="1:6" x14ac:dyDescent="0.3">
      <c r="A1807" s="425">
        <v>43436</v>
      </c>
      <c r="B1807" s="12">
        <v>336</v>
      </c>
      <c r="C1807" s="426">
        <v>2.0062500000000001</v>
      </c>
      <c r="D1807" s="426">
        <v>27.037622222222222</v>
      </c>
      <c r="E1807" s="14">
        <v>3.6083074044568311</v>
      </c>
      <c r="F1807" s="14">
        <v>0</v>
      </c>
    </row>
    <row r="1808" spans="1:6" x14ac:dyDescent="0.3">
      <c r="A1808" s="425">
        <v>43437</v>
      </c>
      <c r="B1808" s="12">
        <v>337</v>
      </c>
      <c r="C1808" s="426">
        <v>5.9555555555555557</v>
      </c>
      <c r="D1808" s="426">
        <v>26.885159999999999</v>
      </c>
      <c r="E1808" s="14">
        <v>3.5428700864866185</v>
      </c>
      <c r="F1808" s="14">
        <v>0</v>
      </c>
    </row>
    <row r="1809" spans="1:6" x14ac:dyDescent="0.3">
      <c r="A1809" s="425">
        <v>43438</v>
      </c>
      <c r="B1809" s="12">
        <v>338</v>
      </c>
      <c r="C1809" s="426">
        <v>7.4611111111111121</v>
      </c>
      <c r="D1809" s="426">
        <v>27.02084</v>
      </c>
      <c r="E1809" s="14">
        <v>3.6010538473260261</v>
      </c>
      <c r="F1809" s="14">
        <v>0</v>
      </c>
    </row>
    <row r="1810" spans="1:6" x14ac:dyDescent="0.3">
      <c r="A1810" s="425">
        <v>43439</v>
      </c>
      <c r="B1810" s="12">
        <v>339</v>
      </c>
      <c r="C1810" s="426">
        <v>4.9000000000000004</v>
      </c>
      <c r="D1810" s="426">
        <v>26.821159999999999</v>
      </c>
      <c r="E1810" s="14">
        <v>3.5157080229314448</v>
      </c>
      <c r="F1810" s="14">
        <v>0</v>
      </c>
    </row>
    <row r="1811" spans="1:6" x14ac:dyDescent="0.3">
      <c r="A1811" s="425">
        <v>43440</v>
      </c>
      <c r="B1811" s="12">
        <v>340</v>
      </c>
      <c r="C1811" s="426">
        <v>5.2555555555555555</v>
      </c>
      <c r="D1811" s="426">
        <v>26.910760000000003</v>
      </c>
      <c r="E1811" s="14">
        <v>3.553785661417439</v>
      </c>
      <c r="F1811" s="14">
        <v>0</v>
      </c>
    </row>
    <row r="1812" spans="1:6" x14ac:dyDescent="0.3">
      <c r="A1812" s="425">
        <v>43441</v>
      </c>
      <c r="B1812" s="12">
        <v>341</v>
      </c>
      <c r="C1812" s="426">
        <v>3.35</v>
      </c>
      <c r="D1812" s="426">
        <v>27.031933333333335</v>
      </c>
      <c r="E1812" s="14">
        <v>3.6058471676280446</v>
      </c>
      <c r="F1812" s="14">
        <v>0</v>
      </c>
    </row>
    <row r="1813" spans="1:6" x14ac:dyDescent="0.3">
      <c r="A1813" s="425">
        <v>43442</v>
      </c>
      <c r="B1813" s="12">
        <v>342</v>
      </c>
      <c r="C1813" s="426">
        <v>3.0333333333333332</v>
      </c>
      <c r="D1813" s="426">
        <v>27.188377777777774</v>
      </c>
      <c r="E1813" s="14">
        <v>3.6740293481119477</v>
      </c>
      <c r="F1813" s="14">
        <v>0</v>
      </c>
    </row>
    <row r="1814" spans="1:6" x14ac:dyDescent="0.3">
      <c r="A1814" s="425">
        <v>43443</v>
      </c>
      <c r="B1814" s="12">
        <v>343</v>
      </c>
      <c r="C1814" s="426">
        <v>6.1428571428571432</v>
      </c>
      <c r="D1814" s="426">
        <v>26.906777777777776</v>
      </c>
      <c r="E1814" s="14">
        <v>3.5520857765371234</v>
      </c>
      <c r="F1814" s="14">
        <v>0</v>
      </c>
    </row>
    <row r="1815" spans="1:6" x14ac:dyDescent="0.3">
      <c r="A1815" s="425">
        <v>43444</v>
      </c>
      <c r="B1815" s="12">
        <v>344</v>
      </c>
      <c r="C1815" s="426">
        <v>8.6083333333333325</v>
      </c>
      <c r="D1815" s="426">
        <v>26.77252</v>
      </c>
      <c r="E1815" s="14">
        <v>3.4951858795479032</v>
      </c>
      <c r="F1815" s="14">
        <v>0</v>
      </c>
    </row>
    <row r="1816" spans="1:6" x14ac:dyDescent="0.3">
      <c r="A1816" s="425">
        <v>43445</v>
      </c>
      <c r="B1816" s="12">
        <v>345</v>
      </c>
      <c r="C1816" s="426">
        <v>10.75</v>
      </c>
      <c r="D1816" s="426">
        <v>26.813479999999998</v>
      </c>
      <c r="E1816" s="14">
        <v>3.5124607414811226</v>
      </c>
      <c r="F1816" s="14">
        <v>0</v>
      </c>
    </row>
    <row r="1817" spans="1:6" x14ac:dyDescent="0.3">
      <c r="A1817" s="425">
        <v>43446</v>
      </c>
      <c r="B1817" s="12">
        <v>346</v>
      </c>
      <c r="C1817" s="426">
        <v>11.9</v>
      </c>
      <c r="D1817" s="426">
        <v>26.762280000000004</v>
      </c>
      <c r="E1817" s="14">
        <v>3.4908787278482825</v>
      </c>
      <c r="F1817" s="14">
        <v>0</v>
      </c>
    </row>
    <row r="1818" spans="1:6" x14ac:dyDescent="0.3">
      <c r="A1818" s="425">
        <v>43447</v>
      </c>
      <c r="B1818" s="12">
        <v>347</v>
      </c>
      <c r="C1818" s="426">
        <v>10.692857142857141</v>
      </c>
      <c r="D1818" s="426">
        <v>26.887720000000002</v>
      </c>
      <c r="E1818" s="14">
        <v>3.5439603379882318</v>
      </c>
      <c r="F1818" s="14">
        <v>0</v>
      </c>
    </row>
    <row r="1819" spans="1:6" x14ac:dyDescent="0.3">
      <c r="A1819" s="425">
        <v>43448</v>
      </c>
      <c r="B1819" s="12">
        <v>348</v>
      </c>
      <c r="C1819" s="426">
        <v>16.95</v>
      </c>
      <c r="D1819" s="426">
        <v>26.713639999999998</v>
      </c>
      <c r="E1819" s="14">
        <v>3.4704828510289714</v>
      </c>
      <c r="F1819" s="14">
        <v>0</v>
      </c>
    </row>
    <row r="1820" spans="1:6" x14ac:dyDescent="0.3">
      <c r="A1820" s="425">
        <v>43449</v>
      </c>
      <c r="B1820" s="12">
        <v>349</v>
      </c>
      <c r="C1820" s="426">
        <v>2.4500000000000002</v>
      </c>
      <c r="D1820" s="426">
        <v>26.83652</v>
      </c>
      <c r="E1820" s="14">
        <v>3.522210402537147</v>
      </c>
      <c r="F1820" s="14">
        <v>0</v>
      </c>
    </row>
    <row r="1821" spans="1:6" x14ac:dyDescent="0.3">
      <c r="A1821" s="425">
        <v>43450</v>
      </c>
      <c r="B1821" s="12">
        <v>350</v>
      </c>
      <c r="C1821" s="426">
        <v>15.488888888888889</v>
      </c>
      <c r="D1821" s="426">
        <v>26.997799999999998</v>
      </c>
      <c r="E1821" s="14">
        <v>3.5911159765983505</v>
      </c>
      <c r="F1821" s="14">
        <v>0</v>
      </c>
    </row>
    <row r="1822" spans="1:6" x14ac:dyDescent="0.3">
      <c r="A1822" s="425">
        <v>43451</v>
      </c>
      <c r="B1822" s="12">
        <v>351</v>
      </c>
      <c r="C1822" s="426">
        <v>7.4400000000000022</v>
      </c>
      <c r="D1822" s="426">
        <v>26.953000000000003</v>
      </c>
      <c r="E1822" s="14">
        <v>3.5718598572620572</v>
      </c>
      <c r="F1822" s="14">
        <v>0</v>
      </c>
    </row>
    <row r="1823" spans="1:6" x14ac:dyDescent="0.3">
      <c r="A1823" s="425">
        <v>43452</v>
      </c>
      <c r="B1823" s="12">
        <v>352</v>
      </c>
      <c r="C1823" s="426">
        <v>8.2499999999999982</v>
      </c>
      <c r="D1823" s="426">
        <v>26.959400000000002</v>
      </c>
      <c r="E1823" s="14">
        <v>3.5746052756087985</v>
      </c>
      <c r="F1823" s="14">
        <v>0</v>
      </c>
    </row>
    <row r="1824" spans="1:6" x14ac:dyDescent="0.3">
      <c r="A1824" s="425">
        <v>43453</v>
      </c>
      <c r="B1824" s="12">
        <v>353</v>
      </c>
      <c r="C1824" s="426">
        <v>16.485714285714288</v>
      </c>
      <c r="D1824" s="426">
        <v>26.785320000000002</v>
      </c>
      <c r="E1824" s="14">
        <v>3.5005763216698256</v>
      </c>
      <c r="F1824" s="14">
        <v>0</v>
      </c>
    </row>
    <row r="1825" spans="1:6" x14ac:dyDescent="0.3">
      <c r="A1825" s="425">
        <v>43454</v>
      </c>
      <c r="B1825" s="12">
        <v>354</v>
      </c>
      <c r="C1825" s="426">
        <v>7.46875</v>
      </c>
      <c r="D1825" s="426">
        <v>26.647933333333334</v>
      </c>
      <c r="E1825" s="14">
        <v>3.4430958083634895</v>
      </c>
      <c r="F1825" s="14">
        <v>0</v>
      </c>
    </row>
    <row r="1826" spans="1:6" x14ac:dyDescent="0.3">
      <c r="A1826" s="425">
        <v>43455</v>
      </c>
      <c r="B1826" s="12">
        <v>355</v>
      </c>
      <c r="C1826" s="426">
        <v>8.1000000000000014</v>
      </c>
      <c r="D1826" s="426">
        <v>26.995240000000003</v>
      </c>
      <c r="E1826" s="14">
        <v>3.5900132253627581</v>
      </c>
      <c r="F1826" s="14">
        <v>0</v>
      </c>
    </row>
    <row r="1827" spans="1:6" x14ac:dyDescent="0.3">
      <c r="A1827" s="425">
        <v>43456</v>
      </c>
      <c r="B1827" s="12">
        <v>356</v>
      </c>
      <c r="C1827" s="426">
        <v>3.5944444444444446</v>
      </c>
      <c r="D1827" s="426">
        <v>26.773800000000001</v>
      </c>
      <c r="E1827" s="14">
        <v>3.4957245985916239</v>
      </c>
      <c r="F1827" s="14">
        <v>0</v>
      </c>
    </row>
    <row r="1828" spans="1:6" x14ac:dyDescent="0.3">
      <c r="A1828" s="425">
        <v>43457</v>
      </c>
      <c r="B1828" s="12">
        <v>357</v>
      </c>
      <c r="C1828" s="426">
        <v>6.1437499999999998</v>
      </c>
      <c r="D1828" s="426">
        <v>26.821800000000003</v>
      </c>
      <c r="E1828" s="14">
        <v>3.515978747311348</v>
      </c>
      <c r="F1828" s="14">
        <v>0</v>
      </c>
    </row>
    <row r="1829" spans="1:6" x14ac:dyDescent="0.3">
      <c r="A1829" s="425">
        <v>43458</v>
      </c>
      <c r="B1829" s="12">
        <v>358</v>
      </c>
      <c r="C1829" s="426">
        <v>5.9333333333333336</v>
      </c>
      <c r="D1829" s="426">
        <v>26.83652</v>
      </c>
      <c r="E1829" s="14">
        <v>3.522210402537147</v>
      </c>
      <c r="F1829" s="14">
        <v>0</v>
      </c>
    </row>
    <row r="1830" spans="1:6" x14ac:dyDescent="0.3">
      <c r="A1830" s="425">
        <v>43459</v>
      </c>
      <c r="B1830" s="12">
        <v>359</v>
      </c>
      <c r="C1830" s="426">
        <v>7.5625</v>
      </c>
      <c r="D1830" s="426">
        <v>26.577960000000004</v>
      </c>
      <c r="E1830" s="14">
        <v>3.414138788927795</v>
      </c>
      <c r="F1830" s="14">
        <v>0</v>
      </c>
    </row>
    <row r="1831" spans="1:6" x14ac:dyDescent="0.3">
      <c r="A1831" s="425">
        <v>43460</v>
      </c>
      <c r="B1831" s="12">
        <v>360</v>
      </c>
      <c r="C1831" s="426">
        <v>5.8611111111111107</v>
      </c>
      <c r="D1831" s="426">
        <v>26.852733333333333</v>
      </c>
      <c r="E1831" s="14">
        <v>3.5290853374816913</v>
      </c>
      <c r="F1831" s="14">
        <v>0</v>
      </c>
    </row>
    <row r="1832" spans="1:6" x14ac:dyDescent="0.3">
      <c r="A1832" s="425">
        <v>43461</v>
      </c>
      <c r="B1832" s="12">
        <v>361</v>
      </c>
      <c r="C1832" s="426">
        <v>7.8166666666666664</v>
      </c>
      <c r="D1832" s="426">
        <v>26.881177777777779</v>
      </c>
      <c r="E1832" s="14">
        <v>3.5411747163670042</v>
      </c>
      <c r="F1832" s="14">
        <v>0</v>
      </c>
    </row>
    <row r="1833" spans="1:6" x14ac:dyDescent="0.3">
      <c r="A1833" s="425">
        <v>43462</v>
      </c>
      <c r="B1833" s="12">
        <v>362</v>
      </c>
      <c r="C1833" s="426">
        <v>6.614285714285713</v>
      </c>
      <c r="D1833" s="426">
        <v>26.572200000000002</v>
      </c>
      <c r="E1833" s="14">
        <v>3.4117646914853328</v>
      </c>
      <c r="F1833" s="14">
        <v>0</v>
      </c>
    </row>
    <row r="1834" spans="1:6" x14ac:dyDescent="0.3">
      <c r="A1834" s="425">
        <v>43463</v>
      </c>
      <c r="B1834" s="12">
        <v>363</v>
      </c>
      <c r="C1834" s="426">
        <v>11.285714285714286</v>
      </c>
      <c r="D1834" s="426">
        <v>26.650777777777776</v>
      </c>
      <c r="E1834" s="14">
        <v>3.4442774662483098</v>
      </c>
      <c r="F1834" s="14">
        <v>0</v>
      </c>
    </row>
    <row r="1835" spans="1:6" x14ac:dyDescent="0.3">
      <c r="A1835" s="425">
        <v>43464</v>
      </c>
      <c r="B1835" s="12">
        <v>364</v>
      </c>
      <c r="C1835" s="426">
        <v>8.18888888888889</v>
      </c>
      <c r="D1835" s="426">
        <v>26.443133333333332</v>
      </c>
      <c r="E1835" s="14">
        <v>3.3589477497635163</v>
      </c>
      <c r="F1835" s="14">
        <v>0</v>
      </c>
    </row>
    <row r="1836" spans="1:6" x14ac:dyDescent="0.3">
      <c r="A1836" s="425">
        <v>43465</v>
      </c>
      <c r="B1836" s="12">
        <v>365</v>
      </c>
      <c r="C1836" s="426">
        <v>3.5124999999999997</v>
      </c>
      <c r="D1836" s="426">
        <v>26.63086666666667</v>
      </c>
      <c r="E1836" s="14">
        <v>3.436013319501412</v>
      </c>
      <c r="F1836" s="14">
        <v>0</v>
      </c>
    </row>
    <row r="1837" spans="1:6" x14ac:dyDescent="0.3">
      <c r="A1837" s="425">
        <v>43466</v>
      </c>
      <c r="B1837" s="12">
        <v>1</v>
      </c>
      <c r="C1837" s="426">
        <v>19</v>
      </c>
      <c r="D1837" s="426">
        <v>26.366333333333337</v>
      </c>
      <c r="E1837" s="14">
        <v>3.32786426308886</v>
      </c>
      <c r="F1837" s="14">
        <v>0</v>
      </c>
    </row>
    <row r="1838" spans="1:6" x14ac:dyDescent="0.3">
      <c r="A1838" s="425">
        <v>43467</v>
      </c>
      <c r="B1838" s="12">
        <v>2</v>
      </c>
      <c r="C1838" s="426">
        <v>25.112500000000001</v>
      </c>
      <c r="D1838" s="426">
        <v>26.391080000000002</v>
      </c>
      <c r="E1838" s="14">
        <v>3.3378520236023852</v>
      </c>
      <c r="F1838" s="14">
        <v>0</v>
      </c>
    </row>
    <row r="1839" spans="1:6" x14ac:dyDescent="0.3">
      <c r="A1839" s="425">
        <v>43468</v>
      </c>
      <c r="B1839" s="12">
        <v>3</v>
      </c>
      <c r="C1839" s="426">
        <v>6.625</v>
      </c>
      <c r="D1839" s="426">
        <v>26.649640000000005</v>
      </c>
      <c r="E1839" s="14">
        <v>3.4438047604652868</v>
      </c>
      <c r="F1839" s="14">
        <v>0</v>
      </c>
    </row>
    <row r="1840" spans="1:6" x14ac:dyDescent="0.3">
      <c r="A1840" s="425">
        <v>43469</v>
      </c>
      <c r="B1840" s="12">
        <v>4</v>
      </c>
      <c r="C1840" s="426">
        <v>4.6187500000000004</v>
      </c>
      <c r="D1840" s="426">
        <v>26.739240000000002</v>
      </c>
      <c r="E1840" s="14">
        <v>3.4812045339453439</v>
      </c>
      <c r="F1840" s="14">
        <v>0</v>
      </c>
    </row>
    <row r="1841" spans="1:6" x14ac:dyDescent="0.3">
      <c r="A1841" s="425">
        <v>43470</v>
      </c>
      <c r="B1841" s="12">
        <v>5</v>
      </c>
      <c r="C1841" s="426">
        <v>4.8722222222222227</v>
      </c>
      <c r="D1841" s="426">
        <v>26.536999999999999</v>
      </c>
      <c r="E1841" s="14">
        <v>3.3972878730950749</v>
      </c>
      <c r="F1841" s="14">
        <v>0</v>
      </c>
    </row>
    <row r="1842" spans="1:6" x14ac:dyDescent="0.3">
      <c r="A1842" s="425">
        <v>43471</v>
      </c>
      <c r="B1842" s="12">
        <v>6</v>
      </c>
      <c r="C1842" s="426">
        <v>2.1111111111111112</v>
      </c>
      <c r="D1842" s="426">
        <v>26.64452</v>
      </c>
      <c r="E1842" s="14">
        <v>3.441678287793565</v>
      </c>
      <c r="F1842" s="14">
        <v>0</v>
      </c>
    </row>
    <row r="1843" spans="1:6" x14ac:dyDescent="0.3">
      <c r="A1843" s="425">
        <v>43472</v>
      </c>
      <c r="B1843" s="12">
        <v>7</v>
      </c>
      <c r="C1843" s="426">
        <v>3.9649999999999999</v>
      </c>
      <c r="D1843" s="426">
        <v>26.69828</v>
      </c>
      <c r="E1843" s="14">
        <v>3.4640636859608467</v>
      </c>
      <c r="F1843" s="14">
        <v>0</v>
      </c>
    </row>
    <row r="1844" spans="1:6" x14ac:dyDescent="0.3">
      <c r="A1844" s="425">
        <v>43473</v>
      </c>
      <c r="B1844" s="12">
        <v>8</v>
      </c>
      <c r="C1844" s="426">
        <v>6.1150000000000002</v>
      </c>
      <c r="D1844" s="426">
        <v>26.723880000000001</v>
      </c>
      <c r="E1844" s="14">
        <v>3.4747680619895815</v>
      </c>
      <c r="F1844" s="14">
        <v>0</v>
      </c>
    </row>
    <row r="1845" spans="1:6" x14ac:dyDescent="0.3">
      <c r="A1845" s="425">
        <v>43474</v>
      </c>
      <c r="B1845" s="12">
        <v>9</v>
      </c>
      <c r="C1845" s="426">
        <v>7.5299999999999994</v>
      </c>
      <c r="D1845" s="426">
        <v>26.51652</v>
      </c>
      <c r="E1845" s="14">
        <v>3.3888899358487299</v>
      </c>
      <c r="F1845" s="14">
        <v>0</v>
      </c>
    </row>
    <row r="1846" spans="1:6" x14ac:dyDescent="0.3">
      <c r="A1846" s="425">
        <v>43475</v>
      </c>
      <c r="B1846" s="12">
        <v>10</v>
      </c>
      <c r="C1846" s="426">
        <v>8.5500000000000007</v>
      </c>
      <c r="D1846" s="426">
        <v>26.462760000000003</v>
      </c>
      <c r="E1846" s="14">
        <v>3.3669325236415926</v>
      </c>
      <c r="F1846" s="14">
        <v>0</v>
      </c>
    </row>
    <row r="1847" spans="1:6" x14ac:dyDescent="0.3">
      <c r="A1847" s="425">
        <v>43476</v>
      </c>
      <c r="B1847" s="12">
        <v>11</v>
      </c>
      <c r="C1847" s="426">
        <v>11.172222222222222</v>
      </c>
      <c r="D1847" s="426">
        <v>26.621480000000002</v>
      </c>
      <c r="E1847" s="14">
        <v>3.4321233987446815</v>
      </c>
      <c r="F1847" s="14">
        <v>0</v>
      </c>
    </row>
    <row r="1848" spans="1:6" x14ac:dyDescent="0.3">
      <c r="A1848" s="425">
        <v>43477</v>
      </c>
      <c r="B1848" s="12">
        <v>12</v>
      </c>
      <c r="C1848" s="426">
        <v>9.8555555555555561</v>
      </c>
      <c r="D1848" s="426">
        <v>26.539560000000002</v>
      </c>
      <c r="E1848" s="14">
        <v>3.3983389046961685</v>
      </c>
      <c r="F1848" s="14">
        <v>0</v>
      </c>
    </row>
    <row r="1849" spans="1:6" x14ac:dyDescent="0.3">
      <c r="A1849" s="425">
        <v>43478</v>
      </c>
      <c r="B1849" s="12">
        <v>13</v>
      </c>
      <c r="C1849" s="426">
        <v>5.4</v>
      </c>
      <c r="D1849" s="426">
        <v>26.60868</v>
      </c>
      <c r="E1849" s="14">
        <v>3.4268251894577695</v>
      </c>
      <c r="F1849" s="14">
        <v>0</v>
      </c>
    </row>
    <row r="1850" spans="1:6" x14ac:dyDescent="0.3">
      <c r="A1850" s="425">
        <v>43479</v>
      </c>
      <c r="B1850" s="12">
        <v>14</v>
      </c>
      <c r="C1850" s="426">
        <v>3.3875000000000002</v>
      </c>
      <c r="D1850" s="426">
        <v>26.636839999999999</v>
      </c>
      <c r="E1850" s="14">
        <v>3.4384907364441695</v>
      </c>
      <c r="F1850" s="14">
        <v>0</v>
      </c>
    </row>
    <row r="1851" spans="1:6" x14ac:dyDescent="0.3">
      <c r="A1851" s="425">
        <v>43480</v>
      </c>
      <c r="B1851" s="12">
        <v>15</v>
      </c>
      <c r="C1851" s="426">
        <v>19.542857142857144</v>
      </c>
      <c r="D1851" s="426">
        <v>26.316839999999999</v>
      </c>
      <c r="E1851" s="14">
        <v>3.3079685746657641</v>
      </c>
      <c r="F1851" s="14">
        <v>0</v>
      </c>
    </row>
    <row r="1852" spans="1:6" x14ac:dyDescent="0.3">
      <c r="A1852" s="425">
        <v>43481</v>
      </c>
      <c r="B1852" s="12">
        <v>16</v>
      </c>
      <c r="C1852" s="426">
        <v>12.549999999999999</v>
      </c>
      <c r="D1852" s="426">
        <v>26.575400000000002</v>
      </c>
      <c r="E1852" s="14">
        <v>3.4130834551385565</v>
      </c>
      <c r="F1852" s="14">
        <v>0</v>
      </c>
    </row>
    <row r="1853" spans="1:6" x14ac:dyDescent="0.3">
      <c r="A1853" s="425">
        <v>43482</v>
      </c>
      <c r="B1853" s="12">
        <v>17</v>
      </c>
      <c r="C1853" s="426">
        <v>8</v>
      </c>
      <c r="D1853" s="426">
        <v>26.636839999999999</v>
      </c>
      <c r="E1853" s="14">
        <v>3.4384907364441695</v>
      </c>
      <c r="F1853" s="14">
        <v>0</v>
      </c>
    </row>
    <row r="1854" spans="1:6" x14ac:dyDescent="0.3">
      <c r="A1854" s="425">
        <v>43483</v>
      </c>
      <c r="B1854" s="12">
        <v>18</v>
      </c>
      <c r="C1854" s="426">
        <v>15.622222222222222</v>
      </c>
      <c r="D1854" s="426">
        <v>26.59844</v>
      </c>
      <c r="E1854" s="14">
        <v>3.4225917941745738</v>
      </c>
      <c r="F1854" s="14">
        <v>0</v>
      </c>
    </row>
    <row r="1855" spans="1:6" x14ac:dyDescent="0.3">
      <c r="A1855" s="425">
        <v>43484</v>
      </c>
      <c r="B1855" s="12">
        <v>19</v>
      </c>
      <c r="C1855" s="426">
        <v>5.54</v>
      </c>
      <c r="D1855" s="426">
        <v>26.368040000000001</v>
      </c>
      <c r="E1855" s="14">
        <v>3.3285522193021064</v>
      </c>
      <c r="F1855" s="14">
        <v>0</v>
      </c>
    </row>
    <row r="1856" spans="1:6" x14ac:dyDescent="0.3">
      <c r="A1856" s="425">
        <v>43485</v>
      </c>
      <c r="B1856" s="12">
        <v>20</v>
      </c>
      <c r="C1856" s="426">
        <v>7.6950000000000003</v>
      </c>
      <c r="D1856" s="426">
        <v>26.475559999999998</v>
      </c>
      <c r="E1856" s="14">
        <v>3.3721490359723365</v>
      </c>
      <c r="F1856" s="14">
        <v>0</v>
      </c>
    </row>
    <row r="1857" spans="1:6" x14ac:dyDescent="0.3">
      <c r="A1857" s="425">
        <v>43486</v>
      </c>
      <c r="B1857" s="12">
        <v>21</v>
      </c>
      <c r="C1857" s="426">
        <v>2.5062500000000001</v>
      </c>
      <c r="D1857" s="426">
        <v>26.713639999999998</v>
      </c>
      <c r="E1857" s="14">
        <v>3.4704828510289718</v>
      </c>
      <c r="F1857" s="14">
        <v>0</v>
      </c>
    </row>
    <row r="1858" spans="1:6" x14ac:dyDescent="0.3">
      <c r="A1858" s="425">
        <v>43487</v>
      </c>
      <c r="B1858" s="12">
        <v>22</v>
      </c>
      <c r="C1858" s="426">
        <v>12.11</v>
      </c>
      <c r="D1858" s="426">
        <v>26.626600000000003</v>
      </c>
      <c r="E1858" s="14">
        <v>3.4342446945165999</v>
      </c>
      <c r="F1858" s="14">
        <v>0</v>
      </c>
    </row>
    <row r="1859" spans="1:6" x14ac:dyDescent="0.3">
      <c r="A1859" s="425">
        <v>43488</v>
      </c>
      <c r="B1859" s="12">
        <v>23</v>
      </c>
      <c r="C1859" s="426">
        <v>5.6444444444444439</v>
      </c>
      <c r="D1859" s="426">
        <v>26.721320000000002</v>
      </c>
      <c r="E1859" s="14">
        <v>3.473696326564276</v>
      </c>
      <c r="F1859" s="14">
        <v>0</v>
      </c>
    </row>
    <row r="1860" spans="1:6" x14ac:dyDescent="0.3">
      <c r="A1860" s="425">
        <v>43489</v>
      </c>
      <c r="B1860" s="12">
        <v>24</v>
      </c>
      <c r="C1860" s="426">
        <v>1.03125</v>
      </c>
      <c r="D1860" s="426">
        <v>26.667559999999998</v>
      </c>
      <c r="E1860" s="14">
        <v>3.451256480250513</v>
      </c>
      <c r="F1860" s="14">
        <v>0</v>
      </c>
    </row>
    <row r="1861" spans="1:6" x14ac:dyDescent="0.3">
      <c r="A1861" s="425">
        <v>43490</v>
      </c>
      <c r="B1861" s="12">
        <v>25</v>
      </c>
      <c r="C1861" s="426">
        <v>3.2600000000000002</v>
      </c>
      <c r="D1861" s="426">
        <v>26.734120000000004</v>
      </c>
      <c r="E1861" s="14">
        <v>3.4790578889487258</v>
      </c>
      <c r="F1861" s="14">
        <v>0</v>
      </c>
    </row>
    <row r="1862" spans="1:6" x14ac:dyDescent="0.3">
      <c r="A1862" s="425">
        <v>43491</v>
      </c>
      <c r="B1862" s="12">
        <v>26</v>
      </c>
      <c r="C1862" s="426">
        <v>4.6375000000000002</v>
      </c>
      <c r="D1862" s="426">
        <v>26.585639999999998</v>
      </c>
      <c r="E1862" s="14">
        <v>3.4173065125242172</v>
      </c>
      <c r="F1862" s="14">
        <v>0</v>
      </c>
    </row>
    <row r="1863" spans="1:6" x14ac:dyDescent="0.3">
      <c r="A1863" s="425">
        <v>43492</v>
      </c>
      <c r="B1863" s="12">
        <v>27</v>
      </c>
      <c r="C1863" s="426">
        <v>12.264999999999999</v>
      </c>
      <c r="D1863" s="426">
        <v>26.59076</v>
      </c>
      <c r="E1863" s="14">
        <v>3.4194197637058745</v>
      </c>
      <c r="F1863" s="14">
        <v>0</v>
      </c>
    </row>
    <row r="1864" spans="1:6" x14ac:dyDescent="0.3">
      <c r="A1864" s="425">
        <v>43493</v>
      </c>
      <c r="B1864" s="12">
        <v>28</v>
      </c>
      <c r="C1864" s="426">
        <v>2.1222222222222222</v>
      </c>
      <c r="D1864" s="426">
        <v>26.529320000000002</v>
      </c>
      <c r="E1864" s="14">
        <v>3.3941364978127977</v>
      </c>
      <c r="F1864" s="14">
        <v>0</v>
      </c>
    </row>
    <row r="1865" spans="1:6" x14ac:dyDescent="0.3">
      <c r="A1865" s="425">
        <v>43494</v>
      </c>
      <c r="B1865" s="12">
        <v>29</v>
      </c>
      <c r="C1865" s="426">
        <v>4.9849999999999994</v>
      </c>
      <c r="D1865" s="426">
        <v>26.465888888888891</v>
      </c>
      <c r="E1865" s="14">
        <v>3.3682070110553153</v>
      </c>
      <c r="F1865" s="14">
        <v>0</v>
      </c>
    </row>
    <row r="1866" spans="1:6" x14ac:dyDescent="0.3">
      <c r="A1866" s="425">
        <v>43495</v>
      </c>
      <c r="B1866" s="12">
        <v>30</v>
      </c>
      <c r="C1866" s="426">
        <v>23.512499999999999</v>
      </c>
      <c r="D1866" s="426">
        <v>26.639400000000002</v>
      </c>
      <c r="E1866" s="14">
        <v>3.4395529659074855</v>
      </c>
      <c r="F1866" s="14">
        <v>0</v>
      </c>
    </row>
    <row r="1867" spans="1:6" x14ac:dyDescent="0.3">
      <c r="A1867" s="425">
        <v>43496</v>
      </c>
      <c r="B1867" s="12">
        <v>31</v>
      </c>
      <c r="C1867" s="426">
        <v>7.1099999999999994</v>
      </c>
      <c r="D1867" s="426">
        <v>26.398759999999999</v>
      </c>
      <c r="E1867" s="14">
        <v>3.3409570895002476</v>
      </c>
      <c r="F1867" s="14">
        <v>0</v>
      </c>
    </row>
    <row r="1868" spans="1:6" x14ac:dyDescent="0.3">
      <c r="A1868" s="425">
        <v>43497</v>
      </c>
      <c r="B1868" s="12">
        <v>32</v>
      </c>
      <c r="C1868" s="426">
        <v>12.071428571428571</v>
      </c>
      <c r="D1868" s="426">
        <v>26.398759999999999</v>
      </c>
      <c r="E1868" s="14">
        <v>3.3137948367400822</v>
      </c>
      <c r="F1868" s="14">
        <v>0</v>
      </c>
    </row>
    <row r="1869" spans="1:6" x14ac:dyDescent="0.3">
      <c r="A1869" s="425">
        <v>43498</v>
      </c>
      <c r="B1869" s="12">
        <v>33</v>
      </c>
      <c r="C1869" s="426">
        <v>16.84375</v>
      </c>
      <c r="D1869" s="426">
        <v>26.304040000000004</v>
      </c>
      <c r="E1869" s="14">
        <v>3.2759880825449814</v>
      </c>
      <c r="F1869" s="14">
        <v>0</v>
      </c>
    </row>
    <row r="1870" spans="1:6" x14ac:dyDescent="0.3">
      <c r="A1870" s="425">
        <v>43499</v>
      </c>
      <c r="B1870" s="12">
        <v>34</v>
      </c>
      <c r="C1870" s="426">
        <v>8.9500000000000011</v>
      </c>
      <c r="D1870" s="426">
        <v>26.457639999999998</v>
      </c>
      <c r="E1870" s="14">
        <v>3.3374914326724672</v>
      </c>
      <c r="F1870" s="14">
        <v>0</v>
      </c>
    </row>
    <row r="1871" spans="1:6" x14ac:dyDescent="0.3">
      <c r="A1871" s="425">
        <v>43500</v>
      </c>
      <c r="B1871" s="12">
        <v>35</v>
      </c>
      <c r="C1871" s="426">
        <v>3.4833333333333334</v>
      </c>
      <c r="D1871" s="426">
        <v>26.48836</v>
      </c>
      <c r="E1871" s="14">
        <v>3.349914383142397</v>
      </c>
      <c r="F1871" s="14">
        <v>0</v>
      </c>
    </row>
    <row r="1872" spans="1:6" x14ac:dyDescent="0.3">
      <c r="A1872" s="425">
        <v>43501</v>
      </c>
      <c r="B1872" s="12">
        <v>36</v>
      </c>
      <c r="C1872" s="426">
        <v>8.6</v>
      </c>
      <c r="D1872" s="426">
        <v>26.403880000000001</v>
      </c>
      <c r="E1872" s="14">
        <v>3.315849465378963</v>
      </c>
      <c r="F1872" s="14">
        <v>0</v>
      </c>
    </row>
    <row r="1873" spans="1:6" x14ac:dyDescent="0.3">
      <c r="A1873" s="425">
        <v>43502</v>
      </c>
      <c r="B1873" s="12">
        <v>37</v>
      </c>
      <c r="C1873" s="426">
        <v>5.5277777777777777</v>
      </c>
      <c r="D1873" s="426">
        <v>26.659880000000001</v>
      </c>
      <c r="E1873" s="14">
        <v>3.4200281414433102</v>
      </c>
      <c r="F1873" s="14">
        <v>0</v>
      </c>
    </row>
    <row r="1874" spans="1:6" x14ac:dyDescent="0.3">
      <c r="A1874" s="425">
        <v>43503</v>
      </c>
      <c r="B1874" s="12">
        <v>38</v>
      </c>
      <c r="C1874" s="426">
        <v>10.029999999999999</v>
      </c>
      <c r="D1874" s="426">
        <v>26.50628</v>
      </c>
      <c r="E1874" s="14">
        <v>3.3571799729257874</v>
      </c>
      <c r="F1874" s="14">
        <v>0</v>
      </c>
    </row>
    <row r="1875" spans="1:6" x14ac:dyDescent="0.3">
      <c r="A1875" s="425">
        <v>43504</v>
      </c>
      <c r="B1875" s="12">
        <v>39</v>
      </c>
      <c r="C1875" s="426">
        <v>10.78888888888889</v>
      </c>
      <c r="D1875" s="426">
        <v>26.508839999999999</v>
      </c>
      <c r="E1875" s="14">
        <v>3.3582190499716496</v>
      </c>
      <c r="F1875" s="14">
        <v>0</v>
      </c>
    </row>
    <row r="1876" spans="1:6" x14ac:dyDescent="0.3">
      <c r="A1876" s="425">
        <v>43505</v>
      </c>
      <c r="B1876" s="12">
        <v>40</v>
      </c>
      <c r="C1876" s="426">
        <v>6.58</v>
      </c>
      <c r="D1876" s="426">
        <v>26.542120000000004</v>
      </c>
      <c r="E1876" s="14">
        <v>3.3717529040419318</v>
      </c>
      <c r="F1876" s="14">
        <v>0</v>
      </c>
    </row>
    <row r="1877" spans="1:6" x14ac:dyDescent="0.3">
      <c r="A1877" s="425">
        <v>43506</v>
      </c>
      <c r="B1877" s="12">
        <v>41</v>
      </c>
      <c r="C1877" s="426">
        <v>6.5055555555555555</v>
      </c>
      <c r="D1877" s="426">
        <v>26.437159999999999</v>
      </c>
      <c r="E1877" s="14">
        <v>3.3292321462019645</v>
      </c>
      <c r="F1877" s="14">
        <v>0</v>
      </c>
    </row>
    <row r="1878" spans="1:6" x14ac:dyDescent="0.3">
      <c r="A1878" s="425">
        <v>43507</v>
      </c>
      <c r="B1878" s="12">
        <v>42</v>
      </c>
      <c r="C1878" s="426">
        <v>10.490000000000002</v>
      </c>
      <c r="D1878" s="426">
        <v>26.411559999999998</v>
      </c>
      <c r="E1878" s="14">
        <v>3.3189335303552912</v>
      </c>
      <c r="F1878" s="14">
        <v>0</v>
      </c>
    </row>
    <row r="1879" spans="1:6" x14ac:dyDescent="0.3">
      <c r="A1879" s="425">
        <v>43508</v>
      </c>
      <c r="B1879" s="12">
        <v>43</v>
      </c>
      <c r="C1879" s="426">
        <v>17.12777777777778</v>
      </c>
      <c r="D1879" s="426">
        <v>26.352679999999999</v>
      </c>
      <c r="E1879" s="14">
        <v>3.2953540715741592</v>
      </c>
      <c r="F1879" s="14">
        <v>0</v>
      </c>
    </row>
    <row r="1880" spans="1:6" x14ac:dyDescent="0.3">
      <c r="A1880" s="425">
        <v>43509</v>
      </c>
      <c r="B1880" s="12">
        <v>44</v>
      </c>
      <c r="C1880" s="426">
        <v>5.0250000000000004</v>
      </c>
      <c r="D1880" s="426">
        <v>26.401320000000002</v>
      </c>
      <c r="E1880" s="14">
        <v>3.3148220096089664</v>
      </c>
      <c r="F1880" s="14">
        <v>0</v>
      </c>
    </row>
    <row r="1881" spans="1:6" x14ac:dyDescent="0.3">
      <c r="A1881" s="425">
        <v>43510</v>
      </c>
      <c r="B1881" s="12">
        <v>45</v>
      </c>
      <c r="C1881" s="426">
        <v>17.324999999999999</v>
      </c>
      <c r="D1881" s="426">
        <v>26.377711111111111</v>
      </c>
      <c r="E1881" s="14">
        <v>3.3053599155901288</v>
      </c>
      <c r="F1881" s="14">
        <v>0</v>
      </c>
    </row>
    <row r="1882" spans="1:6" x14ac:dyDescent="0.3">
      <c r="A1882" s="425">
        <v>43511</v>
      </c>
      <c r="B1882" s="12">
        <v>46</v>
      </c>
      <c r="C1882" s="426">
        <v>1.9666666666666666</v>
      </c>
      <c r="D1882" s="426">
        <v>26.389088888888889</v>
      </c>
      <c r="E1882" s="14">
        <v>3.3099169585459203</v>
      </c>
      <c r="F1882" s="14">
        <v>0</v>
      </c>
    </row>
    <row r="1883" spans="1:6" x14ac:dyDescent="0.3">
      <c r="A1883" s="425">
        <v>43512</v>
      </c>
      <c r="B1883" s="12">
        <v>47</v>
      </c>
      <c r="C1883" s="426">
        <v>11.284999999999998</v>
      </c>
      <c r="D1883" s="426">
        <v>26.329640000000005</v>
      </c>
      <c r="E1883" s="14">
        <v>3.2861680109529412</v>
      </c>
      <c r="F1883" s="14">
        <v>0</v>
      </c>
    </row>
    <row r="1884" spans="1:6" x14ac:dyDescent="0.3">
      <c r="A1884" s="425">
        <v>43513</v>
      </c>
      <c r="B1884" s="12">
        <v>48</v>
      </c>
      <c r="C1884" s="426">
        <v>5.7700000000000005</v>
      </c>
      <c r="D1884" s="426">
        <v>26.283560000000001</v>
      </c>
      <c r="E1884" s="14">
        <v>3.2678644387754767</v>
      </c>
      <c r="F1884" s="14">
        <v>0</v>
      </c>
    </row>
    <row r="1885" spans="1:6" x14ac:dyDescent="0.3">
      <c r="A1885" s="425">
        <v>43514</v>
      </c>
      <c r="B1885" s="12">
        <v>49</v>
      </c>
      <c r="C1885" s="426">
        <v>14.875</v>
      </c>
      <c r="D1885" s="426">
        <v>26.311720000000001</v>
      </c>
      <c r="E1885" s="14">
        <v>3.279039099799665</v>
      </c>
      <c r="F1885" s="14">
        <v>0</v>
      </c>
    </row>
    <row r="1886" spans="1:6" x14ac:dyDescent="0.3">
      <c r="A1886" s="425">
        <v>43515</v>
      </c>
      <c r="B1886" s="12">
        <v>50</v>
      </c>
      <c r="C1886" s="426">
        <v>13.855</v>
      </c>
      <c r="D1886" s="426">
        <v>26.201640000000005</v>
      </c>
      <c r="E1886" s="14">
        <v>3.2355500206609391</v>
      </c>
      <c r="F1886" s="14">
        <v>0</v>
      </c>
    </row>
    <row r="1887" spans="1:6" x14ac:dyDescent="0.3">
      <c r="A1887" s="425">
        <v>43516</v>
      </c>
      <c r="B1887" s="12">
        <v>51</v>
      </c>
      <c r="C1887" s="426">
        <v>4.9666666666666668</v>
      </c>
      <c r="D1887" s="426">
        <v>26.48068</v>
      </c>
      <c r="E1887" s="14">
        <v>3.3468048162069746</v>
      </c>
      <c r="F1887" s="14">
        <v>0</v>
      </c>
    </row>
    <row r="1888" spans="1:6" x14ac:dyDescent="0.3">
      <c r="A1888" s="425">
        <v>43517</v>
      </c>
      <c r="B1888" s="12">
        <v>52</v>
      </c>
      <c r="C1888" s="426">
        <v>10.005555555555553</v>
      </c>
      <c r="D1888" s="426">
        <v>26.237480000000001</v>
      </c>
      <c r="E1888" s="14">
        <v>3.2496521386892354</v>
      </c>
      <c r="F1888" s="14">
        <v>0</v>
      </c>
    </row>
    <row r="1889" spans="1:6" x14ac:dyDescent="0.3">
      <c r="A1889" s="425">
        <v>43518</v>
      </c>
      <c r="B1889" s="12">
        <v>53</v>
      </c>
      <c r="C1889" s="426">
        <v>7.5650000000000004</v>
      </c>
      <c r="D1889" s="426">
        <v>26.47044</v>
      </c>
      <c r="E1889" s="14">
        <v>3.3426626987086192</v>
      </c>
      <c r="F1889" s="14">
        <v>0</v>
      </c>
    </row>
    <row r="1890" spans="1:6" x14ac:dyDescent="0.3">
      <c r="A1890" s="425">
        <v>43519</v>
      </c>
      <c r="B1890" s="12">
        <v>54</v>
      </c>
      <c r="C1890" s="426">
        <v>12.25</v>
      </c>
      <c r="D1890" s="426">
        <v>26.490919999999999</v>
      </c>
      <c r="E1890" s="14">
        <v>3.3509514729849936</v>
      </c>
      <c r="F1890" s="14">
        <v>0</v>
      </c>
    </row>
    <row r="1891" spans="1:6" x14ac:dyDescent="0.3">
      <c r="A1891" s="425">
        <v>43520</v>
      </c>
      <c r="B1891" s="12">
        <v>55</v>
      </c>
      <c r="C1891" s="426">
        <v>9.21875</v>
      </c>
      <c r="D1891" s="426">
        <v>26.513960000000004</v>
      </c>
      <c r="E1891" s="14">
        <v>3.360298056058276</v>
      </c>
      <c r="F1891" s="14">
        <v>0</v>
      </c>
    </row>
    <row r="1892" spans="1:6" x14ac:dyDescent="0.3">
      <c r="A1892" s="425">
        <v>43521</v>
      </c>
      <c r="B1892" s="12">
        <v>56</v>
      </c>
      <c r="C1892" s="426">
        <v>7.7111111111111104</v>
      </c>
      <c r="D1892" s="426">
        <v>26.593320000000002</v>
      </c>
      <c r="E1892" s="14">
        <v>3.392668065375716</v>
      </c>
      <c r="F1892" s="14">
        <v>0</v>
      </c>
    </row>
    <row r="1893" spans="1:6" x14ac:dyDescent="0.3">
      <c r="A1893" s="425">
        <v>43522</v>
      </c>
      <c r="B1893" s="12">
        <v>57</v>
      </c>
      <c r="C1893" s="426">
        <v>7.8250000000000002</v>
      </c>
      <c r="D1893" s="426">
        <v>26.577960000000004</v>
      </c>
      <c r="E1893" s="14">
        <v>3.3863815630015521</v>
      </c>
      <c r="F1893" s="14">
        <v>0</v>
      </c>
    </row>
    <row r="1894" spans="1:6" x14ac:dyDescent="0.3">
      <c r="A1894" s="425">
        <v>43523</v>
      </c>
      <c r="B1894" s="12">
        <v>58</v>
      </c>
      <c r="C1894" s="426">
        <v>7.3944444444444439</v>
      </c>
      <c r="D1894" s="426">
        <v>26.409000000000006</v>
      </c>
      <c r="E1894" s="14">
        <v>3.3179052257261641</v>
      </c>
      <c r="F1894" s="14">
        <v>0</v>
      </c>
    </row>
    <row r="1895" spans="1:6" x14ac:dyDescent="0.3">
      <c r="A1895" s="425">
        <v>43524</v>
      </c>
      <c r="B1895" s="12">
        <v>59</v>
      </c>
      <c r="C1895" s="426">
        <v>9.0055555555555546</v>
      </c>
      <c r="D1895" s="426">
        <v>26.542120000000004</v>
      </c>
      <c r="E1895" s="14">
        <v>3.3717529040419318</v>
      </c>
      <c r="F1895" s="14">
        <v>0</v>
      </c>
    </row>
    <row r="1896" spans="1:6" x14ac:dyDescent="0.3">
      <c r="A1896" s="425">
        <v>43525</v>
      </c>
      <c r="B1896" s="12">
        <v>60</v>
      </c>
      <c r="C1896" s="426">
        <v>10.668749999999999</v>
      </c>
      <c r="D1896" s="426">
        <v>26.48836</v>
      </c>
      <c r="E1896" s="14">
        <v>3.3224560685264759</v>
      </c>
      <c r="F1896" s="14">
        <v>0</v>
      </c>
    </row>
    <row r="1897" spans="1:6" x14ac:dyDescent="0.3">
      <c r="A1897" s="425">
        <v>43526</v>
      </c>
      <c r="B1897" s="12">
        <v>61</v>
      </c>
      <c r="C1897" s="426">
        <v>13.237500000000001</v>
      </c>
      <c r="D1897" s="426">
        <v>26.411559999999998</v>
      </c>
      <c r="E1897" s="14">
        <v>3.2917291571556584</v>
      </c>
      <c r="F1897" s="14">
        <v>0</v>
      </c>
    </row>
    <row r="1898" spans="1:6" x14ac:dyDescent="0.3">
      <c r="A1898" s="425">
        <v>43527</v>
      </c>
      <c r="B1898" s="12">
        <v>62</v>
      </c>
      <c r="C1898" s="426">
        <v>13.399999999999999</v>
      </c>
      <c r="D1898" s="426">
        <v>26.096679999999999</v>
      </c>
      <c r="E1898" s="14">
        <v>3.1683823955380843</v>
      </c>
      <c r="F1898" s="14">
        <v>0</v>
      </c>
    </row>
    <row r="1899" spans="1:6" x14ac:dyDescent="0.3">
      <c r="A1899" s="425">
        <v>43528</v>
      </c>
      <c r="B1899" s="12">
        <v>63</v>
      </c>
      <c r="C1899" s="426">
        <v>11.177777777777779</v>
      </c>
      <c r="D1899" s="426">
        <v>26.209320000000002</v>
      </c>
      <c r="E1899" s="14">
        <v>3.2120216329933178</v>
      </c>
      <c r="F1899" s="14">
        <v>0</v>
      </c>
    </row>
    <row r="1900" spans="1:6" x14ac:dyDescent="0.3">
      <c r="A1900" s="425">
        <v>43529</v>
      </c>
      <c r="B1900" s="12">
        <v>64</v>
      </c>
      <c r="C1900" s="426">
        <v>8.9050000000000011</v>
      </c>
      <c r="D1900" s="426">
        <v>26.362920000000003</v>
      </c>
      <c r="E1900" s="14">
        <v>3.2723994828205978</v>
      </c>
      <c r="F1900" s="14">
        <v>0</v>
      </c>
    </row>
    <row r="1901" spans="1:6" x14ac:dyDescent="0.3">
      <c r="A1901" s="425">
        <v>43530</v>
      </c>
      <c r="B1901" s="12">
        <v>65</v>
      </c>
      <c r="C1901" s="426">
        <v>2.7571428571428571</v>
      </c>
      <c r="D1901" s="426">
        <v>26.588200000000001</v>
      </c>
      <c r="E1901" s="14">
        <v>3.3627798564298299</v>
      </c>
      <c r="F1901" s="14">
        <v>0</v>
      </c>
    </row>
    <row r="1902" spans="1:6" x14ac:dyDescent="0.3">
      <c r="A1902" s="425">
        <v>43531</v>
      </c>
      <c r="B1902" s="12">
        <v>66</v>
      </c>
      <c r="C1902" s="426">
        <v>15.13125</v>
      </c>
      <c r="D1902" s="426">
        <v>26.401320000000002</v>
      </c>
      <c r="E1902" s="14">
        <v>3.287651337399057</v>
      </c>
      <c r="F1902" s="14">
        <v>0</v>
      </c>
    </row>
    <row r="1903" spans="1:6" x14ac:dyDescent="0.3">
      <c r="A1903" s="425">
        <v>43532</v>
      </c>
      <c r="B1903" s="12">
        <v>67</v>
      </c>
      <c r="C1903" s="426">
        <v>17.407142857142855</v>
      </c>
      <c r="D1903" s="426">
        <v>26.4602</v>
      </c>
      <c r="E1903" s="14">
        <v>3.3111601588419477</v>
      </c>
      <c r="F1903" s="14">
        <v>0</v>
      </c>
    </row>
    <row r="1904" spans="1:6" x14ac:dyDescent="0.3">
      <c r="A1904" s="425">
        <v>43533</v>
      </c>
      <c r="B1904" s="12">
        <v>68</v>
      </c>
      <c r="C1904" s="426">
        <v>0.99375000000000002</v>
      </c>
      <c r="D1904" s="426">
        <v>26.595880000000001</v>
      </c>
      <c r="E1904" s="14">
        <v>3.3658994616454625</v>
      </c>
      <c r="F1904" s="14">
        <v>0</v>
      </c>
    </row>
    <row r="1905" spans="1:6" x14ac:dyDescent="0.3">
      <c r="A1905" s="425">
        <v>43534</v>
      </c>
      <c r="B1905" s="12">
        <v>69</v>
      </c>
      <c r="C1905" s="426">
        <v>2.0874999999999999</v>
      </c>
      <c r="D1905" s="426">
        <v>26.501159999999999</v>
      </c>
      <c r="E1905" s="14">
        <v>3.3276018291365066</v>
      </c>
      <c r="F1905" s="14">
        <v>0</v>
      </c>
    </row>
    <row r="1906" spans="1:6" x14ac:dyDescent="0.3">
      <c r="A1906" s="425">
        <v>43535</v>
      </c>
      <c r="B1906" s="12">
        <v>70</v>
      </c>
      <c r="C1906" s="426">
        <v>15.242857142857144</v>
      </c>
      <c r="D1906" s="426">
        <v>26.429480000000002</v>
      </c>
      <c r="E1906" s="14">
        <v>3.2988761491029455</v>
      </c>
      <c r="F1906" s="14">
        <v>0</v>
      </c>
    </row>
    <row r="1907" spans="1:6" x14ac:dyDescent="0.3">
      <c r="A1907" s="425">
        <v>43536</v>
      </c>
      <c r="B1907" s="12">
        <v>71</v>
      </c>
      <c r="C1907" s="426">
        <v>13.154999999999998</v>
      </c>
      <c r="D1907" s="426">
        <v>26.117159999999998</v>
      </c>
      <c r="E1907" s="14">
        <v>3.1762767773521445</v>
      </c>
      <c r="F1907" s="14">
        <v>0</v>
      </c>
    </row>
    <row r="1908" spans="1:6" x14ac:dyDescent="0.3">
      <c r="A1908" s="425">
        <v>43537</v>
      </c>
      <c r="B1908" s="12">
        <v>72</v>
      </c>
      <c r="C1908" s="426">
        <v>24.745000000000001</v>
      </c>
      <c r="D1908" s="426">
        <v>26.408999999999999</v>
      </c>
      <c r="E1908" s="14">
        <v>3.290709281252997</v>
      </c>
      <c r="F1908" s="14">
        <v>0</v>
      </c>
    </row>
    <row r="1909" spans="1:6" x14ac:dyDescent="0.3">
      <c r="A1909" s="425">
        <v>43538</v>
      </c>
      <c r="B1909" s="12">
        <v>73</v>
      </c>
      <c r="C1909" s="426">
        <v>20.672222222222224</v>
      </c>
      <c r="D1909" s="426">
        <v>26.133088888888892</v>
      </c>
      <c r="E1909" s="14">
        <v>3.182429139166886</v>
      </c>
      <c r="F1909" s="14">
        <v>0</v>
      </c>
    </row>
    <row r="1910" spans="1:6" x14ac:dyDescent="0.3">
      <c r="A1910" s="425">
        <v>43539</v>
      </c>
      <c r="B1910" s="12">
        <v>74</v>
      </c>
      <c r="C1910" s="426">
        <v>21.758333333333336</v>
      </c>
      <c r="D1910" s="426">
        <v>26.554066666666671</v>
      </c>
      <c r="E1910" s="14">
        <v>3.3489456910952109</v>
      </c>
      <c r="F1910" s="14">
        <v>0</v>
      </c>
    </row>
    <row r="1911" spans="1:6" x14ac:dyDescent="0.3">
      <c r="A1911" s="425">
        <v>43540</v>
      </c>
      <c r="B1911" s="12">
        <v>75</v>
      </c>
      <c r="C1911" s="426">
        <v>8.1624999999999996</v>
      </c>
      <c r="D1911" s="426">
        <v>26.571133333333336</v>
      </c>
      <c r="E1911" s="14">
        <v>3.3558565007513397</v>
      </c>
      <c r="F1911" s="14">
        <v>0</v>
      </c>
    </row>
    <row r="1912" spans="1:6" x14ac:dyDescent="0.3">
      <c r="A1912" s="425">
        <v>43541</v>
      </c>
      <c r="B1912" s="12">
        <v>76</v>
      </c>
      <c r="C1912" s="426">
        <v>8.1444444444444439</v>
      </c>
      <c r="D1912" s="426">
        <v>26.704822222222223</v>
      </c>
      <c r="E1912" s="14">
        <v>3.4104258309531628</v>
      </c>
      <c r="F1912" s="14">
        <v>0</v>
      </c>
    </row>
    <row r="1913" spans="1:6" x14ac:dyDescent="0.3">
      <c r="A1913" s="425">
        <v>43542</v>
      </c>
      <c r="B1913" s="12">
        <v>77</v>
      </c>
      <c r="C1913" s="426">
        <v>5.6333333333333337</v>
      </c>
      <c r="D1913" s="426">
        <v>26.5626</v>
      </c>
      <c r="E1913" s="14">
        <v>3.3523995281445873</v>
      </c>
      <c r="F1913" s="14">
        <v>0</v>
      </c>
    </row>
    <row r="1914" spans="1:6" x14ac:dyDescent="0.3">
      <c r="A1914" s="425">
        <v>43543</v>
      </c>
      <c r="B1914" s="12">
        <v>78</v>
      </c>
      <c r="C1914" s="426">
        <v>7.6388888888888875</v>
      </c>
      <c r="D1914" s="426">
        <v>26.591044444444446</v>
      </c>
      <c r="E1914" s="14">
        <v>3.363934969327588</v>
      </c>
      <c r="F1914" s="14">
        <v>0</v>
      </c>
    </row>
    <row r="1915" spans="1:6" x14ac:dyDescent="0.3">
      <c r="A1915" s="425">
        <v>43544</v>
      </c>
      <c r="B1915" s="12">
        <v>79</v>
      </c>
      <c r="C1915" s="426">
        <v>7.8611111111111107</v>
      </c>
      <c r="D1915" s="426">
        <v>26.480111111111114</v>
      </c>
      <c r="E1915" s="14">
        <v>3.3191436403212284</v>
      </c>
      <c r="F1915" s="14">
        <v>0</v>
      </c>
    </row>
    <row r="1916" spans="1:6" x14ac:dyDescent="0.3">
      <c r="A1916" s="425">
        <v>43545</v>
      </c>
      <c r="B1916" s="12">
        <v>80</v>
      </c>
      <c r="C1916" s="426">
        <v>19.727777777777781</v>
      </c>
      <c r="D1916" s="426">
        <v>26.448822222222226</v>
      </c>
      <c r="E1916" s="14">
        <v>3.3066058070252335</v>
      </c>
      <c r="F1916" s="14">
        <v>0</v>
      </c>
    </row>
    <row r="1917" spans="1:6" x14ac:dyDescent="0.3">
      <c r="A1917" s="425">
        <v>43546</v>
      </c>
      <c r="B1917" s="12">
        <v>81</v>
      </c>
      <c r="C1917" s="426">
        <v>21.9375</v>
      </c>
      <c r="D1917" s="426">
        <v>26.229800000000004</v>
      </c>
      <c r="E1917" s="14">
        <v>3.2200139329365824</v>
      </c>
      <c r="F1917" s="14">
        <v>0</v>
      </c>
    </row>
    <row r="1918" spans="1:6" x14ac:dyDescent="0.3">
      <c r="A1918" s="425">
        <v>43547</v>
      </c>
      <c r="B1918" s="12">
        <v>82</v>
      </c>
      <c r="C1918" s="426">
        <v>12.483333333333333</v>
      </c>
      <c r="D1918" s="426">
        <v>26.539844444444448</v>
      </c>
      <c r="E1918" s="14">
        <v>3.343196261341701</v>
      </c>
      <c r="F1918" s="14">
        <v>0</v>
      </c>
    </row>
    <row r="1919" spans="1:6" x14ac:dyDescent="0.3">
      <c r="A1919" s="425">
        <v>43548</v>
      </c>
      <c r="B1919" s="12">
        <v>83</v>
      </c>
      <c r="C1919" s="426">
        <v>1.51</v>
      </c>
      <c r="D1919" s="426">
        <v>26.448822222222223</v>
      </c>
      <c r="E1919" s="14">
        <v>3.3066058070252335</v>
      </c>
      <c r="F1919" s="14">
        <v>0</v>
      </c>
    </row>
    <row r="1920" spans="1:6" x14ac:dyDescent="0.3">
      <c r="A1920" s="425">
        <v>43549</v>
      </c>
      <c r="B1920" s="12">
        <v>84</v>
      </c>
      <c r="C1920" s="426">
        <v>6.1111111111111107</v>
      </c>
      <c r="D1920" s="426">
        <v>26.497177777777779</v>
      </c>
      <c r="E1920" s="14">
        <v>3.3260001716164043</v>
      </c>
      <c r="F1920" s="14">
        <v>0</v>
      </c>
    </row>
    <row r="1921" spans="1:6" x14ac:dyDescent="0.3">
      <c r="A1921" s="425">
        <v>43550</v>
      </c>
      <c r="B1921" s="12">
        <v>85</v>
      </c>
      <c r="C1921" s="426">
        <v>5.625</v>
      </c>
      <c r="D1921" s="426">
        <v>26.610955555555556</v>
      </c>
      <c r="E1921" s="14">
        <v>3.3720305264747359</v>
      </c>
      <c r="F1921" s="14">
        <v>0</v>
      </c>
    </row>
    <row r="1922" spans="1:6" x14ac:dyDescent="0.3">
      <c r="A1922" s="425">
        <v>43551</v>
      </c>
      <c r="B1922" s="12">
        <v>86</v>
      </c>
      <c r="C1922" s="426">
        <v>9.7833333333333332</v>
      </c>
      <c r="D1922" s="426">
        <v>26.463044444444449</v>
      </c>
      <c r="E1922" s="14">
        <v>3.31229961452896</v>
      </c>
      <c r="F1922" s="14">
        <v>0</v>
      </c>
    </row>
    <row r="1923" spans="1:6" x14ac:dyDescent="0.3">
      <c r="A1923" s="425">
        <v>43552</v>
      </c>
      <c r="B1923" s="12">
        <v>87</v>
      </c>
      <c r="C1923" s="426">
        <v>0.35000000000000003</v>
      </c>
      <c r="D1923" s="426">
        <v>26.511400000000002</v>
      </c>
      <c r="E1923" s="14">
        <v>3.3317235059989345</v>
      </c>
      <c r="F1923" s="14">
        <v>0</v>
      </c>
    </row>
    <row r="1924" spans="1:6" x14ac:dyDescent="0.3">
      <c r="A1924" s="425">
        <v>43553</v>
      </c>
      <c r="B1924" s="12">
        <v>88</v>
      </c>
      <c r="C1924" s="426">
        <v>11.795000000000002</v>
      </c>
      <c r="D1924" s="426">
        <v>26.5626</v>
      </c>
      <c r="E1924" s="14">
        <v>3.3523995281445873</v>
      </c>
      <c r="F1924" s="14">
        <v>0</v>
      </c>
    </row>
    <row r="1925" spans="1:6" x14ac:dyDescent="0.3">
      <c r="A1925" s="425">
        <v>43554</v>
      </c>
      <c r="B1925" s="12">
        <v>89</v>
      </c>
      <c r="C1925" s="426">
        <v>4.21</v>
      </c>
      <c r="D1925" s="426">
        <v>26.608111111111114</v>
      </c>
      <c r="E1925" s="14">
        <v>3.3708729716157024</v>
      </c>
      <c r="F1925" s="14">
        <v>0</v>
      </c>
    </row>
    <row r="1926" spans="1:6" x14ac:dyDescent="0.3">
      <c r="A1926" s="425">
        <v>43555</v>
      </c>
      <c r="B1926" s="12">
        <v>90</v>
      </c>
      <c r="C1926" s="426">
        <v>2.8</v>
      </c>
      <c r="D1926" s="426">
        <v>26.426066666666671</v>
      </c>
      <c r="E1926" s="14">
        <v>3.2975137565263752</v>
      </c>
      <c r="F1926" s="14">
        <v>0</v>
      </c>
    </row>
    <row r="1927" spans="1:6" x14ac:dyDescent="0.3">
      <c r="A1927" s="425">
        <v>43556</v>
      </c>
      <c r="B1927" s="12">
        <v>91</v>
      </c>
      <c r="C1927" s="426">
        <v>7.9111111111111097</v>
      </c>
      <c r="D1927" s="426">
        <v>26.650777777777776</v>
      </c>
      <c r="E1927" s="14">
        <v>3.3602706987788382</v>
      </c>
      <c r="F1927" s="14">
        <v>0</v>
      </c>
    </row>
    <row r="1928" spans="1:6" x14ac:dyDescent="0.3">
      <c r="A1928" s="425">
        <v>43557</v>
      </c>
      <c r="B1928" s="12">
        <v>92</v>
      </c>
      <c r="C1928" s="426">
        <v>5.4562499999999998</v>
      </c>
      <c r="D1928" s="426">
        <v>26.579666666666668</v>
      </c>
      <c r="E1928" s="14">
        <v>3.3315536626747968</v>
      </c>
      <c r="F1928" s="14">
        <v>0</v>
      </c>
    </row>
    <row r="1929" spans="1:6" x14ac:dyDescent="0.3">
      <c r="A1929" s="425">
        <v>43558</v>
      </c>
      <c r="B1929" s="12">
        <v>93</v>
      </c>
      <c r="C1929" s="426">
        <v>4.3187499999999996</v>
      </c>
      <c r="D1929" s="426">
        <v>26.596733333333333</v>
      </c>
      <c r="E1929" s="14">
        <v>3.3384260245262194</v>
      </c>
      <c r="F1929" s="14">
        <v>0</v>
      </c>
    </row>
    <row r="1930" spans="1:6" x14ac:dyDescent="0.3">
      <c r="A1930" s="425">
        <v>43559</v>
      </c>
      <c r="B1930" s="12">
        <v>94</v>
      </c>
      <c r="C1930" s="426">
        <v>2.916666666666667</v>
      </c>
      <c r="D1930" s="426">
        <v>26.42037777777778</v>
      </c>
      <c r="E1930" s="14">
        <v>3.2680107884213543</v>
      </c>
      <c r="F1930" s="14">
        <v>0</v>
      </c>
    </row>
    <row r="1931" spans="1:6" x14ac:dyDescent="0.3">
      <c r="A1931" s="425">
        <v>43560</v>
      </c>
      <c r="B1931" s="12">
        <v>95</v>
      </c>
      <c r="C1931" s="426">
        <v>10.293749999999999</v>
      </c>
      <c r="D1931" s="426">
        <v>26.573977777777777</v>
      </c>
      <c r="E1931" s="14">
        <v>3.3292656415616806</v>
      </c>
      <c r="F1931" s="14">
        <v>0</v>
      </c>
    </row>
    <row r="1932" spans="1:6" x14ac:dyDescent="0.3">
      <c r="A1932" s="425">
        <v>43561</v>
      </c>
      <c r="B1932" s="12">
        <v>96</v>
      </c>
      <c r="C1932" s="426">
        <v>13.434999999999999</v>
      </c>
      <c r="D1932" s="426">
        <v>26.511400000000002</v>
      </c>
      <c r="E1932" s="14">
        <v>3.3041886009906789</v>
      </c>
      <c r="F1932" s="14">
        <v>0</v>
      </c>
    </row>
    <row r="1933" spans="1:6" x14ac:dyDescent="0.3">
      <c r="A1933" s="425">
        <v>43562</v>
      </c>
      <c r="B1933" s="12">
        <v>97</v>
      </c>
      <c r="C1933" s="426">
        <v>8.8062499999999986</v>
      </c>
      <c r="D1933" s="426">
        <v>26.29237777777778</v>
      </c>
      <c r="E1933" s="14">
        <v>3.2177310568444679</v>
      </c>
      <c r="F1933" s="14">
        <v>0</v>
      </c>
    </row>
    <row r="1934" spans="1:6" x14ac:dyDescent="0.3">
      <c r="A1934" s="425">
        <v>43563</v>
      </c>
      <c r="B1934" s="12">
        <v>98</v>
      </c>
      <c r="C1934" s="426">
        <v>13.922222222222222</v>
      </c>
      <c r="D1934" s="426">
        <v>26.400466666666667</v>
      </c>
      <c r="E1934" s="14">
        <v>3.2601438562824567</v>
      </c>
      <c r="F1934" s="14">
        <v>0</v>
      </c>
    </row>
    <row r="1935" spans="1:6" x14ac:dyDescent="0.3">
      <c r="A1935" s="425">
        <v>43564</v>
      </c>
      <c r="B1935" s="12">
        <v>99</v>
      </c>
      <c r="C1935" s="426">
        <v>5.1333333333333337</v>
      </c>
      <c r="D1935" s="426">
        <v>26.061977777777777</v>
      </c>
      <c r="E1935" s="14">
        <v>3.1289715764186097</v>
      </c>
      <c r="F1935" s="14">
        <v>0</v>
      </c>
    </row>
    <row r="1936" spans="1:6" x14ac:dyDescent="0.3">
      <c r="A1936" s="425">
        <v>43565</v>
      </c>
      <c r="B1936" s="12">
        <v>100</v>
      </c>
      <c r="C1936" s="426">
        <v>9.5749999999999993</v>
      </c>
      <c r="D1936" s="426">
        <v>26.201355555555558</v>
      </c>
      <c r="E1936" s="14">
        <v>3.1823983469223576</v>
      </c>
      <c r="F1936" s="14">
        <v>0</v>
      </c>
    </row>
    <row r="1937" spans="1:6" x14ac:dyDescent="0.3">
      <c r="A1937" s="425">
        <v>43566</v>
      </c>
      <c r="B1937" s="12">
        <v>101</v>
      </c>
      <c r="C1937" s="426">
        <v>9.1222222222222218</v>
      </c>
      <c r="D1937" s="426">
        <v>26.531311111111116</v>
      </c>
      <c r="E1937" s="14">
        <v>3.3121495350152972</v>
      </c>
      <c r="F1937" s="14">
        <v>0</v>
      </c>
    </row>
    <row r="1938" spans="1:6" x14ac:dyDescent="0.3">
      <c r="A1938" s="425">
        <v>43567</v>
      </c>
      <c r="B1938" s="12">
        <v>102</v>
      </c>
      <c r="C1938" s="426">
        <v>7.4149999999999991</v>
      </c>
      <c r="D1938" s="426">
        <v>26.44028888888889</v>
      </c>
      <c r="E1938" s="14">
        <v>3.2758945652759119</v>
      </c>
      <c r="F1938" s="14">
        <v>0</v>
      </c>
    </row>
    <row r="1939" spans="1:6" x14ac:dyDescent="0.3">
      <c r="A1939" s="425">
        <v>43568</v>
      </c>
      <c r="B1939" s="12">
        <v>103</v>
      </c>
      <c r="C1939" s="426">
        <v>7.1166666666666663</v>
      </c>
      <c r="D1939" s="426">
        <v>26.534155555555557</v>
      </c>
      <c r="E1939" s="14">
        <v>3.3132881915556802</v>
      </c>
      <c r="F1939" s="14">
        <v>0</v>
      </c>
    </row>
    <row r="1940" spans="1:6" x14ac:dyDescent="0.3">
      <c r="A1940" s="425">
        <v>43569</v>
      </c>
      <c r="B1940" s="12">
        <v>104</v>
      </c>
      <c r="C1940" s="426">
        <v>2.5812499999999998</v>
      </c>
      <c r="D1940" s="426">
        <v>26.5626</v>
      </c>
      <c r="E1940" s="14">
        <v>3.3246937469202513</v>
      </c>
      <c r="F1940" s="14">
        <v>0</v>
      </c>
    </row>
    <row r="1941" spans="1:6" x14ac:dyDescent="0.3">
      <c r="A1941" s="425">
        <v>43570</v>
      </c>
      <c r="B1941" s="12">
        <v>105</v>
      </c>
      <c r="C1941" s="426">
        <v>9.2187499999999982</v>
      </c>
      <c r="D1941" s="426">
        <v>26.44028888888889</v>
      </c>
      <c r="E1941" s="14">
        <v>3.2758945652759119</v>
      </c>
      <c r="F1941" s="14">
        <v>0</v>
      </c>
    </row>
    <row r="1942" spans="1:6" x14ac:dyDescent="0.3">
      <c r="A1942" s="425">
        <v>43571</v>
      </c>
      <c r="B1942" s="12">
        <v>106</v>
      </c>
      <c r="C1942" s="426">
        <v>10.08888888888889</v>
      </c>
      <c r="D1942" s="426">
        <v>26.383400000000002</v>
      </c>
      <c r="E1942" s="14">
        <v>3.2534141695039991</v>
      </c>
      <c r="F1942" s="14">
        <v>0</v>
      </c>
    </row>
    <row r="1943" spans="1:6" x14ac:dyDescent="0.3">
      <c r="A1943" s="425">
        <v>43572</v>
      </c>
      <c r="B1943" s="12">
        <v>107</v>
      </c>
      <c r="C1943" s="426">
        <v>9.7687499999999989</v>
      </c>
      <c r="D1943" s="426">
        <v>26.431755555555554</v>
      </c>
      <c r="E1943" s="14">
        <v>3.2725137403783506</v>
      </c>
      <c r="F1943" s="14">
        <v>0</v>
      </c>
    </row>
    <row r="1944" spans="1:6" x14ac:dyDescent="0.3">
      <c r="A1944" s="425">
        <v>43573</v>
      </c>
      <c r="B1944" s="12">
        <v>108</v>
      </c>
      <c r="C1944" s="426">
        <v>6.15</v>
      </c>
      <c r="D1944" s="426">
        <v>26.622333333333337</v>
      </c>
      <c r="E1944" s="14">
        <v>3.3487579201791542</v>
      </c>
      <c r="F1944" s="14">
        <v>0</v>
      </c>
    </row>
    <row r="1945" spans="1:6" x14ac:dyDescent="0.3">
      <c r="A1945" s="425">
        <v>43574</v>
      </c>
      <c r="B1945" s="12">
        <v>109</v>
      </c>
      <c r="C1945" s="426">
        <v>4.9222222222222225</v>
      </c>
      <c r="D1945" s="426">
        <v>26.471577777777778</v>
      </c>
      <c r="E1945" s="14">
        <v>3.2883174195499554</v>
      </c>
      <c r="F1945" s="14">
        <v>0</v>
      </c>
    </row>
    <row r="1946" spans="1:6" x14ac:dyDescent="0.3">
      <c r="A1946" s="425">
        <v>43575</v>
      </c>
      <c r="B1946" s="12">
        <v>110</v>
      </c>
      <c r="C1946" s="426">
        <v>1.3875</v>
      </c>
      <c r="D1946" s="426">
        <v>26.531311111111112</v>
      </c>
      <c r="E1946" s="14">
        <v>3.3121495350152963</v>
      </c>
      <c r="F1946" s="14">
        <v>0</v>
      </c>
    </row>
    <row r="1947" spans="1:6" x14ac:dyDescent="0.3">
      <c r="A1947" s="425">
        <v>43576</v>
      </c>
      <c r="B1947" s="12">
        <v>111</v>
      </c>
      <c r="C1947" s="426">
        <v>2.2624999999999997</v>
      </c>
      <c r="D1947" s="426">
        <v>26.500022222222224</v>
      </c>
      <c r="E1947" s="14">
        <v>3.2996470841447385</v>
      </c>
      <c r="F1947" s="14">
        <v>0</v>
      </c>
    </row>
    <row r="1948" spans="1:6" x14ac:dyDescent="0.3">
      <c r="A1948" s="425">
        <v>43577</v>
      </c>
      <c r="B1948" s="12">
        <v>112</v>
      </c>
      <c r="C1948" s="426">
        <v>2.8444444444444446</v>
      </c>
      <c r="D1948" s="426">
        <v>26.42037777777778</v>
      </c>
      <c r="E1948" s="14">
        <v>3.2680107884213543</v>
      </c>
      <c r="F1948" s="14">
        <v>0</v>
      </c>
    </row>
    <row r="1949" spans="1:6" x14ac:dyDescent="0.3">
      <c r="A1949" s="425">
        <v>43578</v>
      </c>
      <c r="B1949" s="12">
        <v>113</v>
      </c>
      <c r="C1949" s="426">
        <v>3.2937499999999997</v>
      </c>
      <c r="D1949" s="426">
        <v>26.297000000000001</v>
      </c>
      <c r="E1949" s="14">
        <v>3.2195346350329568</v>
      </c>
      <c r="F1949" s="14">
        <v>0</v>
      </c>
    </row>
    <row r="1950" spans="1:6" x14ac:dyDescent="0.3">
      <c r="A1950" s="425">
        <v>43579</v>
      </c>
      <c r="B1950" s="12">
        <v>114</v>
      </c>
      <c r="C1950" s="426">
        <v>5.2555555555555555</v>
      </c>
      <c r="D1950" s="426">
        <v>26.2746</v>
      </c>
      <c r="E1950" s="14">
        <v>3.2108026374170966</v>
      </c>
      <c r="F1950" s="14">
        <v>0</v>
      </c>
    </row>
    <row r="1951" spans="1:6" x14ac:dyDescent="0.3">
      <c r="A1951" s="425">
        <v>43580</v>
      </c>
      <c r="B1951" s="12">
        <v>115</v>
      </c>
      <c r="C1951" s="426">
        <v>11.56111111111111</v>
      </c>
      <c r="D1951" s="426">
        <v>26.343577777777778</v>
      </c>
      <c r="E1951" s="14">
        <v>3.2377596179196999</v>
      </c>
      <c r="F1951" s="14">
        <v>0</v>
      </c>
    </row>
    <row r="1952" spans="1:6" x14ac:dyDescent="0.3">
      <c r="A1952" s="425">
        <v>43581</v>
      </c>
      <c r="B1952" s="12">
        <v>116</v>
      </c>
      <c r="C1952" s="426">
        <v>15.722222222222221</v>
      </c>
      <c r="D1952" s="426">
        <v>26.287399999999998</v>
      </c>
      <c r="E1952" s="14">
        <v>3.2157897523991839</v>
      </c>
      <c r="F1952" s="14">
        <v>0</v>
      </c>
    </row>
    <row r="1953" spans="1:6" x14ac:dyDescent="0.3">
      <c r="A1953" s="425">
        <v>43582</v>
      </c>
      <c r="B1953" s="12">
        <v>117</v>
      </c>
      <c r="C1953" s="426">
        <v>4.7222222222222223</v>
      </c>
      <c r="D1953" s="426">
        <v>26.340733333333336</v>
      </c>
      <c r="E1953" s="14">
        <v>3.2366440079772341</v>
      </c>
      <c r="F1953" s="14">
        <v>0</v>
      </c>
    </row>
    <row r="1954" spans="1:6" x14ac:dyDescent="0.3">
      <c r="A1954" s="425">
        <v>43583</v>
      </c>
      <c r="B1954" s="12">
        <v>118</v>
      </c>
      <c r="C1954" s="426">
        <v>8.6785714285714288</v>
      </c>
      <c r="D1954" s="426">
        <v>26.280999999999999</v>
      </c>
      <c r="E1954" s="14">
        <v>3.2132953290947079</v>
      </c>
      <c r="F1954" s="14">
        <v>0</v>
      </c>
    </row>
    <row r="1955" spans="1:6" x14ac:dyDescent="0.3">
      <c r="A1955" s="425">
        <v>43584</v>
      </c>
      <c r="B1955" s="12">
        <v>119</v>
      </c>
      <c r="C1955" s="426">
        <v>4.04</v>
      </c>
      <c r="D1955" s="426">
        <v>26.421800000000001</v>
      </c>
      <c r="E1955" s="14">
        <v>3.2685733565715216</v>
      </c>
      <c r="F1955" s="14">
        <v>0</v>
      </c>
    </row>
    <row r="1956" spans="1:6" x14ac:dyDescent="0.3">
      <c r="A1956" s="425">
        <v>43585</v>
      </c>
      <c r="B1956" s="12">
        <v>120</v>
      </c>
      <c r="C1956" s="426">
        <v>4.2666666666666657</v>
      </c>
      <c r="D1956" s="426">
        <v>26.329355555555559</v>
      </c>
      <c r="E1956" s="14">
        <v>3.2321849957355804</v>
      </c>
      <c r="F1956" s="14">
        <v>0</v>
      </c>
    </row>
    <row r="1957" spans="1:6" x14ac:dyDescent="0.3">
      <c r="A1957" s="425">
        <v>43586</v>
      </c>
      <c r="B1957" s="12">
        <v>121</v>
      </c>
      <c r="C1957" s="426">
        <v>3.0562500000000004</v>
      </c>
      <c r="D1957" s="426">
        <v>26.494333333333334</v>
      </c>
      <c r="E1957" s="14">
        <v>3.2699002410673761</v>
      </c>
      <c r="F1957" s="14">
        <v>0</v>
      </c>
    </row>
    <row r="1958" spans="1:6" x14ac:dyDescent="0.3">
      <c r="A1958" s="425">
        <v>43587</v>
      </c>
      <c r="B1958" s="12">
        <v>122</v>
      </c>
      <c r="C1958" s="426">
        <v>8.1187500000000004</v>
      </c>
      <c r="D1958" s="426">
        <v>26.278155555555557</v>
      </c>
      <c r="E1958" s="14">
        <v>3.1854190252665346</v>
      </c>
      <c r="F1958" s="14">
        <v>0</v>
      </c>
    </row>
    <row r="1959" spans="1:6" x14ac:dyDescent="0.3">
      <c r="A1959" s="425">
        <v>43588</v>
      </c>
      <c r="B1959" s="12">
        <v>123</v>
      </c>
      <c r="C1959" s="426">
        <v>5.9499999999999993</v>
      </c>
      <c r="D1959" s="426">
        <v>26.565444444444445</v>
      </c>
      <c r="E1959" s="14">
        <v>3.2981209005344119</v>
      </c>
      <c r="F1959" s="14">
        <v>0</v>
      </c>
    </row>
    <row r="1960" spans="1:6" x14ac:dyDescent="0.3">
      <c r="A1960" s="425">
        <v>43589</v>
      </c>
      <c r="B1960" s="12">
        <v>124</v>
      </c>
      <c r="C1960" s="426">
        <v>5.6187500000000004</v>
      </c>
      <c r="D1960" s="426">
        <v>26.599577777777782</v>
      </c>
      <c r="E1960" s="14">
        <v>3.3117428568271534</v>
      </c>
      <c r="F1960" s="14">
        <v>0</v>
      </c>
    </row>
    <row r="1961" spans="1:6" x14ac:dyDescent="0.3">
      <c r="A1961" s="425">
        <v>43590</v>
      </c>
      <c r="B1961" s="12">
        <v>125</v>
      </c>
      <c r="C1961" s="426">
        <v>3.6062499999999997</v>
      </c>
      <c r="D1961" s="426">
        <v>26.653622222222221</v>
      </c>
      <c r="E1961" s="14">
        <v>3.3334120166477414</v>
      </c>
      <c r="F1961" s="14">
        <v>0</v>
      </c>
    </row>
    <row r="1962" spans="1:6" x14ac:dyDescent="0.3">
      <c r="A1962" s="425">
        <v>43591</v>
      </c>
      <c r="B1962" s="12">
        <v>126</v>
      </c>
      <c r="C1962" s="426">
        <v>6.0142857142857151</v>
      </c>
      <c r="D1962" s="426">
        <v>26.525622222222225</v>
      </c>
      <c r="E1962" s="14">
        <v>3.2822909801531628</v>
      </c>
      <c r="F1962" s="14">
        <v>0</v>
      </c>
    </row>
    <row r="1963" spans="1:6" x14ac:dyDescent="0.3">
      <c r="A1963" s="425">
        <v>43592</v>
      </c>
      <c r="B1963" s="12">
        <v>127</v>
      </c>
      <c r="C1963" s="426">
        <v>15.559999999999999</v>
      </c>
      <c r="D1963" s="426">
        <v>26.426066666666667</v>
      </c>
      <c r="E1963" s="14">
        <v>3.2430093969143683</v>
      </c>
      <c r="F1963" s="14">
        <v>0</v>
      </c>
    </row>
    <row r="1964" spans="1:6" x14ac:dyDescent="0.3">
      <c r="A1964" s="425">
        <v>43593</v>
      </c>
      <c r="B1964" s="12">
        <v>128</v>
      </c>
      <c r="C1964" s="426">
        <v>12.84375</v>
      </c>
      <c r="D1964" s="426">
        <v>26.269622222222221</v>
      </c>
      <c r="E1964" s="14">
        <v>3.1821245318563975</v>
      </c>
      <c r="F1964" s="14">
        <v>0</v>
      </c>
    </row>
    <row r="1965" spans="1:6" x14ac:dyDescent="0.3">
      <c r="A1965" s="425">
        <v>43594</v>
      </c>
      <c r="B1965" s="12">
        <v>129</v>
      </c>
      <c r="C1965" s="426">
        <v>3.4111111111111114</v>
      </c>
      <c r="D1965" s="426">
        <v>26.533799999999999</v>
      </c>
      <c r="E1965" s="14">
        <v>3.285536291940732</v>
      </c>
      <c r="F1965" s="14">
        <v>0</v>
      </c>
    </row>
    <row r="1966" spans="1:6" x14ac:dyDescent="0.3">
      <c r="A1966" s="425">
        <v>43595</v>
      </c>
      <c r="B1966" s="12">
        <v>130</v>
      </c>
      <c r="C1966" s="426">
        <v>5.6277777777777773</v>
      </c>
      <c r="D1966" s="426">
        <v>26.312288888888894</v>
      </c>
      <c r="E1966" s="14">
        <v>3.1986275331264626</v>
      </c>
      <c r="F1966" s="14">
        <v>0</v>
      </c>
    </row>
    <row r="1967" spans="1:6" x14ac:dyDescent="0.3">
      <c r="A1967" s="425">
        <v>43596</v>
      </c>
      <c r="B1967" s="12">
        <v>131</v>
      </c>
      <c r="C1967" s="426">
        <v>17.3</v>
      </c>
      <c r="D1967" s="426">
        <v>26.107488888888888</v>
      </c>
      <c r="E1967" s="14">
        <v>3.1201078730487679</v>
      </c>
      <c r="F1967" s="14">
        <v>0</v>
      </c>
    </row>
    <row r="1968" spans="1:6" x14ac:dyDescent="0.3">
      <c r="A1968" s="425">
        <v>43597</v>
      </c>
      <c r="B1968" s="12">
        <v>132</v>
      </c>
      <c r="C1968" s="426">
        <v>25.466666666666665</v>
      </c>
      <c r="D1968" s="426">
        <v>26.191400000000002</v>
      </c>
      <c r="E1968" s="14">
        <v>3.1520670824497117</v>
      </c>
      <c r="F1968" s="14">
        <v>0</v>
      </c>
    </row>
    <row r="1969" spans="1:6" x14ac:dyDescent="0.3">
      <c r="A1969" s="425">
        <v>43598</v>
      </c>
      <c r="B1969" s="12">
        <v>133</v>
      </c>
      <c r="C1969" s="426">
        <v>14.129999999999999</v>
      </c>
      <c r="D1969" s="426">
        <v>26.207044444444449</v>
      </c>
      <c r="E1969" s="14">
        <v>3.1580580941010279</v>
      </c>
      <c r="F1969" s="14">
        <v>0</v>
      </c>
    </row>
    <row r="1970" spans="1:6" x14ac:dyDescent="0.3">
      <c r="A1970" s="425">
        <v>43599</v>
      </c>
      <c r="B1970" s="12">
        <v>134</v>
      </c>
      <c r="C1970" s="426">
        <v>19.899999999999999</v>
      </c>
      <c r="D1970" s="426">
        <v>26.121711111111111</v>
      </c>
      <c r="E1970" s="14">
        <v>3.1255040183190972</v>
      </c>
      <c r="F1970" s="14">
        <v>0</v>
      </c>
    </row>
    <row r="1971" spans="1:6" x14ac:dyDescent="0.3">
      <c r="A1971" s="425">
        <v>43600</v>
      </c>
      <c r="B1971" s="12">
        <v>135</v>
      </c>
      <c r="C1971" s="426">
        <v>13.175000000000001</v>
      </c>
      <c r="D1971" s="426">
        <v>26.300911111111112</v>
      </c>
      <c r="E1971" s="14">
        <v>3.1942192668209115</v>
      </c>
      <c r="F1971" s="14">
        <v>0</v>
      </c>
    </row>
    <row r="1972" spans="1:6" x14ac:dyDescent="0.3">
      <c r="A1972" s="425">
        <v>43601</v>
      </c>
      <c r="B1972" s="12">
        <v>136</v>
      </c>
      <c r="C1972" s="426">
        <v>10.9125</v>
      </c>
      <c r="D1972" s="426">
        <v>26.238333333333337</v>
      </c>
      <c r="E1972" s="14">
        <v>3.1700708231139854</v>
      </c>
      <c r="F1972" s="14">
        <v>0</v>
      </c>
    </row>
    <row r="1973" spans="1:6" x14ac:dyDescent="0.3">
      <c r="A1973" s="425">
        <v>43602</v>
      </c>
      <c r="B1973" s="12">
        <v>137</v>
      </c>
      <c r="C1973" s="426">
        <v>4.3049999999999997</v>
      </c>
      <c r="D1973" s="426">
        <v>26.147311111111112</v>
      </c>
      <c r="E1973" s="14">
        <v>3.1352383288397863</v>
      </c>
      <c r="F1973" s="14">
        <v>0</v>
      </c>
    </row>
    <row r="1974" spans="1:6" x14ac:dyDescent="0.3">
      <c r="A1974" s="425">
        <v>43603</v>
      </c>
      <c r="B1974" s="12">
        <v>138</v>
      </c>
      <c r="C1974" s="426">
        <v>19.018749999999997</v>
      </c>
      <c r="D1974" s="426">
        <v>26.351399999999998</v>
      </c>
      <c r="E1974" s="14">
        <v>3.2138224021063646</v>
      </c>
      <c r="F1974" s="14">
        <v>0</v>
      </c>
    </row>
    <row r="1975" spans="1:6" x14ac:dyDescent="0.3">
      <c r="A1975" s="425">
        <v>43604</v>
      </c>
      <c r="B1975" s="12">
        <v>139</v>
      </c>
      <c r="C1975" s="426">
        <v>8.3350000000000009</v>
      </c>
      <c r="D1975" s="426">
        <v>26.534155555555557</v>
      </c>
      <c r="E1975" s="14">
        <v>3.28567745662605</v>
      </c>
      <c r="F1975" s="14">
        <v>0</v>
      </c>
    </row>
    <row r="1976" spans="1:6" x14ac:dyDescent="0.3">
      <c r="A1976" s="425">
        <v>43605</v>
      </c>
      <c r="B1976" s="12">
        <v>140</v>
      </c>
      <c r="C1976" s="426">
        <v>8.90625</v>
      </c>
      <c r="D1976" s="426">
        <v>26.286688888888889</v>
      </c>
      <c r="E1976" s="14">
        <v>3.1887165711565975</v>
      </c>
      <c r="F1976" s="14">
        <v>0</v>
      </c>
    </row>
    <row r="1977" spans="1:6" x14ac:dyDescent="0.3">
      <c r="A1977" s="425">
        <v>43606</v>
      </c>
      <c r="B1977" s="12">
        <v>141</v>
      </c>
      <c r="C1977" s="426">
        <v>12.31875</v>
      </c>
      <c r="D1977" s="426">
        <v>26.235488888888888</v>
      </c>
      <c r="E1977" s="14">
        <v>3.1689770641618553</v>
      </c>
      <c r="F1977" s="14">
        <v>0</v>
      </c>
    </row>
    <row r="1978" spans="1:6" x14ac:dyDescent="0.3">
      <c r="A1978" s="425">
        <v>43607</v>
      </c>
      <c r="B1978" s="12">
        <v>142</v>
      </c>
      <c r="C1978" s="426">
        <v>11.556249999999999</v>
      </c>
      <c r="D1978" s="426">
        <v>26.044911111111112</v>
      </c>
      <c r="E1978" s="14">
        <v>3.0964648827085055</v>
      </c>
      <c r="F1978" s="14">
        <v>0</v>
      </c>
    </row>
    <row r="1979" spans="1:6" x14ac:dyDescent="0.3">
      <c r="A1979" s="425">
        <v>43608</v>
      </c>
      <c r="B1979" s="12">
        <v>143</v>
      </c>
      <c r="C1979" s="426">
        <v>10.292857142857143</v>
      </c>
      <c r="D1979" s="426">
        <v>26.391933333333334</v>
      </c>
      <c r="E1979" s="14">
        <v>3.2296376552766901</v>
      </c>
      <c r="F1979" s="14">
        <v>0</v>
      </c>
    </row>
    <row r="1980" spans="1:6" x14ac:dyDescent="0.3">
      <c r="A1980" s="425">
        <v>43609</v>
      </c>
      <c r="B1980" s="12">
        <v>144</v>
      </c>
      <c r="C1980" s="426">
        <v>8.2900000000000009</v>
      </c>
      <c r="D1980" s="426">
        <v>26.152999999999999</v>
      </c>
      <c r="E1980" s="14">
        <v>3.1374052211626595</v>
      </c>
      <c r="F1980" s="14">
        <v>0</v>
      </c>
    </row>
    <row r="1981" spans="1:6" x14ac:dyDescent="0.3">
      <c r="A1981" s="425">
        <v>43610</v>
      </c>
      <c r="B1981" s="12">
        <v>145</v>
      </c>
      <c r="C1981" s="426">
        <v>7.6055555555555561</v>
      </c>
      <c r="D1981" s="426">
        <v>26.030688888888889</v>
      </c>
      <c r="E1981" s="14">
        <v>3.0911141888741485</v>
      </c>
      <c r="F1981" s="14">
        <v>0</v>
      </c>
    </row>
    <row r="1982" spans="1:6" x14ac:dyDescent="0.3">
      <c r="A1982" s="425">
        <v>43611</v>
      </c>
      <c r="B1982" s="12">
        <v>146</v>
      </c>
      <c r="C1982" s="426">
        <v>19.259999999999998</v>
      </c>
      <c r="D1982" s="426">
        <v>26.161533333333338</v>
      </c>
      <c r="E1982" s="14">
        <v>3.1406580919246934</v>
      </c>
      <c r="F1982" s="14">
        <v>0</v>
      </c>
    </row>
    <row r="1983" spans="1:6" x14ac:dyDescent="0.3">
      <c r="A1983" s="425">
        <v>43612</v>
      </c>
      <c r="B1983" s="12">
        <v>147</v>
      </c>
      <c r="C1983" s="426">
        <v>11.94375</v>
      </c>
      <c r="D1983" s="426">
        <v>26.135933333333334</v>
      </c>
      <c r="E1983" s="14">
        <v>3.1309085945761139</v>
      </c>
      <c r="F1983" s="14">
        <v>0</v>
      </c>
    </row>
    <row r="1984" spans="1:6" x14ac:dyDescent="0.3">
      <c r="A1984" s="425">
        <v>43613</v>
      </c>
      <c r="B1984" s="12">
        <v>148</v>
      </c>
      <c r="C1984" s="426">
        <v>10.8125</v>
      </c>
      <c r="D1984" s="426">
        <v>26.161533333333338</v>
      </c>
      <c r="E1984" s="14">
        <v>3.1406580919246934</v>
      </c>
      <c r="F1984" s="14">
        <v>0</v>
      </c>
    </row>
    <row r="1985" spans="1:6" x14ac:dyDescent="0.3">
      <c r="A1985" s="425">
        <v>43614</v>
      </c>
      <c r="B1985" s="12">
        <v>149</v>
      </c>
      <c r="C1985" s="426">
        <v>12.735714285714286</v>
      </c>
      <c r="D1985" s="426">
        <v>26.050599999999999</v>
      </c>
      <c r="E1985" s="14">
        <v>3.098607514029041</v>
      </c>
      <c r="F1985" s="14">
        <v>0</v>
      </c>
    </row>
    <row r="1986" spans="1:6" x14ac:dyDescent="0.3">
      <c r="A1986" s="425">
        <v>43615</v>
      </c>
      <c r="B1986" s="12">
        <v>150</v>
      </c>
      <c r="C1986" s="426">
        <v>19.162500000000005</v>
      </c>
      <c r="D1986" s="426">
        <v>26.013622222222224</v>
      </c>
      <c r="E1986" s="14">
        <v>3.0847044476611702</v>
      </c>
      <c r="F1986" s="14">
        <v>0</v>
      </c>
    </row>
    <row r="1987" spans="1:6" x14ac:dyDescent="0.3">
      <c r="A1987" s="425">
        <v>43616</v>
      </c>
      <c r="B1987" s="12">
        <v>151</v>
      </c>
      <c r="C1987" s="426">
        <v>7.7777777777777777</v>
      </c>
      <c r="D1987" s="426">
        <v>26.007933333333334</v>
      </c>
      <c r="E1987" s="14">
        <v>3.082570554857103</v>
      </c>
      <c r="F1987" s="14">
        <v>0</v>
      </c>
    </row>
    <row r="1988" spans="1:6" x14ac:dyDescent="0.3">
      <c r="A1988" s="425">
        <v>43617</v>
      </c>
      <c r="B1988" s="12">
        <v>152</v>
      </c>
      <c r="C1988" s="426">
        <v>15.206249999999999</v>
      </c>
      <c r="D1988" s="426">
        <v>26.098955555555555</v>
      </c>
      <c r="E1988" s="14">
        <v>3.0906820105066148</v>
      </c>
      <c r="F1988" s="14">
        <v>0</v>
      </c>
    </row>
    <row r="1989" spans="1:6" x14ac:dyDescent="0.3">
      <c r="A1989" s="425">
        <v>43618</v>
      </c>
      <c r="B1989" s="12">
        <v>153</v>
      </c>
      <c r="C1989" s="426">
        <v>15.865000000000004</v>
      </c>
      <c r="D1989" s="426">
        <v>25.922599999999999</v>
      </c>
      <c r="E1989" s="14">
        <v>3.0250868749527942</v>
      </c>
      <c r="F1989" s="14">
        <v>0</v>
      </c>
    </row>
    <row r="1990" spans="1:6" x14ac:dyDescent="0.3">
      <c r="A1990" s="425">
        <v>43619</v>
      </c>
      <c r="B1990" s="12">
        <v>154</v>
      </c>
      <c r="C1990" s="426">
        <v>11.824999999999999</v>
      </c>
      <c r="D1990" s="426">
        <v>25.945355555555555</v>
      </c>
      <c r="E1990" s="14">
        <v>3.0334788835754889</v>
      </c>
      <c r="F1990" s="14">
        <v>0</v>
      </c>
    </row>
    <row r="1991" spans="1:6" x14ac:dyDescent="0.3">
      <c r="A1991" s="425">
        <v>43620</v>
      </c>
      <c r="B1991" s="12">
        <v>155</v>
      </c>
      <c r="C1991" s="426">
        <v>13.849999999999998</v>
      </c>
      <c r="D1991" s="426">
        <v>25.899844444444447</v>
      </c>
      <c r="E1991" s="14">
        <v>3.0167161117873538</v>
      </c>
      <c r="F1991" s="14">
        <v>0</v>
      </c>
    </row>
    <row r="1992" spans="1:6" x14ac:dyDescent="0.3">
      <c r="A1992" s="425">
        <v>43621</v>
      </c>
      <c r="B1992" s="12">
        <v>156</v>
      </c>
      <c r="C1992" s="426">
        <v>12.783333333333333</v>
      </c>
      <c r="D1992" s="426">
        <v>26.170066666666671</v>
      </c>
      <c r="E1992" s="14">
        <v>3.1174945568641119</v>
      </c>
      <c r="F1992" s="14">
        <v>0</v>
      </c>
    </row>
    <row r="1993" spans="1:6" x14ac:dyDescent="0.3">
      <c r="A1993" s="425">
        <v>43622</v>
      </c>
      <c r="B1993" s="12">
        <v>157</v>
      </c>
      <c r="C1993" s="426">
        <v>9.7375000000000007</v>
      </c>
      <c r="D1993" s="426">
        <v>26.255400000000002</v>
      </c>
      <c r="E1993" s="14">
        <v>3.1499460323339079</v>
      </c>
      <c r="F1993" s="14">
        <v>0</v>
      </c>
    </row>
    <row r="1994" spans="1:6" x14ac:dyDescent="0.3">
      <c r="A1994" s="425">
        <v>43623</v>
      </c>
      <c r="B1994" s="12">
        <v>158</v>
      </c>
      <c r="C1994" s="426">
        <v>9.004999999999999</v>
      </c>
      <c r="D1994" s="426">
        <v>26.147311111111115</v>
      </c>
      <c r="E1994" s="14">
        <v>3.108891788261301</v>
      </c>
      <c r="F1994" s="14">
        <v>0</v>
      </c>
    </row>
    <row r="1995" spans="1:6" x14ac:dyDescent="0.3">
      <c r="A1995" s="425">
        <v>43624</v>
      </c>
      <c r="B1995" s="12">
        <v>159</v>
      </c>
      <c r="C1995" s="426">
        <v>15.144444444444446</v>
      </c>
      <c r="D1995" s="426">
        <v>26.081888888888887</v>
      </c>
      <c r="E1995" s="14">
        <v>3.084278093692375</v>
      </c>
      <c r="F1995" s="14">
        <v>0</v>
      </c>
    </row>
    <row r="1996" spans="1:6" x14ac:dyDescent="0.3">
      <c r="A1996" s="425">
        <v>43625</v>
      </c>
      <c r="B1996" s="12">
        <v>160</v>
      </c>
      <c r="C1996" s="426">
        <v>11.975</v>
      </c>
      <c r="D1996" s="426">
        <v>25.93397777777778</v>
      </c>
      <c r="E1996" s="14">
        <v>3.029280222460164</v>
      </c>
      <c r="F1996" s="14">
        <v>0</v>
      </c>
    </row>
    <row r="1997" spans="1:6" x14ac:dyDescent="0.3">
      <c r="A1997" s="425">
        <v>43626</v>
      </c>
      <c r="B1997" s="12">
        <v>161</v>
      </c>
      <c r="C1997" s="426">
        <v>15.075000000000001</v>
      </c>
      <c r="D1997" s="426">
        <v>26.118866666666669</v>
      </c>
      <c r="E1997" s="14">
        <v>3.0981684500951814</v>
      </c>
      <c r="F1997" s="14">
        <v>0</v>
      </c>
    </row>
    <row r="1998" spans="1:6" x14ac:dyDescent="0.3">
      <c r="A1998" s="425">
        <v>43627</v>
      </c>
      <c r="B1998" s="12">
        <v>162</v>
      </c>
      <c r="C1998" s="426">
        <v>12.430000000000001</v>
      </c>
      <c r="D1998" s="426">
        <v>25.962422222222223</v>
      </c>
      <c r="E1998" s="14">
        <v>3.0397868431685331</v>
      </c>
      <c r="F1998" s="14">
        <v>0</v>
      </c>
    </row>
    <row r="1999" spans="1:6" x14ac:dyDescent="0.3">
      <c r="A1999" s="425">
        <v>43628</v>
      </c>
      <c r="B1999" s="12">
        <v>163</v>
      </c>
      <c r="C1999" s="426">
        <v>18.388888888888889</v>
      </c>
      <c r="D1999" s="426">
        <v>25.979488888888888</v>
      </c>
      <c r="E1999" s="14">
        <v>3.0461067709891259</v>
      </c>
      <c r="F1999" s="14">
        <v>0</v>
      </c>
    </row>
    <row r="2000" spans="1:6" x14ac:dyDescent="0.3">
      <c r="A2000" s="425">
        <v>43629</v>
      </c>
      <c r="B2000" s="12">
        <v>164</v>
      </c>
      <c r="C2000" s="426">
        <v>7.43</v>
      </c>
      <c r="D2000" s="426">
        <v>25.976644444444446</v>
      </c>
      <c r="E2000" s="14">
        <v>3.045052618237909</v>
      </c>
      <c r="F2000" s="14">
        <v>0</v>
      </c>
    </row>
    <row r="2001" spans="1:6" x14ac:dyDescent="0.3">
      <c r="A2001" s="425">
        <v>43630</v>
      </c>
      <c r="B2001" s="12">
        <v>165</v>
      </c>
      <c r="C2001" s="426">
        <v>3.1444444444444448</v>
      </c>
      <c r="D2001" s="426">
        <v>26.11602222222222</v>
      </c>
      <c r="E2001" s="14">
        <v>3.0970979558917286</v>
      </c>
      <c r="F2001" s="14">
        <v>0</v>
      </c>
    </row>
    <row r="2002" spans="1:6" x14ac:dyDescent="0.3">
      <c r="A2002" s="425">
        <v>43631</v>
      </c>
      <c r="B2002" s="12">
        <v>166</v>
      </c>
      <c r="C2002" s="426">
        <v>1.3187500000000001</v>
      </c>
      <c r="D2002" s="426">
        <v>26.138777777777779</v>
      </c>
      <c r="E2002" s="14">
        <v>3.1056712738484888</v>
      </c>
      <c r="F2002" s="14">
        <v>0</v>
      </c>
    </row>
    <row r="2003" spans="1:6" x14ac:dyDescent="0.3">
      <c r="A2003" s="425">
        <v>43632</v>
      </c>
      <c r="B2003" s="12">
        <v>167</v>
      </c>
      <c r="C2003" s="426">
        <v>4.0333333333333332</v>
      </c>
      <c r="D2003" s="426">
        <v>25.831577777777781</v>
      </c>
      <c r="E2003" s="14">
        <v>2.9917311153719313</v>
      </c>
      <c r="F2003" s="14">
        <v>0</v>
      </c>
    </row>
    <row r="2004" spans="1:6" x14ac:dyDescent="0.3">
      <c r="A2004" s="425">
        <v>43633</v>
      </c>
      <c r="B2004" s="12">
        <v>168</v>
      </c>
      <c r="C2004" s="426">
        <v>10.185714285714287</v>
      </c>
      <c r="D2004" s="426">
        <v>25.902688888888889</v>
      </c>
      <c r="E2004" s="14">
        <v>3.0177612959357654</v>
      </c>
      <c r="F2004" s="14">
        <v>0</v>
      </c>
    </row>
    <row r="2005" spans="1:6" x14ac:dyDescent="0.3">
      <c r="A2005" s="425">
        <v>43634</v>
      </c>
      <c r="B2005" s="12">
        <v>169</v>
      </c>
      <c r="C2005" s="426">
        <v>14.016666666666667</v>
      </c>
      <c r="D2005" s="426">
        <v>25.848644444444446</v>
      </c>
      <c r="E2005" s="14">
        <v>2.9979594803233587</v>
      </c>
      <c r="F2005" s="14">
        <v>0</v>
      </c>
    </row>
    <row r="2006" spans="1:6" x14ac:dyDescent="0.3">
      <c r="A2006" s="425">
        <v>43635</v>
      </c>
      <c r="B2006" s="12">
        <v>170</v>
      </c>
      <c r="C2006" s="426">
        <v>12.484999999999999</v>
      </c>
      <c r="D2006" s="426">
        <v>25.905533333333334</v>
      </c>
      <c r="E2006" s="14">
        <v>3.0188068117989499</v>
      </c>
      <c r="F2006" s="14">
        <v>0</v>
      </c>
    </row>
    <row r="2007" spans="1:6" x14ac:dyDescent="0.3">
      <c r="A2007" s="425">
        <v>43636</v>
      </c>
      <c r="B2007" s="12">
        <v>171</v>
      </c>
      <c r="C2007" s="426">
        <v>25.110000000000003</v>
      </c>
      <c r="D2007" s="426">
        <v>25.69788888888889</v>
      </c>
      <c r="E2007" s="14">
        <v>2.943353713789949</v>
      </c>
      <c r="F2007" s="14">
        <v>0</v>
      </c>
    </row>
    <row r="2008" spans="1:6" x14ac:dyDescent="0.3">
      <c r="A2008" s="425">
        <v>43637</v>
      </c>
      <c r="B2008" s="12">
        <v>172</v>
      </c>
      <c r="C2008" s="426">
        <v>16.84375</v>
      </c>
      <c r="D2008" s="426">
        <v>25.894155555555557</v>
      </c>
      <c r="E2008" s="14">
        <v>3.0146267384944938</v>
      </c>
      <c r="F2008" s="14">
        <v>0</v>
      </c>
    </row>
    <row r="2009" spans="1:6" x14ac:dyDescent="0.3">
      <c r="A2009" s="425">
        <v>43638</v>
      </c>
      <c r="B2009" s="12">
        <v>173</v>
      </c>
      <c r="C2009" s="426">
        <v>9.0062500000000014</v>
      </c>
      <c r="D2009" s="426">
        <v>26.079044444444445</v>
      </c>
      <c r="E2009" s="14">
        <v>3.0832119431393239</v>
      </c>
      <c r="F2009" s="14">
        <v>0</v>
      </c>
    </row>
    <row r="2010" spans="1:6" x14ac:dyDescent="0.3">
      <c r="A2010" s="425">
        <v>43639</v>
      </c>
      <c r="B2010" s="12">
        <v>174</v>
      </c>
      <c r="C2010" s="426">
        <v>12.583333333333334</v>
      </c>
      <c r="D2010" s="426">
        <v>25.848644444444446</v>
      </c>
      <c r="E2010" s="14">
        <v>2.9979594803233574</v>
      </c>
      <c r="F2010" s="14">
        <v>0</v>
      </c>
    </row>
    <row r="2011" spans="1:6" x14ac:dyDescent="0.3">
      <c r="A2011" s="425">
        <v>43640</v>
      </c>
      <c r="B2011" s="12">
        <v>175</v>
      </c>
      <c r="C2011" s="426">
        <v>9.7062500000000007</v>
      </c>
      <c r="D2011" s="426">
        <v>25.746244444444443</v>
      </c>
      <c r="E2011" s="14">
        <v>2.9607677901912579</v>
      </c>
      <c r="F2011" s="14">
        <v>0</v>
      </c>
    </row>
    <row r="2012" spans="1:6" x14ac:dyDescent="0.3">
      <c r="A2012" s="425">
        <v>43641</v>
      </c>
      <c r="B2012" s="12">
        <v>176</v>
      </c>
      <c r="C2012" s="426">
        <v>24.727777777777778</v>
      </c>
      <c r="D2012" s="426">
        <v>25.586600000000004</v>
      </c>
      <c r="E2012" s="14">
        <v>2.9036368627998193</v>
      </c>
      <c r="F2012" s="14">
        <v>0</v>
      </c>
    </row>
    <row r="2013" spans="1:6" x14ac:dyDescent="0.3">
      <c r="A2013" s="425">
        <v>43642</v>
      </c>
      <c r="B2013" s="12">
        <v>177</v>
      </c>
      <c r="C2013" s="426">
        <v>14.915000000000001</v>
      </c>
      <c r="D2013" s="426">
        <v>25.905533333333334</v>
      </c>
      <c r="E2013" s="14">
        <v>3.0188068117989499</v>
      </c>
      <c r="F2013" s="14">
        <v>0</v>
      </c>
    </row>
    <row r="2014" spans="1:6" x14ac:dyDescent="0.3">
      <c r="A2014" s="425">
        <v>43643</v>
      </c>
      <c r="B2014" s="12">
        <v>178</v>
      </c>
      <c r="C2014" s="426">
        <v>11.699999999999998</v>
      </c>
      <c r="D2014" s="426">
        <v>25.942511111111113</v>
      </c>
      <c r="E2014" s="14">
        <v>3.0324287200232614</v>
      </c>
      <c r="F2014" s="14">
        <v>0</v>
      </c>
    </row>
    <row r="2015" spans="1:6" x14ac:dyDescent="0.3">
      <c r="A2015" s="425">
        <v>43644</v>
      </c>
      <c r="B2015" s="12">
        <v>179</v>
      </c>
      <c r="C2015" s="426">
        <v>1.9833333333333334</v>
      </c>
      <c r="D2015" s="426">
        <v>25.842955555555555</v>
      </c>
      <c r="E2015" s="14">
        <v>2.9958820348581314</v>
      </c>
      <c r="F2015" s="14">
        <v>0</v>
      </c>
    </row>
    <row r="2016" spans="1:6" x14ac:dyDescent="0.3">
      <c r="A2016" s="425">
        <v>43645</v>
      </c>
      <c r="B2016" s="12">
        <v>180</v>
      </c>
      <c r="C2016" s="426">
        <v>8.6999999999999993</v>
      </c>
      <c r="D2016" s="426">
        <v>25.732022222222223</v>
      </c>
      <c r="E2016" s="14">
        <v>2.955636117401629</v>
      </c>
      <c r="F2016" s="14">
        <v>0</v>
      </c>
    </row>
    <row r="2017" spans="1:6" x14ac:dyDescent="0.3">
      <c r="A2017" s="425">
        <v>43646</v>
      </c>
      <c r="B2017" s="12">
        <v>181</v>
      </c>
      <c r="C2017" s="426">
        <v>7.7950000000000017</v>
      </c>
      <c r="D2017" s="426">
        <v>25.621088888888888</v>
      </c>
      <c r="E2017" s="14">
        <v>2.9158915251560393</v>
      </c>
      <c r="F2017" s="14">
        <v>0</v>
      </c>
    </row>
    <row r="2018" spans="1:6" x14ac:dyDescent="0.3">
      <c r="A2018" s="425">
        <v>43647</v>
      </c>
      <c r="B2018" s="12">
        <v>182</v>
      </c>
      <c r="C2018" s="426">
        <v>13.324999999999999</v>
      </c>
      <c r="D2018" s="426">
        <v>25.669444444444444</v>
      </c>
      <c r="E2018" s="14">
        <v>2.9580118319938578</v>
      </c>
      <c r="F2018" s="14">
        <v>0</v>
      </c>
    </row>
    <row r="2019" spans="1:6" x14ac:dyDescent="0.3">
      <c r="A2019" s="425">
        <v>43648</v>
      </c>
      <c r="B2019" s="12">
        <v>183</v>
      </c>
      <c r="C2019" s="426">
        <v>10.938888888888888</v>
      </c>
      <c r="D2019" s="426">
        <v>25.459240000000001</v>
      </c>
      <c r="E2019" s="14">
        <v>2.8830272326553912</v>
      </c>
      <c r="F2019" s="14">
        <v>0</v>
      </c>
    </row>
    <row r="2020" spans="1:6" x14ac:dyDescent="0.3">
      <c r="A2020" s="425">
        <v>43649</v>
      </c>
      <c r="B2020" s="12">
        <v>184</v>
      </c>
      <c r="C2020" s="426">
        <v>16.055</v>
      </c>
      <c r="D2020" s="426">
        <v>25.4618</v>
      </c>
      <c r="E2020" s="14">
        <v>2.8839296057213257</v>
      </c>
      <c r="F2020" s="14">
        <v>0</v>
      </c>
    </row>
    <row r="2021" spans="1:6" x14ac:dyDescent="0.3">
      <c r="A2021" s="425">
        <v>43650</v>
      </c>
      <c r="B2021" s="12">
        <v>185</v>
      </c>
      <c r="C2021" s="426">
        <v>13.19375</v>
      </c>
      <c r="D2021" s="426">
        <v>25.635311111111115</v>
      </c>
      <c r="E2021" s="14">
        <v>2.9457129327927731</v>
      </c>
      <c r="F2021" s="14">
        <v>0</v>
      </c>
    </row>
    <row r="2022" spans="1:6" x14ac:dyDescent="0.3">
      <c r="A2022" s="425">
        <v>43651</v>
      </c>
      <c r="B2022" s="12">
        <v>186</v>
      </c>
      <c r="C2022" s="426">
        <v>12.775</v>
      </c>
      <c r="D2022" s="426">
        <v>25.48171111111111</v>
      </c>
      <c r="E2022" s="14">
        <v>2.8909571616540095</v>
      </c>
      <c r="F2022" s="14">
        <v>0</v>
      </c>
    </row>
    <row r="2023" spans="1:6" x14ac:dyDescent="0.3">
      <c r="A2023" s="425">
        <v>43652</v>
      </c>
      <c r="B2023" s="12">
        <v>187</v>
      </c>
      <c r="C2023" s="426">
        <v>16.331250000000001</v>
      </c>
      <c r="D2023" s="426">
        <v>25.551400000000001</v>
      </c>
      <c r="E2023" s="14">
        <v>2.9156807366395259</v>
      </c>
      <c r="F2023" s="14">
        <v>0</v>
      </c>
    </row>
    <row r="2024" spans="1:6" x14ac:dyDescent="0.3">
      <c r="A2024" s="425">
        <v>43653</v>
      </c>
      <c r="B2024" s="12">
        <v>188</v>
      </c>
      <c r="C2024" s="426">
        <v>2.8444444444444441</v>
      </c>
      <c r="D2024" s="426">
        <v>25.697319999999998</v>
      </c>
      <c r="E2024" s="14">
        <v>2.9680913529735227</v>
      </c>
      <c r="F2024" s="14">
        <v>0</v>
      </c>
    </row>
    <row r="2025" spans="1:6" x14ac:dyDescent="0.3">
      <c r="A2025" s="425">
        <v>43654</v>
      </c>
      <c r="B2025" s="12">
        <v>189</v>
      </c>
      <c r="C2025" s="426">
        <v>2.0833333333333335</v>
      </c>
      <c r="D2025" s="426">
        <v>25.623080000000002</v>
      </c>
      <c r="E2025" s="14">
        <v>2.9413174367718269</v>
      </c>
      <c r="F2025" s="14">
        <v>0</v>
      </c>
    </row>
    <row r="2026" spans="1:6" x14ac:dyDescent="0.3">
      <c r="A2026" s="425">
        <v>43655</v>
      </c>
      <c r="B2026" s="12">
        <v>190</v>
      </c>
      <c r="C2026" s="426">
        <v>6.7055555555555557</v>
      </c>
      <c r="D2026" s="426">
        <v>25.812519999999999</v>
      </c>
      <c r="E2026" s="14">
        <v>3.0100850149883658</v>
      </c>
      <c r="F2026" s="14">
        <v>0</v>
      </c>
    </row>
    <row r="2027" spans="1:6" x14ac:dyDescent="0.3">
      <c r="A2027" s="425">
        <v>43656</v>
      </c>
      <c r="B2027" s="12">
        <v>191</v>
      </c>
      <c r="C2027" s="426">
        <v>11.725</v>
      </c>
      <c r="D2027" s="426">
        <v>25.707560000000001</v>
      </c>
      <c r="E2027" s="14">
        <v>2.971802039279797</v>
      </c>
      <c r="F2027" s="14">
        <v>0</v>
      </c>
    </row>
    <row r="2028" spans="1:6" x14ac:dyDescent="0.3">
      <c r="A2028" s="425">
        <v>43657</v>
      </c>
      <c r="B2028" s="12">
        <v>192</v>
      </c>
      <c r="C2028" s="426">
        <v>8.56111111111111</v>
      </c>
      <c r="D2028" s="426">
        <v>25.697319999999998</v>
      </c>
      <c r="E2028" s="14">
        <v>2.9680913529735227</v>
      </c>
      <c r="F2028" s="14">
        <v>0</v>
      </c>
    </row>
    <row r="2029" spans="1:6" x14ac:dyDescent="0.3">
      <c r="A2029" s="425">
        <v>43658</v>
      </c>
      <c r="B2029" s="12">
        <v>193</v>
      </c>
      <c r="C2029" s="426">
        <v>6.7944444444444443</v>
      </c>
      <c r="D2029" s="426">
        <v>25.707560000000001</v>
      </c>
      <c r="E2029" s="14">
        <v>2.971802039279797</v>
      </c>
      <c r="F2029" s="14">
        <v>0</v>
      </c>
    </row>
    <row r="2030" spans="1:6" x14ac:dyDescent="0.3">
      <c r="A2030" s="425">
        <v>43659</v>
      </c>
      <c r="B2030" s="12">
        <v>194</v>
      </c>
      <c r="C2030" s="426">
        <v>8.1166666666666671</v>
      </c>
      <c r="D2030" s="426">
        <v>25.766439999999999</v>
      </c>
      <c r="E2030" s="14">
        <v>2.9932220588305416</v>
      </c>
      <c r="F2030" s="14">
        <v>0</v>
      </c>
    </row>
    <row r="2031" spans="1:6" x14ac:dyDescent="0.3">
      <c r="A2031" s="425">
        <v>43660</v>
      </c>
      <c r="B2031" s="12">
        <v>195</v>
      </c>
      <c r="C2031" s="426">
        <v>16.105555555555554</v>
      </c>
      <c r="D2031" s="426">
        <v>25.982333333333337</v>
      </c>
      <c r="E2031" s="14">
        <v>3.072984656879084</v>
      </c>
      <c r="F2031" s="14">
        <v>0</v>
      </c>
    </row>
    <row r="2032" spans="1:6" x14ac:dyDescent="0.3">
      <c r="A2032" s="425">
        <v>43661</v>
      </c>
      <c r="B2032" s="12">
        <v>196</v>
      </c>
      <c r="C2032" s="426">
        <v>5.6083333333333334</v>
      </c>
      <c r="D2032" s="426">
        <v>25.723488888888888</v>
      </c>
      <c r="E2032" s="14">
        <v>2.9775827732211613</v>
      </c>
      <c r="F2032" s="14">
        <v>0</v>
      </c>
    </row>
    <row r="2033" spans="1:6" x14ac:dyDescent="0.3">
      <c r="A2033" s="425">
        <v>43662</v>
      </c>
      <c r="B2033" s="12">
        <v>197</v>
      </c>
      <c r="C2033" s="426">
        <v>15.344444444444447</v>
      </c>
      <c r="D2033" s="426">
        <v>25.45412</v>
      </c>
      <c r="E2033" s="14">
        <v>2.8812232858781179</v>
      </c>
      <c r="F2033" s="14">
        <v>0</v>
      </c>
    </row>
    <row r="2034" spans="1:6" x14ac:dyDescent="0.3">
      <c r="A2034" s="425">
        <v>43663</v>
      </c>
      <c r="B2034" s="12">
        <v>198</v>
      </c>
      <c r="C2034" s="426">
        <v>5.5277777777777777</v>
      </c>
      <c r="D2034" s="426">
        <v>25.643560000000001</v>
      </c>
      <c r="E2034" s="14">
        <v>2.9486807944635762</v>
      </c>
      <c r="F2034" s="14">
        <v>0</v>
      </c>
    </row>
    <row r="2035" spans="1:6" x14ac:dyDescent="0.3">
      <c r="A2035" s="425">
        <v>43664</v>
      </c>
      <c r="B2035" s="12">
        <v>199</v>
      </c>
      <c r="C2035" s="426">
        <v>12.614999999999998</v>
      </c>
      <c r="D2035" s="426">
        <v>25.582120000000003</v>
      </c>
      <c r="E2035" s="14">
        <v>2.9266421897261297</v>
      </c>
      <c r="F2035" s="14">
        <v>0</v>
      </c>
    </row>
    <row r="2036" spans="1:6" x14ac:dyDescent="0.3">
      <c r="A2036" s="425">
        <v>43665</v>
      </c>
      <c r="B2036" s="12">
        <v>200</v>
      </c>
      <c r="C2036" s="426">
        <v>13.334999999999999</v>
      </c>
      <c r="D2036" s="426">
        <v>25.820200000000003</v>
      </c>
      <c r="E2036" s="14">
        <v>3.0129040103642795</v>
      </c>
      <c r="F2036" s="14">
        <v>0</v>
      </c>
    </row>
    <row r="2037" spans="1:6" x14ac:dyDescent="0.3">
      <c r="A2037" s="425">
        <v>43666</v>
      </c>
      <c r="B2037" s="12">
        <v>201</v>
      </c>
      <c r="C2037" s="426">
        <v>17.656249999999996</v>
      </c>
      <c r="D2037" s="426">
        <v>25.840679999999999</v>
      </c>
      <c r="E2037" s="14">
        <v>3.0204332191396612</v>
      </c>
      <c r="F2037" s="14">
        <v>0</v>
      </c>
    </row>
    <row r="2038" spans="1:6" x14ac:dyDescent="0.3">
      <c r="A2038" s="425">
        <v>43667</v>
      </c>
      <c r="B2038" s="12">
        <v>202</v>
      </c>
      <c r="C2038" s="426">
        <v>3.9187500000000002</v>
      </c>
      <c r="D2038" s="426">
        <v>25.63588</v>
      </c>
      <c r="E2038" s="14">
        <v>2.9459175234785873</v>
      </c>
      <c r="F2038" s="14">
        <v>0</v>
      </c>
    </row>
    <row r="2039" spans="1:6" x14ac:dyDescent="0.3">
      <c r="A2039" s="425">
        <v>43668</v>
      </c>
      <c r="B2039" s="12">
        <v>203</v>
      </c>
      <c r="C2039" s="426">
        <v>5.8687500000000004</v>
      </c>
      <c r="D2039" s="426">
        <v>25.615400000000001</v>
      </c>
      <c r="E2039" s="14">
        <v>2.9385606025620166</v>
      </c>
      <c r="F2039" s="14">
        <v>0</v>
      </c>
    </row>
    <row r="2040" spans="1:6" x14ac:dyDescent="0.3">
      <c r="A2040" s="425">
        <v>43669</v>
      </c>
      <c r="B2040" s="12">
        <v>204</v>
      </c>
      <c r="C2040" s="426">
        <v>5.3055555555555554</v>
      </c>
      <c r="D2040" s="426">
        <v>25.630759999999999</v>
      </c>
      <c r="E2040" s="14">
        <v>2.9440766841859345</v>
      </c>
      <c r="F2040" s="14">
        <v>0</v>
      </c>
    </row>
    <row r="2041" spans="1:6" x14ac:dyDescent="0.3">
      <c r="A2041" s="425">
        <v>43670</v>
      </c>
      <c r="B2041" s="12">
        <v>205</v>
      </c>
      <c r="C2041" s="426">
        <v>4.05</v>
      </c>
      <c r="D2041" s="426">
        <v>25.523240000000001</v>
      </c>
      <c r="E2041" s="14">
        <v>2.9056665655460754</v>
      </c>
      <c r="F2041" s="14">
        <v>0</v>
      </c>
    </row>
    <row r="2042" spans="1:6" x14ac:dyDescent="0.3">
      <c r="A2042" s="425">
        <v>43671</v>
      </c>
      <c r="B2042" s="12">
        <v>206</v>
      </c>
      <c r="C2042" s="426">
        <v>5.56</v>
      </c>
      <c r="D2042" s="426">
        <v>25.658919999999998</v>
      </c>
      <c r="E2042" s="14">
        <v>2.9542145823779902</v>
      </c>
      <c r="F2042" s="14">
        <v>0</v>
      </c>
    </row>
    <row r="2043" spans="1:6" x14ac:dyDescent="0.3">
      <c r="A2043" s="425">
        <v>43672</v>
      </c>
      <c r="B2043" s="12">
        <v>207</v>
      </c>
      <c r="C2043" s="426">
        <v>9.8249999999999993</v>
      </c>
      <c r="D2043" s="426">
        <v>25.815079999999998</v>
      </c>
      <c r="E2043" s="14">
        <v>3.0110244100232531</v>
      </c>
      <c r="F2043" s="14">
        <v>0</v>
      </c>
    </row>
    <row r="2044" spans="1:6" x14ac:dyDescent="0.3">
      <c r="A2044" s="425">
        <v>43673</v>
      </c>
      <c r="B2044" s="12">
        <v>208</v>
      </c>
      <c r="C2044" s="426">
        <v>2.5625</v>
      </c>
      <c r="D2044" s="426">
        <v>25.687080000000002</v>
      </c>
      <c r="E2044" s="14">
        <v>2.964384968886467</v>
      </c>
      <c r="F2044" s="14">
        <v>0</v>
      </c>
    </row>
    <row r="2045" spans="1:6" x14ac:dyDescent="0.3">
      <c r="A2045" s="425">
        <v>43674</v>
      </c>
      <c r="B2045" s="12">
        <v>209</v>
      </c>
      <c r="C2045" s="426">
        <v>1.9055555555555554</v>
      </c>
      <c r="D2045" s="426">
        <v>25.681960000000004</v>
      </c>
      <c r="E2045" s="14">
        <v>2.9625333896551829</v>
      </c>
      <c r="F2045" s="14">
        <v>0</v>
      </c>
    </row>
    <row r="2046" spans="1:6" x14ac:dyDescent="0.3">
      <c r="A2046" s="425">
        <v>43675</v>
      </c>
      <c r="B2046" s="12">
        <v>210</v>
      </c>
      <c r="C2046" s="426">
        <v>1.1428571428571428</v>
      </c>
      <c r="D2046" s="426">
        <v>25.524377777777779</v>
      </c>
      <c r="E2046" s="14">
        <v>2.9060705517188259</v>
      </c>
      <c r="F2046" s="14">
        <v>0</v>
      </c>
    </row>
    <row r="2047" spans="1:6" x14ac:dyDescent="0.3">
      <c r="A2047" s="425">
        <v>43676</v>
      </c>
      <c r="B2047" s="12">
        <v>211</v>
      </c>
      <c r="C2047" s="426">
        <v>1.3222222222222222</v>
      </c>
      <c r="D2047" s="426">
        <v>25.336360000000003</v>
      </c>
      <c r="E2047" s="14">
        <v>2.8400261989226299</v>
      </c>
      <c r="F2047" s="14">
        <v>0</v>
      </c>
    </row>
    <row r="2048" spans="1:6" x14ac:dyDescent="0.3">
      <c r="A2048" s="425">
        <v>43677</v>
      </c>
      <c r="B2048" s="12">
        <v>212</v>
      </c>
      <c r="C2048" s="426">
        <v>5.5142857142857142</v>
      </c>
      <c r="D2048" s="426">
        <v>25.697320000000005</v>
      </c>
      <c r="E2048" s="14">
        <v>2.968091352973524</v>
      </c>
      <c r="F2048" s="14">
        <v>0</v>
      </c>
    </row>
    <row r="2049" spans="1:6" x14ac:dyDescent="0.3">
      <c r="A2049" s="425">
        <v>43678</v>
      </c>
      <c r="B2049" s="12">
        <v>213</v>
      </c>
      <c r="C2049" s="426">
        <v>2.6357142857142857</v>
      </c>
      <c r="D2049" s="426">
        <v>25.436199999999999</v>
      </c>
      <c r="E2049" s="14">
        <v>2.8749178626260323</v>
      </c>
      <c r="F2049" s="14">
        <v>0</v>
      </c>
    </row>
    <row r="2050" spans="1:6" x14ac:dyDescent="0.3">
      <c r="A2050" s="425">
        <v>43679</v>
      </c>
      <c r="B2050" s="12">
        <v>214</v>
      </c>
      <c r="C2050" s="426">
        <v>3.0142857142857138</v>
      </c>
      <c r="D2050" s="426">
        <v>25.469480000000004</v>
      </c>
      <c r="E2050" s="14">
        <v>2.8866383239430862</v>
      </c>
      <c r="F2050" s="14">
        <v>0</v>
      </c>
    </row>
    <row r="2051" spans="1:6" x14ac:dyDescent="0.3">
      <c r="A2051" s="425">
        <v>43680</v>
      </c>
      <c r="B2051" s="12">
        <v>215</v>
      </c>
      <c r="C2051" s="426">
        <v>2.2700000000000005</v>
      </c>
      <c r="D2051" s="426">
        <v>25.584111111111113</v>
      </c>
      <c r="E2051" s="14">
        <v>2.9273539841117922</v>
      </c>
      <c r="F2051" s="14">
        <v>0</v>
      </c>
    </row>
    <row r="2052" spans="1:6" x14ac:dyDescent="0.3">
      <c r="A2052" s="425">
        <v>43681</v>
      </c>
      <c r="B2052" s="12">
        <v>216</v>
      </c>
      <c r="C2052" s="426">
        <v>3.5277777777777772</v>
      </c>
      <c r="D2052" s="426">
        <v>25.666600000000003</v>
      </c>
      <c r="E2052" s="14">
        <v>2.9569851007135508</v>
      </c>
      <c r="F2052" s="14">
        <v>0</v>
      </c>
    </row>
    <row r="2053" spans="1:6" x14ac:dyDescent="0.3">
      <c r="A2053" s="425">
        <v>43682</v>
      </c>
      <c r="B2053" s="12">
        <v>217</v>
      </c>
      <c r="C2053" s="426">
        <v>0.66666666666666663</v>
      </c>
      <c r="D2053" s="426">
        <v>25.761320000000005</v>
      </c>
      <c r="E2053" s="14">
        <v>2.9913537915921986</v>
      </c>
      <c r="F2053" s="14">
        <v>0</v>
      </c>
    </row>
    <row r="2054" spans="1:6" x14ac:dyDescent="0.3">
      <c r="A2054" s="425">
        <v>43683</v>
      </c>
      <c r="B2054" s="12">
        <v>218</v>
      </c>
      <c r="C2054" s="426">
        <v>0.45714285714285718</v>
      </c>
      <c r="D2054" s="426">
        <v>25.697320000000005</v>
      </c>
      <c r="E2054" s="14">
        <v>2.968091352973524</v>
      </c>
      <c r="F2054" s="14">
        <v>0</v>
      </c>
    </row>
    <row r="2055" spans="1:6" x14ac:dyDescent="0.3">
      <c r="A2055" s="425">
        <v>43684</v>
      </c>
      <c r="B2055" s="12">
        <v>219</v>
      </c>
      <c r="C2055" s="426">
        <v>4.8777777777777773</v>
      </c>
      <c r="D2055" s="426">
        <v>25.60004</v>
      </c>
      <c r="E2055" s="14">
        <v>2.9330541709394029</v>
      </c>
      <c r="F2055" s="14">
        <v>0</v>
      </c>
    </row>
    <row r="2056" spans="1:6" x14ac:dyDescent="0.3">
      <c r="A2056" s="425">
        <v>43685</v>
      </c>
      <c r="B2056" s="12">
        <v>220</v>
      </c>
      <c r="C2056" s="426">
        <v>3.0785714285714283</v>
      </c>
      <c r="D2056" s="426">
        <v>25.7178</v>
      </c>
      <c r="E2056" s="14">
        <v>2.975517029468592</v>
      </c>
      <c r="F2056" s="14">
        <v>0</v>
      </c>
    </row>
    <row r="2057" spans="1:6" x14ac:dyDescent="0.3">
      <c r="A2057" s="425">
        <v>43686</v>
      </c>
      <c r="B2057" s="12">
        <v>221</v>
      </c>
      <c r="C2057" s="426">
        <v>3.05</v>
      </c>
      <c r="D2057" s="426">
        <v>25.625640000000004</v>
      </c>
      <c r="E2057" s="14">
        <v>2.942236917741297</v>
      </c>
      <c r="F2057" s="14">
        <v>0</v>
      </c>
    </row>
    <row r="2058" spans="1:6" x14ac:dyDescent="0.3">
      <c r="A2058" s="425">
        <v>43687</v>
      </c>
      <c r="B2058" s="12">
        <v>222</v>
      </c>
      <c r="C2058" s="426">
        <v>4.1722222222222216</v>
      </c>
      <c r="D2058" s="426">
        <v>25.661480000000001</v>
      </c>
      <c r="E2058" s="14">
        <v>2.9551378199566289</v>
      </c>
      <c r="F2058" s="14">
        <v>0</v>
      </c>
    </row>
    <row r="2059" spans="1:6" x14ac:dyDescent="0.3">
      <c r="A2059" s="425">
        <v>43688</v>
      </c>
      <c r="B2059" s="12">
        <v>223</v>
      </c>
      <c r="C2059" s="426">
        <v>1.655</v>
      </c>
      <c r="D2059" s="426">
        <v>25.77412</v>
      </c>
      <c r="E2059" s="14">
        <v>2.996026481675115</v>
      </c>
      <c r="F2059" s="14">
        <v>0</v>
      </c>
    </row>
    <row r="2060" spans="1:6" x14ac:dyDescent="0.3">
      <c r="A2060" s="425">
        <v>43689</v>
      </c>
      <c r="B2060" s="12">
        <v>224</v>
      </c>
      <c r="C2060" s="426">
        <v>4.1449999999999996</v>
      </c>
      <c r="D2060" s="426">
        <v>25.753640000000001</v>
      </c>
      <c r="E2060" s="14">
        <v>2.9885534122031614</v>
      </c>
      <c r="F2060" s="14">
        <v>0</v>
      </c>
    </row>
    <row r="2061" spans="1:6" x14ac:dyDescent="0.3">
      <c r="A2061" s="425">
        <v>43690</v>
      </c>
      <c r="B2061" s="12">
        <v>225</v>
      </c>
      <c r="C2061" s="426">
        <v>2.8055555555555554</v>
      </c>
      <c r="D2061" s="426">
        <v>25.510439999999999</v>
      </c>
      <c r="E2061" s="14">
        <v>2.9011253562970931</v>
      </c>
      <c r="F2061" s="14">
        <v>0</v>
      </c>
    </row>
    <row r="2062" spans="1:6" x14ac:dyDescent="0.3">
      <c r="A2062" s="425">
        <v>43691</v>
      </c>
      <c r="B2062" s="12">
        <v>226</v>
      </c>
      <c r="C2062" s="426">
        <v>0.18571428571428572</v>
      </c>
      <c r="D2062" s="426">
        <v>25.533480000000001</v>
      </c>
      <c r="E2062" s="14">
        <v>2.9093043408626893</v>
      </c>
      <c r="F2062" s="14">
        <v>0</v>
      </c>
    </row>
    <row r="2063" spans="1:6" x14ac:dyDescent="0.3">
      <c r="A2063" s="425">
        <v>43692</v>
      </c>
      <c r="B2063" s="12">
        <v>227</v>
      </c>
      <c r="C2063" s="426">
        <v>0.38125000000000003</v>
      </c>
      <c r="D2063" s="426">
        <v>25.556519999999999</v>
      </c>
      <c r="E2063" s="14">
        <v>2.9175049702385554</v>
      </c>
      <c r="F2063" s="14">
        <v>0</v>
      </c>
    </row>
    <row r="2064" spans="1:6" x14ac:dyDescent="0.3">
      <c r="A2064" s="425">
        <v>43693</v>
      </c>
      <c r="B2064" s="12">
        <v>228</v>
      </c>
      <c r="C2064" s="426">
        <v>2.15</v>
      </c>
      <c r="D2064" s="426">
        <v>25.715239999999998</v>
      </c>
      <c r="E2064" s="14">
        <v>2.9745878783414672</v>
      </c>
      <c r="F2064" s="14">
        <v>0</v>
      </c>
    </row>
    <row r="2065" spans="1:6" x14ac:dyDescent="0.3">
      <c r="A2065" s="425">
        <v>43694</v>
      </c>
      <c r="B2065" s="12">
        <v>229</v>
      </c>
      <c r="C2065" s="426">
        <v>0.92499999999999993</v>
      </c>
      <c r="D2065" s="426">
        <v>25.751080000000002</v>
      </c>
      <c r="E2065" s="14">
        <v>2.9876204913613371</v>
      </c>
      <c r="F2065" s="14">
        <v>0</v>
      </c>
    </row>
    <row r="2066" spans="1:6" x14ac:dyDescent="0.3">
      <c r="A2066" s="425">
        <v>43695</v>
      </c>
      <c r="B2066" s="12">
        <v>230</v>
      </c>
      <c r="C2066" s="426">
        <v>1.2</v>
      </c>
      <c r="D2066" s="426">
        <v>25.418279999999996</v>
      </c>
      <c r="E2066" s="14">
        <v>2.8686254843539989</v>
      </c>
      <c r="F2066" s="14">
        <v>0</v>
      </c>
    </row>
    <row r="2067" spans="1:6" x14ac:dyDescent="0.3">
      <c r="A2067" s="425">
        <v>43696</v>
      </c>
      <c r="B2067" s="12">
        <v>231</v>
      </c>
      <c r="C2067" s="426">
        <v>3.7611111111111111</v>
      </c>
      <c r="D2067" s="426">
        <v>25.37988</v>
      </c>
      <c r="E2067" s="14">
        <v>2.8551857017033915</v>
      </c>
      <c r="F2067" s="14">
        <v>0</v>
      </c>
    </row>
    <row r="2068" spans="1:6" x14ac:dyDescent="0.3">
      <c r="A2068" s="425">
        <v>43697</v>
      </c>
      <c r="B2068" s="12">
        <v>232</v>
      </c>
      <c r="C2068" s="426">
        <v>0.19999999999999998</v>
      </c>
      <c r="D2068" s="426">
        <v>25.47972</v>
      </c>
      <c r="E2068" s="14">
        <v>2.8902536802736347</v>
      </c>
      <c r="F2068" s="14">
        <v>0</v>
      </c>
    </row>
    <row r="2069" spans="1:6" x14ac:dyDescent="0.3">
      <c r="A2069" s="425">
        <v>43698</v>
      </c>
      <c r="B2069" s="12">
        <v>233</v>
      </c>
      <c r="C2069" s="426">
        <v>1.6666666666666666E-2</v>
      </c>
      <c r="D2069" s="426">
        <v>25.649533333333334</v>
      </c>
      <c r="E2069" s="14">
        <v>2.9508316748788941</v>
      </c>
      <c r="F2069" s="14">
        <v>0</v>
      </c>
    </row>
    <row r="2070" spans="1:6" x14ac:dyDescent="0.3">
      <c r="A2070" s="425">
        <v>43699</v>
      </c>
      <c r="B2070" s="12">
        <v>234</v>
      </c>
      <c r="C2070" s="426">
        <v>0.47142857142857142</v>
      </c>
      <c r="D2070" s="426">
        <v>25.612839999999998</v>
      </c>
      <c r="E2070" s="14">
        <v>2.9376421939713748</v>
      </c>
      <c r="F2070" s="14">
        <v>0</v>
      </c>
    </row>
    <row r="2071" spans="1:6" x14ac:dyDescent="0.3">
      <c r="A2071" s="425">
        <v>43700</v>
      </c>
      <c r="B2071" s="12">
        <v>235</v>
      </c>
      <c r="C2071" s="426">
        <v>1.2749999999999999</v>
      </c>
      <c r="D2071" s="426">
        <v>25.589799999999997</v>
      </c>
      <c r="E2071" s="14">
        <v>2.9293885748541539</v>
      </c>
      <c r="F2071" s="14">
        <v>0</v>
      </c>
    </row>
    <row r="2072" spans="1:6" x14ac:dyDescent="0.3">
      <c r="A2072" s="425">
        <v>43701</v>
      </c>
      <c r="B2072" s="12">
        <v>236</v>
      </c>
      <c r="C2072" s="426">
        <v>0.16666666666666666</v>
      </c>
      <c r="D2072" s="426">
        <v>25.776679999999999</v>
      </c>
      <c r="E2072" s="14">
        <v>2.9969618285902162</v>
      </c>
      <c r="F2072" s="14">
        <v>0</v>
      </c>
    </row>
    <row r="2073" spans="1:6" x14ac:dyDescent="0.3">
      <c r="A2073" s="425">
        <v>43702</v>
      </c>
      <c r="B2073" s="12">
        <v>237</v>
      </c>
      <c r="C2073" s="426">
        <v>0.23333333333333334</v>
      </c>
      <c r="D2073" s="426">
        <v>25.651240000000001</v>
      </c>
      <c r="E2073" s="14">
        <v>2.9514464805289866</v>
      </c>
      <c r="F2073" s="14">
        <v>0</v>
      </c>
    </row>
    <row r="2074" spans="1:6" x14ac:dyDescent="0.3">
      <c r="A2074" s="425">
        <v>43703</v>
      </c>
      <c r="B2074" s="12">
        <v>238</v>
      </c>
      <c r="C2074" s="426">
        <v>4.0444444444444443</v>
      </c>
      <c r="D2074" s="426">
        <v>25.602600000000002</v>
      </c>
      <c r="E2074" s="14">
        <v>2.9339712396432418</v>
      </c>
      <c r="F2074" s="14">
        <v>0</v>
      </c>
    </row>
    <row r="2075" spans="1:6" x14ac:dyDescent="0.3">
      <c r="A2075" s="425">
        <v>43704</v>
      </c>
      <c r="B2075" s="12">
        <v>239</v>
      </c>
      <c r="C2075" s="426">
        <v>0.15</v>
      </c>
      <c r="D2075" s="426">
        <v>25.738280000000003</v>
      </c>
      <c r="E2075" s="14">
        <v>2.9829599281437638</v>
      </c>
      <c r="F2075" s="14">
        <v>0</v>
      </c>
    </row>
    <row r="2076" spans="1:6" x14ac:dyDescent="0.3">
      <c r="A2076" s="425">
        <v>43705</v>
      </c>
      <c r="B2076" s="12">
        <v>240</v>
      </c>
      <c r="C2076" s="426">
        <v>1.6</v>
      </c>
      <c r="D2076" s="426">
        <v>25.8202</v>
      </c>
      <c r="E2076" s="14">
        <v>3.012904010364279</v>
      </c>
      <c r="F2076" s="14">
        <v>0</v>
      </c>
    </row>
    <row r="2077" spans="1:6" x14ac:dyDescent="0.3">
      <c r="A2077" s="425">
        <v>43706</v>
      </c>
      <c r="B2077" s="12">
        <v>241</v>
      </c>
      <c r="C2077" s="426">
        <v>2.25</v>
      </c>
      <c r="D2077" s="426">
        <v>25.658920000000002</v>
      </c>
      <c r="E2077" s="14">
        <v>2.9542145823779911</v>
      </c>
      <c r="F2077" s="14">
        <v>0</v>
      </c>
    </row>
    <row r="2078" spans="1:6" x14ac:dyDescent="0.3">
      <c r="A2078" s="425">
        <v>43707</v>
      </c>
      <c r="B2078" s="12">
        <v>242</v>
      </c>
      <c r="C2078" s="426">
        <v>0.56111111111111112</v>
      </c>
      <c r="D2078" s="426">
        <v>25.551400000000001</v>
      </c>
      <c r="E2078" s="14">
        <v>2.9156807366395259</v>
      </c>
      <c r="F2078" s="14">
        <v>0</v>
      </c>
    </row>
    <row r="2079" spans="1:6" x14ac:dyDescent="0.3">
      <c r="A2079" s="425">
        <v>43708</v>
      </c>
      <c r="B2079" s="12">
        <v>243</v>
      </c>
      <c r="C2079" s="426">
        <v>0.16666666666666666</v>
      </c>
      <c r="D2079" s="426">
        <v>25.745960000000004</v>
      </c>
      <c r="E2079" s="14">
        <v>2.9857554579538359</v>
      </c>
      <c r="F2079" s="14">
        <v>0</v>
      </c>
    </row>
    <row r="2080" spans="1:6" x14ac:dyDescent="0.3">
      <c r="A2080" s="425">
        <v>43709</v>
      </c>
      <c r="B2080" s="12">
        <v>244</v>
      </c>
      <c r="C2080" s="426">
        <v>5</v>
      </c>
      <c r="D2080" s="426">
        <v>25.761319999999998</v>
      </c>
      <c r="E2080" s="14">
        <v>3.0164912184122996</v>
      </c>
      <c r="F2080" s="14">
        <v>0</v>
      </c>
    </row>
    <row r="2081" spans="1:6" x14ac:dyDescent="0.3">
      <c r="A2081" s="425">
        <v>43710</v>
      </c>
      <c r="B2081" s="12">
        <v>245</v>
      </c>
      <c r="C2081" s="426">
        <v>1.4777777777777779</v>
      </c>
      <c r="D2081" s="426">
        <v>25.63588</v>
      </c>
      <c r="E2081" s="14">
        <v>2.9706731329195835</v>
      </c>
      <c r="F2081" s="14">
        <v>0</v>
      </c>
    </row>
    <row r="2082" spans="1:6" x14ac:dyDescent="0.3">
      <c r="A2082" s="425">
        <v>43711</v>
      </c>
      <c r="B2082" s="12">
        <v>246</v>
      </c>
      <c r="C2082" s="426">
        <v>1.6055555555555554</v>
      </c>
      <c r="D2082" s="426">
        <v>25.710120000000003</v>
      </c>
      <c r="E2082" s="14">
        <v>2.9977113108635804</v>
      </c>
      <c r="F2082" s="14">
        <v>0</v>
      </c>
    </row>
    <row r="2083" spans="1:6" x14ac:dyDescent="0.3">
      <c r="A2083" s="425">
        <v>43712</v>
      </c>
      <c r="B2083" s="12">
        <v>247</v>
      </c>
      <c r="C2083" s="426">
        <v>0.42000000000000004</v>
      </c>
      <c r="D2083" s="426">
        <v>25.881640000000001</v>
      </c>
      <c r="E2083" s="14">
        <v>3.0610523246608659</v>
      </c>
      <c r="F2083" s="14">
        <v>0</v>
      </c>
    </row>
    <row r="2084" spans="1:6" x14ac:dyDescent="0.3">
      <c r="A2084" s="425">
        <v>43713</v>
      </c>
      <c r="B2084" s="12">
        <v>248</v>
      </c>
      <c r="C2084" s="426">
        <v>0.22999999999999998</v>
      </c>
      <c r="D2084" s="426">
        <v>25.733160000000002</v>
      </c>
      <c r="E2084" s="14">
        <v>3.0061488284051241</v>
      </c>
      <c r="F2084" s="14">
        <v>0</v>
      </c>
    </row>
    <row r="2085" spans="1:6" x14ac:dyDescent="0.3">
      <c r="A2085" s="425">
        <v>43714</v>
      </c>
      <c r="B2085" s="12">
        <v>249</v>
      </c>
      <c r="C2085" s="426">
        <v>2.1437500000000003</v>
      </c>
      <c r="D2085" s="426">
        <v>25.7818</v>
      </c>
      <c r="E2085" s="14">
        <v>3.0240336116231554</v>
      </c>
      <c r="F2085" s="14">
        <v>0</v>
      </c>
    </row>
    <row r="2086" spans="1:6" x14ac:dyDescent="0.3">
      <c r="A2086" s="425">
        <v>43715</v>
      </c>
      <c r="B2086" s="12">
        <v>250</v>
      </c>
      <c r="C2086" s="426">
        <v>7.0349999999999993</v>
      </c>
      <c r="D2086" s="426">
        <v>25.874244444444443</v>
      </c>
      <c r="E2086" s="14">
        <v>3.0582959754158998</v>
      </c>
      <c r="F2086" s="14">
        <v>0</v>
      </c>
    </row>
    <row r="2087" spans="1:6" x14ac:dyDescent="0.3">
      <c r="A2087" s="425">
        <v>43716</v>
      </c>
      <c r="B2087" s="12">
        <v>251</v>
      </c>
      <c r="C2087" s="426">
        <v>3.5350000000000001</v>
      </c>
      <c r="D2087" s="426">
        <v>25.794599999999996</v>
      </c>
      <c r="E2087" s="14">
        <v>3.0287564469176265</v>
      </c>
      <c r="F2087" s="14">
        <v>0</v>
      </c>
    </row>
    <row r="2088" spans="1:6" x14ac:dyDescent="0.3">
      <c r="A2088" s="425">
        <v>43717</v>
      </c>
      <c r="B2088" s="12">
        <v>252</v>
      </c>
      <c r="C2088" s="426">
        <v>2.2944444444444447</v>
      </c>
      <c r="D2088" s="426">
        <v>25.615400000000001</v>
      </c>
      <c r="E2088" s="14">
        <v>2.9632543891381671</v>
      </c>
      <c r="F2088" s="14">
        <v>0</v>
      </c>
    </row>
    <row r="2089" spans="1:6" x14ac:dyDescent="0.3">
      <c r="A2089" s="425">
        <v>43718</v>
      </c>
      <c r="B2089" s="12">
        <v>253</v>
      </c>
      <c r="C2089" s="426">
        <v>6.0062499999999996</v>
      </c>
      <c r="D2089" s="426">
        <v>25.594920000000002</v>
      </c>
      <c r="E2089" s="14">
        <v>2.9558529450785982</v>
      </c>
      <c r="F2089" s="14">
        <v>0</v>
      </c>
    </row>
    <row r="2090" spans="1:6" x14ac:dyDescent="0.3">
      <c r="A2090" s="425">
        <v>43719</v>
      </c>
      <c r="B2090" s="12">
        <v>254</v>
      </c>
      <c r="C2090" s="426">
        <v>2.1666666666666661</v>
      </c>
      <c r="D2090" s="426">
        <v>25.725480000000005</v>
      </c>
      <c r="E2090" s="14">
        <v>3.0033338798655262</v>
      </c>
      <c r="F2090" s="14">
        <v>0</v>
      </c>
    </row>
    <row r="2091" spans="1:6" x14ac:dyDescent="0.3">
      <c r="A2091" s="425">
        <v>43720</v>
      </c>
      <c r="B2091" s="12">
        <v>255</v>
      </c>
      <c r="C2091" s="426">
        <v>4.9999999999999996E-2</v>
      </c>
      <c r="D2091" s="426">
        <v>25.7818</v>
      </c>
      <c r="E2091" s="14">
        <v>3.0240336116231554</v>
      </c>
      <c r="F2091" s="14">
        <v>0</v>
      </c>
    </row>
    <row r="2092" spans="1:6" x14ac:dyDescent="0.3">
      <c r="A2092" s="425">
        <v>43721</v>
      </c>
      <c r="B2092" s="12">
        <v>256</v>
      </c>
      <c r="C2092" s="426">
        <v>0.5</v>
      </c>
      <c r="D2092" s="426">
        <v>25.697319999999998</v>
      </c>
      <c r="E2092" s="14">
        <v>2.9930332971161571</v>
      </c>
      <c r="F2092" s="14">
        <v>0</v>
      </c>
    </row>
    <row r="2093" spans="1:6" x14ac:dyDescent="0.3">
      <c r="A2093" s="425">
        <v>43722</v>
      </c>
      <c r="B2093" s="12">
        <v>257</v>
      </c>
      <c r="C2093" s="426">
        <v>1.1625000000000001</v>
      </c>
      <c r="D2093" s="426">
        <v>25.881640000000001</v>
      </c>
      <c r="E2093" s="14">
        <v>3.0610523246608659</v>
      </c>
      <c r="F2093" s="14">
        <v>0</v>
      </c>
    </row>
    <row r="2094" spans="1:6" x14ac:dyDescent="0.3">
      <c r="A2094" s="425">
        <v>43723</v>
      </c>
      <c r="B2094" s="12">
        <v>258</v>
      </c>
      <c r="C2094" s="426">
        <v>1.7777777777777777</v>
      </c>
      <c r="D2094" s="426">
        <v>25.857177777777778</v>
      </c>
      <c r="E2094" s="14">
        <v>3.0519438625067803</v>
      </c>
      <c r="F2094" s="14">
        <v>0</v>
      </c>
    </row>
    <row r="2095" spans="1:6" x14ac:dyDescent="0.3">
      <c r="A2095" s="425">
        <v>43724</v>
      </c>
      <c r="B2095" s="12">
        <v>259</v>
      </c>
      <c r="C2095" s="426">
        <v>5.7285714285714286</v>
      </c>
      <c r="D2095" s="426">
        <v>26.04206666666667</v>
      </c>
      <c r="E2095" s="14">
        <v>3.1214057863880935</v>
      </c>
      <c r="F2095" s="14">
        <v>0</v>
      </c>
    </row>
    <row r="2096" spans="1:6" x14ac:dyDescent="0.3">
      <c r="A2096" s="425">
        <v>43725</v>
      </c>
      <c r="B2096" s="12">
        <v>260</v>
      </c>
      <c r="C2096" s="426">
        <v>0.14285714285714285</v>
      </c>
      <c r="D2096" s="426">
        <v>26.187133333333332</v>
      </c>
      <c r="E2096" s="14">
        <v>3.1769091886813556</v>
      </c>
      <c r="F2096" s="14">
        <v>0</v>
      </c>
    </row>
    <row r="2097" spans="1:6" x14ac:dyDescent="0.3">
      <c r="A2097" s="425">
        <v>43726</v>
      </c>
      <c r="B2097" s="12">
        <v>261</v>
      </c>
      <c r="C2097" s="426">
        <v>0.5</v>
      </c>
      <c r="D2097" s="426">
        <v>26.133088888888889</v>
      </c>
      <c r="E2097" s="14">
        <v>3.1561280719010432</v>
      </c>
      <c r="F2097" s="14">
        <v>0</v>
      </c>
    </row>
    <row r="2098" spans="1:6" x14ac:dyDescent="0.3">
      <c r="A2098" s="425">
        <v>43727</v>
      </c>
      <c r="B2098" s="12">
        <v>262</v>
      </c>
      <c r="C2098" s="426">
        <v>0.55714285714285716</v>
      </c>
      <c r="D2098" s="426">
        <v>26.178600000000003</v>
      </c>
      <c r="E2098" s="14">
        <v>3.1736197846573395</v>
      </c>
      <c r="F2098" s="14">
        <v>0</v>
      </c>
    </row>
    <row r="2099" spans="1:6" x14ac:dyDescent="0.3">
      <c r="A2099" s="425">
        <v>43728</v>
      </c>
      <c r="B2099" s="12">
        <v>263</v>
      </c>
      <c r="C2099" s="426">
        <v>0</v>
      </c>
      <c r="D2099" s="426">
        <v>25.874244444444443</v>
      </c>
      <c r="E2099" s="14">
        <v>3.0582959754158998</v>
      </c>
      <c r="F2099" s="14">
        <v>0</v>
      </c>
    </row>
    <row r="2100" spans="1:6" x14ac:dyDescent="0.3">
      <c r="A2100" s="425">
        <v>43729</v>
      </c>
      <c r="B2100" s="12">
        <v>264</v>
      </c>
      <c r="C2100" s="426">
        <v>1.7437499999999999</v>
      </c>
      <c r="D2100" s="426">
        <v>25.80597777777778</v>
      </c>
      <c r="E2100" s="14">
        <v>3.0329602342666835</v>
      </c>
      <c r="F2100" s="14">
        <v>0</v>
      </c>
    </row>
    <row r="2101" spans="1:6" x14ac:dyDescent="0.3">
      <c r="A2101" s="425">
        <v>43730</v>
      </c>
      <c r="B2101" s="12">
        <v>265</v>
      </c>
      <c r="C2101" s="426">
        <v>1.5874999999999999</v>
      </c>
      <c r="D2101" s="426">
        <v>26.007933333333334</v>
      </c>
      <c r="E2101" s="14">
        <v>3.1084745090995991</v>
      </c>
      <c r="F2101" s="14">
        <v>0</v>
      </c>
    </row>
    <row r="2102" spans="1:6" x14ac:dyDescent="0.3">
      <c r="A2102" s="425">
        <v>43731</v>
      </c>
      <c r="B2102" s="12">
        <v>266</v>
      </c>
      <c r="C2102" s="426">
        <v>0.74285714285714277</v>
      </c>
      <c r="D2102" s="426">
        <v>26.101800000000001</v>
      </c>
      <c r="E2102" s="14">
        <v>3.1441530500510422</v>
      </c>
      <c r="F2102" s="14">
        <v>0</v>
      </c>
    </row>
    <row r="2103" spans="1:6" x14ac:dyDescent="0.3">
      <c r="A2103" s="425">
        <v>43732</v>
      </c>
      <c r="B2103" s="12">
        <v>267</v>
      </c>
      <c r="C2103" s="426">
        <v>0</v>
      </c>
      <c r="D2103" s="426">
        <v>25.817355555555558</v>
      </c>
      <c r="E2103" s="14">
        <v>3.0371693995629259</v>
      </c>
      <c r="F2103" s="14">
        <v>0</v>
      </c>
    </row>
    <row r="2104" spans="1:6" x14ac:dyDescent="0.3">
      <c r="A2104" s="425">
        <v>43733</v>
      </c>
      <c r="B2104" s="12">
        <v>268</v>
      </c>
      <c r="C2104" s="426">
        <v>0.94374999999999998</v>
      </c>
      <c r="D2104" s="426">
        <v>25.899844444444444</v>
      </c>
      <c r="E2104" s="14">
        <v>3.0678468933430714</v>
      </c>
      <c r="F2104" s="14">
        <v>0</v>
      </c>
    </row>
    <row r="2105" spans="1:6" x14ac:dyDescent="0.3">
      <c r="A2105" s="425">
        <v>43734</v>
      </c>
      <c r="B2105" s="12">
        <v>269</v>
      </c>
      <c r="C2105" s="426">
        <v>2.0874999999999999</v>
      </c>
      <c r="D2105" s="426">
        <v>26.141622222222225</v>
      </c>
      <c r="E2105" s="14">
        <v>3.1594011294834874</v>
      </c>
      <c r="F2105" s="14">
        <v>0</v>
      </c>
    </row>
    <row r="2106" spans="1:6" x14ac:dyDescent="0.3">
      <c r="A2106" s="425">
        <v>43735</v>
      </c>
      <c r="B2106" s="12">
        <v>270</v>
      </c>
      <c r="C2106" s="426">
        <v>0</v>
      </c>
      <c r="D2106" s="426">
        <v>26.170066666666671</v>
      </c>
      <c r="E2106" s="14">
        <v>3.1703334476584186</v>
      </c>
      <c r="F2106" s="14">
        <v>0</v>
      </c>
    </row>
    <row r="2107" spans="1:6" x14ac:dyDescent="0.3">
      <c r="A2107" s="425">
        <v>43736</v>
      </c>
      <c r="B2107" s="12">
        <v>271</v>
      </c>
      <c r="C2107" s="426">
        <v>0.57777777777777783</v>
      </c>
      <c r="D2107" s="426">
        <v>26.216999999999999</v>
      </c>
      <c r="E2107" s="14">
        <v>3.1884462693516902</v>
      </c>
      <c r="F2107" s="14">
        <v>0</v>
      </c>
    </row>
    <row r="2108" spans="1:6" x14ac:dyDescent="0.3">
      <c r="A2108" s="425">
        <v>43737</v>
      </c>
      <c r="B2108" s="12">
        <v>272</v>
      </c>
      <c r="C2108" s="426">
        <v>0.21249999999999999</v>
      </c>
      <c r="D2108" s="426">
        <v>26.252839999999999</v>
      </c>
      <c r="E2108" s="14">
        <v>3.2023404328839575</v>
      </c>
      <c r="F2108" s="14">
        <v>0</v>
      </c>
    </row>
    <row r="2109" spans="1:6" x14ac:dyDescent="0.3">
      <c r="A2109" s="425">
        <v>43738</v>
      </c>
      <c r="B2109" s="12">
        <v>273</v>
      </c>
      <c r="C2109" s="426">
        <v>0.95</v>
      </c>
      <c r="D2109" s="426">
        <v>26.109480000000001</v>
      </c>
      <c r="E2109" s="14">
        <v>3.1470885640386435</v>
      </c>
      <c r="F2109" s="14">
        <v>0</v>
      </c>
    </row>
    <row r="2110" spans="1:6" x14ac:dyDescent="0.3">
      <c r="A2110" s="425">
        <v>43739</v>
      </c>
      <c r="B2110" s="12">
        <v>274</v>
      </c>
      <c r="C2110" s="426">
        <v>5.5714285714285712</v>
      </c>
      <c r="D2110" s="426">
        <v>26.19652</v>
      </c>
      <c r="E2110" s="14">
        <v>3.2335399279374291</v>
      </c>
      <c r="F2110" s="14">
        <v>0</v>
      </c>
    </row>
    <row r="2111" spans="1:6" x14ac:dyDescent="0.3">
      <c r="A2111" s="425">
        <v>43740</v>
      </c>
      <c r="B2111" s="12">
        <v>275</v>
      </c>
      <c r="C2111" s="426">
        <v>7.5400000000000009</v>
      </c>
      <c r="D2111" s="426">
        <v>26.403880000000001</v>
      </c>
      <c r="E2111" s="14">
        <v>3.3158494653789616</v>
      </c>
      <c r="F2111" s="14">
        <v>0</v>
      </c>
    </row>
    <row r="2112" spans="1:6" x14ac:dyDescent="0.3">
      <c r="A2112" s="425">
        <v>43741</v>
      </c>
      <c r="B2112" s="12">
        <v>276</v>
      </c>
      <c r="C2112" s="426">
        <v>0</v>
      </c>
      <c r="D2112" s="426">
        <v>26.283560000000001</v>
      </c>
      <c r="E2112" s="14">
        <v>3.2678644387754772</v>
      </c>
      <c r="F2112" s="14">
        <v>0</v>
      </c>
    </row>
    <row r="2113" spans="1:6" x14ac:dyDescent="0.3">
      <c r="A2113" s="425">
        <v>43742</v>
      </c>
      <c r="B2113" s="12">
        <v>277</v>
      </c>
      <c r="C2113" s="426">
        <v>0.52222222222222225</v>
      </c>
      <c r="D2113" s="426">
        <v>26.36036</v>
      </c>
      <c r="E2113" s="14">
        <v>3.2984211741757385</v>
      </c>
      <c r="F2113" s="14">
        <v>0</v>
      </c>
    </row>
    <row r="2114" spans="1:6" x14ac:dyDescent="0.3">
      <c r="A2114" s="425">
        <v>43743</v>
      </c>
      <c r="B2114" s="12">
        <v>278</v>
      </c>
      <c r="C2114" s="426">
        <v>1.6111111111111112</v>
      </c>
      <c r="D2114" s="426">
        <v>26.437159999999999</v>
      </c>
      <c r="E2114" s="14">
        <v>3.3292321462019645</v>
      </c>
      <c r="F2114" s="14">
        <v>0</v>
      </c>
    </row>
    <row r="2115" spans="1:6" x14ac:dyDescent="0.3">
      <c r="A2115" s="425">
        <v>43744</v>
      </c>
      <c r="B2115" s="12">
        <v>279</v>
      </c>
      <c r="C2115" s="426">
        <v>4.8499999999999996</v>
      </c>
      <c r="D2115" s="426">
        <v>26.380839999999999</v>
      </c>
      <c r="E2115" s="14">
        <v>3.3066125457073747</v>
      </c>
      <c r="F2115" s="14">
        <v>0</v>
      </c>
    </row>
    <row r="2116" spans="1:6" x14ac:dyDescent="0.3">
      <c r="A2116" s="425">
        <v>43745</v>
      </c>
      <c r="B2116" s="12">
        <v>280</v>
      </c>
      <c r="C2116" s="426">
        <v>0.57999999999999996</v>
      </c>
      <c r="D2116" s="426">
        <v>26.411560000000001</v>
      </c>
      <c r="E2116" s="14">
        <v>3.3189335303552938</v>
      </c>
      <c r="F2116" s="14">
        <v>0</v>
      </c>
    </row>
    <row r="2117" spans="1:6" x14ac:dyDescent="0.3">
      <c r="A2117" s="425">
        <v>43746</v>
      </c>
      <c r="B2117" s="12">
        <v>281</v>
      </c>
      <c r="C2117" s="426">
        <v>2.6444444444444444</v>
      </c>
      <c r="D2117" s="426">
        <v>26.3322</v>
      </c>
      <c r="E2117" s="14">
        <v>3.2871875553159513</v>
      </c>
      <c r="F2117" s="14">
        <v>0</v>
      </c>
    </row>
    <row r="2118" spans="1:6" x14ac:dyDescent="0.3">
      <c r="A2118" s="425">
        <v>43747</v>
      </c>
      <c r="B2118" s="12">
        <v>282</v>
      </c>
      <c r="C2118" s="426">
        <v>2.7722222222222226</v>
      </c>
      <c r="D2118" s="426">
        <v>26.439720000000001</v>
      </c>
      <c r="E2118" s="14">
        <v>3.3302635653129968</v>
      </c>
      <c r="F2118" s="14">
        <v>0</v>
      </c>
    </row>
    <row r="2119" spans="1:6" x14ac:dyDescent="0.3">
      <c r="A2119" s="425">
        <v>43748</v>
      </c>
      <c r="B2119" s="12">
        <v>283</v>
      </c>
      <c r="C2119" s="426">
        <v>0.25</v>
      </c>
      <c r="D2119" s="426">
        <v>26.498600000000003</v>
      </c>
      <c r="E2119" s="14">
        <v>3.3540644454675648</v>
      </c>
      <c r="F2119" s="14">
        <v>0</v>
      </c>
    </row>
    <row r="2120" spans="1:6" x14ac:dyDescent="0.3">
      <c r="A2120" s="425">
        <v>43749</v>
      </c>
      <c r="B2120" s="12">
        <v>284</v>
      </c>
      <c r="C2120" s="426">
        <v>1.675</v>
      </c>
      <c r="D2120" s="426">
        <v>26.549800000000001</v>
      </c>
      <c r="E2120" s="14">
        <v>3.374882922885873</v>
      </c>
      <c r="F2120" s="14">
        <v>0</v>
      </c>
    </row>
    <row r="2121" spans="1:6" x14ac:dyDescent="0.3">
      <c r="A2121" s="425">
        <v>43750</v>
      </c>
      <c r="B2121" s="12">
        <v>285</v>
      </c>
      <c r="C2121" s="426">
        <v>5.5555555555555552E-2</v>
      </c>
      <c r="D2121" s="426">
        <v>26.60868</v>
      </c>
      <c r="E2121" s="14">
        <v>3.3989648220638036</v>
      </c>
      <c r="F2121" s="14">
        <v>0</v>
      </c>
    </row>
    <row r="2122" spans="1:6" x14ac:dyDescent="0.3">
      <c r="A2122" s="425">
        <v>43751</v>
      </c>
      <c r="B2122" s="12">
        <v>286</v>
      </c>
      <c r="C2122" s="426">
        <v>0</v>
      </c>
      <c r="D2122" s="426">
        <v>26.65476</v>
      </c>
      <c r="E2122" s="14">
        <v>3.4179166736901925</v>
      </c>
      <c r="F2122" s="14">
        <v>0</v>
      </c>
    </row>
    <row r="2123" spans="1:6" x14ac:dyDescent="0.3">
      <c r="A2123" s="425">
        <v>43752</v>
      </c>
      <c r="B2123" s="12">
        <v>287</v>
      </c>
      <c r="C2123" s="426">
        <v>1.6666666666666667</v>
      </c>
      <c r="D2123" s="426">
        <v>26.670120000000004</v>
      </c>
      <c r="E2123" s="14">
        <v>3.4242545032974672</v>
      </c>
      <c r="F2123" s="14">
        <v>0</v>
      </c>
    </row>
    <row r="2124" spans="1:6" x14ac:dyDescent="0.3">
      <c r="A2124" s="425">
        <v>43753</v>
      </c>
      <c r="B2124" s="12">
        <v>288</v>
      </c>
      <c r="C2124" s="426">
        <v>1.6714285714285713</v>
      </c>
      <c r="D2124" s="426">
        <v>26.5242</v>
      </c>
      <c r="E2124" s="14">
        <v>3.3644594769353389</v>
      </c>
      <c r="F2124" s="14">
        <v>0</v>
      </c>
    </row>
    <row r="2125" spans="1:6" x14ac:dyDescent="0.3">
      <c r="A2125" s="425">
        <v>43754</v>
      </c>
      <c r="B2125" s="12">
        <v>289</v>
      </c>
      <c r="C2125" s="426">
        <v>1.3666666666666667</v>
      </c>
      <c r="D2125" s="426">
        <v>26.434600000000003</v>
      </c>
      <c r="E2125" s="14">
        <v>3.328201010355369</v>
      </c>
      <c r="F2125" s="14">
        <v>0</v>
      </c>
    </row>
    <row r="2126" spans="1:6" x14ac:dyDescent="0.3">
      <c r="A2126" s="425">
        <v>43755</v>
      </c>
      <c r="B2126" s="12">
        <v>290</v>
      </c>
      <c r="C2126" s="426">
        <v>5.177777777777778</v>
      </c>
      <c r="D2126" s="426">
        <v>26.629159999999999</v>
      </c>
      <c r="E2126" s="14">
        <v>3.4073764584285469</v>
      </c>
      <c r="F2126" s="14">
        <v>0</v>
      </c>
    </row>
    <row r="2127" spans="1:6" x14ac:dyDescent="0.3">
      <c r="A2127" s="425">
        <v>43756</v>
      </c>
      <c r="B2127" s="12">
        <v>291</v>
      </c>
      <c r="C2127" s="426">
        <v>0.9</v>
      </c>
      <c r="D2127" s="426">
        <v>26.624040000000001</v>
      </c>
      <c r="E2127" s="14">
        <v>3.4052718386351843</v>
      </c>
      <c r="F2127" s="14">
        <v>0</v>
      </c>
    </row>
    <row r="2128" spans="1:6" x14ac:dyDescent="0.3">
      <c r="A2128" s="425">
        <v>43757</v>
      </c>
      <c r="B2128" s="12">
        <v>292</v>
      </c>
      <c r="C2128" s="426">
        <v>0</v>
      </c>
      <c r="D2128" s="426">
        <v>26.787880000000001</v>
      </c>
      <c r="E2128" s="14">
        <v>3.4731865352599187</v>
      </c>
      <c r="F2128" s="14">
        <v>0</v>
      </c>
    </row>
    <row r="2129" spans="1:6" x14ac:dyDescent="0.3">
      <c r="A2129" s="425">
        <v>43758</v>
      </c>
      <c r="B2129" s="12">
        <v>293</v>
      </c>
      <c r="C2129" s="426">
        <v>0.57999999999999996</v>
      </c>
      <c r="D2129" s="426">
        <v>26.711079999999999</v>
      </c>
      <c r="E2129" s="14">
        <v>3.4412056655286367</v>
      </c>
      <c r="F2129" s="14">
        <v>0</v>
      </c>
    </row>
    <row r="2130" spans="1:6" x14ac:dyDescent="0.3">
      <c r="A2130" s="425">
        <v>43759</v>
      </c>
      <c r="B2130" s="12">
        <v>294</v>
      </c>
      <c r="C2130" s="426">
        <v>2.5</v>
      </c>
      <c r="D2130" s="426">
        <v>26.847044444444442</v>
      </c>
      <c r="E2130" s="14">
        <v>3.4979996280664798</v>
      </c>
      <c r="F2130" s="14">
        <v>0</v>
      </c>
    </row>
    <row r="2131" spans="1:6" x14ac:dyDescent="0.3">
      <c r="A2131" s="425">
        <v>43760</v>
      </c>
      <c r="B2131" s="12">
        <v>295</v>
      </c>
      <c r="C2131" s="426">
        <v>0.58888888888888891</v>
      </c>
      <c r="D2131" s="426">
        <v>26.613799999999998</v>
      </c>
      <c r="E2131" s="14">
        <v>3.4010660206589542</v>
      </c>
      <c r="F2131" s="14">
        <v>0</v>
      </c>
    </row>
    <row r="2132" spans="1:6" x14ac:dyDescent="0.3">
      <c r="A2132" s="425">
        <v>43761</v>
      </c>
      <c r="B2132" s="12">
        <v>296</v>
      </c>
      <c r="C2132" s="426">
        <v>0.88888888888888884</v>
      </c>
      <c r="D2132" s="426">
        <v>26.58052</v>
      </c>
      <c r="E2132" s="14">
        <v>3.3874286015285593</v>
      </c>
      <c r="F2132" s="14">
        <v>0</v>
      </c>
    </row>
    <row r="2133" spans="1:6" x14ac:dyDescent="0.3">
      <c r="A2133" s="425">
        <v>43762</v>
      </c>
      <c r="B2133" s="12">
        <v>297</v>
      </c>
      <c r="C2133" s="426">
        <v>2.3937499999999998</v>
      </c>
      <c r="D2133" s="426">
        <v>26.521639999999998</v>
      </c>
      <c r="E2133" s="14">
        <v>3.3634186955634431</v>
      </c>
      <c r="F2133" s="14">
        <v>0</v>
      </c>
    </row>
    <row r="2134" spans="1:6" x14ac:dyDescent="0.3">
      <c r="A2134" s="425">
        <v>43763</v>
      </c>
      <c r="B2134" s="12">
        <v>298</v>
      </c>
      <c r="C2134" s="426">
        <v>2.125</v>
      </c>
      <c r="D2134" s="426">
        <v>26.728999999999999</v>
      </c>
      <c r="E2134" s="14">
        <v>3.4486448178912879</v>
      </c>
      <c r="F2134" s="14">
        <v>0</v>
      </c>
    </row>
    <row r="2135" spans="1:6" x14ac:dyDescent="0.3">
      <c r="A2135" s="425">
        <v>43764</v>
      </c>
      <c r="B2135" s="12">
        <v>299</v>
      </c>
      <c r="C2135" s="426">
        <v>3.8149999999999999</v>
      </c>
      <c r="D2135" s="426">
        <v>26.639400000000002</v>
      </c>
      <c r="E2135" s="14">
        <v>3.4115891206562048</v>
      </c>
      <c r="F2135" s="14">
        <v>0</v>
      </c>
    </row>
    <row r="2136" spans="1:6" x14ac:dyDescent="0.3">
      <c r="A2136" s="425">
        <v>43765</v>
      </c>
      <c r="B2136" s="12">
        <v>300</v>
      </c>
      <c r="C2136" s="426">
        <v>0.53749999999999998</v>
      </c>
      <c r="D2136" s="426">
        <v>26.695719999999998</v>
      </c>
      <c r="E2136" s="14">
        <v>3.4348404045650147</v>
      </c>
      <c r="F2136" s="14">
        <v>0</v>
      </c>
    </row>
    <row r="2137" spans="1:6" x14ac:dyDescent="0.3">
      <c r="A2137" s="425">
        <v>43766</v>
      </c>
      <c r="B2137" s="12">
        <v>301</v>
      </c>
      <c r="C2137" s="426">
        <v>4.1111111111111107</v>
      </c>
      <c r="D2137" s="426">
        <v>26.782760000000003</v>
      </c>
      <c r="E2137" s="14">
        <v>3.4710464546598465</v>
      </c>
      <c r="F2137" s="14">
        <v>0</v>
      </c>
    </row>
    <row r="2138" spans="1:6" x14ac:dyDescent="0.3">
      <c r="A2138" s="425">
        <v>43767</v>
      </c>
      <c r="B2138" s="12">
        <v>302</v>
      </c>
      <c r="C2138" s="426">
        <v>0.1111111111111111</v>
      </c>
      <c r="D2138" s="426">
        <v>26.798120000000001</v>
      </c>
      <c r="E2138" s="14">
        <v>3.4774701382107942</v>
      </c>
      <c r="F2138" s="14">
        <v>0</v>
      </c>
    </row>
    <row r="2139" spans="1:6" x14ac:dyDescent="0.3">
      <c r="A2139" s="425">
        <v>43768</v>
      </c>
      <c r="B2139" s="12">
        <v>303</v>
      </c>
      <c r="C2139" s="426">
        <v>5.322222222222222</v>
      </c>
      <c r="D2139" s="426">
        <v>26.813479999999998</v>
      </c>
      <c r="E2139" s="14">
        <v>3.4839041500869667</v>
      </c>
      <c r="F2139" s="14">
        <v>0</v>
      </c>
    </row>
    <row r="2140" spans="1:6" x14ac:dyDescent="0.3">
      <c r="A2140" s="425">
        <v>43769</v>
      </c>
      <c r="B2140" s="12">
        <v>304</v>
      </c>
      <c r="C2140" s="426">
        <v>3</v>
      </c>
      <c r="D2140" s="426">
        <v>26.979880000000001</v>
      </c>
      <c r="E2140" s="14">
        <v>3.5542694765295484</v>
      </c>
      <c r="F2140" s="14">
        <v>0</v>
      </c>
    </row>
    <row r="2141" spans="1:6" x14ac:dyDescent="0.3">
      <c r="A2141" s="425">
        <v>43770</v>
      </c>
      <c r="B2141" s="12">
        <v>305</v>
      </c>
      <c r="C2141" s="426">
        <v>0.78888888888888886</v>
      </c>
      <c r="D2141" s="426">
        <v>26.792999999999999</v>
      </c>
      <c r="E2141" s="14">
        <v>3.5038140561816213</v>
      </c>
      <c r="F2141" s="14">
        <v>0</v>
      </c>
    </row>
    <row r="2142" spans="1:6" x14ac:dyDescent="0.3">
      <c r="A2142" s="425">
        <v>43771</v>
      </c>
      <c r="B2142" s="12">
        <v>306</v>
      </c>
      <c r="C2142" s="426">
        <v>0.68888888888888888</v>
      </c>
      <c r="D2142" s="426">
        <v>26.723880000000001</v>
      </c>
      <c r="E2142" s="14">
        <v>3.4747680619895811</v>
      </c>
      <c r="F2142" s="14">
        <v>0</v>
      </c>
    </row>
    <row r="2143" spans="1:6" x14ac:dyDescent="0.3">
      <c r="A2143" s="425">
        <v>43772</v>
      </c>
      <c r="B2143" s="12">
        <v>307</v>
      </c>
      <c r="C2143" s="426">
        <v>0</v>
      </c>
      <c r="D2143" s="426">
        <v>26.769960000000005</v>
      </c>
      <c r="E2143" s="14">
        <v>3.4941086582006906</v>
      </c>
      <c r="F2143" s="14">
        <v>0</v>
      </c>
    </row>
    <row r="2144" spans="1:6" x14ac:dyDescent="0.3">
      <c r="A2144" s="425">
        <v>43773</v>
      </c>
      <c r="B2144" s="12">
        <v>308</v>
      </c>
      <c r="C2144" s="426">
        <v>3.2375000000000003</v>
      </c>
      <c r="D2144" s="426">
        <v>26.782760000000003</v>
      </c>
      <c r="E2144" s="14">
        <v>3.4994976551078785</v>
      </c>
      <c r="F2144" s="14">
        <v>0</v>
      </c>
    </row>
    <row r="2145" spans="1:6" x14ac:dyDescent="0.3">
      <c r="A2145" s="425">
        <v>43774</v>
      </c>
      <c r="B2145" s="12">
        <v>309</v>
      </c>
      <c r="C2145" s="426">
        <v>3.2399999999999998</v>
      </c>
      <c r="D2145" s="426">
        <v>26.92868</v>
      </c>
      <c r="E2145" s="14">
        <v>3.56144384014096</v>
      </c>
      <c r="F2145" s="14">
        <v>0</v>
      </c>
    </row>
    <row r="2146" spans="1:6" x14ac:dyDescent="0.3">
      <c r="A2146" s="425">
        <v>43775</v>
      </c>
      <c r="B2146" s="12">
        <v>310</v>
      </c>
      <c r="C2146" s="426">
        <v>0.79999999999999993</v>
      </c>
      <c r="D2146" s="426">
        <v>26.997800000000005</v>
      </c>
      <c r="E2146" s="14">
        <v>3.5911159765983505</v>
      </c>
      <c r="F2146" s="14">
        <v>0</v>
      </c>
    </row>
    <row r="2147" spans="1:6" x14ac:dyDescent="0.3">
      <c r="A2147" s="425">
        <v>43776</v>
      </c>
      <c r="B2147" s="12">
        <v>311</v>
      </c>
      <c r="C2147" s="426">
        <v>1.9750000000000001</v>
      </c>
      <c r="D2147" s="426">
        <v>27.08484</v>
      </c>
      <c r="E2147" s="14">
        <v>3.6287829837560621</v>
      </c>
      <c r="F2147" s="14">
        <v>0</v>
      </c>
    </row>
    <row r="2148" spans="1:6" x14ac:dyDescent="0.3">
      <c r="A2148" s="425">
        <v>43777</v>
      </c>
      <c r="B2148" s="12">
        <v>312</v>
      </c>
      <c r="C2148" s="426">
        <v>0.42777777777777776</v>
      </c>
      <c r="D2148" s="426">
        <v>26.887720000000002</v>
      </c>
      <c r="E2148" s="14">
        <v>3.5439603379882314</v>
      </c>
      <c r="F2148" s="14">
        <v>0</v>
      </c>
    </row>
    <row r="2149" spans="1:6" x14ac:dyDescent="0.3">
      <c r="A2149" s="425">
        <v>43778</v>
      </c>
      <c r="B2149" s="12">
        <v>313</v>
      </c>
      <c r="C2149" s="426">
        <v>6.0166666666666675</v>
      </c>
      <c r="D2149" s="426">
        <v>26.967079999999999</v>
      </c>
      <c r="E2149" s="14">
        <v>3.577902177349424</v>
      </c>
      <c r="F2149" s="14">
        <v>0</v>
      </c>
    </row>
    <row r="2150" spans="1:6" x14ac:dyDescent="0.3">
      <c r="A2150" s="425">
        <v>43779</v>
      </c>
      <c r="B2150" s="12">
        <v>314</v>
      </c>
      <c r="C2150" s="426">
        <v>2.5375000000000001</v>
      </c>
      <c r="D2150" s="426">
        <v>27.020840000000003</v>
      </c>
      <c r="E2150" s="14">
        <v>3.6010538473260274</v>
      </c>
      <c r="F2150" s="14">
        <v>0</v>
      </c>
    </row>
    <row r="2151" spans="1:6" x14ac:dyDescent="0.3">
      <c r="A2151" s="425">
        <v>43780</v>
      </c>
      <c r="B2151" s="12">
        <v>315</v>
      </c>
      <c r="C2151" s="426">
        <v>0</v>
      </c>
      <c r="D2151" s="426">
        <v>27.059240000000003</v>
      </c>
      <c r="E2151" s="14">
        <v>3.6176694420652931</v>
      </c>
      <c r="F2151" s="14">
        <v>0</v>
      </c>
    </row>
    <row r="2152" spans="1:6" x14ac:dyDescent="0.3">
      <c r="A2152" s="425">
        <v>43781</v>
      </c>
      <c r="B2152" s="12">
        <v>316</v>
      </c>
      <c r="C2152" s="426">
        <v>1.0299999999999998</v>
      </c>
      <c r="D2152" s="426">
        <v>27.189799999999998</v>
      </c>
      <c r="E2152" s="14">
        <v>3.674654198996739</v>
      </c>
      <c r="F2152" s="14">
        <v>0</v>
      </c>
    </row>
    <row r="2153" spans="1:6" x14ac:dyDescent="0.3">
      <c r="A2153" s="425">
        <v>43782</v>
      </c>
      <c r="B2153" s="12">
        <v>317</v>
      </c>
      <c r="C2153" s="426">
        <v>0.05</v>
      </c>
      <c r="D2153" s="426">
        <v>27.105319999999999</v>
      </c>
      <c r="E2153" s="14">
        <v>3.637694848999689</v>
      </c>
      <c r="F2153" s="14">
        <v>0</v>
      </c>
    </row>
    <row r="2154" spans="1:6" x14ac:dyDescent="0.3">
      <c r="A2154" s="425">
        <v>43783</v>
      </c>
      <c r="B2154" s="12">
        <v>318</v>
      </c>
      <c r="C2154" s="426">
        <v>1.9214285714285713</v>
      </c>
      <c r="D2154" s="426">
        <v>27.064360000000001</v>
      </c>
      <c r="E2154" s="14">
        <v>3.6198898146175491</v>
      </c>
      <c r="F2154" s="14">
        <v>0</v>
      </c>
    </row>
    <row r="2155" spans="1:6" x14ac:dyDescent="0.3">
      <c r="A2155" s="425">
        <v>43784</v>
      </c>
      <c r="B2155" s="12">
        <v>319</v>
      </c>
      <c r="C2155" s="426">
        <v>1.7666666666666666</v>
      </c>
      <c r="D2155" s="426">
        <v>27.077159999999999</v>
      </c>
      <c r="E2155" s="14">
        <v>3.6254458550822997</v>
      </c>
      <c r="F2155" s="14">
        <v>0</v>
      </c>
    </row>
    <row r="2156" spans="1:6" x14ac:dyDescent="0.3">
      <c r="A2156" s="425">
        <v>43785</v>
      </c>
      <c r="B2156" s="12">
        <v>320</v>
      </c>
      <c r="C2156" s="426">
        <v>11.31111111111111</v>
      </c>
      <c r="D2156" s="426">
        <v>27.107880000000002</v>
      </c>
      <c r="E2156" s="14">
        <v>3.6388101473767338</v>
      </c>
      <c r="F2156" s="14">
        <v>0</v>
      </c>
    </row>
    <row r="2157" spans="1:6" x14ac:dyDescent="0.3">
      <c r="A2157" s="425">
        <v>43786</v>
      </c>
      <c r="B2157" s="12">
        <v>321</v>
      </c>
      <c r="C2157" s="426">
        <v>0</v>
      </c>
      <c r="D2157" s="426">
        <v>27.133479999999999</v>
      </c>
      <c r="E2157" s="14">
        <v>3.6499792149747967</v>
      </c>
      <c r="F2157" s="14">
        <v>0</v>
      </c>
    </row>
    <row r="2158" spans="1:6" x14ac:dyDescent="0.3">
      <c r="A2158" s="425">
        <v>43787</v>
      </c>
      <c r="B2158" s="12">
        <v>322</v>
      </c>
      <c r="C2158" s="426">
        <v>1.9416666666666667</v>
      </c>
      <c r="D2158" s="426">
        <v>27.128644444444443</v>
      </c>
      <c r="E2158" s="14">
        <v>3.6478672614293126</v>
      </c>
      <c r="F2158" s="14">
        <v>0</v>
      </c>
    </row>
    <row r="2159" spans="1:6" x14ac:dyDescent="0.3">
      <c r="A2159" s="425">
        <v>43788</v>
      </c>
      <c r="B2159" s="12">
        <v>323</v>
      </c>
      <c r="C2159" s="426">
        <v>5.9124999999999996</v>
      </c>
      <c r="D2159" s="426">
        <v>27.097355555555559</v>
      </c>
      <c r="E2159" s="14">
        <v>3.634226901186989</v>
      </c>
      <c r="F2159" s="14">
        <v>0</v>
      </c>
    </row>
    <row r="2160" spans="1:6" x14ac:dyDescent="0.3">
      <c r="A2160" s="425">
        <v>43789</v>
      </c>
      <c r="B2160" s="12">
        <v>324</v>
      </c>
      <c r="C2160" s="426">
        <v>7.75</v>
      </c>
      <c r="D2160" s="426">
        <v>27.09451111111111</v>
      </c>
      <c r="E2160" s="14">
        <v>3.6329890339651283</v>
      </c>
      <c r="F2160" s="14">
        <v>0</v>
      </c>
    </row>
    <row r="2161" spans="1:6" x14ac:dyDescent="0.3">
      <c r="A2161" s="425">
        <v>43790</v>
      </c>
      <c r="B2161" s="12">
        <v>325</v>
      </c>
      <c r="C2161" s="426">
        <v>5.5250000000000004</v>
      </c>
      <c r="D2161" s="426">
        <v>27.169319999999999</v>
      </c>
      <c r="E2161" s="14">
        <v>3.6656650741274115</v>
      </c>
      <c r="F2161" s="14">
        <v>0</v>
      </c>
    </row>
    <row r="2162" spans="1:6" x14ac:dyDescent="0.3">
      <c r="A2162" s="425">
        <v>43791</v>
      </c>
      <c r="B2162" s="12">
        <v>326</v>
      </c>
      <c r="C2162" s="426">
        <v>8.0555555555555554</v>
      </c>
      <c r="D2162" s="426">
        <v>26.884022222222224</v>
      </c>
      <c r="E2162" s="14">
        <v>3.5423856233920668</v>
      </c>
      <c r="F2162" s="14">
        <v>0</v>
      </c>
    </row>
    <row r="2163" spans="1:6" x14ac:dyDescent="0.3">
      <c r="A2163" s="425">
        <v>43792</v>
      </c>
      <c r="B2163" s="12">
        <v>327</v>
      </c>
      <c r="C2163" s="426">
        <v>2.4714285714285715</v>
      </c>
      <c r="D2163" s="426">
        <v>26.943755555555555</v>
      </c>
      <c r="E2163" s="14">
        <v>3.5678974616311527</v>
      </c>
      <c r="F2163" s="14">
        <v>0</v>
      </c>
    </row>
    <row r="2164" spans="1:6" x14ac:dyDescent="0.3">
      <c r="A2164" s="425">
        <v>43793</v>
      </c>
      <c r="B2164" s="12">
        <v>328</v>
      </c>
      <c r="C2164" s="426">
        <v>1.53125</v>
      </c>
      <c r="D2164" s="426">
        <v>26.980733333333333</v>
      </c>
      <c r="E2164" s="14">
        <v>3.5837698019636148</v>
      </c>
      <c r="F2164" s="14">
        <v>0</v>
      </c>
    </row>
    <row r="2165" spans="1:6" x14ac:dyDescent="0.3">
      <c r="A2165" s="425">
        <v>43794</v>
      </c>
      <c r="B2165" s="12">
        <v>329</v>
      </c>
      <c r="C2165" s="426">
        <v>1.79375</v>
      </c>
      <c r="D2165" s="426">
        <v>26.975044444444443</v>
      </c>
      <c r="E2165" s="14">
        <v>3.5813239523770122</v>
      </c>
      <c r="F2165" s="14">
        <v>0</v>
      </c>
    </row>
    <row r="2166" spans="1:6" x14ac:dyDescent="0.3">
      <c r="A2166" s="425">
        <v>43795</v>
      </c>
      <c r="B2166" s="12">
        <v>330</v>
      </c>
      <c r="C2166" s="426">
        <v>7.1749999999999998</v>
      </c>
      <c r="D2166" s="426">
        <v>27.020555555555553</v>
      </c>
      <c r="E2166" s="14">
        <v>3.6009310136582346</v>
      </c>
      <c r="F2166" s="14">
        <v>0</v>
      </c>
    </row>
    <row r="2167" spans="1:6" x14ac:dyDescent="0.3">
      <c r="A2167" s="425">
        <v>43796</v>
      </c>
      <c r="B2167" s="12">
        <v>331</v>
      </c>
      <c r="C2167" s="426">
        <v>14.45</v>
      </c>
      <c r="D2167" s="426">
        <v>26.949444444444445</v>
      </c>
      <c r="E2167" s="14">
        <v>3.5703354102319276</v>
      </c>
      <c r="F2167" s="14">
        <v>0</v>
      </c>
    </row>
    <row r="2168" spans="1:6" x14ac:dyDescent="0.3">
      <c r="A2168" s="425">
        <v>43797</v>
      </c>
      <c r="B2168" s="12">
        <v>332</v>
      </c>
      <c r="C2168" s="426">
        <v>9.2437499999999986</v>
      </c>
      <c r="D2168" s="426">
        <v>27.034777777777776</v>
      </c>
      <c r="E2168" s="14">
        <v>3.6070771060261726</v>
      </c>
      <c r="F2168" s="14">
        <v>0</v>
      </c>
    </row>
    <row r="2169" spans="1:6" x14ac:dyDescent="0.3">
      <c r="A2169" s="425">
        <v>43798</v>
      </c>
      <c r="B2169" s="12">
        <v>333</v>
      </c>
      <c r="C2169" s="426">
        <v>2.4857142857142853</v>
      </c>
      <c r="D2169" s="426">
        <v>27.208288888888891</v>
      </c>
      <c r="E2169" s="14">
        <v>3.6827854962633668</v>
      </c>
      <c r="F2169" s="14">
        <v>0</v>
      </c>
    </row>
    <row r="2170" spans="1:6" x14ac:dyDescent="0.3">
      <c r="A2170" s="425">
        <v>43799</v>
      </c>
      <c r="B2170" s="12">
        <v>334</v>
      </c>
      <c r="C2170" s="426">
        <v>1.9000000000000001</v>
      </c>
      <c r="D2170" s="426">
        <v>27.154244444444448</v>
      </c>
      <c r="E2170" s="14">
        <v>3.6590600611496886</v>
      </c>
      <c r="F2170" s="14">
        <v>0</v>
      </c>
    </row>
    <row r="2171" spans="1:6" x14ac:dyDescent="0.3">
      <c r="A2171" s="425">
        <v>43800</v>
      </c>
      <c r="B2171" s="12">
        <v>335</v>
      </c>
      <c r="C2171" s="426">
        <v>5.73</v>
      </c>
      <c r="D2171" s="426">
        <v>27.05468888888889</v>
      </c>
      <c r="E2171" s="14">
        <v>3.6156967576905301</v>
      </c>
      <c r="F2171" s="14">
        <v>0</v>
      </c>
    </row>
    <row r="2172" spans="1:6" x14ac:dyDescent="0.3">
      <c r="A2172" s="425">
        <v>43801</v>
      </c>
      <c r="B2172" s="12">
        <v>336</v>
      </c>
      <c r="C2172" s="426">
        <v>2.0062500000000001</v>
      </c>
      <c r="D2172" s="426">
        <v>27.037622222222222</v>
      </c>
      <c r="E2172" s="14">
        <v>3.6083074044568311</v>
      </c>
      <c r="F2172" s="14">
        <v>0</v>
      </c>
    </row>
    <row r="2173" spans="1:6" x14ac:dyDescent="0.3">
      <c r="A2173" s="425">
        <v>43802</v>
      </c>
      <c r="B2173" s="12">
        <v>337</v>
      </c>
      <c r="C2173" s="426">
        <v>5.9555555555555557</v>
      </c>
      <c r="D2173" s="426">
        <v>26.885159999999999</v>
      </c>
      <c r="E2173" s="14">
        <v>3.5428700864866185</v>
      </c>
      <c r="F2173" s="14">
        <v>0</v>
      </c>
    </row>
    <row r="2174" spans="1:6" x14ac:dyDescent="0.3">
      <c r="A2174" s="425">
        <v>43803</v>
      </c>
      <c r="B2174" s="12">
        <v>338</v>
      </c>
      <c r="C2174" s="426">
        <v>7.4611111111111121</v>
      </c>
      <c r="D2174" s="426">
        <v>27.02084</v>
      </c>
      <c r="E2174" s="14">
        <v>3.6010538473260261</v>
      </c>
      <c r="F2174" s="14">
        <v>0</v>
      </c>
    </row>
    <row r="2175" spans="1:6" x14ac:dyDescent="0.3">
      <c r="A2175" s="425">
        <v>43804</v>
      </c>
      <c r="B2175" s="12">
        <v>339</v>
      </c>
      <c r="C2175" s="426">
        <v>4.9000000000000004</v>
      </c>
      <c r="D2175" s="426">
        <v>26.821159999999999</v>
      </c>
      <c r="E2175" s="14">
        <v>3.5157080229314448</v>
      </c>
      <c r="F2175" s="14">
        <v>0</v>
      </c>
    </row>
    <row r="2176" spans="1:6" x14ac:dyDescent="0.3">
      <c r="A2176" s="425">
        <v>43805</v>
      </c>
      <c r="B2176" s="12">
        <v>340</v>
      </c>
      <c r="C2176" s="426">
        <v>5.2555555555555555</v>
      </c>
      <c r="D2176" s="426">
        <v>26.910760000000003</v>
      </c>
      <c r="E2176" s="14">
        <v>3.553785661417439</v>
      </c>
      <c r="F2176" s="14">
        <v>0</v>
      </c>
    </row>
    <row r="2177" spans="1:6" x14ac:dyDescent="0.3">
      <c r="A2177" s="425">
        <v>43806</v>
      </c>
      <c r="B2177" s="12">
        <v>341</v>
      </c>
      <c r="C2177" s="426">
        <v>3.35</v>
      </c>
      <c r="D2177" s="426">
        <v>27.031933333333335</v>
      </c>
      <c r="E2177" s="14">
        <v>3.6058471676280446</v>
      </c>
      <c r="F2177" s="14">
        <v>0</v>
      </c>
    </row>
    <row r="2178" spans="1:6" x14ac:dyDescent="0.3">
      <c r="A2178" s="425">
        <v>43807</v>
      </c>
      <c r="B2178" s="12">
        <v>342</v>
      </c>
      <c r="C2178" s="426">
        <v>3.0333333333333332</v>
      </c>
      <c r="D2178" s="426">
        <v>27.188377777777774</v>
      </c>
      <c r="E2178" s="14">
        <v>3.6740293481119477</v>
      </c>
      <c r="F2178" s="14">
        <v>0</v>
      </c>
    </row>
    <row r="2179" spans="1:6" x14ac:dyDescent="0.3">
      <c r="A2179" s="425">
        <v>43808</v>
      </c>
      <c r="B2179" s="12">
        <v>343</v>
      </c>
      <c r="C2179" s="426">
        <v>6.1428571428571432</v>
      </c>
      <c r="D2179" s="426">
        <v>26.906777777777776</v>
      </c>
      <c r="E2179" s="14">
        <v>3.5520857765371234</v>
      </c>
      <c r="F2179" s="14">
        <v>0</v>
      </c>
    </row>
    <row r="2180" spans="1:6" x14ac:dyDescent="0.3">
      <c r="A2180" s="425">
        <v>43809</v>
      </c>
      <c r="B2180" s="12">
        <v>344</v>
      </c>
      <c r="C2180" s="426">
        <v>8.6083333333333325</v>
      </c>
      <c r="D2180" s="426">
        <v>26.77252</v>
      </c>
      <c r="E2180" s="14">
        <v>3.4951858795479032</v>
      </c>
      <c r="F2180" s="14">
        <v>0</v>
      </c>
    </row>
    <row r="2181" spans="1:6" x14ac:dyDescent="0.3">
      <c r="A2181" s="425">
        <v>43810</v>
      </c>
      <c r="B2181" s="12">
        <v>345</v>
      </c>
      <c r="C2181" s="426">
        <v>10.75</v>
      </c>
      <c r="D2181" s="426">
        <v>26.813479999999998</v>
      </c>
      <c r="E2181" s="14">
        <v>3.5124607414811226</v>
      </c>
      <c r="F2181" s="14">
        <v>0</v>
      </c>
    </row>
    <row r="2182" spans="1:6" x14ac:dyDescent="0.3">
      <c r="A2182" s="425">
        <v>43811</v>
      </c>
      <c r="B2182" s="12">
        <v>346</v>
      </c>
      <c r="C2182" s="426">
        <v>11.9</v>
      </c>
      <c r="D2182" s="426">
        <v>26.762280000000004</v>
      </c>
      <c r="E2182" s="14">
        <v>3.4908787278482825</v>
      </c>
      <c r="F2182" s="14">
        <v>0</v>
      </c>
    </row>
    <row r="2183" spans="1:6" x14ac:dyDescent="0.3">
      <c r="A2183" s="425">
        <v>43812</v>
      </c>
      <c r="B2183" s="12">
        <v>347</v>
      </c>
      <c r="C2183" s="426">
        <v>10.692857142857141</v>
      </c>
      <c r="D2183" s="426">
        <v>26.887720000000002</v>
      </c>
      <c r="E2183" s="14">
        <v>3.5439603379882318</v>
      </c>
      <c r="F2183" s="14">
        <v>0</v>
      </c>
    </row>
    <row r="2184" spans="1:6" x14ac:dyDescent="0.3">
      <c r="A2184" s="425">
        <v>43813</v>
      </c>
      <c r="B2184" s="12">
        <v>348</v>
      </c>
      <c r="C2184" s="426">
        <v>16.95</v>
      </c>
      <c r="D2184" s="426">
        <v>26.713639999999998</v>
      </c>
      <c r="E2184" s="14">
        <v>3.4704828510289714</v>
      </c>
      <c r="F2184" s="14">
        <v>0</v>
      </c>
    </row>
    <row r="2185" spans="1:6" x14ac:dyDescent="0.3">
      <c r="A2185" s="425">
        <v>43814</v>
      </c>
      <c r="B2185" s="12">
        <v>349</v>
      </c>
      <c r="C2185" s="426">
        <v>2.4500000000000002</v>
      </c>
      <c r="D2185" s="426">
        <v>26.83652</v>
      </c>
      <c r="E2185" s="14">
        <v>3.522210402537147</v>
      </c>
      <c r="F2185" s="14">
        <v>0</v>
      </c>
    </row>
    <row r="2186" spans="1:6" x14ac:dyDescent="0.3">
      <c r="A2186" s="425">
        <v>43815</v>
      </c>
      <c r="B2186" s="12">
        <v>350</v>
      </c>
      <c r="C2186" s="426">
        <v>15.488888888888889</v>
      </c>
      <c r="D2186" s="426">
        <v>26.997799999999998</v>
      </c>
      <c r="E2186" s="14">
        <v>3.5911159765983505</v>
      </c>
      <c r="F2186" s="14">
        <v>0</v>
      </c>
    </row>
    <row r="2187" spans="1:6" x14ac:dyDescent="0.3">
      <c r="A2187" s="425">
        <v>43816</v>
      </c>
      <c r="B2187" s="12">
        <v>351</v>
      </c>
      <c r="C2187" s="426">
        <v>7.4400000000000022</v>
      </c>
      <c r="D2187" s="426">
        <v>26.953000000000003</v>
      </c>
      <c r="E2187" s="14">
        <v>3.5718598572620572</v>
      </c>
      <c r="F2187" s="14">
        <v>0</v>
      </c>
    </row>
    <row r="2188" spans="1:6" x14ac:dyDescent="0.3">
      <c r="A2188" s="425">
        <v>43817</v>
      </c>
      <c r="B2188" s="12">
        <v>352</v>
      </c>
      <c r="C2188" s="426">
        <v>8.2499999999999982</v>
      </c>
      <c r="D2188" s="426">
        <v>26.959400000000002</v>
      </c>
      <c r="E2188" s="14">
        <v>3.5746052756087985</v>
      </c>
      <c r="F2188" s="14">
        <v>0</v>
      </c>
    </row>
    <row r="2189" spans="1:6" x14ac:dyDescent="0.3">
      <c r="A2189" s="425">
        <v>43818</v>
      </c>
      <c r="B2189" s="12">
        <v>353</v>
      </c>
      <c r="C2189" s="426">
        <v>16.485714285714288</v>
      </c>
      <c r="D2189" s="426">
        <v>26.785320000000002</v>
      </c>
      <c r="E2189" s="14">
        <v>3.5005763216698256</v>
      </c>
      <c r="F2189" s="14">
        <v>0</v>
      </c>
    </row>
    <row r="2190" spans="1:6" x14ac:dyDescent="0.3">
      <c r="A2190" s="425">
        <v>43819</v>
      </c>
      <c r="B2190" s="12">
        <v>354</v>
      </c>
      <c r="C2190" s="426">
        <v>7.46875</v>
      </c>
      <c r="D2190" s="426">
        <v>26.647933333333334</v>
      </c>
      <c r="E2190" s="14">
        <v>3.4430958083634895</v>
      </c>
      <c r="F2190" s="14">
        <v>0</v>
      </c>
    </row>
    <row r="2191" spans="1:6" x14ac:dyDescent="0.3">
      <c r="A2191" s="425">
        <v>43820</v>
      </c>
      <c r="B2191" s="12">
        <v>355</v>
      </c>
      <c r="C2191" s="426">
        <v>8.1000000000000014</v>
      </c>
      <c r="D2191" s="426">
        <v>26.995240000000003</v>
      </c>
      <c r="E2191" s="14">
        <v>3.5900132253627581</v>
      </c>
      <c r="F2191" s="14">
        <v>0</v>
      </c>
    </row>
    <row r="2192" spans="1:6" x14ac:dyDescent="0.3">
      <c r="A2192" s="425">
        <v>43821</v>
      </c>
      <c r="B2192" s="12">
        <v>356</v>
      </c>
      <c r="C2192" s="426">
        <v>3.5944444444444446</v>
      </c>
      <c r="D2192" s="426">
        <v>26.773800000000001</v>
      </c>
      <c r="E2192" s="14">
        <v>3.4957245985916239</v>
      </c>
      <c r="F2192" s="14">
        <v>0</v>
      </c>
    </row>
    <row r="2193" spans="1:6" x14ac:dyDescent="0.3">
      <c r="A2193" s="425">
        <v>43822</v>
      </c>
      <c r="B2193" s="12">
        <v>357</v>
      </c>
      <c r="C2193" s="426">
        <v>6.1437499999999998</v>
      </c>
      <c r="D2193" s="426">
        <v>26.821800000000003</v>
      </c>
      <c r="E2193" s="14">
        <v>3.515978747311348</v>
      </c>
      <c r="F2193" s="14">
        <v>0</v>
      </c>
    </row>
    <row r="2194" spans="1:6" x14ac:dyDescent="0.3">
      <c r="A2194" s="425">
        <v>43823</v>
      </c>
      <c r="B2194" s="12">
        <v>358</v>
      </c>
      <c r="C2194" s="426">
        <v>5.9333333333333336</v>
      </c>
      <c r="D2194" s="426">
        <v>26.83652</v>
      </c>
      <c r="E2194" s="14">
        <v>3.522210402537147</v>
      </c>
      <c r="F2194" s="14">
        <v>0</v>
      </c>
    </row>
    <row r="2195" spans="1:6" x14ac:dyDescent="0.3">
      <c r="A2195" s="425">
        <v>43824</v>
      </c>
      <c r="B2195" s="12">
        <v>359</v>
      </c>
      <c r="C2195" s="426">
        <v>7.5625</v>
      </c>
      <c r="D2195" s="426">
        <v>26.577960000000004</v>
      </c>
      <c r="E2195" s="14">
        <v>3.414138788927795</v>
      </c>
      <c r="F2195" s="14">
        <v>0</v>
      </c>
    </row>
    <row r="2196" spans="1:6" x14ac:dyDescent="0.3">
      <c r="A2196" s="425">
        <v>43825</v>
      </c>
      <c r="B2196" s="12">
        <v>360</v>
      </c>
      <c r="C2196" s="426">
        <v>5.8611111111111107</v>
      </c>
      <c r="D2196" s="426">
        <v>26.852733333333333</v>
      </c>
      <c r="E2196" s="14">
        <v>3.5290853374816913</v>
      </c>
      <c r="F2196" s="14">
        <v>0</v>
      </c>
    </row>
    <row r="2197" spans="1:6" x14ac:dyDescent="0.3">
      <c r="A2197" s="425">
        <v>43826</v>
      </c>
      <c r="B2197" s="12">
        <v>361</v>
      </c>
      <c r="C2197" s="426">
        <v>7.8166666666666664</v>
      </c>
      <c r="D2197" s="426">
        <v>26.881177777777779</v>
      </c>
      <c r="E2197" s="14">
        <v>3.5411747163670042</v>
      </c>
      <c r="F2197" s="14">
        <v>0</v>
      </c>
    </row>
    <row r="2198" spans="1:6" x14ac:dyDescent="0.3">
      <c r="A2198" s="425">
        <v>43827</v>
      </c>
      <c r="B2198" s="12">
        <v>362</v>
      </c>
      <c r="C2198" s="426">
        <v>6.614285714285713</v>
      </c>
      <c r="D2198" s="426">
        <v>26.572200000000002</v>
      </c>
      <c r="E2198" s="14">
        <v>3.4117646914853328</v>
      </c>
      <c r="F2198" s="14">
        <v>0</v>
      </c>
    </row>
    <row r="2199" spans="1:6" x14ac:dyDescent="0.3">
      <c r="A2199" s="425">
        <v>43828</v>
      </c>
      <c r="B2199" s="12">
        <v>363</v>
      </c>
      <c r="C2199" s="426">
        <v>11.285714285714286</v>
      </c>
      <c r="D2199" s="426">
        <v>26.650777777777776</v>
      </c>
      <c r="E2199" s="14">
        <v>3.4442774662483098</v>
      </c>
      <c r="F2199" s="14">
        <v>0</v>
      </c>
    </row>
    <row r="2200" spans="1:6" x14ac:dyDescent="0.3">
      <c r="A2200" s="425">
        <v>43829</v>
      </c>
      <c r="B2200" s="12">
        <v>364</v>
      </c>
      <c r="C2200" s="426">
        <v>8.18888888888889</v>
      </c>
      <c r="D2200" s="426">
        <v>26.443133333333332</v>
      </c>
      <c r="E2200" s="14">
        <v>3.3589477497635163</v>
      </c>
      <c r="F2200" s="14">
        <v>0</v>
      </c>
    </row>
    <row r="2201" spans="1:6" x14ac:dyDescent="0.3">
      <c r="A2201" s="425">
        <v>43830</v>
      </c>
      <c r="B2201" s="12">
        <v>365</v>
      </c>
      <c r="C2201" s="426">
        <v>3.5124999999999997</v>
      </c>
      <c r="D2201" s="426">
        <v>26.63086666666667</v>
      </c>
      <c r="E2201" s="14">
        <v>3.436013319501412</v>
      </c>
      <c r="F2201" s="14">
        <v>0</v>
      </c>
    </row>
    <row r="2202" spans="1:6" x14ac:dyDescent="0.3">
      <c r="A2202" s="425">
        <v>43831</v>
      </c>
      <c r="B2202" s="12">
        <v>1</v>
      </c>
      <c r="C2202" s="426">
        <v>19</v>
      </c>
      <c r="D2202" s="426">
        <v>26.366333333333337</v>
      </c>
      <c r="E2202" s="14">
        <v>3.32786426308886</v>
      </c>
      <c r="F2202" s="14">
        <v>0</v>
      </c>
    </row>
    <row r="2203" spans="1:6" x14ac:dyDescent="0.3">
      <c r="A2203" s="425">
        <v>43832</v>
      </c>
      <c r="B2203" s="12">
        <v>2</v>
      </c>
      <c r="C2203" s="426">
        <v>25.112500000000001</v>
      </c>
      <c r="D2203" s="426">
        <v>26.391080000000002</v>
      </c>
      <c r="E2203" s="14">
        <v>3.3378520236023852</v>
      </c>
      <c r="F2203" s="14">
        <v>0</v>
      </c>
    </row>
    <row r="2204" spans="1:6" x14ac:dyDescent="0.3">
      <c r="A2204" s="425">
        <v>43833</v>
      </c>
      <c r="B2204" s="12">
        <v>3</v>
      </c>
      <c r="C2204" s="426">
        <v>6.625</v>
      </c>
      <c r="D2204" s="426">
        <v>26.649640000000005</v>
      </c>
      <c r="E2204" s="14">
        <v>3.4438047604652868</v>
      </c>
      <c r="F2204" s="14">
        <v>0</v>
      </c>
    </row>
    <row r="2205" spans="1:6" x14ac:dyDescent="0.3">
      <c r="A2205" s="425">
        <v>43834</v>
      </c>
      <c r="B2205" s="12">
        <v>4</v>
      </c>
      <c r="C2205" s="426">
        <v>4.6187500000000004</v>
      </c>
      <c r="D2205" s="426">
        <v>26.739240000000002</v>
      </c>
      <c r="E2205" s="14">
        <v>3.4812045339453439</v>
      </c>
      <c r="F2205" s="14">
        <v>0</v>
      </c>
    </row>
    <row r="2206" spans="1:6" x14ac:dyDescent="0.3">
      <c r="A2206" s="425">
        <v>43835</v>
      </c>
      <c r="B2206" s="12">
        <v>5</v>
      </c>
      <c r="C2206" s="426">
        <v>4.8722222222222227</v>
      </c>
      <c r="D2206" s="426">
        <v>26.536999999999999</v>
      </c>
      <c r="E2206" s="14">
        <v>3.3972878730950749</v>
      </c>
      <c r="F2206" s="14">
        <v>0</v>
      </c>
    </row>
    <row r="2207" spans="1:6" x14ac:dyDescent="0.3">
      <c r="A2207" s="425">
        <v>43836</v>
      </c>
      <c r="B2207" s="12">
        <v>6</v>
      </c>
      <c r="C2207" s="426">
        <v>2.1111111111111112</v>
      </c>
      <c r="D2207" s="426">
        <v>26.64452</v>
      </c>
      <c r="E2207" s="14">
        <v>3.441678287793565</v>
      </c>
      <c r="F2207" s="14">
        <v>0</v>
      </c>
    </row>
    <row r="2208" spans="1:6" x14ac:dyDescent="0.3">
      <c r="A2208" s="425">
        <v>43837</v>
      </c>
      <c r="B2208" s="12">
        <v>7</v>
      </c>
      <c r="C2208" s="426">
        <v>3.9649999999999999</v>
      </c>
      <c r="D2208" s="426">
        <v>26.69828</v>
      </c>
      <c r="E2208" s="14">
        <v>3.4640636859608467</v>
      </c>
      <c r="F2208" s="14">
        <v>0</v>
      </c>
    </row>
    <row r="2209" spans="1:6" x14ac:dyDescent="0.3">
      <c r="A2209" s="425">
        <v>43838</v>
      </c>
      <c r="B2209" s="12">
        <v>8</v>
      </c>
      <c r="C2209" s="426">
        <v>6.1150000000000002</v>
      </c>
      <c r="D2209" s="426">
        <v>26.723880000000001</v>
      </c>
      <c r="E2209" s="14">
        <v>3.4747680619895815</v>
      </c>
      <c r="F2209" s="14">
        <v>0</v>
      </c>
    </row>
    <row r="2210" spans="1:6" x14ac:dyDescent="0.3">
      <c r="A2210" s="425">
        <v>43839</v>
      </c>
      <c r="B2210" s="12">
        <v>9</v>
      </c>
      <c r="C2210" s="426">
        <v>7.5299999999999994</v>
      </c>
      <c r="D2210" s="426">
        <v>26.51652</v>
      </c>
      <c r="E2210" s="14">
        <v>3.3888899358487299</v>
      </c>
      <c r="F2210" s="14">
        <v>0</v>
      </c>
    </row>
    <row r="2211" spans="1:6" x14ac:dyDescent="0.3">
      <c r="A2211" s="425">
        <v>43840</v>
      </c>
      <c r="B2211" s="12">
        <v>10</v>
      </c>
      <c r="C2211" s="426">
        <v>8.5500000000000007</v>
      </c>
      <c r="D2211" s="426">
        <v>26.462760000000003</v>
      </c>
      <c r="E2211" s="14">
        <v>3.3669325236415926</v>
      </c>
      <c r="F2211" s="14">
        <v>0</v>
      </c>
    </row>
    <row r="2212" spans="1:6" x14ac:dyDescent="0.3">
      <c r="A2212" s="425">
        <v>43841</v>
      </c>
      <c r="B2212" s="12">
        <v>11</v>
      </c>
      <c r="C2212" s="426">
        <v>11.172222222222222</v>
      </c>
      <c r="D2212" s="426">
        <v>26.621480000000002</v>
      </c>
      <c r="E2212" s="14">
        <v>3.4321233987446815</v>
      </c>
      <c r="F2212" s="14">
        <v>0</v>
      </c>
    </row>
    <row r="2213" spans="1:6" x14ac:dyDescent="0.3">
      <c r="A2213" s="425">
        <v>43842</v>
      </c>
      <c r="B2213" s="12">
        <v>12</v>
      </c>
      <c r="C2213" s="426">
        <v>9.8555555555555561</v>
      </c>
      <c r="D2213" s="426">
        <v>26.539560000000002</v>
      </c>
      <c r="E2213" s="14">
        <v>3.3983389046961685</v>
      </c>
      <c r="F2213" s="14">
        <v>0</v>
      </c>
    </row>
    <row r="2214" spans="1:6" x14ac:dyDescent="0.3">
      <c r="A2214" s="425">
        <v>43843</v>
      </c>
      <c r="B2214" s="12">
        <v>13</v>
      </c>
      <c r="C2214" s="426">
        <v>5.4</v>
      </c>
      <c r="D2214" s="426">
        <v>26.60868</v>
      </c>
      <c r="E2214" s="14">
        <v>3.4268251894577695</v>
      </c>
      <c r="F2214" s="14">
        <v>0</v>
      </c>
    </row>
    <row r="2215" spans="1:6" x14ac:dyDescent="0.3">
      <c r="A2215" s="425">
        <v>43844</v>
      </c>
      <c r="B2215" s="12">
        <v>14</v>
      </c>
      <c r="C2215" s="426">
        <v>3.3875000000000002</v>
      </c>
      <c r="D2215" s="426">
        <v>26.636839999999999</v>
      </c>
      <c r="E2215" s="14">
        <v>3.4384907364441695</v>
      </c>
      <c r="F2215" s="14">
        <v>0</v>
      </c>
    </row>
    <row r="2216" spans="1:6" x14ac:dyDescent="0.3">
      <c r="A2216" s="425">
        <v>43845</v>
      </c>
      <c r="B2216" s="12">
        <v>15</v>
      </c>
      <c r="C2216" s="426">
        <v>19.542857142857144</v>
      </c>
      <c r="D2216" s="426">
        <v>26.316839999999999</v>
      </c>
      <c r="E2216" s="14">
        <v>3.3079685746657641</v>
      </c>
      <c r="F2216" s="14">
        <v>0</v>
      </c>
    </row>
    <row r="2217" spans="1:6" x14ac:dyDescent="0.3">
      <c r="A2217" s="425">
        <v>43846</v>
      </c>
      <c r="B2217" s="12">
        <v>16</v>
      </c>
      <c r="C2217" s="426">
        <v>12.549999999999999</v>
      </c>
      <c r="D2217" s="426">
        <v>26.575400000000002</v>
      </c>
      <c r="E2217" s="14">
        <v>3.4130834551385565</v>
      </c>
      <c r="F2217" s="14">
        <v>0</v>
      </c>
    </row>
    <row r="2218" spans="1:6" x14ac:dyDescent="0.3">
      <c r="A2218" s="425">
        <v>43847</v>
      </c>
      <c r="B2218" s="12">
        <v>17</v>
      </c>
      <c r="C2218" s="426">
        <v>8</v>
      </c>
      <c r="D2218" s="426">
        <v>26.636839999999999</v>
      </c>
      <c r="E2218" s="14">
        <v>3.4384907364441695</v>
      </c>
      <c r="F2218" s="14">
        <v>0</v>
      </c>
    </row>
    <row r="2219" spans="1:6" x14ac:dyDescent="0.3">
      <c r="A2219" s="425">
        <v>43848</v>
      </c>
      <c r="B2219" s="12">
        <v>18</v>
      </c>
      <c r="C2219" s="426">
        <v>15.622222222222222</v>
      </c>
      <c r="D2219" s="426">
        <v>26.59844</v>
      </c>
      <c r="E2219" s="14">
        <v>3.4225917941745738</v>
      </c>
      <c r="F2219" s="14">
        <v>0</v>
      </c>
    </row>
    <row r="2220" spans="1:6" x14ac:dyDescent="0.3">
      <c r="A2220" s="425">
        <v>43849</v>
      </c>
      <c r="B2220" s="12">
        <v>19</v>
      </c>
      <c r="C2220" s="426">
        <v>5.54</v>
      </c>
      <c r="D2220" s="426">
        <v>26.368040000000001</v>
      </c>
      <c r="E2220" s="14">
        <v>3.3285522193021064</v>
      </c>
      <c r="F2220" s="14">
        <v>0</v>
      </c>
    </row>
    <row r="2221" spans="1:6" x14ac:dyDescent="0.3">
      <c r="A2221" s="425">
        <v>43850</v>
      </c>
      <c r="B2221" s="12">
        <v>20</v>
      </c>
      <c r="C2221" s="426">
        <v>7.6950000000000003</v>
      </c>
      <c r="D2221" s="426">
        <v>26.475559999999998</v>
      </c>
      <c r="E2221" s="14">
        <v>3.3721490359723365</v>
      </c>
      <c r="F2221" s="14">
        <v>0</v>
      </c>
    </row>
    <row r="2222" spans="1:6" x14ac:dyDescent="0.3">
      <c r="A2222" s="425">
        <v>43851</v>
      </c>
      <c r="B2222" s="12">
        <v>21</v>
      </c>
      <c r="C2222" s="426">
        <v>2.5062500000000001</v>
      </c>
      <c r="D2222" s="426">
        <v>26.713639999999998</v>
      </c>
      <c r="E2222" s="14">
        <v>3.4704828510289718</v>
      </c>
      <c r="F2222" s="14">
        <v>0</v>
      </c>
    </row>
    <row r="2223" spans="1:6" x14ac:dyDescent="0.3">
      <c r="A2223" s="425">
        <v>43852</v>
      </c>
      <c r="B2223" s="12">
        <v>22</v>
      </c>
      <c r="C2223" s="426">
        <v>12.11</v>
      </c>
      <c r="D2223" s="426">
        <v>26.626600000000003</v>
      </c>
      <c r="E2223" s="14">
        <v>3.4342446945165999</v>
      </c>
      <c r="F2223" s="14">
        <v>0</v>
      </c>
    </row>
    <row r="2224" spans="1:6" x14ac:dyDescent="0.3">
      <c r="A2224" s="425">
        <v>43853</v>
      </c>
      <c r="B2224" s="12">
        <v>23</v>
      </c>
      <c r="C2224" s="426">
        <v>5.6444444444444439</v>
      </c>
      <c r="D2224" s="426">
        <v>26.721320000000002</v>
      </c>
      <c r="E2224" s="14">
        <v>3.473696326564276</v>
      </c>
      <c r="F2224" s="14">
        <v>0</v>
      </c>
    </row>
    <row r="2225" spans="1:6" x14ac:dyDescent="0.3">
      <c r="A2225" s="425">
        <v>43854</v>
      </c>
      <c r="B2225" s="12">
        <v>24</v>
      </c>
      <c r="C2225" s="426">
        <v>1.03125</v>
      </c>
      <c r="D2225" s="426">
        <v>26.667559999999998</v>
      </c>
      <c r="E2225" s="14">
        <v>3.451256480250513</v>
      </c>
      <c r="F2225" s="14">
        <v>0</v>
      </c>
    </row>
    <row r="2226" spans="1:6" x14ac:dyDescent="0.3">
      <c r="A2226" s="425">
        <v>43855</v>
      </c>
      <c r="B2226" s="12">
        <v>25</v>
      </c>
      <c r="C2226" s="426">
        <v>3.2600000000000002</v>
      </c>
      <c r="D2226" s="426">
        <v>26.734120000000004</v>
      </c>
      <c r="E2226" s="14">
        <v>3.4790578889487258</v>
      </c>
      <c r="F2226" s="14">
        <v>0</v>
      </c>
    </row>
    <row r="2227" spans="1:6" x14ac:dyDescent="0.3">
      <c r="A2227" s="425">
        <v>43856</v>
      </c>
      <c r="B2227" s="12">
        <v>26</v>
      </c>
      <c r="C2227" s="426">
        <v>4.6375000000000002</v>
      </c>
      <c r="D2227" s="426">
        <v>26.585639999999998</v>
      </c>
      <c r="E2227" s="14">
        <v>3.4173065125242172</v>
      </c>
      <c r="F2227" s="14">
        <v>0</v>
      </c>
    </row>
    <row r="2228" spans="1:6" x14ac:dyDescent="0.3">
      <c r="A2228" s="425">
        <v>43857</v>
      </c>
      <c r="B2228" s="12">
        <v>27</v>
      </c>
      <c r="C2228" s="426">
        <v>12.264999999999999</v>
      </c>
      <c r="D2228" s="426">
        <v>26.59076</v>
      </c>
      <c r="E2228" s="14">
        <v>3.4194197637058745</v>
      </c>
      <c r="F2228" s="14">
        <v>0</v>
      </c>
    </row>
    <row r="2229" spans="1:6" x14ac:dyDescent="0.3">
      <c r="A2229" s="425">
        <v>43858</v>
      </c>
      <c r="B2229" s="12">
        <v>28</v>
      </c>
      <c r="C2229" s="426">
        <v>2.1222222222222222</v>
      </c>
      <c r="D2229" s="426">
        <v>26.529320000000002</v>
      </c>
      <c r="E2229" s="14">
        <v>3.3941364978127977</v>
      </c>
      <c r="F2229" s="14">
        <v>0</v>
      </c>
    </row>
    <row r="2230" spans="1:6" x14ac:dyDescent="0.3">
      <c r="A2230" s="425">
        <v>43859</v>
      </c>
      <c r="B2230" s="12">
        <v>29</v>
      </c>
      <c r="C2230" s="426">
        <v>4.9849999999999994</v>
      </c>
      <c r="D2230" s="426">
        <v>26.465888888888891</v>
      </c>
      <c r="E2230" s="14">
        <v>3.3682070110553153</v>
      </c>
      <c r="F2230" s="14">
        <v>0</v>
      </c>
    </row>
    <row r="2231" spans="1:6" x14ac:dyDescent="0.3">
      <c r="A2231" s="425">
        <v>43860</v>
      </c>
      <c r="B2231" s="12">
        <v>30</v>
      </c>
      <c r="C2231" s="426">
        <v>23.512499999999999</v>
      </c>
      <c r="D2231" s="426">
        <v>26.639400000000002</v>
      </c>
      <c r="E2231" s="14">
        <v>3.4395529659074855</v>
      </c>
      <c r="F2231" s="14">
        <v>0</v>
      </c>
    </row>
    <row r="2232" spans="1:6" x14ac:dyDescent="0.3">
      <c r="A2232" s="425">
        <v>43861</v>
      </c>
      <c r="B2232" s="12">
        <v>31</v>
      </c>
      <c r="C2232" s="426">
        <v>7.1099999999999994</v>
      </c>
      <c r="D2232" s="426">
        <v>26.398759999999999</v>
      </c>
      <c r="E2232" s="14">
        <v>3.3409570895002476</v>
      </c>
      <c r="F2232" s="14">
        <v>0</v>
      </c>
    </row>
    <row r="2233" spans="1:6" x14ac:dyDescent="0.3">
      <c r="A2233" s="425">
        <v>43862</v>
      </c>
      <c r="B2233" s="12">
        <v>32</v>
      </c>
      <c r="C2233" s="426">
        <v>12.071428571428571</v>
      </c>
      <c r="D2233" s="426">
        <v>26.398759999999999</v>
      </c>
      <c r="E2233" s="14">
        <v>3.3137948367400822</v>
      </c>
      <c r="F2233" s="14">
        <v>0</v>
      </c>
    </row>
    <row r="2234" spans="1:6" x14ac:dyDescent="0.3">
      <c r="A2234" s="425">
        <v>43863</v>
      </c>
      <c r="B2234" s="12">
        <v>33</v>
      </c>
      <c r="C2234" s="426">
        <v>16.84375</v>
      </c>
      <c r="D2234" s="426">
        <v>26.304040000000004</v>
      </c>
      <c r="E2234" s="14">
        <v>3.2759880825449814</v>
      </c>
      <c r="F2234" s="14">
        <v>0</v>
      </c>
    </row>
    <row r="2235" spans="1:6" x14ac:dyDescent="0.3">
      <c r="A2235" s="425">
        <v>43864</v>
      </c>
      <c r="B2235" s="12">
        <v>34</v>
      </c>
      <c r="C2235" s="426">
        <v>8.9500000000000011</v>
      </c>
      <c r="D2235" s="426">
        <v>26.457639999999998</v>
      </c>
      <c r="E2235" s="14">
        <v>3.3374914326724672</v>
      </c>
      <c r="F2235" s="14">
        <v>0</v>
      </c>
    </row>
    <row r="2236" spans="1:6" x14ac:dyDescent="0.3">
      <c r="A2236" s="425">
        <v>43865</v>
      </c>
      <c r="B2236" s="12">
        <v>35</v>
      </c>
      <c r="C2236" s="426">
        <v>3.4833333333333334</v>
      </c>
      <c r="D2236" s="426">
        <v>26.48836</v>
      </c>
      <c r="E2236" s="14">
        <v>3.349914383142397</v>
      </c>
      <c r="F2236" s="14">
        <v>0</v>
      </c>
    </row>
    <row r="2237" spans="1:6" x14ac:dyDescent="0.3">
      <c r="A2237" s="425">
        <v>43866</v>
      </c>
      <c r="B2237" s="12">
        <v>36</v>
      </c>
      <c r="C2237" s="426">
        <v>8.6</v>
      </c>
      <c r="D2237" s="426">
        <v>26.403880000000001</v>
      </c>
      <c r="E2237" s="14">
        <v>3.315849465378963</v>
      </c>
      <c r="F2237" s="14">
        <v>0</v>
      </c>
    </row>
    <row r="2238" spans="1:6" x14ac:dyDescent="0.3">
      <c r="A2238" s="425">
        <v>43867</v>
      </c>
      <c r="B2238" s="12">
        <v>37</v>
      </c>
      <c r="C2238" s="426">
        <v>5.5277777777777777</v>
      </c>
      <c r="D2238" s="426">
        <v>26.659880000000001</v>
      </c>
      <c r="E2238" s="14">
        <v>3.4200281414433102</v>
      </c>
      <c r="F2238" s="14">
        <v>0</v>
      </c>
    </row>
    <row r="2239" spans="1:6" x14ac:dyDescent="0.3">
      <c r="A2239" s="425">
        <v>43868</v>
      </c>
      <c r="B2239" s="12">
        <v>38</v>
      </c>
      <c r="C2239" s="426">
        <v>10.029999999999999</v>
      </c>
      <c r="D2239" s="426">
        <v>26.50628</v>
      </c>
      <c r="E2239" s="14">
        <v>3.3571799729257874</v>
      </c>
      <c r="F2239" s="14">
        <v>0</v>
      </c>
    </row>
    <row r="2240" spans="1:6" x14ac:dyDescent="0.3">
      <c r="A2240" s="425">
        <v>43869</v>
      </c>
      <c r="B2240" s="12">
        <v>39</v>
      </c>
      <c r="C2240" s="426">
        <v>10.78888888888889</v>
      </c>
      <c r="D2240" s="426">
        <v>26.508839999999999</v>
      </c>
      <c r="E2240" s="14">
        <v>3.3582190499716496</v>
      </c>
      <c r="F2240" s="14">
        <v>0</v>
      </c>
    </row>
    <row r="2241" spans="1:6" x14ac:dyDescent="0.3">
      <c r="A2241" s="425">
        <v>43870</v>
      </c>
      <c r="B2241" s="12">
        <v>40</v>
      </c>
      <c r="C2241" s="426">
        <v>6.58</v>
      </c>
      <c r="D2241" s="426">
        <v>26.542120000000004</v>
      </c>
      <c r="E2241" s="14">
        <v>3.3717529040419318</v>
      </c>
      <c r="F2241" s="14">
        <v>0</v>
      </c>
    </row>
    <row r="2242" spans="1:6" x14ac:dyDescent="0.3">
      <c r="A2242" s="425">
        <v>43871</v>
      </c>
      <c r="B2242" s="12">
        <v>41</v>
      </c>
      <c r="C2242" s="426">
        <v>6.5055555555555555</v>
      </c>
      <c r="D2242" s="426">
        <v>26.437159999999999</v>
      </c>
      <c r="E2242" s="14">
        <v>3.3292321462019645</v>
      </c>
      <c r="F2242" s="14">
        <v>0</v>
      </c>
    </row>
    <row r="2243" spans="1:6" x14ac:dyDescent="0.3">
      <c r="A2243" s="425">
        <v>43872</v>
      </c>
      <c r="B2243" s="12">
        <v>42</v>
      </c>
      <c r="C2243" s="426">
        <v>10.490000000000002</v>
      </c>
      <c r="D2243" s="426">
        <v>26.411559999999998</v>
      </c>
      <c r="E2243" s="14">
        <v>3.3189335303552912</v>
      </c>
      <c r="F2243" s="14">
        <v>0</v>
      </c>
    </row>
    <row r="2244" spans="1:6" x14ac:dyDescent="0.3">
      <c r="A2244" s="425">
        <v>43873</v>
      </c>
      <c r="B2244" s="12">
        <v>43</v>
      </c>
      <c r="C2244" s="426">
        <v>17.12777777777778</v>
      </c>
      <c r="D2244" s="426">
        <v>26.352679999999999</v>
      </c>
      <c r="E2244" s="14">
        <v>3.2953540715741592</v>
      </c>
      <c r="F2244" s="14">
        <v>0</v>
      </c>
    </row>
    <row r="2245" spans="1:6" x14ac:dyDescent="0.3">
      <c r="A2245" s="425">
        <v>43874</v>
      </c>
      <c r="B2245" s="12">
        <v>44</v>
      </c>
      <c r="C2245" s="426">
        <v>5.0250000000000004</v>
      </c>
      <c r="D2245" s="426">
        <v>26.401320000000002</v>
      </c>
      <c r="E2245" s="14">
        <v>3.3148220096089664</v>
      </c>
      <c r="F2245" s="14">
        <v>0</v>
      </c>
    </row>
    <row r="2246" spans="1:6" x14ac:dyDescent="0.3">
      <c r="A2246" s="425">
        <v>43875</v>
      </c>
      <c r="B2246" s="12">
        <v>45</v>
      </c>
      <c r="C2246" s="426">
        <v>17.324999999999999</v>
      </c>
      <c r="D2246" s="426">
        <v>26.377711111111111</v>
      </c>
      <c r="E2246" s="14">
        <v>3.3053599155901288</v>
      </c>
      <c r="F2246" s="14">
        <v>0</v>
      </c>
    </row>
    <row r="2247" spans="1:6" x14ac:dyDescent="0.3">
      <c r="A2247" s="425">
        <v>43876</v>
      </c>
      <c r="B2247" s="12">
        <v>46</v>
      </c>
      <c r="C2247" s="426">
        <v>1.9666666666666666</v>
      </c>
      <c r="D2247" s="426">
        <v>26.389088888888889</v>
      </c>
      <c r="E2247" s="14">
        <v>3.3099169585459203</v>
      </c>
      <c r="F2247" s="14">
        <v>0</v>
      </c>
    </row>
    <row r="2248" spans="1:6" x14ac:dyDescent="0.3">
      <c r="A2248" s="425">
        <v>43877</v>
      </c>
      <c r="B2248" s="12">
        <v>47</v>
      </c>
      <c r="C2248" s="426">
        <v>11.284999999999998</v>
      </c>
      <c r="D2248" s="426">
        <v>26.329640000000005</v>
      </c>
      <c r="E2248" s="14">
        <v>3.2861680109529412</v>
      </c>
      <c r="F2248" s="14">
        <v>0</v>
      </c>
    </row>
    <row r="2249" spans="1:6" x14ac:dyDescent="0.3">
      <c r="A2249" s="425">
        <v>43878</v>
      </c>
      <c r="B2249" s="12">
        <v>48</v>
      </c>
      <c r="C2249" s="426">
        <v>5.7700000000000005</v>
      </c>
      <c r="D2249" s="426">
        <v>26.283560000000001</v>
      </c>
      <c r="E2249" s="14">
        <v>3.2678644387754767</v>
      </c>
      <c r="F2249" s="14">
        <v>0</v>
      </c>
    </row>
    <row r="2250" spans="1:6" x14ac:dyDescent="0.3">
      <c r="A2250" s="425">
        <v>43879</v>
      </c>
      <c r="B2250" s="12">
        <v>49</v>
      </c>
      <c r="C2250" s="426">
        <v>14.875</v>
      </c>
      <c r="D2250" s="426">
        <v>26.311720000000001</v>
      </c>
      <c r="E2250" s="14">
        <v>3.279039099799665</v>
      </c>
      <c r="F2250" s="14">
        <v>0</v>
      </c>
    </row>
    <row r="2251" spans="1:6" x14ac:dyDescent="0.3">
      <c r="A2251" s="425">
        <v>43880</v>
      </c>
      <c r="B2251" s="12">
        <v>50</v>
      </c>
      <c r="C2251" s="426">
        <v>13.855</v>
      </c>
      <c r="D2251" s="426">
        <v>26.201640000000005</v>
      </c>
      <c r="E2251" s="14">
        <v>3.2355500206609391</v>
      </c>
      <c r="F2251" s="14">
        <v>0</v>
      </c>
    </row>
    <row r="2252" spans="1:6" x14ac:dyDescent="0.3">
      <c r="A2252" s="425">
        <v>43881</v>
      </c>
      <c r="B2252" s="12">
        <v>51</v>
      </c>
      <c r="C2252" s="426">
        <v>4.9666666666666668</v>
      </c>
      <c r="D2252" s="426">
        <v>26.48068</v>
      </c>
      <c r="E2252" s="14">
        <v>3.3468048162069746</v>
      </c>
      <c r="F2252" s="14">
        <v>0</v>
      </c>
    </row>
    <row r="2253" spans="1:6" x14ac:dyDescent="0.3">
      <c r="A2253" s="425">
        <v>43882</v>
      </c>
      <c r="B2253" s="12">
        <v>52</v>
      </c>
      <c r="C2253" s="426">
        <v>10.005555555555553</v>
      </c>
      <c r="D2253" s="426">
        <v>26.237480000000001</v>
      </c>
      <c r="E2253" s="14">
        <v>3.2496521386892354</v>
      </c>
      <c r="F2253" s="14">
        <v>0</v>
      </c>
    </row>
    <row r="2254" spans="1:6" x14ac:dyDescent="0.3">
      <c r="A2254" s="425">
        <v>43883</v>
      </c>
      <c r="B2254" s="12">
        <v>53</v>
      </c>
      <c r="C2254" s="426">
        <v>7.5650000000000004</v>
      </c>
      <c r="D2254" s="426">
        <v>26.47044</v>
      </c>
      <c r="E2254" s="14">
        <v>3.3426626987086192</v>
      </c>
      <c r="F2254" s="14">
        <v>0</v>
      </c>
    </row>
    <row r="2255" spans="1:6" x14ac:dyDescent="0.3">
      <c r="A2255" s="425">
        <v>43884</v>
      </c>
      <c r="B2255" s="12">
        <v>54</v>
      </c>
      <c r="C2255" s="426">
        <v>12.25</v>
      </c>
      <c r="D2255" s="426">
        <v>26.490919999999999</v>
      </c>
      <c r="E2255" s="14">
        <v>3.3509514729849936</v>
      </c>
      <c r="F2255" s="14">
        <v>0</v>
      </c>
    </row>
    <row r="2256" spans="1:6" x14ac:dyDescent="0.3">
      <c r="A2256" s="425">
        <v>43885</v>
      </c>
      <c r="B2256" s="12">
        <v>55</v>
      </c>
      <c r="C2256" s="426">
        <v>9.21875</v>
      </c>
      <c r="D2256" s="426">
        <v>26.513960000000004</v>
      </c>
      <c r="E2256" s="14">
        <v>3.360298056058276</v>
      </c>
      <c r="F2256" s="14">
        <v>0</v>
      </c>
    </row>
    <row r="2257" spans="1:6" x14ac:dyDescent="0.3">
      <c r="A2257" s="425">
        <v>43886</v>
      </c>
      <c r="B2257" s="12">
        <v>56</v>
      </c>
      <c r="C2257" s="426">
        <v>7.7111111111111104</v>
      </c>
      <c r="D2257" s="426">
        <v>26.593320000000002</v>
      </c>
      <c r="E2257" s="14">
        <v>3.392668065375716</v>
      </c>
      <c r="F2257" s="14">
        <v>0</v>
      </c>
    </row>
    <row r="2258" spans="1:6" x14ac:dyDescent="0.3">
      <c r="A2258" s="425">
        <v>43887</v>
      </c>
      <c r="B2258" s="12">
        <v>57</v>
      </c>
      <c r="C2258" s="426">
        <v>7.8250000000000002</v>
      </c>
      <c r="D2258" s="426">
        <v>26.577960000000004</v>
      </c>
      <c r="E2258" s="14">
        <v>3.3863815630015521</v>
      </c>
      <c r="F2258" s="14">
        <v>0</v>
      </c>
    </row>
    <row r="2259" spans="1:6" x14ac:dyDescent="0.3">
      <c r="A2259" s="425">
        <v>43888</v>
      </c>
      <c r="B2259" s="12">
        <v>58</v>
      </c>
      <c r="C2259" s="426">
        <v>7.3944444444444439</v>
      </c>
      <c r="D2259" s="426">
        <v>26.409000000000006</v>
      </c>
      <c r="E2259" s="14">
        <v>3.3179052257261641</v>
      </c>
      <c r="F2259" s="14">
        <v>0</v>
      </c>
    </row>
    <row r="2260" spans="1:6" x14ac:dyDescent="0.3">
      <c r="A2260" s="425">
        <v>43889</v>
      </c>
      <c r="B2260" s="12">
        <v>59</v>
      </c>
      <c r="C2260" s="426">
        <v>9.0055555555555546</v>
      </c>
      <c r="D2260" s="426">
        <v>26.542120000000004</v>
      </c>
      <c r="E2260" s="14">
        <v>3.3717529040419318</v>
      </c>
      <c r="F2260" s="14">
        <v>0</v>
      </c>
    </row>
    <row r="2261" spans="1:6" x14ac:dyDescent="0.3">
      <c r="A2261" s="425">
        <v>43891</v>
      </c>
      <c r="B2261" s="12">
        <v>60</v>
      </c>
      <c r="C2261" s="426">
        <v>10.668749999999999</v>
      </c>
      <c r="D2261" s="426">
        <v>26.48836</v>
      </c>
      <c r="E2261" s="14">
        <v>3.3224560685264759</v>
      </c>
      <c r="F2261" s="14">
        <v>0</v>
      </c>
    </row>
    <row r="2262" spans="1:6" x14ac:dyDescent="0.3">
      <c r="A2262" s="425">
        <v>43892</v>
      </c>
      <c r="B2262" s="12">
        <v>61</v>
      </c>
      <c r="C2262" s="426">
        <v>13.237500000000001</v>
      </c>
      <c r="D2262" s="426">
        <v>26.411559999999998</v>
      </c>
      <c r="E2262" s="14">
        <v>3.2917291571556584</v>
      </c>
      <c r="F2262" s="14">
        <v>0</v>
      </c>
    </row>
    <row r="2263" spans="1:6" x14ac:dyDescent="0.3">
      <c r="A2263" s="425">
        <v>43893</v>
      </c>
      <c r="B2263" s="12">
        <v>62</v>
      </c>
      <c r="C2263" s="426">
        <v>13.399999999999999</v>
      </c>
      <c r="D2263" s="426">
        <v>26.096679999999999</v>
      </c>
      <c r="E2263" s="14">
        <v>3.1683823955380843</v>
      </c>
      <c r="F2263" s="14">
        <v>0</v>
      </c>
    </row>
    <row r="2264" spans="1:6" x14ac:dyDescent="0.3">
      <c r="A2264" s="425">
        <v>43894</v>
      </c>
      <c r="B2264" s="12">
        <v>63</v>
      </c>
      <c r="C2264" s="426">
        <v>11.177777777777779</v>
      </c>
      <c r="D2264" s="426">
        <v>26.209320000000002</v>
      </c>
      <c r="E2264" s="14">
        <v>3.2120216329933178</v>
      </c>
      <c r="F2264" s="14">
        <v>0</v>
      </c>
    </row>
    <row r="2265" spans="1:6" x14ac:dyDescent="0.3">
      <c r="A2265" s="425">
        <v>43895</v>
      </c>
      <c r="B2265" s="12">
        <v>64</v>
      </c>
      <c r="C2265" s="426">
        <v>8.9050000000000011</v>
      </c>
      <c r="D2265" s="426">
        <v>26.362920000000003</v>
      </c>
      <c r="E2265" s="14">
        <v>3.2723994828205978</v>
      </c>
      <c r="F2265" s="14">
        <v>0</v>
      </c>
    </row>
    <row r="2266" spans="1:6" x14ac:dyDescent="0.3">
      <c r="A2266" s="425">
        <v>43896</v>
      </c>
      <c r="B2266" s="12">
        <v>65</v>
      </c>
      <c r="C2266" s="426">
        <v>2.7571428571428571</v>
      </c>
      <c r="D2266" s="426">
        <v>26.588200000000001</v>
      </c>
      <c r="E2266" s="14">
        <v>3.3627798564298299</v>
      </c>
      <c r="F2266" s="14">
        <v>0</v>
      </c>
    </row>
    <row r="2267" spans="1:6" x14ac:dyDescent="0.3">
      <c r="A2267" s="425">
        <v>43897</v>
      </c>
      <c r="B2267" s="12">
        <v>66</v>
      </c>
      <c r="C2267" s="426">
        <v>15.13125</v>
      </c>
      <c r="D2267" s="426">
        <v>26.401320000000002</v>
      </c>
      <c r="E2267" s="14">
        <v>3.287651337399057</v>
      </c>
      <c r="F2267" s="14">
        <v>0</v>
      </c>
    </row>
    <row r="2268" spans="1:6" x14ac:dyDescent="0.3">
      <c r="A2268" s="425">
        <v>43898</v>
      </c>
      <c r="B2268" s="12">
        <v>67</v>
      </c>
      <c r="C2268" s="426">
        <v>17.407142857142855</v>
      </c>
      <c r="D2268" s="426">
        <v>26.4602</v>
      </c>
      <c r="E2268" s="14">
        <v>3.3111601588419477</v>
      </c>
      <c r="F2268" s="14">
        <v>0</v>
      </c>
    </row>
    <row r="2269" spans="1:6" x14ac:dyDescent="0.3">
      <c r="A2269" s="425">
        <v>43899</v>
      </c>
      <c r="B2269" s="12">
        <v>68</v>
      </c>
      <c r="C2269" s="426">
        <v>0.99375000000000002</v>
      </c>
      <c r="D2269" s="426">
        <v>26.595880000000001</v>
      </c>
      <c r="E2269" s="14">
        <v>3.3658994616454625</v>
      </c>
      <c r="F2269" s="14">
        <v>0</v>
      </c>
    </row>
    <row r="2270" spans="1:6" x14ac:dyDescent="0.3">
      <c r="A2270" s="425">
        <v>43900</v>
      </c>
      <c r="B2270" s="12">
        <v>69</v>
      </c>
      <c r="C2270" s="426">
        <v>2.0874999999999999</v>
      </c>
      <c r="D2270" s="426">
        <v>26.501159999999999</v>
      </c>
      <c r="E2270" s="14">
        <v>3.3276018291365066</v>
      </c>
      <c r="F2270" s="14">
        <v>0</v>
      </c>
    </row>
    <row r="2271" spans="1:6" x14ac:dyDescent="0.3">
      <c r="A2271" s="425">
        <v>43901</v>
      </c>
      <c r="B2271" s="12">
        <v>70</v>
      </c>
      <c r="C2271" s="426">
        <v>15.242857142857144</v>
      </c>
      <c r="D2271" s="426">
        <v>26.429480000000002</v>
      </c>
      <c r="E2271" s="14">
        <v>3.2988761491029455</v>
      </c>
      <c r="F2271" s="14">
        <v>0</v>
      </c>
    </row>
    <row r="2272" spans="1:6" x14ac:dyDescent="0.3">
      <c r="A2272" s="425">
        <v>43902</v>
      </c>
      <c r="B2272" s="12">
        <v>71</v>
      </c>
      <c r="C2272" s="426">
        <v>13.154999999999998</v>
      </c>
      <c r="D2272" s="426">
        <v>26.117159999999998</v>
      </c>
      <c r="E2272" s="14">
        <v>3.1762767773521445</v>
      </c>
      <c r="F2272" s="14">
        <v>0</v>
      </c>
    </row>
    <row r="2273" spans="1:6" x14ac:dyDescent="0.3">
      <c r="A2273" s="425">
        <v>43903</v>
      </c>
      <c r="B2273" s="12">
        <v>72</v>
      </c>
      <c r="C2273" s="426">
        <v>24.745000000000001</v>
      </c>
      <c r="D2273" s="426">
        <v>26.408999999999999</v>
      </c>
      <c r="E2273" s="14">
        <v>3.290709281252997</v>
      </c>
      <c r="F2273" s="14">
        <v>0</v>
      </c>
    </row>
    <row r="2274" spans="1:6" x14ac:dyDescent="0.3">
      <c r="A2274" s="425">
        <v>43904</v>
      </c>
      <c r="B2274" s="12">
        <v>73</v>
      </c>
      <c r="C2274" s="426">
        <v>20.672222222222224</v>
      </c>
      <c r="D2274" s="426">
        <v>26.133088888888892</v>
      </c>
      <c r="E2274" s="14">
        <v>3.182429139166886</v>
      </c>
      <c r="F2274" s="14">
        <v>0</v>
      </c>
    </row>
    <row r="2275" spans="1:6" x14ac:dyDescent="0.3">
      <c r="A2275" s="425">
        <v>43905</v>
      </c>
      <c r="B2275" s="12">
        <v>74</v>
      </c>
      <c r="C2275" s="426">
        <v>21.758333333333336</v>
      </c>
      <c r="D2275" s="426">
        <v>26.554066666666671</v>
      </c>
      <c r="E2275" s="14">
        <v>3.3489456910952109</v>
      </c>
      <c r="F2275" s="14">
        <v>0</v>
      </c>
    </row>
    <row r="2276" spans="1:6" x14ac:dyDescent="0.3">
      <c r="A2276" s="425">
        <v>43906</v>
      </c>
      <c r="B2276" s="12">
        <v>75</v>
      </c>
      <c r="C2276" s="426">
        <v>8.1624999999999996</v>
      </c>
      <c r="D2276" s="426">
        <v>26.571133333333336</v>
      </c>
      <c r="E2276" s="14">
        <v>3.3558565007513397</v>
      </c>
      <c r="F2276" s="14">
        <v>0</v>
      </c>
    </row>
    <row r="2277" spans="1:6" x14ac:dyDescent="0.3">
      <c r="A2277" s="425">
        <v>43907</v>
      </c>
      <c r="B2277" s="12">
        <v>76</v>
      </c>
      <c r="C2277" s="426">
        <v>8.1444444444444439</v>
      </c>
      <c r="D2277" s="426">
        <v>26.704822222222223</v>
      </c>
      <c r="E2277" s="14">
        <v>3.4104258309531628</v>
      </c>
      <c r="F2277" s="14">
        <v>0</v>
      </c>
    </row>
    <row r="2278" spans="1:6" x14ac:dyDescent="0.3">
      <c r="A2278" s="425">
        <v>43908</v>
      </c>
      <c r="B2278" s="12">
        <v>77</v>
      </c>
      <c r="C2278" s="426">
        <v>5.6333333333333337</v>
      </c>
      <c r="D2278" s="426">
        <v>26.5626</v>
      </c>
      <c r="E2278" s="14">
        <v>3.3523995281445873</v>
      </c>
      <c r="F2278" s="14">
        <v>0</v>
      </c>
    </row>
    <row r="2279" spans="1:6" x14ac:dyDescent="0.3">
      <c r="A2279" s="425">
        <v>43909</v>
      </c>
      <c r="B2279" s="12">
        <v>78</v>
      </c>
      <c r="C2279" s="426">
        <v>7.6388888888888875</v>
      </c>
      <c r="D2279" s="426">
        <v>26.591044444444446</v>
      </c>
      <c r="E2279" s="14">
        <v>3.363934969327588</v>
      </c>
      <c r="F2279" s="14">
        <v>0</v>
      </c>
    </row>
    <row r="2280" spans="1:6" x14ac:dyDescent="0.3">
      <c r="A2280" s="425">
        <v>43910</v>
      </c>
      <c r="B2280" s="12">
        <v>79</v>
      </c>
      <c r="C2280" s="426">
        <v>7.8611111111111107</v>
      </c>
      <c r="D2280" s="426">
        <v>26.480111111111114</v>
      </c>
      <c r="E2280" s="14">
        <v>3.3191436403212284</v>
      </c>
      <c r="F2280" s="14">
        <v>0</v>
      </c>
    </row>
    <row r="2281" spans="1:6" x14ac:dyDescent="0.3">
      <c r="A2281" s="425">
        <v>43911</v>
      </c>
      <c r="B2281" s="12">
        <v>80</v>
      </c>
      <c r="C2281" s="426">
        <v>19.727777777777781</v>
      </c>
      <c r="D2281" s="426">
        <v>26.448822222222226</v>
      </c>
      <c r="E2281" s="14">
        <v>3.3066058070252335</v>
      </c>
      <c r="F2281" s="14">
        <v>0</v>
      </c>
    </row>
    <row r="2282" spans="1:6" x14ac:dyDescent="0.3">
      <c r="A2282" s="425">
        <v>43912</v>
      </c>
      <c r="B2282" s="12">
        <v>81</v>
      </c>
      <c r="C2282" s="426">
        <v>21.9375</v>
      </c>
      <c r="D2282" s="426">
        <v>26.229800000000004</v>
      </c>
      <c r="E2282" s="14">
        <v>3.2200139329365824</v>
      </c>
      <c r="F2282" s="14">
        <v>0</v>
      </c>
    </row>
    <row r="2283" spans="1:6" x14ac:dyDescent="0.3">
      <c r="A2283" s="425">
        <v>43913</v>
      </c>
      <c r="B2283" s="12">
        <v>82</v>
      </c>
      <c r="C2283" s="426">
        <v>12.483333333333333</v>
      </c>
      <c r="D2283" s="426">
        <v>26.539844444444448</v>
      </c>
      <c r="E2283" s="14">
        <v>3.343196261341701</v>
      </c>
      <c r="F2283" s="14">
        <v>0</v>
      </c>
    </row>
    <row r="2284" spans="1:6" x14ac:dyDescent="0.3">
      <c r="A2284" s="425">
        <v>43914</v>
      </c>
      <c r="B2284" s="12">
        <v>83</v>
      </c>
      <c r="C2284" s="426">
        <v>1.51</v>
      </c>
      <c r="D2284" s="426">
        <v>26.448822222222223</v>
      </c>
      <c r="E2284" s="14">
        <v>3.3066058070252335</v>
      </c>
      <c r="F2284" s="14">
        <v>0</v>
      </c>
    </row>
    <row r="2285" spans="1:6" x14ac:dyDescent="0.3">
      <c r="A2285" s="425">
        <v>43915</v>
      </c>
      <c r="B2285" s="12">
        <v>84</v>
      </c>
      <c r="C2285" s="426">
        <v>6.1111111111111107</v>
      </c>
      <c r="D2285" s="426">
        <v>26.497177777777779</v>
      </c>
      <c r="E2285" s="14">
        <v>3.3260001716164043</v>
      </c>
      <c r="F2285" s="14">
        <v>0</v>
      </c>
    </row>
    <row r="2286" spans="1:6" x14ac:dyDescent="0.3">
      <c r="A2286" s="425">
        <v>43916</v>
      </c>
      <c r="B2286" s="12">
        <v>85</v>
      </c>
      <c r="C2286" s="426">
        <v>5.625</v>
      </c>
      <c r="D2286" s="426">
        <v>26.610955555555556</v>
      </c>
      <c r="E2286" s="14">
        <v>3.3720305264747359</v>
      </c>
      <c r="F2286" s="14">
        <v>0</v>
      </c>
    </row>
    <row r="2287" spans="1:6" x14ac:dyDescent="0.3">
      <c r="A2287" s="425">
        <v>43917</v>
      </c>
      <c r="B2287" s="12">
        <v>86</v>
      </c>
      <c r="C2287" s="426">
        <v>9.7833333333333332</v>
      </c>
      <c r="D2287" s="426">
        <v>26.463044444444449</v>
      </c>
      <c r="E2287" s="14">
        <v>3.31229961452896</v>
      </c>
      <c r="F2287" s="14">
        <v>0</v>
      </c>
    </row>
    <row r="2288" spans="1:6" x14ac:dyDescent="0.3">
      <c r="A2288" s="425">
        <v>43918</v>
      </c>
      <c r="B2288" s="12">
        <v>87</v>
      </c>
      <c r="C2288" s="426">
        <v>0.35000000000000003</v>
      </c>
      <c r="D2288" s="426">
        <v>26.511400000000002</v>
      </c>
      <c r="E2288" s="14">
        <v>3.3317235059989345</v>
      </c>
      <c r="F2288" s="14">
        <v>0</v>
      </c>
    </row>
    <row r="2289" spans="1:6" x14ac:dyDescent="0.3">
      <c r="A2289" s="425">
        <v>43919</v>
      </c>
      <c r="B2289" s="12">
        <v>88</v>
      </c>
      <c r="C2289" s="426">
        <v>11.795000000000002</v>
      </c>
      <c r="D2289" s="426">
        <v>26.5626</v>
      </c>
      <c r="E2289" s="14">
        <v>3.3523995281445873</v>
      </c>
      <c r="F2289" s="14">
        <v>0</v>
      </c>
    </row>
    <row r="2290" spans="1:6" x14ac:dyDescent="0.3">
      <c r="A2290" s="425">
        <v>43920</v>
      </c>
      <c r="B2290" s="12">
        <v>89</v>
      </c>
      <c r="C2290" s="426">
        <v>4.21</v>
      </c>
      <c r="D2290" s="426">
        <v>26.608111111111114</v>
      </c>
      <c r="E2290" s="14">
        <v>3.3708729716157024</v>
      </c>
      <c r="F2290" s="14">
        <v>0</v>
      </c>
    </row>
    <row r="2291" spans="1:6" x14ac:dyDescent="0.3">
      <c r="A2291" s="425">
        <v>43921</v>
      </c>
      <c r="B2291" s="12">
        <v>90</v>
      </c>
      <c r="C2291" s="426">
        <v>2.8</v>
      </c>
      <c r="D2291" s="426">
        <v>26.426066666666671</v>
      </c>
      <c r="E2291" s="14">
        <v>3.2975137565263752</v>
      </c>
      <c r="F2291" s="14">
        <v>0</v>
      </c>
    </row>
    <row r="2292" spans="1:6" x14ac:dyDescent="0.3">
      <c r="A2292" s="425">
        <v>43922</v>
      </c>
      <c r="B2292" s="12">
        <v>91</v>
      </c>
      <c r="C2292" s="426">
        <v>7.9111111111111097</v>
      </c>
      <c r="D2292" s="426">
        <v>26.650777777777776</v>
      </c>
      <c r="E2292" s="14">
        <v>3.3602706987788382</v>
      </c>
      <c r="F2292" s="14">
        <v>0</v>
      </c>
    </row>
    <row r="2293" spans="1:6" x14ac:dyDescent="0.3">
      <c r="A2293" s="425">
        <v>43923</v>
      </c>
      <c r="B2293" s="12">
        <v>92</v>
      </c>
      <c r="C2293" s="426">
        <v>5.4562499999999998</v>
      </c>
      <c r="D2293" s="426">
        <v>26.579666666666668</v>
      </c>
      <c r="E2293" s="14">
        <v>3.3315536626747968</v>
      </c>
      <c r="F2293" s="14">
        <v>0</v>
      </c>
    </row>
    <row r="2294" spans="1:6" x14ac:dyDescent="0.3">
      <c r="A2294" s="425">
        <v>43924</v>
      </c>
      <c r="B2294" s="12">
        <v>93</v>
      </c>
      <c r="C2294" s="426">
        <v>4.3187499999999996</v>
      </c>
      <c r="D2294" s="426">
        <v>26.596733333333333</v>
      </c>
      <c r="E2294" s="14">
        <v>3.3384260245262194</v>
      </c>
      <c r="F2294" s="14">
        <v>0</v>
      </c>
    </row>
    <row r="2295" spans="1:6" x14ac:dyDescent="0.3">
      <c r="A2295" s="425">
        <v>43925</v>
      </c>
      <c r="B2295" s="12">
        <v>94</v>
      </c>
      <c r="C2295" s="426">
        <v>2.916666666666667</v>
      </c>
      <c r="D2295" s="426">
        <v>26.42037777777778</v>
      </c>
      <c r="E2295" s="14">
        <v>3.2680107884213543</v>
      </c>
      <c r="F2295" s="14">
        <v>0</v>
      </c>
    </row>
    <row r="2296" spans="1:6" x14ac:dyDescent="0.3">
      <c r="A2296" s="425">
        <v>43926</v>
      </c>
      <c r="B2296" s="12">
        <v>95</v>
      </c>
      <c r="C2296" s="426">
        <v>10.293749999999999</v>
      </c>
      <c r="D2296" s="426">
        <v>26.573977777777777</v>
      </c>
      <c r="E2296" s="14">
        <v>3.3292656415616806</v>
      </c>
      <c r="F2296" s="14">
        <v>0</v>
      </c>
    </row>
    <row r="2297" spans="1:6" x14ac:dyDescent="0.3">
      <c r="A2297" s="425">
        <v>43927</v>
      </c>
      <c r="B2297" s="12">
        <v>96</v>
      </c>
      <c r="C2297" s="426">
        <v>13.434999999999999</v>
      </c>
      <c r="D2297" s="426">
        <v>26.511400000000002</v>
      </c>
      <c r="E2297" s="14">
        <v>3.3041886009906789</v>
      </c>
      <c r="F2297" s="14">
        <v>0</v>
      </c>
    </row>
    <row r="2298" spans="1:6" x14ac:dyDescent="0.3">
      <c r="A2298" s="425">
        <v>43928</v>
      </c>
      <c r="B2298" s="12">
        <v>97</v>
      </c>
      <c r="C2298" s="426">
        <v>8.8062499999999986</v>
      </c>
      <c r="D2298" s="426">
        <v>26.29237777777778</v>
      </c>
      <c r="E2298" s="14">
        <v>3.2177310568444679</v>
      </c>
      <c r="F2298" s="14">
        <v>0</v>
      </c>
    </row>
    <row r="2299" spans="1:6" x14ac:dyDescent="0.3">
      <c r="A2299" s="425">
        <v>43929</v>
      </c>
      <c r="B2299" s="12">
        <v>98</v>
      </c>
      <c r="C2299" s="426">
        <v>13.922222222222222</v>
      </c>
      <c r="D2299" s="426">
        <v>26.400466666666667</v>
      </c>
      <c r="E2299" s="14">
        <v>3.2601438562824567</v>
      </c>
      <c r="F2299" s="14">
        <v>0</v>
      </c>
    </row>
    <row r="2300" spans="1:6" x14ac:dyDescent="0.3">
      <c r="A2300" s="425">
        <v>43930</v>
      </c>
      <c r="B2300" s="12">
        <v>99</v>
      </c>
      <c r="C2300" s="426">
        <v>5.1333333333333337</v>
      </c>
      <c r="D2300" s="426">
        <v>26.061977777777777</v>
      </c>
      <c r="E2300" s="14">
        <v>3.1289715764186097</v>
      </c>
      <c r="F2300" s="14">
        <v>0</v>
      </c>
    </row>
    <row r="2301" spans="1:6" x14ac:dyDescent="0.3">
      <c r="A2301" s="425">
        <v>43931</v>
      </c>
      <c r="B2301" s="12">
        <v>100</v>
      </c>
      <c r="C2301" s="426">
        <v>9.5749999999999993</v>
      </c>
      <c r="D2301" s="426">
        <v>26.201355555555558</v>
      </c>
      <c r="E2301" s="14">
        <v>3.1823983469223576</v>
      </c>
      <c r="F2301" s="14">
        <v>0</v>
      </c>
    </row>
    <row r="2302" spans="1:6" x14ac:dyDescent="0.3">
      <c r="A2302" s="425">
        <v>43932</v>
      </c>
      <c r="B2302" s="12">
        <v>101</v>
      </c>
      <c r="C2302" s="426">
        <v>9.1222222222222218</v>
      </c>
      <c r="D2302" s="426">
        <v>26.531311111111116</v>
      </c>
      <c r="E2302" s="14">
        <v>3.3121495350152972</v>
      </c>
      <c r="F2302" s="14">
        <v>0</v>
      </c>
    </row>
    <row r="2303" spans="1:6" x14ac:dyDescent="0.3">
      <c r="A2303" s="425">
        <v>43933</v>
      </c>
      <c r="B2303" s="12">
        <v>102</v>
      </c>
      <c r="C2303" s="426">
        <v>7.4149999999999991</v>
      </c>
      <c r="D2303" s="426">
        <v>26.44028888888889</v>
      </c>
      <c r="E2303" s="14">
        <v>3.2758945652759119</v>
      </c>
      <c r="F2303" s="14">
        <v>0</v>
      </c>
    </row>
    <row r="2304" spans="1:6" x14ac:dyDescent="0.3">
      <c r="A2304" s="425">
        <v>43934</v>
      </c>
      <c r="B2304" s="12">
        <v>103</v>
      </c>
      <c r="C2304" s="426">
        <v>7.1166666666666663</v>
      </c>
      <c r="D2304" s="426">
        <v>26.534155555555557</v>
      </c>
      <c r="E2304" s="14">
        <v>3.3132881915556802</v>
      </c>
      <c r="F2304" s="14">
        <v>0</v>
      </c>
    </row>
    <row r="2305" spans="1:6" x14ac:dyDescent="0.3">
      <c r="A2305" s="425">
        <v>43935</v>
      </c>
      <c r="B2305" s="12">
        <v>104</v>
      </c>
      <c r="C2305" s="426">
        <v>2.5812499999999998</v>
      </c>
      <c r="D2305" s="426">
        <v>26.5626</v>
      </c>
      <c r="E2305" s="14">
        <v>3.3246937469202513</v>
      </c>
      <c r="F2305" s="14">
        <v>0</v>
      </c>
    </row>
    <row r="2306" spans="1:6" x14ac:dyDescent="0.3">
      <c r="A2306" s="425">
        <v>43936</v>
      </c>
      <c r="B2306" s="12">
        <v>105</v>
      </c>
      <c r="C2306" s="426">
        <v>9.2187499999999982</v>
      </c>
      <c r="D2306" s="426">
        <v>26.44028888888889</v>
      </c>
      <c r="E2306" s="14">
        <v>3.2758945652759119</v>
      </c>
      <c r="F2306" s="14">
        <v>0</v>
      </c>
    </row>
    <row r="2307" spans="1:6" x14ac:dyDescent="0.3">
      <c r="A2307" s="425">
        <v>43937</v>
      </c>
      <c r="B2307" s="12">
        <v>106</v>
      </c>
      <c r="C2307" s="426">
        <v>10.08888888888889</v>
      </c>
      <c r="D2307" s="426">
        <v>26.383400000000002</v>
      </c>
      <c r="E2307" s="14">
        <v>3.2534141695039991</v>
      </c>
      <c r="F2307" s="14">
        <v>0</v>
      </c>
    </row>
    <row r="2308" spans="1:6" x14ac:dyDescent="0.3">
      <c r="A2308" s="425">
        <v>43938</v>
      </c>
      <c r="B2308" s="12">
        <v>107</v>
      </c>
      <c r="C2308" s="426">
        <v>9.7687499999999989</v>
      </c>
      <c r="D2308" s="426">
        <v>26.431755555555554</v>
      </c>
      <c r="E2308" s="14">
        <v>3.2725137403783506</v>
      </c>
      <c r="F2308" s="14">
        <v>0</v>
      </c>
    </row>
    <row r="2309" spans="1:6" x14ac:dyDescent="0.3">
      <c r="A2309" s="425">
        <v>43939</v>
      </c>
      <c r="B2309" s="12">
        <v>108</v>
      </c>
      <c r="C2309" s="426">
        <v>6.15</v>
      </c>
      <c r="D2309" s="426">
        <v>26.622333333333337</v>
      </c>
      <c r="E2309" s="14">
        <v>3.3487579201791542</v>
      </c>
      <c r="F2309" s="14">
        <v>0</v>
      </c>
    </row>
    <row r="2310" spans="1:6" x14ac:dyDescent="0.3">
      <c r="A2310" s="425">
        <v>43940</v>
      </c>
      <c r="B2310" s="12">
        <v>109</v>
      </c>
      <c r="C2310" s="426">
        <v>4.9222222222222225</v>
      </c>
      <c r="D2310" s="426">
        <v>26.471577777777778</v>
      </c>
      <c r="E2310" s="14">
        <v>3.2883174195499554</v>
      </c>
      <c r="F2310" s="14">
        <v>0</v>
      </c>
    </row>
    <row r="2311" spans="1:6" x14ac:dyDescent="0.3">
      <c r="A2311" s="425">
        <v>43941</v>
      </c>
      <c r="B2311" s="12">
        <v>110</v>
      </c>
      <c r="C2311" s="426">
        <v>1.3875</v>
      </c>
      <c r="D2311" s="426">
        <v>26.531311111111112</v>
      </c>
      <c r="E2311" s="14">
        <v>3.3121495350152963</v>
      </c>
      <c r="F2311" s="14">
        <v>0</v>
      </c>
    </row>
    <row r="2312" spans="1:6" x14ac:dyDescent="0.3">
      <c r="A2312" s="425">
        <v>43942</v>
      </c>
      <c r="B2312" s="12">
        <v>111</v>
      </c>
      <c r="C2312" s="426">
        <v>2.2624999999999997</v>
      </c>
      <c r="D2312" s="426">
        <v>26.500022222222224</v>
      </c>
      <c r="E2312" s="14">
        <v>3.2996470841447385</v>
      </c>
      <c r="F2312" s="14">
        <v>0</v>
      </c>
    </row>
    <row r="2313" spans="1:6" x14ac:dyDescent="0.3">
      <c r="A2313" s="425">
        <v>43943</v>
      </c>
      <c r="B2313" s="12">
        <v>112</v>
      </c>
      <c r="C2313" s="426">
        <v>2.8444444444444446</v>
      </c>
      <c r="D2313" s="426">
        <v>26.42037777777778</v>
      </c>
      <c r="E2313" s="14">
        <v>3.2680107884213543</v>
      </c>
      <c r="F2313" s="14">
        <v>0</v>
      </c>
    </row>
    <row r="2314" spans="1:6" x14ac:dyDescent="0.3">
      <c r="A2314" s="425">
        <v>43944</v>
      </c>
      <c r="B2314" s="12">
        <v>113</v>
      </c>
      <c r="C2314" s="426">
        <v>3.2937499999999997</v>
      </c>
      <c r="D2314" s="426">
        <v>26.297000000000001</v>
      </c>
      <c r="E2314" s="14">
        <v>3.2195346350329568</v>
      </c>
      <c r="F2314" s="14">
        <v>0</v>
      </c>
    </row>
    <row r="2315" spans="1:6" x14ac:dyDescent="0.3">
      <c r="A2315" s="425">
        <v>43945</v>
      </c>
      <c r="B2315" s="12">
        <v>114</v>
      </c>
      <c r="C2315" s="426">
        <v>5.2555555555555555</v>
      </c>
      <c r="D2315" s="426">
        <v>26.2746</v>
      </c>
      <c r="E2315" s="14">
        <v>3.2108026374170966</v>
      </c>
      <c r="F2315" s="14">
        <v>0</v>
      </c>
    </row>
    <row r="2316" spans="1:6" x14ac:dyDescent="0.3">
      <c r="A2316" s="425">
        <v>43946</v>
      </c>
      <c r="B2316" s="12">
        <v>115</v>
      </c>
      <c r="C2316" s="426">
        <v>11.56111111111111</v>
      </c>
      <c r="D2316" s="426">
        <v>26.343577777777778</v>
      </c>
      <c r="E2316" s="14">
        <v>3.2377596179196999</v>
      </c>
      <c r="F2316" s="14">
        <v>0</v>
      </c>
    </row>
    <row r="2317" spans="1:6" x14ac:dyDescent="0.3">
      <c r="A2317" s="425">
        <v>43947</v>
      </c>
      <c r="B2317" s="12">
        <v>116</v>
      </c>
      <c r="C2317" s="426">
        <v>15.722222222222221</v>
      </c>
      <c r="D2317" s="426">
        <v>26.287399999999998</v>
      </c>
      <c r="E2317" s="14">
        <v>3.2157897523991839</v>
      </c>
      <c r="F2317" s="14">
        <v>0</v>
      </c>
    </row>
    <row r="2318" spans="1:6" x14ac:dyDescent="0.3">
      <c r="A2318" s="425">
        <v>43948</v>
      </c>
      <c r="B2318" s="12">
        <v>117</v>
      </c>
      <c r="C2318" s="426">
        <v>4.7222222222222223</v>
      </c>
      <c r="D2318" s="426">
        <v>26.340733333333336</v>
      </c>
      <c r="E2318" s="14">
        <v>3.2366440079772341</v>
      </c>
      <c r="F2318" s="14">
        <v>0</v>
      </c>
    </row>
    <row r="2319" spans="1:6" x14ac:dyDescent="0.3">
      <c r="A2319" s="425">
        <v>43949</v>
      </c>
      <c r="B2319" s="12">
        <v>118</v>
      </c>
      <c r="C2319" s="426">
        <v>8.6785714285714288</v>
      </c>
      <c r="D2319" s="426">
        <v>26.280999999999999</v>
      </c>
      <c r="E2319" s="14">
        <v>3.2132953290947079</v>
      </c>
      <c r="F2319" s="14">
        <v>0</v>
      </c>
    </row>
    <row r="2320" spans="1:6" x14ac:dyDescent="0.3">
      <c r="A2320" s="425">
        <v>43950</v>
      </c>
      <c r="B2320" s="12">
        <v>119</v>
      </c>
      <c r="C2320" s="426">
        <v>4.04</v>
      </c>
      <c r="D2320" s="426">
        <v>26.421800000000001</v>
      </c>
      <c r="E2320" s="14">
        <v>3.2685733565715216</v>
      </c>
      <c r="F2320" s="14">
        <v>0</v>
      </c>
    </row>
    <row r="2321" spans="1:6" x14ac:dyDescent="0.3">
      <c r="A2321" s="425">
        <v>43951</v>
      </c>
      <c r="B2321" s="12">
        <v>120</v>
      </c>
      <c r="C2321" s="426">
        <v>4.2666666666666657</v>
      </c>
      <c r="D2321" s="426">
        <v>26.329355555555559</v>
      </c>
      <c r="E2321" s="14">
        <v>3.2321849957355804</v>
      </c>
      <c r="F2321" s="14">
        <v>0</v>
      </c>
    </row>
    <row r="2322" spans="1:6" x14ac:dyDescent="0.3">
      <c r="A2322" s="425">
        <v>43952</v>
      </c>
      <c r="B2322" s="12">
        <v>121</v>
      </c>
      <c r="C2322" s="426">
        <v>3.0562500000000004</v>
      </c>
      <c r="D2322" s="426">
        <v>26.494333333333334</v>
      </c>
      <c r="E2322" s="14">
        <v>3.2699002410673761</v>
      </c>
      <c r="F2322" s="14">
        <v>0</v>
      </c>
    </row>
    <row r="2323" spans="1:6" x14ac:dyDescent="0.3">
      <c r="A2323" s="425">
        <v>43953</v>
      </c>
      <c r="B2323" s="12">
        <v>122</v>
      </c>
      <c r="C2323" s="426">
        <v>8.1187500000000004</v>
      </c>
      <c r="D2323" s="426">
        <v>26.278155555555557</v>
      </c>
      <c r="E2323" s="14">
        <v>3.1854190252665346</v>
      </c>
      <c r="F2323" s="14">
        <v>0</v>
      </c>
    </row>
    <row r="2324" spans="1:6" x14ac:dyDescent="0.3">
      <c r="A2324" s="425">
        <v>43954</v>
      </c>
      <c r="B2324" s="12">
        <v>123</v>
      </c>
      <c r="C2324" s="426">
        <v>5.9499999999999993</v>
      </c>
      <c r="D2324" s="426">
        <v>26.565444444444445</v>
      </c>
      <c r="E2324" s="14">
        <v>3.2981209005344119</v>
      </c>
      <c r="F2324" s="14">
        <v>0</v>
      </c>
    </row>
    <row r="2325" spans="1:6" x14ac:dyDescent="0.3">
      <c r="A2325" s="425">
        <v>43955</v>
      </c>
      <c r="B2325" s="12">
        <v>124</v>
      </c>
      <c r="C2325" s="426">
        <v>5.6187500000000004</v>
      </c>
      <c r="D2325" s="426">
        <v>26.599577777777782</v>
      </c>
      <c r="E2325" s="14">
        <v>3.3117428568271534</v>
      </c>
      <c r="F2325" s="14">
        <v>0</v>
      </c>
    </row>
    <row r="2326" spans="1:6" x14ac:dyDescent="0.3">
      <c r="A2326" s="425">
        <v>43956</v>
      </c>
      <c r="B2326" s="12">
        <v>125</v>
      </c>
      <c r="C2326" s="426">
        <v>3.6062499999999997</v>
      </c>
      <c r="D2326" s="426">
        <v>26.653622222222221</v>
      </c>
      <c r="E2326" s="14">
        <v>3.3334120166477414</v>
      </c>
      <c r="F2326" s="14">
        <v>0</v>
      </c>
    </row>
    <row r="2327" spans="1:6" x14ac:dyDescent="0.3">
      <c r="A2327" s="425">
        <v>43957</v>
      </c>
      <c r="B2327" s="12">
        <v>126</v>
      </c>
      <c r="C2327" s="426">
        <v>6.0142857142857151</v>
      </c>
      <c r="D2327" s="426">
        <v>26.525622222222225</v>
      </c>
      <c r="E2327" s="14">
        <v>3.2822909801531628</v>
      </c>
      <c r="F2327" s="14">
        <v>0</v>
      </c>
    </row>
    <row r="2328" spans="1:6" x14ac:dyDescent="0.3">
      <c r="A2328" s="425">
        <v>43958</v>
      </c>
      <c r="B2328" s="12">
        <v>127</v>
      </c>
      <c r="C2328" s="426">
        <v>15.559999999999999</v>
      </c>
      <c r="D2328" s="426">
        <v>26.426066666666667</v>
      </c>
      <c r="E2328" s="14">
        <v>3.2430093969143683</v>
      </c>
      <c r="F2328" s="14">
        <v>0</v>
      </c>
    </row>
    <row r="2329" spans="1:6" x14ac:dyDescent="0.3">
      <c r="A2329" s="425">
        <v>43959</v>
      </c>
      <c r="B2329" s="12">
        <v>128</v>
      </c>
      <c r="C2329" s="426">
        <v>12.84375</v>
      </c>
      <c r="D2329" s="426">
        <v>26.269622222222221</v>
      </c>
      <c r="E2329" s="14">
        <v>3.1821245318563975</v>
      </c>
      <c r="F2329" s="14">
        <v>0</v>
      </c>
    </row>
    <row r="2330" spans="1:6" x14ac:dyDescent="0.3">
      <c r="A2330" s="425">
        <v>43960</v>
      </c>
      <c r="B2330" s="12">
        <v>129</v>
      </c>
      <c r="C2330" s="426">
        <v>3.4111111111111114</v>
      </c>
      <c r="D2330" s="426">
        <v>26.533799999999999</v>
      </c>
      <c r="E2330" s="14">
        <v>3.285536291940732</v>
      </c>
      <c r="F2330" s="14">
        <v>0</v>
      </c>
    </row>
    <row r="2331" spans="1:6" x14ac:dyDescent="0.3">
      <c r="A2331" s="425">
        <v>43961</v>
      </c>
      <c r="B2331" s="12">
        <v>130</v>
      </c>
      <c r="C2331" s="426">
        <v>5.6277777777777773</v>
      </c>
      <c r="D2331" s="426">
        <v>26.312288888888894</v>
      </c>
      <c r="E2331" s="14">
        <v>3.1986275331264626</v>
      </c>
      <c r="F2331" s="14">
        <v>0</v>
      </c>
    </row>
    <row r="2332" spans="1:6" x14ac:dyDescent="0.3">
      <c r="A2332" s="425">
        <v>43962</v>
      </c>
      <c r="B2332" s="12">
        <v>131</v>
      </c>
      <c r="C2332" s="426">
        <v>17.3</v>
      </c>
      <c r="D2332" s="426">
        <v>26.107488888888888</v>
      </c>
      <c r="E2332" s="14">
        <v>3.1201078730487679</v>
      </c>
      <c r="F2332" s="14">
        <v>0</v>
      </c>
    </row>
    <row r="2333" spans="1:6" x14ac:dyDescent="0.3">
      <c r="A2333" s="425">
        <v>43963</v>
      </c>
      <c r="B2333" s="12">
        <v>132</v>
      </c>
      <c r="C2333" s="426">
        <v>25.466666666666665</v>
      </c>
      <c r="D2333" s="426">
        <v>26.191400000000002</v>
      </c>
      <c r="E2333" s="14">
        <v>3.1520670824497117</v>
      </c>
      <c r="F2333" s="14">
        <v>0</v>
      </c>
    </row>
    <row r="2334" spans="1:6" x14ac:dyDescent="0.3">
      <c r="A2334" s="425">
        <v>43964</v>
      </c>
      <c r="B2334" s="12">
        <v>133</v>
      </c>
      <c r="C2334" s="426">
        <v>14.129999999999999</v>
      </c>
      <c r="D2334" s="426">
        <v>26.207044444444449</v>
      </c>
      <c r="E2334" s="14">
        <v>3.1580580941010279</v>
      </c>
      <c r="F2334" s="14">
        <v>0</v>
      </c>
    </row>
    <row r="2335" spans="1:6" x14ac:dyDescent="0.3">
      <c r="A2335" s="425">
        <v>43965</v>
      </c>
      <c r="B2335" s="12">
        <v>134</v>
      </c>
      <c r="C2335" s="426">
        <v>19.899999999999999</v>
      </c>
      <c r="D2335" s="426">
        <v>26.121711111111111</v>
      </c>
      <c r="E2335" s="14">
        <v>3.1255040183190972</v>
      </c>
      <c r="F2335" s="14">
        <v>0</v>
      </c>
    </row>
    <row r="2336" spans="1:6" x14ac:dyDescent="0.3">
      <c r="A2336" s="425">
        <v>43966</v>
      </c>
      <c r="B2336" s="12">
        <v>135</v>
      </c>
      <c r="C2336" s="426">
        <v>13.175000000000001</v>
      </c>
      <c r="D2336" s="426">
        <v>26.300911111111112</v>
      </c>
      <c r="E2336" s="14">
        <v>3.1942192668209115</v>
      </c>
      <c r="F2336" s="14">
        <v>0</v>
      </c>
    </row>
    <row r="2337" spans="1:6" x14ac:dyDescent="0.3">
      <c r="A2337" s="425">
        <v>43967</v>
      </c>
      <c r="B2337" s="12">
        <v>136</v>
      </c>
      <c r="C2337" s="426">
        <v>10.9125</v>
      </c>
      <c r="D2337" s="426">
        <v>26.238333333333337</v>
      </c>
      <c r="E2337" s="14">
        <v>3.1700708231139854</v>
      </c>
      <c r="F2337" s="14">
        <v>0</v>
      </c>
    </row>
    <row r="2338" spans="1:6" x14ac:dyDescent="0.3">
      <c r="A2338" s="425">
        <v>43968</v>
      </c>
      <c r="B2338" s="12">
        <v>137</v>
      </c>
      <c r="C2338" s="426">
        <v>4.3049999999999997</v>
      </c>
      <c r="D2338" s="426">
        <v>26.147311111111112</v>
      </c>
      <c r="E2338" s="14">
        <v>3.1352383288397863</v>
      </c>
      <c r="F2338" s="14">
        <v>0</v>
      </c>
    </row>
    <row r="2339" spans="1:6" x14ac:dyDescent="0.3">
      <c r="A2339" s="425">
        <v>43969</v>
      </c>
      <c r="B2339" s="12">
        <v>138</v>
      </c>
      <c r="C2339" s="426">
        <v>19.018749999999997</v>
      </c>
      <c r="D2339" s="426">
        <v>26.351399999999998</v>
      </c>
      <c r="E2339" s="14">
        <v>3.2138224021063646</v>
      </c>
      <c r="F2339" s="14">
        <v>0</v>
      </c>
    </row>
    <row r="2340" spans="1:6" x14ac:dyDescent="0.3">
      <c r="A2340" s="425">
        <v>43970</v>
      </c>
      <c r="B2340" s="12">
        <v>139</v>
      </c>
      <c r="C2340" s="426">
        <v>8.3350000000000009</v>
      </c>
      <c r="D2340" s="426">
        <v>26.534155555555557</v>
      </c>
      <c r="E2340" s="14">
        <v>3.28567745662605</v>
      </c>
      <c r="F2340" s="14">
        <v>0</v>
      </c>
    </row>
    <row r="2341" spans="1:6" x14ac:dyDescent="0.3">
      <c r="A2341" s="425">
        <v>43971</v>
      </c>
      <c r="B2341" s="12">
        <v>140</v>
      </c>
      <c r="C2341" s="426">
        <v>8.90625</v>
      </c>
      <c r="D2341" s="426">
        <v>26.286688888888889</v>
      </c>
      <c r="E2341" s="14">
        <v>3.1887165711565975</v>
      </c>
      <c r="F2341" s="14">
        <v>0</v>
      </c>
    </row>
    <row r="2342" spans="1:6" x14ac:dyDescent="0.3">
      <c r="A2342" s="425">
        <v>43972</v>
      </c>
      <c r="B2342" s="12">
        <v>141</v>
      </c>
      <c r="C2342" s="426">
        <v>12.31875</v>
      </c>
      <c r="D2342" s="426">
        <v>26.235488888888888</v>
      </c>
      <c r="E2342" s="14">
        <v>3.1689770641618553</v>
      </c>
      <c r="F2342" s="14">
        <v>0</v>
      </c>
    </row>
    <row r="2343" spans="1:6" x14ac:dyDescent="0.3">
      <c r="A2343" s="425">
        <v>43973</v>
      </c>
      <c r="B2343" s="12">
        <v>142</v>
      </c>
      <c r="C2343" s="426">
        <v>11.556249999999999</v>
      </c>
      <c r="D2343" s="426">
        <v>26.044911111111112</v>
      </c>
      <c r="E2343" s="14">
        <v>3.0964648827085055</v>
      </c>
      <c r="F2343" s="14">
        <v>0</v>
      </c>
    </row>
    <row r="2344" spans="1:6" x14ac:dyDescent="0.3">
      <c r="A2344" s="425">
        <v>43974</v>
      </c>
      <c r="B2344" s="12">
        <v>143</v>
      </c>
      <c r="C2344" s="426">
        <v>10.292857142857143</v>
      </c>
      <c r="D2344" s="426">
        <v>26.391933333333334</v>
      </c>
      <c r="E2344" s="14">
        <v>3.2296376552766901</v>
      </c>
      <c r="F2344" s="14">
        <v>0</v>
      </c>
    </row>
    <row r="2345" spans="1:6" x14ac:dyDescent="0.3">
      <c r="A2345" s="425">
        <v>43975</v>
      </c>
      <c r="B2345" s="12">
        <v>144</v>
      </c>
      <c r="C2345" s="426">
        <v>8.2900000000000009</v>
      </c>
      <c r="D2345" s="426">
        <v>26.152999999999999</v>
      </c>
      <c r="E2345" s="14">
        <v>3.1374052211626595</v>
      </c>
      <c r="F2345" s="14">
        <v>0</v>
      </c>
    </row>
    <row r="2346" spans="1:6" x14ac:dyDescent="0.3">
      <c r="A2346" s="425">
        <v>43976</v>
      </c>
      <c r="B2346" s="12">
        <v>145</v>
      </c>
      <c r="C2346" s="426">
        <v>7.6055555555555561</v>
      </c>
      <c r="D2346" s="426">
        <v>26.030688888888889</v>
      </c>
      <c r="E2346" s="14">
        <v>3.0911141888741485</v>
      </c>
      <c r="F2346" s="14">
        <v>0</v>
      </c>
    </row>
    <row r="2347" spans="1:6" x14ac:dyDescent="0.3">
      <c r="A2347" s="425">
        <v>43977</v>
      </c>
      <c r="B2347" s="12">
        <v>146</v>
      </c>
      <c r="C2347" s="426">
        <v>19.259999999999998</v>
      </c>
      <c r="D2347" s="426">
        <v>26.161533333333338</v>
      </c>
      <c r="E2347" s="14">
        <v>3.1406580919246934</v>
      </c>
      <c r="F2347" s="14">
        <v>0</v>
      </c>
    </row>
    <row r="2348" spans="1:6" x14ac:dyDescent="0.3">
      <c r="A2348" s="425">
        <v>43978</v>
      </c>
      <c r="B2348" s="12">
        <v>147</v>
      </c>
      <c r="C2348" s="426">
        <v>11.94375</v>
      </c>
      <c r="D2348" s="426">
        <v>26.135933333333334</v>
      </c>
      <c r="E2348" s="14">
        <v>3.1309085945761139</v>
      </c>
      <c r="F2348" s="14">
        <v>0</v>
      </c>
    </row>
    <row r="2349" spans="1:6" x14ac:dyDescent="0.3">
      <c r="A2349" s="425">
        <v>43979</v>
      </c>
      <c r="B2349" s="12">
        <v>148</v>
      </c>
      <c r="C2349" s="426">
        <v>10.8125</v>
      </c>
      <c r="D2349" s="426">
        <v>26.161533333333338</v>
      </c>
      <c r="E2349" s="14">
        <v>3.1406580919246934</v>
      </c>
      <c r="F2349" s="14">
        <v>0</v>
      </c>
    </row>
    <row r="2350" spans="1:6" x14ac:dyDescent="0.3">
      <c r="A2350" s="425">
        <v>43980</v>
      </c>
      <c r="B2350" s="12">
        <v>149</v>
      </c>
      <c r="C2350" s="426">
        <v>12.735714285714286</v>
      </c>
      <c r="D2350" s="426">
        <v>26.050599999999999</v>
      </c>
      <c r="E2350" s="14">
        <v>3.098607514029041</v>
      </c>
      <c r="F2350" s="14">
        <v>0</v>
      </c>
    </row>
    <row r="2351" spans="1:6" x14ac:dyDescent="0.3">
      <c r="A2351" s="425">
        <v>43981</v>
      </c>
      <c r="B2351" s="12">
        <v>150</v>
      </c>
      <c r="C2351" s="426">
        <v>19.162500000000005</v>
      </c>
      <c r="D2351" s="426">
        <v>26.013622222222224</v>
      </c>
      <c r="E2351" s="14">
        <v>3.0847044476611702</v>
      </c>
      <c r="F2351" s="14">
        <v>0</v>
      </c>
    </row>
    <row r="2352" spans="1:6" x14ac:dyDescent="0.3">
      <c r="A2352" s="425">
        <v>43982</v>
      </c>
      <c r="B2352" s="12">
        <v>151</v>
      </c>
      <c r="C2352" s="426">
        <v>7.7777777777777777</v>
      </c>
      <c r="D2352" s="426">
        <v>26.007933333333334</v>
      </c>
      <c r="E2352" s="14">
        <v>3.082570554857103</v>
      </c>
      <c r="F2352" s="14">
        <v>0</v>
      </c>
    </row>
    <row r="2353" spans="1:6" x14ac:dyDescent="0.3">
      <c r="A2353" s="425">
        <v>43983</v>
      </c>
      <c r="B2353" s="12">
        <v>152</v>
      </c>
      <c r="C2353" s="426">
        <v>15.206249999999999</v>
      </c>
      <c r="D2353" s="426">
        <v>26.098955555555555</v>
      </c>
      <c r="E2353" s="14">
        <v>3.0906820105066148</v>
      </c>
      <c r="F2353" s="14">
        <v>0</v>
      </c>
    </row>
    <row r="2354" spans="1:6" x14ac:dyDescent="0.3">
      <c r="A2354" s="425">
        <v>43984</v>
      </c>
      <c r="B2354" s="12">
        <v>153</v>
      </c>
      <c r="C2354" s="426">
        <v>15.865000000000004</v>
      </c>
      <c r="D2354" s="426">
        <v>25.922599999999999</v>
      </c>
      <c r="E2354" s="14">
        <v>3.0250868749527942</v>
      </c>
      <c r="F2354" s="14">
        <v>0</v>
      </c>
    </row>
    <row r="2355" spans="1:6" x14ac:dyDescent="0.3">
      <c r="A2355" s="425">
        <v>43985</v>
      </c>
      <c r="B2355" s="12">
        <v>154</v>
      </c>
      <c r="C2355" s="426">
        <v>11.824999999999999</v>
      </c>
      <c r="D2355" s="426">
        <v>25.945355555555555</v>
      </c>
      <c r="E2355" s="14">
        <v>3.0334788835754889</v>
      </c>
      <c r="F2355" s="14">
        <v>0</v>
      </c>
    </row>
    <row r="2356" spans="1:6" x14ac:dyDescent="0.3">
      <c r="A2356" s="425">
        <v>43986</v>
      </c>
      <c r="B2356" s="12">
        <v>155</v>
      </c>
      <c r="C2356" s="426">
        <v>13.849999999999998</v>
      </c>
      <c r="D2356" s="426">
        <v>25.899844444444447</v>
      </c>
      <c r="E2356" s="14">
        <v>3.0167161117873538</v>
      </c>
      <c r="F2356" s="14">
        <v>0</v>
      </c>
    </row>
    <row r="2357" spans="1:6" x14ac:dyDescent="0.3">
      <c r="A2357" s="425">
        <v>43987</v>
      </c>
      <c r="B2357" s="12">
        <v>156</v>
      </c>
      <c r="C2357" s="426">
        <v>12.783333333333333</v>
      </c>
      <c r="D2357" s="426">
        <v>26.170066666666671</v>
      </c>
      <c r="E2357" s="14">
        <v>3.1174945568641119</v>
      </c>
      <c r="F2357" s="14">
        <v>0</v>
      </c>
    </row>
    <row r="2358" spans="1:6" x14ac:dyDescent="0.3">
      <c r="A2358" s="425">
        <v>43988</v>
      </c>
      <c r="B2358" s="12">
        <v>157</v>
      </c>
      <c r="C2358" s="426">
        <v>9.7375000000000007</v>
      </c>
      <c r="D2358" s="426">
        <v>26.255400000000002</v>
      </c>
      <c r="E2358" s="14">
        <v>3.1499460323339079</v>
      </c>
      <c r="F2358" s="14">
        <v>0</v>
      </c>
    </row>
    <row r="2359" spans="1:6" x14ac:dyDescent="0.3">
      <c r="A2359" s="425">
        <v>43989</v>
      </c>
      <c r="B2359" s="12">
        <v>158</v>
      </c>
      <c r="C2359" s="426">
        <v>9.004999999999999</v>
      </c>
      <c r="D2359" s="426">
        <v>26.147311111111115</v>
      </c>
      <c r="E2359" s="14">
        <v>3.108891788261301</v>
      </c>
      <c r="F2359" s="14">
        <v>0</v>
      </c>
    </row>
    <row r="2360" spans="1:6" x14ac:dyDescent="0.3">
      <c r="A2360" s="425">
        <v>43990</v>
      </c>
      <c r="B2360" s="12">
        <v>159</v>
      </c>
      <c r="C2360" s="426">
        <v>15.144444444444446</v>
      </c>
      <c r="D2360" s="426">
        <v>26.081888888888887</v>
      </c>
      <c r="E2360" s="14">
        <v>3.084278093692375</v>
      </c>
      <c r="F2360" s="14">
        <v>0</v>
      </c>
    </row>
    <row r="2361" spans="1:6" x14ac:dyDescent="0.3">
      <c r="A2361" s="425">
        <v>43991</v>
      </c>
      <c r="B2361" s="12">
        <v>160</v>
      </c>
      <c r="C2361" s="426">
        <v>11.975</v>
      </c>
      <c r="D2361" s="426">
        <v>25.93397777777778</v>
      </c>
      <c r="E2361" s="14">
        <v>3.029280222460164</v>
      </c>
      <c r="F2361" s="14">
        <v>0</v>
      </c>
    </row>
    <row r="2362" spans="1:6" x14ac:dyDescent="0.3">
      <c r="A2362" s="425">
        <v>43992</v>
      </c>
      <c r="B2362" s="12">
        <v>161</v>
      </c>
      <c r="C2362" s="426">
        <v>15.075000000000001</v>
      </c>
      <c r="D2362" s="426">
        <v>26.118866666666669</v>
      </c>
      <c r="E2362" s="14">
        <v>3.0981684500951814</v>
      </c>
      <c r="F2362" s="14">
        <v>0</v>
      </c>
    </row>
    <row r="2363" spans="1:6" x14ac:dyDescent="0.3">
      <c r="A2363" s="425">
        <v>43993</v>
      </c>
      <c r="B2363" s="12">
        <v>162</v>
      </c>
      <c r="C2363" s="426">
        <v>12.430000000000001</v>
      </c>
      <c r="D2363" s="426">
        <v>25.962422222222223</v>
      </c>
      <c r="E2363" s="14">
        <v>3.0397868431685331</v>
      </c>
      <c r="F2363" s="14">
        <v>0</v>
      </c>
    </row>
    <row r="2364" spans="1:6" x14ac:dyDescent="0.3">
      <c r="A2364" s="425">
        <v>43994</v>
      </c>
      <c r="B2364" s="12">
        <v>163</v>
      </c>
      <c r="C2364" s="426">
        <v>18.388888888888889</v>
      </c>
      <c r="D2364" s="426">
        <v>25.979488888888888</v>
      </c>
      <c r="E2364" s="14">
        <v>3.0461067709891259</v>
      </c>
      <c r="F2364" s="14">
        <v>0</v>
      </c>
    </row>
    <row r="2365" spans="1:6" x14ac:dyDescent="0.3">
      <c r="A2365" s="425">
        <v>43995</v>
      </c>
      <c r="B2365" s="12">
        <v>164</v>
      </c>
      <c r="C2365" s="426">
        <v>7.43</v>
      </c>
      <c r="D2365" s="426">
        <v>25.976644444444446</v>
      </c>
      <c r="E2365" s="14">
        <v>3.045052618237909</v>
      </c>
      <c r="F2365" s="14">
        <v>0</v>
      </c>
    </row>
    <row r="2366" spans="1:6" x14ac:dyDescent="0.3">
      <c r="A2366" s="425">
        <v>43996</v>
      </c>
      <c r="B2366" s="12">
        <v>165</v>
      </c>
      <c r="C2366" s="426">
        <v>3.1444444444444448</v>
      </c>
      <c r="D2366" s="426">
        <v>26.11602222222222</v>
      </c>
      <c r="E2366" s="14">
        <v>3.0970979558917286</v>
      </c>
      <c r="F2366" s="14">
        <v>0</v>
      </c>
    </row>
    <row r="2367" spans="1:6" x14ac:dyDescent="0.3">
      <c r="A2367" s="425">
        <v>43997</v>
      </c>
      <c r="B2367" s="12">
        <v>166</v>
      </c>
      <c r="C2367" s="426">
        <v>1.3187500000000001</v>
      </c>
      <c r="D2367" s="426">
        <v>26.138777777777779</v>
      </c>
      <c r="E2367" s="14">
        <v>3.1056712738484888</v>
      </c>
      <c r="F2367" s="14">
        <v>0</v>
      </c>
    </row>
    <row r="2368" spans="1:6" x14ac:dyDescent="0.3">
      <c r="A2368" s="425">
        <v>43998</v>
      </c>
      <c r="B2368" s="12">
        <v>167</v>
      </c>
      <c r="C2368" s="426">
        <v>4.0333333333333332</v>
      </c>
      <c r="D2368" s="426">
        <v>25.831577777777781</v>
      </c>
      <c r="E2368" s="14">
        <v>2.9917311153719313</v>
      </c>
      <c r="F2368" s="14">
        <v>0</v>
      </c>
    </row>
    <row r="2369" spans="1:6" x14ac:dyDescent="0.3">
      <c r="A2369" s="425">
        <v>43999</v>
      </c>
      <c r="B2369" s="12">
        <v>168</v>
      </c>
      <c r="C2369" s="426">
        <v>10.185714285714287</v>
      </c>
      <c r="D2369" s="426">
        <v>25.902688888888889</v>
      </c>
      <c r="E2369" s="14">
        <v>3.0177612959357654</v>
      </c>
      <c r="F2369" s="14">
        <v>0</v>
      </c>
    </row>
    <row r="2370" spans="1:6" x14ac:dyDescent="0.3">
      <c r="A2370" s="425">
        <v>44000</v>
      </c>
      <c r="B2370" s="12">
        <v>169</v>
      </c>
      <c r="C2370" s="426">
        <v>14.016666666666667</v>
      </c>
      <c r="D2370" s="426">
        <v>25.848644444444446</v>
      </c>
      <c r="E2370" s="14">
        <v>2.9979594803233587</v>
      </c>
      <c r="F2370" s="14">
        <v>0</v>
      </c>
    </row>
    <row r="2371" spans="1:6" x14ac:dyDescent="0.3">
      <c r="A2371" s="425">
        <v>44001</v>
      </c>
      <c r="B2371" s="12">
        <v>170</v>
      </c>
      <c r="C2371" s="426">
        <v>12.484999999999999</v>
      </c>
      <c r="D2371" s="426">
        <v>25.905533333333334</v>
      </c>
      <c r="E2371" s="14">
        <v>3.0188068117989499</v>
      </c>
      <c r="F2371" s="14">
        <v>0</v>
      </c>
    </row>
    <row r="2372" spans="1:6" x14ac:dyDescent="0.3">
      <c r="A2372" s="425">
        <v>44002</v>
      </c>
      <c r="B2372" s="12">
        <v>171</v>
      </c>
      <c r="C2372" s="426">
        <v>25.110000000000003</v>
      </c>
      <c r="D2372" s="426">
        <v>25.69788888888889</v>
      </c>
      <c r="E2372" s="14">
        <v>2.943353713789949</v>
      </c>
      <c r="F2372" s="14">
        <v>0</v>
      </c>
    </row>
    <row r="2373" spans="1:6" x14ac:dyDescent="0.3">
      <c r="A2373" s="425">
        <v>44003</v>
      </c>
      <c r="B2373" s="12">
        <v>172</v>
      </c>
      <c r="C2373" s="426">
        <v>16.84375</v>
      </c>
      <c r="D2373" s="426">
        <v>25.894155555555557</v>
      </c>
      <c r="E2373" s="14">
        <v>3.0146267384944938</v>
      </c>
      <c r="F2373" s="14">
        <v>0</v>
      </c>
    </row>
    <row r="2374" spans="1:6" x14ac:dyDescent="0.3">
      <c r="A2374" s="425">
        <v>44004</v>
      </c>
      <c r="B2374" s="12">
        <v>173</v>
      </c>
      <c r="C2374" s="426">
        <v>9.0062500000000014</v>
      </c>
      <c r="D2374" s="426">
        <v>26.079044444444445</v>
      </c>
      <c r="E2374" s="14">
        <v>3.0832119431393239</v>
      </c>
      <c r="F2374" s="14">
        <v>0</v>
      </c>
    </row>
    <row r="2375" spans="1:6" x14ac:dyDescent="0.3">
      <c r="A2375" s="425">
        <v>44005</v>
      </c>
      <c r="B2375" s="12">
        <v>174</v>
      </c>
      <c r="C2375" s="426">
        <v>12.583333333333334</v>
      </c>
      <c r="D2375" s="426">
        <v>25.848644444444446</v>
      </c>
      <c r="E2375" s="14">
        <v>2.9979594803233574</v>
      </c>
      <c r="F2375" s="14">
        <v>0</v>
      </c>
    </row>
    <row r="2376" spans="1:6" x14ac:dyDescent="0.3">
      <c r="A2376" s="425">
        <v>44006</v>
      </c>
      <c r="B2376" s="12">
        <v>175</v>
      </c>
      <c r="C2376" s="426">
        <v>9.7062500000000007</v>
      </c>
      <c r="D2376" s="426">
        <v>25.746244444444443</v>
      </c>
      <c r="E2376" s="14">
        <v>2.9607677901912579</v>
      </c>
      <c r="F2376" s="14">
        <v>0</v>
      </c>
    </row>
    <row r="2377" spans="1:6" x14ac:dyDescent="0.3">
      <c r="A2377" s="425">
        <v>44007</v>
      </c>
      <c r="B2377" s="12">
        <v>176</v>
      </c>
      <c r="C2377" s="426">
        <v>24.727777777777778</v>
      </c>
      <c r="D2377" s="426">
        <v>25.586600000000004</v>
      </c>
      <c r="E2377" s="14">
        <v>2.9036368627998193</v>
      </c>
      <c r="F2377" s="14">
        <v>0</v>
      </c>
    </row>
    <row r="2378" spans="1:6" x14ac:dyDescent="0.3">
      <c r="A2378" s="425">
        <v>44008</v>
      </c>
      <c r="B2378" s="12">
        <v>177</v>
      </c>
      <c r="C2378" s="426">
        <v>14.915000000000001</v>
      </c>
      <c r="D2378" s="426">
        <v>25.905533333333334</v>
      </c>
      <c r="E2378" s="14">
        <v>3.0188068117989499</v>
      </c>
      <c r="F2378" s="14">
        <v>0</v>
      </c>
    </row>
    <row r="2379" spans="1:6" x14ac:dyDescent="0.3">
      <c r="A2379" s="425">
        <v>44009</v>
      </c>
      <c r="B2379" s="12">
        <v>178</v>
      </c>
      <c r="C2379" s="426">
        <v>11.699999999999998</v>
      </c>
      <c r="D2379" s="426">
        <v>25.942511111111113</v>
      </c>
      <c r="E2379" s="14">
        <v>3.0324287200232614</v>
      </c>
      <c r="F2379" s="14">
        <v>0</v>
      </c>
    </row>
    <row r="2380" spans="1:6" x14ac:dyDescent="0.3">
      <c r="A2380" s="425">
        <v>44010</v>
      </c>
      <c r="B2380" s="12">
        <v>179</v>
      </c>
      <c r="C2380" s="426">
        <v>1.9833333333333334</v>
      </c>
      <c r="D2380" s="426">
        <v>25.842955555555555</v>
      </c>
      <c r="E2380" s="14">
        <v>2.9958820348581314</v>
      </c>
      <c r="F2380" s="14">
        <v>0</v>
      </c>
    </row>
    <row r="2381" spans="1:6" x14ac:dyDescent="0.3">
      <c r="A2381" s="425">
        <v>44011</v>
      </c>
      <c r="B2381" s="12">
        <v>180</v>
      </c>
      <c r="C2381" s="426">
        <v>8.6999999999999993</v>
      </c>
      <c r="D2381" s="426">
        <v>25.732022222222223</v>
      </c>
      <c r="E2381" s="14">
        <v>2.955636117401629</v>
      </c>
      <c r="F2381" s="14">
        <v>0</v>
      </c>
    </row>
    <row r="2382" spans="1:6" x14ac:dyDescent="0.3">
      <c r="A2382" s="425">
        <v>44012</v>
      </c>
      <c r="B2382" s="12">
        <v>181</v>
      </c>
      <c r="C2382" s="426">
        <v>7.7950000000000017</v>
      </c>
      <c r="D2382" s="426">
        <v>25.621088888888888</v>
      </c>
      <c r="E2382" s="14">
        <v>2.9158915251560393</v>
      </c>
      <c r="F2382" s="14">
        <v>0</v>
      </c>
    </row>
    <row r="2383" spans="1:6" x14ac:dyDescent="0.3">
      <c r="A2383" s="425">
        <v>44013</v>
      </c>
      <c r="B2383" s="12">
        <v>182</v>
      </c>
      <c r="C2383" s="426">
        <v>13.324999999999999</v>
      </c>
      <c r="D2383" s="426">
        <v>25.669444444444444</v>
      </c>
      <c r="E2383" s="14">
        <v>2.9580118319938578</v>
      </c>
      <c r="F2383" s="14">
        <v>0</v>
      </c>
    </row>
    <row r="2384" spans="1:6" x14ac:dyDescent="0.3">
      <c r="A2384" s="425">
        <v>44014</v>
      </c>
      <c r="B2384" s="12">
        <v>183</v>
      </c>
      <c r="C2384" s="426">
        <v>10.938888888888888</v>
      </c>
      <c r="D2384" s="426">
        <v>25.459240000000001</v>
      </c>
      <c r="E2384" s="14">
        <v>2.8830272326553912</v>
      </c>
      <c r="F2384" s="14">
        <v>0</v>
      </c>
    </row>
    <row r="2385" spans="1:6" x14ac:dyDescent="0.3">
      <c r="A2385" s="425">
        <v>44015</v>
      </c>
      <c r="B2385" s="12">
        <v>184</v>
      </c>
      <c r="C2385" s="426">
        <v>16.055</v>
      </c>
      <c r="D2385" s="426">
        <v>25.4618</v>
      </c>
      <c r="E2385" s="14">
        <v>2.8839296057213257</v>
      </c>
      <c r="F2385" s="14">
        <v>0</v>
      </c>
    </row>
    <row r="2386" spans="1:6" x14ac:dyDescent="0.3">
      <c r="A2386" s="425">
        <v>44016</v>
      </c>
      <c r="B2386" s="12">
        <v>185</v>
      </c>
      <c r="C2386" s="426">
        <v>13.19375</v>
      </c>
      <c r="D2386" s="426">
        <v>25.635311111111115</v>
      </c>
      <c r="E2386" s="14">
        <v>2.9457129327927731</v>
      </c>
      <c r="F2386" s="14">
        <v>0</v>
      </c>
    </row>
    <row r="2387" spans="1:6" x14ac:dyDescent="0.3">
      <c r="A2387" s="425">
        <v>44017</v>
      </c>
      <c r="B2387" s="12">
        <v>186</v>
      </c>
      <c r="C2387" s="426">
        <v>12.775</v>
      </c>
      <c r="D2387" s="426">
        <v>25.48171111111111</v>
      </c>
      <c r="E2387" s="14">
        <v>2.8909571616540095</v>
      </c>
      <c r="F2387" s="14">
        <v>0</v>
      </c>
    </row>
    <row r="2388" spans="1:6" x14ac:dyDescent="0.3">
      <c r="A2388" s="425">
        <v>44018</v>
      </c>
      <c r="B2388" s="12">
        <v>187</v>
      </c>
      <c r="C2388" s="426">
        <v>16.331250000000001</v>
      </c>
      <c r="D2388" s="426">
        <v>25.551400000000001</v>
      </c>
      <c r="E2388" s="14">
        <v>2.9156807366395259</v>
      </c>
      <c r="F2388" s="14">
        <v>0</v>
      </c>
    </row>
    <row r="2389" spans="1:6" x14ac:dyDescent="0.3">
      <c r="A2389" s="425">
        <v>44019</v>
      </c>
      <c r="B2389" s="12">
        <v>188</v>
      </c>
      <c r="C2389" s="426">
        <v>2.8444444444444441</v>
      </c>
      <c r="D2389" s="426">
        <v>25.697319999999998</v>
      </c>
      <c r="E2389" s="14">
        <v>2.9680913529735227</v>
      </c>
      <c r="F2389" s="14">
        <v>0</v>
      </c>
    </row>
    <row r="2390" spans="1:6" x14ac:dyDescent="0.3">
      <c r="A2390" s="425">
        <v>44020</v>
      </c>
      <c r="B2390" s="12">
        <v>189</v>
      </c>
      <c r="C2390" s="426">
        <v>2.0833333333333335</v>
      </c>
      <c r="D2390" s="426">
        <v>25.623080000000002</v>
      </c>
      <c r="E2390" s="14">
        <v>2.9413174367718269</v>
      </c>
      <c r="F2390" s="14">
        <v>0</v>
      </c>
    </row>
    <row r="2391" spans="1:6" x14ac:dyDescent="0.3">
      <c r="A2391" s="425">
        <v>44021</v>
      </c>
      <c r="B2391" s="12">
        <v>190</v>
      </c>
      <c r="C2391" s="426">
        <v>6.7055555555555557</v>
      </c>
      <c r="D2391" s="426">
        <v>25.812519999999999</v>
      </c>
      <c r="E2391" s="14">
        <v>3.0100850149883658</v>
      </c>
      <c r="F2391" s="14">
        <v>0</v>
      </c>
    </row>
    <row r="2392" spans="1:6" x14ac:dyDescent="0.3">
      <c r="A2392" s="425">
        <v>44022</v>
      </c>
      <c r="B2392" s="12">
        <v>191</v>
      </c>
      <c r="C2392" s="426">
        <v>11.725</v>
      </c>
      <c r="D2392" s="426">
        <v>25.707560000000001</v>
      </c>
      <c r="E2392" s="14">
        <v>2.971802039279797</v>
      </c>
      <c r="F2392" s="14">
        <v>0</v>
      </c>
    </row>
    <row r="2393" spans="1:6" x14ac:dyDescent="0.3">
      <c r="A2393" s="425">
        <v>44023</v>
      </c>
      <c r="B2393" s="12">
        <v>192</v>
      </c>
      <c r="C2393" s="426">
        <v>8.56111111111111</v>
      </c>
      <c r="D2393" s="426">
        <v>25.697319999999998</v>
      </c>
      <c r="E2393" s="14">
        <v>2.9680913529735227</v>
      </c>
      <c r="F2393" s="14">
        <v>0</v>
      </c>
    </row>
    <row r="2394" spans="1:6" x14ac:dyDescent="0.3">
      <c r="A2394" s="425">
        <v>44024</v>
      </c>
      <c r="B2394" s="12">
        <v>193</v>
      </c>
      <c r="C2394" s="426">
        <v>6.7944444444444443</v>
      </c>
      <c r="D2394" s="426">
        <v>25.707560000000001</v>
      </c>
      <c r="E2394" s="14">
        <v>2.971802039279797</v>
      </c>
      <c r="F2394" s="14">
        <v>0</v>
      </c>
    </row>
    <row r="2395" spans="1:6" x14ac:dyDescent="0.3">
      <c r="A2395" s="425">
        <v>44025</v>
      </c>
      <c r="B2395" s="12">
        <v>194</v>
      </c>
      <c r="C2395" s="426">
        <v>8.1166666666666671</v>
      </c>
      <c r="D2395" s="426">
        <v>25.766439999999999</v>
      </c>
      <c r="E2395" s="14">
        <v>2.9932220588305416</v>
      </c>
      <c r="F2395" s="14">
        <v>0</v>
      </c>
    </row>
    <row r="2396" spans="1:6" x14ac:dyDescent="0.3">
      <c r="A2396" s="425">
        <v>44026</v>
      </c>
      <c r="B2396" s="12">
        <v>195</v>
      </c>
      <c r="C2396" s="426">
        <v>16.105555555555554</v>
      </c>
      <c r="D2396" s="426">
        <v>25.982333333333337</v>
      </c>
      <c r="E2396" s="14">
        <v>3.072984656879084</v>
      </c>
      <c r="F2396" s="14">
        <v>0</v>
      </c>
    </row>
    <row r="2397" spans="1:6" x14ac:dyDescent="0.3">
      <c r="A2397" s="425">
        <v>44027</v>
      </c>
      <c r="B2397" s="12">
        <v>196</v>
      </c>
      <c r="C2397" s="426">
        <v>5.6083333333333334</v>
      </c>
      <c r="D2397" s="426">
        <v>25.723488888888888</v>
      </c>
      <c r="E2397" s="14">
        <v>2.9775827732211613</v>
      </c>
      <c r="F2397" s="14">
        <v>0</v>
      </c>
    </row>
    <row r="2398" spans="1:6" x14ac:dyDescent="0.3">
      <c r="A2398" s="425">
        <v>44028</v>
      </c>
      <c r="B2398" s="12">
        <v>197</v>
      </c>
      <c r="C2398" s="426">
        <v>15.344444444444447</v>
      </c>
      <c r="D2398" s="426">
        <v>25.45412</v>
      </c>
      <c r="E2398" s="14">
        <v>2.8812232858781179</v>
      </c>
      <c r="F2398" s="14">
        <v>0</v>
      </c>
    </row>
    <row r="2399" spans="1:6" x14ac:dyDescent="0.3">
      <c r="A2399" s="425">
        <v>44029</v>
      </c>
      <c r="B2399" s="12">
        <v>198</v>
      </c>
      <c r="C2399" s="426">
        <v>5.5277777777777777</v>
      </c>
      <c r="D2399" s="426">
        <v>25.643560000000001</v>
      </c>
      <c r="E2399" s="14">
        <v>2.9486807944635762</v>
      </c>
      <c r="F2399" s="14">
        <v>0</v>
      </c>
    </row>
    <row r="2400" spans="1:6" x14ac:dyDescent="0.3">
      <c r="A2400" s="425">
        <v>44030</v>
      </c>
      <c r="B2400" s="12">
        <v>199</v>
      </c>
      <c r="C2400" s="426">
        <v>12.614999999999998</v>
      </c>
      <c r="D2400" s="426">
        <v>25.582120000000003</v>
      </c>
      <c r="E2400" s="14">
        <v>2.9266421897261297</v>
      </c>
      <c r="F2400" s="14">
        <v>0</v>
      </c>
    </row>
    <row r="2401" spans="1:6" x14ac:dyDescent="0.3">
      <c r="A2401" s="425">
        <v>44031</v>
      </c>
      <c r="B2401" s="12">
        <v>200</v>
      </c>
      <c r="C2401" s="426">
        <v>13.334999999999999</v>
      </c>
      <c r="D2401" s="426">
        <v>25.820200000000003</v>
      </c>
      <c r="E2401" s="14">
        <v>3.0129040103642795</v>
      </c>
      <c r="F2401" s="14">
        <v>0</v>
      </c>
    </row>
    <row r="2402" spans="1:6" x14ac:dyDescent="0.3">
      <c r="A2402" s="425">
        <v>44032</v>
      </c>
      <c r="B2402" s="12">
        <v>201</v>
      </c>
      <c r="C2402" s="426">
        <v>17.656249999999996</v>
      </c>
      <c r="D2402" s="426">
        <v>25.840679999999999</v>
      </c>
      <c r="E2402" s="14">
        <v>3.0204332191396612</v>
      </c>
      <c r="F2402" s="14">
        <v>0</v>
      </c>
    </row>
    <row r="2403" spans="1:6" x14ac:dyDescent="0.3">
      <c r="A2403" s="425">
        <v>44033</v>
      </c>
      <c r="B2403" s="12">
        <v>202</v>
      </c>
      <c r="C2403" s="426">
        <v>3.9187500000000002</v>
      </c>
      <c r="D2403" s="426">
        <v>25.63588</v>
      </c>
      <c r="E2403" s="14">
        <v>2.9459175234785873</v>
      </c>
      <c r="F2403" s="14">
        <v>0</v>
      </c>
    </row>
    <row r="2404" spans="1:6" x14ac:dyDescent="0.3">
      <c r="A2404" s="425">
        <v>44034</v>
      </c>
      <c r="B2404" s="12">
        <v>203</v>
      </c>
      <c r="C2404" s="426">
        <v>5.8687500000000004</v>
      </c>
      <c r="D2404" s="426">
        <v>25.615400000000001</v>
      </c>
      <c r="E2404" s="14">
        <v>2.9385606025620166</v>
      </c>
      <c r="F2404" s="14">
        <v>0</v>
      </c>
    </row>
    <row r="2405" spans="1:6" x14ac:dyDescent="0.3">
      <c r="A2405" s="425">
        <v>44035</v>
      </c>
      <c r="B2405" s="12">
        <v>204</v>
      </c>
      <c r="C2405" s="426">
        <v>5.3055555555555554</v>
      </c>
      <c r="D2405" s="426">
        <v>25.630759999999999</v>
      </c>
      <c r="E2405" s="14">
        <v>2.9440766841859345</v>
      </c>
      <c r="F2405" s="14">
        <v>0</v>
      </c>
    </row>
    <row r="2406" spans="1:6" x14ac:dyDescent="0.3">
      <c r="A2406" s="425">
        <v>44036</v>
      </c>
      <c r="B2406" s="12">
        <v>205</v>
      </c>
      <c r="C2406" s="426">
        <v>4.05</v>
      </c>
      <c r="D2406" s="426">
        <v>25.523240000000001</v>
      </c>
      <c r="E2406" s="14">
        <v>2.9056665655460754</v>
      </c>
      <c r="F2406" s="14">
        <v>0</v>
      </c>
    </row>
    <row r="2407" spans="1:6" x14ac:dyDescent="0.3">
      <c r="A2407" s="425">
        <v>44037</v>
      </c>
      <c r="B2407" s="12">
        <v>206</v>
      </c>
      <c r="C2407" s="426">
        <v>5.56</v>
      </c>
      <c r="D2407" s="426">
        <v>25.658919999999998</v>
      </c>
      <c r="E2407" s="14">
        <v>2.9542145823779902</v>
      </c>
      <c r="F2407" s="14">
        <v>0</v>
      </c>
    </row>
    <row r="2408" spans="1:6" x14ac:dyDescent="0.3">
      <c r="A2408" s="425">
        <v>44038</v>
      </c>
      <c r="B2408" s="12">
        <v>207</v>
      </c>
      <c r="C2408" s="426">
        <v>9.8249999999999993</v>
      </c>
      <c r="D2408" s="426">
        <v>25.815079999999998</v>
      </c>
      <c r="E2408" s="14">
        <v>3.0110244100232531</v>
      </c>
      <c r="F2408" s="14">
        <v>0</v>
      </c>
    </row>
    <row r="2409" spans="1:6" x14ac:dyDescent="0.3">
      <c r="A2409" s="425">
        <v>44039</v>
      </c>
      <c r="B2409" s="12">
        <v>208</v>
      </c>
      <c r="C2409" s="426">
        <v>2.5625</v>
      </c>
      <c r="D2409" s="426">
        <v>25.687080000000002</v>
      </c>
      <c r="E2409" s="14">
        <v>2.964384968886467</v>
      </c>
      <c r="F2409" s="14">
        <v>0</v>
      </c>
    </row>
    <row r="2410" spans="1:6" x14ac:dyDescent="0.3">
      <c r="A2410" s="425">
        <v>44040</v>
      </c>
      <c r="B2410" s="12">
        <v>209</v>
      </c>
      <c r="C2410" s="426">
        <v>1.9055555555555554</v>
      </c>
      <c r="D2410" s="426">
        <v>25.681960000000004</v>
      </c>
      <c r="E2410" s="14">
        <v>2.9625333896551829</v>
      </c>
      <c r="F2410" s="14">
        <v>0</v>
      </c>
    </row>
    <row r="2411" spans="1:6" x14ac:dyDescent="0.3">
      <c r="A2411" s="425">
        <v>44041</v>
      </c>
      <c r="B2411" s="12">
        <v>210</v>
      </c>
      <c r="C2411" s="426">
        <v>1.1428571428571428</v>
      </c>
      <c r="D2411" s="426">
        <v>25.524377777777779</v>
      </c>
      <c r="E2411" s="14">
        <v>2.9060705517188259</v>
      </c>
      <c r="F2411" s="14">
        <v>0</v>
      </c>
    </row>
    <row r="2412" spans="1:6" x14ac:dyDescent="0.3">
      <c r="A2412" s="425">
        <v>44042</v>
      </c>
      <c r="B2412" s="12">
        <v>211</v>
      </c>
      <c r="C2412" s="426">
        <v>1.3222222222222222</v>
      </c>
      <c r="D2412" s="426">
        <v>25.336360000000003</v>
      </c>
      <c r="E2412" s="14">
        <v>2.8400261989226299</v>
      </c>
      <c r="F2412" s="14">
        <v>0</v>
      </c>
    </row>
    <row r="2413" spans="1:6" x14ac:dyDescent="0.3">
      <c r="A2413" s="425">
        <v>44043</v>
      </c>
      <c r="B2413" s="12">
        <v>212</v>
      </c>
      <c r="C2413" s="426">
        <v>5.5142857142857142</v>
      </c>
      <c r="D2413" s="426">
        <v>25.697320000000005</v>
      </c>
      <c r="E2413" s="14">
        <v>2.968091352973524</v>
      </c>
      <c r="F2413" s="14">
        <v>0</v>
      </c>
    </row>
    <row r="2414" spans="1:6" x14ac:dyDescent="0.3">
      <c r="A2414" s="425">
        <v>44044</v>
      </c>
      <c r="B2414" s="12">
        <v>213</v>
      </c>
      <c r="C2414" s="426">
        <v>2.6357142857142857</v>
      </c>
      <c r="D2414" s="426">
        <v>25.436199999999999</v>
      </c>
      <c r="E2414" s="14">
        <v>2.8749178626260323</v>
      </c>
      <c r="F2414" s="14">
        <v>0</v>
      </c>
    </row>
    <row r="2415" spans="1:6" x14ac:dyDescent="0.3">
      <c r="A2415" s="425">
        <v>44045</v>
      </c>
      <c r="B2415" s="12">
        <v>214</v>
      </c>
      <c r="C2415" s="426">
        <v>3.0142857142857138</v>
      </c>
      <c r="D2415" s="426">
        <v>25.469480000000004</v>
      </c>
      <c r="E2415" s="14">
        <v>2.8866383239430862</v>
      </c>
      <c r="F2415" s="14">
        <v>0</v>
      </c>
    </row>
    <row r="2416" spans="1:6" x14ac:dyDescent="0.3">
      <c r="A2416" s="425">
        <v>44046</v>
      </c>
      <c r="B2416" s="12">
        <v>215</v>
      </c>
      <c r="C2416" s="426">
        <v>2.2700000000000005</v>
      </c>
      <c r="D2416" s="426">
        <v>25.584111111111113</v>
      </c>
      <c r="E2416" s="14">
        <v>2.9273539841117922</v>
      </c>
      <c r="F2416" s="14">
        <v>0</v>
      </c>
    </row>
    <row r="2417" spans="1:6" x14ac:dyDescent="0.3">
      <c r="A2417" s="425">
        <v>44047</v>
      </c>
      <c r="B2417" s="12">
        <v>216</v>
      </c>
      <c r="C2417" s="426">
        <v>3.5277777777777772</v>
      </c>
      <c r="D2417" s="426">
        <v>25.666600000000003</v>
      </c>
      <c r="E2417" s="14">
        <v>2.9569851007135508</v>
      </c>
      <c r="F2417" s="14">
        <v>0</v>
      </c>
    </row>
    <row r="2418" spans="1:6" x14ac:dyDescent="0.3">
      <c r="A2418" s="425">
        <v>44048</v>
      </c>
      <c r="B2418" s="12">
        <v>217</v>
      </c>
      <c r="C2418" s="426">
        <v>0.66666666666666663</v>
      </c>
      <c r="D2418" s="426">
        <v>25.761320000000005</v>
      </c>
      <c r="E2418" s="14">
        <v>2.9913537915921986</v>
      </c>
      <c r="F2418" s="14">
        <v>0</v>
      </c>
    </row>
    <row r="2419" spans="1:6" x14ac:dyDescent="0.3">
      <c r="A2419" s="425">
        <v>44049</v>
      </c>
      <c r="B2419" s="12">
        <v>218</v>
      </c>
      <c r="C2419" s="426">
        <v>0.45714285714285718</v>
      </c>
      <c r="D2419" s="426">
        <v>25.697320000000005</v>
      </c>
      <c r="E2419" s="14">
        <v>2.968091352973524</v>
      </c>
      <c r="F2419" s="14">
        <v>0</v>
      </c>
    </row>
    <row r="2420" spans="1:6" x14ac:dyDescent="0.3">
      <c r="A2420" s="425">
        <v>44050</v>
      </c>
      <c r="B2420" s="12">
        <v>219</v>
      </c>
      <c r="C2420" s="426">
        <v>4.8777777777777773</v>
      </c>
      <c r="D2420" s="426">
        <v>25.60004</v>
      </c>
      <c r="E2420" s="14">
        <v>2.9330541709394029</v>
      </c>
      <c r="F2420" s="14">
        <v>0</v>
      </c>
    </row>
    <row r="2421" spans="1:6" x14ac:dyDescent="0.3">
      <c r="A2421" s="425">
        <v>44051</v>
      </c>
      <c r="B2421" s="12">
        <v>220</v>
      </c>
      <c r="C2421" s="426">
        <v>3.0785714285714283</v>
      </c>
      <c r="D2421" s="426">
        <v>25.7178</v>
      </c>
      <c r="E2421" s="14">
        <v>2.975517029468592</v>
      </c>
      <c r="F2421" s="14">
        <v>0</v>
      </c>
    </row>
    <row r="2422" spans="1:6" x14ac:dyDescent="0.3">
      <c r="A2422" s="425">
        <v>44052</v>
      </c>
      <c r="B2422" s="12">
        <v>221</v>
      </c>
      <c r="C2422" s="426">
        <v>3.05</v>
      </c>
      <c r="D2422" s="426">
        <v>25.625640000000004</v>
      </c>
      <c r="E2422" s="14">
        <v>2.942236917741297</v>
      </c>
      <c r="F2422" s="14">
        <v>0</v>
      </c>
    </row>
    <row r="2423" spans="1:6" x14ac:dyDescent="0.3">
      <c r="A2423" s="425">
        <v>44053</v>
      </c>
      <c r="B2423" s="12">
        <v>222</v>
      </c>
      <c r="C2423" s="426">
        <v>4.1722222222222216</v>
      </c>
      <c r="D2423" s="426">
        <v>25.661480000000001</v>
      </c>
      <c r="E2423" s="14">
        <v>2.9551378199566289</v>
      </c>
      <c r="F2423" s="14">
        <v>0</v>
      </c>
    </row>
    <row r="2424" spans="1:6" x14ac:dyDescent="0.3">
      <c r="A2424" s="425">
        <v>44054</v>
      </c>
      <c r="B2424" s="12">
        <v>223</v>
      </c>
      <c r="C2424" s="426">
        <v>1.655</v>
      </c>
      <c r="D2424" s="426">
        <v>25.77412</v>
      </c>
      <c r="E2424" s="14">
        <v>2.996026481675115</v>
      </c>
      <c r="F2424" s="14">
        <v>0</v>
      </c>
    </row>
    <row r="2425" spans="1:6" x14ac:dyDescent="0.3">
      <c r="A2425" s="425">
        <v>44055</v>
      </c>
      <c r="B2425" s="12">
        <v>224</v>
      </c>
      <c r="C2425" s="426">
        <v>4.1449999999999996</v>
      </c>
      <c r="D2425" s="426">
        <v>25.753640000000001</v>
      </c>
      <c r="E2425" s="14">
        <v>2.9885534122031614</v>
      </c>
      <c r="F2425" s="14">
        <v>0</v>
      </c>
    </row>
    <row r="2426" spans="1:6" x14ac:dyDescent="0.3">
      <c r="A2426" s="425">
        <v>44056</v>
      </c>
      <c r="B2426" s="12">
        <v>225</v>
      </c>
      <c r="C2426" s="426">
        <v>2.8055555555555554</v>
      </c>
      <c r="D2426" s="426">
        <v>25.510439999999999</v>
      </c>
      <c r="E2426" s="14">
        <v>2.9011253562970931</v>
      </c>
      <c r="F2426" s="14">
        <v>0</v>
      </c>
    </row>
    <row r="2427" spans="1:6" x14ac:dyDescent="0.3">
      <c r="A2427" s="425">
        <v>44057</v>
      </c>
      <c r="B2427" s="12">
        <v>226</v>
      </c>
      <c r="C2427" s="426">
        <v>0.18571428571428572</v>
      </c>
      <c r="D2427" s="426">
        <v>25.533480000000001</v>
      </c>
      <c r="E2427" s="14">
        <v>2.9093043408626893</v>
      </c>
      <c r="F2427" s="14">
        <v>0</v>
      </c>
    </row>
    <row r="2428" spans="1:6" x14ac:dyDescent="0.3">
      <c r="A2428" s="425">
        <v>44058</v>
      </c>
      <c r="B2428" s="12">
        <v>227</v>
      </c>
      <c r="C2428" s="426">
        <v>0.38125000000000003</v>
      </c>
      <c r="D2428" s="426">
        <v>25.556519999999999</v>
      </c>
      <c r="E2428" s="14">
        <v>2.9175049702385554</v>
      </c>
      <c r="F2428" s="14">
        <v>0</v>
      </c>
    </row>
    <row r="2429" spans="1:6" x14ac:dyDescent="0.3">
      <c r="A2429" s="425">
        <v>44059</v>
      </c>
      <c r="B2429" s="12">
        <v>228</v>
      </c>
      <c r="C2429" s="426">
        <v>2.15</v>
      </c>
      <c r="D2429" s="426">
        <v>25.715239999999998</v>
      </c>
      <c r="E2429" s="14">
        <v>2.9745878783414672</v>
      </c>
      <c r="F2429" s="14">
        <v>0</v>
      </c>
    </row>
    <row r="2430" spans="1:6" x14ac:dyDescent="0.3">
      <c r="A2430" s="425">
        <v>44060</v>
      </c>
      <c r="B2430" s="12">
        <v>229</v>
      </c>
      <c r="C2430" s="426">
        <v>0.92499999999999993</v>
      </c>
      <c r="D2430" s="426">
        <v>25.751080000000002</v>
      </c>
      <c r="E2430" s="14">
        <v>2.9876204913613371</v>
      </c>
      <c r="F2430" s="14">
        <v>0</v>
      </c>
    </row>
    <row r="2431" spans="1:6" x14ac:dyDescent="0.3">
      <c r="A2431" s="425">
        <v>44061</v>
      </c>
      <c r="B2431" s="12">
        <v>230</v>
      </c>
      <c r="C2431" s="426">
        <v>1.2</v>
      </c>
      <c r="D2431" s="426">
        <v>25.418279999999996</v>
      </c>
      <c r="E2431" s="14">
        <v>2.8686254843539989</v>
      </c>
      <c r="F2431" s="14">
        <v>0</v>
      </c>
    </row>
    <row r="2432" spans="1:6" x14ac:dyDescent="0.3">
      <c r="A2432" s="425">
        <v>44062</v>
      </c>
      <c r="B2432" s="12">
        <v>231</v>
      </c>
      <c r="C2432" s="426">
        <v>3.7611111111111111</v>
      </c>
      <c r="D2432" s="426">
        <v>25.37988</v>
      </c>
      <c r="E2432" s="14">
        <v>2.8551857017033915</v>
      </c>
      <c r="F2432" s="14">
        <v>0</v>
      </c>
    </row>
    <row r="2433" spans="1:6" x14ac:dyDescent="0.3">
      <c r="A2433" s="425">
        <v>44063</v>
      </c>
      <c r="B2433" s="12">
        <v>232</v>
      </c>
      <c r="C2433" s="426">
        <v>0.19999999999999998</v>
      </c>
      <c r="D2433" s="426">
        <v>25.47972</v>
      </c>
      <c r="E2433" s="14">
        <v>2.8902536802736347</v>
      </c>
      <c r="F2433" s="14">
        <v>0</v>
      </c>
    </row>
    <row r="2434" spans="1:6" x14ac:dyDescent="0.3">
      <c r="A2434" s="425">
        <v>44064</v>
      </c>
      <c r="B2434" s="12">
        <v>233</v>
      </c>
      <c r="C2434" s="426">
        <v>1.6666666666666666E-2</v>
      </c>
      <c r="D2434" s="426">
        <v>25.649533333333334</v>
      </c>
      <c r="E2434" s="14">
        <v>2.9508316748788941</v>
      </c>
      <c r="F2434" s="14">
        <v>0</v>
      </c>
    </row>
    <row r="2435" spans="1:6" x14ac:dyDescent="0.3">
      <c r="A2435" s="425">
        <v>44065</v>
      </c>
      <c r="B2435" s="12">
        <v>234</v>
      </c>
      <c r="C2435" s="426">
        <v>0.47142857142857142</v>
      </c>
      <c r="D2435" s="426">
        <v>25.612839999999998</v>
      </c>
      <c r="E2435" s="14">
        <v>2.9376421939713748</v>
      </c>
      <c r="F2435" s="14">
        <v>0</v>
      </c>
    </row>
    <row r="2436" spans="1:6" x14ac:dyDescent="0.3">
      <c r="A2436" s="425">
        <v>44066</v>
      </c>
      <c r="B2436" s="12">
        <v>235</v>
      </c>
      <c r="C2436" s="426">
        <v>1.2749999999999999</v>
      </c>
      <c r="D2436" s="426">
        <v>25.589799999999997</v>
      </c>
      <c r="E2436" s="14">
        <v>2.9293885748541539</v>
      </c>
      <c r="F2436" s="14">
        <v>0</v>
      </c>
    </row>
    <row r="2437" spans="1:6" x14ac:dyDescent="0.3">
      <c r="A2437" s="425">
        <v>44067</v>
      </c>
      <c r="B2437" s="12">
        <v>236</v>
      </c>
      <c r="C2437" s="426">
        <v>0.16666666666666666</v>
      </c>
      <c r="D2437" s="426">
        <v>25.776679999999999</v>
      </c>
      <c r="E2437" s="14">
        <v>2.9969618285902162</v>
      </c>
      <c r="F2437" s="14">
        <v>0</v>
      </c>
    </row>
    <row r="2438" spans="1:6" x14ac:dyDescent="0.3">
      <c r="A2438" s="425">
        <v>44068</v>
      </c>
      <c r="B2438" s="12">
        <v>237</v>
      </c>
      <c r="C2438" s="426">
        <v>0.23333333333333334</v>
      </c>
      <c r="D2438" s="426">
        <v>25.651240000000001</v>
      </c>
      <c r="E2438" s="14">
        <v>2.9514464805289866</v>
      </c>
      <c r="F2438" s="14">
        <v>0</v>
      </c>
    </row>
    <row r="2439" spans="1:6" x14ac:dyDescent="0.3">
      <c r="A2439" s="425">
        <v>44069</v>
      </c>
      <c r="B2439" s="12">
        <v>238</v>
      </c>
      <c r="C2439" s="426">
        <v>4.0444444444444443</v>
      </c>
      <c r="D2439" s="426">
        <v>25.602600000000002</v>
      </c>
      <c r="E2439" s="14">
        <v>2.9339712396432418</v>
      </c>
      <c r="F2439" s="14">
        <v>0</v>
      </c>
    </row>
    <row r="2440" spans="1:6" x14ac:dyDescent="0.3">
      <c r="A2440" s="425">
        <v>44070</v>
      </c>
      <c r="B2440" s="12">
        <v>239</v>
      </c>
      <c r="C2440" s="426">
        <v>0.15</v>
      </c>
      <c r="D2440" s="426">
        <v>25.738280000000003</v>
      </c>
      <c r="E2440" s="14">
        <v>2.9829599281437638</v>
      </c>
      <c r="F2440" s="14">
        <v>0</v>
      </c>
    </row>
    <row r="2441" spans="1:6" x14ac:dyDescent="0.3">
      <c r="A2441" s="425">
        <v>44071</v>
      </c>
      <c r="B2441" s="12">
        <v>240</v>
      </c>
      <c r="C2441" s="426">
        <v>1.6</v>
      </c>
      <c r="D2441" s="426">
        <v>25.8202</v>
      </c>
      <c r="E2441" s="14">
        <v>3.012904010364279</v>
      </c>
      <c r="F2441" s="14">
        <v>0</v>
      </c>
    </row>
    <row r="2442" spans="1:6" x14ac:dyDescent="0.3">
      <c r="A2442" s="425">
        <v>44072</v>
      </c>
      <c r="B2442" s="12">
        <v>241</v>
      </c>
      <c r="C2442" s="426">
        <v>2.25</v>
      </c>
      <c r="D2442" s="426">
        <v>25.658920000000002</v>
      </c>
      <c r="E2442" s="14">
        <v>2.9542145823779911</v>
      </c>
      <c r="F2442" s="14">
        <v>0</v>
      </c>
    </row>
    <row r="2443" spans="1:6" x14ac:dyDescent="0.3">
      <c r="A2443" s="425">
        <v>44073</v>
      </c>
      <c r="B2443" s="12">
        <v>242</v>
      </c>
      <c r="C2443" s="426">
        <v>0.56111111111111112</v>
      </c>
      <c r="D2443" s="426">
        <v>25.551400000000001</v>
      </c>
      <c r="E2443" s="14">
        <v>2.9156807366395259</v>
      </c>
      <c r="F2443" s="14">
        <v>0</v>
      </c>
    </row>
    <row r="2444" spans="1:6" x14ac:dyDescent="0.3">
      <c r="A2444" s="425">
        <v>44074</v>
      </c>
      <c r="B2444" s="12">
        <v>243</v>
      </c>
      <c r="C2444" s="426">
        <v>0.16666666666666666</v>
      </c>
      <c r="D2444" s="426">
        <v>25.745960000000004</v>
      </c>
      <c r="E2444" s="14">
        <v>2.9857554579538359</v>
      </c>
      <c r="F2444" s="14">
        <v>0</v>
      </c>
    </row>
    <row r="2445" spans="1:6" x14ac:dyDescent="0.3">
      <c r="A2445" s="425">
        <v>44075</v>
      </c>
      <c r="B2445" s="12">
        <v>244</v>
      </c>
      <c r="C2445" s="426">
        <v>5</v>
      </c>
      <c r="D2445" s="426">
        <v>25.761319999999998</v>
      </c>
      <c r="E2445" s="14">
        <v>3.0164912184122996</v>
      </c>
      <c r="F2445" s="14">
        <v>0</v>
      </c>
    </row>
    <row r="2446" spans="1:6" x14ac:dyDescent="0.3">
      <c r="A2446" s="425">
        <v>44076</v>
      </c>
      <c r="B2446" s="12">
        <v>245</v>
      </c>
      <c r="C2446" s="426">
        <v>1.4777777777777779</v>
      </c>
      <c r="D2446" s="426">
        <v>25.63588</v>
      </c>
      <c r="E2446" s="14">
        <v>2.9706731329195835</v>
      </c>
      <c r="F2446" s="14">
        <v>0</v>
      </c>
    </row>
    <row r="2447" spans="1:6" x14ac:dyDescent="0.3">
      <c r="A2447" s="425">
        <v>44077</v>
      </c>
      <c r="B2447" s="12">
        <v>246</v>
      </c>
      <c r="C2447" s="426">
        <v>1.6055555555555554</v>
      </c>
      <c r="D2447" s="426">
        <v>25.710120000000003</v>
      </c>
      <c r="E2447" s="14">
        <v>2.9977113108635804</v>
      </c>
      <c r="F2447" s="14">
        <v>0</v>
      </c>
    </row>
    <row r="2448" spans="1:6" x14ac:dyDescent="0.3">
      <c r="A2448" s="425">
        <v>44078</v>
      </c>
      <c r="B2448" s="12">
        <v>247</v>
      </c>
      <c r="C2448" s="426">
        <v>0.42000000000000004</v>
      </c>
      <c r="D2448" s="426">
        <v>25.881640000000001</v>
      </c>
      <c r="E2448" s="14">
        <v>3.0610523246608659</v>
      </c>
      <c r="F2448" s="14">
        <v>0</v>
      </c>
    </row>
    <row r="2449" spans="1:6" x14ac:dyDescent="0.3">
      <c r="A2449" s="425">
        <v>44079</v>
      </c>
      <c r="B2449" s="12">
        <v>248</v>
      </c>
      <c r="C2449" s="426">
        <v>0.22999999999999998</v>
      </c>
      <c r="D2449" s="426">
        <v>25.733160000000002</v>
      </c>
      <c r="E2449" s="14">
        <v>3.0061488284051241</v>
      </c>
      <c r="F2449" s="14">
        <v>0</v>
      </c>
    </row>
    <row r="2450" spans="1:6" x14ac:dyDescent="0.3">
      <c r="A2450" s="425">
        <v>44080</v>
      </c>
      <c r="B2450" s="12">
        <v>249</v>
      </c>
      <c r="C2450" s="426">
        <v>2.1437500000000003</v>
      </c>
      <c r="D2450" s="426">
        <v>25.7818</v>
      </c>
      <c r="E2450" s="14">
        <v>3.0240336116231554</v>
      </c>
      <c r="F2450" s="14">
        <v>0</v>
      </c>
    </row>
    <row r="2451" spans="1:6" x14ac:dyDescent="0.3">
      <c r="A2451" s="425">
        <v>44081</v>
      </c>
      <c r="B2451" s="12">
        <v>250</v>
      </c>
      <c r="C2451" s="426">
        <v>7.0349999999999993</v>
      </c>
      <c r="D2451" s="426">
        <v>25.874244444444443</v>
      </c>
      <c r="E2451" s="14">
        <v>3.0582959754158998</v>
      </c>
      <c r="F2451" s="14">
        <v>0</v>
      </c>
    </row>
    <row r="2452" spans="1:6" x14ac:dyDescent="0.3">
      <c r="A2452" s="425">
        <v>44082</v>
      </c>
      <c r="B2452" s="12">
        <v>251</v>
      </c>
      <c r="C2452" s="426">
        <v>3.5350000000000001</v>
      </c>
      <c r="D2452" s="426">
        <v>25.794599999999996</v>
      </c>
      <c r="E2452" s="14">
        <v>3.0287564469176265</v>
      </c>
      <c r="F2452" s="14">
        <v>0</v>
      </c>
    </row>
    <row r="2453" spans="1:6" x14ac:dyDescent="0.3">
      <c r="A2453" s="425">
        <v>44083</v>
      </c>
      <c r="B2453" s="12">
        <v>252</v>
      </c>
      <c r="C2453" s="426">
        <v>2.2944444444444447</v>
      </c>
      <c r="D2453" s="426">
        <v>25.615400000000001</v>
      </c>
      <c r="E2453" s="14">
        <v>2.9632543891381671</v>
      </c>
      <c r="F2453" s="14">
        <v>0</v>
      </c>
    </row>
    <row r="2454" spans="1:6" x14ac:dyDescent="0.3">
      <c r="A2454" s="425">
        <v>44084</v>
      </c>
      <c r="B2454" s="12">
        <v>253</v>
      </c>
      <c r="C2454" s="426">
        <v>6.0062499999999996</v>
      </c>
      <c r="D2454" s="426">
        <v>25.594920000000002</v>
      </c>
      <c r="E2454" s="14">
        <v>2.9558529450785982</v>
      </c>
      <c r="F2454" s="14">
        <v>0</v>
      </c>
    </row>
    <row r="2455" spans="1:6" x14ac:dyDescent="0.3">
      <c r="A2455" s="425">
        <v>44085</v>
      </c>
      <c r="B2455" s="12">
        <v>254</v>
      </c>
      <c r="C2455" s="426">
        <v>2.1666666666666661</v>
      </c>
      <c r="D2455" s="426">
        <v>25.725480000000005</v>
      </c>
      <c r="E2455" s="14">
        <v>3.0033338798655262</v>
      </c>
      <c r="F2455" s="14">
        <v>0</v>
      </c>
    </row>
    <row r="2456" spans="1:6" x14ac:dyDescent="0.3">
      <c r="A2456" s="425">
        <v>44086</v>
      </c>
      <c r="B2456" s="12">
        <v>255</v>
      </c>
      <c r="C2456" s="426">
        <v>4.9999999999999996E-2</v>
      </c>
      <c r="D2456" s="426">
        <v>25.7818</v>
      </c>
      <c r="E2456" s="14">
        <v>3.0240336116231554</v>
      </c>
      <c r="F2456" s="14">
        <v>0</v>
      </c>
    </row>
    <row r="2457" spans="1:6" x14ac:dyDescent="0.3">
      <c r="A2457" s="425">
        <v>44087</v>
      </c>
      <c r="B2457" s="12">
        <v>256</v>
      </c>
      <c r="C2457" s="426">
        <v>0.5</v>
      </c>
      <c r="D2457" s="426">
        <v>25.697319999999998</v>
      </c>
      <c r="E2457" s="14">
        <v>2.9930332971161571</v>
      </c>
      <c r="F2457" s="14">
        <v>0</v>
      </c>
    </row>
    <row r="2458" spans="1:6" x14ac:dyDescent="0.3">
      <c r="A2458" s="425">
        <v>44088</v>
      </c>
      <c r="B2458" s="12">
        <v>257</v>
      </c>
      <c r="C2458" s="426">
        <v>1.1625000000000001</v>
      </c>
      <c r="D2458" s="426">
        <v>25.881640000000001</v>
      </c>
      <c r="E2458" s="14">
        <v>3.0610523246608659</v>
      </c>
      <c r="F2458" s="14">
        <v>0</v>
      </c>
    </row>
    <row r="2459" spans="1:6" x14ac:dyDescent="0.3">
      <c r="A2459" s="425">
        <v>44089</v>
      </c>
      <c r="B2459" s="12">
        <v>258</v>
      </c>
      <c r="C2459" s="426">
        <v>1.7777777777777777</v>
      </c>
      <c r="D2459" s="426">
        <v>25.857177777777778</v>
      </c>
      <c r="E2459" s="14">
        <v>3.0519438625067803</v>
      </c>
      <c r="F2459" s="14">
        <v>0</v>
      </c>
    </row>
    <row r="2460" spans="1:6" x14ac:dyDescent="0.3">
      <c r="A2460" s="425">
        <v>44090</v>
      </c>
      <c r="B2460" s="12">
        <v>259</v>
      </c>
      <c r="C2460" s="426">
        <v>5.7285714285714286</v>
      </c>
      <c r="D2460" s="426">
        <v>26.04206666666667</v>
      </c>
      <c r="E2460" s="14">
        <v>3.1214057863880935</v>
      </c>
      <c r="F2460" s="14">
        <v>0</v>
      </c>
    </row>
    <row r="2461" spans="1:6" x14ac:dyDescent="0.3">
      <c r="A2461" s="425">
        <v>44091</v>
      </c>
      <c r="B2461" s="12">
        <v>260</v>
      </c>
      <c r="C2461" s="426">
        <v>0.14285714285714285</v>
      </c>
      <c r="D2461" s="426">
        <v>26.187133333333332</v>
      </c>
      <c r="E2461" s="14">
        <v>3.1769091886813556</v>
      </c>
      <c r="F2461" s="14">
        <v>0</v>
      </c>
    </row>
    <row r="2462" spans="1:6" x14ac:dyDescent="0.3">
      <c r="A2462" s="425">
        <v>44092</v>
      </c>
      <c r="B2462" s="12">
        <v>261</v>
      </c>
      <c r="C2462" s="426">
        <v>0.5</v>
      </c>
      <c r="D2462" s="426">
        <v>26.133088888888889</v>
      </c>
      <c r="E2462" s="14">
        <v>3.1561280719010432</v>
      </c>
      <c r="F2462" s="14">
        <v>0</v>
      </c>
    </row>
    <row r="2463" spans="1:6" x14ac:dyDescent="0.3">
      <c r="A2463" s="425">
        <v>44093</v>
      </c>
      <c r="B2463" s="12">
        <v>262</v>
      </c>
      <c r="C2463" s="426">
        <v>0.55714285714285716</v>
      </c>
      <c r="D2463" s="426">
        <v>26.178600000000003</v>
      </c>
      <c r="E2463" s="14">
        <v>3.1736197846573395</v>
      </c>
      <c r="F2463" s="14">
        <v>0</v>
      </c>
    </row>
    <row r="2464" spans="1:6" x14ac:dyDescent="0.3">
      <c r="A2464" s="425">
        <v>44094</v>
      </c>
      <c r="B2464" s="12">
        <v>263</v>
      </c>
      <c r="C2464" s="426">
        <v>0</v>
      </c>
      <c r="D2464" s="426">
        <v>25.874244444444443</v>
      </c>
      <c r="E2464" s="14">
        <v>3.0582959754158998</v>
      </c>
      <c r="F2464" s="14">
        <v>0</v>
      </c>
    </row>
    <row r="2465" spans="1:6" x14ac:dyDescent="0.3">
      <c r="A2465" s="425">
        <v>44095</v>
      </c>
      <c r="B2465" s="12">
        <v>264</v>
      </c>
      <c r="C2465" s="426">
        <v>1.7437499999999999</v>
      </c>
      <c r="D2465" s="426">
        <v>25.80597777777778</v>
      </c>
      <c r="E2465" s="14">
        <v>3.0329602342666835</v>
      </c>
      <c r="F2465" s="14">
        <v>0</v>
      </c>
    </row>
    <row r="2466" spans="1:6" x14ac:dyDescent="0.3">
      <c r="A2466" s="425">
        <v>44096</v>
      </c>
      <c r="B2466" s="12">
        <v>265</v>
      </c>
      <c r="C2466" s="426">
        <v>1.5874999999999999</v>
      </c>
      <c r="D2466" s="426">
        <v>26.007933333333334</v>
      </c>
      <c r="E2466" s="14">
        <v>3.1084745090995991</v>
      </c>
      <c r="F2466" s="14">
        <v>0</v>
      </c>
    </row>
    <row r="2467" spans="1:6" x14ac:dyDescent="0.3">
      <c r="A2467" s="425">
        <v>44097</v>
      </c>
      <c r="B2467" s="12">
        <v>266</v>
      </c>
      <c r="C2467" s="426">
        <v>0.74285714285714277</v>
      </c>
      <c r="D2467" s="426">
        <v>26.101800000000001</v>
      </c>
      <c r="E2467" s="14">
        <v>3.1441530500510422</v>
      </c>
      <c r="F2467" s="14">
        <v>0</v>
      </c>
    </row>
    <row r="2468" spans="1:6" x14ac:dyDescent="0.3">
      <c r="A2468" s="425">
        <v>44098</v>
      </c>
      <c r="B2468" s="12">
        <v>267</v>
      </c>
      <c r="C2468" s="426">
        <v>0</v>
      </c>
      <c r="D2468" s="426">
        <v>25.817355555555558</v>
      </c>
      <c r="E2468" s="14">
        <v>3.0371693995629259</v>
      </c>
      <c r="F2468" s="14">
        <v>0</v>
      </c>
    </row>
    <row r="2469" spans="1:6" x14ac:dyDescent="0.3">
      <c r="A2469" s="425">
        <v>44099</v>
      </c>
      <c r="B2469" s="12">
        <v>268</v>
      </c>
      <c r="C2469" s="426">
        <v>0.94374999999999998</v>
      </c>
      <c r="D2469" s="426">
        <v>25.899844444444444</v>
      </c>
      <c r="E2469" s="14">
        <v>3.0678468933430714</v>
      </c>
      <c r="F2469" s="14">
        <v>0</v>
      </c>
    </row>
    <row r="2470" spans="1:6" x14ac:dyDescent="0.3">
      <c r="A2470" s="425">
        <v>44100</v>
      </c>
      <c r="B2470" s="12">
        <v>269</v>
      </c>
      <c r="C2470" s="426">
        <v>2.0874999999999999</v>
      </c>
      <c r="D2470" s="426">
        <v>26.141622222222225</v>
      </c>
      <c r="E2470" s="14">
        <v>3.1594011294834874</v>
      </c>
      <c r="F2470" s="14">
        <v>0</v>
      </c>
    </row>
    <row r="2471" spans="1:6" x14ac:dyDescent="0.3">
      <c r="A2471" s="425">
        <v>44101</v>
      </c>
      <c r="B2471" s="12">
        <v>270</v>
      </c>
      <c r="C2471" s="426">
        <v>0</v>
      </c>
      <c r="D2471" s="426">
        <v>26.170066666666671</v>
      </c>
      <c r="E2471" s="14">
        <v>3.1703334476584186</v>
      </c>
      <c r="F2471" s="14">
        <v>0</v>
      </c>
    </row>
    <row r="2472" spans="1:6" x14ac:dyDescent="0.3">
      <c r="A2472" s="425">
        <v>44102</v>
      </c>
      <c r="B2472" s="12">
        <v>271</v>
      </c>
      <c r="C2472" s="426">
        <v>0.57777777777777783</v>
      </c>
      <c r="D2472" s="426">
        <v>26.216999999999999</v>
      </c>
      <c r="E2472" s="14">
        <v>3.1884462693516902</v>
      </c>
      <c r="F2472" s="14">
        <v>0</v>
      </c>
    </row>
    <row r="2473" spans="1:6" x14ac:dyDescent="0.3">
      <c r="A2473" s="425">
        <v>44103</v>
      </c>
      <c r="B2473" s="12">
        <v>272</v>
      </c>
      <c r="C2473" s="426">
        <v>0.21249999999999999</v>
      </c>
      <c r="D2473" s="426">
        <v>26.252839999999999</v>
      </c>
      <c r="E2473" s="14">
        <v>3.2023404328839575</v>
      </c>
      <c r="F2473" s="14">
        <v>0</v>
      </c>
    </row>
    <row r="2474" spans="1:6" x14ac:dyDescent="0.3">
      <c r="A2474" s="425">
        <v>44104</v>
      </c>
      <c r="B2474" s="12">
        <v>273</v>
      </c>
      <c r="C2474" s="426">
        <v>0.95</v>
      </c>
      <c r="D2474" s="426">
        <v>26.109480000000001</v>
      </c>
      <c r="E2474" s="14">
        <v>3.1470885640386435</v>
      </c>
      <c r="F2474" s="14">
        <v>0</v>
      </c>
    </row>
    <row r="2475" spans="1:6" x14ac:dyDescent="0.3">
      <c r="A2475" s="425">
        <v>44105</v>
      </c>
      <c r="B2475" s="12">
        <v>274</v>
      </c>
      <c r="C2475" s="426">
        <v>5.5714285714285712</v>
      </c>
      <c r="D2475" s="426">
        <v>26.19652</v>
      </c>
      <c r="E2475" s="14">
        <v>3.2335399279374291</v>
      </c>
      <c r="F2475" s="14">
        <v>0</v>
      </c>
    </row>
    <row r="2476" spans="1:6" x14ac:dyDescent="0.3">
      <c r="A2476" s="425">
        <v>44106</v>
      </c>
      <c r="B2476" s="12">
        <v>275</v>
      </c>
      <c r="C2476" s="426">
        <v>7.5400000000000009</v>
      </c>
      <c r="D2476" s="426">
        <v>26.403880000000001</v>
      </c>
      <c r="E2476" s="14">
        <v>3.3158494653789616</v>
      </c>
      <c r="F2476" s="14">
        <v>0</v>
      </c>
    </row>
    <row r="2477" spans="1:6" x14ac:dyDescent="0.3">
      <c r="A2477" s="425">
        <v>44107</v>
      </c>
      <c r="B2477" s="12">
        <v>276</v>
      </c>
      <c r="C2477" s="426">
        <v>0</v>
      </c>
      <c r="D2477" s="426">
        <v>26.283560000000001</v>
      </c>
      <c r="E2477" s="14">
        <v>3.2678644387754772</v>
      </c>
      <c r="F2477" s="14">
        <v>0</v>
      </c>
    </row>
    <row r="2478" spans="1:6" x14ac:dyDescent="0.3">
      <c r="A2478" s="425">
        <v>44108</v>
      </c>
      <c r="B2478" s="12">
        <v>277</v>
      </c>
      <c r="C2478" s="426">
        <v>0.52222222222222225</v>
      </c>
      <c r="D2478" s="426">
        <v>26.36036</v>
      </c>
      <c r="E2478" s="14">
        <v>3.2984211741757385</v>
      </c>
      <c r="F2478" s="14">
        <v>0</v>
      </c>
    </row>
    <row r="2479" spans="1:6" x14ac:dyDescent="0.3">
      <c r="A2479" s="425">
        <v>44109</v>
      </c>
      <c r="B2479" s="12">
        <v>278</v>
      </c>
      <c r="C2479" s="426">
        <v>1.6111111111111112</v>
      </c>
      <c r="D2479" s="426">
        <v>26.437159999999999</v>
      </c>
      <c r="E2479" s="14">
        <v>3.3292321462019645</v>
      </c>
      <c r="F2479" s="14">
        <v>0</v>
      </c>
    </row>
    <row r="2480" spans="1:6" x14ac:dyDescent="0.3">
      <c r="A2480" s="425">
        <v>44110</v>
      </c>
      <c r="B2480" s="12">
        <v>279</v>
      </c>
      <c r="C2480" s="426">
        <v>4.8499999999999996</v>
      </c>
      <c r="D2480" s="426">
        <v>26.380839999999999</v>
      </c>
      <c r="E2480" s="14">
        <v>3.3066125457073747</v>
      </c>
      <c r="F2480" s="14">
        <v>0</v>
      </c>
    </row>
    <row r="2481" spans="1:6" x14ac:dyDescent="0.3">
      <c r="A2481" s="425">
        <v>44111</v>
      </c>
      <c r="B2481" s="12">
        <v>280</v>
      </c>
      <c r="C2481" s="426">
        <v>0.57999999999999996</v>
      </c>
      <c r="D2481" s="426">
        <v>26.411560000000001</v>
      </c>
      <c r="E2481" s="14">
        <v>3.3189335303552938</v>
      </c>
      <c r="F2481" s="14">
        <v>0</v>
      </c>
    </row>
    <row r="2482" spans="1:6" x14ac:dyDescent="0.3">
      <c r="A2482" s="425">
        <v>44112</v>
      </c>
      <c r="B2482" s="12">
        <v>281</v>
      </c>
      <c r="C2482" s="426">
        <v>2.6444444444444444</v>
      </c>
      <c r="D2482" s="426">
        <v>26.3322</v>
      </c>
      <c r="E2482" s="14">
        <v>3.2871875553159513</v>
      </c>
      <c r="F2482" s="14">
        <v>0</v>
      </c>
    </row>
    <row r="2483" spans="1:6" x14ac:dyDescent="0.3">
      <c r="A2483" s="425">
        <v>44113</v>
      </c>
      <c r="B2483" s="12">
        <v>282</v>
      </c>
      <c r="C2483" s="426">
        <v>2.7722222222222226</v>
      </c>
      <c r="D2483" s="426">
        <v>26.439720000000001</v>
      </c>
      <c r="E2483" s="14">
        <v>3.3302635653129968</v>
      </c>
      <c r="F2483" s="14">
        <v>0</v>
      </c>
    </row>
    <row r="2484" spans="1:6" x14ac:dyDescent="0.3">
      <c r="A2484" s="425">
        <v>44114</v>
      </c>
      <c r="B2484" s="12">
        <v>283</v>
      </c>
      <c r="C2484" s="426">
        <v>0.25</v>
      </c>
      <c r="D2484" s="426">
        <v>26.498600000000003</v>
      </c>
      <c r="E2484" s="14">
        <v>3.3540644454675648</v>
      </c>
      <c r="F2484" s="14">
        <v>0</v>
      </c>
    </row>
    <row r="2485" spans="1:6" x14ac:dyDescent="0.3">
      <c r="A2485" s="425">
        <v>44115</v>
      </c>
      <c r="B2485" s="12">
        <v>284</v>
      </c>
      <c r="C2485" s="426">
        <v>1.675</v>
      </c>
      <c r="D2485" s="426">
        <v>26.549800000000001</v>
      </c>
      <c r="E2485" s="14">
        <v>3.374882922885873</v>
      </c>
      <c r="F2485" s="14">
        <v>0</v>
      </c>
    </row>
    <row r="2486" spans="1:6" x14ac:dyDescent="0.3">
      <c r="A2486" s="425">
        <v>44116</v>
      </c>
      <c r="B2486" s="12">
        <v>285</v>
      </c>
      <c r="C2486" s="426">
        <v>5.5555555555555552E-2</v>
      </c>
      <c r="D2486" s="426">
        <v>26.60868</v>
      </c>
      <c r="E2486" s="14">
        <v>3.3989648220638036</v>
      </c>
      <c r="F2486" s="14">
        <v>0</v>
      </c>
    </row>
    <row r="2487" spans="1:6" x14ac:dyDescent="0.3">
      <c r="A2487" s="425">
        <v>44117</v>
      </c>
      <c r="B2487" s="12">
        <v>286</v>
      </c>
      <c r="C2487" s="426">
        <v>0</v>
      </c>
      <c r="D2487" s="426">
        <v>26.65476</v>
      </c>
      <c r="E2487" s="14">
        <v>3.4179166736901925</v>
      </c>
      <c r="F2487" s="14">
        <v>0</v>
      </c>
    </row>
    <row r="2488" spans="1:6" x14ac:dyDescent="0.3">
      <c r="A2488" s="425">
        <v>44118</v>
      </c>
      <c r="B2488" s="12">
        <v>287</v>
      </c>
      <c r="C2488" s="426">
        <v>1.6666666666666667</v>
      </c>
      <c r="D2488" s="426">
        <v>26.670120000000004</v>
      </c>
      <c r="E2488" s="14">
        <v>3.4242545032974672</v>
      </c>
      <c r="F2488" s="14">
        <v>0</v>
      </c>
    </row>
    <row r="2489" spans="1:6" x14ac:dyDescent="0.3">
      <c r="A2489" s="425">
        <v>44119</v>
      </c>
      <c r="B2489" s="12">
        <v>288</v>
      </c>
      <c r="C2489" s="426">
        <v>1.6714285714285713</v>
      </c>
      <c r="D2489" s="426">
        <v>26.5242</v>
      </c>
      <c r="E2489" s="14">
        <v>3.3644594769353389</v>
      </c>
      <c r="F2489" s="14">
        <v>0</v>
      </c>
    </row>
    <row r="2490" spans="1:6" x14ac:dyDescent="0.3">
      <c r="A2490" s="425">
        <v>44120</v>
      </c>
      <c r="B2490" s="12">
        <v>289</v>
      </c>
      <c r="C2490" s="426">
        <v>1.3666666666666667</v>
      </c>
      <c r="D2490" s="426">
        <v>26.434600000000003</v>
      </c>
      <c r="E2490" s="14">
        <v>3.328201010355369</v>
      </c>
      <c r="F2490" s="14">
        <v>0</v>
      </c>
    </row>
    <row r="2491" spans="1:6" x14ac:dyDescent="0.3">
      <c r="A2491" s="425">
        <v>44121</v>
      </c>
      <c r="B2491" s="12">
        <v>290</v>
      </c>
      <c r="C2491" s="426">
        <v>5.177777777777778</v>
      </c>
      <c r="D2491" s="426">
        <v>26.629159999999999</v>
      </c>
      <c r="E2491" s="14">
        <v>3.4073764584285469</v>
      </c>
      <c r="F2491" s="14">
        <v>0</v>
      </c>
    </row>
    <row r="2492" spans="1:6" x14ac:dyDescent="0.3">
      <c r="A2492" s="425">
        <v>44122</v>
      </c>
      <c r="B2492" s="12">
        <v>291</v>
      </c>
      <c r="C2492" s="426">
        <v>0.9</v>
      </c>
      <c r="D2492" s="426">
        <v>26.624040000000001</v>
      </c>
      <c r="E2492" s="14">
        <v>3.4052718386351843</v>
      </c>
      <c r="F2492" s="14">
        <v>0</v>
      </c>
    </row>
    <row r="2493" spans="1:6" x14ac:dyDescent="0.3">
      <c r="A2493" s="425">
        <v>44123</v>
      </c>
      <c r="B2493" s="12">
        <v>292</v>
      </c>
      <c r="C2493" s="426">
        <v>0</v>
      </c>
      <c r="D2493" s="426">
        <v>26.787880000000001</v>
      </c>
      <c r="E2493" s="14">
        <v>3.4731865352599187</v>
      </c>
      <c r="F2493" s="14">
        <v>0</v>
      </c>
    </row>
    <row r="2494" spans="1:6" x14ac:dyDescent="0.3">
      <c r="A2494" s="425">
        <v>44124</v>
      </c>
      <c r="B2494" s="12">
        <v>293</v>
      </c>
      <c r="C2494" s="426">
        <v>0.57999999999999996</v>
      </c>
      <c r="D2494" s="426">
        <v>26.711079999999999</v>
      </c>
      <c r="E2494" s="14">
        <v>3.4412056655286367</v>
      </c>
      <c r="F2494" s="14">
        <v>0</v>
      </c>
    </row>
    <row r="2495" spans="1:6" x14ac:dyDescent="0.3">
      <c r="A2495" s="425">
        <v>44125</v>
      </c>
      <c r="B2495" s="12">
        <v>294</v>
      </c>
      <c r="C2495" s="426">
        <v>2.5</v>
      </c>
      <c r="D2495" s="426">
        <v>26.847044444444442</v>
      </c>
      <c r="E2495" s="14">
        <v>3.4979996280664798</v>
      </c>
      <c r="F2495" s="14">
        <v>0</v>
      </c>
    </row>
    <row r="2496" spans="1:6" x14ac:dyDescent="0.3">
      <c r="A2496" s="425">
        <v>44126</v>
      </c>
      <c r="B2496" s="12">
        <v>295</v>
      </c>
      <c r="C2496" s="426">
        <v>0.58888888888888891</v>
      </c>
      <c r="D2496" s="426">
        <v>26.613799999999998</v>
      </c>
      <c r="E2496" s="14">
        <v>3.4010660206589542</v>
      </c>
      <c r="F2496" s="14">
        <v>0</v>
      </c>
    </row>
    <row r="2497" spans="1:6" x14ac:dyDescent="0.3">
      <c r="A2497" s="425">
        <v>44127</v>
      </c>
      <c r="B2497" s="12">
        <v>296</v>
      </c>
      <c r="C2497" s="426">
        <v>0.88888888888888884</v>
      </c>
      <c r="D2497" s="426">
        <v>26.58052</v>
      </c>
      <c r="E2497" s="14">
        <v>3.3874286015285593</v>
      </c>
      <c r="F2497" s="14">
        <v>0</v>
      </c>
    </row>
    <row r="2498" spans="1:6" x14ac:dyDescent="0.3">
      <c r="A2498" s="425">
        <v>44128</v>
      </c>
      <c r="B2498" s="12">
        <v>297</v>
      </c>
      <c r="C2498" s="426">
        <v>2.3937499999999998</v>
      </c>
      <c r="D2498" s="426">
        <v>26.521639999999998</v>
      </c>
      <c r="E2498" s="14">
        <v>3.3634186955634431</v>
      </c>
      <c r="F2498" s="14">
        <v>0</v>
      </c>
    </row>
    <row r="2499" spans="1:6" x14ac:dyDescent="0.3">
      <c r="A2499" s="425">
        <v>44129</v>
      </c>
      <c r="B2499" s="12">
        <v>298</v>
      </c>
      <c r="C2499" s="426">
        <v>2.125</v>
      </c>
      <c r="D2499" s="426">
        <v>26.728999999999999</v>
      </c>
      <c r="E2499" s="14">
        <v>3.4486448178912879</v>
      </c>
      <c r="F2499" s="14">
        <v>0</v>
      </c>
    </row>
    <row r="2500" spans="1:6" x14ac:dyDescent="0.3">
      <c r="A2500" s="425">
        <v>44130</v>
      </c>
      <c r="B2500" s="12">
        <v>299</v>
      </c>
      <c r="C2500" s="426">
        <v>3.8149999999999999</v>
      </c>
      <c r="D2500" s="426">
        <v>26.639400000000002</v>
      </c>
      <c r="E2500" s="14">
        <v>3.4115891206562048</v>
      </c>
      <c r="F2500" s="14">
        <v>0</v>
      </c>
    </row>
    <row r="2501" spans="1:6" x14ac:dyDescent="0.3">
      <c r="A2501" s="425">
        <v>44131</v>
      </c>
      <c r="B2501" s="12">
        <v>300</v>
      </c>
      <c r="C2501" s="426">
        <v>0.53749999999999998</v>
      </c>
      <c r="D2501" s="426">
        <v>26.695719999999998</v>
      </c>
      <c r="E2501" s="14">
        <v>3.4348404045650147</v>
      </c>
      <c r="F2501" s="14">
        <v>0</v>
      </c>
    </row>
    <row r="2502" spans="1:6" x14ac:dyDescent="0.3">
      <c r="A2502" s="425">
        <v>44132</v>
      </c>
      <c r="B2502" s="12">
        <v>301</v>
      </c>
      <c r="C2502" s="426">
        <v>4.1111111111111107</v>
      </c>
      <c r="D2502" s="426">
        <v>26.782760000000003</v>
      </c>
      <c r="E2502" s="14">
        <v>3.4710464546598465</v>
      </c>
      <c r="F2502" s="14">
        <v>0</v>
      </c>
    </row>
    <row r="2503" spans="1:6" x14ac:dyDescent="0.3">
      <c r="A2503" s="425">
        <v>44133</v>
      </c>
      <c r="B2503" s="12">
        <v>302</v>
      </c>
      <c r="C2503" s="426">
        <v>0.1111111111111111</v>
      </c>
      <c r="D2503" s="426">
        <v>26.798120000000001</v>
      </c>
      <c r="E2503" s="14">
        <v>3.4774701382107942</v>
      </c>
      <c r="F2503" s="14">
        <v>0</v>
      </c>
    </row>
    <row r="2504" spans="1:6" x14ac:dyDescent="0.3">
      <c r="A2504" s="425">
        <v>44134</v>
      </c>
      <c r="B2504" s="12">
        <v>303</v>
      </c>
      <c r="C2504" s="426">
        <v>5.322222222222222</v>
      </c>
      <c r="D2504" s="426">
        <v>26.813479999999998</v>
      </c>
      <c r="E2504" s="14">
        <v>3.4839041500869667</v>
      </c>
      <c r="F2504" s="14">
        <v>0</v>
      </c>
    </row>
    <row r="2505" spans="1:6" x14ac:dyDescent="0.3">
      <c r="A2505" s="425">
        <v>44135</v>
      </c>
      <c r="B2505" s="12">
        <v>304</v>
      </c>
      <c r="C2505" s="426">
        <v>3</v>
      </c>
      <c r="D2505" s="426">
        <v>26.979880000000001</v>
      </c>
      <c r="E2505" s="14">
        <v>3.5542694765295484</v>
      </c>
      <c r="F2505" s="14">
        <v>0</v>
      </c>
    </row>
    <row r="2506" spans="1:6" x14ac:dyDescent="0.3">
      <c r="A2506" s="425">
        <v>44136</v>
      </c>
      <c r="B2506" s="12">
        <v>305</v>
      </c>
      <c r="C2506" s="426">
        <v>0.78888888888888886</v>
      </c>
      <c r="D2506" s="426">
        <v>26.792999999999999</v>
      </c>
      <c r="E2506" s="14">
        <v>3.5038140561816213</v>
      </c>
      <c r="F2506" s="14">
        <v>0</v>
      </c>
    </row>
    <row r="2507" spans="1:6" x14ac:dyDescent="0.3">
      <c r="A2507" s="425">
        <v>44137</v>
      </c>
      <c r="B2507" s="12">
        <v>306</v>
      </c>
      <c r="C2507" s="426">
        <v>0.68888888888888888</v>
      </c>
      <c r="D2507" s="426">
        <v>26.723880000000001</v>
      </c>
      <c r="E2507" s="14">
        <v>3.4747680619895811</v>
      </c>
      <c r="F2507" s="14">
        <v>0</v>
      </c>
    </row>
    <row r="2508" spans="1:6" x14ac:dyDescent="0.3">
      <c r="A2508" s="425">
        <v>44138</v>
      </c>
      <c r="B2508" s="12">
        <v>307</v>
      </c>
      <c r="C2508" s="426">
        <v>0</v>
      </c>
      <c r="D2508" s="426">
        <v>26.769960000000005</v>
      </c>
      <c r="E2508" s="14">
        <v>3.4941086582006906</v>
      </c>
      <c r="F2508" s="14">
        <v>0</v>
      </c>
    </row>
    <row r="2509" spans="1:6" x14ac:dyDescent="0.3">
      <c r="A2509" s="425">
        <v>44139</v>
      </c>
      <c r="B2509" s="12">
        <v>308</v>
      </c>
      <c r="C2509" s="426">
        <v>3.2375000000000003</v>
      </c>
      <c r="D2509" s="426">
        <v>26.782760000000003</v>
      </c>
      <c r="E2509" s="14">
        <v>3.4994976551078785</v>
      </c>
      <c r="F2509" s="14">
        <v>0</v>
      </c>
    </row>
    <row r="2510" spans="1:6" x14ac:dyDescent="0.3">
      <c r="A2510" s="425">
        <v>44140</v>
      </c>
      <c r="B2510" s="12">
        <v>309</v>
      </c>
      <c r="C2510" s="426">
        <v>3.2399999999999998</v>
      </c>
      <c r="D2510" s="426">
        <v>26.92868</v>
      </c>
      <c r="E2510" s="14">
        <v>3.56144384014096</v>
      </c>
      <c r="F2510" s="14">
        <v>0</v>
      </c>
    </row>
    <row r="2511" spans="1:6" x14ac:dyDescent="0.3">
      <c r="A2511" s="425">
        <v>44141</v>
      </c>
      <c r="B2511" s="12">
        <v>310</v>
      </c>
      <c r="C2511" s="426">
        <v>0.79999999999999993</v>
      </c>
      <c r="D2511" s="426">
        <v>26.997800000000005</v>
      </c>
      <c r="E2511" s="14">
        <v>3.5911159765983505</v>
      </c>
      <c r="F2511" s="14">
        <v>0</v>
      </c>
    </row>
    <row r="2512" spans="1:6" x14ac:dyDescent="0.3">
      <c r="A2512" s="425">
        <v>44142</v>
      </c>
      <c r="B2512" s="12">
        <v>311</v>
      </c>
      <c r="C2512" s="426">
        <v>1.9750000000000001</v>
      </c>
      <c r="D2512" s="426">
        <v>27.08484</v>
      </c>
      <c r="E2512" s="14">
        <v>3.6287829837560621</v>
      </c>
      <c r="F2512" s="14">
        <v>0</v>
      </c>
    </row>
    <row r="2513" spans="1:6" x14ac:dyDescent="0.3">
      <c r="A2513" s="425">
        <v>44143</v>
      </c>
      <c r="B2513" s="12">
        <v>312</v>
      </c>
      <c r="C2513" s="426">
        <v>0.42777777777777776</v>
      </c>
      <c r="D2513" s="426">
        <v>26.887720000000002</v>
      </c>
      <c r="E2513" s="14">
        <v>3.5439603379882314</v>
      </c>
      <c r="F2513" s="14">
        <v>0</v>
      </c>
    </row>
    <row r="2514" spans="1:6" x14ac:dyDescent="0.3">
      <c r="A2514" s="425">
        <v>44144</v>
      </c>
      <c r="B2514" s="12">
        <v>313</v>
      </c>
      <c r="C2514" s="426">
        <v>6.0166666666666675</v>
      </c>
      <c r="D2514" s="426">
        <v>26.967079999999999</v>
      </c>
      <c r="E2514" s="14">
        <v>3.577902177349424</v>
      </c>
      <c r="F2514" s="14">
        <v>0</v>
      </c>
    </row>
    <row r="2515" spans="1:6" x14ac:dyDescent="0.3">
      <c r="A2515" s="425">
        <v>44145</v>
      </c>
      <c r="B2515" s="12">
        <v>314</v>
      </c>
      <c r="C2515" s="426">
        <v>2.5375000000000001</v>
      </c>
      <c r="D2515" s="426">
        <v>27.020840000000003</v>
      </c>
      <c r="E2515" s="14">
        <v>3.6010538473260274</v>
      </c>
      <c r="F2515" s="14">
        <v>0</v>
      </c>
    </row>
    <row r="2516" spans="1:6" x14ac:dyDescent="0.3">
      <c r="A2516" s="425">
        <v>44146</v>
      </c>
      <c r="B2516" s="12">
        <v>315</v>
      </c>
      <c r="C2516" s="426">
        <v>0</v>
      </c>
      <c r="D2516" s="426">
        <v>27.059240000000003</v>
      </c>
      <c r="E2516" s="14">
        <v>3.6176694420652931</v>
      </c>
      <c r="F2516" s="14">
        <v>0</v>
      </c>
    </row>
    <row r="2517" spans="1:6" x14ac:dyDescent="0.3">
      <c r="A2517" s="425">
        <v>44147</v>
      </c>
      <c r="B2517" s="12">
        <v>316</v>
      </c>
      <c r="C2517" s="426">
        <v>1.0299999999999998</v>
      </c>
      <c r="D2517" s="426">
        <v>27.189799999999998</v>
      </c>
      <c r="E2517" s="14">
        <v>3.674654198996739</v>
      </c>
      <c r="F2517" s="14">
        <v>0</v>
      </c>
    </row>
    <row r="2518" spans="1:6" x14ac:dyDescent="0.3">
      <c r="A2518" s="425">
        <v>44148</v>
      </c>
      <c r="B2518" s="12">
        <v>317</v>
      </c>
      <c r="C2518" s="426">
        <v>0.05</v>
      </c>
      <c r="D2518" s="426">
        <v>27.105319999999999</v>
      </c>
      <c r="E2518" s="14">
        <v>3.637694848999689</v>
      </c>
      <c r="F2518" s="14">
        <v>0</v>
      </c>
    </row>
    <row r="2519" spans="1:6" x14ac:dyDescent="0.3">
      <c r="A2519" s="425">
        <v>44149</v>
      </c>
      <c r="B2519" s="12">
        <v>318</v>
      </c>
      <c r="C2519" s="426">
        <v>1.9214285714285713</v>
      </c>
      <c r="D2519" s="426">
        <v>27.064360000000001</v>
      </c>
      <c r="E2519" s="14">
        <v>3.6198898146175491</v>
      </c>
      <c r="F2519" s="14">
        <v>0</v>
      </c>
    </row>
    <row r="2520" spans="1:6" x14ac:dyDescent="0.3">
      <c r="A2520" s="425">
        <v>44150</v>
      </c>
      <c r="B2520" s="12">
        <v>319</v>
      </c>
      <c r="C2520" s="426">
        <v>1.7666666666666666</v>
      </c>
      <c r="D2520" s="426">
        <v>27.077159999999999</v>
      </c>
      <c r="E2520" s="14">
        <v>3.6254458550822997</v>
      </c>
      <c r="F2520" s="14">
        <v>0</v>
      </c>
    </row>
    <row r="2521" spans="1:6" x14ac:dyDescent="0.3">
      <c r="A2521" s="425">
        <v>44151</v>
      </c>
      <c r="B2521" s="12">
        <v>320</v>
      </c>
      <c r="C2521" s="426">
        <v>11.31111111111111</v>
      </c>
      <c r="D2521" s="426">
        <v>27.107880000000002</v>
      </c>
      <c r="E2521" s="14">
        <v>3.6388101473767338</v>
      </c>
      <c r="F2521" s="14">
        <v>0</v>
      </c>
    </row>
    <row r="2522" spans="1:6" x14ac:dyDescent="0.3">
      <c r="A2522" s="425">
        <v>44152</v>
      </c>
      <c r="B2522" s="12">
        <v>321</v>
      </c>
      <c r="C2522" s="426">
        <v>0</v>
      </c>
      <c r="D2522" s="426">
        <v>27.133479999999999</v>
      </c>
      <c r="E2522" s="14">
        <v>3.6499792149747967</v>
      </c>
      <c r="F2522" s="14">
        <v>0</v>
      </c>
    </row>
    <row r="2523" spans="1:6" x14ac:dyDescent="0.3">
      <c r="A2523" s="425">
        <v>44153</v>
      </c>
      <c r="B2523" s="12">
        <v>322</v>
      </c>
      <c r="C2523" s="426">
        <v>1.9416666666666667</v>
      </c>
      <c r="D2523" s="426">
        <v>27.128644444444443</v>
      </c>
      <c r="E2523" s="14">
        <v>3.6478672614293126</v>
      </c>
      <c r="F2523" s="14">
        <v>0</v>
      </c>
    </row>
    <row r="2524" spans="1:6" x14ac:dyDescent="0.3">
      <c r="A2524" s="425">
        <v>44154</v>
      </c>
      <c r="B2524" s="12">
        <v>323</v>
      </c>
      <c r="C2524" s="426">
        <v>5.9124999999999996</v>
      </c>
      <c r="D2524" s="426">
        <v>27.097355555555559</v>
      </c>
      <c r="E2524" s="14">
        <v>3.634226901186989</v>
      </c>
      <c r="F2524" s="14">
        <v>0</v>
      </c>
    </row>
    <row r="2525" spans="1:6" x14ac:dyDescent="0.3">
      <c r="A2525" s="425">
        <v>44155</v>
      </c>
      <c r="B2525" s="12">
        <v>324</v>
      </c>
      <c r="C2525" s="426">
        <v>7.75</v>
      </c>
      <c r="D2525" s="426">
        <v>27.09451111111111</v>
      </c>
      <c r="E2525" s="14">
        <v>3.6329890339651283</v>
      </c>
      <c r="F2525" s="14">
        <v>0</v>
      </c>
    </row>
    <row r="2526" spans="1:6" x14ac:dyDescent="0.3">
      <c r="A2526" s="425">
        <v>44156</v>
      </c>
      <c r="B2526" s="12">
        <v>325</v>
      </c>
      <c r="C2526" s="426">
        <v>5.5250000000000004</v>
      </c>
      <c r="D2526" s="426">
        <v>27.169319999999999</v>
      </c>
      <c r="E2526" s="14">
        <v>3.6656650741274115</v>
      </c>
      <c r="F2526" s="14">
        <v>0</v>
      </c>
    </row>
    <row r="2527" spans="1:6" x14ac:dyDescent="0.3">
      <c r="A2527" s="425">
        <v>44157</v>
      </c>
      <c r="B2527" s="12">
        <v>326</v>
      </c>
      <c r="C2527" s="426">
        <v>8.0555555555555554</v>
      </c>
      <c r="D2527" s="426">
        <v>26.884022222222224</v>
      </c>
      <c r="E2527" s="14">
        <v>3.5423856233920668</v>
      </c>
      <c r="F2527" s="14">
        <v>0</v>
      </c>
    </row>
    <row r="2528" spans="1:6" x14ac:dyDescent="0.3">
      <c r="A2528" s="425">
        <v>44158</v>
      </c>
      <c r="B2528" s="12">
        <v>327</v>
      </c>
      <c r="C2528" s="426">
        <v>2.4714285714285715</v>
      </c>
      <c r="D2528" s="426">
        <v>26.943755555555555</v>
      </c>
      <c r="E2528" s="14">
        <v>3.5678974616311527</v>
      </c>
      <c r="F2528" s="14">
        <v>0</v>
      </c>
    </row>
    <row r="2529" spans="1:6" x14ac:dyDescent="0.3">
      <c r="A2529" s="425">
        <v>44159</v>
      </c>
      <c r="B2529" s="12">
        <v>328</v>
      </c>
      <c r="C2529" s="426">
        <v>1.53125</v>
      </c>
      <c r="D2529" s="426">
        <v>26.980733333333333</v>
      </c>
      <c r="E2529" s="14">
        <v>3.5837698019636148</v>
      </c>
      <c r="F2529" s="14">
        <v>0</v>
      </c>
    </row>
    <row r="2530" spans="1:6" x14ac:dyDescent="0.3">
      <c r="A2530" s="425">
        <v>44160</v>
      </c>
      <c r="B2530" s="12">
        <v>329</v>
      </c>
      <c r="C2530" s="426">
        <v>1.79375</v>
      </c>
      <c r="D2530" s="426">
        <v>26.975044444444443</v>
      </c>
      <c r="E2530" s="14">
        <v>3.5813239523770122</v>
      </c>
      <c r="F2530" s="14">
        <v>0</v>
      </c>
    </row>
    <row r="2531" spans="1:6" x14ac:dyDescent="0.3">
      <c r="A2531" s="425">
        <v>44161</v>
      </c>
      <c r="B2531" s="12">
        <v>330</v>
      </c>
      <c r="C2531" s="426">
        <v>7.1749999999999998</v>
      </c>
      <c r="D2531" s="426">
        <v>27.020555555555553</v>
      </c>
      <c r="E2531" s="14">
        <v>3.6009310136582346</v>
      </c>
      <c r="F2531" s="14">
        <v>0</v>
      </c>
    </row>
    <row r="2532" spans="1:6" x14ac:dyDescent="0.3">
      <c r="A2532" s="425">
        <v>44162</v>
      </c>
      <c r="B2532" s="12">
        <v>331</v>
      </c>
      <c r="C2532" s="426">
        <v>14.45</v>
      </c>
      <c r="D2532" s="426">
        <v>26.949444444444445</v>
      </c>
      <c r="E2532" s="14">
        <v>3.5703354102319276</v>
      </c>
      <c r="F2532" s="14">
        <v>0</v>
      </c>
    </row>
    <row r="2533" spans="1:6" x14ac:dyDescent="0.3">
      <c r="A2533" s="425">
        <v>44163</v>
      </c>
      <c r="B2533" s="12">
        <v>332</v>
      </c>
      <c r="C2533" s="426">
        <v>9.2437499999999986</v>
      </c>
      <c r="D2533" s="426">
        <v>27.034777777777776</v>
      </c>
      <c r="E2533" s="14">
        <v>3.6070771060261726</v>
      </c>
      <c r="F2533" s="14">
        <v>0</v>
      </c>
    </row>
    <row r="2534" spans="1:6" x14ac:dyDescent="0.3">
      <c r="A2534" s="425">
        <v>44164</v>
      </c>
      <c r="B2534" s="12">
        <v>333</v>
      </c>
      <c r="C2534" s="426">
        <v>2.4857142857142853</v>
      </c>
      <c r="D2534" s="426">
        <v>27.208288888888891</v>
      </c>
      <c r="E2534" s="14">
        <v>3.6827854962633668</v>
      </c>
      <c r="F2534" s="14">
        <v>0</v>
      </c>
    </row>
    <row r="2535" spans="1:6" x14ac:dyDescent="0.3">
      <c r="A2535" s="425">
        <v>44165</v>
      </c>
      <c r="B2535" s="12">
        <v>334</v>
      </c>
      <c r="C2535" s="426">
        <v>1.9000000000000001</v>
      </c>
      <c r="D2535" s="426">
        <v>27.154244444444448</v>
      </c>
      <c r="E2535" s="14">
        <v>3.6590600611496886</v>
      </c>
      <c r="F2535" s="14">
        <v>0</v>
      </c>
    </row>
    <row r="2536" spans="1:6" x14ac:dyDescent="0.3">
      <c r="A2536" s="425">
        <v>44166</v>
      </c>
      <c r="B2536" s="12">
        <v>335</v>
      </c>
      <c r="C2536" s="426">
        <v>5.73</v>
      </c>
      <c r="D2536" s="426">
        <v>27.05468888888889</v>
      </c>
      <c r="E2536" s="14">
        <v>3.6156967576905301</v>
      </c>
      <c r="F2536" s="14">
        <v>0</v>
      </c>
    </row>
    <row r="2537" spans="1:6" x14ac:dyDescent="0.3">
      <c r="A2537" s="425">
        <v>44167</v>
      </c>
      <c r="B2537" s="12">
        <v>336</v>
      </c>
      <c r="C2537" s="426">
        <v>2.0062500000000001</v>
      </c>
      <c r="D2537" s="426">
        <v>27.037622222222222</v>
      </c>
      <c r="E2537" s="14">
        <v>3.6083074044568311</v>
      </c>
      <c r="F2537" s="14">
        <v>0</v>
      </c>
    </row>
    <row r="2538" spans="1:6" x14ac:dyDescent="0.3">
      <c r="A2538" s="425">
        <v>44168</v>
      </c>
      <c r="B2538" s="12">
        <v>337</v>
      </c>
      <c r="C2538" s="426">
        <v>5.9555555555555557</v>
      </c>
      <c r="D2538" s="426">
        <v>26.885159999999999</v>
      </c>
      <c r="E2538" s="14">
        <v>3.5428700864866185</v>
      </c>
      <c r="F2538" s="14">
        <v>0</v>
      </c>
    </row>
    <row r="2539" spans="1:6" x14ac:dyDescent="0.3">
      <c r="A2539" s="425">
        <v>44169</v>
      </c>
      <c r="B2539" s="12">
        <v>338</v>
      </c>
      <c r="C2539" s="426">
        <v>7.4611111111111121</v>
      </c>
      <c r="D2539" s="426">
        <v>27.02084</v>
      </c>
      <c r="E2539" s="14">
        <v>3.6010538473260261</v>
      </c>
      <c r="F2539" s="14">
        <v>0</v>
      </c>
    </row>
    <row r="2540" spans="1:6" x14ac:dyDescent="0.3">
      <c r="A2540" s="425">
        <v>44170</v>
      </c>
      <c r="B2540" s="12">
        <v>339</v>
      </c>
      <c r="C2540" s="426">
        <v>4.9000000000000004</v>
      </c>
      <c r="D2540" s="426">
        <v>26.821159999999999</v>
      </c>
      <c r="E2540" s="14">
        <v>3.5157080229314448</v>
      </c>
      <c r="F2540" s="14">
        <v>0</v>
      </c>
    </row>
    <row r="2541" spans="1:6" x14ac:dyDescent="0.3">
      <c r="A2541" s="425">
        <v>44171</v>
      </c>
      <c r="B2541" s="12">
        <v>340</v>
      </c>
      <c r="C2541" s="426">
        <v>5.2555555555555555</v>
      </c>
      <c r="D2541" s="426">
        <v>26.910760000000003</v>
      </c>
      <c r="E2541" s="14">
        <v>3.553785661417439</v>
      </c>
      <c r="F2541" s="14">
        <v>0</v>
      </c>
    </row>
    <row r="2542" spans="1:6" x14ac:dyDescent="0.3">
      <c r="A2542" s="425">
        <v>44172</v>
      </c>
      <c r="B2542" s="12">
        <v>341</v>
      </c>
      <c r="C2542" s="426">
        <v>3.35</v>
      </c>
      <c r="D2542" s="426">
        <v>27.031933333333335</v>
      </c>
      <c r="E2542" s="14">
        <v>3.6058471676280446</v>
      </c>
      <c r="F2542" s="14">
        <v>0</v>
      </c>
    </row>
    <row r="2543" spans="1:6" x14ac:dyDescent="0.3">
      <c r="A2543" s="425">
        <v>44173</v>
      </c>
      <c r="B2543" s="12">
        <v>342</v>
      </c>
      <c r="C2543" s="426">
        <v>3.0333333333333332</v>
      </c>
      <c r="D2543" s="426">
        <v>27.188377777777774</v>
      </c>
      <c r="E2543" s="14">
        <v>3.6740293481119477</v>
      </c>
      <c r="F2543" s="14">
        <v>0</v>
      </c>
    </row>
    <row r="2544" spans="1:6" x14ac:dyDescent="0.3">
      <c r="A2544" s="425">
        <v>44174</v>
      </c>
      <c r="B2544" s="12">
        <v>343</v>
      </c>
      <c r="C2544" s="426">
        <v>6.1428571428571432</v>
      </c>
      <c r="D2544" s="426">
        <v>26.906777777777776</v>
      </c>
      <c r="E2544" s="14">
        <v>3.5520857765371234</v>
      </c>
      <c r="F2544" s="14">
        <v>0</v>
      </c>
    </row>
    <row r="2545" spans="1:6" x14ac:dyDescent="0.3">
      <c r="A2545" s="425">
        <v>44175</v>
      </c>
      <c r="B2545" s="12">
        <v>344</v>
      </c>
      <c r="C2545" s="426">
        <v>8.6083333333333325</v>
      </c>
      <c r="D2545" s="426">
        <v>26.77252</v>
      </c>
      <c r="E2545" s="14">
        <v>3.4951858795479032</v>
      </c>
      <c r="F2545" s="14">
        <v>0</v>
      </c>
    </row>
    <row r="2546" spans="1:6" x14ac:dyDescent="0.3">
      <c r="A2546" s="425">
        <v>44176</v>
      </c>
      <c r="B2546" s="12">
        <v>345</v>
      </c>
      <c r="C2546" s="426">
        <v>10.75</v>
      </c>
      <c r="D2546" s="426">
        <v>26.813479999999998</v>
      </c>
      <c r="E2546" s="14">
        <v>3.5124607414811226</v>
      </c>
      <c r="F2546" s="14">
        <v>0</v>
      </c>
    </row>
    <row r="2547" spans="1:6" x14ac:dyDescent="0.3">
      <c r="A2547" s="425">
        <v>44177</v>
      </c>
      <c r="B2547" s="12">
        <v>346</v>
      </c>
      <c r="C2547" s="426">
        <v>11.9</v>
      </c>
      <c r="D2547" s="426">
        <v>26.762280000000004</v>
      </c>
      <c r="E2547" s="14">
        <v>3.4908787278482825</v>
      </c>
      <c r="F2547" s="14">
        <v>0</v>
      </c>
    </row>
    <row r="2548" spans="1:6" x14ac:dyDescent="0.3">
      <c r="A2548" s="425">
        <v>44178</v>
      </c>
      <c r="B2548" s="12">
        <v>347</v>
      </c>
      <c r="C2548" s="426">
        <v>10.692857142857141</v>
      </c>
      <c r="D2548" s="426">
        <v>26.887720000000002</v>
      </c>
      <c r="E2548" s="14">
        <v>3.5439603379882318</v>
      </c>
      <c r="F2548" s="14">
        <v>0</v>
      </c>
    </row>
    <row r="2549" spans="1:6" x14ac:dyDescent="0.3">
      <c r="A2549" s="425">
        <v>44179</v>
      </c>
      <c r="B2549" s="12">
        <v>348</v>
      </c>
      <c r="C2549" s="426">
        <v>16.95</v>
      </c>
      <c r="D2549" s="426">
        <v>26.713639999999998</v>
      </c>
      <c r="E2549" s="14">
        <v>3.4704828510289714</v>
      </c>
      <c r="F2549" s="14">
        <v>0</v>
      </c>
    </row>
    <row r="2550" spans="1:6" x14ac:dyDescent="0.3">
      <c r="A2550" s="425">
        <v>44180</v>
      </c>
      <c r="B2550" s="12">
        <v>349</v>
      </c>
      <c r="C2550" s="426">
        <v>2.4500000000000002</v>
      </c>
      <c r="D2550" s="426">
        <v>26.83652</v>
      </c>
      <c r="E2550" s="14">
        <v>3.522210402537147</v>
      </c>
      <c r="F2550" s="14">
        <v>0</v>
      </c>
    </row>
    <row r="2551" spans="1:6" x14ac:dyDescent="0.3">
      <c r="A2551" s="425">
        <v>44181</v>
      </c>
      <c r="B2551" s="12">
        <v>350</v>
      </c>
      <c r="C2551" s="426">
        <v>15.488888888888889</v>
      </c>
      <c r="D2551" s="426">
        <v>26.997799999999998</v>
      </c>
      <c r="E2551" s="14">
        <v>3.5911159765983505</v>
      </c>
      <c r="F2551" s="14">
        <v>0</v>
      </c>
    </row>
    <row r="2552" spans="1:6" x14ac:dyDescent="0.3">
      <c r="A2552" s="425">
        <v>44182</v>
      </c>
      <c r="B2552" s="12">
        <v>351</v>
      </c>
      <c r="C2552" s="426">
        <v>7.4400000000000022</v>
      </c>
      <c r="D2552" s="426">
        <v>26.953000000000003</v>
      </c>
      <c r="E2552" s="14">
        <v>3.5718598572620572</v>
      </c>
      <c r="F2552" s="14">
        <v>0</v>
      </c>
    </row>
    <row r="2553" spans="1:6" x14ac:dyDescent="0.3">
      <c r="A2553" s="425">
        <v>44183</v>
      </c>
      <c r="B2553" s="12">
        <v>352</v>
      </c>
      <c r="C2553" s="426">
        <v>8.2499999999999982</v>
      </c>
      <c r="D2553" s="426">
        <v>26.959400000000002</v>
      </c>
      <c r="E2553" s="14">
        <v>3.5746052756087985</v>
      </c>
      <c r="F2553" s="14">
        <v>0</v>
      </c>
    </row>
    <row r="2554" spans="1:6" x14ac:dyDescent="0.3">
      <c r="A2554" s="425">
        <v>44184</v>
      </c>
      <c r="B2554" s="12">
        <v>353</v>
      </c>
      <c r="C2554" s="426">
        <v>16.485714285714288</v>
      </c>
      <c r="D2554" s="426">
        <v>26.785320000000002</v>
      </c>
      <c r="E2554" s="14">
        <v>3.5005763216698256</v>
      </c>
      <c r="F2554" s="14">
        <v>0</v>
      </c>
    </row>
    <row r="2555" spans="1:6" x14ac:dyDescent="0.3">
      <c r="A2555" s="425">
        <v>44185</v>
      </c>
      <c r="B2555" s="12">
        <v>354</v>
      </c>
      <c r="C2555" s="426">
        <v>7.46875</v>
      </c>
      <c r="D2555" s="426">
        <v>26.647933333333334</v>
      </c>
      <c r="E2555" s="14">
        <v>3.4430958083634895</v>
      </c>
      <c r="F2555" s="14">
        <v>0</v>
      </c>
    </row>
    <row r="2556" spans="1:6" x14ac:dyDescent="0.3">
      <c r="A2556" s="425">
        <v>44186</v>
      </c>
      <c r="B2556" s="12">
        <v>355</v>
      </c>
      <c r="C2556" s="426">
        <v>8.1000000000000014</v>
      </c>
      <c r="D2556" s="426">
        <v>26.995240000000003</v>
      </c>
      <c r="E2556" s="14">
        <v>3.5900132253627581</v>
      </c>
      <c r="F2556" s="14">
        <v>0</v>
      </c>
    </row>
    <row r="2557" spans="1:6" x14ac:dyDescent="0.3">
      <c r="A2557" s="425">
        <v>44187</v>
      </c>
      <c r="B2557" s="12">
        <v>356</v>
      </c>
      <c r="C2557" s="426">
        <v>3.5944444444444446</v>
      </c>
      <c r="D2557" s="426">
        <v>26.773800000000001</v>
      </c>
      <c r="E2557" s="14">
        <v>3.4957245985916239</v>
      </c>
      <c r="F2557" s="14">
        <v>0</v>
      </c>
    </row>
    <row r="2558" spans="1:6" x14ac:dyDescent="0.3">
      <c r="A2558" s="425">
        <v>44188</v>
      </c>
      <c r="B2558" s="12">
        <v>357</v>
      </c>
      <c r="C2558" s="426">
        <v>6.1437499999999998</v>
      </c>
      <c r="D2558" s="426">
        <v>26.821800000000003</v>
      </c>
      <c r="E2558" s="14">
        <v>3.515978747311348</v>
      </c>
      <c r="F2558" s="14">
        <v>0</v>
      </c>
    </row>
    <row r="2559" spans="1:6" x14ac:dyDescent="0.3">
      <c r="A2559" s="425">
        <v>44189</v>
      </c>
      <c r="B2559" s="12">
        <v>358</v>
      </c>
      <c r="C2559" s="426">
        <v>5.9333333333333336</v>
      </c>
      <c r="D2559" s="426">
        <v>26.83652</v>
      </c>
      <c r="E2559" s="14">
        <v>3.522210402537147</v>
      </c>
      <c r="F2559" s="14">
        <v>0</v>
      </c>
    </row>
    <row r="2560" spans="1:6" x14ac:dyDescent="0.3">
      <c r="A2560" s="425">
        <v>44190</v>
      </c>
      <c r="B2560" s="12">
        <v>359</v>
      </c>
      <c r="C2560" s="426">
        <v>7.5625</v>
      </c>
      <c r="D2560" s="426">
        <v>26.577960000000004</v>
      </c>
      <c r="E2560" s="14">
        <v>3.414138788927795</v>
      </c>
      <c r="F2560" s="14">
        <v>0</v>
      </c>
    </row>
    <row r="2561" spans="1:6" x14ac:dyDescent="0.3">
      <c r="A2561" s="425">
        <v>44191</v>
      </c>
      <c r="B2561" s="12">
        <v>360</v>
      </c>
      <c r="C2561" s="426">
        <v>5.8611111111111107</v>
      </c>
      <c r="D2561" s="426">
        <v>26.852733333333333</v>
      </c>
      <c r="E2561" s="14">
        <v>3.5290853374816913</v>
      </c>
      <c r="F2561" s="14">
        <v>0</v>
      </c>
    </row>
    <row r="2562" spans="1:6" x14ac:dyDescent="0.3">
      <c r="A2562" s="425">
        <v>44192</v>
      </c>
      <c r="B2562" s="12">
        <v>361</v>
      </c>
      <c r="C2562" s="426">
        <v>7.8166666666666664</v>
      </c>
      <c r="D2562" s="426">
        <v>26.881177777777779</v>
      </c>
      <c r="E2562" s="14">
        <v>3.5411747163670042</v>
      </c>
      <c r="F2562" s="14">
        <v>0</v>
      </c>
    </row>
    <row r="2563" spans="1:6" x14ac:dyDescent="0.3">
      <c r="A2563" s="425">
        <v>44193</v>
      </c>
      <c r="B2563" s="12">
        <v>362</v>
      </c>
      <c r="C2563" s="426">
        <v>6.614285714285713</v>
      </c>
      <c r="D2563" s="426">
        <v>26.572200000000002</v>
      </c>
      <c r="E2563" s="14">
        <v>3.4117646914853328</v>
      </c>
      <c r="F2563" s="14">
        <v>0</v>
      </c>
    </row>
    <row r="2564" spans="1:6" x14ac:dyDescent="0.3">
      <c r="A2564" s="425">
        <v>44194</v>
      </c>
      <c r="B2564" s="12">
        <v>363</v>
      </c>
      <c r="C2564" s="426">
        <v>11.285714285714286</v>
      </c>
      <c r="D2564" s="426">
        <v>26.650777777777776</v>
      </c>
      <c r="E2564" s="14">
        <v>3.4442774662483098</v>
      </c>
      <c r="F2564" s="14">
        <v>0</v>
      </c>
    </row>
    <row r="2565" spans="1:6" x14ac:dyDescent="0.3">
      <c r="A2565" s="425">
        <v>44195</v>
      </c>
      <c r="B2565" s="12">
        <v>364</v>
      </c>
      <c r="C2565" s="426">
        <v>8.18888888888889</v>
      </c>
      <c r="D2565" s="426">
        <v>26.443133333333332</v>
      </c>
      <c r="E2565" s="14">
        <v>3.3589477497635163</v>
      </c>
      <c r="F2565" s="14">
        <v>0</v>
      </c>
    </row>
    <row r="2566" spans="1:6" x14ac:dyDescent="0.3">
      <c r="A2566" s="425">
        <v>44196</v>
      </c>
      <c r="B2566" s="12">
        <v>365</v>
      </c>
      <c r="C2566" s="426">
        <v>3.5124999999999997</v>
      </c>
      <c r="D2566" s="426">
        <v>26.63086666666667</v>
      </c>
      <c r="E2566" s="14">
        <v>3.436013319501412</v>
      </c>
      <c r="F2566" s="14">
        <v>0</v>
      </c>
    </row>
    <row r="2567" spans="1:6" x14ac:dyDescent="0.3">
      <c r="A2567" s="425">
        <v>44197</v>
      </c>
      <c r="B2567" s="12">
        <v>1</v>
      </c>
      <c r="C2567" s="426">
        <v>19</v>
      </c>
      <c r="D2567" s="426">
        <v>26.366333333333337</v>
      </c>
      <c r="E2567" s="14">
        <v>3.32786426308886</v>
      </c>
      <c r="F2567" s="14">
        <v>0</v>
      </c>
    </row>
    <row r="2568" spans="1:6" x14ac:dyDescent="0.3">
      <c r="A2568" s="425">
        <v>44198</v>
      </c>
      <c r="B2568" s="12">
        <v>2</v>
      </c>
      <c r="C2568" s="426">
        <v>25.112500000000001</v>
      </c>
      <c r="D2568" s="426">
        <v>26.391080000000002</v>
      </c>
      <c r="E2568" s="14">
        <v>3.3378520236023852</v>
      </c>
      <c r="F2568" s="14">
        <v>0</v>
      </c>
    </row>
    <row r="2569" spans="1:6" x14ac:dyDescent="0.3">
      <c r="A2569" s="425">
        <v>44199</v>
      </c>
      <c r="B2569" s="12">
        <v>3</v>
      </c>
      <c r="C2569" s="426">
        <v>6.625</v>
      </c>
      <c r="D2569" s="426">
        <v>26.649640000000005</v>
      </c>
      <c r="E2569" s="14">
        <v>3.4438047604652868</v>
      </c>
      <c r="F2569" s="14">
        <v>0</v>
      </c>
    </row>
    <row r="2570" spans="1:6" x14ac:dyDescent="0.3">
      <c r="A2570" s="425">
        <v>44200</v>
      </c>
      <c r="B2570" s="12">
        <v>4</v>
      </c>
      <c r="C2570" s="426">
        <v>4.6187500000000004</v>
      </c>
      <c r="D2570" s="426">
        <v>26.739240000000002</v>
      </c>
      <c r="E2570" s="14">
        <v>3.4812045339453439</v>
      </c>
      <c r="F2570" s="14">
        <v>0</v>
      </c>
    </row>
    <row r="2571" spans="1:6" x14ac:dyDescent="0.3">
      <c r="A2571" s="425">
        <v>44201</v>
      </c>
      <c r="B2571" s="12">
        <v>5</v>
      </c>
      <c r="C2571" s="426">
        <v>4.8722222222222227</v>
      </c>
      <c r="D2571" s="426">
        <v>26.536999999999999</v>
      </c>
      <c r="E2571" s="14">
        <v>3.3972878730950749</v>
      </c>
      <c r="F2571" s="14">
        <v>0</v>
      </c>
    </row>
    <row r="2572" spans="1:6" x14ac:dyDescent="0.3">
      <c r="A2572" s="425">
        <v>44202</v>
      </c>
      <c r="B2572" s="12">
        <v>6</v>
      </c>
      <c r="C2572" s="426">
        <v>2.1111111111111112</v>
      </c>
      <c r="D2572" s="426">
        <v>26.64452</v>
      </c>
      <c r="E2572" s="14">
        <v>3.441678287793565</v>
      </c>
      <c r="F2572" s="14">
        <v>0</v>
      </c>
    </row>
    <row r="2573" spans="1:6" x14ac:dyDescent="0.3">
      <c r="A2573" s="425">
        <v>44203</v>
      </c>
      <c r="B2573" s="12">
        <v>7</v>
      </c>
      <c r="C2573" s="426">
        <v>3.9649999999999999</v>
      </c>
      <c r="D2573" s="426">
        <v>26.69828</v>
      </c>
      <c r="E2573" s="14">
        <v>3.4640636859608467</v>
      </c>
      <c r="F2573" s="14">
        <v>0</v>
      </c>
    </row>
    <row r="2574" spans="1:6" x14ac:dyDescent="0.3">
      <c r="A2574" s="425">
        <v>44204</v>
      </c>
      <c r="B2574" s="12">
        <v>8</v>
      </c>
      <c r="C2574" s="426">
        <v>6.1150000000000002</v>
      </c>
      <c r="D2574" s="426">
        <v>26.723880000000001</v>
      </c>
      <c r="E2574" s="14">
        <v>3.4747680619895815</v>
      </c>
      <c r="F2574" s="14">
        <v>0</v>
      </c>
    </row>
    <row r="2575" spans="1:6" x14ac:dyDescent="0.3">
      <c r="A2575" s="425">
        <v>44205</v>
      </c>
      <c r="B2575" s="12">
        <v>9</v>
      </c>
      <c r="C2575" s="426">
        <v>7.5299999999999994</v>
      </c>
      <c r="D2575" s="426">
        <v>26.51652</v>
      </c>
      <c r="E2575" s="14">
        <v>3.3888899358487299</v>
      </c>
      <c r="F2575" s="14">
        <v>0</v>
      </c>
    </row>
    <row r="2576" spans="1:6" x14ac:dyDescent="0.3">
      <c r="A2576" s="425">
        <v>44206</v>
      </c>
      <c r="B2576" s="12">
        <v>10</v>
      </c>
      <c r="C2576" s="426">
        <v>8.5500000000000007</v>
      </c>
      <c r="D2576" s="426">
        <v>26.462760000000003</v>
      </c>
      <c r="E2576" s="14">
        <v>3.3669325236415926</v>
      </c>
      <c r="F2576" s="14">
        <v>0</v>
      </c>
    </row>
    <row r="2577" spans="1:6" x14ac:dyDescent="0.3">
      <c r="A2577" s="425">
        <v>44207</v>
      </c>
      <c r="B2577" s="12">
        <v>11</v>
      </c>
      <c r="C2577" s="426">
        <v>11.172222222222222</v>
      </c>
      <c r="D2577" s="426">
        <v>26.621480000000002</v>
      </c>
      <c r="E2577" s="14">
        <v>3.4321233987446815</v>
      </c>
      <c r="F2577" s="14">
        <v>0</v>
      </c>
    </row>
    <row r="2578" spans="1:6" x14ac:dyDescent="0.3">
      <c r="A2578" s="425">
        <v>44208</v>
      </c>
      <c r="B2578" s="12">
        <v>12</v>
      </c>
      <c r="C2578" s="426">
        <v>9.8555555555555561</v>
      </c>
      <c r="D2578" s="426">
        <v>26.539560000000002</v>
      </c>
      <c r="E2578" s="14">
        <v>3.3983389046961685</v>
      </c>
      <c r="F2578" s="14">
        <v>0</v>
      </c>
    </row>
    <row r="2579" spans="1:6" x14ac:dyDescent="0.3">
      <c r="A2579" s="425">
        <v>44209</v>
      </c>
      <c r="B2579" s="12">
        <v>13</v>
      </c>
      <c r="C2579" s="426">
        <v>5.4</v>
      </c>
      <c r="D2579" s="426">
        <v>26.60868</v>
      </c>
      <c r="E2579" s="14">
        <v>3.4268251894577695</v>
      </c>
      <c r="F2579" s="14">
        <v>0</v>
      </c>
    </row>
    <row r="2580" spans="1:6" x14ac:dyDescent="0.3">
      <c r="A2580" s="425">
        <v>44210</v>
      </c>
      <c r="B2580" s="12">
        <v>14</v>
      </c>
      <c r="C2580" s="426">
        <v>3.3875000000000002</v>
      </c>
      <c r="D2580" s="426">
        <v>26.636839999999999</v>
      </c>
      <c r="E2580" s="14">
        <v>3.4384907364441695</v>
      </c>
      <c r="F2580" s="14">
        <v>0</v>
      </c>
    </row>
    <row r="2581" spans="1:6" x14ac:dyDescent="0.3">
      <c r="A2581" s="425">
        <v>44211</v>
      </c>
      <c r="B2581" s="12">
        <v>15</v>
      </c>
      <c r="C2581" s="426">
        <v>19.542857142857144</v>
      </c>
      <c r="D2581" s="426">
        <v>26.316839999999999</v>
      </c>
      <c r="E2581" s="14">
        <v>3.3079685746657641</v>
      </c>
      <c r="F2581" s="14">
        <v>0</v>
      </c>
    </row>
    <row r="2582" spans="1:6" x14ac:dyDescent="0.3">
      <c r="A2582" s="425">
        <v>44212</v>
      </c>
      <c r="B2582" s="12">
        <v>16</v>
      </c>
      <c r="C2582" s="426">
        <v>12.549999999999999</v>
      </c>
      <c r="D2582" s="426">
        <v>26.575400000000002</v>
      </c>
      <c r="E2582" s="14">
        <v>3.4130834551385565</v>
      </c>
      <c r="F2582" s="14">
        <v>0</v>
      </c>
    </row>
    <row r="2583" spans="1:6" x14ac:dyDescent="0.3">
      <c r="A2583" s="425">
        <v>44213</v>
      </c>
      <c r="B2583" s="12">
        <v>17</v>
      </c>
      <c r="C2583" s="426">
        <v>8</v>
      </c>
      <c r="D2583" s="426">
        <v>26.636839999999999</v>
      </c>
      <c r="E2583" s="14">
        <v>3.4384907364441695</v>
      </c>
      <c r="F2583" s="14">
        <v>0</v>
      </c>
    </row>
    <row r="2584" spans="1:6" x14ac:dyDescent="0.3">
      <c r="A2584" s="425">
        <v>44214</v>
      </c>
      <c r="B2584" s="12">
        <v>18</v>
      </c>
      <c r="C2584" s="426">
        <v>15.622222222222222</v>
      </c>
      <c r="D2584" s="426">
        <v>26.59844</v>
      </c>
      <c r="E2584" s="14">
        <v>3.4225917941745738</v>
      </c>
      <c r="F2584" s="14">
        <v>0</v>
      </c>
    </row>
    <row r="2585" spans="1:6" x14ac:dyDescent="0.3">
      <c r="A2585" s="425">
        <v>44215</v>
      </c>
      <c r="B2585" s="12">
        <v>19</v>
      </c>
      <c r="C2585" s="426">
        <v>5.54</v>
      </c>
      <c r="D2585" s="426">
        <v>26.368040000000001</v>
      </c>
      <c r="E2585" s="14">
        <v>3.3285522193021064</v>
      </c>
      <c r="F2585" s="14">
        <v>0</v>
      </c>
    </row>
    <row r="2586" spans="1:6" x14ac:dyDescent="0.3">
      <c r="A2586" s="425">
        <v>44216</v>
      </c>
      <c r="B2586" s="12">
        <v>20</v>
      </c>
      <c r="C2586" s="426">
        <v>7.6950000000000003</v>
      </c>
      <c r="D2586" s="426">
        <v>26.475559999999998</v>
      </c>
      <c r="E2586" s="14">
        <v>3.3721490359723365</v>
      </c>
      <c r="F2586" s="14">
        <v>0</v>
      </c>
    </row>
    <row r="2587" spans="1:6" x14ac:dyDescent="0.3">
      <c r="A2587" s="425">
        <v>44217</v>
      </c>
      <c r="B2587" s="12">
        <v>21</v>
      </c>
      <c r="C2587" s="426">
        <v>2.5062500000000001</v>
      </c>
      <c r="D2587" s="426">
        <v>26.713639999999998</v>
      </c>
      <c r="E2587" s="14">
        <v>3.4704828510289718</v>
      </c>
      <c r="F2587" s="14">
        <v>0</v>
      </c>
    </row>
    <row r="2588" spans="1:6" x14ac:dyDescent="0.3">
      <c r="A2588" s="425">
        <v>44218</v>
      </c>
      <c r="B2588" s="12">
        <v>22</v>
      </c>
      <c r="C2588" s="426">
        <v>12.11</v>
      </c>
      <c r="D2588" s="426">
        <v>26.626600000000003</v>
      </c>
      <c r="E2588" s="14">
        <v>3.4342446945165999</v>
      </c>
      <c r="F2588" s="14">
        <v>0</v>
      </c>
    </row>
    <row r="2589" spans="1:6" x14ac:dyDescent="0.3">
      <c r="A2589" s="425">
        <v>44219</v>
      </c>
      <c r="B2589" s="12">
        <v>23</v>
      </c>
      <c r="C2589" s="426">
        <v>5.6444444444444439</v>
      </c>
      <c r="D2589" s="426">
        <v>26.721320000000002</v>
      </c>
      <c r="E2589" s="14">
        <v>3.473696326564276</v>
      </c>
      <c r="F2589" s="14">
        <v>0</v>
      </c>
    </row>
    <row r="2590" spans="1:6" x14ac:dyDescent="0.3">
      <c r="A2590" s="425">
        <v>44220</v>
      </c>
      <c r="B2590" s="12">
        <v>24</v>
      </c>
      <c r="C2590" s="426">
        <v>1.03125</v>
      </c>
      <c r="D2590" s="426">
        <v>26.667559999999998</v>
      </c>
      <c r="E2590" s="14">
        <v>3.451256480250513</v>
      </c>
      <c r="F2590" s="14">
        <v>0</v>
      </c>
    </row>
    <row r="2591" spans="1:6" x14ac:dyDescent="0.3">
      <c r="A2591" s="425">
        <v>44221</v>
      </c>
      <c r="B2591" s="12">
        <v>25</v>
      </c>
      <c r="C2591" s="426">
        <v>3.2600000000000002</v>
      </c>
      <c r="D2591" s="426">
        <v>26.734120000000004</v>
      </c>
      <c r="E2591" s="14">
        <v>3.4790578889487258</v>
      </c>
      <c r="F2591" s="14">
        <v>0</v>
      </c>
    </row>
    <row r="2592" spans="1:6" x14ac:dyDescent="0.3">
      <c r="A2592" s="425">
        <v>44222</v>
      </c>
      <c r="B2592" s="12">
        <v>26</v>
      </c>
      <c r="C2592" s="426">
        <v>4.6375000000000002</v>
      </c>
      <c r="D2592" s="426">
        <v>26.585639999999998</v>
      </c>
      <c r="E2592" s="14">
        <v>3.4173065125242172</v>
      </c>
      <c r="F2592" s="14">
        <v>0</v>
      </c>
    </row>
    <row r="2593" spans="1:6" x14ac:dyDescent="0.3">
      <c r="A2593" s="425">
        <v>44223</v>
      </c>
      <c r="B2593" s="12">
        <v>27</v>
      </c>
      <c r="C2593" s="426">
        <v>12.264999999999999</v>
      </c>
      <c r="D2593" s="426">
        <v>26.59076</v>
      </c>
      <c r="E2593" s="14">
        <v>3.4194197637058745</v>
      </c>
      <c r="F2593" s="14">
        <v>0</v>
      </c>
    </row>
    <row r="2594" spans="1:6" x14ac:dyDescent="0.3">
      <c r="A2594" s="425">
        <v>44224</v>
      </c>
      <c r="B2594" s="12">
        <v>28</v>
      </c>
      <c r="C2594" s="426">
        <v>2.1222222222222222</v>
      </c>
      <c r="D2594" s="426">
        <v>26.529320000000002</v>
      </c>
      <c r="E2594" s="14">
        <v>3.3941364978127977</v>
      </c>
      <c r="F2594" s="14">
        <v>0</v>
      </c>
    </row>
    <row r="2595" spans="1:6" x14ac:dyDescent="0.3">
      <c r="A2595" s="425">
        <v>44225</v>
      </c>
      <c r="B2595" s="12">
        <v>29</v>
      </c>
      <c r="C2595" s="426">
        <v>4.9849999999999994</v>
      </c>
      <c r="D2595" s="426">
        <v>26.465888888888891</v>
      </c>
      <c r="E2595" s="14">
        <v>3.3682070110553153</v>
      </c>
      <c r="F2595" s="14">
        <v>0</v>
      </c>
    </row>
    <row r="2596" spans="1:6" x14ac:dyDescent="0.3">
      <c r="A2596" s="425">
        <v>44226</v>
      </c>
      <c r="B2596" s="12">
        <v>30</v>
      </c>
      <c r="C2596" s="426">
        <v>23.512499999999999</v>
      </c>
      <c r="D2596" s="426">
        <v>26.639400000000002</v>
      </c>
      <c r="E2596" s="14">
        <v>3.4395529659074855</v>
      </c>
      <c r="F2596" s="14">
        <v>0</v>
      </c>
    </row>
    <row r="2597" spans="1:6" x14ac:dyDescent="0.3">
      <c r="A2597" s="425">
        <v>44227</v>
      </c>
      <c r="B2597" s="12">
        <v>31</v>
      </c>
      <c r="C2597" s="426">
        <v>7.1099999999999994</v>
      </c>
      <c r="D2597" s="426">
        <v>26.398759999999999</v>
      </c>
      <c r="E2597" s="14">
        <v>3.3409570895002476</v>
      </c>
      <c r="F2597" s="14">
        <v>0</v>
      </c>
    </row>
    <row r="2598" spans="1:6" x14ac:dyDescent="0.3">
      <c r="A2598" s="425">
        <v>44228</v>
      </c>
      <c r="B2598" s="12">
        <v>32</v>
      </c>
      <c r="C2598" s="426">
        <v>12.071428571428571</v>
      </c>
      <c r="D2598" s="426">
        <v>26.398759999999999</v>
      </c>
      <c r="E2598" s="14">
        <v>3.3137948367400822</v>
      </c>
      <c r="F2598" s="14">
        <v>0</v>
      </c>
    </row>
    <row r="2599" spans="1:6" x14ac:dyDescent="0.3">
      <c r="A2599" s="425">
        <v>44229</v>
      </c>
      <c r="B2599" s="12">
        <v>33</v>
      </c>
      <c r="C2599" s="426">
        <v>16.84375</v>
      </c>
      <c r="D2599" s="426">
        <v>26.304040000000004</v>
      </c>
      <c r="E2599" s="14">
        <v>3.2759880825449814</v>
      </c>
      <c r="F2599" s="14">
        <v>0</v>
      </c>
    </row>
    <row r="2600" spans="1:6" x14ac:dyDescent="0.3">
      <c r="A2600" s="425">
        <v>44230</v>
      </c>
      <c r="B2600" s="12">
        <v>34</v>
      </c>
      <c r="C2600" s="426">
        <v>8.9500000000000011</v>
      </c>
      <c r="D2600" s="426">
        <v>26.457639999999998</v>
      </c>
      <c r="E2600" s="14">
        <v>3.3374914326724672</v>
      </c>
      <c r="F2600" s="14">
        <v>0</v>
      </c>
    </row>
    <row r="2601" spans="1:6" x14ac:dyDescent="0.3">
      <c r="A2601" s="425">
        <v>44231</v>
      </c>
      <c r="B2601" s="12">
        <v>35</v>
      </c>
      <c r="C2601" s="426">
        <v>3.4833333333333334</v>
      </c>
      <c r="D2601" s="426">
        <v>26.48836</v>
      </c>
      <c r="E2601" s="14">
        <v>3.349914383142397</v>
      </c>
      <c r="F2601" s="14">
        <v>0</v>
      </c>
    </row>
    <row r="2602" spans="1:6" x14ac:dyDescent="0.3">
      <c r="A2602" s="425">
        <v>44232</v>
      </c>
      <c r="B2602" s="12">
        <v>36</v>
      </c>
      <c r="C2602" s="426">
        <v>8.6</v>
      </c>
      <c r="D2602" s="426">
        <v>26.403880000000001</v>
      </c>
      <c r="E2602" s="14">
        <v>3.315849465378963</v>
      </c>
      <c r="F2602" s="14">
        <v>0</v>
      </c>
    </row>
    <row r="2603" spans="1:6" x14ac:dyDescent="0.3">
      <c r="A2603" s="425">
        <v>44233</v>
      </c>
      <c r="B2603" s="12">
        <v>37</v>
      </c>
      <c r="C2603" s="426">
        <v>5.5277777777777777</v>
      </c>
      <c r="D2603" s="426">
        <v>26.659880000000001</v>
      </c>
      <c r="E2603" s="14">
        <v>3.4200281414433102</v>
      </c>
      <c r="F2603" s="14">
        <v>0</v>
      </c>
    </row>
    <row r="2604" spans="1:6" x14ac:dyDescent="0.3">
      <c r="A2604" s="425">
        <v>44234</v>
      </c>
      <c r="B2604" s="12">
        <v>38</v>
      </c>
      <c r="C2604" s="426">
        <v>10.029999999999999</v>
      </c>
      <c r="D2604" s="426">
        <v>26.50628</v>
      </c>
      <c r="E2604" s="14">
        <v>3.3571799729257874</v>
      </c>
      <c r="F2604" s="14">
        <v>0</v>
      </c>
    </row>
    <row r="2605" spans="1:6" x14ac:dyDescent="0.3">
      <c r="A2605" s="425">
        <v>44235</v>
      </c>
      <c r="B2605" s="12">
        <v>39</v>
      </c>
      <c r="C2605" s="426">
        <v>10.78888888888889</v>
      </c>
      <c r="D2605" s="426">
        <v>26.508839999999999</v>
      </c>
      <c r="E2605" s="14">
        <v>3.3582190499716496</v>
      </c>
      <c r="F2605" s="14">
        <v>0</v>
      </c>
    </row>
    <row r="2606" spans="1:6" x14ac:dyDescent="0.3">
      <c r="A2606" s="425">
        <v>44236</v>
      </c>
      <c r="B2606" s="12">
        <v>40</v>
      </c>
      <c r="C2606" s="426">
        <v>6.58</v>
      </c>
      <c r="D2606" s="426">
        <v>26.542120000000004</v>
      </c>
      <c r="E2606" s="14">
        <v>3.3717529040419318</v>
      </c>
      <c r="F2606" s="14">
        <v>0</v>
      </c>
    </row>
    <row r="2607" spans="1:6" x14ac:dyDescent="0.3">
      <c r="A2607" s="425">
        <v>44237</v>
      </c>
      <c r="B2607" s="12">
        <v>41</v>
      </c>
      <c r="C2607" s="426">
        <v>6.5055555555555555</v>
      </c>
      <c r="D2607" s="426">
        <v>26.437159999999999</v>
      </c>
      <c r="E2607" s="14">
        <v>3.3292321462019645</v>
      </c>
      <c r="F2607" s="14">
        <v>0</v>
      </c>
    </row>
    <row r="2608" spans="1:6" x14ac:dyDescent="0.3">
      <c r="A2608" s="425">
        <v>44238</v>
      </c>
      <c r="B2608" s="12">
        <v>42</v>
      </c>
      <c r="C2608" s="426">
        <v>10.490000000000002</v>
      </c>
      <c r="D2608" s="426">
        <v>26.411559999999998</v>
      </c>
      <c r="E2608" s="14">
        <v>3.3189335303552912</v>
      </c>
      <c r="F2608" s="14">
        <v>0</v>
      </c>
    </row>
    <row r="2609" spans="1:6" x14ac:dyDescent="0.3">
      <c r="A2609" s="425">
        <v>44239</v>
      </c>
      <c r="B2609" s="12">
        <v>43</v>
      </c>
      <c r="C2609" s="426">
        <v>17.12777777777778</v>
      </c>
      <c r="D2609" s="426">
        <v>26.352679999999999</v>
      </c>
      <c r="E2609" s="14">
        <v>3.2953540715741592</v>
      </c>
      <c r="F2609" s="14">
        <v>0</v>
      </c>
    </row>
    <row r="2610" spans="1:6" x14ac:dyDescent="0.3">
      <c r="A2610" s="425">
        <v>44240</v>
      </c>
      <c r="B2610" s="12">
        <v>44</v>
      </c>
      <c r="C2610" s="426">
        <v>5.0250000000000004</v>
      </c>
      <c r="D2610" s="426">
        <v>26.401320000000002</v>
      </c>
      <c r="E2610" s="14">
        <v>3.3148220096089664</v>
      </c>
      <c r="F2610" s="14">
        <v>0</v>
      </c>
    </row>
    <row r="2611" spans="1:6" x14ac:dyDescent="0.3">
      <c r="A2611" s="425">
        <v>44241</v>
      </c>
      <c r="B2611" s="12">
        <v>45</v>
      </c>
      <c r="C2611" s="426">
        <v>17.324999999999999</v>
      </c>
      <c r="D2611" s="426">
        <v>26.377711111111111</v>
      </c>
      <c r="E2611" s="14">
        <v>3.3053599155901288</v>
      </c>
      <c r="F2611" s="14">
        <v>0</v>
      </c>
    </row>
    <row r="2612" spans="1:6" x14ac:dyDescent="0.3">
      <c r="A2612" s="425">
        <v>44242</v>
      </c>
      <c r="B2612" s="12">
        <v>46</v>
      </c>
      <c r="C2612" s="426">
        <v>1.9666666666666666</v>
      </c>
      <c r="D2612" s="426">
        <v>26.389088888888889</v>
      </c>
      <c r="E2612" s="14">
        <v>3.3099169585459203</v>
      </c>
      <c r="F2612" s="14">
        <v>0</v>
      </c>
    </row>
    <row r="2613" spans="1:6" x14ac:dyDescent="0.3">
      <c r="A2613" s="425">
        <v>44243</v>
      </c>
      <c r="B2613" s="12">
        <v>47</v>
      </c>
      <c r="C2613" s="426">
        <v>11.284999999999998</v>
      </c>
      <c r="D2613" s="426">
        <v>26.329640000000005</v>
      </c>
      <c r="E2613" s="14">
        <v>3.2861680109529412</v>
      </c>
      <c r="F2613" s="14">
        <v>0</v>
      </c>
    </row>
    <row r="2614" spans="1:6" x14ac:dyDescent="0.3">
      <c r="A2614" s="425">
        <v>44244</v>
      </c>
      <c r="B2614" s="12">
        <v>48</v>
      </c>
      <c r="C2614" s="426">
        <v>5.7700000000000005</v>
      </c>
      <c r="D2614" s="426">
        <v>26.283560000000001</v>
      </c>
      <c r="E2614" s="14">
        <v>3.2678644387754767</v>
      </c>
      <c r="F2614" s="14">
        <v>0</v>
      </c>
    </row>
    <row r="2615" spans="1:6" x14ac:dyDescent="0.3">
      <c r="A2615" s="425">
        <v>44245</v>
      </c>
      <c r="B2615" s="12">
        <v>49</v>
      </c>
      <c r="C2615" s="426">
        <v>14.875</v>
      </c>
      <c r="D2615" s="426">
        <v>26.311720000000001</v>
      </c>
      <c r="E2615" s="14">
        <v>3.279039099799665</v>
      </c>
      <c r="F2615" s="14">
        <v>0</v>
      </c>
    </row>
    <row r="2616" spans="1:6" x14ac:dyDescent="0.3">
      <c r="A2616" s="425">
        <v>44246</v>
      </c>
      <c r="B2616" s="12">
        <v>50</v>
      </c>
      <c r="C2616" s="426">
        <v>13.855</v>
      </c>
      <c r="D2616" s="426">
        <v>26.201640000000005</v>
      </c>
      <c r="E2616" s="14">
        <v>3.2355500206609391</v>
      </c>
      <c r="F2616" s="14">
        <v>0</v>
      </c>
    </row>
    <row r="2617" spans="1:6" x14ac:dyDescent="0.3">
      <c r="A2617" s="425">
        <v>44247</v>
      </c>
      <c r="B2617" s="12">
        <v>51</v>
      </c>
      <c r="C2617" s="426">
        <v>4.9666666666666668</v>
      </c>
      <c r="D2617" s="426">
        <v>26.48068</v>
      </c>
      <c r="E2617" s="14">
        <v>3.3468048162069746</v>
      </c>
      <c r="F2617" s="14">
        <v>0</v>
      </c>
    </row>
    <row r="2618" spans="1:6" x14ac:dyDescent="0.3">
      <c r="A2618" s="425">
        <v>44248</v>
      </c>
      <c r="B2618" s="12">
        <v>52</v>
      </c>
      <c r="C2618" s="426">
        <v>10.005555555555553</v>
      </c>
      <c r="D2618" s="426">
        <v>26.237480000000001</v>
      </c>
      <c r="E2618" s="14">
        <v>3.2496521386892354</v>
      </c>
      <c r="F2618" s="14">
        <v>0</v>
      </c>
    </row>
    <row r="2619" spans="1:6" x14ac:dyDescent="0.3">
      <c r="A2619" s="425">
        <v>44249</v>
      </c>
      <c r="B2619" s="12">
        <v>53</v>
      </c>
      <c r="C2619" s="426">
        <v>7.5650000000000004</v>
      </c>
      <c r="D2619" s="426">
        <v>26.47044</v>
      </c>
      <c r="E2619" s="14">
        <v>3.3426626987086192</v>
      </c>
      <c r="F2619" s="14">
        <v>0</v>
      </c>
    </row>
    <row r="2620" spans="1:6" x14ac:dyDescent="0.3">
      <c r="A2620" s="425">
        <v>44250</v>
      </c>
      <c r="B2620" s="12">
        <v>54</v>
      </c>
      <c r="C2620" s="426">
        <v>12.25</v>
      </c>
      <c r="D2620" s="426">
        <v>26.490919999999999</v>
      </c>
      <c r="E2620" s="14">
        <v>3.3509514729849936</v>
      </c>
      <c r="F2620" s="14">
        <v>0</v>
      </c>
    </row>
    <row r="2621" spans="1:6" x14ac:dyDescent="0.3">
      <c r="A2621" s="425">
        <v>44251</v>
      </c>
      <c r="B2621" s="12">
        <v>55</v>
      </c>
      <c r="C2621" s="426">
        <v>9.21875</v>
      </c>
      <c r="D2621" s="426">
        <v>26.513960000000004</v>
      </c>
      <c r="E2621" s="14">
        <v>3.360298056058276</v>
      </c>
      <c r="F2621" s="14">
        <v>0</v>
      </c>
    </row>
    <row r="2622" spans="1:6" x14ac:dyDescent="0.3">
      <c r="A2622" s="425">
        <v>44252</v>
      </c>
      <c r="B2622" s="12">
        <v>56</v>
      </c>
      <c r="C2622" s="426">
        <v>7.7111111111111104</v>
      </c>
      <c r="D2622" s="426">
        <v>26.593320000000002</v>
      </c>
      <c r="E2622" s="14">
        <v>3.392668065375716</v>
      </c>
      <c r="F2622" s="14">
        <v>0</v>
      </c>
    </row>
    <row r="2623" spans="1:6" x14ac:dyDescent="0.3">
      <c r="A2623" s="425">
        <v>44253</v>
      </c>
      <c r="B2623" s="12">
        <v>57</v>
      </c>
      <c r="C2623" s="426">
        <v>7.8250000000000002</v>
      </c>
      <c r="D2623" s="426">
        <v>26.577960000000004</v>
      </c>
      <c r="E2623" s="14">
        <v>3.3863815630015521</v>
      </c>
      <c r="F2623" s="14">
        <v>0</v>
      </c>
    </row>
    <row r="2624" spans="1:6" x14ac:dyDescent="0.3">
      <c r="A2624" s="425">
        <v>44254</v>
      </c>
      <c r="B2624" s="12">
        <v>58</v>
      </c>
      <c r="C2624" s="426">
        <v>7.3944444444444439</v>
      </c>
      <c r="D2624" s="426">
        <v>26.409000000000006</v>
      </c>
      <c r="E2624" s="14">
        <v>3.3179052257261641</v>
      </c>
      <c r="F2624" s="14">
        <v>0</v>
      </c>
    </row>
    <row r="2625" spans="1:6" x14ac:dyDescent="0.3">
      <c r="A2625" s="425">
        <v>44255</v>
      </c>
      <c r="B2625" s="12">
        <v>59</v>
      </c>
      <c r="C2625" s="426">
        <v>9.0055555555555546</v>
      </c>
      <c r="D2625" s="426">
        <v>26.542120000000004</v>
      </c>
      <c r="E2625" s="14">
        <v>3.3717529040419318</v>
      </c>
      <c r="F2625" s="14">
        <v>0</v>
      </c>
    </row>
    <row r="2626" spans="1:6" x14ac:dyDescent="0.3">
      <c r="A2626" s="425">
        <v>44256</v>
      </c>
      <c r="B2626" s="12">
        <v>60</v>
      </c>
      <c r="C2626" s="426">
        <v>10.668749999999999</v>
      </c>
      <c r="D2626" s="426">
        <v>26.48836</v>
      </c>
      <c r="E2626" s="14">
        <v>3.3224560685264759</v>
      </c>
      <c r="F2626" s="14">
        <v>0</v>
      </c>
    </row>
    <row r="2627" spans="1:6" x14ac:dyDescent="0.3">
      <c r="A2627" s="425">
        <v>44257</v>
      </c>
      <c r="B2627" s="12">
        <v>61</v>
      </c>
      <c r="C2627" s="426">
        <v>13.237500000000001</v>
      </c>
      <c r="D2627" s="426">
        <v>26.411559999999998</v>
      </c>
      <c r="E2627" s="14">
        <v>3.2917291571556584</v>
      </c>
      <c r="F2627" s="14">
        <v>0</v>
      </c>
    </row>
    <row r="2628" spans="1:6" x14ac:dyDescent="0.3">
      <c r="A2628" s="425">
        <v>44258</v>
      </c>
      <c r="B2628" s="12">
        <v>62</v>
      </c>
      <c r="C2628" s="426">
        <v>13.399999999999999</v>
      </c>
      <c r="D2628" s="426">
        <v>26.096679999999999</v>
      </c>
      <c r="E2628" s="14">
        <v>3.1683823955380843</v>
      </c>
      <c r="F2628" s="14">
        <v>0</v>
      </c>
    </row>
    <row r="2629" spans="1:6" x14ac:dyDescent="0.3">
      <c r="A2629" s="425">
        <v>44259</v>
      </c>
      <c r="B2629" s="12">
        <v>63</v>
      </c>
      <c r="C2629" s="426">
        <v>11.177777777777779</v>
      </c>
      <c r="D2629" s="426">
        <v>26.209320000000002</v>
      </c>
      <c r="E2629" s="14">
        <v>3.2120216329933178</v>
      </c>
      <c r="F2629" s="14">
        <v>0</v>
      </c>
    </row>
    <row r="2630" spans="1:6" x14ac:dyDescent="0.3">
      <c r="A2630" s="425">
        <v>44260</v>
      </c>
      <c r="B2630" s="12">
        <v>64</v>
      </c>
      <c r="C2630" s="426">
        <v>8.9050000000000011</v>
      </c>
      <c r="D2630" s="426">
        <v>26.362920000000003</v>
      </c>
      <c r="E2630" s="14">
        <v>3.2723994828205978</v>
      </c>
      <c r="F2630" s="14">
        <v>0</v>
      </c>
    </row>
    <row r="2631" spans="1:6" x14ac:dyDescent="0.3">
      <c r="A2631" s="425">
        <v>44261</v>
      </c>
      <c r="B2631" s="12">
        <v>65</v>
      </c>
      <c r="C2631" s="426">
        <v>2.7571428571428571</v>
      </c>
      <c r="D2631" s="426">
        <v>26.588200000000001</v>
      </c>
      <c r="E2631" s="14">
        <v>3.3627798564298299</v>
      </c>
      <c r="F2631" s="14">
        <v>0</v>
      </c>
    </row>
    <row r="2632" spans="1:6" x14ac:dyDescent="0.3">
      <c r="A2632" s="425">
        <v>44262</v>
      </c>
      <c r="B2632" s="12">
        <v>66</v>
      </c>
      <c r="C2632" s="426">
        <v>15.13125</v>
      </c>
      <c r="D2632" s="426">
        <v>26.401320000000002</v>
      </c>
      <c r="E2632" s="14">
        <v>3.287651337399057</v>
      </c>
      <c r="F2632" s="14">
        <v>0</v>
      </c>
    </row>
    <row r="2633" spans="1:6" x14ac:dyDescent="0.3">
      <c r="A2633" s="425">
        <v>44263</v>
      </c>
      <c r="B2633" s="12">
        <v>67</v>
      </c>
      <c r="C2633" s="426">
        <v>17.407142857142855</v>
      </c>
      <c r="D2633" s="426">
        <v>26.4602</v>
      </c>
      <c r="E2633" s="14">
        <v>3.3111601588419477</v>
      </c>
      <c r="F2633" s="14">
        <v>0</v>
      </c>
    </row>
    <row r="2634" spans="1:6" x14ac:dyDescent="0.3">
      <c r="A2634" s="425">
        <v>44264</v>
      </c>
      <c r="B2634" s="12">
        <v>68</v>
      </c>
      <c r="C2634" s="426">
        <v>0.99375000000000002</v>
      </c>
      <c r="D2634" s="426">
        <v>26.595880000000001</v>
      </c>
      <c r="E2634" s="14">
        <v>3.3658994616454625</v>
      </c>
      <c r="F2634" s="14">
        <v>0</v>
      </c>
    </row>
    <row r="2635" spans="1:6" x14ac:dyDescent="0.3">
      <c r="A2635" s="425">
        <v>44265</v>
      </c>
      <c r="B2635" s="12">
        <v>69</v>
      </c>
      <c r="C2635" s="426">
        <v>2.0874999999999999</v>
      </c>
      <c r="D2635" s="426">
        <v>26.501159999999999</v>
      </c>
      <c r="E2635" s="14">
        <v>3.3276018291365066</v>
      </c>
      <c r="F2635" s="14">
        <v>0</v>
      </c>
    </row>
    <row r="2636" spans="1:6" x14ac:dyDescent="0.3">
      <c r="A2636" s="425">
        <v>44266</v>
      </c>
      <c r="B2636" s="12">
        <v>70</v>
      </c>
      <c r="C2636" s="426">
        <v>15.242857142857144</v>
      </c>
      <c r="D2636" s="426">
        <v>26.429480000000002</v>
      </c>
      <c r="E2636" s="14">
        <v>3.2988761491029455</v>
      </c>
      <c r="F2636" s="14">
        <v>0</v>
      </c>
    </row>
    <row r="2637" spans="1:6" x14ac:dyDescent="0.3">
      <c r="A2637" s="425">
        <v>44267</v>
      </c>
      <c r="B2637" s="12">
        <v>71</v>
      </c>
      <c r="C2637" s="426">
        <v>13.154999999999998</v>
      </c>
      <c r="D2637" s="426">
        <v>26.117159999999998</v>
      </c>
      <c r="E2637" s="14">
        <v>3.1762767773521445</v>
      </c>
      <c r="F2637" s="14">
        <v>0</v>
      </c>
    </row>
    <row r="2638" spans="1:6" x14ac:dyDescent="0.3">
      <c r="A2638" s="425">
        <v>44268</v>
      </c>
      <c r="B2638" s="12">
        <v>72</v>
      </c>
      <c r="C2638" s="426">
        <v>24.745000000000001</v>
      </c>
      <c r="D2638" s="426">
        <v>26.408999999999999</v>
      </c>
      <c r="E2638" s="14">
        <v>3.290709281252997</v>
      </c>
      <c r="F2638" s="14">
        <v>0</v>
      </c>
    </row>
    <row r="2639" spans="1:6" x14ac:dyDescent="0.3">
      <c r="A2639" s="425">
        <v>44269</v>
      </c>
      <c r="B2639" s="12">
        <v>73</v>
      </c>
      <c r="C2639" s="426">
        <v>20.672222222222224</v>
      </c>
      <c r="D2639" s="426">
        <v>26.133088888888892</v>
      </c>
      <c r="E2639" s="14">
        <v>3.182429139166886</v>
      </c>
      <c r="F2639" s="14">
        <v>0</v>
      </c>
    </row>
    <row r="2640" spans="1:6" x14ac:dyDescent="0.3">
      <c r="A2640" s="425">
        <v>44270</v>
      </c>
      <c r="B2640" s="12">
        <v>74</v>
      </c>
      <c r="C2640" s="426">
        <v>21.758333333333336</v>
      </c>
      <c r="D2640" s="426">
        <v>26.554066666666671</v>
      </c>
      <c r="E2640" s="14">
        <v>3.3489456910952109</v>
      </c>
      <c r="F2640" s="14">
        <v>0</v>
      </c>
    </row>
    <row r="2641" spans="1:6" x14ac:dyDescent="0.3">
      <c r="A2641" s="425">
        <v>44271</v>
      </c>
      <c r="B2641" s="12">
        <v>75</v>
      </c>
      <c r="C2641" s="426">
        <v>8.1624999999999996</v>
      </c>
      <c r="D2641" s="426">
        <v>26.571133333333336</v>
      </c>
      <c r="E2641" s="14">
        <v>3.3558565007513397</v>
      </c>
      <c r="F2641" s="14">
        <v>0</v>
      </c>
    </row>
    <row r="2642" spans="1:6" x14ac:dyDescent="0.3">
      <c r="A2642" s="425">
        <v>44272</v>
      </c>
      <c r="B2642" s="12">
        <v>76</v>
      </c>
      <c r="C2642" s="426">
        <v>8.1444444444444439</v>
      </c>
      <c r="D2642" s="426">
        <v>26.704822222222223</v>
      </c>
      <c r="E2642" s="14">
        <v>3.4104258309531628</v>
      </c>
      <c r="F2642" s="14">
        <v>0</v>
      </c>
    </row>
    <row r="2643" spans="1:6" x14ac:dyDescent="0.3">
      <c r="A2643" s="425">
        <v>44273</v>
      </c>
      <c r="B2643" s="12">
        <v>77</v>
      </c>
      <c r="C2643" s="426">
        <v>5.6333333333333337</v>
      </c>
      <c r="D2643" s="426">
        <v>26.5626</v>
      </c>
      <c r="E2643" s="14">
        <v>3.3523995281445873</v>
      </c>
      <c r="F2643" s="14">
        <v>0</v>
      </c>
    </row>
    <row r="2644" spans="1:6" x14ac:dyDescent="0.3">
      <c r="A2644" s="425">
        <v>44274</v>
      </c>
      <c r="B2644" s="12">
        <v>78</v>
      </c>
      <c r="C2644" s="426">
        <v>7.6388888888888875</v>
      </c>
      <c r="D2644" s="426">
        <v>26.591044444444446</v>
      </c>
      <c r="E2644" s="14">
        <v>3.363934969327588</v>
      </c>
      <c r="F2644" s="14">
        <v>0</v>
      </c>
    </row>
    <row r="2645" spans="1:6" x14ac:dyDescent="0.3">
      <c r="A2645" s="425">
        <v>44275</v>
      </c>
      <c r="B2645" s="12">
        <v>79</v>
      </c>
      <c r="C2645" s="426">
        <v>7.8611111111111107</v>
      </c>
      <c r="D2645" s="426">
        <v>26.480111111111114</v>
      </c>
      <c r="E2645" s="14">
        <v>3.3191436403212284</v>
      </c>
      <c r="F2645" s="14">
        <v>0</v>
      </c>
    </row>
    <row r="2646" spans="1:6" x14ac:dyDescent="0.3">
      <c r="A2646" s="425">
        <v>44276</v>
      </c>
      <c r="B2646" s="12">
        <v>80</v>
      </c>
      <c r="C2646" s="426">
        <v>19.727777777777781</v>
      </c>
      <c r="D2646" s="426">
        <v>26.448822222222226</v>
      </c>
      <c r="E2646" s="14">
        <v>3.3066058070252335</v>
      </c>
      <c r="F2646" s="14">
        <v>0</v>
      </c>
    </row>
    <row r="2647" spans="1:6" x14ac:dyDescent="0.3">
      <c r="A2647" s="425">
        <v>44277</v>
      </c>
      <c r="B2647" s="12">
        <v>81</v>
      </c>
      <c r="C2647" s="426">
        <v>21.9375</v>
      </c>
      <c r="D2647" s="426">
        <v>26.229800000000004</v>
      </c>
      <c r="E2647" s="14">
        <v>3.2200139329365824</v>
      </c>
      <c r="F2647" s="14">
        <v>0</v>
      </c>
    </row>
    <row r="2648" spans="1:6" x14ac:dyDescent="0.3">
      <c r="A2648" s="425">
        <v>44278</v>
      </c>
      <c r="B2648" s="12">
        <v>82</v>
      </c>
      <c r="C2648" s="426">
        <v>12.483333333333333</v>
      </c>
      <c r="D2648" s="426">
        <v>26.539844444444448</v>
      </c>
      <c r="E2648" s="14">
        <v>3.343196261341701</v>
      </c>
      <c r="F2648" s="14">
        <v>0</v>
      </c>
    </row>
    <row r="2649" spans="1:6" x14ac:dyDescent="0.3">
      <c r="A2649" s="425">
        <v>44279</v>
      </c>
      <c r="B2649" s="12">
        <v>83</v>
      </c>
      <c r="C2649" s="426">
        <v>1.51</v>
      </c>
      <c r="D2649" s="426">
        <v>26.448822222222223</v>
      </c>
      <c r="E2649" s="14">
        <v>3.3066058070252335</v>
      </c>
      <c r="F2649" s="14">
        <v>0</v>
      </c>
    </row>
    <row r="2650" spans="1:6" x14ac:dyDescent="0.3">
      <c r="A2650" s="425">
        <v>44280</v>
      </c>
      <c r="B2650" s="12">
        <v>84</v>
      </c>
      <c r="C2650" s="426">
        <v>6.1111111111111107</v>
      </c>
      <c r="D2650" s="426">
        <v>26.497177777777779</v>
      </c>
      <c r="E2650" s="14">
        <v>3.3260001716164043</v>
      </c>
      <c r="F2650" s="14">
        <v>0</v>
      </c>
    </row>
    <row r="2651" spans="1:6" x14ac:dyDescent="0.3">
      <c r="A2651" s="425">
        <v>44281</v>
      </c>
      <c r="B2651" s="12">
        <v>85</v>
      </c>
      <c r="C2651" s="426">
        <v>5.625</v>
      </c>
      <c r="D2651" s="426">
        <v>26.610955555555556</v>
      </c>
      <c r="E2651" s="14">
        <v>3.3720305264747359</v>
      </c>
      <c r="F2651" s="14">
        <v>0</v>
      </c>
    </row>
    <row r="2652" spans="1:6" x14ac:dyDescent="0.3">
      <c r="A2652" s="425">
        <v>44282</v>
      </c>
      <c r="B2652" s="12">
        <v>86</v>
      </c>
      <c r="C2652" s="426">
        <v>9.7833333333333332</v>
      </c>
      <c r="D2652" s="426">
        <v>26.463044444444449</v>
      </c>
      <c r="E2652" s="14">
        <v>3.31229961452896</v>
      </c>
      <c r="F2652" s="14">
        <v>0</v>
      </c>
    </row>
    <row r="2653" spans="1:6" x14ac:dyDescent="0.3">
      <c r="A2653" s="425">
        <v>44283</v>
      </c>
      <c r="B2653" s="12">
        <v>87</v>
      </c>
      <c r="C2653" s="426">
        <v>0.35000000000000003</v>
      </c>
      <c r="D2653" s="426">
        <v>26.511400000000002</v>
      </c>
      <c r="E2653" s="14">
        <v>3.3317235059989345</v>
      </c>
      <c r="F2653" s="14">
        <v>0</v>
      </c>
    </row>
    <row r="2654" spans="1:6" x14ac:dyDescent="0.3">
      <c r="A2654" s="425">
        <v>44284</v>
      </c>
      <c r="B2654" s="12">
        <v>88</v>
      </c>
      <c r="C2654" s="426">
        <v>11.795000000000002</v>
      </c>
      <c r="D2654" s="426">
        <v>26.5626</v>
      </c>
      <c r="E2654" s="14">
        <v>3.3523995281445873</v>
      </c>
      <c r="F2654" s="14">
        <v>0</v>
      </c>
    </row>
    <row r="2655" spans="1:6" x14ac:dyDescent="0.3">
      <c r="A2655" s="425">
        <v>44285</v>
      </c>
      <c r="B2655" s="12">
        <v>89</v>
      </c>
      <c r="C2655" s="426">
        <v>4.21</v>
      </c>
      <c r="D2655" s="426">
        <v>26.608111111111114</v>
      </c>
      <c r="E2655" s="14">
        <v>3.3708729716157024</v>
      </c>
      <c r="F2655" s="14">
        <v>0</v>
      </c>
    </row>
    <row r="2656" spans="1:6" x14ac:dyDescent="0.3">
      <c r="A2656" s="425">
        <v>44286</v>
      </c>
      <c r="B2656" s="12">
        <v>90</v>
      </c>
      <c r="C2656" s="426">
        <v>2.8</v>
      </c>
      <c r="D2656" s="426">
        <v>26.426066666666671</v>
      </c>
      <c r="E2656" s="14">
        <v>3.2975137565263752</v>
      </c>
      <c r="F2656" s="14">
        <v>0</v>
      </c>
    </row>
    <row r="2657" spans="1:6" x14ac:dyDescent="0.3">
      <c r="A2657" s="425">
        <v>44287</v>
      </c>
      <c r="B2657" s="12">
        <v>91</v>
      </c>
      <c r="C2657" s="426">
        <v>7.9111111111111097</v>
      </c>
      <c r="D2657" s="426">
        <v>26.650777777777776</v>
      </c>
      <c r="E2657" s="14">
        <v>3.3602706987788382</v>
      </c>
      <c r="F2657" s="14">
        <v>0</v>
      </c>
    </row>
    <row r="2658" spans="1:6" x14ac:dyDescent="0.3">
      <c r="A2658" s="425">
        <v>44288</v>
      </c>
      <c r="B2658" s="12">
        <v>92</v>
      </c>
      <c r="C2658" s="426">
        <v>5.4562499999999998</v>
      </c>
      <c r="D2658" s="426">
        <v>26.579666666666668</v>
      </c>
      <c r="E2658" s="14">
        <v>3.3315536626747968</v>
      </c>
      <c r="F2658" s="14">
        <v>0</v>
      </c>
    </row>
    <row r="2659" spans="1:6" x14ac:dyDescent="0.3">
      <c r="A2659" s="425">
        <v>44289</v>
      </c>
      <c r="B2659" s="12">
        <v>93</v>
      </c>
      <c r="C2659" s="426">
        <v>4.3187499999999996</v>
      </c>
      <c r="D2659" s="426">
        <v>26.596733333333333</v>
      </c>
      <c r="E2659" s="14">
        <v>3.3384260245262194</v>
      </c>
      <c r="F2659" s="14">
        <v>0</v>
      </c>
    </row>
    <row r="2660" spans="1:6" x14ac:dyDescent="0.3">
      <c r="A2660" s="425">
        <v>44290</v>
      </c>
      <c r="B2660" s="12">
        <v>94</v>
      </c>
      <c r="C2660" s="426">
        <v>2.916666666666667</v>
      </c>
      <c r="D2660" s="426">
        <v>26.42037777777778</v>
      </c>
      <c r="E2660" s="14">
        <v>3.2680107884213543</v>
      </c>
      <c r="F2660" s="14">
        <v>0</v>
      </c>
    </row>
    <row r="2661" spans="1:6" x14ac:dyDescent="0.3">
      <c r="A2661" s="425">
        <v>44291</v>
      </c>
      <c r="B2661" s="12">
        <v>95</v>
      </c>
      <c r="C2661" s="426">
        <v>10.293749999999999</v>
      </c>
      <c r="D2661" s="426">
        <v>26.573977777777777</v>
      </c>
      <c r="E2661" s="14">
        <v>3.3292656415616806</v>
      </c>
      <c r="F2661" s="14">
        <v>0</v>
      </c>
    </row>
    <row r="2662" spans="1:6" x14ac:dyDescent="0.3">
      <c r="A2662" s="425">
        <v>44292</v>
      </c>
      <c r="B2662" s="12">
        <v>96</v>
      </c>
      <c r="C2662" s="426">
        <v>13.434999999999999</v>
      </c>
      <c r="D2662" s="426">
        <v>26.511400000000002</v>
      </c>
      <c r="E2662" s="14">
        <v>3.3041886009906789</v>
      </c>
      <c r="F2662" s="14">
        <v>0</v>
      </c>
    </row>
    <row r="2663" spans="1:6" x14ac:dyDescent="0.3">
      <c r="A2663" s="425">
        <v>44293</v>
      </c>
      <c r="B2663" s="12">
        <v>97</v>
      </c>
      <c r="C2663" s="426">
        <v>8.8062499999999986</v>
      </c>
      <c r="D2663" s="426">
        <v>26.29237777777778</v>
      </c>
      <c r="E2663" s="14">
        <v>3.2177310568444679</v>
      </c>
      <c r="F2663" s="14">
        <v>0</v>
      </c>
    </row>
    <row r="2664" spans="1:6" x14ac:dyDescent="0.3">
      <c r="A2664" s="425">
        <v>44294</v>
      </c>
      <c r="B2664" s="12">
        <v>98</v>
      </c>
      <c r="C2664" s="426">
        <v>13.922222222222222</v>
      </c>
      <c r="D2664" s="426">
        <v>26.400466666666667</v>
      </c>
      <c r="E2664" s="14">
        <v>3.2601438562824567</v>
      </c>
      <c r="F2664" s="14">
        <v>0</v>
      </c>
    </row>
    <row r="2665" spans="1:6" x14ac:dyDescent="0.3">
      <c r="A2665" s="425">
        <v>44295</v>
      </c>
      <c r="B2665" s="12">
        <v>99</v>
      </c>
      <c r="C2665" s="426">
        <v>5.1333333333333337</v>
      </c>
      <c r="D2665" s="426">
        <v>26.061977777777777</v>
      </c>
      <c r="E2665" s="14">
        <v>3.1289715764186097</v>
      </c>
      <c r="F2665" s="14">
        <v>0</v>
      </c>
    </row>
    <row r="2666" spans="1:6" x14ac:dyDescent="0.3">
      <c r="A2666" s="425">
        <v>44296</v>
      </c>
      <c r="B2666" s="12">
        <v>100</v>
      </c>
      <c r="C2666" s="426">
        <v>9.5749999999999993</v>
      </c>
      <c r="D2666" s="426">
        <v>26.201355555555558</v>
      </c>
      <c r="E2666" s="14">
        <v>3.1823983469223576</v>
      </c>
      <c r="F2666" s="14">
        <v>0</v>
      </c>
    </row>
    <row r="2667" spans="1:6" x14ac:dyDescent="0.3">
      <c r="A2667" s="425">
        <v>44297</v>
      </c>
      <c r="B2667" s="12">
        <v>101</v>
      </c>
      <c r="C2667" s="426">
        <v>9.1222222222222218</v>
      </c>
      <c r="D2667" s="426">
        <v>26.531311111111116</v>
      </c>
      <c r="E2667" s="14">
        <v>3.3121495350152972</v>
      </c>
      <c r="F2667" s="14">
        <v>0</v>
      </c>
    </row>
    <row r="2668" spans="1:6" x14ac:dyDescent="0.3">
      <c r="A2668" s="425">
        <v>44298</v>
      </c>
      <c r="B2668" s="12">
        <v>102</v>
      </c>
      <c r="C2668" s="426">
        <v>7.4149999999999991</v>
      </c>
      <c r="D2668" s="426">
        <v>26.44028888888889</v>
      </c>
      <c r="E2668" s="14">
        <v>3.2758945652759119</v>
      </c>
      <c r="F2668" s="14">
        <v>0</v>
      </c>
    </row>
    <row r="2669" spans="1:6" x14ac:dyDescent="0.3">
      <c r="A2669" s="425">
        <v>44299</v>
      </c>
      <c r="B2669" s="12">
        <v>103</v>
      </c>
      <c r="C2669" s="426">
        <v>7.1166666666666663</v>
      </c>
      <c r="D2669" s="426">
        <v>26.534155555555557</v>
      </c>
      <c r="E2669" s="14">
        <v>3.3132881915556802</v>
      </c>
      <c r="F2669" s="14">
        <v>0</v>
      </c>
    </row>
    <row r="2670" spans="1:6" x14ac:dyDescent="0.3">
      <c r="A2670" s="425">
        <v>44300</v>
      </c>
      <c r="B2670" s="12">
        <v>104</v>
      </c>
      <c r="C2670" s="426">
        <v>2.5812499999999998</v>
      </c>
      <c r="D2670" s="426">
        <v>26.5626</v>
      </c>
      <c r="E2670" s="14">
        <v>3.3246937469202513</v>
      </c>
      <c r="F2670" s="14">
        <v>0</v>
      </c>
    </row>
    <row r="2671" spans="1:6" x14ac:dyDescent="0.3">
      <c r="A2671" s="425">
        <v>44301</v>
      </c>
      <c r="B2671" s="12">
        <v>105</v>
      </c>
      <c r="C2671" s="426">
        <v>9.2187499999999982</v>
      </c>
      <c r="D2671" s="426">
        <v>26.44028888888889</v>
      </c>
      <c r="E2671" s="14">
        <v>3.2758945652759119</v>
      </c>
      <c r="F2671" s="14">
        <v>0</v>
      </c>
    </row>
    <row r="2672" spans="1:6" x14ac:dyDescent="0.3">
      <c r="A2672" s="425">
        <v>44302</v>
      </c>
      <c r="B2672" s="12">
        <v>106</v>
      </c>
      <c r="C2672" s="426">
        <v>10.08888888888889</v>
      </c>
      <c r="D2672" s="426">
        <v>26.383400000000002</v>
      </c>
      <c r="E2672" s="14">
        <v>3.2534141695039991</v>
      </c>
      <c r="F2672" s="14">
        <v>0</v>
      </c>
    </row>
    <row r="2673" spans="1:6" x14ac:dyDescent="0.3">
      <c r="A2673" s="425">
        <v>44303</v>
      </c>
      <c r="B2673" s="12">
        <v>107</v>
      </c>
      <c r="C2673" s="426">
        <v>9.7687499999999989</v>
      </c>
      <c r="D2673" s="426">
        <v>26.431755555555554</v>
      </c>
      <c r="E2673" s="14">
        <v>3.2725137403783506</v>
      </c>
      <c r="F2673" s="14">
        <v>0</v>
      </c>
    </row>
    <row r="2674" spans="1:6" x14ac:dyDescent="0.3">
      <c r="A2674" s="425">
        <v>44304</v>
      </c>
      <c r="B2674" s="12">
        <v>108</v>
      </c>
      <c r="C2674" s="426">
        <v>6.15</v>
      </c>
      <c r="D2674" s="426">
        <v>26.622333333333337</v>
      </c>
      <c r="E2674" s="14">
        <v>3.3487579201791542</v>
      </c>
      <c r="F2674" s="14">
        <v>0</v>
      </c>
    </row>
    <row r="2675" spans="1:6" x14ac:dyDescent="0.3">
      <c r="A2675" s="425">
        <v>44305</v>
      </c>
      <c r="B2675" s="12">
        <v>109</v>
      </c>
      <c r="C2675" s="426">
        <v>4.9222222222222225</v>
      </c>
      <c r="D2675" s="426">
        <v>26.471577777777778</v>
      </c>
      <c r="E2675" s="14">
        <v>3.2883174195499554</v>
      </c>
      <c r="F2675" s="14">
        <v>0</v>
      </c>
    </row>
    <row r="2676" spans="1:6" x14ac:dyDescent="0.3">
      <c r="A2676" s="425">
        <v>44306</v>
      </c>
      <c r="B2676" s="12">
        <v>110</v>
      </c>
      <c r="C2676" s="426">
        <v>1.3875</v>
      </c>
      <c r="D2676" s="426">
        <v>26.531311111111112</v>
      </c>
      <c r="E2676" s="14">
        <v>3.3121495350152963</v>
      </c>
      <c r="F2676" s="14">
        <v>0</v>
      </c>
    </row>
    <row r="2677" spans="1:6" x14ac:dyDescent="0.3">
      <c r="A2677" s="425">
        <v>44307</v>
      </c>
      <c r="B2677" s="12">
        <v>111</v>
      </c>
      <c r="C2677" s="426">
        <v>2.2624999999999997</v>
      </c>
      <c r="D2677" s="426">
        <v>26.500022222222224</v>
      </c>
      <c r="E2677" s="14">
        <v>3.2996470841447385</v>
      </c>
      <c r="F2677" s="14">
        <v>0</v>
      </c>
    </row>
    <row r="2678" spans="1:6" x14ac:dyDescent="0.3">
      <c r="A2678" s="425">
        <v>44308</v>
      </c>
      <c r="B2678" s="12">
        <v>112</v>
      </c>
      <c r="C2678" s="426">
        <v>2.8444444444444446</v>
      </c>
      <c r="D2678" s="426">
        <v>26.42037777777778</v>
      </c>
      <c r="E2678" s="14">
        <v>3.2680107884213543</v>
      </c>
      <c r="F2678" s="14">
        <v>0</v>
      </c>
    </row>
    <row r="2679" spans="1:6" x14ac:dyDescent="0.3">
      <c r="A2679" s="425">
        <v>44309</v>
      </c>
      <c r="B2679" s="12">
        <v>113</v>
      </c>
      <c r="C2679" s="426">
        <v>3.2937499999999997</v>
      </c>
      <c r="D2679" s="426">
        <v>26.297000000000001</v>
      </c>
      <c r="E2679" s="14">
        <v>3.2195346350329568</v>
      </c>
      <c r="F2679" s="14">
        <v>0</v>
      </c>
    </row>
    <row r="2680" spans="1:6" x14ac:dyDescent="0.3">
      <c r="A2680" s="425">
        <v>44310</v>
      </c>
      <c r="B2680" s="12">
        <v>114</v>
      </c>
      <c r="C2680" s="426">
        <v>5.2555555555555555</v>
      </c>
      <c r="D2680" s="426">
        <v>26.2746</v>
      </c>
      <c r="E2680" s="14">
        <v>3.2108026374170966</v>
      </c>
      <c r="F2680" s="14">
        <v>0</v>
      </c>
    </row>
    <row r="2681" spans="1:6" x14ac:dyDescent="0.3">
      <c r="A2681" s="425">
        <v>44311</v>
      </c>
      <c r="B2681" s="12">
        <v>115</v>
      </c>
      <c r="C2681" s="426">
        <v>11.56111111111111</v>
      </c>
      <c r="D2681" s="426">
        <v>26.343577777777778</v>
      </c>
      <c r="E2681" s="14">
        <v>3.2377596179196999</v>
      </c>
      <c r="F2681" s="14">
        <v>0</v>
      </c>
    </row>
    <row r="2682" spans="1:6" x14ac:dyDescent="0.3">
      <c r="A2682" s="425">
        <v>44312</v>
      </c>
      <c r="B2682" s="12">
        <v>116</v>
      </c>
      <c r="C2682" s="426">
        <v>15.722222222222221</v>
      </c>
      <c r="D2682" s="426">
        <v>26.287399999999998</v>
      </c>
      <c r="E2682" s="14">
        <v>3.2157897523991839</v>
      </c>
      <c r="F2682" s="14">
        <v>0</v>
      </c>
    </row>
    <row r="2683" spans="1:6" x14ac:dyDescent="0.3">
      <c r="A2683" s="425">
        <v>44313</v>
      </c>
      <c r="B2683" s="12">
        <v>117</v>
      </c>
      <c r="C2683" s="426">
        <v>4.7222222222222223</v>
      </c>
      <c r="D2683" s="426">
        <v>26.340733333333336</v>
      </c>
      <c r="E2683" s="14">
        <v>3.2366440079772341</v>
      </c>
      <c r="F2683" s="14">
        <v>0</v>
      </c>
    </row>
    <row r="2684" spans="1:6" x14ac:dyDescent="0.3">
      <c r="A2684" s="425">
        <v>44314</v>
      </c>
      <c r="B2684" s="12">
        <v>118</v>
      </c>
      <c r="C2684" s="426">
        <v>8.6785714285714288</v>
      </c>
      <c r="D2684" s="426">
        <v>26.280999999999999</v>
      </c>
      <c r="E2684" s="14">
        <v>3.2132953290947079</v>
      </c>
      <c r="F2684" s="14">
        <v>0</v>
      </c>
    </row>
    <row r="2685" spans="1:6" x14ac:dyDescent="0.3">
      <c r="A2685" s="425">
        <v>44315</v>
      </c>
      <c r="B2685" s="12">
        <v>119</v>
      </c>
      <c r="C2685" s="426">
        <v>4.04</v>
      </c>
      <c r="D2685" s="426">
        <v>26.421800000000001</v>
      </c>
      <c r="E2685" s="14">
        <v>3.2685733565715216</v>
      </c>
      <c r="F2685" s="14">
        <v>0</v>
      </c>
    </row>
    <row r="2686" spans="1:6" x14ac:dyDescent="0.3">
      <c r="A2686" s="425">
        <v>44316</v>
      </c>
      <c r="B2686" s="12">
        <v>120</v>
      </c>
      <c r="C2686" s="426">
        <v>4.2666666666666657</v>
      </c>
      <c r="D2686" s="426">
        <v>26.329355555555559</v>
      </c>
      <c r="E2686" s="14">
        <v>3.2321849957355804</v>
      </c>
      <c r="F2686" s="14">
        <v>0</v>
      </c>
    </row>
    <row r="2687" spans="1:6" x14ac:dyDescent="0.3">
      <c r="A2687" s="425">
        <v>44317</v>
      </c>
      <c r="B2687" s="12">
        <v>121</v>
      </c>
      <c r="C2687" s="426">
        <v>3.0562500000000004</v>
      </c>
      <c r="D2687" s="426">
        <v>26.494333333333334</v>
      </c>
      <c r="E2687" s="14">
        <v>3.2699002410673761</v>
      </c>
      <c r="F2687" s="14">
        <v>0</v>
      </c>
    </row>
    <row r="2688" spans="1:6" x14ac:dyDescent="0.3">
      <c r="A2688" s="425">
        <v>44318</v>
      </c>
      <c r="B2688" s="12">
        <v>122</v>
      </c>
      <c r="C2688" s="426">
        <v>8.1187500000000004</v>
      </c>
      <c r="D2688" s="426">
        <v>26.278155555555557</v>
      </c>
      <c r="E2688" s="14">
        <v>3.1854190252665346</v>
      </c>
      <c r="F2688" s="14">
        <v>0</v>
      </c>
    </row>
    <row r="2689" spans="1:6" x14ac:dyDescent="0.3">
      <c r="A2689" s="425">
        <v>44319</v>
      </c>
      <c r="B2689" s="12">
        <v>123</v>
      </c>
      <c r="C2689" s="426">
        <v>5.9499999999999993</v>
      </c>
      <c r="D2689" s="426">
        <v>26.565444444444445</v>
      </c>
      <c r="E2689" s="14">
        <v>3.2981209005344119</v>
      </c>
      <c r="F2689" s="14">
        <v>0</v>
      </c>
    </row>
    <row r="2690" spans="1:6" x14ac:dyDescent="0.3">
      <c r="A2690" s="425">
        <v>44320</v>
      </c>
      <c r="B2690" s="12">
        <v>124</v>
      </c>
      <c r="C2690" s="426">
        <v>5.6187500000000004</v>
      </c>
      <c r="D2690" s="426">
        <v>26.599577777777782</v>
      </c>
      <c r="E2690" s="14">
        <v>3.3117428568271534</v>
      </c>
      <c r="F2690" s="14">
        <v>0</v>
      </c>
    </row>
    <row r="2691" spans="1:6" x14ac:dyDescent="0.3">
      <c r="A2691" s="425">
        <v>44321</v>
      </c>
      <c r="B2691" s="12">
        <v>125</v>
      </c>
      <c r="C2691" s="426">
        <v>3.6062499999999997</v>
      </c>
      <c r="D2691" s="426">
        <v>26.653622222222221</v>
      </c>
      <c r="E2691" s="14">
        <v>3.3334120166477414</v>
      </c>
      <c r="F2691" s="14">
        <v>0</v>
      </c>
    </row>
    <row r="2692" spans="1:6" x14ac:dyDescent="0.3">
      <c r="A2692" s="425">
        <v>44322</v>
      </c>
      <c r="B2692" s="12">
        <v>126</v>
      </c>
      <c r="C2692" s="426">
        <v>6.0142857142857151</v>
      </c>
      <c r="D2692" s="426">
        <v>26.525622222222225</v>
      </c>
      <c r="E2692" s="14">
        <v>3.2822909801531628</v>
      </c>
      <c r="F2692" s="14">
        <v>0</v>
      </c>
    </row>
    <row r="2693" spans="1:6" x14ac:dyDescent="0.3">
      <c r="A2693" s="425">
        <v>44323</v>
      </c>
      <c r="B2693" s="12">
        <v>127</v>
      </c>
      <c r="C2693" s="426">
        <v>15.559999999999999</v>
      </c>
      <c r="D2693" s="426">
        <v>26.426066666666667</v>
      </c>
      <c r="E2693" s="14">
        <v>3.2430093969143683</v>
      </c>
      <c r="F2693" s="14">
        <v>0</v>
      </c>
    </row>
    <row r="2694" spans="1:6" x14ac:dyDescent="0.3">
      <c r="A2694" s="425">
        <v>44324</v>
      </c>
      <c r="B2694" s="12">
        <v>128</v>
      </c>
      <c r="C2694" s="426">
        <v>12.84375</v>
      </c>
      <c r="D2694" s="426">
        <v>26.269622222222221</v>
      </c>
      <c r="E2694" s="14">
        <v>3.1821245318563975</v>
      </c>
      <c r="F2694" s="14">
        <v>0</v>
      </c>
    </row>
    <row r="2695" spans="1:6" x14ac:dyDescent="0.3">
      <c r="A2695" s="425">
        <v>44325</v>
      </c>
      <c r="B2695" s="12">
        <v>129</v>
      </c>
      <c r="C2695" s="426">
        <v>3.4111111111111114</v>
      </c>
      <c r="D2695" s="426">
        <v>26.533799999999999</v>
      </c>
      <c r="E2695" s="14">
        <v>3.285536291940732</v>
      </c>
      <c r="F2695" s="14">
        <v>0</v>
      </c>
    </row>
    <row r="2696" spans="1:6" x14ac:dyDescent="0.3">
      <c r="A2696" s="425">
        <v>44326</v>
      </c>
      <c r="B2696" s="12">
        <v>130</v>
      </c>
      <c r="C2696" s="426">
        <v>5.6277777777777773</v>
      </c>
      <c r="D2696" s="426">
        <v>26.312288888888894</v>
      </c>
      <c r="E2696" s="14">
        <v>3.1986275331264626</v>
      </c>
      <c r="F2696" s="14">
        <v>0</v>
      </c>
    </row>
    <row r="2697" spans="1:6" x14ac:dyDescent="0.3">
      <c r="A2697" s="425">
        <v>44327</v>
      </c>
      <c r="B2697" s="12">
        <v>131</v>
      </c>
      <c r="C2697" s="426">
        <v>17.3</v>
      </c>
      <c r="D2697" s="426">
        <v>26.107488888888888</v>
      </c>
      <c r="E2697" s="14">
        <v>3.1201078730487679</v>
      </c>
      <c r="F2697" s="14">
        <v>0</v>
      </c>
    </row>
    <row r="2698" spans="1:6" x14ac:dyDescent="0.3">
      <c r="A2698" s="425">
        <v>44328</v>
      </c>
      <c r="B2698" s="12">
        <v>132</v>
      </c>
      <c r="C2698" s="426">
        <v>25.466666666666665</v>
      </c>
      <c r="D2698" s="426">
        <v>26.191400000000002</v>
      </c>
      <c r="E2698" s="14">
        <v>3.1520670824497117</v>
      </c>
      <c r="F2698" s="14">
        <v>0</v>
      </c>
    </row>
    <row r="2699" spans="1:6" x14ac:dyDescent="0.3">
      <c r="A2699" s="425">
        <v>44329</v>
      </c>
      <c r="B2699" s="12">
        <v>133</v>
      </c>
      <c r="C2699" s="426">
        <v>14.129999999999999</v>
      </c>
      <c r="D2699" s="426">
        <v>26.207044444444449</v>
      </c>
      <c r="E2699" s="14">
        <v>3.1580580941010279</v>
      </c>
      <c r="F2699" s="14">
        <v>0</v>
      </c>
    </row>
    <row r="2700" spans="1:6" x14ac:dyDescent="0.3">
      <c r="A2700" s="425">
        <v>44330</v>
      </c>
      <c r="B2700" s="12">
        <v>134</v>
      </c>
      <c r="C2700" s="426">
        <v>19.899999999999999</v>
      </c>
      <c r="D2700" s="426">
        <v>26.121711111111111</v>
      </c>
      <c r="E2700" s="14">
        <v>3.1255040183190972</v>
      </c>
      <c r="F2700" s="14">
        <v>0</v>
      </c>
    </row>
    <row r="2701" spans="1:6" x14ac:dyDescent="0.3">
      <c r="A2701" s="425">
        <v>44331</v>
      </c>
      <c r="B2701" s="12">
        <v>135</v>
      </c>
      <c r="C2701" s="426">
        <v>13.175000000000001</v>
      </c>
      <c r="D2701" s="426">
        <v>26.300911111111112</v>
      </c>
      <c r="E2701" s="14">
        <v>3.1942192668209115</v>
      </c>
      <c r="F2701" s="14">
        <v>0</v>
      </c>
    </row>
    <row r="2702" spans="1:6" x14ac:dyDescent="0.3">
      <c r="A2702" s="425">
        <v>44332</v>
      </c>
      <c r="B2702" s="12">
        <v>136</v>
      </c>
      <c r="C2702" s="426">
        <v>10.9125</v>
      </c>
      <c r="D2702" s="426">
        <v>26.238333333333337</v>
      </c>
      <c r="E2702" s="14">
        <v>3.1700708231139854</v>
      </c>
      <c r="F2702" s="14">
        <v>0</v>
      </c>
    </row>
    <row r="2703" spans="1:6" x14ac:dyDescent="0.3">
      <c r="A2703" s="425">
        <v>44333</v>
      </c>
      <c r="B2703" s="12">
        <v>137</v>
      </c>
      <c r="C2703" s="426">
        <v>4.3049999999999997</v>
      </c>
      <c r="D2703" s="426">
        <v>26.147311111111112</v>
      </c>
      <c r="E2703" s="14">
        <v>3.1352383288397863</v>
      </c>
      <c r="F2703" s="14">
        <v>0</v>
      </c>
    </row>
    <row r="2704" spans="1:6" x14ac:dyDescent="0.3">
      <c r="A2704" s="425">
        <v>44334</v>
      </c>
      <c r="B2704" s="12">
        <v>138</v>
      </c>
      <c r="C2704" s="426">
        <v>19.018749999999997</v>
      </c>
      <c r="D2704" s="426">
        <v>26.351399999999998</v>
      </c>
      <c r="E2704" s="14">
        <v>3.2138224021063646</v>
      </c>
      <c r="F2704" s="14">
        <v>0</v>
      </c>
    </row>
    <row r="2705" spans="1:6" x14ac:dyDescent="0.3">
      <c r="A2705" s="425">
        <v>44335</v>
      </c>
      <c r="B2705" s="12">
        <v>139</v>
      </c>
      <c r="C2705" s="426">
        <v>8.3350000000000009</v>
      </c>
      <c r="D2705" s="426">
        <v>26.534155555555557</v>
      </c>
      <c r="E2705" s="14">
        <v>3.28567745662605</v>
      </c>
      <c r="F2705" s="14">
        <v>0</v>
      </c>
    </row>
    <row r="2706" spans="1:6" x14ac:dyDescent="0.3">
      <c r="A2706" s="425">
        <v>44336</v>
      </c>
      <c r="B2706" s="12">
        <v>140</v>
      </c>
      <c r="C2706" s="426">
        <v>8.90625</v>
      </c>
      <c r="D2706" s="426">
        <v>26.286688888888889</v>
      </c>
      <c r="E2706" s="14">
        <v>3.1887165711565975</v>
      </c>
      <c r="F2706" s="14">
        <v>0</v>
      </c>
    </row>
    <row r="2707" spans="1:6" x14ac:dyDescent="0.3">
      <c r="A2707" s="425">
        <v>44337</v>
      </c>
      <c r="B2707" s="12">
        <v>141</v>
      </c>
      <c r="C2707" s="426">
        <v>12.31875</v>
      </c>
      <c r="D2707" s="426">
        <v>26.235488888888888</v>
      </c>
      <c r="E2707" s="14">
        <v>3.1689770641618553</v>
      </c>
      <c r="F2707" s="14">
        <v>0</v>
      </c>
    </row>
    <row r="2708" spans="1:6" x14ac:dyDescent="0.3">
      <c r="A2708" s="425">
        <v>44338</v>
      </c>
      <c r="B2708" s="12">
        <v>142</v>
      </c>
      <c r="C2708" s="426">
        <v>11.556249999999999</v>
      </c>
      <c r="D2708" s="426">
        <v>26.044911111111112</v>
      </c>
      <c r="E2708" s="14">
        <v>3.0964648827085055</v>
      </c>
      <c r="F2708" s="14">
        <v>0</v>
      </c>
    </row>
    <row r="2709" spans="1:6" x14ac:dyDescent="0.3">
      <c r="A2709" s="425">
        <v>44339</v>
      </c>
      <c r="B2709" s="12">
        <v>143</v>
      </c>
      <c r="C2709" s="426">
        <v>10.292857142857143</v>
      </c>
      <c r="D2709" s="426">
        <v>26.391933333333334</v>
      </c>
      <c r="E2709" s="14">
        <v>3.2296376552766901</v>
      </c>
      <c r="F2709" s="14">
        <v>0</v>
      </c>
    </row>
    <row r="2710" spans="1:6" x14ac:dyDescent="0.3">
      <c r="A2710" s="425">
        <v>44340</v>
      </c>
      <c r="B2710" s="12">
        <v>144</v>
      </c>
      <c r="C2710" s="426">
        <v>8.2900000000000009</v>
      </c>
      <c r="D2710" s="426">
        <v>26.152999999999999</v>
      </c>
      <c r="E2710" s="14">
        <v>3.1374052211626595</v>
      </c>
      <c r="F2710" s="14">
        <v>0</v>
      </c>
    </row>
    <row r="2711" spans="1:6" x14ac:dyDescent="0.3">
      <c r="A2711" s="425">
        <v>44341</v>
      </c>
      <c r="B2711" s="12">
        <v>145</v>
      </c>
      <c r="C2711" s="426">
        <v>7.6055555555555561</v>
      </c>
      <c r="D2711" s="426">
        <v>26.030688888888889</v>
      </c>
      <c r="E2711" s="14">
        <v>3.0911141888741485</v>
      </c>
      <c r="F2711" s="14">
        <v>0</v>
      </c>
    </row>
    <row r="2712" spans="1:6" x14ac:dyDescent="0.3">
      <c r="A2712" s="425">
        <v>44342</v>
      </c>
      <c r="B2712" s="12">
        <v>146</v>
      </c>
      <c r="C2712" s="426">
        <v>19.259999999999998</v>
      </c>
      <c r="D2712" s="426">
        <v>26.161533333333338</v>
      </c>
      <c r="E2712" s="14">
        <v>3.1406580919246934</v>
      </c>
      <c r="F2712" s="14">
        <v>0</v>
      </c>
    </row>
    <row r="2713" spans="1:6" x14ac:dyDescent="0.3">
      <c r="A2713" s="425">
        <v>44343</v>
      </c>
      <c r="B2713" s="12">
        <v>147</v>
      </c>
      <c r="C2713" s="426">
        <v>11.94375</v>
      </c>
      <c r="D2713" s="426">
        <v>26.135933333333334</v>
      </c>
      <c r="E2713" s="14">
        <v>3.1309085945761139</v>
      </c>
      <c r="F2713" s="14">
        <v>0</v>
      </c>
    </row>
    <row r="2714" spans="1:6" x14ac:dyDescent="0.3">
      <c r="A2714" s="425">
        <v>44344</v>
      </c>
      <c r="B2714" s="12">
        <v>148</v>
      </c>
      <c r="C2714" s="426">
        <v>10.8125</v>
      </c>
      <c r="D2714" s="426">
        <v>26.161533333333338</v>
      </c>
      <c r="E2714" s="14">
        <v>3.1406580919246934</v>
      </c>
      <c r="F2714" s="14">
        <v>0</v>
      </c>
    </row>
    <row r="2715" spans="1:6" x14ac:dyDescent="0.3">
      <c r="A2715" s="425">
        <v>44345</v>
      </c>
      <c r="B2715" s="12">
        <v>149</v>
      </c>
      <c r="C2715" s="426">
        <v>12.735714285714286</v>
      </c>
      <c r="D2715" s="426">
        <v>26.050599999999999</v>
      </c>
      <c r="E2715" s="14">
        <v>3.098607514029041</v>
      </c>
      <c r="F2715" s="14">
        <v>0</v>
      </c>
    </row>
    <row r="2716" spans="1:6" x14ac:dyDescent="0.3">
      <c r="A2716" s="425">
        <v>44346</v>
      </c>
      <c r="B2716" s="12">
        <v>150</v>
      </c>
      <c r="C2716" s="426">
        <v>19.162500000000005</v>
      </c>
      <c r="D2716" s="426">
        <v>26.013622222222224</v>
      </c>
      <c r="E2716" s="14">
        <v>3.0847044476611702</v>
      </c>
      <c r="F2716" s="14">
        <v>0</v>
      </c>
    </row>
    <row r="2717" spans="1:6" x14ac:dyDescent="0.3">
      <c r="A2717" s="425">
        <v>44347</v>
      </c>
      <c r="B2717" s="12">
        <v>151</v>
      </c>
      <c r="C2717" s="426">
        <v>7.7777777777777777</v>
      </c>
      <c r="D2717" s="426">
        <v>26.007933333333334</v>
      </c>
      <c r="E2717" s="14">
        <v>3.082570554857103</v>
      </c>
      <c r="F2717" s="14">
        <v>0</v>
      </c>
    </row>
    <row r="2718" spans="1:6" x14ac:dyDescent="0.3">
      <c r="A2718" s="425">
        <v>44348</v>
      </c>
      <c r="B2718" s="12">
        <v>152</v>
      </c>
      <c r="C2718" s="426">
        <v>15.206249999999999</v>
      </c>
      <c r="D2718" s="426">
        <v>26.098955555555555</v>
      </c>
      <c r="E2718" s="14">
        <v>3.0906820105066148</v>
      </c>
      <c r="F2718" s="14">
        <v>0</v>
      </c>
    </row>
    <row r="2719" spans="1:6" x14ac:dyDescent="0.3">
      <c r="A2719" s="425">
        <v>44349</v>
      </c>
      <c r="B2719" s="12">
        <v>153</v>
      </c>
      <c r="C2719" s="426">
        <v>15.865000000000004</v>
      </c>
      <c r="D2719" s="426">
        <v>25.922599999999999</v>
      </c>
      <c r="E2719" s="14">
        <v>3.0250868749527942</v>
      </c>
      <c r="F2719" s="14">
        <v>0</v>
      </c>
    </row>
    <row r="2720" spans="1:6" x14ac:dyDescent="0.3">
      <c r="A2720" s="425">
        <v>44350</v>
      </c>
      <c r="B2720" s="12">
        <v>154</v>
      </c>
      <c r="C2720" s="426">
        <v>11.824999999999999</v>
      </c>
      <c r="D2720" s="426">
        <v>25.945355555555555</v>
      </c>
      <c r="E2720" s="14">
        <v>3.0334788835754889</v>
      </c>
      <c r="F2720" s="14">
        <v>0</v>
      </c>
    </row>
    <row r="2721" spans="1:6" x14ac:dyDescent="0.3">
      <c r="A2721" s="425">
        <v>44351</v>
      </c>
      <c r="B2721" s="12">
        <v>155</v>
      </c>
      <c r="C2721" s="426">
        <v>13.849999999999998</v>
      </c>
      <c r="D2721" s="426">
        <v>25.899844444444447</v>
      </c>
      <c r="E2721" s="14">
        <v>3.0167161117873538</v>
      </c>
      <c r="F2721" s="14">
        <v>0</v>
      </c>
    </row>
    <row r="2722" spans="1:6" x14ac:dyDescent="0.3">
      <c r="A2722" s="425">
        <v>44352</v>
      </c>
      <c r="B2722" s="12">
        <v>156</v>
      </c>
      <c r="C2722" s="426">
        <v>12.783333333333333</v>
      </c>
      <c r="D2722" s="426">
        <v>26.170066666666671</v>
      </c>
      <c r="E2722" s="14">
        <v>3.1174945568641119</v>
      </c>
      <c r="F2722" s="14">
        <v>0</v>
      </c>
    </row>
    <row r="2723" spans="1:6" x14ac:dyDescent="0.3">
      <c r="A2723" s="425">
        <v>44353</v>
      </c>
      <c r="B2723" s="12">
        <v>157</v>
      </c>
      <c r="C2723" s="426">
        <v>9.7375000000000007</v>
      </c>
      <c r="D2723" s="426">
        <v>26.255400000000002</v>
      </c>
      <c r="E2723" s="14">
        <v>3.1499460323339079</v>
      </c>
      <c r="F2723" s="14">
        <v>0</v>
      </c>
    </row>
    <row r="2724" spans="1:6" x14ac:dyDescent="0.3">
      <c r="A2724" s="425">
        <v>44354</v>
      </c>
      <c r="B2724" s="12">
        <v>158</v>
      </c>
      <c r="C2724" s="426">
        <v>9.004999999999999</v>
      </c>
      <c r="D2724" s="426">
        <v>26.147311111111115</v>
      </c>
      <c r="E2724" s="14">
        <v>3.108891788261301</v>
      </c>
      <c r="F2724" s="14">
        <v>0</v>
      </c>
    </row>
    <row r="2725" spans="1:6" x14ac:dyDescent="0.3">
      <c r="A2725" s="425">
        <v>44355</v>
      </c>
      <c r="B2725" s="12">
        <v>159</v>
      </c>
      <c r="C2725" s="426">
        <v>15.144444444444446</v>
      </c>
      <c r="D2725" s="426">
        <v>26.081888888888887</v>
      </c>
      <c r="E2725" s="14">
        <v>3.084278093692375</v>
      </c>
      <c r="F2725" s="14">
        <v>0</v>
      </c>
    </row>
    <row r="2726" spans="1:6" x14ac:dyDescent="0.3">
      <c r="A2726" s="425">
        <v>44356</v>
      </c>
      <c r="B2726" s="12">
        <v>160</v>
      </c>
      <c r="C2726" s="426">
        <v>11.975</v>
      </c>
      <c r="D2726" s="426">
        <v>25.93397777777778</v>
      </c>
      <c r="E2726" s="14">
        <v>3.029280222460164</v>
      </c>
      <c r="F2726" s="14">
        <v>0</v>
      </c>
    </row>
    <row r="2727" spans="1:6" x14ac:dyDescent="0.3">
      <c r="A2727" s="425">
        <v>44357</v>
      </c>
      <c r="B2727" s="12">
        <v>161</v>
      </c>
      <c r="C2727" s="426">
        <v>15.075000000000001</v>
      </c>
      <c r="D2727" s="426">
        <v>26.118866666666669</v>
      </c>
      <c r="E2727" s="14">
        <v>3.0981684500951814</v>
      </c>
      <c r="F2727" s="14">
        <v>0</v>
      </c>
    </row>
    <row r="2728" spans="1:6" x14ac:dyDescent="0.3">
      <c r="A2728" s="425">
        <v>44358</v>
      </c>
      <c r="B2728" s="12">
        <v>162</v>
      </c>
      <c r="C2728" s="426">
        <v>12.430000000000001</v>
      </c>
      <c r="D2728" s="426">
        <v>25.962422222222223</v>
      </c>
      <c r="E2728" s="14">
        <v>3.0397868431685331</v>
      </c>
      <c r="F2728" s="14">
        <v>0</v>
      </c>
    </row>
    <row r="2729" spans="1:6" x14ac:dyDescent="0.3">
      <c r="A2729" s="425">
        <v>44359</v>
      </c>
      <c r="B2729" s="12">
        <v>163</v>
      </c>
      <c r="C2729" s="426">
        <v>18.388888888888889</v>
      </c>
      <c r="D2729" s="426">
        <v>25.979488888888888</v>
      </c>
      <c r="E2729" s="14">
        <v>3.0461067709891259</v>
      </c>
      <c r="F2729" s="14">
        <v>0</v>
      </c>
    </row>
    <row r="2730" spans="1:6" x14ac:dyDescent="0.3">
      <c r="A2730" s="425">
        <v>44360</v>
      </c>
      <c r="B2730" s="12">
        <v>164</v>
      </c>
      <c r="C2730" s="426">
        <v>7.43</v>
      </c>
      <c r="D2730" s="426">
        <v>25.976644444444446</v>
      </c>
      <c r="E2730" s="14">
        <v>3.045052618237909</v>
      </c>
      <c r="F2730" s="14">
        <v>0</v>
      </c>
    </row>
    <row r="2731" spans="1:6" x14ac:dyDescent="0.3">
      <c r="A2731" s="425">
        <v>44361</v>
      </c>
      <c r="B2731" s="12">
        <v>165</v>
      </c>
      <c r="C2731" s="426">
        <v>3.1444444444444448</v>
      </c>
      <c r="D2731" s="426">
        <v>26.11602222222222</v>
      </c>
      <c r="E2731" s="14">
        <v>3.0970979558917286</v>
      </c>
      <c r="F2731" s="14">
        <v>0</v>
      </c>
    </row>
    <row r="2732" spans="1:6" x14ac:dyDescent="0.3">
      <c r="A2732" s="425">
        <v>44362</v>
      </c>
      <c r="B2732" s="12">
        <v>166</v>
      </c>
      <c r="C2732" s="426">
        <v>1.3187500000000001</v>
      </c>
      <c r="D2732" s="426">
        <v>26.138777777777779</v>
      </c>
      <c r="E2732" s="14">
        <v>3.1056712738484888</v>
      </c>
      <c r="F2732" s="14">
        <v>0</v>
      </c>
    </row>
    <row r="2733" spans="1:6" x14ac:dyDescent="0.3">
      <c r="A2733" s="425">
        <v>44363</v>
      </c>
      <c r="B2733" s="12">
        <v>167</v>
      </c>
      <c r="C2733" s="426">
        <v>4.0333333333333332</v>
      </c>
      <c r="D2733" s="426">
        <v>25.831577777777781</v>
      </c>
      <c r="E2733" s="14">
        <v>2.9917311153719313</v>
      </c>
      <c r="F2733" s="14">
        <v>0</v>
      </c>
    </row>
    <row r="2734" spans="1:6" x14ac:dyDescent="0.3">
      <c r="A2734" s="425">
        <v>44364</v>
      </c>
      <c r="B2734" s="12">
        <v>168</v>
      </c>
      <c r="C2734" s="426">
        <v>10.185714285714287</v>
      </c>
      <c r="D2734" s="426">
        <v>25.902688888888889</v>
      </c>
      <c r="E2734" s="14">
        <v>3.0177612959357654</v>
      </c>
      <c r="F2734" s="14">
        <v>0</v>
      </c>
    </row>
    <row r="2735" spans="1:6" x14ac:dyDescent="0.3">
      <c r="A2735" s="425">
        <v>44365</v>
      </c>
      <c r="B2735" s="12">
        <v>169</v>
      </c>
      <c r="C2735" s="426">
        <v>14.016666666666667</v>
      </c>
      <c r="D2735" s="426">
        <v>25.848644444444446</v>
      </c>
      <c r="E2735" s="14">
        <v>2.9979594803233587</v>
      </c>
      <c r="F2735" s="14">
        <v>0</v>
      </c>
    </row>
    <row r="2736" spans="1:6" x14ac:dyDescent="0.3">
      <c r="A2736" s="425">
        <v>44366</v>
      </c>
      <c r="B2736" s="12">
        <v>170</v>
      </c>
      <c r="C2736" s="426">
        <v>12.484999999999999</v>
      </c>
      <c r="D2736" s="426">
        <v>25.905533333333334</v>
      </c>
      <c r="E2736" s="14">
        <v>3.0188068117989499</v>
      </c>
      <c r="F2736" s="14">
        <v>0</v>
      </c>
    </row>
    <row r="2737" spans="1:6" x14ac:dyDescent="0.3">
      <c r="A2737" s="425">
        <v>44367</v>
      </c>
      <c r="B2737" s="12">
        <v>171</v>
      </c>
      <c r="C2737" s="426">
        <v>25.110000000000003</v>
      </c>
      <c r="D2737" s="426">
        <v>25.69788888888889</v>
      </c>
      <c r="E2737" s="14">
        <v>2.943353713789949</v>
      </c>
      <c r="F2737" s="14">
        <v>0</v>
      </c>
    </row>
    <row r="2738" spans="1:6" x14ac:dyDescent="0.3">
      <c r="A2738" s="425">
        <v>44368</v>
      </c>
      <c r="B2738" s="12">
        <v>172</v>
      </c>
      <c r="C2738" s="426">
        <v>16.84375</v>
      </c>
      <c r="D2738" s="426">
        <v>25.894155555555557</v>
      </c>
      <c r="E2738" s="14">
        <v>3.0146267384944938</v>
      </c>
      <c r="F2738" s="14">
        <v>0</v>
      </c>
    </row>
    <row r="2739" spans="1:6" x14ac:dyDescent="0.3">
      <c r="A2739" s="425">
        <v>44369</v>
      </c>
      <c r="B2739" s="12">
        <v>173</v>
      </c>
      <c r="C2739" s="426">
        <v>9.0062500000000014</v>
      </c>
      <c r="D2739" s="426">
        <v>26.079044444444445</v>
      </c>
      <c r="E2739" s="14">
        <v>3.0832119431393239</v>
      </c>
      <c r="F2739" s="14">
        <v>0</v>
      </c>
    </row>
    <row r="2740" spans="1:6" x14ac:dyDescent="0.3">
      <c r="A2740" s="425">
        <v>44370</v>
      </c>
      <c r="B2740" s="12">
        <v>174</v>
      </c>
      <c r="C2740" s="426">
        <v>12.583333333333334</v>
      </c>
      <c r="D2740" s="426">
        <v>25.848644444444446</v>
      </c>
      <c r="E2740" s="14">
        <v>2.9979594803233574</v>
      </c>
      <c r="F2740" s="14">
        <v>0</v>
      </c>
    </row>
    <row r="2741" spans="1:6" x14ac:dyDescent="0.3">
      <c r="A2741" s="425">
        <v>44371</v>
      </c>
      <c r="B2741" s="12">
        <v>175</v>
      </c>
      <c r="C2741" s="426">
        <v>9.7062500000000007</v>
      </c>
      <c r="D2741" s="426">
        <v>25.746244444444443</v>
      </c>
      <c r="E2741" s="14">
        <v>2.9607677901912579</v>
      </c>
      <c r="F2741" s="14">
        <v>0</v>
      </c>
    </row>
    <row r="2742" spans="1:6" x14ac:dyDescent="0.3">
      <c r="A2742" s="425">
        <v>44372</v>
      </c>
      <c r="B2742" s="12">
        <v>176</v>
      </c>
      <c r="C2742" s="426">
        <v>24.727777777777778</v>
      </c>
      <c r="D2742" s="426">
        <v>25.586600000000004</v>
      </c>
      <c r="E2742" s="14">
        <v>2.9036368627998193</v>
      </c>
      <c r="F2742" s="14">
        <v>0</v>
      </c>
    </row>
    <row r="2743" spans="1:6" x14ac:dyDescent="0.3">
      <c r="A2743" s="425">
        <v>44373</v>
      </c>
      <c r="B2743" s="12">
        <v>177</v>
      </c>
      <c r="C2743" s="426">
        <v>14.915000000000001</v>
      </c>
      <c r="D2743" s="426">
        <v>25.905533333333334</v>
      </c>
      <c r="E2743" s="14">
        <v>3.0188068117989499</v>
      </c>
      <c r="F2743" s="14">
        <v>0</v>
      </c>
    </row>
    <row r="2744" spans="1:6" x14ac:dyDescent="0.3">
      <c r="A2744" s="425">
        <v>44374</v>
      </c>
      <c r="B2744" s="12">
        <v>178</v>
      </c>
      <c r="C2744" s="426">
        <v>11.699999999999998</v>
      </c>
      <c r="D2744" s="426">
        <v>25.942511111111113</v>
      </c>
      <c r="E2744" s="14">
        <v>3.0324287200232614</v>
      </c>
      <c r="F2744" s="14">
        <v>0</v>
      </c>
    </row>
    <row r="2745" spans="1:6" x14ac:dyDescent="0.3">
      <c r="A2745" s="425">
        <v>44375</v>
      </c>
      <c r="B2745" s="12">
        <v>179</v>
      </c>
      <c r="C2745" s="426">
        <v>1.9833333333333334</v>
      </c>
      <c r="D2745" s="426">
        <v>25.842955555555555</v>
      </c>
      <c r="E2745" s="14">
        <v>2.9958820348581314</v>
      </c>
      <c r="F2745" s="14">
        <v>0</v>
      </c>
    </row>
    <row r="2746" spans="1:6" x14ac:dyDescent="0.3">
      <c r="A2746" s="425">
        <v>44376</v>
      </c>
      <c r="B2746" s="12">
        <v>180</v>
      </c>
      <c r="C2746" s="426">
        <v>8.6999999999999993</v>
      </c>
      <c r="D2746" s="426">
        <v>25.732022222222223</v>
      </c>
      <c r="E2746" s="14">
        <v>2.955636117401629</v>
      </c>
      <c r="F2746" s="14">
        <v>0</v>
      </c>
    </row>
    <row r="2747" spans="1:6" x14ac:dyDescent="0.3">
      <c r="A2747" s="425">
        <v>44377</v>
      </c>
      <c r="B2747" s="12">
        <v>181</v>
      </c>
      <c r="C2747" s="426">
        <v>7.7950000000000017</v>
      </c>
      <c r="D2747" s="426">
        <v>25.621088888888888</v>
      </c>
      <c r="E2747" s="14">
        <v>2.9158915251560393</v>
      </c>
      <c r="F2747" s="14">
        <v>0</v>
      </c>
    </row>
    <row r="2748" spans="1:6" x14ac:dyDescent="0.3">
      <c r="A2748" s="425">
        <v>44378</v>
      </c>
      <c r="B2748" s="12">
        <v>182</v>
      </c>
      <c r="C2748" s="426">
        <v>13.324999999999999</v>
      </c>
      <c r="D2748" s="426">
        <v>25.669444444444444</v>
      </c>
      <c r="E2748" s="14">
        <v>2.9580118319938578</v>
      </c>
      <c r="F2748" s="14">
        <v>0</v>
      </c>
    </row>
    <row r="2749" spans="1:6" x14ac:dyDescent="0.3">
      <c r="A2749" s="425">
        <v>44379</v>
      </c>
      <c r="B2749" s="12">
        <v>183</v>
      </c>
      <c r="C2749" s="426">
        <v>10.938888888888888</v>
      </c>
      <c r="D2749" s="426">
        <v>25.459240000000001</v>
      </c>
      <c r="E2749" s="14">
        <v>2.8830272326553912</v>
      </c>
      <c r="F2749" s="14">
        <v>0</v>
      </c>
    </row>
    <row r="2750" spans="1:6" x14ac:dyDescent="0.3">
      <c r="A2750" s="425">
        <v>44380</v>
      </c>
      <c r="B2750" s="12">
        <v>184</v>
      </c>
      <c r="C2750" s="426">
        <v>16.055</v>
      </c>
      <c r="D2750" s="426">
        <v>25.4618</v>
      </c>
      <c r="E2750" s="14">
        <v>2.8839296057213257</v>
      </c>
      <c r="F2750" s="14">
        <v>0</v>
      </c>
    </row>
    <row r="2751" spans="1:6" x14ac:dyDescent="0.3">
      <c r="A2751" s="425">
        <v>44381</v>
      </c>
      <c r="B2751" s="12">
        <v>185</v>
      </c>
      <c r="C2751" s="426">
        <v>13.19375</v>
      </c>
      <c r="D2751" s="426">
        <v>25.635311111111115</v>
      </c>
      <c r="E2751" s="14">
        <v>2.9457129327927731</v>
      </c>
      <c r="F2751" s="14">
        <v>0</v>
      </c>
    </row>
    <row r="2752" spans="1:6" x14ac:dyDescent="0.3">
      <c r="A2752" s="425">
        <v>44382</v>
      </c>
      <c r="B2752" s="12">
        <v>186</v>
      </c>
      <c r="C2752" s="426">
        <v>12.775</v>
      </c>
      <c r="D2752" s="426">
        <v>25.48171111111111</v>
      </c>
      <c r="E2752" s="14">
        <v>2.8909571616540095</v>
      </c>
      <c r="F2752" s="14">
        <v>0</v>
      </c>
    </row>
    <row r="2753" spans="1:6" x14ac:dyDescent="0.3">
      <c r="A2753" s="425">
        <v>44383</v>
      </c>
      <c r="B2753" s="12">
        <v>187</v>
      </c>
      <c r="C2753" s="426">
        <v>16.331250000000001</v>
      </c>
      <c r="D2753" s="426">
        <v>25.551400000000001</v>
      </c>
      <c r="E2753" s="14">
        <v>2.9156807366395259</v>
      </c>
      <c r="F2753" s="14">
        <v>0</v>
      </c>
    </row>
    <row r="2754" spans="1:6" x14ac:dyDescent="0.3">
      <c r="A2754" s="425">
        <v>44384</v>
      </c>
      <c r="B2754" s="12">
        <v>188</v>
      </c>
      <c r="C2754" s="426">
        <v>2.8444444444444441</v>
      </c>
      <c r="D2754" s="426">
        <v>25.697319999999998</v>
      </c>
      <c r="E2754" s="14">
        <v>2.9680913529735227</v>
      </c>
      <c r="F2754" s="14">
        <v>0</v>
      </c>
    </row>
    <row r="2755" spans="1:6" x14ac:dyDescent="0.3">
      <c r="A2755" s="425">
        <v>44385</v>
      </c>
      <c r="B2755" s="12">
        <v>189</v>
      </c>
      <c r="C2755" s="426">
        <v>2.0833333333333335</v>
      </c>
      <c r="D2755" s="426">
        <v>25.623080000000002</v>
      </c>
      <c r="E2755" s="14">
        <v>2.9413174367718269</v>
      </c>
      <c r="F2755" s="14">
        <v>0</v>
      </c>
    </row>
    <row r="2756" spans="1:6" x14ac:dyDescent="0.3">
      <c r="A2756" s="425">
        <v>44386</v>
      </c>
      <c r="B2756" s="12">
        <v>190</v>
      </c>
      <c r="C2756" s="426">
        <v>6.7055555555555557</v>
      </c>
      <c r="D2756" s="426">
        <v>25.812519999999999</v>
      </c>
      <c r="E2756" s="14">
        <v>3.0100850149883658</v>
      </c>
      <c r="F2756" s="14">
        <v>0</v>
      </c>
    </row>
    <row r="2757" spans="1:6" x14ac:dyDescent="0.3">
      <c r="A2757" s="425">
        <v>44387</v>
      </c>
      <c r="B2757" s="12">
        <v>191</v>
      </c>
      <c r="C2757" s="426">
        <v>11.725</v>
      </c>
      <c r="D2757" s="426">
        <v>25.707560000000001</v>
      </c>
      <c r="E2757" s="14">
        <v>2.971802039279797</v>
      </c>
      <c r="F2757" s="14">
        <v>0</v>
      </c>
    </row>
    <row r="2758" spans="1:6" x14ac:dyDescent="0.3">
      <c r="A2758" s="425">
        <v>44388</v>
      </c>
      <c r="B2758" s="12">
        <v>192</v>
      </c>
      <c r="C2758" s="426">
        <v>8.56111111111111</v>
      </c>
      <c r="D2758" s="426">
        <v>25.697319999999998</v>
      </c>
      <c r="E2758" s="14">
        <v>2.9680913529735227</v>
      </c>
      <c r="F2758" s="14">
        <v>0</v>
      </c>
    </row>
    <row r="2759" spans="1:6" x14ac:dyDescent="0.3">
      <c r="A2759" s="425">
        <v>44389</v>
      </c>
      <c r="B2759" s="12">
        <v>193</v>
      </c>
      <c r="C2759" s="426">
        <v>6.7944444444444443</v>
      </c>
      <c r="D2759" s="426">
        <v>25.707560000000001</v>
      </c>
      <c r="E2759" s="14">
        <v>2.971802039279797</v>
      </c>
      <c r="F2759" s="14">
        <v>0</v>
      </c>
    </row>
    <row r="2760" spans="1:6" x14ac:dyDescent="0.3">
      <c r="A2760" s="425">
        <v>44390</v>
      </c>
      <c r="B2760" s="12">
        <v>194</v>
      </c>
      <c r="C2760" s="426">
        <v>8.1166666666666671</v>
      </c>
      <c r="D2760" s="426">
        <v>25.766439999999999</v>
      </c>
      <c r="E2760" s="14">
        <v>2.9932220588305416</v>
      </c>
      <c r="F2760" s="14">
        <v>0</v>
      </c>
    </row>
    <row r="2761" spans="1:6" x14ac:dyDescent="0.3">
      <c r="A2761" s="425">
        <v>44391</v>
      </c>
      <c r="B2761" s="12">
        <v>195</v>
      </c>
      <c r="C2761" s="426">
        <v>16.105555555555554</v>
      </c>
      <c r="D2761" s="426">
        <v>25.982333333333337</v>
      </c>
      <c r="E2761" s="14">
        <v>3.072984656879084</v>
      </c>
      <c r="F2761" s="14">
        <v>0</v>
      </c>
    </row>
    <row r="2762" spans="1:6" x14ac:dyDescent="0.3">
      <c r="A2762" s="425">
        <v>44392</v>
      </c>
      <c r="B2762" s="12">
        <v>196</v>
      </c>
      <c r="C2762" s="426">
        <v>5.6083333333333334</v>
      </c>
      <c r="D2762" s="426">
        <v>25.723488888888888</v>
      </c>
      <c r="E2762" s="14">
        <v>2.9775827732211613</v>
      </c>
      <c r="F2762" s="14">
        <v>0</v>
      </c>
    </row>
    <row r="2763" spans="1:6" x14ac:dyDescent="0.3">
      <c r="A2763" s="425">
        <v>44393</v>
      </c>
      <c r="B2763" s="12">
        <v>197</v>
      </c>
      <c r="C2763" s="426">
        <v>15.344444444444447</v>
      </c>
      <c r="D2763" s="426">
        <v>25.45412</v>
      </c>
      <c r="E2763" s="14">
        <v>2.8812232858781179</v>
      </c>
      <c r="F2763" s="14">
        <v>0</v>
      </c>
    </row>
    <row r="2764" spans="1:6" x14ac:dyDescent="0.3">
      <c r="A2764" s="425">
        <v>44394</v>
      </c>
      <c r="B2764" s="12">
        <v>198</v>
      </c>
      <c r="C2764" s="426">
        <v>5.5277777777777777</v>
      </c>
      <c r="D2764" s="426">
        <v>25.643560000000001</v>
      </c>
      <c r="E2764" s="14">
        <v>2.9486807944635762</v>
      </c>
      <c r="F2764" s="14">
        <v>0</v>
      </c>
    </row>
    <row r="2765" spans="1:6" x14ac:dyDescent="0.3">
      <c r="A2765" s="425">
        <v>44395</v>
      </c>
      <c r="B2765" s="12">
        <v>199</v>
      </c>
      <c r="C2765" s="426">
        <v>12.614999999999998</v>
      </c>
      <c r="D2765" s="426">
        <v>25.582120000000003</v>
      </c>
      <c r="E2765" s="14">
        <v>2.9266421897261297</v>
      </c>
      <c r="F2765" s="14">
        <v>0</v>
      </c>
    </row>
    <row r="2766" spans="1:6" x14ac:dyDescent="0.3">
      <c r="A2766" s="425">
        <v>44396</v>
      </c>
      <c r="B2766" s="12">
        <v>200</v>
      </c>
      <c r="C2766" s="426">
        <v>13.334999999999999</v>
      </c>
      <c r="D2766" s="426">
        <v>25.820200000000003</v>
      </c>
      <c r="E2766" s="14">
        <v>3.0129040103642795</v>
      </c>
      <c r="F2766" s="14">
        <v>0</v>
      </c>
    </row>
    <row r="2767" spans="1:6" x14ac:dyDescent="0.3">
      <c r="A2767" s="425">
        <v>44397</v>
      </c>
      <c r="B2767" s="12">
        <v>201</v>
      </c>
      <c r="C2767" s="426">
        <v>17.656249999999996</v>
      </c>
      <c r="D2767" s="426">
        <v>25.840679999999999</v>
      </c>
      <c r="E2767" s="14">
        <v>3.0204332191396612</v>
      </c>
      <c r="F2767" s="14">
        <v>0</v>
      </c>
    </row>
    <row r="2768" spans="1:6" x14ac:dyDescent="0.3">
      <c r="A2768" s="425">
        <v>44398</v>
      </c>
      <c r="B2768" s="12">
        <v>202</v>
      </c>
      <c r="C2768" s="426">
        <v>3.9187500000000002</v>
      </c>
      <c r="D2768" s="426">
        <v>25.63588</v>
      </c>
      <c r="E2768" s="14">
        <v>2.9459175234785873</v>
      </c>
      <c r="F2768" s="14">
        <v>0</v>
      </c>
    </row>
    <row r="2769" spans="1:6" x14ac:dyDescent="0.3">
      <c r="A2769" s="425">
        <v>44399</v>
      </c>
      <c r="B2769" s="12">
        <v>203</v>
      </c>
      <c r="C2769" s="426">
        <v>5.8687500000000004</v>
      </c>
      <c r="D2769" s="426">
        <v>25.615400000000001</v>
      </c>
      <c r="E2769" s="14">
        <v>2.9385606025620166</v>
      </c>
      <c r="F2769" s="14">
        <v>0</v>
      </c>
    </row>
    <row r="2770" spans="1:6" x14ac:dyDescent="0.3">
      <c r="A2770" s="425">
        <v>44400</v>
      </c>
      <c r="B2770" s="12">
        <v>204</v>
      </c>
      <c r="C2770" s="426">
        <v>5.3055555555555554</v>
      </c>
      <c r="D2770" s="426">
        <v>25.630759999999999</v>
      </c>
      <c r="E2770" s="14">
        <v>2.9440766841859345</v>
      </c>
      <c r="F2770" s="14">
        <v>0</v>
      </c>
    </row>
    <row r="2771" spans="1:6" x14ac:dyDescent="0.3">
      <c r="A2771" s="425">
        <v>44401</v>
      </c>
      <c r="B2771" s="12">
        <v>205</v>
      </c>
      <c r="C2771" s="426">
        <v>4.05</v>
      </c>
      <c r="D2771" s="426">
        <v>25.523240000000001</v>
      </c>
      <c r="E2771" s="14">
        <v>2.9056665655460754</v>
      </c>
      <c r="F2771" s="14">
        <v>0</v>
      </c>
    </row>
    <row r="2772" spans="1:6" x14ac:dyDescent="0.3">
      <c r="A2772" s="425">
        <v>44402</v>
      </c>
      <c r="B2772" s="12">
        <v>206</v>
      </c>
      <c r="C2772" s="426">
        <v>5.56</v>
      </c>
      <c r="D2772" s="426">
        <v>25.658919999999998</v>
      </c>
      <c r="E2772" s="14">
        <v>2.9542145823779902</v>
      </c>
      <c r="F2772" s="14">
        <v>0</v>
      </c>
    </row>
    <row r="2773" spans="1:6" x14ac:dyDescent="0.3">
      <c r="A2773" s="425">
        <v>44403</v>
      </c>
      <c r="B2773" s="12">
        <v>207</v>
      </c>
      <c r="C2773" s="426">
        <v>9.8249999999999993</v>
      </c>
      <c r="D2773" s="426">
        <v>25.815079999999998</v>
      </c>
      <c r="E2773" s="14">
        <v>3.0110244100232531</v>
      </c>
      <c r="F2773" s="14">
        <v>0</v>
      </c>
    </row>
    <row r="2774" spans="1:6" x14ac:dyDescent="0.3">
      <c r="A2774" s="425">
        <v>44404</v>
      </c>
      <c r="B2774" s="12">
        <v>208</v>
      </c>
      <c r="C2774" s="426">
        <v>2.5625</v>
      </c>
      <c r="D2774" s="426">
        <v>25.687080000000002</v>
      </c>
      <c r="E2774" s="14">
        <v>2.964384968886467</v>
      </c>
      <c r="F2774" s="14">
        <v>0</v>
      </c>
    </row>
    <row r="2775" spans="1:6" x14ac:dyDescent="0.3">
      <c r="A2775" s="425">
        <v>44405</v>
      </c>
      <c r="B2775" s="12">
        <v>209</v>
      </c>
      <c r="C2775" s="426">
        <v>1.9055555555555554</v>
      </c>
      <c r="D2775" s="426">
        <v>25.681960000000004</v>
      </c>
      <c r="E2775" s="14">
        <v>2.9625333896551829</v>
      </c>
      <c r="F2775" s="14">
        <v>0</v>
      </c>
    </row>
    <row r="2776" spans="1:6" x14ac:dyDescent="0.3">
      <c r="A2776" s="425">
        <v>44406</v>
      </c>
      <c r="B2776" s="12">
        <v>210</v>
      </c>
      <c r="C2776" s="426">
        <v>1.1428571428571428</v>
      </c>
      <c r="D2776" s="426">
        <v>25.524377777777779</v>
      </c>
      <c r="E2776" s="14">
        <v>2.9060705517188259</v>
      </c>
      <c r="F2776" s="14">
        <v>0</v>
      </c>
    </row>
    <row r="2777" spans="1:6" x14ac:dyDescent="0.3">
      <c r="A2777" s="425">
        <v>44407</v>
      </c>
      <c r="B2777" s="12">
        <v>211</v>
      </c>
      <c r="C2777" s="426">
        <v>1.3222222222222222</v>
      </c>
      <c r="D2777" s="426">
        <v>25.336360000000003</v>
      </c>
      <c r="E2777" s="14">
        <v>2.8400261989226299</v>
      </c>
      <c r="F2777" s="14">
        <v>0</v>
      </c>
    </row>
    <row r="2778" spans="1:6" x14ac:dyDescent="0.3">
      <c r="A2778" s="425">
        <v>44408</v>
      </c>
      <c r="B2778" s="12">
        <v>212</v>
      </c>
      <c r="C2778" s="426">
        <v>5.5142857142857142</v>
      </c>
      <c r="D2778" s="426">
        <v>25.697320000000005</v>
      </c>
      <c r="E2778" s="14">
        <v>2.968091352973524</v>
      </c>
      <c r="F2778" s="14">
        <v>0</v>
      </c>
    </row>
    <row r="2779" spans="1:6" x14ac:dyDescent="0.3">
      <c r="A2779" s="425">
        <v>44409</v>
      </c>
      <c r="B2779" s="12">
        <v>213</v>
      </c>
      <c r="C2779" s="426">
        <v>2.6357142857142857</v>
      </c>
      <c r="D2779" s="426">
        <v>25.436199999999999</v>
      </c>
      <c r="E2779" s="14">
        <v>2.8749178626260323</v>
      </c>
      <c r="F2779" s="14">
        <v>0</v>
      </c>
    </row>
    <row r="2780" spans="1:6" x14ac:dyDescent="0.3">
      <c r="A2780" s="425">
        <v>44410</v>
      </c>
      <c r="B2780" s="12">
        <v>214</v>
      </c>
      <c r="C2780" s="426">
        <v>3.0142857142857138</v>
      </c>
      <c r="D2780" s="426">
        <v>25.469480000000004</v>
      </c>
      <c r="E2780" s="14">
        <v>2.8866383239430862</v>
      </c>
      <c r="F2780" s="14">
        <v>0</v>
      </c>
    </row>
    <row r="2781" spans="1:6" x14ac:dyDescent="0.3">
      <c r="A2781" s="425">
        <v>44411</v>
      </c>
      <c r="B2781" s="12">
        <v>215</v>
      </c>
      <c r="C2781" s="426">
        <v>2.2700000000000005</v>
      </c>
      <c r="D2781" s="426">
        <v>25.584111111111113</v>
      </c>
      <c r="E2781" s="14">
        <v>2.9273539841117922</v>
      </c>
      <c r="F2781" s="14">
        <v>0</v>
      </c>
    </row>
    <row r="2782" spans="1:6" x14ac:dyDescent="0.3">
      <c r="A2782" s="425">
        <v>44412</v>
      </c>
      <c r="B2782" s="12">
        <v>216</v>
      </c>
      <c r="C2782" s="426">
        <v>3.5277777777777772</v>
      </c>
      <c r="D2782" s="426">
        <v>25.666600000000003</v>
      </c>
      <c r="E2782" s="14">
        <v>2.9569851007135508</v>
      </c>
      <c r="F2782" s="14">
        <v>0</v>
      </c>
    </row>
    <row r="2783" spans="1:6" x14ac:dyDescent="0.3">
      <c r="A2783" s="425">
        <v>44413</v>
      </c>
      <c r="B2783" s="12">
        <v>217</v>
      </c>
      <c r="C2783" s="426">
        <v>0.66666666666666663</v>
      </c>
      <c r="D2783" s="426">
        <v>25.761320000000005</v>
      </c>
      <c r="E2783" s="14">
        <v>2.9913537915921986</v>
      </c>
      <c r="F2783" s="14">
        <v>0</v>
      </c>
    </row>
    <row r="2784" spans="1:6" x14ac:dyDescent="0.3">
      <c r="A2784" s="425">
        <v>44414</v>
      </c>
      <c r="B2784" s="12">
        <v>218</v>
      </c>
      <c r="C2784" s="426">
        <v>0.45714285714285718</v>
      </c>
      <c r="D2784" s="426">
        <v>25.697320000000005</v>
      </c>
      <c r="E2784" s="14">
        <v>2.968091352973524</v>
      </c>
      <c r="F2784" s="14">
        <v>0</v>
      </c>
    </row>
    <row r="2785" spans="1:6" x14ac:dyDescent="0.3">
      <c r="A2785" s="425">
        <v>44415</v>
      </c>
      <c r="B2785" s="12">
        <v>219</v>
      </c>
      <c r="C2785" s="426">
        <v>4.8777777777777773</v>
      </c>
      <c r="D2785" s="426">
        <v>25.60004</v>
      </c>
      <c r="E2785" s="14">
        <v>2.9330541709394029</v>
      </c>
      <c r="F2785" s="14">
        <v>0</v>
      </c>
    </row>
    <row r="2786" spans="1:6" x14ac:dyDescent="0.3">
      <c r="A2786" s="425">
        <v>44416</v>
      </c>
      <c r="B2786" s="12">
        <v>220</v>
      </c>
      <c r="C2786" s="426">
        <v>3.0785714285714283</v>
      </c>
      <c r="D2786" s="426">
        <v>25.7178</v>
      </c>
      <c r="E2786" s="14">
        <v>2.975517029468592</v>
      </c>
      <c r="F2786" s="14">
        <v>0</v>
      </c>
    </row>
    <row r="2787" spans="1:6" x14ac:dyDescent="0.3">
      <c r="A2787" s="425">
        <v>44417</v>
      </c>
      <c r="B2787" s="12">
        <v>221</v>
      </c>
      <c r="C2787" s="426">
        <v>3.05</v>
      </c>
      <c r="D2787" s="426">
        <v>25.625640000000004</v>
      </c>
      <c r="E2787" s="14">
        <v>2.942236917741297</v>
      </c>
      <c r="F2787" s="14">
        <v>0</v>
      </c>
    </row>
    <row r="2788" spans="1:6" x14ac:dyDescent="0.3">
      <c r="A2788" s="425">
        <v>44418</v>
      </c>
      <c r="B2788" s="12">
        <v>222</v>
      </c>
      <c r="C2788" s="426">
        <v>4.1722222222222216</v>
      </c>
      <c r="D2788" s="426">
        <v>25.661480000000001</v>
      </c>
      <c r="E2788" s="14">
        <v>2.9551378199566289</v>
      </c>
      <c r="F2788" s="14">
        <v>0</v>
      </c>
    </row>
    <row r="2789" spans="1:6" x14ac:dyDescent="0.3">
      <c r="A2789" s="425">
        <v>44419</v>
      </c>
      <c r="B2789" s="12">
        <v>223</v>
      </c>
      <c r="C2789" s="426">
        <v>1.655</v>
      </c>
      <c r="D2789" s="426">
        <v>25.77412</v>
      </c>
      <c r="E2789" s="14">
        <v>2.996026481675115</v>
      </c>
      <c r="F2789" s="14">
        <v>0</v>
      </c>
    </row>
    <row r="2790" spans="1:6" x14ac:dyDescent="0.3">
      <c r="A2790" s="425">
        <v>44420</v>
      </c>
      <c r="B2790" s="12">
        <v>224</v>
      </c>
      <c r="C2790" s="426">
        <v>4.1449999999999996</v>
      </c>
      <c r="D2790" s="426">
        <v>25.753640000000001</v>
      </c>
      <c r="E2790" s="14">
        <v>2.9885534122031614</v>
      </c>
      <c r="F2790" s="14">
        <v>0</v>
      </c>
    </row>
    <row r="2791" spans="1:6" x14ac:dyDescent="0.3">
      <c r="A2791" s="425">
        <v>44421</v>
      </c>
      <c r="B2791" s="12">
        <v>225</v>
      </c>
      <c r="C2791" s="426">
        <v>2.8055555555555554</v>
      </c>
      <c r="D2791" s="426">
        <v>25.510439999999999</v>
      </c>
      <c r="E2791" s="14">
        <v>2.9011253562970931</v>
      </c>
      <c r="F2791" s="14">
        <v>0</v>
      </c>
    </row>
    <row r="2792" spans="1:6" x14ac:dyDescent="0.3">
      <c r="A2792" s="425">
        <v>44422</v>
      </c>
      <c r="B2792" s="12">
        <v>226</v>
      </c>
      <c r="C2792" s="426">
        <v>0.18571428571428572</v>
      </c>
      <c r="D2792" s="426">
        <v>25.533480000000001</v>
      </c>
      <c r="E2792" s="14">
        <v>2.9093043408626893</v>
      </c>
      <c r="F2792" s="14">
        <v>0</v>
      </c>
    </row>
    <row r="2793" spans="1:6" x14ac:dyDescent="0.3">
      <c r="A2793" s="425">
        <v>44423</v>
      </c>
      <c r="B2793" s="12">
        <v>227</v>
      </c>
      <c r="C2793" s="426">
        <v>0.38125000000000003</v>
      </c>
      <c r="D2793" s="426">
        <v>25.556519999999999</v>
      </c>
      <c r="E2793" s="14">
        <v>2.9175049702385554</v>
      </c>
      <c r="F2793" s="14">
        <v>0</v>
      </c>
    </row>
    <row r="2794" spans="1:6" x14ac:dyDescent="0.3">
      <c r="A2794" s="425">
        <v>44424</v>
      </c>
      <c r="B2794" s="12">
        <v>228</v>
      </c>
      <c r="C2794" s="426">
        <v>2.15</v>
      </c>
      <c r="D2794" s="426">
        <v>25.715239999999998</v>
      </c>
      <c r="E2794" s="14">
        <v>2.9745878783414672</v>
      </c>
      <c r="F2794" s="14">
        <v>0</v>
      </c>
    </row>
    <row r="2795" spans="1:6" x14ac:dyDescent="0.3">
      <c r="A2795" s="425">
        <v>44425</v>
      </c>
      <c r="B2795" s="12">
        <v>229</v>
      </c>
      <c r="C2795" s="426">
        <v>0.92499999999999993</v>
      </c>
      <c r="D2795" s="426">
        <v>25.751080000000002</v>
      </c>
      <c r="E2795" s="14">
        <v>2.9876204913613371</v>
      </c>
      <c r="F2795" s="14">
        <v>0</v>
      </c>
    </row>
    <row r="2796" spans="1:6" x14ac:dyDescent="0.3">
      <c r="A2796" s="425">
        <v>44426</v>
      </c>
      <c r="B2796" s="12">
        <v>230</v>
      </c>
      <c r="C2796" s="426">
        <v>1.2</v>
      </c>
      <c r="D2796" s="426">
        <v>25.418279999999996</v>
      </c>
      <c r="E2796" s="14">
        <v>2.8686254843539989</v>
      </c>
      <c r="F2796" s="14">
        <v>0</v>
      </c>
    </row>
    <row r="2797" spans="1:6" x14ac:dyDescent="0.3">
      <c r="A2797" s="425">
        <v>44427</v>
      </c>
      <c r="B2797" s="12">
        <v>231</v>
      </c>
      <c r="C2797" s="426">
        <v>3.7611111111111111</v>
      </c>
      <c r="D2797" s="426">
        <v>25.37988</v>
      </c>
      <c r="E2797" s="14">
        <v>2.8551857017033915</v>
      </c>
      <c r="F2797" s="14">
        <v>0</v>
      </c>
    </row>
    <row r="2798" spans="1:6" x14ac:dyDescent="0.3">
      <c r="A2798" s="425">
        <v>44428</v>
      </c>
      <c r="B2798" s="12">
        <v>232</v>
      </c>
      <c r="C2798" s="426">
        <v>0.19999999999999998</v>
      </c>
      <c r="D2798" s="426">
        <v>25.47972</v>
      </c>
      <c r="E2798" s="14">
        <v>2.8902536802736347</v>
      </c>
      <c r="F2798" s="14">
        <v>0</v>
      </c>
    </row>
    <row r="2799" spans="1:6" x14ac:dyDescent="0.3">
      <c r="A2799" s="425">
        <v>44429</v>
      </c>
      <c r="B2799" s="12">
        <v>233</v>
      </c>
      <c r="C2799" s="426">
        <v>1.6666666666666666E-2</v>
      </c>
      <c r="D2799" s="426">
        <v>25.649533333333334</v>
      </c>
      <c r="E2799" s="14">
        <v>2.9508316748788941</v>
      </c>
      <c r="F2799" s="14">
        <v>0</v>
      </c>
    </row>
    <row r="2800" spans="1:6" x14ac:dyDescent="0.3">
      <c r="A2800" s="425">
        <v>44430</v>
      </c>
      <c r="B2800" s="12">
        <v>234</v>
      </c>
      <c r="C2800" s="426">
        <v>0.47142857142857142</v>
      </c>
      <c r="D2800" s="426">
        <v>25.612839999999998</v>
      </c>
      <c r="E2800" s="14">
        <v>2.9376421939713748</v>
      </c>
      <c r="F2800" s="14">
        <v>0</v>
      </c>
    </row>
    <row r="2801" spans="1:6" x14ac:dyDescent="0.3">
      <c r="A2801" s="425">
        <v>44431</v>
      </c>
      <c r="B2801" s="12">
        <v>235</v>
      </c>
      <c r="C2801" s="426">
        <v>1.2749999999999999</v>
      </c>
      <c r="D2801" s="426">
        <v>25.589799999999997</v>
      </c>
      <c r="E2801" s="14">
        <v>2.9293885748541539</v>
      </c>
      <c r="F2801" s="14">
        <v>0</v>
      </c>
    </row>
    <row r="2802" spans="1:6" x14ac:dyDescent="0.3">
      <c r="A2802" s="425">
        <v>44432</v>
      </c>
      <c r="B2802" s="12">
        <v>236</v>
      </c>
      <c r="C2802" s="426">
        <v>0.16666666666666666</v>
      </c>
      <c r="D2802" s="426">
        <v>25.776679999999999</v>
      </c>
      <c r="E2802" s="14">
        <v>2.9969618285902162</v>
      </c>
      <c r="F2802" s="14">
        <v>0</v>
      </c>
    </row>
    <row r="2803" spans="1:6" x14ac:dyDescent="0.3">
      <c r="A2803" s="425">
        <v>44433</v>
      </c>
      <c r="B2803" s="12">
        <v>237</v>
      </c>
      <c r="C2803" s="426">
        <v>0.23333333333333334</v>
      </c>
      <c r="D2803" s="426">
        <v>25.651240000000001</v>
      </c>
      <c r="E2803" s="14">
        <v>2.9514464805289866</v>
      </c>
      <c r="F2803" s="14">
        <v>0</v>
      </c>
    </row>
    <row r="2804" spans="1:6" x14ac:dyDescent="0.3">
      <c r="A2804" s="425">
        <v>44434</v>
      </c>
      <c r="B2804" s="12">
        <v>238</v>
      </c>
      <c r="C2804" s="426">
        <v>4.0444444444444443</v>
      </c>
      <c r="D2804" s="426">
        <v>25.602600000000002</v>
      </c>
      <c r="E2804" s="14">
        <v>2.9339712396432418</v>
      </c>
      <c r="F2804" s="14">
        <v>0</v>
      </c>
    </row>
    <row r="2805" spans="1:6" x14ac:dyDescent="0.3">
      <c r="A2805" s="425">
        <v>44435</v>
      </c>
      <c r="B2805" s="12">
        <v>239</v>
      </c>
      <c r="C2805" s="426">
        <v>0.15</v>
      </c>
      <c r="D2805" s="426">
        <v>25.738280000000003</v>
      </c>
      <c r="E2805" s="14">
        <v>2.9829599281437638</v>
      </c>
      <c r="F2805" s="14">
        <v>0</v>
      </c>
    </row>
    <row r="2806" spans="1:6" x14ac:dyDescent="0.3">
      <c r="A2806" s="425">
        <v>44436</v>
      </c>
      <c r="B2806" s="12">
        <v>240</v>
      </c>
      <c r="C2806" s="426">
        <v>1.6</v>
      </c>
      <c r="D2806" s="426">
        <v>25.8202</v>
      </c>
      <c r="E2806" s="14">
        <v>3.012904010364279</v>
      </c>
      <c r="F2806" s="14">
        <v>0</v>
      </c>
    </row>
    <row r="2807" spans="1:6" x14ac:dyDescent="0.3">
      <c r="A2807" s="425">
        <v>44437</v>
      </c>
      <c r="B2807" s="12">
        <v>241</v>
      </c>
      <c r="C2807" s="426">
        <v>2.25</v>
      </c>
      <c r="D2807" s="426">
        <v>25.658920000000002</v>
      </c>
      <c r="E2807" s="14">
        <v>2.9542145823779911</v>
      </c>
      <c r="F2807" s="14">
        <v>0</v>
      </c>
    </row>
    <row r="2808" spans="1:6" x14ac:dyDescent="0.3">
      <c r="A2808" s="425">
        <v>44438</v>
      </c>
      <c r="B2808" s="12">
        <v>242</v>
      </c>
      <c r="C2808" s="426">
        <v>0.56111111111111112</v>
      </c>
      <c r="D2808" s="426">
        <v>25.551400000000001</v>
      </c>
      <c r="E2808" s="14">
        <v>2.9156807366395259</v>
      </c>
      <c r="F2808" s="14">
        <v>0</v>
      </c>
    </row>
    <row r="2809" spans="1:6" x14ac:dyDescent="0.3">
      <c r="A2809" s="425">
        <v>44439</v>
      </c>
      <c r="B2809" s="12">
        <v>243</v>
      </c>
      <c r="C2809" s="426">
        <v>0.16666666666666666</v>
      </c>
      <c r="D2809" s="426">
        <v>25.745960000000004</v>
      </c>
      <c r="E2809" s="14">
        <v>2.9857554579538359</v>
      </c>
      <c r="F2809" s="14">
        <v>0</v>
      </c>
    </row>
    <row r="2810" spans="1:6" x14ac:dyDescent="0.3">
      <c r="A2810" s="425">
        <v>44440</v>
      </c>
      <c r="B2810" s="12">
        <v>244</v>
      </c>
      <c r="C2810" s="426">
        <v>5</v>
      </c>
      <c r="D2810" s="426">
        <v>25.761319999999998</v>
      </c>
      <c r="E2810" s="14">
        <v>3.0164912184122996</v>
      </c>
      <c r="F2810" s="14">
        <v>0</v>
      </c>
    </row>
    <row r="2811" spans="1:6" x14ac:dyDescent="0.3">
      <c r="A2811" s="425">
        <v>44441</v>
      </c>
      <c r="B2811" s="12">
        <v>245</v>
      </c>
      <c r="C2811" s="426">
        <v>1.4777777777777779</v>
      </c>
      <c r="D2811" s="426">
        <v>25.63588</v>
      </c>
      <c r="E2811" s="14">
        <v>2.9706731329195835</v>
      </c>
      <c r="F2811" s="14">
        <v>0</v>
      </c>
    </row>
    <row r="2812" spans="1:6" x14ac:dyDescent="0.3">
      <c r="A2812" s="425">
        <v>44442</v>
      </c>
      <c r="B2812" s="12">
        <v>246</v>
      </c>
      <c r="C2812" s="426">
        <v>1.6055555555555554</v>
      </c>
      <c r="D2812" s="426">
        <v>25.710120000000003</v>
      </c>
      <c r="E2812" s="14">
        <v>2.9977113108635804</v>
      </c>
      <c r="F2812" s="14">
        <v>0</v>
      </c>
    </row>
    <row r="2813" spans="1:6" x14ac:dyDescent="0.3">
      <c r="A2813" s="425">
        <v>44443</v>
      </c>
      <c r="B2813" s="12">
        <v>247</v>
      </c>
      <c r="C2813" s="426">
        <v>0.42000000000000004</v>
      </c>
      <c r="D2813" s="426">
        <v>25.881640000000001</v>
      </c>
      <c r="E2813" s="14">
        <v>3.0610523246608659</v>
      </c>
      <c r="F2813" s="14">
        <v>0</v>
      </c>
    </row>
    <row r="2814" spans="1:6" x14ac:dyDescent="0.3">
      <c r="A2814" s="425">
        <v>44444</v>
      </c>
      <c r="B2814" s="12">
        <v>248</v>
      </c>
      <c r="C2814" s="426">
        <v>0.22999999999999998</v>
      </c>
      <c r="D2814" s="426">
        <v>25.733160000000002</v>
      </c>
      <c r="E2814" s="14">
        <v>3.0061488284051241</v>
      </c>
      <c r="F2814" s="14">
        <v>0</v>
      </c>
    </row>
    <row r="2815" spans="1:6" x14ac:dyDescent="0.3">
      <c r="A2815" s="425">
        <v>44445</v>
      </c>
      <c r="B2815" s="12">
        <v>249</v>
      </c>
      <c r="C2815" s="426">
        <v>2.1437500000000003</v>
      </c>
      <c r="D2815" s="426">
        <v>25.7818</v>
      </c>
      <c r="E2815" s="14">
        <v>3.0240336116231554</v>
      </c>
      <c r="F2815" s="14">
        <v>0</v>
      </c>
    </row>
    <row r="2816" spans="1:6" x14ac:dyDescent="0.3">
      <c r="A2816" s="425">
        <v>44446</v>
      </c>
      <c r="B2816" s="12">
        <v>250</v>
      </c>
      <c r="C2816" s="426">
        <v>7.0349999999999993</v>
      </c>
      <c r="D2816" s="426">
        <v>25.874244444444443</v>
      </c>
      <c r="E2816" s="14">
        <v>3.0582959754158998</v>
      </c>
      <c r="F2816" s="14">
        <v>0</v>
      </c>
    </row>
    <row r="2817" spans="1:6" x14ac:dyDescent="0.3">
      <c r="A2817" s="425">
        <v>44447</v>
      </c>
      <c r="B2817" s="12">
        <v>251</v>
      </c>
      <c r="C2817" s="426">
        <v>3.5350000000000001</v>
      </c>
      <c r="D2817" s="426">
        <v>25.794599999999996</v>
      </c>
      <c r="E2817" s="14">
        <v>3.0287564469176265</v>
      </c>
      <c r="F2817" s="14">
        <v>0</v>
      </c>
    </row>
    <row r="2818" spans="1:6" x14ac:dyDescent="0.3">
      <c r="A2818" s="425">
        <v>44448</v>
      </c>
      <c r="B2818" s="12">
        <v>252</v>
      </c>
      <c r="C2818" s="426">
        <v>2.2944444444444447</v>
      </c>
      <c r="D2818" s="426">
        <v>25.615400000000001</v>
      </c>
      <c r="E2818" s="14">
        <v>2.9632543891381671</v>
      </c>
      <c r="F2818" s="14">
        <v>0</v>
      </c>
    </row>
    <row r="2819" spans="1:6" x14ac:dyDescent="0.3">
      <c r="A2819" s="425">
        <v>44449</v>
      </c>
      <c r="B2819" s="12">
        <v>253</v>
      </c>
      <c r="C2819" s="426">
        <v>6.0062499999999996</v>
      </c>
      <c r="D2819" s="426">
        <v>25.594920000000002</v>
      </c>
      <c r="E2819" s="14">
        <v>2.9558529450785982</v>
      </c>
      <c r="F2819" s="14">
        <v>0</v>
      </c>
    </row>
    <row r="2820" spans="1:6" x14ac:dyDescent="0.3">
      <c r="A2820" s="425">
        <v>44450</v>
      </c>
      <c r="B2820" s="12">
        <v>254</v>
      </c>
      <c r="C2820" s="426">
        <v>2.1666666666666661</v>
      </c>
      <c r="D2820" s="426">
        <v>25.725480000000005</v>
      </c>
      <c r="E2820" s="14">
        <v>3.0033338798655262</v>
      </c>
      <c r="F2820" s="14">
        <v>0</v>
      </c>
    </row>
    <row r="2821" spans="1:6" x14ac:dyDescent="0.3">
      <c r="A2821" s="425">
        <v>44451</v>
      </c>
      <c r="B2821" s="12">
        <v>255</v>
      </c>
      <c r="C2821" s="426">
        <v>4.9999999999999996E-2</v>
      </c>
      <c r="D2821" s="426">
        <v>25.7818</v>
      </c>
      <c r="E2821" s="14">
        <v>3.0240336116231554</v>
      </c>
      <c r="F2821" s="14">
        <v>0</v>
      </c>
    </row>
    <row r="2822" spans="1:6" x14ac:dyDescent="0.3">
      <c r="A2822" s="425">
        <v>44452</v>
      </c>
      <c r="B2822" s="12">
        <v>256</v>
      </c>
      <c r="C2822" s="426">
        <v>0.5</v>
      </c>
      <c r="D2822" s="426">
        <v>25.697319999999998</v>
      </c>
      <c r="E2822" s="14">
        <v>2.9930332971161571</v>
      </c>
      <c r="F2822" s="14">
        <v>0</v>
      </c>
    </row>
    <row r="2823" spans="1:6" x14ac:dyDescent="0.3">
      <c r="A2823" s="425">
        <v>44453</v>
      </c>
      <c r="B2823" s="12">
        <v>257</v>
      </c>
      <c r="C2823" s="426">
        <v>1.1625000000000001</v>
      </c>
      <c r="D2823" s="426">
        <v>25.881640000000001</v>
      </c>
      <c r="E2823" s="14">
        <v>3.0610523246608659</v>
      </c>
      <c r="F2823" s="14">
        <v>0</v>
      </c>
    </row>
    <row r="2824" spans="1:6" x14ac:dyDescent="0.3">
      <c r="A2824" s="425">
        <v>44454</v>
      </c>
      <c r="B2824" s="12">
        <v>258</v>
      </c>
      <c r="C2824" s="426">
        <v>1.7777777777777777</v>
      </c>
      <c r="D2824" s="426">
        <v>25.857177777777778</v>
      </c>
      <c r="E2824" s="14">
        <v>3.0519438625067803</v>
      </c>
      <c r="F2824" s="14">
        <v>0</v>
      </c>
    </row>
    <row r="2825" spans="1:6" x14ac:dyDescent="0.3">
      <c r="A2825" s="425">
        <v>44455</v>
      </c>
      <c r="B2825" s="12">
        <v>259</v>
      </c>
      <c r="C2825" s="426">
        <v>5.7285714285714286</v>
      </c>
      <c r="D2825" s="426">
        <v>26.04206666666667</v>
      </c>
      <c r="E2825" s="14">
        <v>3.1214057863880935</v>
      </c>
      <c r="F2825" s="14">
        <v>0</v>
      </c>
    </row>
    <row r="2826" spans="1:6" x14ac:dyDescent="0.3">
      <c r="A2826" s="425">
        <v>44456</v>
      </c>
      <c r="B2826" s="12">
        <v>260</v>
      </c>
      <c r="C2826" s="426">
        <v>0.14285714285714285</v>
      </c>
      <c r="D2826" s="426">
        <v>26.187133333333332</v>
      </c>
      <c r="E2826" s="14">
        <v>3.1769091886813556</v>
      </c>
      <c r="F2826" s="14">
        <v>0</v>
      </c>
    </row>
    <row r="2827" spans="1:6" x14ac:dyDescent="0.3">
      <c r="A2827" s="425">
        <v>44457</v>
      </c>
      <c r="B2827" s="12">
        <v>261</v>
      </c>
      <c r="C2827" s="426">
        <v>0.5</v>
      </c>
      <c r="D2827" s="426">
        <v>26.133088888888889</v>
      </c>
      <c r="E2827" s="14">
        <v>3.1561280719010432</v>
      </c>
      <c r="F2827" s="14">
        <v>0</v>
      </c>
    </row>
    <row r="2828" spans="1:6" x14ac:dyDescent="0.3">
      <c r="A2828" s="425">
        <v>44458</v>
      </c>
      <c r="B2828" s="12">
        <v>262</v>
      </c>
      <c r="C2828" s="426">
        <v>0.55714285714285716</v>
      </c>
      <c r="D2828" s="426">
        <v>26.178600000000003</v>
      </c>
      <c r="E2828" s="14">
        <v>3.1736197846573395</v>
      </c>
      <c r="F2828" s="14">
        <v>0</v>
      </c>
    </row>
    <row r="2829" spans="1:6" x14ac:dyDescent="0.3">
      <c r="A2829" s="425">
        <v>44459</v>
      </c>
      <c r="B2829" s="12">
        <v>263</v>
      </c>
      <c r="C2829" s="426">
        <v>0</v>
      </c>
      <c r="D2829" s="426">
        <v>25.874244444444443</v>
      </c>
      <c r="E2829" s="14">
        <v>3.0582959754158998</v>
      </c>
      <c r="F2829" s="14">
        <v>0</v>
      </c>
    </row>
    <row r="2830" spans="1:6" x14ac:dyDescent="0.3">
      <c r="A2830" s="425">
        <v>44460</v>
      </c>
      <c r="B2830" s="12">
        <v>264</v>
      </c>
      <c r="C2830" s="426">
        <v>1.7437499999999999</v>
      </c>
      <c r="D2830" s="426">
        <v>25.80597777777778</v>
      </c>
      <c r="E2830" s="14">
        <v>3.0329602342666835</v>
      </c>
      <c r="F2830" s="14">
        <v>0</v>
      </c>
    </row>
    <row r="2831" spans="1:6" x14ac:dyDescent="0.3">
      <c r="A2831" s="425">
        <v>44461</v>
      </c>
      <c r="B2831" s="12">
        <v>265</v>
      </c>
      <c r="C2831" s="426">
        <v>1.5874999999999999</v>
      </c>
      <c r="D2831" s="426">
        <v>26.007933333333334</v>
      </c>
      <c r="E2831" s="14">
        <v>3.1084745090995991</v>
      </c>
      <c r="F2831" s="14">
        <v>0</v>
      </c>
    </row>
    <row r="2832" spans="1:6" x14ac:dyDescent="0.3">
      <c r="A2832" s="425">
        <v>44462</v>
      </c>
      <c r="B2832" s="12">
        <v>266</v>
      </c>
      <c r="C2832" s="426">
        <v>0.74285714285714277</v>
      </c>
      <c r="D2832" s="426">
        <v>26.101800000000001</v>
      </c>
      <c r="E2832" s="14">
        <v>3.1441530500510422</v>
      </c>
      <c r="F2832" s="14">
        <v>0</v>
      </c>
    </row>
    <row r="2833" spans="1:6" x14ac:dyDescent="0.3">
      <c r="A2833" s="425">
        <v>44463</v>
      </c>
      <c r="B2833" s="12">
        <v>267</v>
      </c>
      <c r="C2833" s="426">
        <v>0</v>
      </c>
      <c r="D2833" s="426">
        <v>25.817355555555558</v>
      </c>
      <c r="E2833" s="14">
        <v>3.0371693995629259</v>
      </c>
      <c r="F2833" s="14">
        <v>0</v>
      </c>
    </row>
    <row r="2834" spans="1:6" x14ac:dyDescent="0.3">
      <c r="A2834" s="425">
        <v>44464</v>
      </c>
      <c r="B2834" s="12">
        <v>268</v>
      </c>
      <c r="C2834" s="426">
        <v>0.94374999999999998</v>
      </c>
      <c r="D2834" s="426">
        <v>25.899844444444444</v>
      </c>
      <c r="E2834" s="14">
        <v>3.0678468933430714</v>
      </c>
      <c r="F2834" s="14">
        <v>0</v>
      </c>
    </row>
    <row r="2835" spans="1:6" x14ac:dyDescent="0.3">
      <c r="A2835" s="425">
        <v>44465</v>
      </c>
      <c r="B2835" s="12">
        <v>269</v>
      </c>
      <c r="C2835" s="426">
        <v>2.0874999999999999</v>
      </c>
      <c r="D2835" s="426">
        <v>26.141622222222225</v>
      </c>
      <c r="E2835" s="14">
        <v>3.1594011294834874</v>
      </c>
      <c r="F2835" s="14">
        <v>0</v>
      </c>
    </row>
    <row r="2836" spans="1:6" x14ac:dyDescent="0.3">
      <c r="A2836" s="425">
        <v>44466</v>
      </c>
      <c r="B2836" s="12">
        <v>270</v>
      </c>
      <c r="C2836" s="426">
        <v>0</v>
      </c>
      <c r="D2836" s="426">
        <v>26.170066666666671</v>
      </c>
      <c r="E2836" s="14">
        <v>3.1703334476584186</v>
      </c>
      <c r="F2836" s="14">
        <v>0</v>
      </c>
    </row>
    <row r="2837" spans="1:6" x14ac:dyDescent="0.3">
      <c r="A2837" s="425">
        <v>44467</v>
      </c>
      <c r="B2837" s="12">
        <v>271</v>
      </c>
      <c r="C2837" s="426">
        <v>0.57777777777777783</v>
      </c>
      <c r="D2837" s="426">
        <v>26.216999999999999</v>
      </c>
      <c r="E2837" s="14">
        <v>3.1884462693516902</v>
      </c>
      <c r="F2837" s="14">
        <v>0</v>
      </c>
    </row>
    <row r="2838" spans="1:6" x14ac:dyDescent="0.3">
      <c r="A2838" s="425">
        <v>44468</v>
      </c>
      <c r="B2838" s="12">
        <v>272</v>
      </c>
      <c r="C2838" s="426">
        <v>0.21249999999999999</v>
      </c>
      <c r="D2838" s="426">
        <v>26.252839999999999</v>
      </c>
      <c r="E2838" s="14">
        <v>3.2023404328839575</v>
      </c>
      <c r="F2838" s="14">
        <v>0</v>
      </c>
    </row>
    <row r="2839" spans="1:6" x14ac:dyDescent="0.3">
      <c r="A2839" s="425">
        <v>44469</v>
      </c>
      <c r="B2839" s="12">
        <v>273</v>
      </c>
      <c r="C2839" s="426">
        <v>0.95</v>
      </c>
      <c r="D2839" s="426">
        <v>26.109480000000001</v>
      </c>
      <c r="E2839" s="14">
        <v>3.1470885640386435</v>
      </c>
      <c r="F2839" s="14">
        <v>0</v>
      </c>
    </row>
    <row r="2840" spans="1:6" x14ac:dyDescent="0.3">
      <c r="A2840" s="425">
        <v>44470</v>
      </c>
      <c r="B2840" s="12">
        <v>274</v>
      </c>
      <c r="C2840" s="426">
        <v>5.5714285714285712</v>
      </c>
      <c r="D2840" s="426">
        <v>26.19652</v>
      </c>
      <c r="E2840" s="14">
        <v>3.2335399279374291</v>
      </c>
      <c r="F2840" s="14">
        <v>0</v>
      </c>
    </row>
    <row r="2841" spans="1:6" x14ac:dyDescent="0.3">
      <c r="A2841" s="425">
        <v>44471</v>
      </c>
      <c r="B2841" s="12">
        <v>275</v>
      </c>
      <c r="C2841" s="426">
        <v>7.5400000000000009</v>
      </c>
      <c r="D2841" s="426">
        <v>26.403880000000001</v>
      </c>
      <c r="E2841" s="14">
        <v>3.3158494653789616</v>
      </c>
      <c r="F2841" s="14">
        <v>0</v>
      </c>
    </row>
    <row r="2842" spans="1:6" x14ac:dyDescent="0.3">
      <c r="A2842" s="425">
        <v>44472</v>
      </c>
      <c r="B2842" s="12">
        <v>276</v>
      </c>
      <c r="C2842" s="426">
        <v>0</v>
      </c>
      <c r="D2842" s="426">
        <v>26.283560000000001</v>
      </c>
      <c r="E2842" s="14">
        <v>3.2678644387754772</v>
      </c>
      <c r="F2842" s="14">
        <v>0</v>
      </c>
    </row>
    <row r="2843" spans="1:6" x14ac:dyDescent="0.3">
      <c r="A2843" s="425">
        <v>44473</v>
      </c>
      <c r="B2843" s="12">
        <v>277</v>
      </c>
      <c r="C2843" s="426">
        <v>0.52222222222222225</v>
      </c>
      <c r="D2843" s="426">
        <v>26.36036</v>
      </c>
      <c r="E2843" s="14">
        <v>3.2984211741757385</v>
      </c>
      <c r="F2843" s="14">
        <v>0</v>
      </c>
    </row>
    <row r="2844" spans="1:6" x14ac:dyDescent="0.3">
      <c r="A2844" s="425">
        <v>44474</v>
      </c>
      <c r="B2844" s="12">
        <v>278</v>
      </c>
      <c r="C2844" s="426">
        <v>1.6111111111111112</v>
      </c>
      <c r="D2844" s="426">
        <v>26.437159999999999</v>
      </c>
      <c r="E2844" s="14">
        <v>3.3292321462019645</v>
      </c>
      <c r="F2844" s="14">
        <v>0</v>
      </c>
    </row>
    <row r="2845" spans="1:6" x14ac:dyDescent="0.3">
      <c r="A2845" s="425">
        <v>44475</v>
      </c>
      <c r="B2845" s="12">
        <v>279</v>
      </c>
      <c r="C2845" s="426">
        <v>4.8499999999999996</v>
      </c>
      <c r="D2845" s="426">
        <v>26.380839999999999</v>
      </c>
      <c r="E2845" s="14">
        <v>3.3066125457073747</v>
      </c>
      <c r="F2845" s="14">
        <v>0</v>
      </c>
    </row>
    <row r="2846" spans="1:6" x14ac:dyDescent="0.3">
      <c r="A2846" s="425">
        <v>44476</v>
      </c>
      <c r="B2846" s="12">
        <v>280</v>
      </c>
      <c r="C2846" s="426">
        <v>0.57999999999999996</v>
      </c>
      <c r="D2846" s="426">
        <v>26.411560000000001</v>
      </c>
      <c r="E2846" s="14">
        <v>3.3189335303552938</v>
      </c>
      <c r="F2846" s="14">
        <v>0</v>
      </c>
    </row>
    <row r="2847" spans="1:6" x14ac:dyDescent="0.3">
      <c r="A2847" s="425">
        <v>44477</v>
      </c>
      <c r="B2847" s="12">
        <v>281</v>
      </c>
      <c r="C2847" s="426">
        <v>2.6444444444444444</v>
      </c>
      <c r="D2847" s="426">
        <v>26.3322</v>
      </c>
      <c r="E2847" s="14">
        <v>3.2871875553159513</v>
      </c>
      <c r="F2847" s="14">
        <v>0</v>
      </c>
    </row>
    <row r="2848" spans="1:6" x14ac:dyDescent="0.3">
      <c r="A2848" s="425">
        <v>44478</v>
      </c>
      <c r="B2848" s="12">
        <v>282</v>
      </c>
      <c r="C2848" s="426">
        <v>2.7722222222222226</v>
      </c>
      <c r="D2848" s="426">
        <v>26.439720000000001</v>
      </c>
      <c r="E2848" s="14">
        <v>3.3302635653129968</v>
      </c>
      <c r="F2848" s="14">
        <v>0</v>
      </c>
    </row>
    <row r="2849" spans="1:6" x14ac:dyDescent="0.3">
      <c r="A2849" s="425">
        <v>44479</v>
      </c>
      <c r="B2849" s="12">
        <v>283</v>
      </c>
      <c r="C2849" s="426">
        <v>0.25</v>
      </c>
      <c r="D2849" s="426">
        <v>26.498600000000003</v>
      </c>
      <c r="E2849" s="14">
        <v>3.3540644454675648</v>
      </c>
      <c r="F2849" s="14">
        <v>0</v>
      </c>
    </row>
    <row r="2850" spans="1:6" x14ac:dyDescent="0.3">
      <c r="A2850" s="425">
        <v>44480</v>
      </c>
      <c r="B2850" s="12">
        <v>284</v>
      </c>
      <c r="C2850" s="426">
        <v>1.675</v>
      </c>
      <c r="D2850" s="426">
        <v>26.549800000000001</v>
      </c>
      <c r="E2850" s="14">
        <v>3.374882922885873</v>
      </c>
      <c r="F2850" s="14">
        <v>0</v>
      </c>
    </row>
    <row r="2851" spans="1:6" x14ac:dyDescent="0.3">
      <c r="A2851" s="425">
        <v>44481</v>
      </c>
      <c r="B2851" s="12">
        <v>285</v>
      </c>
      <c r="C2851" s="426">
        <v>5.5555555555555552E-2</v>
      </c>
      <c r="D2851" s="426">
        <v>26.60868</v>
      </c>
      <c r="E2851" s="14">
        <v>3.3989648220638036</v>
      </c>
      <c r="F2851" s="14">
        <v>0</v>
      </c>
    </row>
    <row r="2852" spans="1:6" x14ac:dyDescent="0.3">
      <c r="A2852" s="425">
        <v>44482</v>
      </c>
      <c r="B2852" s="12">
        <v>286</v>
      </c>
      <c r="C2852" s="426">
        <v>0</v>
      </c>
      <c r="D2852" s="426">
        <v>26.65476</v>
      </c>
      <c r="E2852" s="14">
        <v>3.4179166736901925</v>
      </c>
      <c r="F2852" s="14">
        <v>0</v>
      </c>
    </row>
    <row r="2853" spans="1:6" x14ac:dyDescent="0.3">
      <c r="A2853" s="425">
        <v>44483</v>
      </c>
      <c r="B2853" s="12">
        <v>287</v>
      </c>
      <c r="C2853" s="426">
        <v>1.6666666666666667</v>
      </c>
      <c r="D2853" s="426">
        <v>26.670120000000004</v>
      </c>
      <c r="E2853" s="14">
        <v>3.4242545032974672</v>
      </c>
      <c r="F2853" s="14">
        <v>0</v>
      </c>
    </row>
    <row r="2854" spans="1:6" x14ac:dyDescent="0.3">
      <c r="A2854" s="425">
        <v>44484</v>
      </c>
      <c r="B2854" s="12">
        <v>288</v>
      </c>
      <c r="C2854" s="426">
        <v>1.6714285714285713</v>
      </c>
      <c r="D2854" s="426">
        <v>26.5242</v>
      </c>
      <c r="E2854" s="14">
        <v>3.3644594769353389</v>
      </c>
      <c r="F2854" s="14">
        <v>0</v>
      </c>
    </row>
    <row r="2855" spans="1:6" x14ac:dyDescent="0.3">
      <c r="A2855" s="425">
        <v>44485</v>
      </c>
      <c r="B2855" s="12">
        <v>289</v>
      </c>
      <c r="C2855" s="426">
        <v>1.3666666666666667</v>
      </c>
      <c r="D2855" s="426">
        <v>26.434600000000003</v>
      </c>
      <c r="E2855" s="14">
        <v>3.328201010355369</v>
      </c>
      <c r="F2855" s="14">
        <v>0</v>
      </c>
    </row>
    <row r="2856" spans="1:6" x14ac:dyDescent="0.3">
      <c r="A2856" s="425">
        <v>44486</v>
      </c>
      <c r="B2856" s="12">
        <v>290</v>
      </c>
      <c r="C2856" s="426">
        <v>5.177777777777778</v>
      </c>
      <c r="D2856" s="426">
        <v>26.629159999999999</v>
      </c>
      <c r="E2856" s="14">
        <v>3.4073764584285469</v>
      </c>
      <c r="F2856" s="14">
        <v>0</v>
      </c>
    </row>
    <row r="2857" spans="1:6" x14ac:dyDescent="0.3">
      <c r="A2857" s="425">
        <v>44487</v>
      </c>
      <c r="B2857" s="12">
        <v>291</v>
      </c>
      <c r="C2857" s="426">
        <v>0.9</v>
      </c>
      <c r="D2857" s="426">
        <v>26.624040000000001</v>
      </c>
      <c r="E2857" s="14">
        <v>3.4052718386351843</v>
      </c>
      <c r="F2857" s="14">
        <v>0</v>
      </c>
    </row>
    <row r="2858" spans="1:6" x14ac:dyDescent="0.3">
      <c r="A2858" s="425">
        <v>44488</v>
      </c>
      <c r="B2858" s="12">
        <v>292</v>
      </c>
      <c r="C2858" s="426">
        <v>0</v>
      </c>
      <c r="D2858" s="426">
        <v>26.787880000000001</v>
      </c>
      <c r="E2858" s="14">
        <v>3.4731865352599187</v>
      </c>
      <c r="F2858" s="14">
        <v>0</v>
      </c>
    </row>
    <row r="2859" spans="1:6" x14ac:dyDescent="0.3">
      <c r="A2859" s="425">
        <v>44489</v>
      </c>
      <c r="B2859" s="12">
        <v>293</v>
      </c>
      <c r="C2859" s="426">
        <v>0.57999999999999996</v>
      </c>
      <c r="D2859" s="426">
        <v>26.711079999999999</v>
      </c>
      <c r="E2859" s="14">
        <v>3.4412056655286367</v>
      </c>
      <c r="F2859" s="14">
        <v>0</v>
      </c>
    </row>
    <row r="2860" spans="1:6" x14ac:dyDescent="0.3">
      <c r="A2860" s="425">
        <v>44490</v>
      </c>
      <c r="B2860" s="12">
        <v>294</v>
      </c>
      <c r="C2860" s="426">
        <v>2.5</v>
      </c>
      <c r="D2860" s="426">
        <v>26.847044444444442</v>
      </c>
      <c r="E2860" s="14">
        <v>3.4979996280664798</v>
      </c>
      <c r="F2860" s="14">
        <v>0</v>
      </c>
    </row>
    <row r="2861" spans="1:6" x14ac:dyDescent="0.3">
      <c r="A2861" s="425">
        <v>44491</v>
      </c>
      <c r="B2861" s="12">
        <v>295</v>
      </c>
      <c r="C2861" s="426">
        <v>0.58888888888888891</v>
      </c>
      <c r="D2861" s="426">
        <v>26.613799999999998</v>
      </c>
      <c r="E2861" s="14">
        <v>3.4010660206589542</v>
      </c>
      <c r="F2861" s="14">
        <v>0</v>
      </c>
    </row>
    <row r="2862" spans="1:6" x14ac:dyDescent="0.3">
      <c r="A2862" s="425">
        <v>44492</v>
      </c>
      <c r="B2862" s="12">
        <v>296</v>
      </c>
      <c r="C2862" s="426">
        <v>0.88888888888888884</v>
      </c>
      <c r="D2862" s="426">
        <v>26.58052</v>
      </c>
      <c r="E2862" s="14">
        <v>3.3874286015285593</v>
      </c>
      <c r="F2862" s="14">
        <v>0</v>
      </c>
    </row>
    <row r="2863" spans="1:6" x14ac:dyDescent="0.3">
      <c r="A2863" s="425">
        <v>44493</v>
      </c>
      <c r="B2863" s="12">
        <v>297</v>
      </c>
      <c r="C2863" s="426">
        <v>2.3937499999999998</v>
      </c>
      <c r="D2863" s="426">
        <v>26.521639999999998</v>
      </c>
      <c r="E2863" s="14">
        <v>3.3634186955634431</v>
      </c>
      <c r="F2863" s="14">
        <v>0</v>
      </c>
    </row>
    <row r="2864" spans="1:6" x14ac:dyDescent="0.3">
      <c r="A2864" s="425">
        <v>44494</v>
      </c>
      <c r="B2864" s="12">
        <v>298</v>
      </c>
      <c r="C2864" s="426">
        <v>2.125</v>
      </c>
      <c r="D2864" s="426">
        <v>26.728999999999999</v>
      </c>
      <c r="E2864" s="14">
        <v>3.4486448178912879</v>
      </c>
      <c r="F2864" s="14">
        <v>0</v>
      </c>
    </row>
    <row r="2865" spans="1:6" x14ac:dyDescent="0.3">
      <c r="A2865" s="425">
        <v>44495</v>
      </c>
      <c r="B2865" s="12">
        <v>299</v>
      </c>
      <c r="C2865" s="426">
        <v>3.8149999999999999</v>
      </c>
      <c r="D2865" s="426">
        <v>26.639400000000002</v>
      </c>
      <c r="E2865" s="14">
        <v>3.4115891206562048</v>
      </c>
      <c r="F2865" s="14">
        <v>0</v>
      </c>
    </row>
    <row r="2866" spans="1:6" x14ac:dyDescent="0.3">
      <c r="A2866" s="425">
        <v>44496</v>
      </c>
      <c r="B2866" s="12">
        <v>300</v>
      </c>
      <c r="C2866" s="426">
        <v>0.53749999999999998</v>
      </c>
      <c r="D2866" s="426">
        <v>26.695719999999998</v>
      </c>
      <c r="E2866" s="14">
        <v>3.4348404045650147</v>
      </c>
      <c r="F2866" s="14">
        <v>0</v>
      </c>
    </row>
    <row r="2867" spans="1:6" x14ac:dyDescent="0.3">
      <c r="A2867" s="425">
        <v>44497</v>
      </c>
      <c r="B2867" s="12">
        <v>301</v>
      </c>
      <c r="C2867" s="426">
        <v>4.1111111111111107</v>
      </c>
      <c r="D2867" s="426">
        <v>26.782760000000003</v>
      </c>
      <c r="E2867" s="14">
        <v>3.4710464546598465</v>
      </c>
      <c r="F2867" s="14">
        <v>0</v>
      </c>
    </row>
    <row r="2868" spans="1:6" x14ac:dyDescent="0.3">
      <c r="A2868" s="425">
        <v>44498</v>
      </c>
      <c r="B2868" s="12">
        <v>302</v>
      </c>
      <c r="C2868" s="426">
        <v>0.1111111111111111</v>
      </c>
      <c r="D2868" s="426">
        <v>26.798120000000001</v>
      </c>
      <c r="E2868" s="14">
        <v>3.4774701382107942</v>
      </c>
      <c r="F2868" s="14">
        <v>0</v>
      </c>
    </row>
    <row r="2869" spans="1:6" x14ac:dyDescent="0.3">
      <c r="A2869" s="425">
        <v>44499</v>
      </c>
      <c r="B2869" s="12">
        <v>303</v>
      </c>
      <c r="C2869" s="426">
        <v>5.322222222222222</v>
      </c>
      <c r="D2869" s="426">
        <v>26.813479999999998</v>
      </c>
      <c r="E2869" s="14">
        <v>3.4839041500869667</v>
      </c>
      <c r="F2869" s="14">
        <v>0</v>
      </c>
    </row>
    <row r="2870" spans="1:6" x14ac:dyDescent="0.3">
      <c r="A2870" s="425">
        <v>44500</v>
      </c>
      <c r="B2870" s="12">
        <v>304</v>
      </c>
      <c r="C2870" s="426">
        <v>3</v>
      </c>
      <c r="D2870" s="426">
        <v>26.979880000000001</v>
      </c>
      <c r="E2870" s="14">
        <v>3.5542694765295484</v>
      </c>
      <c r="F2870" s="14">
        <v>0</v>
      </c>
    </row>
    <row r="2871" spans="1:6" x14ac:dyDescent="0.3">
      <c r="A2871" s="425">
        <v>44501</v>
      </c>
      <c r="B2871" s="12">
        <v>305</v>
      </c>
      <c r="C2871" s="426">
        <v>0.78888888888888886</v>
      </c>
      <c r="D2871" s="426">
        <v>26.792999999999999</v>
      </c>
      <c r="E2871" s="14">
        <v>3.5038140561816213</v>
      </c>
      <c r="F2871" s="14">
        <v>0</v>
      </c>
    </row>
    <row r="2872" spans="1:6" x14ac:dyDescent="0.3">
      <c r="A2872" s="425">
        <v>44502</v>
      </c>
      <c r="B2872" s="12">
        <v>306</v>
      </c>
      <c r="C2872" s="426">
        <v>0.68888888888888888</v>
      </c>
      <c r="D2872" s="426">
        <v>26.723880000000001</v>
      </c>
      <c r="E2872" s="14">
        <v>3.4747680619895811</v>
      </c>
      <c r="F2872" s="14">
        <v>0</v>
      </c>
    </row>
    <row r="2873" spans="1:6" x14ac:dyDescent="0.3">
      <c r="A2873" s="425">
        <v>44503</v>
      </c>
      <c r="B2873" s="12">
        <v>307</v>
      </c>
      <c r="C2873" s="426">
        <v>0</v>
      </c>
      <c r="D2873" s="426">
        <v>26.769960000000005</v>
      </c>
      <c r="E2873" s="14">
        <v>3.4941086582006906</v>
      </c>
      <c r="F2873" s="14">
        <v>0</v>
      </c>
    </row>
    <row r="2874" spans="1:6" x14ac:dyDescent="0.3">
      <c r="A2874" s="425">
        <v>44504</v>
      </c>
      <c r="B2874" s="12">
        <v>308</v>
      </c>
      <c r="C2874" s="426">
        <v>3.2375000000000003</v>
      </c>
      <c r="D2874" s="426">
        <v>26.782760000000003</v>
      </c>
      <c r="E2874" s="14">
        <v>3.4994976551078785</v>
      </c>
      <c r="F2874" s="14">
        <v>0</v>
      </c>
    </row>
    <row r="2875" spans="1:6" x14ac:dyDescent="0.3">
      <c r="A2875" s="425">
        <v>44505</v>
      </c>
      <c r="B2875" s="12">
        <v>309</v>
      </c>
      <c r="C2875" s="426">
        <v>3.2399999999999998</v>
      </c>
      <c r="D2875" s="426">
        <v>26.92868</v>
      </c>
      <c r="E2875" s="14">
        <v>3.56144384014096</v>
      </c>
      <c r="F2875" s="14">
        <v>0</v>
      </c>
    </row>
    <row r="2876" spans="1:6" x14ac:dyDescent="0.3">
      <c r="A2876" s="425">
        <v>44506</v>
      </c>
      <c r="B2876" s="12">
        <v>310</v>
      </c>
      <c r="C2876" s="426">
        <v>0.79999999999999993</v>
      </c>
      <c r="D2876" s="426">
        <v>26.997800000000005</v>
      </c>
      <c r="E2876" s="14">
        <v>3.5911159765983505</v>
      </c>
      <c r="F2876" s="14">
        <v>0</v>
      </c>
    </row>
    <row r="2877" spans="1:6" x14ac:dyDescent="0.3">
      <c r="A2877" s="425">
        <v>44507</v>
      </c>
      <c r="B2877" s="12">
        <v>311</v>
      </c>
      <c r="C2877" s="426">
        <v>1.9750000000000001</v>
      </c>
      <c r="D2877" s="426">
        <v>27.08484</v>
      </c>
      <c r="E2877" s="14">
        <v>3.6287829837560621</v>
      </c>
      <c r="F2877" s="14">
        <v>0</v>
      </c>
    </row>
    <row r="2878" spans="1:6" x14ac:dyDescent="0.3">
      <c r="A2878" s="425">
        <v>44508</v>
      </c>
      <c r="B2878" s="12">
        <v>312</v>
      </c>
      <c r="C2878" s="426">
        <v>0.42777777777777776</v>
      </c>
      <c r="D2878" s="426">
        <v>26.887720000000002</v>
      </c>
      <c r="E2878" s="14">
        <v>3.5439603379882314</v>
      </c>
      <c r="F2878" s="14">
        <v>0</v>
      </c>
    </row>
    <row r="2879" spans="1:6" x14ac:dyDescent="0.3">
      <c r="A2879" s="425">
        <v>44509</v>
      </c>
      <c r="B2879" s="12">
        <v>313</v>
      </c>
      <c r="C2879" s="426">
        <v>6.0166666666666675</v>
      </c>
      <c r="D2879" s="426">
        <v>26.967079999999999</v>
      </c>
      <c r="E2879" s="14">
        <v>3.577902177349424</v>
      </c>
      <c r="F2879" s="14">
        <v>0</v>
      </c>
    </row>
    <row r="2880" spans="1:6" x14ac:dyDescent="0.3">
      <c r="A2880" s="425">
        <v>44510</v>
      </c>
      <c r="B2880" s="12">
        <v>314</v>
      </c>
      <c r="C2880" s="426">
        <v>2.5375000000000001</v>
      </c>
      <c r="D2880" s="426">
        <v>27.020840000000003</v>
      </c>
      <c r="E2880" s="14">
        <v>3.6010538473260274</v>
      </c>
      <c r="F2880" s="14">
        <v>0</v>
      </c>
    </row>
    <row r="2881" spans="1:6" x14ac:dyDescent="0.3">
      <c r="A2881" s="425">
        <v>44511</v>
      </c>
      <c r="B2881" s="12">
        <v>315</v>
      </c>
      <c r="C2881" s="426">
        <v>0</v>
      </c>
      <c r="D2881" s="426">
        <v>27.059240000000003</v>
      </c>
      <c r="E2881" s="14">
        <v>3.6176694420652931</v>
      </c>
      <c r="F2881" s="14">
        <v>0</v>
      </c>
    </row>
    <row r="2882" spans="1:6" x14ac:dyDescent="0.3">
      <c r="A2882" s="425">
        <v>44512</v>
      </c>
      <c r="B2882" s="12">
        <v>316</v>
      </c>
      <c r="C2882" s="426">
        <v>1.0299999999999998</v>
      </c>
      <c r="D2882" s="426">
        <v>27.189799999999998</v>
      </c>
      <c r="E2882" s="14">
        <v>3.674654198996739</v>
      </c>
      <c r="F2882" s="14">
        <v>0</v>
      </c>
    </row>
    <row r="2883" spans="1:6" x14ac:dyDescent="0.3">
      <c r="A2883" s="425">
        <v>44513</v>
      </c>
      <c r="B2883" s="12">
        <v>317</v>
      </c>
      <c r="C2883" s="426">
        <v>0.05</v>
      </c>
      <c r="D2883" s="426">
        <v>27.105319999999999</v>
      </c>
      <c r="E2883" s="14">
        <v>3.637694848999689</v>
      </c>
      <c r="F2883" s="14">
        <v>0</v>
      </c>
    </row>
    <row r="2884" spans="1:6" x14ac:dyDescent="0.3">
      <c r="A2884" s="425">
        <v>44514</v>
      </c>
      <c r="B2884" s="12">
        <v>318</v>
      </c>
      <c r="C2884" s="426">
        <v>1.9214285714285713</v>
      </c>
      <c r="D2884" s="426">
        <v>27.064360000000001</v>
      </c>
      <c r="E2884" s="14">
        <v>3.6198898146175491</v>
      </c>
      <c r="F2884" s="14">
        <v>0</v>
      </c>
    </row>
    <row r="2885" spans="1:6" x14ac:dyDescent="0.3">
      <c r="A2885" s="425">
        <v>44515</v>
      </c>
      <c r="B2885" s="12">
        <v>319</v>
      </c>
      <c r="C2885" s="426">
        <v>1.7666666666666666</v>
      </c>
      <c r="D2885" s="426">
        <v>27.077159999999999</v>
      </c>
      <c r="E2885" s="14">
        <v>3.6254458550822997</v>
      </c>
      <c r="F2885" s="14">
        <v>0</v>
      </c>
    </row>
    <row r="2886" spans="1:6" x14ac:dyDescent="0.3">
      <c r="A2886" s="425">
        <v>44516</v>
      </c>
      <c r="B2886" s="12">
        <v>320</v>
      </c>
      <c r="C2886" s="426">
        <v>11.31111111111111</v>
      </c>
      <c r="D2886" s="426">
        <v>27.107880000000002</v>
      </c>
      <c r="E2886" s="14">
        <v>3.6388101473767338</v>
      </c>
      <c r="F2886" s="14">
        <v>0</v>
      </c>
    </row>
    <row r="2887" spans="1:6" x14ac:dyDescent="0.3">
      <c r="A2887" s="425">
        <v>44517</v>
      </c>
      <c r="B2887" s="12">
        <v>321</v>
      </c>
      <c r="C2887" s="426">
        <v>0</v>
      </c>
      <c r="D2887" s="426">
        <v>27.133479999999999</v>
      </c>
      <c r="E2887" s="14">
        <v>3.6499792149747967</v>
      </c>
      <c r="F2887" s="14">
        <v>0</v>
      </c>
    </row>
    <row r="2888" spans="1:6" x14ac:dyDescent="0.3">
      <c r="A2888" s="425">
        <v>44518</v>
      </c>
      <c r="B2888" s="12">
        <v>322</v>
      </c>
      <c r="C2888" s="426">
        <v>1.9416666666666667</v>
      </c>
      <c r="D2888" s="426">
        <v>27.128644444444443</v>
      </c>
      <c r="E2888" s="14">
        <v>3.6478672614293126</v>
      </c>
      <c r="F2888" s="14">
        <v>0</v>
      </c>
    </row>
    <row r="2889" spans="1:6" x14ac:dyDescent="0.3">
      <c r="A2889" s="425">
        <v>44519</v>
      </c>
      <c r="B2889" s="12">
        <v>323</v>
      </c>
      <c r="C2889" s="426">
        <v>5.9124999999999996</v>
      </c>
      <c r="D2889" s="426">
        <v>27.097355555555559</v>
      </c>
      <c r="E2889" s="14">
        <v>3.634226901186989</v>
      </c>
      <c r="F2889" s="14">
        <v>0</v>
      </c>
    </row>
    <row r="2890" spans="1:6" x14ac:dyDescent="0.3">
      <c r="A2890" s="425">
        <v>44520</v>
      </c>
      <c r="B2890" s="12">
        <v>324</v>
      </c>
      <c r="C2890" s="426">
        <v>7.75</v>
      </c>
      <c r="D2890" s="426">
        <v>27.09451111111111</v>
      </c>
      <c r="E2890" s="14">
        <v>3.6329890339651283</v>
      </c>
      <c r="F2890" s="14">
        <v>0</v>
      </c>
    </row>
    <row r="2891" spans="1:6" x14ac:dyDescent="0.3">
      <c r="A2891" s="425">
        <v>44521</v>
      </c>
      <c r="B2891" s="12">
        <v>325</v>
      </c>
      <c r="C2891" s="426">
        <v>5.5250000000000004</v>
      </c>
      <c r="D2891" s="426">
        <v>27.169319999999999</v>
      </c>
      <c r="E2891" s="14">
        <v>3.6656650741274115</v>
      </c>
      <c r="F2891" s="14">
        <v>0</v>
      </c>
    </row>
    <row r="2892" spans="1:6" x14ac:dyDescent="0.3">
      <c r="A2892" s="425">
        <v>44522</v>
      </c>
      <c r="B2892" s="12">
        <v>326</v>
      </c>
      <c r="C2892" s="426">
        <v>8.0555555555555554</v>
      </c>
      <c r="D2892" s="426">
        <v>26.884022222222224</v>
      </c>
      <c r="E2892" s="14">
        <v>3.5423856233920668</v>
      </c>
      <c r="F2892" s="14">
        <v>0</v>
      </c>
    </row>
    <row r="2893" spans="1:6" x14ac:dyDescent="0.3">
      <c r="A2893" s="425">
        <v>44523</v>
      </c>
      <c r="B2893" s="12">
        <v>327</v>
      </c>
      <c r="C2893" s="426">
        <v>2.4714285714285715</v>
      </c>
      <c r="D2893" s="426">
        <v>26.943755555555555</v>
      </c>
      <c r="E2893" s="14">
        <v>3.5678974616311527</v>
      </c>
      <c r="F2893" s="14">
        <v>0</v>
      </c>
    </row>
    <row r="2894" spans="1:6" x14ac:dyDescent="0.3">
      <c r="A2894" s="425">
        <v>44524</v>
      </c>
      <c r="B2894" s="12">
        <v>328</v>
      </c>
      <c r="C2894" s="426">
        <v>1.53125</v>
      </c>
      <c r="D2894" s="426">
        <v>26.980733333333333</v>
      </c>
      <c r="E2894" s="14">
        <v>3.5837698019636148</v>
      </c>
      <c r="F2894" s="14">
        <v>0</v>
      </c>
    </row>
    <row r="2895" spans="1:6" x14ac:dyDescent="0.3">
      <c r="A2895" s="425">
        <v>44525</v>
      </c>
      <c r="B2895" s="12">
        <v>329</v>
      </c>
      <c r="C2895" s="426">
        <v>1.79375</v>
      </c>
      <c r="D2895" s="426">
        <v>26.975044444444443</v>
      </c>
      <c r="E2895" s="14">
        <v>3.5813239523770122</v>
      </c>
      <c r="F2895" s="14">
        <v>0</v>
      </c>
    </row>
    <row r="2896" spans="1:6" x14ac:dyDescent="0.3">
      <c r="A2896" s="425">
        <v>44526</v>
      </c>
      <c r="B2896" s="12">
        <v>330</v>
      </c>
      <c r="C2896" s="426">
        <v>7.1749999999999998</v>
      </c>
      <c r="D2896" s="426">
        <v>27.020555555555553</v>
      </c>
      <c r="E2896" s="14">
        <v>3.6009310136582346</v>
      </c>
      <c r="F2896" s="14">
        <v>0</v>
      </c>
    </row>
    <row r="2897" spans="1:6" x14ac:dyDescent="0.3">
      <c r="A2897" s="425">
        <v>44527</v>
      </c>
      <c r="B2897" s="12">
        <v>331</v>
      </c>
      <c r="C2897" s="426">
        <v>14.45</v>
      </c>
      <c r="D2897" s="426">
        <v>26.949444444444445</v>
      </c>
      <c r="E2897" s="14">
        <v>3.5703354102319276</v>
      </c>
      <c r="F2897" s="14">
        <v>0</v>
      </c>
    </row>
    <row r="2898" spans="1:6" x14ac:dyDescent="0.3">
      <c r="A2898" s="425">
        <v>44528</v>
      </c>
      <c r="B2898" s="12">
        <v>332</v>
      </c>
      <c r="C2898" s="426">
        <v>9.2437499999999986</v>
      </c>
      <c r="D2898" s="426">
        <v>27.034777777777776</v>
      </c>
      <c r="E2898" s="14">
        <v>3.6070771060261726</v>
      </c>
      <c r="F2898" s="14">
        <v>0</v>
      </c>
    </row>
    <row r="2899" spans="1:6" x14ac:dyDescent="0.3">
      <c r="A2899" s="425">
        <v>44529</v>
      </c>
      <c r="B2899" s="12">
        <v>333</v>
      </c>
      <c r="C2899" s="426">
        <v>2.4857142857142853</v>
      </c>
      <c r="D2899" s="426">
        <v>27.208288888888891</v>
      </c>
      <c r="E2899" s="14">
        <v>3.6827854962633668</v>
      </c>
      <c r="F2899" s="14">
        <v>0</v>
      </c>
    </row>
    <row r="2900" spans="1:6" x14ac:dyDescent="0.3">
      <c r="A2900" s="425">
        <v>44530</v>
      </c>
      <c r="B2900" s="12">
        <v>334</v>
      </c>
      <c r="C2900" s="426">
        <v>1.9000000000000001</v>
      </c>
      <c r="D2900" s="426">
        <v>27.154244444444448</v>
      </c>
      <c r="E2900" s="14">
        <v>3.6590600611496886</v>
      </c>
      <c r="F2900" s="14">
        <v>0</v>
      </c>
    </row>
    <row r="2901" spans="1:6" x14ac:dyDescent="0.3">
      <c r="A2901" s="425">
        <v>44531</v>
      </c>
      <c r="B2901" s="12">
        <v>335</v>
      </c>
      <c r="C2901" s="426">
        <v>5.73</v>
      </c>
      <c r="D2901" s="426">
        <v>27.05468888888889</v>
      </c>
      <c r="E2901" s="14">
        <v>3.6156967576905301</v>
      </c>
      <c r="F2901" s="14">
        <v>0</v>
      </c>
    </row>
    <row r="2902" spans="1:6" x14ac:dyDescent="0.3">
      <c r="A2902" s="425">
        <v>44532</v>
      </c>
      <c r="B2902" s="12">
        <v>336</v>
      </c>
      <c r="C2902" s="426">
        <v>2.0062500000000001</v>
      </c>
      <c r="D2902" s="426">
        <v>27.037622222222222</v>
      </c>
      <c r="E2902" s="14">
        <v>3.6083074044568311</v>
      </c>
      <c r="F2902" s="14">
        <v>0</v>
      </c>
    </row>
    <row r="2903" spans="1:6" x14ac:dyDescent="0.3">
      <c r="A2903" s="425">
        <v>44533</v>
      </c>
      <c r="B2903" s="12">
        <v>337</v>
      </c>
      <c r="C2903" s="426">
        <v>5.9555555555555557</v>
      </c>
      <c r="D2903" s="426">
        <v>26.885159999999999</v>
      </c>
      <c r="E2903" s="14">
        <v>3.5428700864866185</v>
      </c>
      <c r="F2903" s="14">
        <v>0</v>
      </c>
    </row>
    <row r="2904" spans="1:6" x14ac:dyDescent="0.3">
      <c r="A2904" s="425">
        <v>44534</v>
      </c>
      <c r="B2904" s="12">
        <v>338</v>
      </c>
      <c r="C2904" s="426">
        <v>7.4611111111111121</v>
      </c>
      <c r="D2904" s="426">
        <v>27.02084</v>
      </c>
      <c r="E2904" s="14">
        <v>3.6010538473260261</v>
      </c>
      <c r="F2904" s="14">
        <v>0</v>
      </c>
    </row>
    <row r="2905" spans="1:6" x14ac:dyDescent="0.3">
      <c r="A2905" s="425">
        <v>44535</v>
      </c>
      <c r="B2905" s="12">
        <v>339</v>
      </c>
      <c r="C2905" s="426">
        <v>4.9000000000000004</v>
      </c>
      <c r="D2905" s="426">
        <v>26.821159999999999</v>
      </c>
      <c r="E2905" s="14">
        <v>3.5157080229314448</v>
      </c>
      <c r="F2905" s="14">
        <v>0</v>
      </c>
    </row>
    <row r="2906" spans="1:6" x14ac:dyDescent="0.3">
      <c r="A2906" s="425">
        <v>44536</v>
      </c>
      <c r="B2906" s="12">
        <v>340</v>
      </c>
      <c r="C2906" s="426">
        <v>5.2555555555555555</v>
      </c>
      <c r="D2906" s="426">
        <v>26.910760000000003</v>
      </c>
      <c r="E2906" s="14">
        <v>3.553785661417439</v>
      </c>
      <c r="F2906" s="14">
        <v>0</v>
      </c>
    </row>
    <row r="2907" spans="1:6" x14ac:dyDescent="0.3">
      <c r="A2907" s="425">
        <v>44537</v>
      </c>
      <c r="B2907" s="12">
        <v>341</v>
      </c>
      <c r="C2907" s="426">
        <v>3.35</v>
      </c>
      <c r="D2907" s="426">
        <v>27.031933333333335</v>
      </c>
      <c r="E2907" s="14">
        <v>3.6058471676280446</v>
      </c>
      <c r="F2907" s="14">
        <v>0</v>
      </c>
    </row>
    <row r="2908" spans="1:6" x14ac:dyDescent="0.3">
      <c r="A2908" s="425">
        <v>44538</v>
      </c>
      <c r="B2908" s="12">
        <v>342</v>
      </c>
      <c r="C2908" s="426">
        <v>3.0333333333333332</v>
      </c>
      <c r="D2908" s="426">
        <v>27.188377777777774</v>
      </c>
      <c r="E2908" s="14">
        <v>3.6740293481119477</v>
      </c>
      <c r="F2908" s="14">
        <v>0</v>
      </c>
    </row>
    <row r="2909" spans="1:6" x14ac:dyDescent="0.3">
      <c r="A2909" s="425">
        <v>44539</v>
      </c>
      <c r="B2909" s="12">
        <v>343</v>
      </c>
      <c r="C2909" s="426">
        <v>6.1428571428571432</v>
      </c>
      <c r="D2909" s="426">
        <v>26.906777777777776</v>
      </c>
      <c r="E2909" s="14">
        <v>3.5520857765371234</v>
      </c>
      <c r="F2909" s="14">
        <v>0</v>
      </c>
    </row>
    <row r="2910" spans="1:6" x14ac:dyDescent="0.3">
      <c r="A2910" s="425">
        <v>44540</v>
      </c>
      <c r="B2910" s="12">
        <v>344</v>
      </c>
      <c r="C2910" s="426">
        <v>8.6083333333333325</v>
      </c>
      <c r="D2910" s="426">
        <v>26.77252</v>
      </c>
      <c r="E2910" s="14">
        <v>3.4951858795479032</v>
      </c>
      <c r="F2910" s="14">
        <v>0</v>
      </c>
    </row>
    <row r="2911" spans="1:6" x14ac:dyDescent="0.3">
      <c r="A2911" s="425">
        <v>44541</v>
      </c>
      <c r="B2911" s="12">
        <v>345</v>
      </c>
      <c r="C2911" s="426">
        <v>10.75</v>
      </c>
      <c r="D2911" s="426">
        <v>26.813479999999998</v>
      </c>
      <c r="E2911" s="14">
        <v>3.5124607414811226</v>
      </c>
      <c r="F2911" s="14">
        <v>0</v>
      </c>
    </row>
    <row r="2912" spans="1:6" x14ac:dyDescent="0.3">
      <c r="A2912" s="425">
        <v>44542</v>
      </c>
      <c r="B2912" s="12">
        <v>346</v>
      </c>
      <c r="C2912" s="426">
        <v>11.9</v>
      </c>
      <c r="D2912" s="426">
        <v>26.762280000000004</v>
      </c>
      <c r="E2912" s="14">
        <v>3.4908787278482825</v>
      </c>
      <c r="F2912" s="14">
        <v>0</v>
      </c>
    </row>
    <row r="2913" spans="1:6" x14ac:dyDescent="0.3">
      <c r="A2913" s="425">
        <v>44543</v>
      </c>
      <c r="B2913" s="12">
        <v>347</v>
      </c>
      <c r="C2913" s="426">
        <v>10.692857142857141</v>
      </c>
      <c r="D2913" s="426">
        <v>26.887720000000002</v>
      </c>
      <c r="E2913" s="14">
        <v>3.5439603379882318</v>
      </c>
      <c r="F2913" s="14">
        <v>0</v>
      </c>
    </row>
    <row r="2914" spans="1:6" x14ac:dyDescent="0.3">
      <c r="A2914" s="425">
        <v>44544</v>
      </c>
      <c r="B2914" s="12">
        <v>348</v>
      </c>
      <c r="C2914" s="426">
        <v>16.95</v>
      </c>
      <c r="D2914" s="426">
        <v>26.713639999999998</v>
      </c>
      <c r="E2914" s="14">
        <v>3.4704828510289714</v>
      </c>
      <c r="F2914" s="14">
        <v>0</v>
      </c>
    </row>
    <row r="2915" spans="1:6" x14ac:dyDescent="0.3">
      <c r="A2915" s="425">
        <v>44545</v>
      </c>
      <c r="B2915" s="12">
        <v>349</v>
      </c>
      <c r="C2915" s="426">
        <v>2.4500000000000002</v>
      </c>
      <c r="D2915" s="426">
        <v>26.83652</v>
      </c>
      <c r="E2915" s="14">
        <v>3.522210402537147</v>
      </c>
      <c r="F2915" s="14">
        <v>0</v>
      </c>
    </row>
    <row r="2916" spans="1:6" x14ac:dyDescent="0.3">
      <c r="A2916" s="425">
        <v>44546</v>
      </c>
      <c r="B2916" s="12">
        <v>350</v>
      </c>
      <c r="C2916" s="426">
        <v>15.488888888888889</v>
      </c>
      <c r="D2916" s="426">
        <v>26.997799999999998</v>
      </c>
      <c r="E2916" s="14">
        <v>3.5911159765983505</v>
      </c>
      <c r="F2916" s="14">
        <v>0</v>
      </c>
    </row>
    <row r="2917" spans="1:6" x14ac:dyDescent="0.3">
      <c r="A2917" s="425">
        <v>44547</v>
      </c>
      <c r="B2917" s="12">
        <v>351</v>
      </c>
      <c r="C2917" s="426">
        <v>7.4400000000000022</v>
      </c>
      <c r="D2917" s="426">
        <v>26.953000000000003</v>
      </c>
      <c r="E2917" s="14">
        <v>3.5718598572620572</v>
      </c>
      <c r="F2917" s="14">
        <v>0</v>
      </c>
    </row>
    <row r="2918" spans="1:6" x14ac:dyDescent="0.3">
      <c r="A2918" s="425">
        <v>44548</v>
      </c>
      <c r="B2918" s="12">
        <v>352</v>
      </c>
      <c r="C2918" s="426">
        <v>8.2499999999999982</v>
      </c>
      <c r="D2918" s="426">
        <v>26.959400000000002</v>
      </c>
      <c r="E2918" s="14">
        <v>3.5746052756087985</v>
      </c>
      <c r="F2918" s="14">
        <v>0</v>
      </c>
    </row>
    <row r="2919" spans="1:6" x14ac:dyDescent="0.3">
      <c r="A2919" s="425">
        <v>44549</v>
      </c>
      <c r="B2919" s="12">
        <v>353</v>
      </c>
      <c r="C2919" s="426">
        <v>16.485714285714288</v>
      </c>
      <c r="D2919" s="426">
        <v>26.785320000000002</v>
      </c>
      <c r="E2919" s="14">
        <v>3.5005763216698256</v>
      </c>
      <c r="F2919" s="14">
        <v>0</v>
      </c>
    </row>
    <row r="2920" spans="1:6" x14ac:dyDescent="0.3">
      <c r="A2920" s="425">
        <v>44550</v>
      </c>
      <c r="B2920" s="12">
        <v>354</v>
      </c>
      <c r="C2920" s="426">
        <v>7.46875</v>
      </c>
      <c r="D2920" s="426">
        <v>26.647933333333334</v>
      </c>
      <c r="E2920" s="14">
        <v>3.4430958083634895</v>
      </c>
      <c r="F2920" s="14">
        <v>0</v>
      </c>
    </row>
    <row r="2921" spans="1:6" x14ac:dyDescent="0.3">
      <c r="A2921" s="425">
        <v>44551</v>
      </c>
      <c r="B2921" s="12">
        <v>355</v>
      </c>
      <c r="C2921" s="426">
        <v>8.1000000000000014</v>
      </c>
      <c r="D2921" s="426">
        <v>26.995240000000003</v>
      </c>
      <c r="E2921" s="14">
        <v>3.5900132253627581</v>
      </c>
      <c r="F2921" s="14">
        <v>0</v>
      </c>
    </row>
    <row r="2922" spans="1:6" x14ac:dyDescent="0.3">
      <c r="A2922" s="425">
        <v>44552</v>
      </c>
      <c r="B2922" s="12">
        <v>356</v>
      </c>
      <c r="C2922" s="426">
        <v>3.5944444444444446</v>
      </c>
      <c r="D2922" s="426">
        <v>26.773800000000001</v>
      </c>
      <c r="E2922" s="14">
        <v>3.4957245985916239</v>
      </c>
      <c r="F2922" s="14">
        <v>0</v>
      </c>
    </row>
    <row r="2923" spans="1:6" x14ac:dyDescent="0.3">
      <c r="A2923" s="425">
        <v>44553</v>
      </c>
      <c r="B2923" s="12">
        <v>357</v>
      </c>
      <c r="C2923" s="426">
        <v>6.1437499999999998</v>
      </c>
      <c r="D2923" s="426">
        <v>26.821800000000003</v>
      </c>
      <c r="E2923" s="14">
        <v>3.515978747311348</v>
      </c>
      <c r="F2923" s="14">
        <v>0</v>
      </c>
    </row>
    <row r="2924" spans="1:6" x14ac:dyDescent="0.3">
      <c r="A2924" s="425">
        <v>44554</v>
      </c>
      <c r="B2924" s="12">
        <v>358</v>
      </c>
      <c r="C2924" s="426">
        <v>5.9333333333333336</v>
      </c>
      <c r="D2924" s="426">
        <v>26.83652</v>
      </c>
      <c r="E2924" s="14">
        <v>3.522210402537147</v>
      </c>
      <c r="F2924" s="14">
        <v>0</v>
      </c>
    </row>
    <row r="2925" spans="1:6" x14ac:dyDescent="0.3">
      <c r="A2925" s="425">
        <v>44555</v>
      </c>
      <c r="B2925" s="12">
        <v>359</v>
      </c>
      <c r="C2925" s="426">
        <v>7.5625</v>
      </c>
      <c r="D2925" s="426">
        <v>26.577960000000004</v>
      </c>
      <c r="E2925" s="14">
        <v>3.414138788927795</v>
      </c>
      <c r="F2925" s="14">
        <v>0</v>
      </c>
    </row>
    <row r="2926" spans="1:6" x14ac:dyDescent="0.3">
      <c r="A2926" s="425">
        <v>44556</v>
      </c>
      <c r="B2926" s="12">
        <v>360</v>
      </c>
      <c r="C2926" s="426">
        <v>5.8611111111111107</v>
      </c>
      <c r="D2926" s="426">
        <v>26.852733333333333</v>
      </c>
      <c r="E2926" s="14">
        <v>3.5290853374816913</v>
      </c>
      <c r="F2926" s="14">
        <v>0</v>
      </c>
    </row>
    <row r="2927" spans="1:6" x14ac:dyDescent="0.3">
      <c r="A2927" s="425">
        <v>44557</v>
      </c>
      <c r="B2927" s="12">
        <v>361</v>
      </c>
      <c r="C2927" s="426">
        <v>7.8166666666666664</v>
      </c>
      <c r="D2927" s="426">
        <v>26.881177777777779</v>
      </c>
      <c r="E2927" s="14">
        <v>3.5411747163670042</v>
      </c>
      <c r="F2927" s="14">
        <v>0</v>
      </c>
    </row>
    <row r="2928" spans="1:6" x14ac:dyDescent="0.3">
      <c r="A2928" s="425">
        <v>44558</v>
      </c>
      <c r="B2928" s="12">
        <v>362</v>
      </c>
      <c r="C2928" s="426">
        <v>6.614285714285713</v>
      </c>
      <c r="D2928" s="426">
        <v>26.572200000000002</v>
      </c>
      <c r="E2928" s="14">
        <v>3.4117646914853328</v>
      </c>
      <c r="F2928" s="14">
        <v>0</v>
      </c>
    </row>
    <row r="2929" spans="1:6" x14ac:dyDescent="0.3">
      <c r="A2929" s="425">
        <v>44559</v>
      </c>
      <c r="B2929" s="12">
        <v>363</v>
      </c>
      <c r="C2929" s="426">
        <v>11.285714285714286</v>
      </c>
      <c r="D2929" s="426">
        <v>26.650777777777776</v>
      </c>
      <c r="E2929" s="14">
        <v>3.4442774662483098</v>
      </c>
      <c r="F2929" s="14">
        <v>0</v>
      </c>
    </row>
    <row r="2930" spans="1:6" x14ac:dyDescent="0.3">
      <c r="A2930" s="425">
        <v>44560</v>
      </c>
      <c r="B2930" s="12">
        <v>364</v>
      </c>
      <c r="C2930" s="426">
        <v>8.18888888888889</v>
      </c>
      <c r="D2930" s="426">
        <v>26.443133333333332</v>
      </c>
      <c r="E2930" s="14">
        <v>3.3589477497635163</v>
      </c>
      <c r="F2930" s="14">
        <v>0</v>
      </c>
    </row>
    <row r="2931" spans="1:6" x14ac:dyDescent="0.3">
      <c r="A2931" s="425">
        <v>44561</v>
      </c>
      <c r="B2931" s="12">
        <v>365</v>
      </c>
      <c r="C2931" s="426">
        <v>3.5124999999999997</v>
      </c>
      <c r="D2931" s="426">
        <v>26.63086666666667</v>
      </c>
      <c r="E2931" s="14">
        <v>3.436013319501412</v>
      </c>
      <c r="F2931" s="14">
        <v>0</v>
      </c>
    </row>
    <row r="2932" spans="1:6" x14ac:dyDescent="0.3">
      <c r="A2932" s="425">
        <v>44562</v>
      </c>
      <c r="B2932" s="12">
        <v>1</v>
      </c>
      <c r="C2932" s="426">
        <v>19</v>
      </c>
      <c r="D2932" s="426">
        <v>26.366333333333337</v>
      </c>
      <c r="E2932" s="14">
        <v>3.32786426308886</v>
      </c>
      <c r="F2932" s="14">
        <v>0</v>
      </c>
    </row>
    <row r="2933" spans="1:6" x14ac:dyDescent="0.3">
      <c r="A2933" s="425">
        <v>44563</v>
      </c>
      <c r="B2933" s="12">
        <v>2</v>
      </c>
      <c r="C2933" s="426">
        <v>25.112500000000001</v>
      </c>
      <c r="D2933" s="426">
        <v>26.391080000000002</v>
      </c>
      <c r="E2933" s="14">
        <v>3.3378520236023852</v>
      </c>
      <c r="F2933" s="14">
        <v>0</v>
      </c>
    </row>
    <row r="2934" spans="1:6" x14ac:dyDescent="0.3">
      <c r="A2934" s="425">
        <v>44564</v>
      </c>
      <c r="B2934" s="12">
        <v>3</v>
      </c>
      <c r="C2934" s="426">
        <v>6.625</v>
      </c>
      <c r="D2934" s="426">
        <v>26.649640000000005</v>
      </c>
      <c r="E2934" s="14">
        <v>3.4438047604652868</v>
      </c>
      <c r="F2934" s="14">
        <v>0</v>
      </c>
    </row>
    <row r="2935" spans="1:6" x14ac:dyDescent="0.3">
      <c r="A2935" s="425">
        <v>44565</v>
      </c>
      <c r="B2935" s="12">
        <v>4</v>
      </c>
      <c r="C2935" s="426">
        <v>4.6187500000000004</v>
      </c>
      <c r="D2935" s="426">
        <v>26.739240000000002</v>
      </c>
      <c r="E2935" s="14">
        <v>3.4812045339453439</v>
      </c>
      <c r="F2935" s="14">
        <v>0</v>
      </c>
    </row>
    <row r="2936" spans="1:6" x14ac:dyDescent="0.3">
      <c r="A2936" s="425">
        <v>44566</v>
      </c>
      <c r="B2936" s="12">
        <v>5</v>
      </c>
      <c r="C2936" s="426">
        <v>4.8722222222222227</v>
      </c>
      <c r="D2936" s="426">
        <v>26.536999999999999</v>
      </c>
      <c r="E2936" s="14">
        <v>3.3972878730950749</v>
      </c>
      <c r="F2936" s="14">
        <v>0</v>
      </c>
    </row>
    <row r="2937" spans="1:6" x14ac:dyDescent="0.3">
      <c r="A2937" s="425">
        <v>44567</v>
      </c>
      <c r="B2937" s="12">
        <v>6</v>
      </c>
      <c r="C2937" s="426">
        <v>2.1111111111111112</v>
      </c>
      <c r="D2937" s="426">
        <v>26.64452</v>
      </c>
      <c r="E2937" s="14">
        <v>3.441678287793565</v>
      </c>
      <c r="F2937" s="14">
        <v>0</v>
      </c>
    </row>
    <row r="2938" spans="1:6" x14ac:dyDescent="0.3">
      <c r="A2938" s="425">
        <v>44568</v>
      </c>
      <c r="B2938" s="12">
        <v>7</v>
      </c>
      <c r="C2938" s="426">
        <v>3.9649999999999999</v>
      </c>
      <c r="D2938" s="426">
        <v>26.69828</v>
      </c>
      <c r="E2938" s="14">
        <v>3.4640636859608467</v>
      </c>
      <c r="F2938" s="14">
        <v>0</v>
      </c>
    </row>
    <row r="2939" spans="1:6" x14ac:dyDescent="0.3">
      <c r="A2939" s="425">
        <v>44569</v>
      </c>
      <c r="B2939" s="12">
        <v>8</v>
      </c>
      <c r="C2939" s="426">
        <v>6.1150000000000002</v>
      </c>
      <c r="D2939" s="426">
        <v>26.723880000000001</v>
      </c>
      <c r="E2939" s="14">
        <v>3.4747680619895815</v>
      </c>
      <c r="F2939" s="14">
        <v>0</v>
      </c>
    </row>
    <row r="2940" spans="1:6" x14ac:dyDescent="0.3">
      <c r="A2940" s="425">
        <v>44570</v>
      </c>
      <c r="B2940" s="12">
        <v>9</v>
      </c>
      <c r="C2940" s="426">
        <v>7.5299999999999994</v>
      </c>
      <c r="D2940" s="426">
        <v>26.51652</v>
      </c>
      <c r="E2940" s="14">
        <v>3.3888899358487299</v>
      </c>
      <c r="F2940" s="14">
        <v>0</v>
      </c>
    </row>
    <row r="2941" spans="1:6" x14ac:dyDescent="0.3">
      <c r="A2941" s="425">
        <v>44571</v>
      </c>
      <c r="B2941" s="12">
        <v>10</v>
      </c>
      <c r="C2941" s="426">
        <v>8.5500000000000007</v>
      </c>
      <c r="D2941" s="426">
        <v>26.462760000000003</v>
      </c>
      <c r="E2941" s="14">
        <v>3.3669325236415926</v>
      </c>
      <c r="F2941" s="14">
        <v>0</v>
      </c>
    </row>
    <row r="2942" spans="1:6" x14ac:dyDescent="0.3">
      <c r="A2942" s="425">
        <v>44572</v>
      </c>
      <c r="B2942" s="12">
        <v>11</v>
      </c>
      <c r="C2942" s="426">
        <v>11.172222222222222</v>
      </c>
      <c r="D2942" s="426">
        <v>26.621480000000002</v>
      </c>
      <c r="E2942" s="14">
        <v>3.4321233987446815</v>
      </c>
      <c r="F2942" s="14">
        <v>0</v>
      </c>
    </row>
    <row r="2943" spans="1:6" x14ac:dyDescent="0.3">
      <c r="A2943" s="425">
        <v>44573</v>
      </c>
      <c r="B2943" s="12">
        <v>12</v>
      </c>
      <c r="C2943" s="426">
        <v>9.8555555555555561</v>
      </c>
      <c r="D2943" s="426">
        <v>26.539560000000002</v>
      </c>
      <c r="E2943" s="14">
        <v>3.3983389046961685</v>
      </c>
      <c r="F2943" s="14">
        <v>0</v>
      </c>
    </row>
    <row r="2944" spans="1:6" x14ac:dyDescent="0.3">
      <c r="A2944" s="425">
        <v>44574</v>
      </c>
      <c r="B2944" s="12">
        <v>13</v>
      </c>
      <c r="C2944" s="426">
        <v>5.4</v>
      </c>
      <c r="D2944" s="426">
        <v>26.60868</v>
      </c>
      <c r="E2944" s="14">
        <v>3.4268251894577695</v>
      </c>
      <c r="F2944" s="14">
        <v>0</v>
      </c>
    </row>
    <row r="2945" spans="1:6" x14ac:dyDescent="0.3">
      <c r="A2945" s="425">
        <v>44575</v>
      </c>
      <c r="B2945" s="12">
        <v>14</v>
      </c>
      <c r="C2945" s="426">
        <v>3.3875000000000002</v>
      </c>
      <c r="D2945" s="426">
        <v>26.636839999999999</v>
      </c>
      <c r="E2945" s="14">
        <v>3.4384907364441695</v>
      </c>
      <c r="F2945" s="14">
        <v>0</v>
      </c>
    </row>
    <row r="2946" spans="1:6" x14ac:dyDescent="0.3">
      <c r="A2946" s="425">
        <v>44576</v>
      </c>
      <c r="B2946" s="12">
        <v>15</v>
      </c>
      <c r="C2946" s="426">
        <v>19.542857142857144</v>
      </c>
      <c r="D2946" s="426">
        <v>26.316839999999999</v>
      </c>
      <c r="E2946" s="14">
        <v>3.3079685746657641</v>
      </c>
      <c r="F2946" s="14">
        <v>0</v>
      </c>
    </row>
    <row r="2947" spans="1:6" x14ac:dyDescent="0.3">
      <c r="A2947" s="425">
        <v>44577</v>
      </c>
      <c r="B2947" s="12">
        <v>16</v>
      </c>
      <c r="C2947" s="426">
        <v>12.549999999999999</v>
      </c>
      <c r="D2947" s="426">
        <v>26.575400000000002</v>
      </c>
      <c r="E2947" s="14">
        <v>3.4130834551385565</v>
      </c>
      <c r="F2947" s="14">
        <v>0</v>
      </c>
    </row>
    <row r="2948" spans="1:6" x14ac:dyDescent="0.3">
      <c r="A2948" s="425">
        <v>44578</v>
      </c>
      <c r="B2948" s="12">
        <v>17</v>
      </c>
      <c r="C2948" s="426">
        <v>8</v>
      </c>
      <c r="D2948" s="426">
        <v>26.636839999999999</v>
      </c>
      <c r="E2948" s="14">
        <v>3.4384907364441695</v>
      </c>
      <c r="F2948" s="14">
        <v>0</v>
      </c>
    </row>
    <row r="2949" spans="1:6" x14ac:dyDescent="0.3">
      <c r="A2949" s="425">
        <v>44579</v>
      </c>
      <c r="B2949" s="12">
        <v>18</v>
      </c>
      <c r="C2949" s="426">
        <v>15.622222222222222</v>
      </c>
      <c r="D2949" s="426">
        <v>26.59844</v>
      </c>
      <c r="E2949" s="14">
        <v>3.4225917941745738</v>
      </c>
      <c r="F2949" s="14">
        <v>0</v>
      </c>
    </row>
    <row r="2950" spans="1:6" x14ac:dyDescent="0.3">
      <c r="A2950" s="425">
        <v>44580</v>
      </c>
      <c r="B2950" s="12">
        <v>19</v>
      </c>
      <c r="C2950" s="426">
        <v>5.54</v>
      </c>
      <c r="D2950" s="426">
        <v>26.368040000000001</v>
      </c>
      <c r="E2950" s="14">
        <v>3.3285522193021064</v>
      </c>
      <c r="F2950" s="14">
        <v>0</v>
      </c>
    </row>
    <row r="2951" spans="1:6" x14ac:dyDescent="0.3">
      <c r="A2951" s="425">
        <v>44581</v>
      </c>
      <c r="B2951" s="12">
        <v>20</v>
      </c>
      <c r="C2951" s="426">
        <v>7.6950000000000003</v>
      </c>
      <c r="D2951" s="426">
        <v>26.475559999999998</v>
      </c>
      <c r="E2951" s="14">
        <v>3.3721490359723365</v>
      </c>
      <c r="F2951" s="14">
        <v>0</v>
      </c>
    </row>
    <row r="2952" spans="1:6" x14ac:dyDescent="0.3">
      <c r="A2952" s="425">
        <v>44582</v>
      </c>
      <c r="B2952" s="12">
        <v>21</v>
      </c>
      <c r="C2952" s="426">
        <v>2.5062500000000001</v>
      </c>
      <c r="D2952" s="426">
        <v>26.713639999999998</v>
      </c>
      <c r="E2952" s="14">
        <v>3.4704828510289718</v>
      </c>
      <c r="F2952" s="14">
        <v>0</v>
      </c>
    </row>
    <row r="2953" spans="1:6" x14ac:dyDescent="0.3">
      <c r="A2953" s="425">
        <v>44583</v>
      </c>
      <c r="B2953" s="12">
        <v>22</v>
      </c>
      <c r="C2953" s="426">
        <v>12.11</v>
      </c>
      <c r="D2953" s="426">
        <v>26.626600000000003</v>
      </c>
      <c r="E2953" s="14">
        <v>3.4342446945165999</v>
      </c>
      <c r="F2953" s="14">
        <v>0</v>
      </c>
    </row>
    <row r="2954" spans="1:6" x14ac:dyDescent="0.3">
      <c r="A2954" s="425">
        <v>44584</v>
      </c>
      <c r="B2954" s="12">
        <v>23</v>
      </c>
      <c r="C2954" s="426">
        <v>5.6444444444444439</v>
      </c>
      <c r="D2954" s="426">
        <v>26.721320000000002</v>
      </c>
      <c r="E2954" s="14">
        <v>3.473696326564276</v>
      </c>
      <c r="F2954" s="14">
        <v>0</v>
      </c>
    </row>
    <row r="2955" spans="1:6" x14ac:dyDescent="0.3">
      <c r="A2955" s="425">
        <v>44585</v>
      </c>
      <c r="B2955" s="12">
        <v>24</v>
      </c>
      <c r="C2955" s="426">
        <v>1.03125</v>
      </c>
      <c r="D2955" s="426">
        <v>26.667559999999998</v>
      </c>
      <c r="E2955" s="14">
        <v>3.451256480250513</v>
      </c>
      <c r="F2955" s="14">
        <v>0</v>
      </c>
    </row>
    <row r="2956" spans="1:6" x14ac:dyDescent="0.3">
      <c r="A2956" s="425">
        <v>44586</v>
      </c>
      <c r="B2956" s="12">
        <v>25</v>
      </c>
      <c r="C2956" s="426">
        <v>3.2600000000000002</v>
      </c>
      <c r="D2956" s="426">
        <v>26.734120000000004</v>
      </c>
      <c r="E2956" s="14">
        <v>3.4790578889487258</v>
      </c>
      <c r="F2956" s="14">
        <v>0</v>
      </c>
    </row>
    <row r="2957" spans="1:6" x14ac:dyDescent="0.3">
      <c r="A2957" s="425">
        <v>44587</v>
      </c>
      <c r="B2957" s="12">
        <v>26</v>
      </c>
      <c r="C2957" s="426">
        <v>4.6375000000000002</v>
      </c>
      <c r="D2957" s="426">
        <v>26.585639999999998</v>
      </c>
      <c r="E2957" s="14">
        <v>3.4173065125242172</v>
      </c>
      <c r="F2957" s="14">
        <v>0</v>
      </c>
    </row>
    <row r="2958" spans="1:6" x14ac:dyDescent="0.3">
      <c r="A2958" s="425">
        <v>44588</v>
      </c>
      <c r="B2958" s="12">
        <v>27</v>
      </c>
      <c r="C2958" s="426">
        <v>12.264999999999999</v>
      </c>
      <c r="D2958" s="426">
        <v>26.59076</v>
      </c>
      <c r="E2958" s="14">
        <v>3.4194197637058745</v>
      </c>
      <c r="F2958" s="14">
        <v>0</v>
      </c>
    </row>
    <row r="2959" spans="1:6" x14ac:dyDescent="0.3">
      <c r="A2959" s="425">
        <v>44589</v>
      </c>
      <c r="B2959" s="12">
        <v>28</v>
      </c>
      <c r="C2959" s="426">
        <v>2.1222222222222222</v>
      </c>
      <c r="D2959" s="426">
        <v>26.529320000000002</v>
      </c>
      <c r="E2959" s="14">
        <v>3.3941364978127977</v>
      </c>
      <c r="F2959" s="14">
        <v>0</v>
      </c>
    </row>
    <row r="2960" spans="1:6" x14ac:dyDescent="0.3">
      <c r="A2960" s="425">
        <v>44590</v>
      </c>
      <c r="B2960" s="12">
        <v>29</v>
      </c>
      <c r="C2960" s="426">
        <v>4.9849999999999994</v>
      </c>
      <c r="D2960" s="426">
        <v>26.465888888888891</v>
      </c>
      <c r="E2960" s="14">
        <v>3.3682070110553153</v>
      </c>
      <c r="F2960" s="14">
        <v>0</v>
      </c>
    </row>
    <row r="2961" spans="1:6" x14ac:dyDescent="0.3">
      <c r="A2961" s="425">
        <v>44591</v>
      </c>
      <c r="B2961" s="12">
        <v>30</v>
      </c>
      <c r="C2961" s="426">
        <v>23.512499999999999</v>
      </c>
      <c r="D2961" s="426">
        <v>26.639400000000002</v>
      </c>
      <c r="E2961" s="14">
        <v>3.4395529659074855</v>
      </c>
      <c r="F2961" s="14">
        <v>0</v>
      </c>
    </row>
    <row r="2962" spans="1:6" x14ac:dyDescent="0.3">
      <c r="A2962" s="425">
        <v>44592</v>
      </c>
      <c r="B2962" s="12">
        <v>31</v>
      </c>
      <c r="C2962" s="426">
        <v>7.1099999999999994</v>
      </c>
      <c r="D2962" s="426">
        <v>26.398759999999999</v>
      </c>
      <c r="E2962" s="14">
        <v>3.3409570895002476</v>
      </c>
      <c r="F2962" s="14">
        <v>0</v>
      </c>
    </row>
    <row r="2963" spans="1:6" x14ac:dyDescent="0.3">
      <c r="A2963" s="425">
        <v>44593</v>
      </c>
      <c r="B2963" s="12">
        <v>32</v>
      </c>
      <c r="C2963" s="426">
        <v>12.071428571428571</v>
      </c>
      <c r="D2963" s="426">
        <v>26.398759999999999</v>
      </c>
      <c r="E2963" s="14">
        <v>3.3137948367400822</v>
      </c>
      <c r="F2963" s="14">
        <v>0</v>
      </c>
    </row>
    <row r="2964" spans="1:6" x14ac:dyDescent="0.3">
      <c r="A2964" s="425">
        <v>44594</v>
      </c>
      <c r="B2964" s="12">
        <v>33</v>
      </c>
      <c r="C2964" s="426">
        <v>16.84375</v>
      </c>
      <c r="D2964" s="426">
        <v>26.304040000000004</v>
      </c>
      <c r="E2964" s="14">
        <v>3.2759880825449814</v>
      </c>
      <c r="F2964" s="14">
        <v>0</v>
      </c>
    </row>
    <row r="2965" spans="1:6" x14ac:dyDescent="0.3">
      <c r="A2965" s="425">
        <v>44595</v>
      </c>
      <c r="B2965" s="12">
        <v>34</v>
      </c>
      <c r="C2965" s="426">
        <v>8.9500000000000011</v>
      </c>
      <c r="D2965" s="426">
        <v>26.457639999999998</v>
      </c>
      <c r="E2965" s="14">
        <v>3.3374914326724672</v>
      </c>
      <c r="F2965" s="14">
        <v>0</v>
      </c>
    </row>
    <row r="2966" spans="1:6" x14ac:dyDescent="0.3">
      <c r="A2966" s="425">
        <v>44596</v>
      </c>
      <c r="B2966" s="12">
        <v>35</v>
      </c>
      <c r="C2966" s="426">
        <v>3.4833333333333334</v>
      </c>
      <c r="D2966" s="426">
        <v>26.48836</v>
      </c>
      <c r="E2966" s="14">
        <v>3.349914383142397</v>
      </c>
      <c r="F2966" s="14">
        <v>0</v>
      </c>
    </row>
    <row r="2967" spans="1:6" x14ac:dyDescent="0.3">
      <c r="A2967" s="425">
        <v>44597</v>
      </c>
      <c r="B2967" s="12">
        <v>36</v>
      </c>
      <c r="C2967" s="426">
        <v>8.6</v>
      </c>
      <c r="D2967" s="426">
        <v>26.403880000000001</v>
      </c>
      <c r="E2967" s="14">
        <v>3.315849465378963</v>
      </c>
      <c r="F2967" s="14">
        <v>0</v>
      </c>
    </row>
    <row r="2968" spans="1:6" x14ac:dyDescent="0.3">
      <c r="A2968" s="425">
        <v>44598</v>
      </c>
      <c r="B2968" s="12">
        <v>37</v>
      </c>
      <c r="C2968" s="426">
        <v>5.5277777777777777</v>
      </c>
      <c r="D2968" s="426">
        <v>26.659880000000001</v>
      </c>
      <c r="E2968" s="14">
        <v>3.4200281414433102</v>
      </c>
      <c r="F2968" s="14">
        <v>0</v>
      </c>
    </row>
    <row r="2969" spans="1:6" x14ac:dyDescent="0.3">
      <c r="A2969" s="425">
        <v>44599</v>
      </c>
      <c r="B2969" s="12">
        <v>38</v>
      </c>
      <c r="C2969" s="426">
        <v>10.029999999999999</v>
      </c>
      <c r="D2969" s="426">
        <v>26.50628</v>
      </c>
      <c r="E2969" s="14">
        <v>3.3571799729257874</v>
      </c>
      <c r="F2969" s="14">
        <v>0</v>
      </c>
    </row>
    <row r="2970" spans="1:6" x14ac:dyDescent="0.3">
      <c r="A2970" s="425">
        <v>44600</v>
      </c>
      <c r="B2970" s="12">
        <v>39</v>
      </c>
      <c r="C2970" s="426">
        <v>10.78888888888889</v>
      </c>
      <c r="D2970" s="426">
        <v>26.508839999999999</v>
      </c>
      <c r="E2970" s="14">
        <v>3.3582190499716496</v>
      </c>
      <c r="F2970" s="14">
        <v>0</v>
      </c>
    </row>
    <row r="2971" spans="1:6" x14ac:dyDescent="0.3">
      <c r="A2971" s="425">
        <v>44601</v>
      </c>
      <c r="B2971" s="12">
        <v>40</v>
      </c>
      <c r="C2971" s="426">
        <v>6.58</v>
      </c>
      <c r="D2971" s="426">
        <v>26.542120000000004</v>
      </c>
      <c r="E2971" s="14">
        <v>3.3717529040419318</v>
      </c>
      <c r="F2971" s="14">
        <v>0</v>
      </c>
    </row>
    <row r="2972" spans="1:6" x14ac:dyDescent="0.3">
      <c r="A2972" s="425">
        <v>44602</v>
      </c>
      <c r="B2972" s="12">
        <v>41</v>
      </c>
      <c r="C2972" s="426">
        <v>6.5055555555555555</v>
      </c>
      <c r="D2972" s="426">
        <v>26.437159999999999</v>
      </c>
      <c r="E2972" s="14">
        <v>3.3292321462019645</v>
      </c>
      <c r="F2972" s="14">
        <v>0</v>
      </c>
    </row>
    <row r="2973" spans="1:6" x14ac:dyDescent="0.3">
      <c r="A2973" s="425">
        <v>44603</v>
      </c>
      <c r="B2973" s="12">
        <v>42</v>
      </c>
      <c r="C2973" s="426">
        <v>10.490000000000002</v>
      </c>
      <c r="D2973" s="426">
        <v>26.411559999999998</v>
      </c>
      <c r="E2973" s="14">
        <v>3.3189335303552912</v>
      </c>
      <c r="F2973" s="14">
        <v>0</v>
      </c>
    </row>
    <row r="2974" spans="1:6" x14ac:dyDescent="0.3">
      <c r="A2974" s="425">
        <v>44604</v>
      </c>
      <c r="B2974" s="12">
        <v>43</v>
      </c>
      <c r="C2974" s="426">
        <v>17.12777777777778</v>
      </c>
      <c r="D2974" s="426">
        <v>26.352679999999999</v>
      </c>
      <c r="E2974" s="14">
        <v>3.2953540715741592</v>
      </c>
      <c r="F2974" s="14">
        <v>0</v>
      </c>
    </row>
    <row r="2975" spans="1:6" x14ac:dyDescent="0.3">
      <c r="A2975" s="425">
        <v>44605</v>
      </c>
      <c r="B2975" s="12">
        <v>44</v>
      </c>
      <c r="C2975" s="426">
        <v>5.0250000000000004</v>
      </c>
      <c r="D2975" s="426">
        <v>26.401320000000002</v>
      </c>
      <c r="E2975" s="14">
        <v>3.3148220096089664</v>
      </c>
      <c r="F2975" s="14">
        <v>0</v>
      </c>
    </row>
    <row r="2976" spans="1:6" x14ac:dyDescent="0.3">
      <c r="A2976" s="425">
        <v>44606</v>
      </c>
      <c r="B2976" s="12">
        <v>45</v>
      </c>
      <c r="C2976" s="426">
        <v>17.324999999999999</v>
      </c>
      <c r="D2976" s="426">
        <v>26.377711111111111</v>
      </c>
      <c r="E2976" s="14">
        <v>3.3053599155901288</v>
      </c>
      <c r="F2976" s="14">
        <v>0</v>
      </c>
    </row>
    <row r="2977" spans="1:6" x14ac:dyDescent="0.3">
      <c r="A2977" s="425">
        <v>44607</v>
      </c>
      <c r="B2977" s="12">
        <v>46</v>
      </c>
      <c r="C2977" s="426">
        <v>1.9666666666666666</v>
      </c>
      <c r="D2977" s="426">
        <v>26.389088888888889</v>
      </c>
      <c r="E2977" s="14">
        <v>3.3099169585459203</v>
      </c>
      <c r="F2977" s="14">
        <v>0</v>
      </c>
    </row>
    <row r="2978" spans="1:6" x14ac:dyDescent="0.3">
      <c r="A2978" s="425">
        <v>44608</v>
      </c>
      <c r="B2978" s="12">
        <v>47</v>
      </c>
      <c r="C2978" s="426">
        <v>11.284999999999998</v>
      </c>
      <c r="D2978" s="426">
        <v>26.329640000000005</v>
      </c>
      <c r="E2978" s="14">
        <v>3.2861680109529412</v>
      </c>
      <c r="F2978" s="14">
        <v>0</v>
      </c>
    </row>
    <row r="2979" spans="1:6" x14ac:dyDescent="0.3">
      <c r="A2979" s="425">
        <v>44609</v>
      </c>
      <c r="B2979" s="12">
        <v>48</v>
      </c>
      <c r="C2979" s="426">
        <v>5.7700000000000005</v>
      </c>
      <c r="D2979" s="426">
        <v>26.283560000000001</v>
      </c>
      <c r="E2979" s="14">
        <v>3.2678644387754767</v>
      </c>
      <c r="F2979" s="14">
        <v>0</v>
      </c>
    </row>
    <row r="2980" spans="1:6" x14ac:dyDescent="0.3">
      <c r="A2980" s="425">
        <v>44610</v>
      </c>
      <c r="B2980" s="12">
        <v>49</v>
      </c>
      <c r="C2980" s="426">
        <v>14.875</v>
      </c>
      <c r="D2980" s="426">
        <v>26.311720000000001</v>
      </c>
      <c r="E2980" s="14">
        <v>3.279039099799665</v>
      </c>
      <c r="F2980" s="14">
        <v>0</v>
      </c>
    </row>
    <row r="2981" spans="1:6" x14ac:dyDescent="0.3">
      <c r="A2981" s="425">
        <v>44611</v>
      </c>
      <c r="B2981" s="12">
        <v>50</v>
      </c>
      <c r="C2981" s="426">
        <v>13.855</v>
      </c>
      <c r="D2981" s="426">
        <v>26.201640000000005</v>
      </c>
      <c r="E2981" s="14">
        <v>3.2355500206609391</v>
      </c>
      <c r="F2981" s="14">
        <v>0</v>
      </c>
    </row>
    <row r="2982" spans="1:6" x14ac:dyDescent="0.3">
      <c r="A2982" s="425">
        <v>44612</v>
      </c>
      <c r="B2982" s="12">
        <v>51</v>
      </c>
      <c r="C2982" s="426">
        <v>4.9666666666666668</v>
      </c>
      <c r="D2982" s="426">
        <v>26.48068</v>
      </c>
      <c r="E2982" s="14">
        <v>3.3468048162069746</v>
      </c>
      <c r="F2982" s="14">
        <v>0</v>
      </c>
    </row>
    <row r="2983" spans="1:6" x14ac:dyDescent="0.3">
      <c r="A2983" s="425">
        <v>44613</v>
      </c>
      <c r="B2983" s="12">
        <v>52</v>
      </c>
      <c r="C2983" s="426">
        <v>10.005555555555553</v>
      </c>
      <c r="D2983" s="426">
        <v>26.237480000000001</v>
      </c>
      <c r="E2983" s="14">
        <v>3.2496521386892354</v>
      </c>
      <c r="F2983" s="14">
        <v>0</v>
      </c>
    </row>
    <row r="2984" spans="1:6" x14ac:dyDescent="0.3">
      <c r="A2984" s="425">
        <v>44614</v>
      </c>
      <c r="B2984" s="12">
        <v>53</v>
      </c>
      <c r="C2984" s="426">
        <v>7.5650000000000004</v>
      </c>
      <c r="D2984" s="426">
        <v>26.47044</v>
      </c>
      <c r="E2984" s="14">
        <v>3.3426626987086192</v>
      </c>
      <c r="F2984" s="14">
        <v>0</v>
      </c>
    </row>
    <row r="2985" spans="1:6" x14ac:dyDescent="0.3">
      <c r="A2985" s="425">
        <v>44615</v>
      </c>
      <c r="B2985" s="12">
        <v>54</v>
      </c>
      <c r="C2985" s="426">
        <v>12.25</v>
      </c>
      <c r="D2985" s="426">
        <v>26.490919999999999</v>
      </c>
      <c r="E2985" s="14">
        <v>3.3509514729849936</v>
      </c>
      <c r="F2985" s="14">
        <v>0</v>
      </c>
    </row>
    <row r="2986" spans="1:6" x14ac:dyDescent="0.3">
      <c r="A2986" s="425">
        <v>44616</v>
      </c>
      <c r="B2986" s="12">
        <v>55</v>
      </c>
      <c r="C2986" s="426">
        <v>9.21875</v>
      </c>
      <c r="D2986" s="426">
        <v>26.513960000000004</v>
      </c>
      <c r="E2986" s="14">
        <v>3.360298056058276</v>
      </c>
      <c r="F2986" s="14">
        <v>0</v>
      </c>
    </row>
    <row r="2987" spans="1:6" x14ac:dyDescent="0.3">
      <c r="A2987" s="425">
        <v>44617</v>
      </c>
      <c r="B2987" s="12">
        <v>56</v>
      </c>
      <c r="C2987" s="426">
        <v>7.7111111111111104</v>
      </c>
      <c r="D2987" s="426">
        <v>26.593320000000002</v>
      </c>
      <c r="E2987" s="14">
        <v>3.392668065375716</v>
      </c>
      <c r="F2987" s="14">
        <v>0</v>
      </c>
    </row>
    <row r="2988" spans="1:6" x14ac:dyDescent="0.3">
      <c r="A2988" s="425">
        <v>44618</v>
      </c>
      <c r="B2988" s="12">
        <v>57</v>
      </c>
      <c r="C2988" s="426">
        <v>7.8250000000000002</v>
      </c>
      <c r="D2988" s="426">
        <v>26.577960000000004</v>
      </c>
      <c r="E2988" s="14">
        <v>3.3863815630015521</v>
      </c>
      <c r="F2988" s="14">
        <v>0</v>
      </c>
    </row>
    <row r="2989" spans="1:6" x14ac:dyDescent="0.3">
      <c r="A2989" s="425">
        <v>44619</v>
      </c>
      <c r="B2989" s="12">
        <v>58</v>
      </c>
      <c r="C2989" s="426">
        <v>7.3944444444444439</v>
      </c>
      <c r="D2989" s="426">
        <v>26.409000000000006</v>
      </c>
      <c r="E2989" s="14">
        <v>3.3179052257261641</v>
      </c>
      <c r="F2989" s="14">
        <v>0</v>
      </c>
    </row>
    <row r="2990" spans="1:6" x14ac:dyDescent="0.3">
      <c r="A2990" s="425">
        <v>44620</v>
      </c>
      <c r="B2990" s="12">
        <v>59</v>
      </c>
      <c r="C2990" s="426">
        <v>9.0055555555555546</v>
      </c>
      <c r="D2990" s="426">
        <v>26.542120000000004</v>
      </c>
      <c r="E2990" s="14">
        <v>3.3717529040419318</v>
      </c>
      <c r="F2990" s="14">
        <v>0</v>
      </c>
    </row>
    <row r="2991" spans="1:6" x14ac:dyDescent="0.3">
      <c r="A2991" s="425">
        <v>44621</v>
      </c>
      <c r="B2991" s="12">
        <v>60</v>
      </c>
      <c r="C2991" s="426">
        <v>10.668749999999999</v>
      </c>
      <c r="D2991" s="426">
        <v>26.48836</v>
      </c>
      <c r="E2991" s="14">
        <v>3.3224560685264759</v>
      </c>
      <c r="F2991" s="14">
        <v>0</v>
      </c>
    </row>
    <row r="2992" spans="1:6" x14ac:dyDescent="0.3">
      <c r="A2992" s="425">
        <v>44622</v>
      </c>
      <c r="B2992" s="12">
        <v>61</v>
      </c>
      <c r="C2992" s="426">
        <v>13.237500000000001</v>
      </c>
      <c r="D2992" s="426">
        <v>26.411559999999998</v>
      </c>
      <c r="E2992" s="14">
        <v>3.2917291571556584</v>
      </c>
      <c r="F2992" s="14">
        <v>0</v>
      </c>
    </row>
    <row r="2993" spans="1:6" x14ac:dyDescent="0.3">
      <c r="A2993" s="425">
        <v>44623</v>
      </c>
      <c r="B2993" s="12">
        <v>62</v>
      </c>
      <c r="C2993" s="426">
        <v>13.399999999999999</v>
      </c>
      <c r="D2993" s="426">
        <v>26.096679999999999</v>
      </c>
      <c r="E2993" s="14">
        <v>3.1683823955380843</v>
      </c>
      <c r="F2993" s="14">
        <v>0</v>
      </c>
    </row>
    <row r="2994" spans="1:6" x14ac:dyDescent="0.3">
      <c r="A2994" s="425">
        <v>44624</v>
      </c>
      <c r="B2994" s="12">
        <v>63</v>
      </c>
      <c r="C2994" s="426">
        <v>11.177777777777779</v>
      </c>
      <c r="D2994" s="426">
        <v>26.209320000000002</v>
      </c>
      <c r="E2994" s="14">
        <v>3.2120216329933178</v>
      </c>
      <c r="F2994" s="14">
        <v>0</v>
      </c>
    </row>
    <row r="2995" spans="1:6" x14ac:dyDescent="0.3">
      <c r="A2995" s="425">
        <v>44625</v>
      </c>
      <c r="B2995" s="12">
        <v>64</v>
      </c>
      <c r="C2995" s="426">
        <v>8.9050000000000011</v>
      </c>
      <c r="D2995" s="426">
        <v>26.362920000000003</v>
      </c>
      <c r="E2995" s="14">
        <v>3.2723994828205978</v>
      </c>
      <c r="F2995" s="14">
        <v>0</v>
      </c>
    </row>
    <row r="2996" spans="1:6" x14ac:dyDescent="0.3">
      <c r="A2996" s="425">
        <v>44626</v>
      </c>
      <c r="B2996" s="12">
        <v>65</v>
      </c>
      <c r="C2996" s="426">
        <v>2.7571428571428571</v>
      </c>
      <c r="D2996" s="426">
        <v>26.588200000000001</v>
      </c>
      <c r="E2996" s="14">
        <v>3.3627798564298299</v>
      </c>
      <c r="F2996" s="14">
        <v>0</v>
      </c>
    </row>
    <row r="2997" spans="1:6" x14ac:dyDescent="0.3">
      <c r="A2997" s="425">
        <v>44627</v>
      </c>
      <c r="B2997" s="12">
        <v>66</v>
      </c>
      <c r="C2997" s="426">
        <v>15.13125</v>
      </c>
      <c r="D2997" s="426">
        <v>26.401320000000002</v>
      </c>
      <c r="E2997" s="14">
        <v>3.287651337399057</v>
      </c>
      <c r="F2997" s="14">
        <v>0</v>
      </c>
    </row>
    <row r="2998" spans="1:6" x14ac:dyDescent="0.3">
      <c r="A2998" s="425">
        <v>44628</v>
      </c>
      <c r="B2998" s="12">
        <v>67</v>
      </c>
      <c r="C2998" s="426">
        <v>17.407142857142855</v>
      </c>
      <c r="D2998" s="426">
        <v>26.4602</v>
      </c>
      <c r="E2998" s="14">
        <v>3.3111601588419477</v>
      </c>
      <c r="F2998" s="14">
        <v>0</v>
      </c>
    </row>
    <row r="2999" spans="1:6" x14ac:dyDescent="0.3">
      <c r="A2999" s="425">
        <v>44629</v>
      </c>
      <c r="B2999" s="12">
        <v>68</v>
      </c>
      <c r="C2999" s="426">
        <v>0.99375000000000002</v>
      </c>
      <c r="D2999" s="426">
        <v>26.595880000000001</v>
      </c>
      <c r="E2999" s="14">
        <v>3.3658994616454625</v>
      </c>
      <c r="F2999" s="14">
        <v>0</v>
      </c>
    </row>
    <row r="3000" spans="1:6" x14ac:dyDescent="0.3">
      <c r="A3000" s="425">
        <v>44630</v>
      </c>
      <c r="B3000" s="12">
        <v>69</v>
      </c>
      <c r="C3000" s="426">
        <v>2.0874999999999999</v>
      </c>
      <c r="D3000" s="426">
        <v>26.501159999999999</v>
      </c>
      <c r="E3000" s="14">
        <v>3.3276018291365066</v>
      </c>
      <c r="F3000" s="14">
        <v>0</v>
      </c>
    </row>
    <row r="3001" spans="1:6" x14ac:dyDescent="0.3">
      <c r="A3001" s="425">
        <v>44631</v>
      </c>
      <c r="B3001" s="12">
        <v>70</v>
      </c>
      <c r="C3001" s="426">
        <v>15.242857142857144</v>
      </c>
      <c r="D3001" s="426">
        <v>26.429480000000002</v>
      </c>
      <c r="E3001" s="14">
        <v>3.2988761491029455</v>
      </c>
      <c r="F3001" s="14">
        <v>0</v>
      </c>
    </row>
    <row r="3002" spans="1:6" x14ac:dyDescent="0.3">
      <c r="A3002" s="425">
        <v>44632</v>
      </c>
      <c r="B3002" s="12">
        <v>71</v>
      </c>
      <c r="C3002" s="426">
        <v>13.154999999999998</v>
      </c>
      <c r="D3002" s="426">
        <v>26.117159999999998</v>
      </c>
      <c r="E3002" s="14">
        <v>3.1762767773521445</v>
      </c>
      <c r="F3002" s="14">
        <v>0</v>
      </c>
    </row>
    <row r="3003" spans="1:6" x14ac:dyDescent="0.3">
      <c r="A3003" s="425">
        <v>44633</v>
      </c>
      <c r="B3003" s="12">
        <v>72</v>
      </c>
      <c r="C3003" s="426">
        <v>24.745000000000001</v>
      </c>
      <c r="D3003" s="426">
        <v>26.408999999999999</v>
      </c>
      <c r="E3003" s="14">
        <v>3.290709281252997</v>
      </c>
      <c r="F3003" s="14">
        <v>0</v>
      </c>
    </row>
    <row r="3004" spans="1:6" x14ac:dyDescent="0.3">
      <c r="A3004" s="425">
        <v>44634</v>
      </c>
      <c r="B3004" s="12">
        <v>73</v>
      </c>
      <c r="C3004" s="426">
        <v>20.672222222222224</v>
      </c>
      <c r="D3004" s="426">
        <v>26.133088888888892</v>
      </c>
      <c r="E3004" s="14">
        <v>3.182429139166886</v>
      </c>
      <c r="F3004" s="14">
        <v>0</v>
      </c>
    </row>
    <row r="3005" spans="1:6" x14ac:dyDescent="0.3">
      <c r="A3005" s="425">
        <v>44635</v>
      </c>
      <c r="B3005" s="12">
        <v>74</v>
      </c>
      <c r="C3005" s="426">
        <v>21.758333333333336</v>
      </c>
      <c r="D3005" s="426">
        <v>26.554066666666671</v>
      </c>
      <c r="E3005" s="14">
        <v>3.3489456910952109</v>
      </c>
      <c r="F3005" s="14">
        <v>0</v>
      </c>
    </row>
    <row r="3006" spans="1:6" x14ac:dyDescent="0.3">
      <c r="A3006" s="425">
        <v>44636</v>
      </c>
      <c r="B3006" s="12">
        <v>75</v>
      </c>
      <c r="C3006" s="426">
        <v>8.1624999999999996</v>
      </c>
      <c r="D3006" s="426">
        <v>26.571133333333336</v>
      </c>
      <c r="E3006" s="14">
        <v>3.3558565007513397</v>
      </c>
      <c r="F3006" s="14">
        <v>0</v>
      </c>
    </row>
    <row r="3007" spans="1:6" x14ac:dyDescent="0.3">
      <c r="A3007" s="425">
        <v>44637</v>
      </c>
      <c r="B3007" s="12">
        <v>76</v>
      </c>
      <c r="C3007" s="426">
        <v>8.1444444444444439</v>
      </c>
      <c r="D3007" s="426">
        <v>26.704822222222223</v>
      </c>
      <c r="E3007" s="14">
        <v>3.4104258309531628</v>
      </c>
      <c r="F3007" s="14">
        <v>0</v>
      </c>
    </row>
    <row r="3008" spans="1:6" x14ac:dyDescent="0.3">
      <c r="A3008" s="425">
        <v>44638</v>
      </c>
      <c r="B3008" s="12">
        <v>77</v>
      </c>
      <c r="C3008" s="426">
        <v>5.6333333333333337</v>
      </c>
      <c r="D3008" s="426">
        <v>26.5626</v>
      </c>
      <c r="E3008" s="14">
        <v>3.3523995281445873</v>
      </c>
      <c r="F3008" s="14">
        <v>0</v>
      </c>
    </row>
    <row r="3009" spans="1:6" x14ac:dyDescent="0.3">
      <c r="A3009" s="425">
        <v>44639</v>
      </c>
      <c r="B3009" s="12">
        <v>78</v>
      </c>
      <c r="C3009" s="426">
        <v>7.6388888888888875</v>
      </c>
      <c r="D3009" s="426">
        <v>26.591044444444446</v>
      </c>
      <c r="E3009" s="14">
        <v>3.363934969327588</v>
      </c>
      <c r="F3009" s="14">
        <v>0</v>
      </c>
    </row>
    <row r="3010" spans="1:6" x14ac:dyDescent="0.3">
      <c r="A3010" s="425">
        <v>44640</v>
      </c>
      <c r="B3010" s="12">
        <v>79</v>
      </c>
      <c r="C3010" s="426">
        <v>7.8611111111111107</v>
      </c>
      <c r="D3010" s="426">
        <v>26.480111111111114</v>
      </c>
      <c r="E3010" s="14">
        <v>3.3191436403212284</v>
      </c>
      <c r="F3010" s="14">
        <v>0</v>
      </c>
    </row>
    <row r="3011" spans="1:6" x14ac:dyDescent="0.3">
      <c r="A3011" s="425">
        <v>44641</v>
      </c>
      <c r="B3011" s="12">
        <v>80</v>
      </c>
      <c r="C3011" s="426">
        <v>19.727777777777781</v>
      </c>
      <c r="D3011" s="426">
        <v>26.448822222222226</v>
      </c>
      <c r="E3011" s="14">
        <v>3.3066058070252335</v>
      </c>
      <c r="F3011" s="14">
        <v>0</v>
      </c>
    </row>
    <row r="3012" spans="1:6" x14ac:dyDescent="0.3">
      <c r="A3012" s="425">
        <v>44642</v>
      </c>
      <c r="B3012" s="12">
        <v>81</v>
      </c>
      <c r="C3012" s="426">
        <v>21.9375</v>
      </c>
      <c r="D3012" s="426">
        <v>26.229800000000004</v>
      </c>
      <c r="E3012" s="14">
        <v>3.2200139329365824</v>
      </c>
      <c r="F3012" s="14">
        <v>0</v>
      </c>
    </row>
    <row r="3013" spans="1:6" x14ac:dyDescent="0.3">
      <c r="A3013" s="425">
        <v>44643</v>
      </c>
      <c r="B3013" s="12">
        <v>82</v>
      </c>
      <c r="C3013" s="426">
        <v>12.483333333333333</v>
      </c>
      <c r="D3013" s="426">
        <v>26.539844444444448</v>
      </c>
      <c r="E3013" s="14">
        <v>3.343196261341701</v>
      </c>
      <c r="F3013" s="14">
        <v>0</v>
      </c>
    </row>
    <row r="3014" spans="1:6" x14ac:dyDescent="0.3">
      <c r="A3014" s="425">
        <v>44644</v>
      </c>
      <c r="B3014" s="12">
        <v>83</v>
      </c>
      <c r="C3014" s="426">
        <v>1.51</v>
      </c>
      <c r="D3014" s="426">
        <v>26.448822222222223</v>
      </c>
      <c r="E3014" s="14">
        <v>3.3066058070252335</v>
      </c>
      <c r="F3014" s="14">
        <v>0</v>
      </c>
    </row>
    <row r="3015" spans="1:6" x14ac:dyDescent="0.3">
      <c r="A3015" s="425">
        <v>44645</v>
      </c>
      <c r="B3015" s="12">
        <v>84</v>
      </c>
      <c r="C3015" s="426">
        <v>6.1111111111111107</v>
      </c>
      <c r="D3015" s="426">
        <v>26.497177777777779</v>
      </c>
      <c r="E3015" s="14">
        <v>3.3260001716164043</v>
      </c>
      <c r="F3015" s="14">
        <v>0</v>
      </c>
    </row>
    <row r="3016" spans="1:6" x14ac:dyDescent="0.3">
      <c r="A3016" s="425">
        <v>44646</v>
      </c>
      <c r="B3016" s="12">
        <v>85</v>
      </c>
      <c r="C3016" s="426">
        <v>5.625</v>
      </c>
      <c r="D3016" s="426">
        <v>26.610955555555556</v>
      </c>
      <c r="E3016" s="14">
        <v>3.3720305264747359</v>
      </c>
      <c r="F3016" s="14">
        <v>0</v>
      </c>
    </row>
    <row r="3017" spans="1:6" x14ac:dyDescent="0.3">
      <c r="A3017" s="425">
        <v>44647</v>
      </c>
      <c r="B3017" s="12">
        <v>86</v>
      </c>
      <c r="C3017" s="426">
        <v>9.7833333333333332</v>
      </c>
      <c r="D3017" s="426">
        <v>26.463044444444449</v>
      </c>
      <c r="E3017" s="14">
        <v>3.31229961452896</v>
      </c>
      <c r="F3017" s="14">
        <v>0</v>
      </c>
    </row>
    <row r="3018" spans="1:6" x14ac:dyDescent="0.3">
      <c r="A3018" s="425">
        <v>44648</v>
      </c>
      <c r="B3018" s="12">
        <v>87</v>
      </c>
      <c r="C3018" s="426">
        <v>0.35000000000000003</v>
      </c>
      <c r="D3018" s="426">
        <v>26.511400000000002</v>
      </c>
      <c r="E3018" s="14">
        <v>3.3317235059989345</v>
      </c>
      <c r="F3018" s="14">
        <v>0</v>
      </c>
    </row>
    <row r="3019" spans="1:6" x14ac:dyDescent="0.3">
      <c r="A3019" s="425">
        <v>44649</v>
      </c>
      <c r="B3019" s="12">
        <v>88</v>
      </c>
      <c r="C3019" s="426">
        <v>11.795000000000002</v>
      </c>
      <c r="D3019" s="426">
        <v>26.5626</v>
      </c>
      <c r="E3019" s="14">
        <v>3.3523995281445873</v>
      </c>
      <c r="F3019" s="14">
        <v>0</v>
      </c>
    </row>
    <row r="3020" spans="1:6" x14ac:dyDescent="0.3">
      <c r="A3020" s="425">
        <v>44650</v>
      </c>
      <c r="B3020" s="12">
        <v>89</v>
      </c>
      <c r="C3020" s="426">
        <v>4.21</v>
      </c>
      <c r="D3020" s="426">
        <v>26.608111111111114</v>
      </c>
      <c r="E3020" s="14">
        <v>3.3708729716157024</v>
      </c>
      <c r="F3020" s="14">
        <v>0</v>
      </c>
    </row>
    <row r="3021" spans="1:6" x14ac:dyDescent="0.3">
      <c r="A3021" s="425">
        <v>44651</v>
      </c>
      <c r="B3021" s="12">
        <v>90</v>
      </c>
      <c r="C3021" s="426">
        <v>2.8</v>
      </c>
      <c r="D3021" s="426">
        <v>26.426066666666671</v>
      </c>
      <c r="E3021" s="14">
        <v>3.2975137565263752</v>
      </c>
      <c r="F3021" s="14">
        <v>0</v>
      </c>
    </row>
    <row r="3022" spans="1:6" x14ac:dyDescent="0.3">
      <c r="A3022" s="425">
        <v>44652</v>
      </c>
      <c r="B3022" s="12">
        <v>91</v>
      </c>
      <c r="C3022" s="426">
        <v>7.9111111111111097</v>
      </c>
      <c r="D3022" s="426">
        <v>26.650777777777776</v>
      </c>
      <c r="E3022" s="14">
        <v>3.3602706987788382</v>
      </c>
      <c r="F3022" s="14">
        <v>0</v>
      </c>
    </row>
    <row r="3023" spans="1:6" x14ac:dyDescent="0.3">
      <c r="A3023" s="425">
        <v>44653</v>
      </c>
      <c r="B3023" s="12">
        <v>92</v>
      </c>
      <c r="C3023" s="426">
        <v>5.4562499999999998</v>
      </c>
      <c r="D3023" s="426">
        <v>26.579666666666668</v>
      </c>
      <c r="E3023" s="14">
        <v>3.3315536626747968</v>
      </c>
      <c r="F3023" s="14">
        <v>0</v>
      </c>
    </row>
    <row r="3024" spans="1:6" x14ac:dyDescent="0.3">
      <c r="A3024" s="425">
        <v>44654</v>
      </c>
      <c r="B3024" s="12">
        <v>93</v>
      </c>
      <c r="C3024" s="426">
        <v>4.3187499999999996</v>
      </c>
      <c r="D3024" s="426">
        <v>26.596733333333333</v>
      </c>
      <c r="E3024" s="14">
        <v>3.3384260245262194</v>
      </c>
      <c r="F3024" s="14">
        <v>0</v>
      </c>
    </row>
    <row r="3025" spans="1:6" x14ac:dyDescent="0.3">
      <c r="A3025" s="425">
        <v>44655</v>
      </c>
      <c r="B3025" s="12">
        <v>94</v>
      </c>
      <c r="C3025" s="426">
        <v>2.916666666666667</v>
      </c>
      <c r="D3025" s="426">
        <v>26.42037777777778</v>
      </c>
      <c r="E3025" s="14">
        <v>3.2680107884213543</v>
      </c>
      <c r="F3025" s="14">
        <v>0</v>
      </c>
    </row>
    <row r="3026" spans="1:6" x14ac:dyDescent="0.3">
      <c r="A3026" s="425">
        <v>44656</v>
      </c>
      <c r="B3026" s="12">
        <v>95</v>
      </c>
      <c r="C3026" s="426">
        <v>10.293749999999999</v>
      </c>
      <c r="D3026" s="426">
        <v>26.573977777777777</v>
      </c>
      <c r="E3026" s="14">
        <v>3.3292656415616806</v>
      </c>
      <c r="F3026" s="14">
        <v>0</v>
      </c>
    </row>
    <row r="3027" spans="1:6" x14ac:dyDescent="0.3">
      <c r="A3027" s="425">
        <v>44657</v>
      </c>
      <c r="B3027" s="12">
        <v>96</v>
      </c>
      <c r="C3027" s="426">
        <v>13.434999999999999</v>
      </c>
      <c r="D3027" s="426">
        <v>26.511400000000002</v>
      </c>
      <c r="E3027" s="14">
        <v>3.3041886009906789</v>
      </c>
      <c r="F3027" s="14">
        <v>0</v>
      </c>
    </row>
    <row r="3028" spans="1:6" x14ac:dyDescent="0.3">
      <c r="A3028" s="425">
        <v>44658</v>
      </c>
      <c r="B3028" s="12">
        <v>97</v>
      </c>
      <c r="C3028" s="426">
        <v>8.8062499999999986</v>
      </c>
      <c r="D3028" s="426">
        <v>26.29237777777778</v>
      </c>
      <c r="E3028" s="14">
        <v>3.2177310568444679</v>
      </c>
      <c r="F3028" s="14">
        <v>0</v>
      </c>
    </row>
    <row r="3029" spans="1:6" x14ac:dyDescent="0.3">
      <c r="A3029" s="425">
        <v>44659</v>
      </c>
      <c r="B3029" s="12">
        <v>98</v>
      </c>
      <c r="C3029" s="426">
        <v>13.922222222222222</v>
      </c>
      <c r="D3029" s="426">
        <v>26.400466666666667</v>
      </c>
      <c r="E3029" s="14">
        <v>3.2601438562824567</v>
      </c>
      <c r="F3029" s="14">
        <v>0</v>
      </c>
    </row>
    <row r="3030" spans="1:6" x14ac:dyDescent="0.3">
      <c r="A3030" s="425">
        <v>44660</v>
      </c>
      <c r="B3030" s="12">
        <v>99</v>
      </c>
      <c r="C3030" s="426">
        <v>5.1333333333333337</v>
      </c>
      <c r="D3030" s="426">
        <v>26.061977777777777</v>
      </c>
      <c r="E3030" s="14">
        <v>3.1289715764186097</v>
      </c>
      <c r="F3030" s="14">
        <v>0</v>
      </c>
    </row>
    <row r="3031" spans="1:6" x14ac:dyDescent="0.3">
      <c r="A3031" s="425">
        <v>44661</v>
      </c>
      <c r="B3031" s="12">
        <v>100</v>
      </c>
      <c r="C3031" s="426">
        <v>9.5749999999999993</v>
      </c>
      <c r="D3031" s="426">
        <v>26.201355555555558</v>
      </c>
      <c r="E3031" s="14">
        <v>3.1823983469223576</v>
      </c>
      <c r="F3031" s="14">
        <v>0</v>
      </c>
    </row>
    <row r="3032" spans="1:6" x14ac:dyDescent="0.3">
      <c r="A3032" s="425">
        <v>44662</v>
      </c>
      <c r="B3032" s="12">
        <v>101</v>
      </c>
      <c r="C3032" s="426">
        <v>9.1222222222222218</v>
      </c>
      <c r="D3032" s="426">
        <v>26.531311111111116</v>
      </c>
      <c r="E3032" s="14">
        <v>3.3121495350152972</v>
      </c>
      <c r="F3032" s="14">
        <v>0</v>
      </c>
    </row>
    <row r="3033" spans="1:6" x14ac:dyDescent="0.3">
      <c r="A3033" s="425">
        <v>44663</v>
      </c>
      <c r="B3033" s="12">
        <v>102</v>
      </c>
      <c r="C3033" s="426">
        <v>7.4149999999999991</v>
      </c>
      <c r="D3033" s="426">
        <v>26.44028888888889</v>
      </c>
      <c r="E3033" s="14">
        <v>3.2758945652759119</v>
      </c>
      <c r="F3033" s="14">
        <v>0</v>
      </c>
    </row>
    <row r="3034" spans="1:6" x14ac:dyDescent="0.3">
      <c r="A3034" s="425">
        <v>44664</v>
      </c>
      <c r="B3034" s="12">
        <v>103</v>
      </c>
      <c r="C3034" s="426">
        <v>7.1166666666666663</v>
      </c>
      <c r="D3034" s="426">
        <v>26.534155555555557</v>
      </c>
      <c r="E3034" s="14">
        <v>3.3132881915556802</v>
      </c>
      <c r="F3034" s="14">
        <v>0</v>
      </c>
    </row>
    <row r="3035" spans="1:6" x14ac:dyDescent="0.3">
      <c r="A3035" s="425">
        <v>44665</v>
      </c>
      <c r="B3035" s="12">
        <v>104</v>
      </c>
      <c r="C3035" s="426">
        <v>2.5812499999999998</v>
      </c>
      <c r="D3035" s="426">
        <v>26.5626</v>
      </c>
      <c r="E3035" s="14">
        <v>3.3246937469202513</v>
      </c>
      <c r="F3035" s="14">
        <v>0</v>
      </c>
    </row>
    <row r="3036" spans="1:6" x14ac:dyDescent="0.3">
      <c r="A3036" s="425">
        <v>44666</v>
      </c>
      <c r="B3036" s="12">
        <v>105</v>
      </c>
      <c r="C3036" s="426">
        <v>9.2187499999999982</v>
      </c>
      <c r="D3036" s="426">
        <v>26.44028888888889</v>
      </c>
      <c r="E3036" s="14">
        <v>3.2758945652759119</v>
      </c>
      <c r="F3036" s="14">
        <v>0</v>
      </c>
    </row>
    <row r="3037" spans="1:6" x14ac:dyDescent="0.3">
      <c r="A3037" s="425">
        <v>44667</v>
      </c>
      <c r="B3037" s="12">
        <v>106</v>
      </c>
      <c r="C3037" s="426">
        <v>10.08888888888889</v>
      </c>
      <c r="D3037" s="426">
        <v>26.383400000000002</v>
      </c>
      <c r="E3037" s="14">
        <v>3.2534141695039991</v>
      </c>
      <c r="F3037" s="14">
        <v>0</v>
      </c>
    </row>
    <row r="3038" spans="1:6" x14ac:dyDescent="0.3">
      <c r="A3038" s="425">
        <v>44668</v>
      </c>
      <c r="B3038" s="12">
        <v>107</v>
      </c>
      <c r="C3038" s="426">
        <v>9.7687499999999989</v>
      </c>
      <c r="D3038" s="426">
        <v>26.431755555555554</v>
      </c>
      <c r="E3038" s="14">
        <v>3.2725137403783506</v>
      </c>
      <c r="F3038" s="14">
        <v>0</v>
      </c>
    </row>
    <row r="3039" spans="1:6" x14ac:dyDescent="0.3">
      <c r="A3039" s="425">
        <v>44669</v>
      </c>
      <c r="B3039" s="12">
        <v>108</v>
      </c>
      <c r="C3039" s="426">
        <v>6.15</v>
      </c>
      <c r="D3039" s="426">
        <v>26.622333333333337</v>
      </c>
      <c r="E3039" s="14">
        <v>3.3487579201791542</v>
      </c>
      <c r="F3039" s="14">
        <v>0</v>
      </c>
    </row>
    <row r="3040" spans="1:6" x14ac:dyDescent="0.3">
      <c r="A3040" s="425">
        <v>44670</v>
      </c>
      <c r="B3040" s="12">
        <v>109</v>
      </c>
      <c r="C3040" s="426">
        <v>4.9222222222222225</v>
      </c>
      <c r="D3040" s="426">
        <v>26.471577777777778</v>
      </c>
      <c r="E3040" s="14">
        <v>3.2883174195499554</v>
      </c>
      <c r="F3040" s="14">
        <v>0</v>
      </c>
    </row>
    <row r="3041" spans="1:6" x14ac:dyDescent="0.3">
      <c r="A3041" s="425">
        <v>44671</v>
      </c>
      <c r="B3041" s="12">
        <v>110</v>
      </c>
      <c r="C3041" s="426">
        <v>1.3875</v>
      </c>
      <c r="D3041" s="426">
        <v>26.531311111111112</v>
      </c>
      <c r="E3041" s="14">
        <v>3.3121495350152963</v>
      </c>
      <c r="F3041" s="14">
        <v>0</v>
      </c>
    </row>
    <row r="3042" spans="1:6" x14ac:dyDescent="0.3">
      <c r="A3042" s="425">
        <v>44672</v>
      </c>
      <c r="B3042" s="12">
        <v>111</v>
      </c>
      <c r="C3042" s="426">
        <v>2.2624999999999997</v>
      </c>
      <c r="D3042" s="426">
        <v>26.500022222222224</v>
      </c>
      <c r="E3042" s="14">
        <v>3.2996470841447385</v>
      </c>
      <c r="F3042" s="14">
        <v>0</v>
      </c>
    </row>
    <row r="3043" spans="1:6" x14ac:dyDescent="0.3">
      <c r="A3043" s="425">
        <v>44673</v>
      </c>
      <c r="B3043" s="12">
        <v>112</v>
      </c>
      <c r="C3043" s="426">
        <v>2.8444444444444446</v>
      </c>
      <c r="D3043" s="426">
        <v>26.42037777777778</v>
      </c>
      <c r="E3043" s="14">
        <v>3.2680107884213543</v>
      </c>
      <c r="F3043" s="14">
        <v>0</v>
      </c>
    </row>
    <row r="3044" spans="1:6" x14ac:dyDescent="0.3">
      <c r="A3044" s="425">
        <v>44674</v>
      </c>
      <c r="B3044" s="12">
        <v>113</v>
      </c>
      <c r="C3044" s="426">
        <v>3.2937499999999997</v>
      </c>
      <c r="D3044" s="426">
        <v>26.297000000000001</v>
      </c>
      <c r="E3044" s="14">
        <v>3.2195346350329568</v>
      </c>
      <c r="F3044" s="14">
        <v>0</v>
      </c>
    </row>
    <row r="3045" spans="1:6" x14ac:dyDescent="0.3">
      <c r="A3045" s="425">
        <v>44675</v>
      </c>
      <c r="B3045" s="12">
        <v>114</v>
      </c>
      <c r="C3045" s="426">
        <v>5.2555555555555555</v>
      </c>
      <c r="D3045" s="426">
        <v>26.2746</v>
      </c>
      <c r="E3045" s="14">
        <v>3.2108026374170966</v>
      </c>
      <c r="F3045" s="14">
        <v>0</v>
      </c>
    </row>
    <row r="3046" spans="1:6" x14ac:dyDescent="0.3">
      <c r="A3046" s="425">
        <v>44676</v>
      </c>
      <c r="B3046" s="12">
        <v>115</v>
      </c>
      <c r="C3046" s="426">
        <v>11.56111111111111</v>
      </c>
      <c r="D3046" s="426">
        <v>26.343577777777778</v>
      </c>
      <c r="E3046" s="14">
        <v>3.2377596179196999</v>
      </c>
      <c r="F3046" s="14">
        <v>0</v>
      </c>
    </row>
    <row r="3047" spans="1:6" x14ac:dyDescent="0.3">
      <c r="A3047" s="425">
        <v>44677</v>
      </c>
      <c r="B3047" s="12">
        <v>116</v>
      </c>
      <c r="C3047" s="426">
        <v>15.722222222222221</v>
      </c>
      <c r="D3047" s="426">
        <v>26.287399999999998</v>
      </c>
      <c r="E3047" s="14">
        <v>3.2157897523991839</v>
      </c>
      <c r="F3047" s="14">
        <v>0</v>
      </c>
    </row>
    <row r="3048" spans="1:6" x14ac:dyDescent="0.3">
      <c r="A3048" s="425">
        <v>44678</v>
      </c>
      <c r="B3048" s="12">
        <v>117</v>
      </c>
      <c r="C3048" s="426">
        <v>4.7222222222222223</v>
      </c>
      <c r="D3048" s="426">
        <v>26.340733333333336</v>
      </c>
      <c r="E3048" s="14">
        <v>3.2366440079772341</v>
      </c>
      <c r="F3048" s="14">
        <v>0</v>
      </c>
    </row>
    <row r="3049" spans="1:6" x14ac:dyDescent="0.3">
      <c r="A3049" s="425">
        <v>44679</v>
      </c>
      <c r="B3049" s="12">
        <v>118</v>
      </c>
      <c r="C3049" s="426">
        <v>8.6785714285714288</v>
      </c>
      <c r="D3049" s="426">
        <v>26.280999999999999</v>
      </c>
      <c r="E3049" s="14">
        <v>3.2132953290947079</v>
      </c>
      <c r="F3049" s="14">
        <v>0</v>
      </c>
    </row>
    <row r="3050" spans="1:6" x14ac:dyDescent="0.3">
      <c r="A3050" s="425">
        <v>44680</v>
      </c>
      <c r="B3050" s="12">
        <v>119</v>
      </c>
      <c r="C3050" s="426">
        <v>4.04</v>
      </c>
      <c r="D3050" s="426">
        <v>26.421800000000001</v>
      </c>
      <c r="E3050" s="14">
        <v>3.2685733565715216</v>
      </c>
      <c r="F3050" s="14">
        <v>0</v>
      </c>
    </row>
    <row r="3051" spans="1:6" x14ac:dyDescent="0.3">
      <c r="A3051" s="425">
        <v>44681</v>
      </c>
      <c r="B3051" s="12">
        <v>120</v>
      </c>
      <c r="C3051" s="426">
        <v>4.2666666666666657</v>
      </c>
      <c r="D3051" s="426">
        <v>26.329355555555559</v>
      </c>
      <c r="E3051" s="14">
        <v>3.2321849957355804</v>
      </c>
      <c r="F3051" s="14">
        <v>0</v>
      </c>
    </row>
    <row r="3052" spans="1:6" x14ac:dyDescent="0.3">
      <c r="A3052" s="425">
        <v>44682</v>
      </c>
      <c r="B3052" s="12">
        <v>121</v>
      </c>
      <c r="C3052" s="426">
        <v>3.0562500000000004</v>
      </c>
      <c r="D3052" s="426">
        <v>26.494333333333334</v>
      </c>
      <c r="E3052" s="14">
        <v>3.2699002410673761</v>
      </c>
      <c r="F3052" s="14">
        <v>0</v>
      </c>
    </row>
    <row r="3053" spans="1:6" x14ac:dyDescent="0.3">
      <c r="A3053" s="425">
        <v>44683</v>
      </c>
      <c r="B3053" s="12">
        <v>122</v>
      </c>
      <c r="C3053" s="426">
        <v>8.1187500000000004</v>
      </c>
      <c r="D3053" s="426">
        <v>26.278155555555557</v>
      </c>
      <c r="E3053" s="14">
        <v>3.1854190252665346</v>
      </c>
      <c r="F3053" s="14">
        <v>0</v>
      </c>
    </row>
    <row r="3054" spans="1:6" x14ac:dyDescent="0.3">
      <c r="A3054" s="425">
        <v>44684</v>
      </c>
      <c r="B3054" s="12">
        <v>123</v>
      </c>
      <c r="C3054" s="426">
        <v>5.9499999999999993</v>
      </c>
      <c r="D3054" s="426">
        <v>26.565444444444445</v>
      </c>
      <c r="E3054" s="14">
        <v>3.2981209005344119</v>
      </c>
      <c r="F3054" s="14">
        <v>0</v>
      </c>
    </row>
    <row r="3055" spans="1:6" x14ac:dyDescent="0.3">
      <c r="A3055" s="425">
        <v>44685</v>
      </c>
      <c r="B3055" s="12">
        <v>124</v>
      </c>
      <c r="C3055" s="426">
        <v>5.6187500000000004</v>
      </c>
      <c r="D3055" s="426">
        <v>26.599577777777782</v>
      </c>
      <c r="E3055" s="14">
        <v>3.3117428568271534</v>
      </c>
      <c r="F3055" s="14">
        <v>0</v>
      </c>
    </row>
    <row r="3056" spans="1:6" x14ac:dyDescent="0.3">
      <c r="A3056" s="425">
        <v>44686</v>
      </c>
      <c r="B3056" s="12">
        <v>125</v>
      </c>
      <c r="C3056" s="426">
        <v>3.6062499999999997</v>
      </c>
      <c r="D3056" s="426">
        <v>26.653622222222221</v>
      </c>
      <c r="E3056" s="14">
        <v>3.3334120166477414</v>
      </c>
      <c r="F3056" s="14">
        <v>0</v>
      </c>
    </row>
    <row r="3057" spans="1:6" x14ac:dyDescent="0.3">
      <c r="A3057" s="425">
        <v>44687</v>
      </c>
      <c r="B3057" s="12">
        <v>126</v>
      </c>
      <c r="C3057" s="426">
        <v>6.0142857142857151</v>
      </c>
      <c r="D3057" s="426">
        <v>26.525622222222225</v>
      </c>
      <c r="E3057" s="14">
        <v>3.2822909801531628</v>
      </c>
      <c r="F3057" s="14">
        <v>0</v>
      </c>
    </row>
    <row r="3058" spans="1:6" x14ac:dyDescent="0.3">
      <c r="A3058" s="425">
        <v>44688</v>
      </c>
      <c r="B3058" s="12">
        <v>127</v>
      </c>
      <c r="C3058" s="426">
        <v>15.559999999999999</v>
      </c>
      <c r="D3058" s="426">
        <v>26.426066666666667</v>
      </c>
      <c r="E3058" s="14">
        <v>3.2430093969143683</v>
      </c>
      <c r="F3058" s="14">
        <v>0</v>
      </c>
    </row>
    <row r="3059" spans="1:6" x14ac:dyDescent="0.3">
      <c r="A3059" s="425">
        <v>44689</v>
      </c>
      <c r="B3059" s="12">
        <v>128</v>
      </c>
      <c r="C3059" s="426">
        <v>12.84375</v>
      </c>
      <c r="D3059" s="426">
        <v>26.269622222222221</v>
      </c>
      <c r="E3059" s="14">
        <v>3.1821245318563975</v>
      </c>
      <c r="F3059" s="14">
        <v>0</v>
      </c>
    </row>
    <row r="3060" spans="1:6" x14ac:dyDescent="0.3">
      <c r="A3060" s="425">
        <v>44690</v>
      </c>
      <c r="B3060" s="12">
        <v>129</v>
      </c>
      <c r="C3060" s="426">
        <v>3.4111111111111114</v>
      </c>
      <c r="D3060" s="426">
        <v>26.533799999999999</v>
      </c>
      <c r="E3060" s="14">
        <v>3.285536291940732</v>
      </c>
      <c r="F3060" s="14">
        <v>0</v>
      </c>
    </row>
    <row r="3061" spans="1:6" x14ac:dyDescent="0.3">
      <c r="A3061" s="425">
        <v>44691</v>
      </c>
      <c r="B3061" s="12">
        <v>130</v>
      </c>
      <c r="C3061" s="426">
        <v>5.6277777777777773</v>
      </c>
      <c r="D3061" s="426">
        <v>26.312288888888894</v>
      </c>
      <c r="E3061" s="14">
        <v>3.1986275331264626</v>
      </c>
      <c r="F3061" s="14">
        <v>0</v>
      </c>
    </row>
    <row r="3062" spans="1:6" x14ac:dyDescent="0.3">
      <c r="A3062" s="425">
        <v>44692</v>
      </c>
      <c r="B3062" s="12">
        <v>131</v>
      </c>
      <c r="C3062" s="426">
        <v>17.3</v>
      </c>
      <c r="D3062" s="426">
        <v>26.107488888888888</v>
      </c>
      <c r="E3062" s="14">
        <v>3.1201078730487679</v>
      </c>
      <c r="F3062" s="14">
        <v>0</v>
      </c>
    </row>
    <row r="3063" spans="1:6" x14ac:dyDescent="0.3">
      <c r="A3063" s="425">
        <v>44693</v>
      </c>
      <c r="B3063" s="12">
        <v>132</v>
      </c>
      <c r="C3063" s="426">
        <v>25.466666666666665</v>
      </c>
      <c r="D3063" s="426">
        <v>26.191400000000002</v>
      </c>
      <c r="E3063" s="14">
        <v>3.1520670824497117</v>
      </c>
      <c r="F3063" s="14">
        <v>0</v>
      </c>
    </row>
    <row r="3064" spans="1:6" x14ac:dyDescent="0.3">
      <c r="A3064" s="425">
        <v>44694</v>
      </c>
      <c r="B3064" s="12">
        <v>133</v>
      </c>
      <c r="C3064" s="426">
        <v>14.129999999999999</v>
      </c>
      <c r="D3064" s="426">
        <v>26.207044444444449</v>
      </c>
      <c r="E3064" s="14">
        <v>3.1580580941010279</v>
      </c>
      <c r="F3064" s="14">
        <v>0</v>
      </c>
    </row>
    <row r="3065" spans="1:6" x14ac:dyDescent="0.3">
      <c r="A3065" s="425">
        <v>44695</v>
      </c>
      <c r="B3065" s="12">
        <v>134</v>
      </c>
      <c r="C3065" s="426">
        <v>19.899999999999999</v>
      </c>
      <c r="D3065" s="426">
        <v>26.121711111111111</v>
      </c>
      <c r="E3065" s="14">
        <v>3.1255040183190972</v>
      </c>
      <c r="F3065" s="14">
        <v>0</v>
      </c>
    </row>
    <row r="3066" spans="1:6" x14ac:dyDescent="0.3">
      <c r="A3066" s="425">
        <v>44696</v>
      </c>
      <c r="B3066" s="12">
        <v>135</v>
      </c>
      <c r="C3066" s="426">
        <v>13.175000000000001</v>
      </c>
      <c r="D3066" s="426">
        <v>26.300911111111112</v>
      </c>
      <c r="E3066" s="14">
        <v>3.1942192668209115</v>
      </c>
      <c r="F3066" s="14">
        <v>0</v>
      </c>
    </row>
    <row r="3067" spans="1:6" x14ac:dyDescent="0.3">
      <c r="A3067" s="425">
        <v>44697</v>
      </c>
      <c r="B3067" s="12">
        <v>136</v>
      </c>
      <c r="C3067" s="426">
        <v>10.9125</v>
      </c>
      <c r="D3067" s="426">
        <v>26.238333333333337</v>
      </c>
      <c r="E3067" s="14">
        <v>3.1700708231139854</v>
      </c>
      <c r="F3067" s="14">
        <v>0</v>
      </c>
    </row>
    <row r="3068" spans="1:6" x14ac:dyDescent="0.3">
      <c r="A3068" s="425">
        <v>44698</v>
      </c>
      <c r="B3068" s="12">
        <v>137</v>
      </c>
      <c r="C3068" s="426">
        <v>4.3049999999999997</v>
      </c>
      <c r="D3068" s="426">
        <v>26.147311111111112</v>
      </c>
      <c r="E3068" s="14">
        <v>3.1352383288397863</v>
      </c>
      <c r="F3068" s="14">
        <v>0</v>
      </c>
    </row>
    <row r="3069" spans="1:6" x14ac:dyDescent="0.3">
      <c r="A3069" s="425">
        <v>44699</v>
      </c>
      <c r="B3069" s="12">
        <v>138</v>
      </c>
      <c r="C3069" s="426">
        <v>19.018749999999997</v>
      </c>
      <c r="D3069" s="426">
        <v>26.351399999999998</v>
      </c>
      <c r="E3069" s="14">
        <v>3.2138224021063646</v>
      </c>
      <c r="F3069" s="14">
        <v>0</v>
      </c>
    </row>
    <row r="3070" spans="1:6" x14ac:dyDescent="0.3">
      <c r="A3070" s="425">
        <v>44700</v>
      </c>
      <c r="B3070" s="12">
        <v>139</v>
      </c>
      <c r="C3070" s="426">
        <v>8.3350000000000009</v>
      </c>
      <c r="D3070" s="426">
        <v>26.534155555555557</v>
      </c>
      <c r="E3070" s="14">
        <v>3.28567745662605</v>
      </c>
      <c r="F3070" s="14">
        <v>0</v>
      </c>
    </row>
    <row r="3071" spans="1:6" x14ac:dyDescent="0.3">
      <c r="A3071" s="425">
        <v>44701</v>
      </c>
      <c r="B3071" s="12">
        <v>140</v>
      </c>
      <c r="C3071" s="426">
        <v>8.90625</v>
      </c>
      <c r="D3071" s="426">
        <v>26.286688888888889</v>
      </c>
      <c r="E3071" s="14">
        <v>3.1887165711565975</v>
      </c>
      <c r="F3071" s="14">
        <v>0</v>
      </c>
    </row>
    <row r="3072" spans="1:6" x14ac:dyDescent="0.3">
      <c r="A3072" s="425">
        <v>44702</v>
      </c>
      <c r="B3072" s="12">
        <v>141</v>
      </c>
      <c r="C3072" s="426">
        <v>12.31875</v>
      </c>
      <c r="D3072" s="426">
        <v>26.235488888888888</v>
      </c>
      <c r="E3072" s="14">
        <v>3.1689770641618553</v>
      </c>
      <c r="F3072" s="14">
        <v>0</v>
      </c>
    </row>
    <row r="3073" spans="1:6" x14ac:dyDescent="0.3">
      <c r="A3073" s="425">
        <v>44703</v>
      </c>
      <c r="B3073" s="12">
        <v>142</v>
      </c>
      <c r="C3073" s="426">
        <v>11.556249999999999</v>
      </c>
      <c r="D3073" s="426">
        <v>26.044911111111112</v>
      </c>
      <c r="E3073" s="14">
        <v>3.0964648827085055</v>
      </c>
      <c r="F3073" s="14">
        <v>0</v>
      </c>
    </row>
    <row r="3074" spans="1:6" x14ac:dyDescent="0.3">
      <c r="A3074" s="425">
        <v>44704</v>
      </c>
      <c r="B3074" s="12">
        <v>143</v>
      </c>
      <c r="C3074" s="426">
        <v>10.292857142857143</v>
      </c>
      <c r="D3074" s="426">
        <v>26.391933333333334</v>
      </c>
      <c r="E3074" s="14">
        <v>3.2296376552766901</v>
      </c>
      <c r="F3074" s="14">
        <v>0</v>
      </c>
    </row>
    <row r="3075" spans="1:6" x14ac:dyDescent="0.3">
      <c r="A3075" s="425">
        <v>44705</v>
      </c>
      <c r="B3075" s="12">
        <v>144</v>
      </c>
      <c r="C3075" s="426">
        <v>8.2900000000000009</v>
      </c>
      <c r="D3075" s="426">
        <v>26.152999999999999</v>
      </c>
      <c r="E3075" s="14">
        <v>3.1374052211626595</v>
      </c>
      <c r="F3075" s="14">
        <v>0</v>
      </c>
    </row>
    <row r="3076" spans="1:6" x14ac:dyDescent="0.3">
      <c r="A3076" s="425">
        <v>44706</v>
      </c>
      <c r="B3076" s="12">
        <v>145</v>
      </c>
      <c r="C3076" s="426">
        <v>7.6055555555555561</v>
      </c>
      <c r="D3076" s="426">
        <v>26.030688888888889</v>
      </c>
      <c r="E3076" s="14">
        <v>3.0911141888741485</v>
      </c>
      <c r="F3076" s="14">
        <v>0</v>
      </c>
    </row>
    <row r="3077" spans="1:6" x14ac:dyDescent="0.3">
      <c r="A3077" s="425">
        <v>44707</v>
      </c>
      <c r="B3077" s="12">
        <v>146</v>
      </c>
      <c r="C3077" s="426">
        <v>19.259999999999998</v>
      </c>
      <c r="D3077" s="426">
        <v>26.161533333333338</v>
      </c>
      <c r="E3077" s="14">
        <v>3.1406580919246934</v>
      </c>
      <c r="F3077" s="14">
        <v>0</v>
      </c>
    </row>
    <row r="3078" spans="1:6" x14ac:dyDescent="0.3">
      <c r="A3078" s="425">
        <v>44708</v>
      </c>
      <c r="B3078" s="12">
        <v>147</v>
      </c>
      <c r="C3078" s="426">
        <v>11.94375</v>
      </c>
      <c r="D3078" s="426">
        <v>26.135933333333334</v>
      </c>
      <c r="E3078" s="14">
        <v>3.1309085945761139</v>
      </c>
      <c r="F3078" s="14">
        <v>0</v>
      </c>
    </row>
    <row r="3079" spans="1:6" x14ac:dyDescent="0.3">
      <c r="A3079" s="425">
        <v>44709</v>
      </c>
      <c r="B3079" s="12">
        <v>148</v>
      </c>
      <c r="C3079" s="426">
        <v>10.8125</v>
      </c>
      <c r="D3079" s="426">
        <v>26.161533333333338</v>
      </c>
      <c r="E3079" s="14">
        <v>3.1406580919246934</v>
      </c>
      <c r="F3079" s="14">
        <v>0</v>
      </c>
    </row>
    <row r="3080" spans="1:6" x14ac:dyDescent="0.3">
      <c r="A3080" s="425">
        <v>44710</v>
      </c>
      <c r="B3080" s="12">
        <v>149</v>
      </c>
      <c r="C3080" s="426">
        <v>12.735714285714286</v>
      </c>
      <c r="D3080" s="426">
        <v>26.050599999999999</v>
      </c>
      <c r="E3080" s="14">
        <v>3.098607514029041</v>
      </c>
      <c r="F3080" s="14">
        <v>0</v>
      </c>
    </row>
    <row r="3081" spans="1:6" x14ac:dyDescent="0.3">
      <c r="A3081" s="425">
        <v>44711</v>
      </c>
      <c r="B3081" s="12">
        <v>150</v>
      </c>
      <c r="C3081" s="426">
        <v>19.162500000000005</v>
      </c>
      <c r="D3081" s="426">
        <v>26.013622222222224</v>
      </c>
      <c r="E3081" s="14">
        <v>3.0847044476611702</v>
      </c>
      <c r="F3081" s="14">
        <v>0</v>
      </c>
    </row>
    <row r="3082" spans="1:6" x14ac:dyDescent="0.3">
      <c r="A3082" s="425">
        <v>44712</v>
      </c>
      <c r="B3082" s="12">
        <v>151</v>
      </c>
      <c r="C3082" s="426">
        <v>7.7777777777777777</v>
      </c>
      <c r="D3082" s="426">
        <v>26.007933333333334</v>
      </c>
      <c r="E3082" s="14">
        <v>3.082570554857103</v>
      </c>
      <c r="F3082" s="14">
        <v>0</v>
      </c>
    </row>
    <row r="3083" spans="1:6" x14ac:dyDescent="0.3">
      <c r="A3083" s="425">
        <v>44713</v>
      </c>
      <c r="B3083" s="12">
        <v>152</v>
      </c>
      <c r="C3083" s="426">
        <v>15.206249999999999</v>
      </c>
      <c r="D3083" s="426">
        <v>26.098955555555555</v>
      </c>
      <c r="E3083" s="14">
        <v>3.0906820105066148</v>
      </c>
      <c r="F3083" s="14">
        <v>0</v>
      </c>
    </row>
    <row r="3084" spans="1:6" x14ac:dyDescent="0.3">
      <c r="A3084" s="425">
        <v>44714</v>
      </c>
      <c r="B3084" s="12">
        <v>153</v>
      </c>
      <c r="C3084" s="426">
        <v>15.865000000000004</v>
      </c>
      <c r="D3084" s="426">
        <v>25.922599999999999</v>
      </c>
      <c r="E3084" s="14">
        <v>3.0250868749527942</v>
      </c>
      <c r="F3084" s="14">
        <v>0</v>
      </c>
    </row>
    <row r="3085" spans="1:6" x14ac:dyDescent="0.3">
      <c r="A3085" s="425">
        <v>44715</v>
      </c>
      <c r="B3085" s="12">
        <v>154</v>
      </c>
      <c r="C3085" s="426">
        <v>11.824999999999999</v>
      </c>
      <c r="D3085" s="426">
        <v>25.945355555555555</v>
      </c>
      <c r="E3085" s="14">
        <v>3.0334788835754889</v>
      </c>
      <c r="F3085" s="14">
        <v>0</v>
      </c>
    </row>
    <row r="3086" spans="1:6" x14ac:dyDescent="0.3">
      <c r="A3086" s="425">
        <v>44716</v>
      </c>
      <c r="B3086" s="12">
        <v>155</v>
      </c>
      <c r="C3086" s="426">
        <v>13.849999999999998</v>
      </c>
      <c r="D3086" s="426">
        <v>25.899844444444447</v>
      </c>
      <c r="E3086" s="14">
        <v>3.0167161117873538</v>
      </c>
      <c r="F3086" s="14">
        <v>0</v>
      </c>
    </row>
    <row r="3087" spans="1:6" x14ac:dyDescent="0.3">
      <c r="A3087" s="425">
        <v>44717</v>
      </c>
      <c r="B3087" s="12">
        <v>156</v>
      </c>
      <c r="C3087" s="426">
        <v>12.783333333333333</v>
      </c>
      <c r="D3087" s="426">
        <v>26.170066666666671</v>
      </c>
      <c r="E3087" s="14">
        <v>3.1174945568641119</v>
      </c>
      <c r="F3087" s="14">
        <v>0</v>
      </c>
    </row>
    <row r="3088" spans="1:6" x14ac:dyDescent="0.3">
      <c r="A3088" s="425">
        <v>44718</v>
      </c>
      <c r="B3088" s="12">
        <v>157</v>
      </c>
      <c r="C3088" s="426">
        <v>9.7375000000000007</v>
      </c>
      <c r="D3088" s="426">
        <v>26.255400000000002</v>
      </c>
      <c r="E3088" s="14">
        <v>3.1499460323339079</v>
      </c>
      <c r="F3088" s="14">
        <v>0</v>
      </c>
    </row>
    <row r="3089" spans="1:6" x14ac:dyDescent="0.3">
      <c r="A3089" s="425">
        <v>44719</v>
      </c>
      <c r="B3089" s="12">
        <v>158</v>
      </c>
      <c r="C3089" s="426">
        <v>9.004999999999999</v>
      </c>
      <c r="D3089" s="426">
        <v>26.147311111111115</v>
      </c>
      <c r="E3089" s="14">
        <v>3.108891788261301</v>
      </c>
      <c r="F3089" s="14">
        <v>0</v>
      </c>
    </row>
    <row r="3090" spans="1:6" x14ac:dyDescent="0.3">
      <c r="A3090" s="425">
        <v>44720</v>
      </c>
      <c r="B3090" s="12">
        <v>159</v>
      </c>
      <c r="C3090" s="426">
        <v>15.144444444444446</v>
      </c>
      <c r="D3090" s="426">
        <v>26.081888888888887</v>
      </c>
      <c r="E3090" s="14">
        <v>3.084278093692375</v>
      </c>
      <c r="F3090" s="14">
        <v>0</v>
      </c>
    </row>
    <row r="3091" spans="1:6" x14ac:dyDescent="0.3">
      <c r="A3091" s="425">
        <v>44721</v>
      </c>
      <c r="B3091" s="12">
        <v>160</v>
      </c>
      <c r="C3091" s="426">
        <v>11.975</v>
      </c>
      <c r="D3091" s="426">
        <v>25.93397777777778</v>
      </c>
      <c r="E3091" s="14">
        <v>3.029280222460164</v>
      </c>
      <c r="F3091" s="14">
        <v>0</v>
      </c>
    </row>
    <row r="3092" spans="1:6" x14ac:dyDescent="0.3">
      <c r="A3092" s="425">
        <v>44722</v>
      </c>
      <c r="B3092" s="12">
        <v>161</v>
      </c>
      <c r="C3092" s="426">
        <v>15.075000000000001</v>
      </c>
      <c r="D3092" s="426">
        <v>26.118866666666669</v>
      </c>
      <c r="E3092" s="14">
        <v>3.0981684500951814</v>
      </c>
      <c r="F3092" s="14">
        <v>0</v>
      </c>
    </row>
    <row r="3093" spans="1:6" x14ac:dyDescent="0.3">
      <c r="A3093" s="425">
        <v>44723</v>
      </c>
      <c r="B3093" s="12">
        <v>162</v>
      </c>
      <c r="C3093" s="426">
        <v>12.430000000000001</v>
      </c>
      <c r="D3093" s="426">
        <v>25.962422222222223</v>
      </c>
      <c r="E3093" s="14">
        <v>3.0397868431685331</v>
      </c>
      <c r="F3093" s="14">
        <v>0</v>
      </c>
    </row>
    <row r="3094" spans="1:6" x14ac:dyDescent="0.3">
      <c r="A3094" s="425">
        <v>44724</v>
      </c>
      <c r="B3094" s="12">
        <v>163</v>
      </c>
      <c r="C3094" s="426">
        <v>18.388888888888889</v>
      </c>
      <c r="D3094" s="426">
        <v>25.979488888888888</v>
      </c>
      <c r="E3094" s="14">
        <v>3.0461067709891259</v>
      </c>
      <c r="F3094" s="14">
        <v>0</v>
      </c>
    </row>
    <row r="3095" spans="1:6" x14ac:dyDescent="0.3">
      <c r="A3095" s="425">
        <v>44725</v>
      </c>
      <c r="B3095" s="12">
        <v>164</v>
      </c>
      <c r="C3095" s="426">
        <v>7.43</v>
      </c>
      <c r="D3095" s="426">
        <v>25.976644444444446</v>
      </c>
      <c r="E3095" s="14">
        <v>3.045052618237909</v>
      </c>
      <c r="F3095" s="14">
        <v>0</v>
      </c>
    </row>
    <row r="3096" spans="1:6" x14ac:dyDescent="0.3">
      <c r="A3096" s="425">
        <v>44726</v>
      </c>
      <c r="B3096" s="12">
        <v>165</v>
      </c>
      <c r="C3096" s="426">
        <v>3.1444444444444448</v>
      </c>
      <c r="D3096" s="426">
        <v>26.11602222222222</v>
      </c>
      <c r="E3096" s="14">
        <v>3.0970979558917286</v>
      </c>
      <c r="F3096" s="14">
        <v>0</v>
      </c>
    </row>
    <row r="3097" spans="1:6" x14ac:dyDescent="0.3">
      <c r="A3097" s="425">
        <v>44727</v>
      </c>
      <c r="B3097" s="12">
        <v>166</v>
      </c>
      <c r="C3097" s="426">
        <v>1.3187500000000001</v>
      </c>
      <c r="D3097" s="426">
        <v>26.138777777777779</v>
      </c>
      <c r="E3097" s="14">
        <v>3.1056712738484888</v>
      </c>
      <c r="F3097" s="14">
        <v>0</v>
      </c>
    </row>
    <row r="3098" spans="1:6" x14ac:dyDescent="0.3">
      <c r="A3098" s="425">
        <v>44728</v>
      </c>
      <c r="B3098" s="12">
        <v>167</v>
      </c>
      <c r="C3098" s="426">
        <v>4.0333333333333332</v>
      </c>
      <c r="D3098" s="426">
        <v>25.831577777777781</v>
      </c>
      <c r="E3098" s="14">
        <v>2.9917311153719313</v>
      </c>
      <c r="F3098" s="14">
        <v>0</v>
      </c>
    </row>
    <row r="3099" spans="1:6" x14ac:dyDescent="0.3">
      <c r="A3099" s="425">
        <v>44729</v>
      </c>
      <c r="B3099" s="12">
        <v>168</v>
      </c>
      <c r="C3099" s="426">
        <v>10.185714285714287</v>
      </c>
      <c r="D3099" s="426">
        <v>25.902688888888889</v>
      </c>
      <c r="E3099" s="14">
        <v>3.0177612959357654</v>
      </c>
      <c r="F3099" s="14">
        <v>0</v>
      </c>
    </row>
    <row r="3100" spans="1:6" x14ac:dyDescent="0.3">
      <c r="A3100" s="425">
        <v>44730</v>
      </c>
      <c r="B3100" s="12">
        <v>169</v>
      </c>
      <c r="C3100" s="426">
        <v>14.016666666666667</v>
      </c>
      <c r="D3100" s="426">
        <v>25.848644444444446</v>
      </c>
      <c r="E3100" s="14">
        <v>2.9979594803233587</v>
      </c>
      <c r="F3100" s="14">
        <v>0</v>
      </c>
    </row>
    <row r="3101" spans="1:6" x14ac:dyDescent="0.3">
      <c r="A3101" s="425">
        <v>44731</v>
      </c>
      <c r="B3101" s="12">
        <v>170</v>
      </c>
      <c r="C3101" s="426">
        <v>12.484999999999999</v>
      </c>
      <c r="D3101" s="426">
        <v>25.905533333333334</v>
      </c>
      <c r="E3101" s="14">
        <v>3.0188068117989499</v>
      </c>
      <c r="F3101" s="14">
        <v>0</v>
      </c>
    </row>
    <row r="3102" spans="1:6" x14ac:dyDescent="0.3">
      <c r="A3102" s="425">
        <v>44732</v>
      </c>
      <c r="B3102" s="12">
        <v>171</v>
      </c>
      <c r="C3102" s="426">
        <v>25.110000000000003</v>
      </c>
      <c r="D3102" s="426">
        <v>25.69788888888889</v>
      </c>
      <c r="E3102" s="14">
        <v>2.943353713789949</v>
      </c>
      <c r="F3102" s="14">
        <v>0</v>
      </c>
    </row>
    <row r="3103" spans="1:6" x14ac:dyDescent="0.3">
      <c r="A3103" s="425">
        <v>44733</v>
      </c>
      <c r="B3103" s="12">
        <v>172</v>
      </c>
      <c r="C3103" s="426">
        <v>16.84375</v>
      </c>
      <c r="D3103" s="426">
        <v>25.894155555555557</v>
      </c>
      <c r="E3103" s="14">
        <v>3.0146267384944938</v>
      </c>
      <c r="F3103" s="14">
        <v>0</v>
      </c>
    </row>
    <row r="3104" spans="1:6" x14ac:dyDescent="0.3">
      <c r="A3104" s="425">
        <v>44734</v>
      </c>
      <c r="B3104" s="12">
        <v>173</v>
      </c>
      <c r="C3104" s="426">
        <v>9.0062500000000014</v>
      </c>
      <c r="D3104" s="426">
        <v>26.079044444444445</v>
      </c>
      <c r="E3104" s="14">
        <v>3.0832119431393239</v>
      </c>
      <c r="F3104" s="14">
        <v>0</v>
      </c>
    </row>
    <row r="3105" spans="1:6" x14ac:dyDescent="0.3">
      <c r="A3105" s="425">
        <v>44735</v>
      </c>
      <c r="B3105" s="12">
        <v>174</v>
      </c>
      <c r="C3105" s="426">
        <v>12.583333333333334</v>
      </c>
      <c r="D3105" s="426">
        <v>25.848644444444446</v>
      </c>
      <c r="E3105" s="14">
        <v>2.9979594803233574</v>
      </c>
      <c r="F3105" s="14">
        <v>0</v>
      </c>
    </row>
    <row r="3106" spans="1:6" x14ac:dyDescent="0.3">
      <c r="A3106" s="425">
        <v>44736</v>
      </c>
      <c r="B3106" s="12">
        <v>175</v>
      </c>
      <c r="C3106" s="426">
        <v>9.7062500000000007</v>
      </c>
      <c r="D3106" s="426">
        <v>25.746244444444443</v>
      </c>
      <c r="E3106" s="14">
        <v>2.9607677901912579</v>
      </c>
      <c r="F3106" s="14">
        <v>0</v>
      </c>
    </row>
    <row r="3107" spans="1:6" x14ac:dyDescent="0.3">
      <c r="A3107" s="425">
        <v>44737</v>
      </c>
      <c r="B3107" s="12">
        <v>176</v>
      </c>
      <c r="C3107" s="426">
        <v>24.727777777777778</v>
      </c>
      <c r="D3107" s="426">
        <v>25.586600000000004</v>
      </c>
      <c r="E3107" s="14">
        <v>2.9036368627998193</v>
      </c>
      <c r="F3107" s="14">
        <v>0</v>
      </c>
    </row>
    <row r="3108" spans="1:6" x14ac:dyDescent="0.3">
      <c r="A3108" s="425">
        <v>44738</v>
      </c>
      <c r="B3108" s="12">
        <v>177</v>
      </c>
      <c r="C3108" s="426">
        <v>14.915000000000001</v>
      </c>
      <c r="D3108" s="426">
        <v>25.905533333333334</v>
      </c>
      <c r="E3108" s="14">
        <v>3.0188068117989499</v>
      </c>
      <c r="F3108" s="14">
        <v>0</v>
      </c>
    </row>
    <row r="3109" spans="1:6" x14ac:dyDescent="0.3">
      <c r="A3109" s="425">
        <v>44739</v>
      </c>
      <c r="B3109" s="12">
        <v>178</v>
      </c>
      <c r="C3109" s="426">
        <v>11.699999999999998</v>
      </c>
      <c r="D3109" s="426">
        <v>25.942511111111113</v>
      </c>
      <c r="E3109" s="14">
        <v>3.0324287200232614</v>
      </c>
      <c r="F3109" s="14">
        <v>0</v>
      </c>
    </row>
    <row r="3110" spans="1:6" x14ac:dyDescent="0.3">
      <c r="A3110" s="425">
        <v>44740</v>
      </c>
      <c r="B3110" s="12">
        <v>179</v>
      </c>
      <c r="C3110" s="426">
        <v>1.9833333333333334</v>
      </c>
      <c r="D3110" s="426">
        <v>25.842955555555555</v>
      </c>
      <c r="E3110" s="14">
        <v>2.9958820348581314</v>
      </c>
      <c r="F3110" s="14">
        <v>0</v>
      </c>
    </row>
    <row r="3111" spans="1:6" x14ac:dyDescent="0.3">
      <c r="A3111" s="425">
        <v>44741</v>
      </c>
      <c r="B3111" s="12">
        <v>180</v>
      </c>
      <c r="C3111" s="426">
        <v>8.6999999999999993</v>
      </c>
      <c r="D3111" s="426">
        <v>25.732022222222223</v>
      </c>
      <c r="E3111" s="14">
        <v>2.955636117401629</v>
      </c>
      <c r="F3111" s="14">
        <v>0</v>
      </c>
    </row>
    <row r="3112" spans="1:6" x14ac:dyDescent="0.3">
      <c r="A3112" s="425">
        <v>44742</v>
      </c>
      <c r="B3112" s="12">
        <v>181</v>
      </c>
      <c r="C3112" s="426">
        <v>7.7950000000000017</v>
      </c>
      <c r="D3112" s="426">
        <v>25.621088888888888</v>
      </c>
      <c r="E3112" s="14">
        <v>2.9158915251560393</v>
      </c>
      <c r="F3112" s="14">
        <v>0</v>
      </c>
    </row>
    <row r="3113" spans="1:6" x14ac:dyDescent="0.3">
      <c r="A3113" s="425">
        <v>44743</v>
      </c>
      <c r="B3113" s="12">
        <v>182</v>
      </c>
      <c r="C3113" s="426">
        <v>13.324999999999999</v>
      </c>
      <c r="D3113" s="426">
        <v>25.669444444444444</v>
      </c>
      <c r="E3113" s="14">
        <v>2.9580118319938578</v>
      </c>
      <c r="F3113" s="14">
        <v>0</v>
      </c>
    </row>
    <row r="3114" spans="1:6" x14ac:dyDescent="0.3">
      <c r="A3114" s="425">
        <v>44744</v>
      </c>
      <c r="B3114" s="12">
        <v>183</v>
      </c>
      <c r="C3114" s="426">
        <v>10.938888888888888</v>
      </c>
      <c r="D3114" s="426">
        <v>25.459240000000001</v>
      </c>
      <c r="E3114" s="14">
        <v>2.8830272326553912</v>
      </c>
      <c r="F3114" s="14">
        <v>0</v>
      </c>
    </row>
    <row r="3115" spans="1:6" x14ac:dyDescent="0.3">
      <c r="A3115" s="425">
        <v>44745</v>
      </c>
      <c r="B3115" s="12">
        <v>184</v>
      </c>
      <c r="C3115" s="426">
        <v>16.055</v>
      </c>
      <c r="D3115" s="426">
        <v>25.4618</v>
      </c>
      <c r="E3115" s="14">
        <v>2.8839296057213257</v>
      </c>
      <c r="F3115" s="14">
        <v>0</v>
      </c>
    </row>
    <row r="3116" spans="1:6" x14ac:dyDescent="0.3">
      <c r="A3116" s="425">
        <v>44746</v>
      </c>
      <c r="B3116" s="12">
        <v>185</v>
      </c>
      <c r="C3116" s="426">
        <v>13.19375</v>
      </c>
      <c r="D3116" s="426">
        <v>25.635311111111115</v>
      </c>
      <c r="E3116" s="14">
        <v>2.9457129327927731</v>
      </c>
      <c r="F3116" s="14">
        <v>0</v>
      </c>
    </row>
    <row r="3117" spans="1:6" x14ac:dyDescent="0.3">
      <c r="A3117" s="425">
        <v>44747</v>
      </c>
      <c r="B3117" s="12">
        <v>186</v>
      </c>
      <c r="C3117" s="426">
        <v>12.775</v>
      </c>
      <c r="D3117" s="426">
        <v>25.48171111111111</v>
      </c>
      <c r="E3117" s="14">
        <v>2.8909571616540095</v>
      </c>
      <c r="F3117" s="14">
        <v>0</v>
      </c>
    </row>
    <row r="3118" spans="1:6" x14ac:dyDescent="0.3">
      <c r="A3118" s="425">
        <v>44748</v>
      </c>
      <c r="B3118" s="12">
        <v>187</v>
      </c>
      <c r="C3118" s="426">
        <v>16.331250000000001</v>
      </c>
      <c r="D3118" s="426">
        <v>25.551400000000001</v>
      </c>
      <c r="E3118" s="14">
        <v>2.9156807366395259</v>
      </c>
      <c r="F3118" s="14">
        <v>0</v>
      </c>
    </row>
    <row r="3119" spans="1:6" x14ac:dyDescent="0.3">
      <c r="A3119" s="425">
        <v>44749</v>
      </c>
      <c r="B3119" s="12">
        <v>188</v>
      </c>
      <c r="C3119" s="426">
        <v>2.8444444444444441</v>
      </c>
      <c r="D3119" s="426">
        <v>25.697319999999998</v>
      </c>
      <c r="E3119" s="14">
        <v>2.9680913529735227</v>
      </c>
      <c r="F3119" s="14">
        <v>0</v>
      </c>
    </row>
    <row r="3120" spans="1:6" x14ac:dyDescent="0.3">
      <c r="A3120" s="425">
        <v>44750</v>
      </c>
      <c r="B3120" s="12">
        <v>189</v>
      </c>
      <c r="C3120" s="426">
        <v>2.0833333333333335</v>
      </c>
      <c r="D3120" s="426">
        <v>25.623080000000002</v>
      </c>
      <c r="E3120" s="14">
        <v>2.9413174367718269</v>
      </c>
      <c r="F3120" s="14">
        <v>0</v>
      </c>
    </row>
    <row r="3121" spans="1:6" x14ac:dyDescent="0.3">
      <c r="A3121" s="425">
        <v>44751</v>
      </c>
      <c r="B3121" s="12">
        <v>190</v>
      </c>
      <c r="C3121" s="426">
        <v>6.7055555555555557</v>
      </c>
      <c r="D3121" s="426">
        <v>25.812519999999999</v>
      </c>
      <c r="E3121" s="14">
        <v>3.0100850149883658</v>
      </c>
      <c r="F3121" s="14">
        <v>0</v>
      </c>
    </row>
    <row r="3122" spans="1:6" x14ac:dyDescent="0.3">
      <c r="A3122" s="425">
        <v>44752</v>
      </c>
      <c r="B3122" s="12">
        <v>191</v>
      </c>
      <c r="C3122" s="426">
        <v>11.725</v>
      </c>
      <c r="D3122" s="426">
        <v>25.707560000000001</v>
      </c>
      <c r="E3122" s="14">
        <v>2.971802039279797</v>
      </c>
      <c r="F3122" s="14">
        <v>0</v>
      </c>
    </row>
    <row r="3123" spans="1:6" x14ac:dyDescent="0.3">
      <c r="A3123" s="425">
        <v>44753</v>
      </c>
      <c r="B3123" s="12">
        <v>192</v>
      </c>
      <c r="C3123" s="426">
        <v>8.56111111111111</v>
      </c>
      <c r="D3123" s="426">
        <v>25.697319999999998</v>
      </c>
      <c r="E3123" s="14">
        <v>2.9680913529735227</v>
      </c>
      <c r="F3123" s="14">
        <v>0</v>
      </c>
    </row>
    <row r="3124" spans="1:6" x14ac:dyDescent="0.3">
      <c r="A3124" s="425">
        <v>44754</v>
      </c>
      <c r="B3124" s="12">
        <v>193</v>
      </c>
      <c r="C3124" s="426">
        <v>6.7944444444444443</v>
      </c>
      <c r="D3124" s="426">
        <v>25.707560000000001</v>
      </c>
      <c r="E3124" s="14">
        <v>2.971802039279797</v>
      </c>
      <c r="F3124" s="14">
        <v>0</v>
      </c>
    </row>
    <row r="3125" spans="1:6" x14ac:dyDescent="0.3">
      <c r="A3125" s="425">
        <v>44755</v>
      </c>
      <c r="B3125" s="12">
        <v>194</v>
      </c>
      <c r="C3125" s="426">
        <v>8.1166666666666671</v>
      </c>
      <c r="D3125" s="426">
        <v>25.766439999999999</v>
      </c>
      <c r="E3125" s="14">
        <v>2.9932220588305416</v>
      </c>
      <c r="F3125" s="14">
        <v>0</v>
      </c>
    </row>
    <row r="3126" spans="1:6" x14ac:dyDescent="0.3">
      <c r="A3126" s="425">
        <v>44756</v>
      </c>
      <c r="B3126" s="12">
        <v>195</v>
      </c>
      <c r="C3126" s="426">
        <v>16.105555555555554</v>
      </c>
      <c r="D3126" s="426">
        <v>25.982333333333337</v>
      </c>
      <c r="E3126" s="14">
        <v>3.072984656879084</v>
      </c>
      <c r="F3126" s="14">
        <v>0</v>
      </c>
    </row>
    <row r="3127" spans="1:6" x14ac:dyDescent="0.3">
      <c r="A3127" s="425">
        <v>44757</v>
      </c>
      <c r="B3127" s="12">
        <v>196</v>
      </c>
      <c r="C3127" s="426">
        <v>5.6083333333333334</v>
      </c>
      <c r="D3127" s="426">
        <v>25.723488888888888</v>
      </c>
      <c r="E3127" s="14">
        <v>2.9775827732211613</v>
      </c>
      <c r="F3127" s="14">
        <v>0</v>
      </c>
    </row>
    <row r="3128" spans="1:6" x14ac:dyDescent="0.3">
      <c r="A3128" s="425">
        <v>44758</v>
      </c>
      <c r="B3128" s="12">
        <v>197</v>
      </c>
      <c r="C3128" s="426">
        <v>15.344444444444447</v>
      </c>
      <c r="D3128" s="426">
        <v>25.45412</v>
      </c>
      <c r="E3128" s="14">
        <v>2.8812232858781179</v>
      </c>
      <c r="F3128" s="14">
        <v>0</v>
      </c>
    </row>
    <row r="3129" spans="1:6" x14ac:dyDescent="0.3">
      <c r="A3129" s="425">
        <v>44759</v>
      </c>
      <c r="B3129" s="12">
        <v>198</v>
      </c>
      <c r="C3129" s="426">
        <v>5.5277777777777777</v>
      </c>
      <c r="D3129" s="426">
        <v>25.643560000000001</v>
      </c>
      <c r="E3129" s="14">
        <v>2.9486807944635762</v>
      </c>
      <c r="F3129" s="14">
        <v>0</v>
      </c>
    </row>
    <row r="3130" spans="1:6" x14ac:dyDescent="0.3">
      <c r="A3130" s="425">
        <v>44760</v>
      </c>
      <c r="B3130" s="12">
        <v>199</v>
      </c>
      <c r="C3130" s="426">
        <v>12.614999999999998</v>
      </c>
      <c r="D3130" s="426">
        <v>25.582120000000003</v>
      </c>
      <c r="E3130" s="14">
        <v>2.9266421897261297</v>
      </c>
      <c r="F3130" s="14">
        <v>0</v>
      </c>
    </row>
    <row r="3131" spans="1:6" x14ac:dyDescent="0.3">
      <c r="A3131" s="425">
        <v>44761</v>
      </c>
      <c r="B3131" s="12">
        <v>200</v>
      </c>
      <c r="C3131" s="426">
        <v>13.334999999999999</v>
      </c>
      <c r="D3131" s="426">
        <v>25.820200000000003</v>
      </c>
      <c r="E3131" s="14">
        <v>3.0129040103642795</v>
      </c>
      <c r="F3131" s="14">
        <v>0</v>
      </c>
    </row>
    <row r="3132" spans="1:6" x14ac:dyDescent="0.3">
      <c r="A3132" s="425">
        <v>44762</v>
      </c>
      <c r="B3132" s="12">
        <v>201</v>
      </c>
      <c r="C3132" s="426">
        <v>17.656249999999996</v>
      </c>
      <c r="D3132" s="426">
        <v>25.840679999999999</v>
      </c>
      <c r="E3132" s="14">
        <v>3.0204332191396612</v>
      </c>
      <c r="F3132" s="14">
        <v>0</v>
      </c>
    </row>
    <row r="3133" spans="1:6" x14ac:dyDescent="0.3">
      <c r="A3133" s="425">
        <v>44763</v>
      </c>
      <c r="B3133" s="12">
        <v>202</v>
      </c>
      <c r="C3133" s="426">
        <v>3.9187500000000002</v>
      </c>
      <c r="D3133" s="426">
        <v>25.63588</v>
      </c>
      <c r="E3133" s="14">
        <v>2.9459175234785873</v>
      </c>
      <c r="F3133" s="14">
        <v>0</v>
      </c>
    </row>
    <row r="3134" spans="1:6" x14ac:dyDescent="0.3">
      <c r="A3134" s="425">
        <v>44764</v>
      </c>
      <c r="B3134" s="12">
        <v>203</v>
      </c>
      <c r="C3134" s="426">
        <v>5.8687500000000004</v>
      </c>
      <c r="D3134" s="426">
        <v>25.615400000000001</v>
      </c>
      <c r="E3134" s="14">
        <v>2.9385606025620166</v>
      </c>
      <c r="F3134" s="14">
        <v>0</v>
      </c>
    </row>
    <row r="3135" spans="1:6" x14ac:dyDescent="0.3">
      <c r="A3135" s="425">
        <v>44765</v>
      </c>
      <c r="B3135" s="12">
        <v>204</v>
      </c>
      <c r="C3135" s="426">
        <v>5.3055555555555554</v>
      </c>
      <c r="D3135" s="426">
        <v>25.630759999999999</v>
      </c>
      <c r="E3135" s="14">
        <v>2.9440766841859345</v>
      </c>
      <c r="F3135" s="14">
        <v>0</v>
      </c>
    </row>
    <row r="3136" spans="1:6" x14ac:dyDescent="0.3">
      <c r="A3136" s="425">
        <v>44766</v>
      </c>
      <c r="B3136" s="12">
        <v>205</v>
      </c>
      <c r="C3136" s="426">
        <v>4.05</v>
      </c>
      <c r="D3136" s="426">
        <v>25.523240000000001</v>
      </c>
      <c r="E3136" s="14">
        <v>2.9056665655460754</v>
      </c>
      <c r="F3136" s="14">
        <v>0</v>
      </c>
    </row>
    <row r="3137" spans="1:6" x14ac:dyDescent="0.3">
      <c r="A3137" s="425">
        <v>44767</v>
      </c>
      <c r="B3137" s="12">
        <v>206</v>
      </c>
      <c r="C3137" s="426">
        <v>5.56</v>
      </c>
      <c r="D3137" s="426">
        <v>25.658919999999998</v>
      </c>
      <c r="E3137" s="14">
        <v>2.9542145823779902</v>
      </c>
      <c r="F3137" s="14">
        <v>0</v>
      </c>
    </row>
    <row r="3138" spans="1:6" x14ac:dyDescent="0.3">
      <c r="A3138" s="425">
        <v>44768</v>
      </c>
      <c r="B3138" s="12">
        <v>207</v>
      </c>
      <c r="C3138" s="426">
        <v>9.8249999999999993</v>
      </c>
      <c r="D3138" s="426">
        <v>25.815079999999998</v>
      </c>
      <c r="E3138" s="14">
        <v>3.0110244100232531</v>
      </c>
      <c r="F3138" s="14">
        <v>0</v>
      </c>
    </row>
    <row r="3139" spans="1:6" x14ac:dyDescent="0.3">
      <c r="A3139" s="425">
        <v>44769</v>
      </c>
      <c r="B3139" s="12">
        <v>208</v>
      </c>
      <c r="C3139" s="426">
        <v>2.5625</v>
      </c>
      <c r="D3139" s="426">
        <v>25.687080000000002</v>
      </c>
      <c r="E3139" s="14">
        <v>2.964384968886467</v>
      </c>
      <c r="F3139" s="14">
        <v>0</v>
      </c>
    </row>
    <row r="3140" spans="1:6" x14ac:dyDescent="0.3">
      <c r="A3140" s="425">
        <v>44770</v>
      </c>
      <c r="B3140" s="12">
        <v>209</v>
      </c>
      <c r="C3140" s="426">
        <v>1.9055555555555554</v>
      </c>
      <c r="D3140" s="426">
        <v>25.681960000000004</v>
      </c>
      <c r="E3140" s="14">
        <v>2.9625333896551829</v>
      </c>
      <c r="F3140" s="14">
        <v>0</v>
      </c>
    </row>
    <row r="3141" spans="1:6" x14ac:dyDescent="0.3">
      <c r="A3141" s="425">
        <v>44771</v>
      </c>
      <c r="B3141" s="12">
        <v>210</v>
      </c>
      <c r="C3141" s="426">
        <v>1.1428571428571428</v>
      </c>
      <c r="D3141" s="426">
        <v>25.524377777777779</v>
      </c>
      <c r="E3141" s="14">
        <v>2.9060705517188259</v>
      </c>
      <c r="F3141" s="14">
        <v>0</v>
      </c>
    </row>
    <row r="3142" spans="1:6" x14ac:dyDescent="0.3">
      <c r="A3142" s="425">
        <v>44772</v>
      </c>
      <c r="B3142" s="12">
        <v>211</v>
      </c>
      <c r="C3142" s="426">
        <v>1.3222222222222222</v>
      </c>
      <c r="D3142" s="426">
        <v>25.336360000000003</v>
      </c>
      <c r="E3142" s="14">
        <v>2.8400261989226299</v>
      </c>
      <c r="F3142" s="14">
        <v>0</v>
      </c>
    </row>
    <row r="3143" spans="1:6" x14ac:dyDescent="0.3">
      <c r="A3143" s="425">
        <v>44773</v>
      </c>
      <c r="B3143" s="12">
        <v>212</v>
      </c>
      <c r="C3143" s="426">
        <v>5.5142857142857142</v>
      </c>
      <c r="D3143" s="426">
        <v>25.697320000000005</v>
      </c>
      <c r="E3143" s="14">
        <v>2.968091352973524</v>
      </c>
      <c r="F3143" s="14">
        <v>0</v>
      </c>
    </row>
    <row r="3144" spans="1:6" x14ac:dyDescent="0.3">
      <c r="A3144" s="425">
        <v>44774</v>
      </c>
      <c r="B3144" s="12">
        <v>213</v>
      </c>
      <c r="C3144" s="426">
        <v>2.6357142857142857</v>
      </c>
      <c r="D3144" s="426">
        <v>25.436199999999999</v>
      </c>
      <c r="E3144" s="14">
        <v>2.8749178626260323</v>
      </c>
      <c r="F3144" s="14">
        <v>0</v>
      </c>
    </row>
    <row r="3145" spans="1:6" x14ac:dyDescent="0.3">
      <c r="A3145" s="425">
        <v>44775</v>
      </c>
      <c r="B3145" s="12">
        <v>214</v>
      </c>
      <c r="C3145" s="426">
        <v>3.0142857142857138</v>
      </c>
      <c r="D3145" s="426">
        <v>25.469480000000004</v>
      </c>
      <c r="E3145" s="14">
        <v>2.8866383239430862</v>
      </c>
      <c r="F3145" s="14">
        <v>0</v>
      </c>
    </row>
    <row r="3146" spans="1:6" x14ac:dyDescent="0.3">
      <c r="A3146" s="425">
        <v>44776</v>
      </c>
      <c r="B3146" s="12">
        <v>215</v>
      </c>
      <c r="C3146" s="426">
        <v>2.2700000000000005</v>
      </c>
      <c r="D3146" s="426">
        <v>25.584111111111113</v>
      </c>
      <c r="E3146" s="14">
        <v>2.9273539841117922</v>
      </c>
      <c r="F3146" s="14">
        <v>0</v>
      </c>
    </row>
    <row r="3147" spans="1:6" x14ac:dyDescent="0.3">
      <c r="A3147" s="425">
        <v>44777</v>
      </c>
      <c r="B3147" s="12">
        <v>216</v>
      </c>
      <c r="C3147" s="426">
        <v>3.5277777777777772</v>
      </c>
      <c r="D3147" s="426">
        <v>25.666600000000003</v>
      </c>
      <c r="E3147" s="14">
        <v>2.9569851007135508</v>
      </c>
      <c r="F3147" s="14">
        <v>0</v>
      </c>
    </row>
    <row r="3148" spans="1:6" x14ac:dyDescent="0.3">
      <c r="A3148" s="425">
        <v>44778</v>
      </c>
      <c r="B3148" s="12">
        <v>217</v>
      </c>
      <c r="C3148" s="426">
        <v>0.66666666666666663</v>
      </c>
      <c r="D3148" s="426">
        <v>25.761320000000005</v>
      </c>
      <c r="E3148" s="14">
        <v>2.9913537915921986</v>
      </c>
      <c r="F3148" s="14">
        <v>0</v>
      </c>
    </row>
    <row r="3149" spans="1:6" x14ac:dyDescent="0.3">
      <c r="A3149" s="425">
        <v>44779</v>
      </c>
      <c r="B3149" s="12">
        <v>218</v>
      </c>
      <c r="C3149" s="426">
        <v>0.45714285714285718</v>
      </c>
      <c r="D3149" s="426">
        <v>25.697320000000005</v>
      </c>
      <c r="E3149" s="14">
        <v>2.968091352973524</v>
      </c>
      <c r="F3149" s="14">
        <v>0</v>
      </c>
    </row>
    <row r="3150" spans="1:6" x14ac:dyDescent="0.3">
      <c r="A3150" s="425">
        <v>44780</v>
      </c>
      <c r="B3150" s="12">
        <v>219</v>
      </c>
      <c r="C3150" s="426">
        <v>4.8777777777777773</v>
      </c>
      <c r="D3150" s="426">
        <v>25.60004</v>
      </c>
      <c r="E3150" s="14">
        <v>2.9330541709394029</v>
      </c>
      <c r="F3150" s="14">
        <v>0</v>
      </c>
    </row>
    <row r="3151" spans="1:6" x14ac:dyDescent="0.3">
      <c r="A3151" s="425">
        <v>44781</v>
      </c>
      <c r="B3151" s="12">
        <v>220</v>
      </c>
      <c r="C3151" s="426">
        <v>3.0785714285714283</v>
      </c>
      <c r="D3151" s="426">
        <v>25.7178</v>
      </c>
      <c r="E3151" s="14">
        <v>2.975517029468592</v>
      </c>
      <c r="F3151" s="14">
        <v>0</v>
      </c>
    </row>
    <row r="3152" spans="1:6" x14ac:dyDescent="0.3">
      <c r="A3152" s="425">
        <v>44782</v>
      </c>
      <c r="B3152" s="12">
        <v>221</v>
      </c>
      <c r="C3152" s="426">
        <v>3.05</v>
      </c>
      <c r="D3152" s="426">
        <v>25.625640000000004</v>
      </c>
      <c r="E3152" s="14">
        <v>2.942236917741297</v>
      </c>
      <c r="F3152" s="14">
        <v>0</v>
      </c>
    </row>
    <row r="3153" spans="1:6" x14ac:dyDescent="0.3">
      <c r="A3153" s="425">
        <v>44783</v>
      </c>
      <c r="B3153" s="12">
        <v>222</v>
      </c>
      <c r="C3153" s="426">
        <v>4.1722222222222216</v>
      </c>
      <c r="D3153" s="426">
        <v>25.661480000000001</v>
      </c>
      <c r="E3153" s="14">
        <v>2.9551378199566289</v>
      </c>
      <c r="F3153" s="14">
        <v>0</v>
      </c>
    </row>
    <row r="3154" spans="1:6" x14ac:dyDescent="0.3">
      <c r="A3154" s="425">
        <v>44784</v>
      </c>
      <c r="B3154" s="12">
        <v>223</v>
      </c>
      <c r="C3154" s="426">
        <v>1.655</v>
      </c>
      <c r="D3154" s="426">
        <v>25.77412</v>
      </c>
      <c r="E3154" s="14">
        <v>2.996026481675115</v>
      </c>
      <c r="F3154" s="14">
        <v>0</v>
      </c>
    </row>
    <row r="3155" spans="1:6" x14ac:dyDescent="0.3">
      <c r="A3155" s="425">
        <v>44785</v>
      </c>
      <c r="B3155" s="12">
        <v>224</v>
      </c>
      <c r="C3155" s="426">
        <v>4.1449999999999996</v>
      </c>
      <c r="D3155" s="426">
        <v>25.753640000000001</v>
      </c>
      <c r="E3155" s="14">
        <v>2.9885534122031614</v>
      </c>
      <c r="F3155" s="14">
        <v>0</v>
      </c>
    </row>
    <row r="3156" spans="1:6" x14ac:dyDescent="0.3">
      <c r="A3156" s="425">
        <v>44786</v>
      </c>
      <c r="B3156" s="12">
        <v>225</v>
      </c>
      <c r="C3156" s="426">
        <v>2.8055555555555554</v>
      </c>
      <c r="D3156" s="426">
        <v>25.510439999999999</v>
      </c>
      <c r="E3156" s="14">
        <v>2.9011253562970931</v>
      </c>
      <c r="F3156" s="14">
        <v>0</v>
      </c>
    </row>
    <row r="3157" spans="1:6" x14ac:dyDescent="0.3">
      <c r="A3157" s="425">
        <v>44787</v>
      </c>
      <c r="B3157" s="12">
        <v>226</v>
      </c>
      <c r="C3157" s="426">
        <v>0.18571428571428572</v>
      </c>
      <c r="D3157" s="426">
        <v>25.533480000000001</v>
      </c>
      <c r="E3157" s="14">
        <v>2.9093043408626893</v>
      </c>
      <c r="F3157" s="14">
        <v>0</v>
      </c>
    </row>
    <row r="3158" spans="1:6" x14ac:dyDescent="0.3">
      <c r="A3158" s="425">
        <v>44788</v>
      </c>
      <c r="B3158" s="12">
        <v>227</v>
      </c>
      <c r="C3158" s="426">
        <v>0.38125000000000003</v>
      </c>
      <c r="D3158" s="426">
        <v>25.556519999999999</v>
      </c>
      <c r="E3158" s="14">
        <v>2.9175049702385554</v>
      </c>
      <c r="F3158" s="14">
        <v>0</v>
      </c>
    </row>
    <row r="3159" spans="1:6" x14ac:dyDescent="0.3">
      <c r="A3159" s="425">
        <v>44789</v>
      </c>
      <c r="B3159" s="12">
        <v>228</v>
      </c>
      <c r="C3159" s="426">
        <v>2.15</v>
      </c>
      <c r="D3159" s="426">
        <v>25.715239999999998</v>
      </c>
      <c r="E3159" s="14">
        <v>2.9745878783414672</v>
      </c>
      <c r="F3159" s="14">
        <v>0</v>
      </c>
    </row>
    <row r="3160" spans="1:6" x14ac:dyDescent="0.3">
      <c r="A3160" s="425">
        <v>44790</v>
      </c>
      <c r="B3160" s="12">
        <v>229</v>
      </c>
      <c r="C3160" s="426">
        <v>0.92499999999999993</v>
      </c>
      <c r="D3160" s="426">
        <v>25.751080000000002</v>
      </c>
      <c r="E3160" s="14">
        <v>2.9876204913613371</v>
      </c>
      <c r="F3160" s="14">
        <v>0</v>
      </c>
    </row>
    <row r="3161" spans="1:6" x14ac:dyDescent="0.3">
      <c r="A3161" s="425">
        <v>44791</v>
      </c>
      <c r="B3161" s="12">
        <v>230</v>
      </c>
      <c r="C3161" s="426">
        <v>1.2</v>
      </c>
      <c r="D3161" s="426">
        <v>25.418279999999996</v>
      </c>
      <c r="E3161" s="14">
        <v>2.8686254843539989</v>
      </c>
      <c r="F3161" s="14">
        <v>0</v>
      </c>
    </row>
    <row r="3162" spans="1:6" x14ac:dyDescent="0.3">
      <c r="A3162" s="425">
        <v>44792</v>
      </c>
      <c r="B3162" s="12">
        <v>231</v>
      </c>
      <c r="C3162" s="426">
        <v>3.7611111111111111</v>
      </c>
      <c r="D3162" s="426">
        <v>25.37988</v>
      </c>
      <c r="E3162" s="14">
        <v>2.8551857017033915</v>
      </c>
      <c r="F3162" s="14">
        <v>0</v>
      </c>
    </row>
    <row r="3163" spans="1:6" x14ac:dyDescent="0.3">
      <c r="A3163" s="425">
        <v>44793</v>
      </c>
      <c r="B3163" s="12">
        <v>232</v>
      </c>
      <c r="C3163" s="426">
        <v>0.19999999999999998</v>
      </c>
      <c r="D3163" s="426">
        <v>25.47972</v>
      </c>
      <c r="E3163" s="14">
        <v>2.8902536802736347</v>
      </c>
      <c r="F3163" s="14">
        <v>0</v>
      </c>
    </row>
    <row r="3164" spans="1:6" x14ac:dyDescent="0.3">
      <c r="A3164" s="425">
        <v>44794</v>
      </c>
      <c r="B3164" s="12">
        <v>233</v>
      </c>
      <c r="C3164" s="426">
        <v>1.6666666666666666E-2</v>
      </c>
      <c r="D3164" s="426">
        <v>25.649533333333334</v>
      </c>
      <c r="E3164" s="14">
        <v>2.9508316748788941</v>
      </c>
      <c r="F3164" s="14">
        <v>0</v>
      </c>
    </row>
    <row r="3165" spans="1:6" x14ac:dyDescent="0.3">
      <c r="A3165" s="425">
        <v>44795</v>
      </c>
      <c r="B3165" s="12">
        <v>234</v>
      </c>
      <c r="C3165" s="426">
        <v>0.47142857142857142</v>
      </c>
      <c r="D3165" s="426">
        <v>25.612839999999998</v>
      </c>
      <c r="E3165" s="14">
        <v>2.9376421939713748</v>
      </c>
      <c r="F3165" s="14">
        <v>0</v>
      </c>
    </row>
    <row r="3166" spans="1:6" x14ac:dyDescent="0.3">
      <c r="A3166" s="425">
        <v>44796</v>
      </c>
      <c r="B3166" s="12">
        <v>235</v>
      </c>
      <c r="C3166" s="426">
        <v>1.2749999999999999</v>
      </c>
      <c r="D3166" s="426">
        <v>25.589799999999997</v>
      </c>
      <c r="E3166" s="14">
        <v>2.9293885748541539</v>
      </c>
      <c r="F3166" s="14">
        <v>0</v>
      </c>
    </row>
    <row r="3167" spans="1:6" x14ac:dyDescent="0.3">
      <c r="A3167" s="425">
        <v>44797</v>
      </c>
      <c r="B3167" s="12">
        <v>236</v>
      </c>
      <c r="C3167" s="426">
        <v>0.16666666666666666</v>
      </c>
      <c r="D3167" s="426">
        <v>25.776679999999999</v>
      </c>
      <c r="E3167" s="14">
        <v>2.9969618285902162</v>
      </c>
      <c r="F3167" s="14">
        <v>0</v>
      </c>
    </row>
    <row r="3168" spans="1:6" x14ac:dyDescent="0.3">
      <c r="A3168" s="425">
        <v>44798</v>
      </c>
      <c r="B3168" s="12">
        <v>237</v>
      </c>
      <c r="C3168" s="426">
        <v>0.23333333333333334</v>
      </c>
      <c r="D3168" s="426">
        <v>25.651240000000001</v>
      </c>
      <c r="E3168" s="14">
        <v>2.9514464805289866</v>
      </c>
      <c r="F3168" s="14">
        <v>0</v>
      </c>
    </row>
    <row r="3169" spans="1:6" x14ac:dyDescent="0.3">
      <c r="A3169" s="425">
        <v>44799</v>
      </c>
      <c r="B3169" s="12">
        <v>238</v>
      </c>
      <c r="C3169" s="426">
        <v>4.0444444444444443</v>
      </c>
      <c r="D3169" s="426">
        <v>25.602600000000002</v>
      </c>
      <c r="E3169" s="14">
        <v>2.9339712396432418</v>
      </c>
      <c r="F3169" s="14">
        <v>0</v>
      </c>
    </row>
    <row r="3170" spans="1:6" x14ac:dyDescent="0.3">
      <c r="A3170" s="425">
        <v>44800</v>
      </c>
      <c r="B3170" s="12">
        <v>239</v>
      </c>
      <c r="C3170" s="426">
        <v>0.15</v>
      </c>
      <c r="D3170" s="426">
        <v>25.738280000000003</v>
      </c>
      <c r="E3170" s="14">
        <v>2.9829599281437638</v>
      </c>
      <c r="F3170" s="14">
        <v>0</v>
      </c>
    </row>
    <row r="3171" spans="1:6" x14ac:dyDescent="0.3">
      <c r="A3171" s="425">
        <v>44801</v>
      </c>
      <c r="B3171" s="12">
        <v>240</v>
      </c>
      <c r="C3171" s="426">
        <v>1.6</v>
      </c>
      <c r="D3171" s="426">
        <v>25.8202</v>
      </c>
      <c r="E3171" s="14">
        <v>3.012904010364279</v>
      </c>
      <c r="F3171" s="14">
        <v>0</v>
      </c>
    </row>
    <row r="3172" spans="1:6" x14ac:dyDescent="0.3">
      <c r="A3172" s="425">
        <v>44802</v>
      </c>
      <c r="B3172" s="12">
        <v>241</v>
      </c>
      <c r="C3172" s="426">
        <v>2.25</v>
      </c>
      <c r="D3172" s="426">
        <v>25.658920000000002</v>
      </c>
      <c r="E3172" s="14">
        <v>2.9542145823779911</v>
      </c>
      <c r="F3172" s="14">
        <v>0</v>
      </c>
    </row>
    <row r="3173" spans="1:6" x14ac:dyDescent="0.3">
      <c r="A3173" s="425">
        <v>44803</v>
      </c>
      <c r="B3173" s="12">
        <v>242</v>
      </c>
      <c r="C3173" s="426">
        <v>0.56111111111111112</v>
      </c>
      <c r="D3173" s="426">
        <v>25.551400000000001</v>
      </c>
      <c r="E3173" s="14">
        <v>2.9156807366395259</v>
      </c>
      <c r="F3173" s="14">
        <v>0</v>
      </c>
    </row>
    <row r="3174" spans="1:6" x14ac:dyDescent="0.3">
      <c r="A3174" s="425">
        <v>44804</v>
      </c>
      <c r="B3174" s="12">
        <v>243</v>
      </c>
      <c r="C3174" s="426">
        <v>0.16666666666666666</v>
      </c>
      <c r="D3174" s="426">
        <v>25.745960000000004</v>
      </c>
      <c r="E3174" s="14">
        <v>2.9857554579538359</v>
      </c>
      <c r="F3174" s="14">
        <v>0</v>
      </c>
    </row>
    <row r="3175" spans="1:6" x14ac:dyDescent="0.3">
      <c r="A3175" s="425">
        <v>44805</v>
      </c>
      <c r="B3175" s="12">
        <v>244</v>
      </c>
      <c r="C3175" s="426">
        <v>5</v>
      </c>
      <c r="D3175" s="426">
        <v>25.761319999999998</v>
      </c>
      <c r="E3175" s="14">
        <v>3.0164912184122996</v>
      </c>
      <c r="F3175" s="14">
        <v>0</v>
      </c>
    </row>
    <row r="3176" spans="1:6" x14ac:dyDescent="0.3">
      <c r="A3176" s="425">
        <v>44806</v>
      </c>
      <c r="B3176" s="12">
        <v>245</v>
      </c>
      <c r="C3176" s="426">
        <v>1.4777777777777779</v>
      </c>
      <c r="D3176" s="426">
        <v>25.63588</v>
      </c>
      <c r="E3176" s="14">
        <v>2.9706731329195835</v>
      </c>
      <c r="F3176" s="14">
        <v>0</v>
      </c>
    </row>
    <row r="3177" spans="1:6" x14ac:dyDescent="0.3">
      <c r="A3177" s="425">
        <v>44807</v>
      </c>
      <c r="B3177" s="12">
        <v>246</v>
      </c>
      <c r="C3177" s="426">
        <v>1.6055555555555554</v>
      </c>
      <c r="D3177" s="426">
        <v>25.710120000000003</v>
      </c>
      <c r="E3177" s="14">
        <v>2.9977113108635804</v>
      </c>
      <c r="F3177" s="14">
        <v>0</v>
      </c>
    </row>
    <row r="3178" spans="1:6" x14ac:dyDescent="0.3">
      <c r="A3178" s="425">
        <v>44808</v>
      </c>
      <c r="B3178" s="12">
        <v>247</v>
      </c>
      <c r="C3178" s="426">
        <v>0.42000000000000004</v>
      </c>
      <c r="D3178" s="426">
        <v>25.881640000000001</v>
      </c>
      <c r="E3178" s="14">
        <v>3.0610523246608659</v>
      </c>
      <c r="F3178" s="14">
        <v>0</v>
      </c>
    </row>
    <row r="3179" spans="1:6" x14ac:dyDescent="0.3">
      <c r="A3179" s="425">
        <v>44809</v>
      </c>
      <c r="B3179" s="12">
        <v>248</v>
      </c>
      <c r="C3179" s="426">
        <v>0.22999999999999998</v>
      </c>
      <c r="D3179" s="426">
        <v>25.733160000000002</v>
      </c>
      <c r="E3179" s="14">
        <v>3.0061488284051241</v>
      </c>
      <c r="F3179" s="14">
        <v>0</v>
      </c>
    </row>
    <row r="3180" spans="1:6" x14ac:dyDescent="0.3">
      <c r="A3180" s="425">
        <v>44810</v>
      </c>
      <c r="B3180" s="12">
        <v>249</v>
      </c>
      <c r="C3180" s="426">
        <v>2.1437500000000003</v>
      </c>
      <c r="D3180" s="426">
        <v>25.7818</v>
      </c>
      <c r="E3180" s="14">
        <v>3.0240336116231554</v>
      </c>
      <c r="F3180" s="14">
        <v>0</v>
      </c>
    </row>
    <row r="3181" spans="1:6" x14ac:dyDescent="0.3">
      <c r="A3181" s="425">
        <v>44811</v>
      </c>
      <c r="B3181" s="12">
        <v>250</v>
      </c>
      <c r="C3181" s="426">
        <v>7.0349999999999993</v>
      </c>
      <c r="D3181" s="426">
        <v>25.874244444444443</v>
      </c>
      <c r="E3181" s="14">
        <v>3.0582959754158998</v>
      </c>
      <c r="F3181" s="14">
        <v>0</v>
      </c>
    </row>
    <row r="3182" spans="1:6" x14ac:dyDescent="0.3">
      <c r="A3182" s="425">
        <v>44812</v>
      </c>
      <c r="B3182" s="12">
        <v>251</v>
      </c>
      <c r="C3182" s="426">
        <v>3.5350000000000001</v>
      </c>
      <c r="D3182" s="426">
        <v>25.794599999999996</v>
      </c>
      <c r="E3182" s="14">
        <v>3.0287564469176265</v>
      </c>
      <c r="F3182" s="14">
        <v>0</v>
      </c>
    </row>
    <row r="3183" spans="1:6" x14ac:dyDescent="0.3">
      <c r="A3183" s="425">
        <v>44813</v>
      </c>
      <c r="B3183" s="12">
        <v>252</v>
      </c>
      <c r="C3183" s="426">
        <v>2.2944444444444447</v>
      </c>
      <c r="D3183" s="426">
        <v>25.615400000000001</v>
      </c>
      <c r="E3183" s="14">
        <v>2.9632543891381671</v>
      </c>
      <c r="F3183" s="14">
        <v>0</v>
      </c>
    </row>
    <row r="3184" spans="1:6" x14ac:dyDescent="0.3">
      <c r="A3184" s="425">
        <v>44814</v>
      </c>
      <c r="B3184" s="12">
        <v>253</v>
      </c>
      <c r="C3184" s="426">
        <v>6.0062499999999996</v>
      </c>
      <c r="D3184" s="426">
        <v>25.594920000000002</v>
      </c>
      <c r="E3184" s="14">
        <v>2.9558529450785982</v>
      </c>
      <c r="F3184" s="14">
        <v>0</v>
      </c>
    </row>
    <row r="3185" spans="1:6" x14ac:dyDescent="0.3">
      <c r="A3185" s="425">
        <v>44815</v>
      </c>
      <c r="B3185" s="12">
        <v>254</v>
      </c>
      <c r="C3185" s="426">
        <v>2.1666666666666661</v>
      </c>
      <c r="D3185" s="426">
        <v>25.725480000000005</v>
      </c>
      <c r="E3185" s="14">
        <v>3.0033338798655262</v>
      </c>
      <c r="F3185" s="14">
        <v>0</v>
      </c>
    </row>
    <row r="3186" spans="1:6" x14ac:dyDescent="0.3">
      <c r="A3186" s="425">
        <v>44816</v>
      </c>
      <c r="B3186" s="12">
        <v>255</v>
      </c>
      <c r="C3186" s="426">
        <v>4.9999999999999996E-2</v>
      </c>
      <c r="D3186" s="426">
        <v>25.7818</v>
      </c>
      <c r="E3186" s="14">
        <v>3.0240336116231554</v>
      </c>
      <c r="F3186" s="14">
        <v>0</v>
      </c>
    </row>
    <row r="3187" spans="1:6" x14ac:dyDescent="0.3">
      <c r="A3187" s="425">
        <v>44817</v>
      </c>
      <c r="B3187" s="12">
        <v>256</v>
      </c>
      <c r="C3187" s="426">
        <v>0.5</v>
      </c>
      <c r="D3187" s="426">
        <v>25.697319999999998</v>
      </c>
      <c r="E3187" s="14">
        <v>2.9930332971161571</v>
      </c>
      <c r="F3187" s="14">
        <v>0</v>
      </c>
    </row>
    <row r="3188" spans="1:6" x14ac:dyDescent="0.3">
      <c r="A3188" s="425">
        <v>44818</v>
      </c>
      <c r="B3188" s="12">
        <v>257</v>
      </c>
      <c r="C3188" s="426">
        <v>1.1625000000000001</v>
      </c>
      <c r="D3188" s="426">
        <v>25.881640000000001</v>
      </c>
      <c r="E3188" s="14">
        <v>3.0610523246608659</v>
      </c>
      <c r="F3188" s="14">
        <v>0</v>
      </c>
    </row>
    <row r="3189" spans="1:6" x14ac:dyDescent="0.3">
      <c r="A3189" s="425">
        <v>44819</v>
      </c>
      <c r="B3189" s="12">
        <v>258</v>
      </c>
      <c r="C3189" s="426">
        <v>1.7777777777777777</v>
      </c>
      <c r="D3189" s="426">
        <v>25.857177777777778</v>
      </c>
      <c r="E3189" s="14">
        <v>3.0519438625067803</v>
      </c>
      <c r="F3189" s="14">
        <v>0</v>
      </c>
    </row>
    <row r="3190" spans="1:6" x14ac:dyDescent="0.3">
      <c r="A3190" s="425">
        <v>44820</v>
      </c>
      <c r="B3190" s="12">
        <v>259</v>
      </c>
      <c r="C3190" s="426">
        <v>5.7285714285714286</v>
      </c>
      <c r="D3190" s="426">
        <v>26.04206666666667</v>
      </c>
      <c r="E3190" s="14">
        <v>3.1214057863880935</v>
      </c>
      <c r="F3190" s="14">
        <v>0</v>
      </c>
    </row>
    <row r="3191" spans="1:6" x14ac:dyDescent="0.3">
      <c r="A3191" s="425">
        <v>44821</v>
      </c>
      <c r="B3191" s="12">
        <v>260</v>
      </c>
      <c r="C3191" s="426">
        <v>0.14285714285714285</v>
      </c>
      <c r="D3191" s="426">
        <v>26.187133333333332</v>
      </c>
      <c r="E3191" s="14">
        <v>3.1769091886813556</v>
      </c>
      <c r="F3191" s="14">
        <v>0</v>
      </c>
    </row>
    <row r="3192" spans="1:6" x14ac:dyDescent="0.3">
      <c r="A3192" s="425">
        <v>44822</v>
      </c>
      <c r="B3192" s="12">
        <v>261</v>
      </c>
      <c r="C3192" s="426">
        <v>0.5</v>
      </c>
      <c r="D3192" s="426">
        <v>26.133088888888889</v>
      </c>
      <c r="E3192" s="14">
        <v>3.1561280719010432</v>
      </c>
      <c r="F3192" s="14">
        <v>0</v>
      </c>
    </row>
    <row r="3193" spans="1:6" x14ac:dyDescent="0.3">
      <c r="A3193" s="425">
        <v>44823</v>
      </c>
      <c r="B3193" s="12">
        <v>262</v>
      </c>
      <c r="C3193" s="426">
        <v>0.55714285714285716</v>
      </c>
      <c r="D3193" s="426">
        <v>26.178600000000003</v>
      </c>
      <c r="E3193" s="14">
        <v>3.1736197846573395</v>
      </c>
      <c r="F3193" s="14">
        <v>0</v>
      </c>
    </row>
    <row r="3194" spans="1:6" x14ac:dyDescent="0.3">
      <c r="A3194" s="425">
        <v>44824</v>
      </c>
      <c r="B3194" s="12">
        <v>263</v>
      </c>
      <c r="C3194" s="426">
        <v>0</v>
      </c>
      <c r="D3194" s="426">
        <v>25.874244444444443</v>
      </c>
      <c r="E3194" s="14">
        <v>3.0582959754158998</v>
      </c>
      <c r="F3194" s="14">
        <v>0</v>
      </c>
    </row>
    <row r="3195" spans="1:6" x14ac:dyDescent="0.3">
      <c r="A3195" s="425">
        <v>44825</v>
      </c>
      <c r="B3195" s="12">
        <v>264</v>
      </c>
      <c r="C3195" s="426">
        <v>1.7437499999999999</v>
      </c>
      <c r="D3195" s="426">
        <v>25.80597777777778</v>
      </c>
      <c r="E3195" s="14">
        <v>3.0329602342666835</v>
      </c>
      <c r="F3195" s="14">
        <v>0</v>
      </c>
    </row>
    <row r="3196" spans="1:6" x14ac:dyDescent="0.3">
      <c r="A3196" s="425">
        <v>44826</v>
      </c>
      <c r="B3196" s="12">
        <v>265</v>
      </c>
      <c r="C3196" s="426">
        <v>1.5874999999999999</v>
      </c>
      <c r="D3196" s="426">
        <v>26.007933333333334</v>
      </c>
      <c r="E3196" s="14">
        <v>3.1084745090995991</v>
      </c>
      <c r="F3196" s="14">
        <v>0</v>
      </c>
    </row>
    <row r="3197" spans="1:6" x14ac:dyDescent="0.3">
      <c r="A3197" s="425">
        <v>44827</v>
      </c>
      <c r="B3197" s="12">
        <v>266</v>
      </c>
      <c r="C3197" s="426">
        <v>0.74285714285714277</v>
      </c>
      <c r="D3197" s="426">
        <v>26.101800000000001</v>
      </c>
      <c r="E3197" s="14">
        <v>3.1441530500510422</v>
      </c>
      <c r="F3197" s="14">
        <v>0</v>
      </c>
    </row>
    <row r="3198" spans="1:6" x14ac:dyDescent="0.3">
      <c r="A3198" s="425">
        <v>44828</v>
      </c>
      <c r="B3198" s="12">
        <v>267</v>
      </c>
      <c r="C3198" s="426">
        <v>0</v>
      </c>
      <c r="D3198" s="426">
        <v>25.817355555555558</v>
      </c>
      <c r="E3198" s="14">
        <v>3.0371693995629259</v>
      </c>
      <c r="F3198" s="14">
        <v>0</v>
      </c>
    </row>
    <row r="3199" spans="1:6" x14ac:dyDescent="0.3">
      <c r="A3199" s="425">
        <v>44829</v>
      </c>
      <c r="B3199" s="12">
        <v>268</v>
      </c>
      <c r="C3199" s="426">
        <v>0.94374999999999998</v>
      </c>
      <c r="D3199" s="426">
        <v>25.899844444444444</v>
      </c>
      <c r="E3199" s="14">
        <v>3.0678468933430714</v>
      </c>
      <c r="F3199" s="14">
        <v>0</v>
      </c>
    </row>
    <row r="3200" spans="1:6" x14ac:dyDescent="0.3">
      <c r="A3200" s="425">
        <v>44830</v>
      </c>
      <c r="B3200" s="12">
        <v>269</v>
      </c>
      <c r="C3200" s="426">
        <v>2.0874999999999999</v>
      </c>
      <c r="D3200" s="426">
        <v>26.141622222222225</v>
      </c>
      <c r="E3200" s="14">
        <v>3.1594011294834874</v>
      </c>
      <c r="F3200" s="14">
        <v>0</v>
      </c>
    </row>
    <row r="3201" spans="1:6" x14ac:dyDescent="0.3">
      <c r="A3201" s="425">
        <v>44831</v>
      </c>
      <c r="B3201" s="12">
        <v>270</v>
      </c>
      <c r="C3201" s="426">
        <v>0</v>
      </c>
      <c r="D3201" s="426">
        <v>26.170066666666671</v>
      </c>
      <c r="E3201" s="14">
        <v>3.1703334476584186</v>
      </c>
      <c r="F3201" s="14">
        <v>0</v>
      </c>
    </row>
    <row r="3202" spans="1:6" x14ac:dyDescent="0.3">
      <c r="A3202" s="425">
        <v>44832</v>
      </c>
      <c r="B3202" s="12">
        <v>271</v>
      </c>
      <c r="C3202" s="426">
        <v>0.57777777777777783</v>
      </c>
      <c r="D3202" s="426">
        <v>26.216999999999999</v>
      </c>
      <c r="E3202" s="14">
        <v>3.1884462693516902</v>
      </c>
      <c r="F3202" s="14">
        <v>0</v>
      </c>
    </row>
    <row r="3203" spans="1:6" x14ac:dyDescent="0.3">
      <c r="A3203" s="425">
        <v>44833</v>
      </c>
      <c r="B3203" s="12">
        <v>272</v>
      </c>
      <c r="C3203" s="426">
        <v>0.21249999999999999</v>
      </c>
      <c r="D3203" s="426">
        <v>26.252839999999999</v>
      </c>
      <c r="E3203" s="14">
        <v>3.2023404328839575</v>
      </c>
      <c r="F3203" s="14">
        <v>0</v>
      </c>
    </row>
    <row r="3204" spans="1:6" x14ac:dyDescent="0.3">
      <c r="A3204" s="425">
        <v>44834</v>
      </c>
      <c r="B3204" s="12">
        <v>273</v>
      </c>
      <c r="C3204" s="426">
        <v>0.95</v>
      </c>
      <c r="D3204" s="426">
        <v>26.109480000000001</v>
      </c>
      <c r="E3204" s="14">
        <v>3.1470885640386435</v>
      </c>
      <c r="F3204" s="14">
        <v>0</v>
      </c>
    </row>
    <row r="3205" spans="1:6" x14ac:dyDescent="0.3">
      <c r="A3205" s="425">
        <v>44835</v>
      </c>
      <c r="B3205" s="12">
        <v>274</v>
      </c>
      <c r="C3205" s="426">
        <v>5.5714285714285712</v>
      </c>
      <c r="D3205" s="426">
        <v>26.19652</v>
      </c>
      <c r="E3205" s="14">
        <v>3.2335399279374291</v>
      </c>
      <c r="F3205" s="14">
        <v>0</v>
      </c>
    </row>
    <row r="3206" spans="1:6" x14ac:dyDescent="0.3">
      <c r="A3206" s="425">
        <v>44836</v>
      </c>
      <c r="B3206" s="12">
        <v>275</v>
      </c>
      <c r="C3206" s="426">
        <v>7.5400000000000009</v>
      </c>
      <c r="D3206" s="426">
        <v>26.403880000000001</v>
      </c>
      <c r="E3206" s="14">
        <v>3.3158494653789616</v>
      </c>
      <c r="F3206" s="14">
        <v>0</v>
      </c>
    </row>
    <row r="3207" spans="1:6" x14ac:dyDescent="0.3">
      <c r="A3207" s="425">
        <v>44837</v>
      </c>
      <c r="B3207" s="12">
        <v>276</v>
      </c>
      <c r="C3207" s="426">
        <v>0</v>
      </c>
      <c r="D3207" s="426">
        <v>26.283560000000001</v>
      </c>
      <c r="E3207" s="14">
        <v>3.2678644387754772</v>
      </c>
      <c r="F3207" s="14">
        <v>0</v>
      </c>
    </row>
    <row r="3208" spans="1:6" x14ac:dyDescent="0.3">
      <c r="A3208" s="425">
        <v>44838</v>
      </c>
      <c r="B3208" s="12">
        <v>277</v>
      </c>
      <c r="C3208" s="426">
        <v>0.52222222222222225</v>
      </c>
      <c r="D3208" s="426">
        <v>26.36036</v>
      </c>
      <c r="E3208" s="14">
        <v>3.2984211741757385</v>
      </c>
      <c r="F3208" s="14">
        <v>0</v>
      </c>
    </row>
    <row r="3209" spans="1:6" x14ac:dyDescent="0.3">
      <c r="A3209" s="425">
        <v>44839</v>
      </c>
      <c r="B3209" s="12">
        <v>278</v>
      </c>
      <c r="C3209" s="426">
        <v>1.6111111111111112</v>
      </c>
      <c r="D3209" s="426">
        <v>26.437159999999999</v>
      </c>
      <c r="E3209" s="14">
        <v>3.3292321462019645</v>
      </c>
      <c r="F3209" s="14">
        <v>0</v>
      </c>
    </row>
    <row r="3210" spans="1:6" x14ac:dyDescent="0.3">
      <c r="A3210" s="425">
        <v>44840</v>
      </c>
      <c r="B3210" s="12">
        <v>279</v>
      </c>
      <c r="C3210" s="426">
        <v>4.8499999999999996</v>
      </c>
      <c r="D3210" s="426">
        <v>26.380839999999999</v>
      </c>
      <c r="E3210" s="14">
        <v>3.3066125457073747</v>
      </c>
      <c r="F3210" s="14">
        <v>0</v>
      </c>
    </row>
    <row r="3211" spans="1:6" x14ac:dyDescent="0.3">
      <c r="A3211" s="425">
        <v>44841</v>
      </c>
      <c r="B3211" s="12">
        <v>280</v>
      </c>
      <c r="C3211" s="426">
        <v>0.57999999999999996</v>
      </c>
      <c r="D3211" s="426">
        <v>26.411560000000001</v>
      </c>
      <c r="E3211" s="14">
        <v>3.3189335303552938</v>
      </c>
      <c r="F3211" s="14">
        <v>0</v>
      </c>
    </row>
    <row r="3212" spans="1:6" x14ac:dyDescent="0.3">
      <c r="A3212" s="425">
        <v>44842</v>
      </c>
      <c r="B3212" s="12">
        <v>281</v>
      </c>
      <c r="C3212" s="426">
        <v>2.6444444444444444</v>
      </c>
      <c r="D3212" s="426">
        <v>26.3322</v>
      </c>
      <c r="E3212" s="14">
        <v>3.2871875553159513</v>
      </c>
      <c r="F3212" s="14">
        <v>0</v>
      </c>
    </row>
    <row r="3213" spans="1:6" x14ac:dyDescent="0.3">
      <c r="A3213" s="425">
        <v>44843</v>
      </c>
      <c r="B3213" s="12">
        <v>282</v>
      </c>
      <c r="C3213" s="426">
        <v>2.7722222222222226</v>
      </c>
      <c r="D3213" s="426">
        <v>26.439720000000001</v>
      </c>
      <c r="E3213" s="14">
        <v>3.3302635653129968</v>
      </c>
      <c r="F3213" s="14">
        <v>0</v>
      </c>
    </row>
    <row r="3214" spans="1:6" x14ac:dyDescent="0.3">
      <c r="A3214" s="425">
        <v>44844</v>
      </c>
      <c r="B3214" s="12">
        <v>283</v>
      </c>
      <c r="C3214" s="426">
        <v>0.25</v>
      </c>
      <c r="D3214" s="426">
        <v>26.498600000000003</v>
      </c>
      <c r="E3214" s="14">
        <v>3.3540644454675648</v>
      </c>
      <c r="F3214" s="14">
        <v>0</v>
      </c>
    </row>
    <row r="3215" spans="1:6" x14ac:dyDescent="0.3">
      <c r="A3215" s="425">
        <v>44845</v>
      </c>
      <c r="B3215" s="12">
        <v>284</v>
      </c>
      <c r="C3215" s="426">
        <v>1.675</v>
      </c>
      <c r="D3215" s="426">
        <v>26.549800000000001</v>
      </c>
      <c r="E3215" s="14">
        <v>3.374882922885873</v>
      </c>
      <c r="F3215" s="14">
        <v>0</v>
      </c>
    </row>
    <row r="3216" spans="1:6" x14ac:dyDescent="0.3">
      <c r="A3216" s="425">
        <v>44846</v>
      </c>
      <c r="B3216" s="12">
        <v>285</v>
      </c>
      <c r="C3216" s="426">
        <v>5.5555555555555552E-2</v>
      </c>
      <c r="D3216" s="426">
        <v>26.60868</v>
      </c>
      <c r="E3216" s="14">
        <v>3.3989648220638036</v>
      </c>
      <c r="F3216" s="14">
        <v>0</v>
      </c>
    </row>
    <row r="3217" spans="1:6" x14ac:dyDescent="0.3">
      <c r="A3217" s="425">
        <v>44847</v>
      </c>
      <c r="B3217" s="12">
        <v>286</v>
      </c>
      <c r="C3217" s="426">
        <v>0</v>
      </c>
      <c r="D3217" s="426">
        <v>26.65476</v>
      </c>
      <c r="E3217" s="14">
        <v>3.4179166736901925</v>
      </c>
      <c r="F3217" s="14">
        <v>0</v>
      </c>
    </row>
    <row r="3218" spans="1:6" x14ac:dyDescent="0.3">
      <c r="A3218" s="425">
        <v>44848</v>
      </c>
      <c r="B3218" s="12">
        <v>287</v>
      </c>
      <c r="C3218" s="426">
        <v>1.6666666666666667</v>
      </c>
      <c r="D3218" s="426">
        <v>26.670120000000004</v>
      </c>
      <c r="E3218" s="14">
        <v>3.4242545032974672</v>
      </c>
      <c r="F3218" s="14">
        <v>0</v>
      </c>
    </row>
    <row r="3219" spans="1:6" x14ac:dyDescent="0.3">
      <c r="A3219" s="425">
        <v>44849</v>
      </c>
      <c r="B3219" s="12">
        <v>288</v>
      </c>
      <c r="C3219" s="426">
        <v>1.6714285714285713</v>
      </c>
      <c r="D3219" s="426">
        <v>26.5242</v>
      </c>
      <c r="E3219" s="14">
        <v>3.3644594769353389</v>
      </c>
      <c r="F3219" s="14">
        <v>0</v>
      </c>
    </row>
    <row r="3220" spans="1:6" x14ac:dyDescent="0.3">
      <c r="A3220" s="425">
        <v>44850</v>
      </c>
      <c r="B3220" s="12">
        <v>289</v>
      </c>
      <c r="C3220" s="426">
        <v>1.3666666666666667</v>
      </c>
      <c r="D3220" s="426">
        <v>26.434600000000003</v>
      </c>
      <c r="E3220" s="14">
        <v>3.328201010355369</v>
      </c>
      <c r="F3220" s="14">
        <v>0</v>
      </c>
    </row>
    <row r="3221" spans="1:6" x14ac:dyDescent="0.3">
      <c r="A3221" s="425">
        <v>44851</v>
      </c>
      <c r="B3221" s="12">
        <v>290</v>
      </c>
      <c r="C3221" s="426">
        <v>5.177777777777778</v>
      </c>
      <c r="D3221" s="426">
        <v>26.629159999999999</v>
      </c>
      <c r="E3221" s="14">
        <v>3.4073764584285469</v>
      </c>
      <c r="F3221" s="14">
        <v>0</v>
      </c>
    </row>
    <row r="3222" spans="1:6" x14ac:dyDescent="0.3">
      <c r="A3222" s="425">
        <v>44852</v>
      </c>
      <c r="B3222" s="12">
        <v>291</v>
      </c>
      <c r="C3222" s="426">
        <v>0.9</v>
      </c>
      <c r="D3222" s="426">
        <v>26.624040000000001</v>
      </c>
      <c r="E3222" s="14">
        <v>3.4052718386351843</v>
      </c>
      <c r="F3222" s="14">
        <v>0</v>
      </c>
    </row>
    <row r="3223" spans="1:6" x14ac:dyDescent="0.3">
      <c r="A3223" s="425">
        <v>44853</v>
      </c>
      <c r="B3223" s="12">
        <v>292</v>
      </c>
      <c r="C3223" s="426">
        <v>0</v>
      </c>
      <c r="D3223" s="426">
        <v>26.787880000000001</v>
      </c>
      <c r="E3223" s="14">
        <v>3.4731865352599187</v>
      </c>
      <c r="F3223" s="14">
        <v>0</v>
      </c>
    </row>
    <row r="3224" spans="1:6" x14ac:dyDescent="0.3">
      <c r="A3224" s="425">
        <v>44854</v>
      </c>
      <c r="B3224" s="12">
        <v>293</v>
      </c>
      <c r="C3224" s="426">
        <v>0.57999999999999996</v>
      </c>
      <c r="D3224" s="426">
        <v>26.711079999999999</v>
      </c>
      <c r="E3224" s="14">
        <v>3.4412056655286367</v>
      </c>
      <c r="F3224" s="14">
        <v>0</v>
      </c>
    </row>
    <row r="3225" spans="1:6" x14ac:dyDescent="0.3">
      <c r="A3225" s="425">
        <v>44855</v>
      </c>
      <c r="B3225" s="12">
        <v>294</v>
      </c>
      <c r="C3225" s="426">
        <v>2.5</v>
      </c>
      <c r="D3225" s="426">
        <v>26.847044444444442</v>
      </c>
      <c r="E3225" s="14">
        <v>3.4979996280664798</v>
      </c>
      <c r="F3225" s="14">
        <v>0</v>
      </c>
    </row>
    <row r="3226" spans="1:6" x14ac:dyDescent="0.3">
      <c r="A3226" s="425">
        <v>44856</v>
      </c>
      <c r="B3226" s="12">
        <v>295</v>
      </c>
      <c r="C3226" s="426">
        <v>0.58888888888888891</v>
      </c>
      <c r="D3226" s="426">
        <v>26.613799999999998</v>
      </c>
      <c r="E3226" s="14">
        <v>3.4010660206589542</v>
      </c>
      <c r="F3226" s="14">
        <v>0</v>
      </c>
    </row>
    <row r="3227" spans="1:6" x14ac:dyDescent="0.3">
      <c r="A3227" s="425">
        <v>44857</v>
      </c>
      <c r="B3227" s="12">
        <v>296</v>
      </c>
      <c r="C3227" s="426">
        <v>0.88888888888888884</v>
      </c>
      <c r="D3227" s="426">
        <v>26.58052</v>
      </c>
      <c r="E3227" s="14">
        <v>3.3874286015285593</v>
      </c>
      <c r="F3227" s="14">
        <v>0</v>
      </c>
    </row>
    <row r="3228" spans="1:6" x14ac:dyDescent="0.3">
      <c r="A3228" s="425">
        <v>44858</v>
      </c>
      <c r="B3228" s="12">
        <v>297</v>
      </c>
      <c r="C3228" s="426">
        <v>2.3937499999999998</v>
      </c>
      <c r="D3228" s="426">
        <v>26.521639999999998</v>
      </c>
      <c r="E3228" s="14">
        <v>3.3634186955634431</v>
      </c>
      <c r="F3228" s="14">
        <v>0</v>
      </c>
    </row>
    <row r="3229" spans="1:6" x14ac:dyDescent="0.3">
      <c r="A3229" s="425">
        <v>44859</v>
      </c>
      <c r="B3229" s="12">
        <v>298</v>
      </c>
      <c r="C3229" s="426">
        <v>2.125</v>
      </c>
      <c r="D3229" s="426">
        <v>26.728999999999999</v>
      </c>
      <c r="E3229" s="14">
        <v>3.4486448178912879</v>
      </c>
      <c r="F3229" s="14">
        <v>0</v>
      </c>
    </row>
    <row r="3230" spans="1:6" x14ac:dyDescent="0.3">
      <c r="A3230" s="425">
        <v>44860</v>
      </c>
      <c r="B3230" s="12">
        <v>299</v>
      </c>
      <c r="C3230" s="426">
        <v>3.8149999999999999</v>
      </c>
      <c r="D3230" s="426">
        <v>26.639400000000002</v>
      </c>
      <c r="E3230" s="14">
        <v>3.4115891206562048</v>
      </c>
      <c r="F3230" s="14">
        <v>0</v>
      </c>
    </row>
    <row r="3231" spans="1:6" x14ac:dyDescent="0.3">
      <c r="A3231" s="425">
        <v>44861</v>
      </c>
      <c r="B3231" s="12">
        <v>300</v>
      </c>
      <c r="C3231" s="426">
        <v>0.53749999999999998</v>
      </c>
      <c r="D3231" s="426">
        <v>26.695719999999998</v>
      </c>
      <c r="E3231" s="14">
        <v>3.4348404045650147</v>
      </c>
      <c r="F3231" s="14">
        <v>0</v>
      </c>
    </row>
    <row r="3232" spans="1:6" x14ac:dyDescent="0.3">
      <c r="A3232" s="425">
        <v>44862</v>
      </c>
      <c r="B3232" s="12">
        <v>301</v>
      </c>
      <c r="C3232" s="426">
        <v>4.1111111111111107</v>
      </c>
      <c r="D3232" s="426">
        <v>26.782760000000003</v>
      </c>
      <c r="E3232" s="14">
        <v>3.4710464546598465</v>
      </c>
      <c r="F3232" s="14">
        <v>0</v>
      </c>
    </row>
    <row r="3233" spans="1:6" x14ac:dyDescent="0.3">
      <c r="A3233" s="425">
        <v>44863</v>
      </c>
      <c r="B3233" s="12">
        <v>302</v>
      </c>
      <c r="C3233" s="426">
        <v>0.1111111111111111</v>
      </c>
      <c r="D3233" s="426">
        <v>26.798120000000001</v>
      </c>
      <c r="E3233" s="14">
        <v>3.4774701382107942</v>
      </c>
      <c r="F3233" s="14">
        <v>0</v>
      </c>
    </row>
    <row r="3234" spans="1:6" x14ac:dyDescent="0.3">
      <c r="A3234" s="425">
        <v>44864</v>
      </c>
      <c r="B3234" s="12">
        <v>303</v>
      </c>
      <c r="C3234" s="426">
        <v>5.322222222222222</v>
      </c>
      <c r="D3234" s="426">
        <v>26.813479999999998</v>
      </c>
      <c r="E3234" s="14">
        <v>3.4839041500869667</v>
      </c>
      <c r="F3234" s="14">
        <v>0</v>
      </c>
    </row>
    <row r="3235" spans="1:6" x14ac:dyDescent="0.3">
      <c r="A3235" s="425">
        <v>44865</v>
      </c>
      <c r="B3235" s="12">
        <v>304</v>
      </c>
      <c r="C3235" s="426">
        <v>3</v>
      </c>
      <c r="D3235" s="426">
        <v>26.979880000000001</v>
      </c>
      <c r="E3235" s="14">
        <v>3.5542694765295484</v>
      </c>
      <c r="F3235" s="14">
        <v>0</v>
      </c>
    </row>
    <row r="3236" spans="1:6" x14ac:dyDescent="0.3">
      <c r="A3236" s="425">
        <v>44866</v>
      </c>
      <c r="B3236" s="12">
        <v>305</v>
      </c>
      <c r="C3236" s="426">
        <v>0.78888888888888886</v>
      </c>
      <c r="D3236" s="426">
        <v>26.792999999999999</v>
      </c>
      <c r="E3236" s="14">
        <v>3.5038140561816213</v>
      </c>
      <c r="F3236" s="14">
        <v>0</v>
      </c>
    </row>
    <row r="3237" spans="1:6" x14ac:dyDescent="0.3">
      <c r="A3237" s="425">
        <v>44867</v>
      </c>
      <c r="B3237" s="12">
        <v>306</v>
      </c>
      <c r="C3237" s="426">
        <v>0.68888888888888888</v>
      </c>
      <c r="D3237" s="426">
        <v>26.723880000000001</v>
      </c>
      <c r="E3237" s="14">
        <v>3.4747680619895811</v>
      </c>
      <c r="F3237" s="14">
        <v>0</v>
      </c>
    </row>
    <row r="3238" spans="1:6" x14ac:dyDescent="0.3">
      <c r="A3238" s="425">
        <v>44868</v>
      </c>
      <c r="B3238" s="12">
        <v>307</v>
      </c>
      <c r="C3238" s="426">
        <v>0</v>
      </c>
      <c r="D3238" s="426">
        <v>26.769960000000005</v>
      </c>
      <c r="E3238" s="14">
        <v>3.4941086582006906</v>
      </c>
      <c r="F3238" s="14">
        <v>0</v>
      </c>
    </row>
    <row r="3239" spans="1:6" x14ac:dyDescent="0.3">
      <c r="A3239" s="425">
        <v>44869</v>
      </c>
      <c r="B3239" s="12">
        <v>308</v>
      </c>
      <c r="C3239" s="426">
        <v>3.2375000000000003</v>
      </c>
      <c r="D3239" s="426">
        <v>26.782760000000003</v>
      </c>
      <c r="E3239" s="14">
        <v>3.4994976551078785</v>
      </c>
      <c r="F3239" s="14">
        <v>0</v>
      </c>
    </row>
    <row r="3240" spans="1:6" x14ac:dyDescent="0.3">
      <c r="A3240" s="425">
        <v>44870</v>
      </c>
      <c r="B3240" s="12">
        <v>309</v>
      </c>
      <c r="C3240" s="426">
        <v>3.2399999999999998</v>
      </c>
      <c r="D3240" s="426">
        <v>26.92868</v>
      </c>
      <c r="E3240" s="14">
        <v>3.56144384014096</v>
      </c>
      <c r="F3240" s="14">
        <v>0</v>
      </c>
    </row>
    <row r="3241" spans="1:6" x14ac:dyDescent="0.3">
      <c r="A3241" s="425">
        <v>44871</v>
      </c>
      <c r="B3241" s="12">
        <v>310</v>
      </c>
      <c r="C3241" s="426">
        <v>0.79999999999999993</v>
      </c>
      <c r="D3241" s="426">
        <v>26.997800000000005</v>
      </c>
      <c r="E3241" s="14">
        <v>3.5911159765983505</v>
      </c>
      <c r="F3241" s="14">
        <v>0</v>
      </c>
    </row>
    <row r="3242" spans="1:6" x14ac:dyDescent="0.3">
      <c r="A3242" s="425">
        <v>44872</v>
      </c>
      <c r="B3242" s="12">
        <v>311</v>
      </c>
      <c r="C3242" s="426">
        <v>1.9750000000000001</v>
      </c>
      <c r="D3242" s="426">
        <v>27.08484</v>
      </c>
      <c r="E3242" s="14">
        <v>3.6287829837560621</v>
      </c>
      <c r="F3242" s="14">
        <v>0</v>
      </c>
    </row>
    <row r="3243" spans="1:6" x14ac:dyDescent="0.3">
      <c r="A3243" s="425">
        <v>44873</v>
      </c>
      <c r="B3243" s="12">
        <v>312</v>
      </c>
      <c r="C3243" s="426">
        <v>0.42777777777777776</v>
      </c>
      <c r="D3243" s="426">
        <v>26.887720000000002</v>
      </c>
      <c r="E3243" s="14">
        <v>3.5439603379882314</v>
      </c>
      <c r="F3243" s="14">
        <v>0</v>
      </c>
    </row>
    <row r="3244" spans="1:6" x14ac:dyDescent="0.3">
      <c r="A3244" s="425">
        <v>44874</v>
      </c>
      <c r="B3244" s="12">
        <v>313</v>
      </c>
      <c r="C3244" s="426">
        <v>6.0166666666666675</v>
      </c>
      <c r="D3244" s="426">
        <v>26.967079999999999</v>
      </c>
      <c r="E3244" s="14">
        <v>3.577902177349424</v>
      </c>
      <c r="F3244" s="14">
        <v>0</v>
      </c>
    </row>
    <row r="3245" spans="1:6" x14ac:dyDescent="0.3">
      <c r="A3245" s="425">
        <v>44875</v>
      </c>
      <c r="B3245" s="12">
        <v>314</v>
      </c>
      <c r="C3245" s="426">
        <v>2.5375000000000001</v>
      </c>
      <c r="D3245" s="426">
        <v>27.020840000000003</v>
      </c>
      <c r="E3245" s="14">
        <v>3.6010538473260274</v>
      </c>
      <c r="F3245" s="14">
        <v>0</v>
      </c>
    </row>
    <row r="3246" spans="1:6" x14ac:dyDescent="0.3">
      <c r="A3246" s="425">
        <v>44876</v>
      </c>
      <c r="B3246" s="12">
        <v>315</v>
      </c>
      <c r="C3246" s="426">
        <v>0</v>
      </c>
      <c r="D3246" s="426">
        <v>27.059240000000003</v>
      </c>
      <c r="E3246" s="14">
        <v>3.6176694420652931</v>
      </c>
      <c r="F3246" s="14">
        <v>0</v>
      </c>
    </row>
    <row r="3247" spans="1:6" x14ac:dyDescent="0.3">
      <c r="A3247" s="425">
        <v>44877</v>
      </c>
      <c r="B3247" s="12">
        <v>316</v>
      </c>
      <c r="C3247" s="426">
        <v>1.0299999999999998</v>
      </c>
      <c r="D3247" s="426">
        <v>27.189799999999998</v>
      </c>
      <c r="E3247" s="14">
        <v>3.674654198996739</v>
      </c>
      <c r="F3247" s="14">
        <v>0</v>
      </c>
    </row>
    <row r="3248" spans="1:6" x14ac:dyDescent="0.3">
      <c r="A3248" s="425">
        <v>44878</v>
      </c>
      <c r="B3248" s="12">
        <v>317</v>
      </c>
      <c r="C3248" s="426">
        <v>0.05</v>
      </c>
      <c r="D3248" s="426">
        <v>27.105319999999999</v>
      </c>
      <c r="E3248" s="14">
        <v>3.637694848999689</v>
      </c>
      <c r="F3248" s="14">
        <v>0</v>
      </c>
    </row>
    <row r="3249" spans="1:6" x14ac:dyDescent="0.3">
      <c r="A3249" s="425">
        <v>44879</v>
      </c>
      <c r="B3249" s="12">
        <v>318</v>
      </c>
      <c r="C3249" s="426">
        <v>1.9214285714285713</v>
      </c>
      <c r="D3249" s="426">
        <v>27.064360000000001</v>
      </c>
      <c r="E3249" s="14">
        <v>3.6198898146175491</v>
      </c>
      <c r="F3249" s="14">
        <v>0</v>
      </c>
    </row>
    <row r="3250" spans="1:6" x14ac:dyDescent="0.3">
      <c r="A3250" s="425">
        <v>44880</v>
      </c>
      <c r="B3250" s="12">
        <v>319</v>
      </c>
      <c r="C3250" s="426">
        <v>1.7666666666666666</v>
      </c>
      <c r="D3250" s="426">
        <v>27.077159999999999</v>
      </c>
      <c r="E3250" s="14">
        <v>3.6254458550822997</v>
      </c>
      <c r="F3250" s="14">
        <v>0</v>
      </c>
    </row>
    <row r="3251" spans="1:6" x14ac:dyDescent="0.3">
      <c r="A3251" s="425">
        <v>44881</v>
      </c>
      <c r="B3251" s="12">
        <v>320</v>
      </c>
      <c r="C3251" s="426">
        <v>11.31111111111111</v>
      </c>
      <c r="D3251" s="426">
        <v>27.107880000000002</v>
      </c>
      <c r="E3251" s="14">
        <v>3.6388101473767338</v>
      </c>
      <c r="F3251" s="14">
        <v>0</v>
      </c>
    </row>
    <row r="3252" spans="1:6" x14ac:dyDescent="0.3">
      <c r="A3252" s="425">
        <v>44882</v>
      </c>
      <c r="B3252" s="12">
        <v>321</v>
      </c>
      <c r="C3252" s="426">
        <v>0</v>
      </c>
      <c r="D3252" s="426">
        <v>27.133479999999999</v>
      </c>
      <c r="E3252" s="14">
        <v>3.6499792149747967</v>
      </c>
      <c r="F3252" s="14">
        <v>0</v>
      </c>
    </row>
    <row r="3253" spans="1:6" x14ac:dyDescent="0.3">
      <c r="A3253" s="425">
        <v>44883</v>
      </c>
      <c r="B3253" s="12">
        <v>322</v>
      </c>
      <c r="C3253" s="426">
        <v>1.9416666666666667</v>
      </c>
      <c r="D3253" s="426">
        <v>27.128644444444443</v>
      </c>
      <c r="E3253" s="14">
        <v>3.6478672614293126</v>
      </c>
      <c r="F3253" s="14">
        <v>0</v>
      </c>
    </row>
    <row r="3254" spans="1:6" x14ac:dyDescent="0.3">
      <c r="A3254" s="425">
        <v>44884</v>
      </c>
      <c r="B3254" s="12">
        <v>323</v>
      </c>
      <c r="C3254" s="426">
        <v>5.9124999999999996</v>
      </c>
      <c r="D3254" s="426">
        <v>27.097355555555559</v>
      </c>
      <c r="E3254" s="14">
        <v>3.634226901186989</v>
      </c>
      <c r="F3254" s="14">
        <v>0</v>
      </c>
    </row>
    <row r="3255" spans="1:6" x14ac:dyDescent="0.3">
      <c r="A3255" s="425">
        <v>44885</v>
      </c>
      <c r="B3255" s="12">
        <v>324</v>
      </c>
      <c r="C3255" s="426">
        <v>7.75</v>
      </c>
      <c r="D3255" s="426">
        <v>27.09451111111111</v>
      </c>
      <c r="E3255" s="14">
        <v>3.6329890339651283</v>
      </c>
      <c r="F3255" s="14">
        <v>0</v>
      </c>
    </row>
    <row r="3256" spans="1:6" x14ac:dyDescent="0.3">
      <c r="A3256" s="425">
        <v>44886</v>
      </c>
      <c r="B3256" s="12">
        <v>325</v>
      </c>
      <c r="C3256" s="426">
        <v>5.5250000000000004</v>
      </c>
      <c r="D3256" s="426">
        <v>27.169319999999999</v>
      </c>
      <c r="E3256" s="14">
        <v>3.6656650741274115</v>
      </c>
      <c r="F3256" s="14">
        <v>0</v>
      </c>
    </row>
    <row r="3257" spans="1:6" x14ac:dyDescent="0.3">
      <c r="A3257" s="425">
        <v>44887</v>
      </c>
      <c r="B3257" s="12">
        <v>326</v>
      </c>
      <c r="C3257" s="426">
        <v>8.0555555555555554</v>
      </c>
      <c r="D3257" s="426">
        <v>26.884022222222224</v>
      </c>
      <c r="E3257" s="14">
        <v>3.5423856233920668</v>
      </c>
      <c r="F3257" s="14">
        <v>0</v>
      </c>
    </row>
    <row r="3258" spans="1:6" x14ac:dyDescent="0.3">
      <c r="A3258" s="425">
        <v>44888</v>
      </c>
      <c r="B3258" s="12">
        <v>327</v>
      </c>
      <c r="C3258" s="426">
        <v>2.4714285714285715</v>
      </c>
      <c r="D3258" s="426">
        <v>26.943755555555555</v>
      </c>
      <c r="E3258" s="14">
        <v>3.5678974616311527</v>
      </c>
      <c r="F3258" s="14">
        <v>0</v>
      </c>
    </row>
    <row r="3259" spans="1:6" x14ac:dyDescent="0.3">
      <c r="A3259" s="425">
        <v>44889</v>
      </c>
      <c r="B3259" s="12">
        <v>328</v>
      </c>
      <c r="C3259" s="426">
        <v>1.53125</v>
      </c>
      <c r="D3259" s="426">
        <v>26.980733333333333</v>
      </c>
      <c r="E3259" s="14">
        <v>3.5837698019636148</v>
      </c>
      <c r="F3259" s="14">
        <v>0</v>
      </c>
    </row>
    <row r="3260" spans="1:6" x14ac:dyDescent="0.3">
      <c r="A3260" s="425">
        <v>44890</v>
      </c>
      <c r="B3260" s="12">
        <v>329</v>
      </c>
      <c r="C3260" s="426">
        <v>1.79375</v>
      </c>
      <c r="D3260" s="426">
        <v>26.975044444444443</v>
      </c>
      <c r="E3260" s="14">
        <v>3.5813239523770122</v>
      </c>
      <c r="F3260" s="14">
        <v>0</v>
      </c>
    </row>
    <row r="3261" spans="1:6" x14ac:dyDescent="0.3">
      <c r="A3261" s="425">
        <v>44891</v>
      </c>
      <c r="B3261" s="12">
        <v>330</v>
      </c>
      <c r="C3261" s="426">
        <v>7.1749999999999998</v>
      </c>
      <c r="D3261" s="426">
        <v>27.020555555555553</v>
      </c>
      <c r="E3261" s="14">
        <v>3.6009310136582346</v>
      </c>
      <c r="F3261" s="14">
        <v>0</v>
      </c>
    </row>
    <row r="3262" spans="1:6" x14ac:dyDescent="0.3">
      <c r="A3262" s="425">
        <v>44892</v>
      </c>
      <c r="B3262" s="12">
        <v>331</v>
      </c>
      <c r="C3262" s="426">
        <v>14.45</v>
      </c>
      <c r="D3262" s="426">
        <v>26.949444444444445</v>
      </c>
      <c r="E3262" s="14">
        <v>3.5703354102319276</v>
      </c>
      <c r="F3262" s="14">
        <v>0</v>
      </c>
    </row>
    <row r="3263" spans="1:6" x14ac:dyDescent="0.3">
      <c r="A3263" s="425">
        <v>44893</v>
      </c>
      <c r="B3263" s="12">
        <v>332</v>
      </c>
      <c r="C3263" s="426">
        <v>9.2437499999999986</v>
      </c>
      <c r="D3263" s="426">
        <v>27.034777777777776</v>
      </c>
      <c r="E3263" s="14">
        <v>3.6070771060261726</v>
      </c>
      <c r="F3263" s="14">
        <v>0</v>
      </c>
    </row>
    <row r="3264" spans="1:6" x14ac:dyDescent="0.3">
      <c r="A3264" s="425">
        <v>44894</v>
      </c>
      <c r="B3264" s="12">
        <v>333</v>
      </c>
      <c r="C3264" s="426">
        <v>2.4857142857142853</v>
      </c>
      <c r="D3264" s="426">
        <v>27.208288888888891</v>
      </c>
      <c r="E3264" s="14">
        <v>3.6827854962633668</v>
      </c>
      <c r="F3264" s="14">
        <v>0</v>
      </c>
    </row>
    <row r="3265" spans="1:6" x14ac:dyDescent="0.3">
      <c r="A3265" s="425">
        <v>44895</v>
      </c>
      <c r="B3265" s="12">
        <v>334</v>
      </c>
      <c r="C3265" s="426">
        <v>1.9000000000000001</v>
      </c>
      <c r="D3265" s="426">
        <v>27.154244444444448</v>
      </c>
      <c r="E3265" s="14">
        <v>3.6590600611496886</v>
      </c>
      <c r="F3265" s="14">
        <v>0</v>
      </c>
    </row>
    <row r="3266" spans="1:6" x14ac:dyDescent="0.3">
      <c r="A3266" s="425">
        <v>44896</v>
      </c>
      <c r="B3266" s="12">
        <v>335</v>
      </c>
      <c r="C3266" s="426">
        <v>5.73</v>
      </c>
      <c r="D3266" s="426">
        <v>27.05468888888889</v>
      </c>
      <c r="E3266" s="14">
        <v>3.6156967576905301</v>
      </c>
      <c r="F3266" s="14">
        <v>0</v>
      </c>
    </row>
    <row r="3267" spans="1:6" x14ac:dyDescent="0.3">
      <c r="A3267" s="425">
        <v>44897</v>
      </c>
      <c r="B3267" s="12">
        <v>336</v>
      </c>
      <c r="C3267" s="426">
        <v>2.0062500000000001</v>
      </c>
      <c r="D3267" s="426">
        <v>27.037622222222222</v>
      </c>
      <c r="E3267" s="14">
        <v>3.6083074044568311</v>
      </c>
      <c r="F3267" s="14">
        <v>0</v>
      </c>
    </row>
    <row r="3268" spans="1:6" x14ac:dyDescent="0.3">
      <c r="A3268" s="425">
        <v>44898</v>
      </c>
      <c r="B3268" s="12">
        <v>337</v>
      </c>
      <c r="C3268" s="426">
        <v>5.9555555555555557</v>
      </c>
      <c r="D3268" s="426">
        <v>26.885159999999999</v>
      </c>
      <c r="E3268" s="14">
        <v>3.5428700864866185</v>
      </c>
      <c r="F3268" s="14">
        <v>0</v>
      </c>
    </row>
    <row r="3269" spans="1:6" x14ac:dyDescent="0.3">
      <c r="A3269" s="425">
        <v>44899</v>
      </c>
      <c r="B3269" s="12">
        <v>338</v>
      </c>
      <c r="C3269" s="426">
        <v>7.4611111111111121</v>
      </c>
      <c r="D3269" s="426">
        <v>27.02084</v>
      </c>
      <c r="E3269" s="14">
        <v>3.6010538473260261</v>
      </c>
      <c r="F3269" s="14">
        <v>0</v>
      </c>
    </row>
    <row r="3270" spans="1:6" x14ac:dyDescent="0.3">
      <c r="A3270" s="425">
        <v>44900</v>
      </c>
      <c r="B3270" s="12">
        <v>339</v>
      </c>
      <c r="C3270" s="426">
        <v>4.9000000000000004</v>
      </c>
      <c r="D3270" s="426">
        <v>26.821159999999999</v>
      </c>
      <c r="E3270" s="14">
        <v>3.5157080229314448</v>
      </c>
      <c r="F3270" s="14">
        <v>0</v>
      </c>
    </row>
    <row r="3271" spans="1:6" x14ac:dyDescent="0.3">
      <c r="A3271" s="425">
        <v>44901</v>
      </c>
      <c r="B3271" s="12">
        <v>340</v>
      </c>
      <c r="C3271" s="426">
        <v>5.2555555555555555</v>
      </c>
      <c r="D3271" s="426">
        <v>26.910760000000003</v>
      </c>
      <c r="E3271" s="14">
        <v>3.553785661417439</v>
      </c>
      <c r="F3271" s="14">
        <v>0</v>
      </c>
    </row>
    <row r="3272" spans="1:6" x14ac:dyDescent="0.3">
      <c r="A3272" s="425">
        <v>44902</v>
      </c>
      <c r="B3272" s="12">
        <v>341</v>
      </c>
      <c r="C3272" s="426">
        <v>3.35</v>
      </c>
      <c r="D3272" s="426">
        <v>27.031933333333335</v>
      </c>
      <c r="E3272" s="14">
        <v>3.6058471676280446</v>
      </c>
      <c r="F3272" s="14">
        <v>0</v>
      </c>
    </row>
    <row r="3273" spans="1:6" x14ac:dyDescent="0.3">
      <c r="A3273" s="425">
        <v>44903</v>
      </c>
      <c r="B3273" s="12">
        <v>342</v>
      </c>
      <c r="C3273" s="426">
        <v>3.0333333333333332</v>
      </c>
      <c r="D3273" s="426">
        <v>27.188377777777774</v>
      </c>
      <c r="E3273" s="14">
        <v>3.6740293481119477</v>
      </c>
      <c r="F3273" s="14">
        <v>0</v>
      </c>
    </row>
    <row r="3274" spans="1:6" x14ac:dyDescent="0.3">
      <c r="A3274" s="425">
        <v>44904</v>
      </c>
      <c r="B3274" s="12">
        <v>343</v>
      </c>
      <c r="C3274" s="426">
        <v>6.1428571428571432</v>
      </c>
      <c r="D3274" s="426">
        <v>26.906777777777776</v>
      </c>
      <c r="E3274" s="14">
        <v>3.5520857765371234</v>
      </c>
      <c r="F3274" s="14">
        <v>0</v>
      </c>
    </row>
    <row r="3275" spans="1:6" x14ac:dyDescent="0.3">
      <c r="A3275" s="425">
        <v>44905</v>
      </c>
      <c r="B3275" s="12">
        <v>344</v>
      </c>
      <c r="C3275" s="426">
        <v>8.6083333333333325</v>
      </c>
      <c r="D3275" s="426">
        <v>26.77252</v>
      </c>
      <c r="E3275" s="14">
        <v>3.4951858795479032</v>
      </c>
      <c r="F3275" s="14">
        <v>0</v>
      </c>
    </row>
    <row r="3276" spans="1:6" x14ac:dyDescent="0.3">
      <c r="A3276" s="425">
        <v>44906</v>
      </c>
      <c r="B3276" s="12">
        <v>345</v>
      </c>
      <c r="C3276" s="426">
        <v>10.75</v>
      </c>
      <c r="D3276" s="426">
        <v>26.813479999999998</v>
      </c>
      <c r="E3276" s="14">
        <v>3.5124607414811226</v>
      </c>
      <c r="F3276" s="14">
        <v>0</v>
      </c>
    </row>
    <row r="3277" spans="1:6" x14ac:dyDescent="0.3">
      <c r="A3277" s="425">
        <v>44907</v>
      </c>
      <c r="B3277" s="12">
        <v>346</v>
      </c>
      <c r="C3277" s="426">
        <v>11.9</v>
      </c>
      <c r="D3277" s="426">
        <v>26.762280000000004</v>
      </c>
      <c r="E3277" s="14">
        <v>3.4908787278482825</v>
      </c>
      <c r="F3277" s="14">
        <v>0</v>
      </c>
    </row>
    <row r="3278" spans="1:6" x14ac:dyDescent="0.3">
      <c r="A3278" s="425">
        <v>44908</v>
      </c>
      <c r="B3278" s="12">
        <v>347</v>
      </c>
      <c r="C3278" s="426">
        <v>10.692857142857141</v>
      </c>
      <c r="D3278" s="426">
        <v>26.887720000000002</v>
      </c>
      <c r="E3278" s="14">
        <v>3.5439603379882318</v>
      </c>
      <c r="F3278" s="14">
        <v>0</v>
      </c>
    </row>
    <row r="3279" spans="1:6" x14ac:dyDescent="0.3">
      <c r="A3279" s="425">
        <v>44909</v>
      </c>
      <c r="B3279" s="12">
        <v>348</v>
      </c>
      <c r="C3279" s="426">
        <v>16.95</v>
      </c>
      <c r="D3279" s="426">
        <v>26.713639999999998</v>
      </c>
      <c r="E3279" s="14">
        <v>3.4704828510289714</v>
      </c>
      <c r="F3279" s="14">
        <v>0</v>
      </c>
    </row>
    <row r="3280" spans="1:6" x14ac:dyDescent="0.3">
      <c r="A3280" s="425">
        <v>44910</v>
      </c>
      <c r="B3280" s="12">
        <v>349</v>
      </c>
      <c r="C3280" s="426">
        <v>2.4500000000000002</v>
      </c>
      <c r="D3280" s="426">
        <v>26.83652</v>
      </c>
      <c r="E3280" s="14">
        <v>3.522210402537147</v>
      </c>
      <c r="F3280" s="14">
        <v>0</v>
      </c>
    </row>
    <row r="3281" spans="1:6" x14ac:dyDescent="0.3">
      <c r="A3281" s="425">
        <v>44911</v>
      </c>
      <c r="B3281" s="12">
        <v>350</v>
      </c>
      <c r="C3281" s="426">
        <v>15.488888888888889</v>
      </c>
      <c r="D3281" s="426">
        <v>26.997799999999998</v>
      </c>
      <c r="E3281" s="14">
        <v>3.5911159765983505</v>
      </c>
      <c r="F3281" s="14">
        <v>0</v>
      </c>
    </row>
    <row r="3282" spans="1:6" x14ac:dyDescent="0.3">
      <c r="A3282" s="425">
        <v>44912</v>
      </c>
      <c r="B3282" s="12">
        <v>351</v>
      </c>
      <c r="C3282" s="426">
        <v>7.4400000000000022</v>
      </c>
      <c r="D3282" s="426">
        <v>26.953000000000003</v>
      </c>
      <c r="E3282" s="14">
        <v>3.5718598572620572</v>
      </c>
      <c r="F3282" s="14">
        <v>0</v>
      </c>
    </row>
    <row r="3283" spans="1:6" x14ac:dyDescent="0.3">
      <c r="A3283" s="425">
        <v>44913</v>
      </c>
      <c r="B3283" s="12">
        <v>352</v>
      </c>
      <c r="C3283" s="426">
        <v>8.2499999999999982</v>
      </c>
      <c r="D3283" s="426">
        <v>26.959400000000002</v>
      </c>
      <c r="E3283" s="14">
        <v>3.5746052756087985</v>
      </c>
      <c r="F3283" s="14">
        <v>0</v>
      </c>
    </row>
    <row r="3284" spans="1:6" x14ac:dyDescent="0.3">
      <c r="A3284" s="425">
        <v>44914</v>
      </c>
      <c r="B3284" s="12">
        <v>353</v>
      </c>
      <c r="C3284" s="426">
        <v>16.485714285714288</v>
      </c>
      <c r="D3284" s="426">
        <v>26.785320000000002</v>
      </c>
      <c r="E3284" s="14">
        <v>3.5005763216698256</v>
      </c>
      <c r="F3284" s="14">
        <v>0</v>
      </c>
    </row>
    <row r="3285" spans="1:6" x14ac:dyDescent="0.3">
      <c r="A3285" s="425">
        <v>44915</v>
      </c>
      <c r="B3285" s="12">
        <v>354</v>
      </c>
      <c r="C3285" s="426">
        <v>7.46875</v>
      </c>
      <c r="D3285" s="426">
        <v>26.647933333333334</v>
      </c>
      <c r="E3285" s="14">
        <v>3.4430958083634895</v>
      </c>
      <c r="F3285" s="14">
        <v>0</v>
      </c>
    </row>
    <row r="3286" spans="1:6" x14ac:dyDescent="0.3">
      <c r="A3286" s="425">
        <v>44916</v>
      </c>
      <c r="B3286" s="12">
        <v>355</v>
      </c>
      <c r="C3286" s="426">
        <v>8.1000000000000014</v>
      </c>
      <c r="D3286" s="426">
        <v>26.995240000000003</v>
      </c>
      <c r="E3286" s="14">
        <v>3.5900132253627581</v>
      </c>
      <c r="F3286" s="14">
        <v>0</v>
      </c>
    </row>
    <row r="3287" spans="1:6" x14ac:dyDescent="0.3">
      <c r="A3287" s="425">
        <v>44917</v>
      </c>
      <c r="B3287" s="12">
        <v>356</v>
      </c>
      <c r="C3287" s="426">
        <v>3.5944444444444446</v>
      </c>
      <c r="D3287" s="426">
        <v>26.773800000000001</v>
      </c>
      <c r="E3287" s="14">
        <v>3.4957245985916239</v>
      </c>
      <c r="F3287" s="14">
        <v>0</v>
      </c>
    </row>
    <row r="3288" spans="1:6" x14ac:dyDescent="0.3">
      <c r="A3288" s="425">
        <v>44918</v>
      </c>
      <c r="B3288" s="12">
        <v>357</v>
      </c>
      <c r="C3288" s="426">
        <v>6.1437499999999998</v>
      </c>
      <c r="D3288" s="426">
        <v>26.821800000000003</v>
      </c>
      <c r="E3288" s="14">
        <v>3.515978747311348</v>
      </c>
      <c r="F3288" s="14">
        <v>0</v>
      </c>
    </row>
    <row r="3289" spans="1:6" x14ac:dyDescent="0.3">
      <c r="A3289" s="425">
        <v>44919</v>
      </c>
      <c r="B3289" s="12">
        <v>358</v>
      </c>
      <c r="C3289" s="426">
        <v>5.9333333333333336</v>
      </c>
      <c r="D3289" s="426">
        <v>26.83652</v>
      </c>
      <c r="E3289" s="14">
        <v>3.522210402537147</v>
      </c>
      <c r="F3289" s="14">
        <v>0</v>
      </c>
    </row>
    <row r="3290" spans="1:6" x14ac:dyDescent="0.3">
      <c r="A3290" s="425">
        <v>44920</v>
      </c>
      <c r="B3290" s="12">
        <v>359</v>
      </c>
      <c r="C3290" s="426">
        <v>7.5625</v>
      </c>
      <c r="D3290" s="426">
        <v>26.577960000000004</v>
      </c>
      <c r="E3290" s="14">
        <v>3.414138788927795</v>
      </c>
      <c r="F3290" s="14">
        <v>0</v>
      </c>
    </row>
    <row r="3291" spans="1:6" x14ac:dyDescent="0.3">
      <c r="A3291" s="425">
        <v>44921</v>
      </c>
      <c r="B3291" s="12">
        <v>360</v>
      </c>
      <c r="C3291" s="426">
        <v>5.8611111111111107</v>
      </c>
      <c r="D3291" s="426">
        <v>26.852733333333333</v>
      </c>
      <c r="E3291" s="14">
        <v>3.5290853374816913</v>
      </c>
      <c r="F3291" s="14">
        <v>0</v>
      </c>
    </row>
    <row r="3292" spans="1:6" x14ac:dyDescent="0.3">
      <c r="A3292" s="425">
        <v>44922</v>
      </c>
      <c r="B3292" s="12">
        <v>361</v>
      </c>
      <c r="C3292" s="426">
        <v>7.8166666666666664</v>
      </c>
      <c r="D3292" s="426">
        <v>26.881177777777779</v>
      </c>
      <c r="E3292" s="14">
        <v>3.5411747163670042</v>
      </c>
      <c r="F3292" s="14">
        <v>0</v>
      </c>
    </row>
    <row r="3293" spans="1:6" x14ac:dyDescent="0.3">
      <c r="A3293" s="425">
        <v>44923</v>
      </c>
      <c r="B3293" s="12">
        <v>362</v>
      </c>
      <c r="C3293" s="426">
        <v>6.614285714285713</v>
      </c>
      <c r="D3293" s="426">
        <v>26.572200000000002</v>
      </c>
      <c r="E3293" s="14">
        <v>3.4117646914853328</v>
      </c>
      <c r="F3293" s="14">
        <v>0</v>
      </c>
    </row>
    <row r="3294" spans="1:6" x14ac:dyDescent="0.3">
      <c r="A3294" s="425">
        <v>44924</v>
      </c>
      <c r="B3294" s="12">
        <v>363</v>
      </c>
      <c r="C3294" s="426">
        <v>11.285714285714286</v>
      </c>
      <c r="D3294" s="426">
        <v>26.650777777777776</v>
      </c>
      <c r="E3294" s="14">
        <v>3.4442774662483098</v>
      </c>
      <c r="F3294" s="14">
        <v>0</v>
      </c>
    </row>
    <row r="3295" spans="1:6" x14ac:dyDescent="0.3">
      <c r="A3295" s="425">
        <v>44925</v>
      </c>
      <c r="B3295" s="12">
        <v>364</v>
      </c>
      <c r="C3295" s="426">
        <v>8.18888888888889</v>
      </c>
      <c r="D3295" s="426">
        <v>26.443133333333332</v>
      </c>
      <c r="E3295" s="14">
        <v>3.3589477497635163</v>
      </c>
      <c r="F3295" s="14">
        <v>0</v>
      </c>
    </row>
    <row r="3296" spans="1:6" x14ac:dyDescent="0.3">
      <c r="A3296" s="425">
        <v>44926</v>
      </c>
      <c r="B3296" s="12">
        <v>365</v>
      </c>
      <c r="C3296" s="426">
        <v>3.5124999999999997</v>
      </c>
      <c r="D3296" s="426">
        <v>26.63086666666667</v>
      </c>
      <c r="E3296" s="14">
        <v>3.436013319501412</v>
      </c>
      <c r="F3296" s="14">
        <v>0</v>
      </c>
    </row>
    <row r="3297" spans="1:6" x14ac:dyDescent="0.3">
      <c r="A3297" s="425">
        <v>44927</v>
      </c>
      <c r="B3297" s="12">
        <v>1</v>
      </c>
      <c r="C3297" s="426">
        <v>19</v>
      </c>
      <c r="D3297" s="426">
        <v>26.366333333333337</v>
      </c>
      <c r="E3297" s="14">
        <v>3.32786426308886</v>
      </c>
      <c r="F3297" s="14">
        <v>0</v>
      </c>
    </row>
    <row r="3298" spans="1:6" x14ac:dyDescent="0.3">
      <c r="A3298" s="425">
        <v>44928</v>
      </c>
      <c r="B3298" s="12">
        <v>2</v>
      </c>
      <c r="C3298" s="426">
        <v>25.112500000000001</v>
      </c>
      <c r="D3298" s="426">
        <v>26.391080000000002</v>
      </c>
      <c r="E3298" s="14">
        <v>3.3378520236023852</v>
      </c>
      <c r="F3298" s="14">
        <v>0</v>
      </c>
    </row>
    <row r="3299" spans="1:6" x14ac:dyDescent="0.3">
      <c r="A3299" s="425">
        <v>44929</v>
      </c>
      <c r="B3299" s="12">
        <v>3</v>
      </c>
      <c r="C3299" s="426">
        <v>6.625</v>
      </c>
      <c r="D3299" s="426">
        <v>26.649640000000005</v>
      </c>
      <c r="E3299" s="14">
        <v>3.4438047604652868</v>
      </c>
      <c r="F3299" s="14">
        <v>0</v>
      </c>
    </row>
    <row r="3300" spans="1:6" x14ac:dyDescent="0.3">
      <c r="A3300" s="425">
        <v>44930</v>
      </c>
      <c r="B3300" s="12">
        <v>4</v>
      </c>
      <c r="C3300" s="426">
        <v>4.6187500000000004</v>
      </c>
      <c r="D3300" s="426">
        <v>26.739240000000002</v>
      </c>
      <c r="E3300" s="14">
        <v>3.4812045339453439</v>
      </c>
      <c r="F3300" s="14">
        <v>0</v>
      </c>
    </row>
    <row r="3301" spans="1:6" x14ac:dyDescent="0.3">
      <c r="A3301" s="425">
        <v>44931</v>
      </c>
      <c r="B3301" s="12">
        <v>5</v>
      </c>
      <c r="C3301" s="426">
        <v>4.8722222222222227</v>
      </c>
      <c r="D3301" s="426">
        <v>26.536999999999999</v>
      </c>
      <c r="E3301" s="14">
        <v>3.3972878730950749</v>
      </c>
      <c r="F3301" s="14">
        <v>0</v>
      </c>
    </row>
    <row r="3302" spans="1:6" x14ac:dyDescent="0.3">
      <c r="A3302" s="425">
        <v>44932</v>
      </c>
      <c r="B3302" s="12">
        <v>6</v>
      </c>
      <c r="C3302" s="426">
        <v>2.1111111111111112</v>
      </c>
      <c r="D3302" s="426">
        <v>26.64452</v>
      </c>
      <c r="E3302" s="14">
        <v>3.441678287793565</v>
      </c>
      <c r="F3302" s="14">
        <v>0</v>
      </c>
    </row>
    <row r="3303" spans="1:6" x14ac:dyDescent="0.3">
      <c r="A3303" s="425">
        <v>44933</v>
      </c>
      <c r="B3303" s="12">
        <v>7</v>
      </c>
      <c r="C3303" s="426">
        <v>3.9649999999999999</v>
      </c>
      <c r="D3303" s="426">
        <v>26.69828</v>
      </c>
      <c r="E3303" s="14">
        <v>3.4640636859608467</v>
      </c>
      <c r="F3303" s="14">
        <v>0</v>
      </c>
    </row>
    <row r="3304" spans="1:6" x14ac:dyDescent="0.3">
      <c r="A3304" s="425">
        <v>44934</v>
      </c>
      <c r="B3304" s="12">
        <v>8</v>
      </c>
      <c r="C3304" s="426">
        <v>6.1150000000000002</v>
      </c>
      <c r="D3304" s="426">
        <v>26.723880000000001</v>
      </c>
      <c r="E3304" s="14">
        <v>3.4747680619895815</v>
      </c>
      <c r="F3304" s="14">
        <v>0</v>
      </c>
    </row>
    <row r="3305" spans="1:6" x14ac:dyDescent="0.3">
      <c r="A3305" s="425">
        <v>44935</v>
      </c>
      <c r="B3305" s="12">
        <v>9</v>
      </c>
      <c r="C3305" s="426">
        <v>7.5299999999999994</v>
      </c>
      <c r="D3305" s="426">
        <v>26.51652</v>
      </c>
      <c r="E3305" s="14">
        <v>3.3888899358487299</v>
      </c>
      <c r="F3305" s="14">
        <v>0</v>
      </c>
    </row>
    <row r="3306" spans="1:6" x14ac:dyDescent="0.3">
      <c r="A3306" s="425">
        <v>44936</v>
      </c>
      <c r="B3306" s="12">
        <v>10</v>
      </c>
      <c r="C3306" s="426">
        <v>8.5500000000000007</v>
      </c>
      <c r="D3306" s="426">
        <v>26.462760000000003</v>
      </c>
      <c r="E3306" s="14">
        <v>3.3669325236415926</v>
      </c>
      <c r="F3306" s="14">
        <v>0</v>
      </c>
    </row>
    <row r="3307" spans="1:6" x14ac:dyDescent="0.3">
      <c r="A3307" s="425">
        <v>44937</v>
      </c>
      <c r="B3307" s="12">
        <v>11</v>
      </c>
      <c r="C3307" s="426">
        <v>11.172222222222222</v>
      </c>
      <c r="D3307" s="426">
        <v>26.621480000000002</v>
      </c>
      <c r="E3307" s="14">
        <v>3.4321233987446815</v>
      </c>
      <c r="F3307" s="14">
        <v>0</v>
      </c>
    </row>
    <row r="3308" spans="1:6" x14ac:dyDescent="0.3">
      <c r="A3308" s="425">
        <v>44938</v>
      </c>
      <c r="B3308" s="12">
        <v>12</v>
      </c>
      <c r="C3308" s="426">
        <v>9.8555555555555561</v>
      </c>
      <c r="D3308" s="426">
        <v>26.539560000000002</v>
      </c>
      <c r="E3308" s="14">
        <v>3.3983389046961685</v>
      </c>
      <c r="F3308" s="14">
        <v>0</v>
      </c>
    </row>
    <row r="3309" spans="1:6" x14ac:dyDescent="0.3">
      <c r="A3309" s="425">
        <v>44939</v>
      </c>
      <c r="B3309" s="12">
        <v>13</v>
      </c>
      <c r="C3309" s="426">
        <v>5.4</v>
      </c>
      <c r="D3309" s="426">
        <v>26.60868</v>
      </c>
      <c r="E3309" s="14">
        <v>3.4268251894577695</v>
      </c>
      <c r="F3309" s="14">
        <v>0</v>
      </c>
    </row>
    <row r="3310" spans="1:6" x14ac:dyDescent="0.3">
      <c r="A3310" s="425">
        <v>44940</v>
      </c>
      <c r="B3310" s="12">
        <v>14</v>
      </c>
      <c r="C3310" s="426">
        <v>3.3875000000000002</v>
      </c>
      <c r="D3310" s="426">
        <v>26.636839999999999</v>
      </c>
      <c r="E3310" s="14">
        <v>3.4384907364441695</v>
      </c>
      <c r="F3310" s="14">
        <v>0</v>
      </c>
    </row>
    <row r="3311" spans="1:6" x14ac:dyDescent="0.3">
      <c r="A3311" s="425">
        <v>44941</v>
      </c>
      <c r="B3311" s="12">
        <v>15</v>
      </c>
      <c r="C3311" s="426">
        <v>19.542857142857144</v>
      </c>
      <c r="D3311" s="426">
        <v>26.316839999999999</v>
      </c>
      <c r="E3311" s="14">
        <v>3.3079685746657641</v>
      </c>
      <c r="F3311" s="14">
        <v>0</v>
      </c>
    </row>
    <row r="3312" spans="1:6" x14ac:dyDescent="0.3">
      <c r="A3312" s="425">
        <v>44942</v>
      </c>
      <c r="B3312" s="12">
        <v>16</v>
      </c>
      <c r="C3312" s="426">
        <v>12.549999999999999</v>
      </c>
      <c r="D3312" s="426">
        <v>26.575400000000002</v>
      </c>
      <c r="E3312" s="14">
        <v>3.4130834551385565</v>
      </c>
      <c r="F3312" s="14">
        <v>0</v>
      </c>
    </row>
    <row r="3313" spans="1:6" x14ac:dyDescent="0.3">
      <c r="A3313" s="425">
        <v>44943</v>
      </c>
      <c r="B3313" s="12">
        <v>17</v>
      </c>
      <c r="C3313" s="426">
        <v>8</v>
      </c>
      <c r="D3313" s="426">
        <v>26.636839999999999</v>
      </c>
      <c r="E3313" s="14">
        <v>3.4384907364441695</v>
      </c>
      <c r="F3313" s="14">
        <v>0</v>
      </c>
    </row>
    <row r="3314" spans="1:6" x14ac:dyDescent="0.3">
      <c r="A3314" s="425">
        <v>44944</v>
      </c>
      <c r="B3314" s="12">
        <v>18</v>
      </c>
      <c r="C3314" s="426">
        <v>15.622222222222222</v>
      </c>
      <c r="D3314" s="426">
        <v>26.59844</v>
      </c>
      <c r="E3314" s="14">
        <v>3.4225917941745738</v>
      </c>
      <c r="F3314" s="14">
        <v>0</v>
      </c>
    </row>
    <row r="3315" spans="1:6" x14ac:dyDescent="0.3">
      <c r="A3315" s="425">
        <v>44945</v>
      </c>
      <c r="B3315" s="12">
        <v>19</v>
      </c>
      <c r="C3315" s="426">
        <v>5.54</v>
      </c>
      <c r="D3315" s="426">
        <v>26.368040000000001</v>
      </c>
      <c r="E3315" s="14">
        <v>3.3285522193021064</v>
      </c>
      <c r="F3315" s="14">
        <v>0</v>
      </c>
    </row>
    <row r="3316" spans="1:6" x14ac:dyDescent="0.3">
      <c r="A3316" s="425">
        <v>44946</v>
      </c>
      <c r="B3316" s="12">
        <v>20</v>
      </c>
      <c r="C3316" s="426">
        <v>7.6950000000000003</v>
      </c>
      <c r="D3316" s="426">
        <v>26.475559999999998</v>
      </c>
      <c r="E3316" s="14">
        <v>3.3721490359723365</v>
      </c>
      <c r="F3316" s="14">
        <v>0</v>
      </c>
    </row>
    <row r="3317" spans="1:6" x14ac:dyDescent="0.3">
      <c r="A3317" s="425">
        <v>44947</v>
      </c>
      <c r="B3317" s="12">
        <v>21</v>
      </c>
      <c r="C3317" s="426">
        <v>2.5062500000000001</v>
      </c>
      <c r="D3317" s="426">
        <v>26.713639999999998</v>
      </c>
      <c r="E3317" s="14">
        <v>3.4704828510289718</v>
      </c>
      <c r="F3317" s="14">
        <v>0</v>
      </c>
    </row>
    <row r="3318" spans="1:6" x14ac:dyDescent="0.3">
      <c r="A3318" s="425">
        <v>44948</v>
      </c>
      <c r="B3318" s="12">
        <v>22</v>
      </c>
      <c r="C3318" s="426">
        <v>12.11</v>
      </c>
      <c r="D3318" s="426">
        <v>26.626600000000003</v>
      </c>
      <c r="E3318" s="14">
        <v>3.4342446945165999</v>
      </c>
      <c r="F3318" s="14">
        <v>0</v>
      </c>
    </row>
    <row r="3319" spans="1:6" x14ac:dyDescent="0.3">
      <c r="A3319" s="425">
        <v>44949</v>
      </c>
      <c r="B3319" s="12">
        <v>23</v>
      </c>
      <c r="C3319" s="426">
        <v>5.6444444444444439</v>
      </c>
      <c r="D3319" s="426">
        <v>26.721320000000002</v>
      </c>
      <c r="E3319" s="14">
        <v>3.473696326564276</v>
      </c>
      <c r="F3319" s="14">
        <v>0</v>
      </c>
    </row>
    <row r="3320" spans="1:6" x14ac:dyDescent="0.3">
      <c r="A3320" s="425">
        <v>44950</v>
      </c>
      <c r="B3320" s="12">
        <v>24</v>
      </c>
      <c r="C3320" s="426">
        <v>1.03125</v>
      </c>
      <c r="D3320" s="426">
        <v>26.667559999999998</v>
      </c>
      <c r="E3320" s="14">
        <v>3.451256480250513</v>
      </c>
      <c r="F3320" s="14">
        <v>0</v>
      </c>
    </row>
    <row r="3321" spans="1:6" x14ac:dyDescent="0.3">
      <c r="A3321" s="425">
        <v>44951</v>
      </c>
      <c r="B3321" s="12">
        <v>25</v>
      </c>
      <c r="C3321" s="426">
        <v>3.2600000000000002</v>
      </c>
      <c r="D3321" s="426">
        <v>26.734120000000004</v>
      </c>
      <c r="E3321" s="14">
        <v>3.4790578889487258</v>
      </c>
      <c r="F3321" s="14">
        <v>0</v>
      </c>
    </row>
    <row r="3322" spans="1:6" x14ac:dyDescent="0.3">
      <c r="A3322" s="425">
        <v>44952</v>
      </c>
      <c r="B3322" s="12">
        <v>26</v>
      </c>
      <c r="C3322" s="426">
        <v>4.6375000000000002</v>
      </c>
      <c r="D3322" s="426">
        <v>26.585639999999998</v>
      </c>
      <c r="E3322" s="14">
        <v>3.4173065125242172</v>
      </c>
      <c r="F3322" s="14">
        <v>0</v>
      </c>
    </row>
    <row r="3323" spans="1:6" x14ac:dyDescent="0.3">
      <c r="A3323" s="425">
        <v>44953</v>
      </c>
      <c r="B3323" s="12">
        <v>27</v>
      </c>
      <c r="C3323" s="426">
        <v>12.264999999999999</v>
      </c>
      <c r="D3323" s="426">
        <v>26.59076</v>
      </c>
      <c r="E3323" s="14">
        <v>3.4194197637058745</v>
      </c>
      <c r="F3323" s="14">
        <v>0</v>
      </c>
    </row>
    <row r="3324" spans="1:6" x14ac:dyDescent="0.3">
      <c r="A3324" s="425">
        <v>44954</v>
      </c>
      <c r="B3324" s="12">
        <v>28</v>
      </c>
      <c r="C3324" s="426">
        <v>2.1222222222222222</v>
      </c>
      <c r="D3324" s="426">
        <v>26.529320000000002</v>
      </c>
      <c r="E3324" s="14">
        <v>3.3941364978127977</v>
      </c>
      <c r="F3324" s="14">
        <v>0</v>
      </c>
    </row>
    <row r="3325" spans="1:6" x14ac:dyDescent="0.3">
      <c r="A3325" s="425">
        <v>44955</v>
      </c>
      <c r="B3325" s="12">
        <v>29</v>
      </c>
      <c r="C3325" s="426">
        <v>4.9849999999999994</v>
      </c>
      <c r="D3325" s="426">
        <v>26.465888888888891</v>
      </c>
      <c r="E3325" s="14">
        <v>3.3682070110553153</v>
      </c>
      <c r="F3325" s="14">
        <v>0</v>
      </c>
    </row>
    <row r="3326" spans="1:6" x14ac:dyDescent="0.3">
      <c r="A3326" s="425">
        <v>44956</v>
      </c>
      <c r="B3326" s="12">
        <v>30</v>
      </c>
      <c r="C3326" s="426">
        <v>23.512499999999999</v>
      </c>
      <c r="D3326" s="426">
        <v>26.639400000000002</v>
      </c>
      <c r="E3326" s="14">
        <v>3.4395529659074855</v>
      </c>
      <c r="F3326" s="14">
        <v>0</v>
      </c>
    </row>
    <row r="3327" spans="1:6" x14ac:dyDescent="0.3">
      <c r="A3327" s="425">
        <v>44957</v>
      </c>
      <c r="B3327" s="12">
        <v>31</v>
      </c>
      <c r="C3327" s="426">
        <v>7.1099999999999994</v>
      </c>
      <c r="D3327" s="426">
        <v>26.398759999999999</v>
      </c>
      <c r="E3327" s="14">
        <v>3.3409570895002476</v>
      </c>
      <c r="F3327" s="14">
        <v>0</v>
      </c>
    </row>
    <row r="3328" spans="1:6" x14ac:dyDescent="0.3">
      <c r="A3328" s="425">
        <v>44958</v>
      </c>
      <c r="B3328" s="12">
        <v>32</v>
      </c>
      <c r="C3328" s="426">
        <v>12.071428571428571</v>
      </c>
      <c r="D3328" s="426">
        <v>26.398759999999999</v>
      </c>
      <c r="E3328" s="14">
        <v>3.3137948367400822</v>
      </c>
      <c r="F3328" s="14">
        <v>0</v>
      </c>
    </row>
    <row r="3329" spans="1:6" x14ac:dyDescent="0.3">
      <c r="A3329" s="425">
        <v>44959</v>
      </c>
      <c r="B3329" s="12">
        <v>33</v>
      </c>
      <c r="C3329" s="426">
        <v>16.84375</v>
      </c>
      <c r="D3329" s="426">
        <v>26.304040000000004</v>
      </c>
      <c r="E3329" s="14">
        <v>3.2759880825449814</v>
      </c>
      <c r="F3329" s="14">
        <v>0</v>
      </c>
    </row>
    <row r="3330" spans="1:6" x14ac:dyDescent="0.3">
      <c r="A3330" s="425">
        <v>44960</v>
      </c>
      <c r="B3330" s="12">
        <v>34</v>
      </c>
      <c r="C3330" s="426">
        <v>8.9500000000000011</v>
      </c>
      <c r="D3330" s="426">
        <v>26.457639999999998</v>
      </c>
      <c r="E3330" s="14">
        <v>3.3374914326724672</v>
      </c>
      <c r="F3330" s="14">
        <v>0</v>
      </c>
    </row>
    <row r="3331" spans="1:6" x14ac:dyDescent="0.3">
      <c r="A3331" s="425">
        <v>44961</v>
      </c>
      <c r="B3331" s="12">
        <v>35</v>
      </c>
      <c r="C3331" s="426">
        <v>3.4833333333333334</v>
      </c>
      <c r="D3331" s="426">
        <v>26.48836</v>
      </c>
      <c r="E3331" s="14">
        <v>3.349914383142397</v>
      </c>
      <c r="F3331" s="14">
        <v>0</v>
      </c>
    </row>
    <row r="3332" spans="1:6" x14ac:dyDescent="0.3">
      <c r="A3332" s="425">
        <v>44962</v>
      </c>
      <c r="B3332" s="12">
        <v>36</v>
      </c>
      <c r="C3332" s="426">
        <v>8.6</v>
      </c>
      <c r="D3332" s="426">
        <v>26.403880000000001</v>
      </c>
      <c r="E3332" s="14">
        <v>3.315849465378963</v>
      </c>
      <c r="F3332" s="14">
        <v>0</v>
      </c>
    </row>
    <row r="3333" spans="1:6" x14ac:dyDescent="0.3">
      <c r="A3333" s="425">
        <v>44963</v>
      </c>
      <c r="B3333" s="12">
        <v>37</v>
      </c>
      <c r="C3333" s="426">
        <v>5.5277777777777777</v>
      </c>
      <c r="D3333" s="426">
        <v>26.659880000000001</v>
      </c>
      <c r="E3333" s="14">
        <v>3.4200281414433102</v>
      </c>
      <c r="F3333" s="14">
        <v>0</v>
      </c>
    </row>
    <row r="3334" spans="1:6" x14ac:dyDescent="0.3">
      <c r="A3334" s="425">
        <v>44964</v>
      </c>
      <c r="B3334" s="12">
        <v>38</v>
      </c>
      <c r="C3334" s="426">
        <v>10.029999999999999</v>
      </c>
      <c r="D3334" s="426">
        <v>26.50628</v>
      </c>
      <c r="E3334" s="14">
        <v>3.3571799729257874</v>
      </c>
      <c r="F3334" s="14">
        <v>0</v>
      </c>
    </row>
    <row r="3335" spans="1:6" x14ac:dyDescent="0.3">
      <c r="A3335" s="425">
        <v>44965</v>
      </c>
      <c r="B3335" s="12">
        <v>39</v>
      </c>
      <c r="C3335" s="426">
        <v>10.78888888888889</v>
      </c>
      <c r="D3335" s="426">
        <v>26.508839999999999</v>
      </c>
      <c r="E3335" s="14">
        <v>3.3582190499716496</v>
      </c>
      <c r="F3335" s="14">
        <v>0</v>
      </c>
    </row>
    <row r="3336" spans="1:6" x14ac:dyDescent="0.3">
      <c r="A3336" s="425">
        <v>44966</v>
      </c>
      <c r="B3336" s="12">
        <v>40</v>
      </c>
      <c r="C3336" s="426">
        <v>6.58</v>
      </c>
      <c r="D3336" s="426">
        <v>26.542120000000004</v>
      </c>
      <c r="E3336" s="14">
        <v>3.3717529040419318</v>
      </c>
      <c r="F3336" s="14">
        <v>0</v>
      </c>
    </row>
    <row r="3337" spans="1:6" x14ac:dyDescent="0.3">
      <c r="A3337" s="425">
        <v>44967</v>
      </c>
      <c r="B3337" s="12">
        <v>41</v>
      </c>
      <c r="C3337" s="426">
        <v>6.5055555555555555</v>
      </c>
      <c r="D3337" s="426">
        <v>26.437159999999999</v>
      </c>
      <c r="E3337" s="14">
        <v>3.3292321462019645</v>
      </c>
      <c r="F3337" s="14">
        <v>0</v>
      </c>
    </row>
    <row r="3338" spans="1:6" x14ac:dyDescent="0.3">
      <c r="A3338" s="425">
        <v>44968</v>
      </c>
      <c r="B3338" s="12">
        <v>42</v>
      </c>
      <c r="C3338" s="426">
        <v>10.490000000000002</v>
      </c>
      <c r="D3338" s="426">
        <v>26.411559999999998</v>
      </c>
      <c r="E3338" s="14">
        <v>3.3189335303552912</v>
      </c>
      <c r="F3338" s="14">
        <v>0</v>
      </c>
    </row>
    <row r="3339" spans="1:6" x14ac:dyDescent="0.3">
      <c r="A3339" s="425">
        <v>44969</v>
      </c>
      <c r="B3339" s="12">
        <v>43</v>
      </c>
      <c r="C3339" s="426">
        <v>17.12777777777778</v>
      </c>
      <c r="D3339" s="426">
        <v>26.352679999999999</v>
      </c>
      <c r="E3339" s="14">
        <v>3.2953540715741592</v>
      </c>
      <c r="F3339" s="14">
        <v>0</v>
      </c>
    </row>
    <row r="3340" spans="1:6" x14ac:dyDescent="0.3">
      <c r="A3340" s="425">
        <v>44970</v>
      </c>
      <c r="B3340" s="12">
        <v>44</v>
      </c>
      <c r="C3340" s="426">
        <v>5.0250000000000004</v>
      </c>
      <c r="D3340" s="426">
        <v>26.401320000000002</v>
      </c>
      <c r="E3340" s="14">
        <v>3.3148220096089664</v>
      </c>
      <c r="F3340" s="14">
        <v>0</v>
      </c>
    </row>
    <row r="3341" spans="1:6" x14ac:dyDescent="0.3">
      <c r="A3341" s="425">
        <v>44971</v>
      </c>
      <c r="B3341" s="12">
        <v>45</v>
      </c>
      <c r="C3341" s="426">
        <v>17.324999999999999</v>
      </c>
      <c r="D3341" s="426">
        <v>26.377711111111111</v>
      </c>
      <c r="E3341" s="14">
        <v>3.3053599155901288</v>
      </c>
      <c r="F3341" s="14">
        <v>0</v>
      </c>
    </row>
    <row r="3342" spans="1:6" x14ac:dyDescent="0.3">
      <c r="A3342" s="425">
        <v>44972</v>
      </c>
      <c r="B3342" s="12">
        <v>46</v>
      </c>
      <c r="C3342" s="426">
        <v>1.9666666666666666</v>
      </c>
      <c r="D3342" s="426">
        <v>26.389088888888889</v>
      </c>
      <c r="E3342" s="14">
        <v>3.3099169585459203</v>
      </c>
      <c r="F3342" s="14">
        <v>0</v>
      </c>
    </row>
    <row r="3343" spans="1:6" x14ac:dyDescent="0.3">
      <c r="A3343" s="425">
        <v>44973</v>
      </c>
      <c r="B3343" s="12">
        <v>47</v>
      </c>
      <c r="C3343" s="426">
        <v>11.284999999999998</v>
      </c>
      <c r="D3343" s="426">
        <v>26.329640000000005</v>
      </c>
      <c r="E3343" s="14">
        <v>3.2861680109529412</v>
      </c>
      <c r="F3343" s="14">
        <v>0</v>
      </c>
    </row>
    <row r="3344" spans="1:6" x14ac:dyDescent="0.3">
      <c r="A3344" s="425">
        <v>44974</v>
      </c>
      <c r="B3344" s="12">
        <v>48</v>
      </c>
      <c r="C3344" s="426">
        <v>5.7700000000000005</v>
      </c>
      <c r="D3344" s="426">
        <v>26.283560000000001</v>
      </c>
      <c r="E3344" s="14">
        <v>3.2678644387754767</v>
      </c>
      <c r="F3344" s="14">
        <v>0</v>
      </c>
    </row>
    <row r="3345" spans="1:6" x14ac:dyDescent="0.3">
      <c r="A3345" s="425">
        <v>44975</v>
      </c>
      <c r="B3345" s="12">
        <v>49</v>
      </c>
      <c r="C3345" s="426">
        <v>14.875</v>
      </c>
      <c r="D3345" s="426">
        <v>26.311720000000001</v>
      </c>
      <c r="E3345" s="14">
        <v>3.279039099799665</v>
      </c>
      <c r="F3345" s="14">
        <v>0</v>
      </c>
    </row>
    <row r="3346" spans="1:6" x14ac:dyDescent="0.3">
      <c r="A3346" s="425">
        <v>44976</v>
      </c>
      <c r="B3346" s="12">
        <v>50</v>
      </c>
      <c r="C3346" s="426">
        <v>13.855</v>
      </c>
      <c r="D3346" s="426">
        <v>26.201640000000005</v>
      </c>
      <c r="E3346" s="14">
        <v>3.2355500206609391</v>
      </c>
      <c r="F3346" s="14">
        <v>0</v>
      </c>
    </row>
    <row r="3347" spans="1:6" x14ac:dyDescent="0.3">
      <c r="A3347" s="425">
        <v>44977</v>
      </c>
      <c r="B3347" s="12">
        <v>51</v>
      </c>
      <c r="C3347" s="426">
        <v>4.9666666666666668</v>
      </c>
      <c r="D3347" s="426">
        <v>26.48068</v>
      </c>
      <c r="E3347" s="14">
        <v>3.3468048162069746</v>
      </c>
      <c r="F3347" s="14">
        <v>0</v>
      </c>
    </row>
    <row r="3348" spans="1:6" x14ac:dyDescent="0.3">
      <c r="A3348" s="425">
        <v>44978</v>
      </c>
      <c r="B3348" s="12">
        <v>52</v>
      </c>
      <c r="C3348" s="426">
        <v>10.005555555555553</v>
      </c>
      <c r="D3348" s="426">
        <v>26.237480000000001</v>
      </c>
      <c r="E3348" s="14">
        <v>3.2496521386892354</v>
      </c>
      <c r="F3348" s="14">
        <v>0</v>
      </c>
    </row>
    <row r="3349" spans="1:6" x14ac:dyDescent="0.3">
      <c r="A3349" s="425">
        <v>44979</v>
      </c>
      <c r="B3349" s="12">
        <v>53</v>
      </c>
      <c r="C3349" s="426">
        <v>7.5650000000000004</v>
      </c>
      <c r="D3349" s="426">
        <v>26.47044</v>
      </c>
      <c r="E3349" s="14">
        <v>3.3426626987086192</v>
      </c>
      <c r="F3349" s="14">
        <v>0</v>
      </c>
    </row>
    <row r="3350" spans="1:6" x14ac:dyDescent="0.3">
      <c r="A3350" s="425">
        <v>44980</v>
      </c>
      <c r="B3350" s="12">
        <v>54</v>
      </c>
      <c r="C3350" s="426">
        <v>12.25</v>
      </c>
      <c r="D3350" s="426">
        <v>26.490919999999999</v>
      </c>
      <c r="E3350" s="14">
        <v>3.3509514729849936</v>
      </c>
      <c r="F3350" s="14">
        <v>0</v>
      </c>
    </row>
    <row r="3351" spans="1:6" x14ac:dyDescent="0.3">
      <c r="A3351" s="425">
        <v>44981</v>
      </c>
      <c r="B3351" s="12">
        <v>55</v>
      </c>
      <c r="C3351" s="426">
        <v>9.21875</v>
      </c>
      <c r="D3351" s="426">
        <v>26.513960000000004</v>
      </c>
      <c r="E3351" s="14">
        <v>3.360298056058276</v>
      </c>
      <c r="F3351" s="14">
        <v>0</v>
      </c>
    </row>
    <row r="3352" spans="1:6" x14ac:dyDescent="0.3">
      <c r="A3352" s="425">
        <v>44982</v>
      </c>
      <c r="B3352" s="12">
        <v>56</v>
      </c>
      <c r="C3352" s="426">
        <v>7.7111111111111104</v>
      </c>
      <c r="D3352" s="426">
        <v>26.593320000000002</v>
      </c>
      <c r="E3352" s="14">
        <v>3.392668065375716</v>
      </c>
      <c r="F3352" s="14">
        <v>0</v>
      </c>
    </row>
    <row r="3353" spans="1:6" x14ac:dyDescent="0.3">
      <c r="A3353" s="425">
        <v>44983</v>
      </c>
      <c r="B3353" s="12">
        <v>57</v>
      </c>
      <c r="C3353" s="426">
        <v>7.8250000000000002</v>
      </c>
      <c r="D3353" s="426">
        <v>26.577960000000004</v>
      </c>
      <c r="E3353" s="14">
        <v>3.3863815630015521</v>
      </c>
      <c r="F3353" s="14">
        <v>0</v>
      </c>
    </row>
    <row r="3354" spans="1:6" x14ac:dyDescent="0.3">
      <c r="A3354" s="425">
        <v>44984</v>
      </c>
      <c r="B3354" s="12">
        <v>58</v>
      </c>
      <c r="C3354" s="426">
        <v>7.3944444444444439</v>
      </c>
      <c r="D3354" s="426">
        <v>26.409000000000006</v>
      </c>
      <c r="E3354" s="14">
        <v>3.3179052257261641</v>
      </c>
      <c r="F3354" s="14">
        <v>0</v>
      </c>
    </row>
    <row r="3355" spans="1:6" x14ac:dyDescent="0.3">
      <c r="A3355" s="425">
        <v>44985</v>
      </c>
      <c r="B3355" s="12">
        <v>59</v>
      </c>
      <c r="C3355" s="426">
        <v>9.0055555555555546</v>
      </c>
      <c r="D3355" s="426">
        <v>26.542120000000004</v>
      </c>
      <c r="E3355" s="14">
        <v>3.3717529040419318</v>
      </c>
      <c r="F3355" s="14">
        <v>0</v>
      </c>
    </row>
    <row r="3356" spans="1:6" x14ac:dyDescent="0.3">
      <c r="A3356" s="425">
        <v>44986</v>
      </c>
      <c r="B3356" s="12">
        <v>60</v>
      </c>
      <c r="C3356" s="426">
        <v>10.668749999999999</v>
      </c>
      <c r="D3356" s="426">
        <v>26.48836</v>
      </c>
      <c r="E3356" s="14">
        <v>3.3224560685264759</v>
      </c>
      <c r="F3356" s="14">
        <v>0</v>
      </c>
    </row>
    <row r="3357" spans="1:6" x14ac:dyDescent="0.3">
      <c r="A3357" s="425">
        <v>44987</v>
      </c>
      <c r="B3357" s="12">
        <v>61</v>
      </c>
      <c r="C3357" s="426">
        <v>13.237500000000001</v>
      </c>
      <c r="D3357" s="426">
        <v>26.411559999999998</v>
      </c>
      <c r="E3357" s="14">
        <v>3.2917291571556584</v>
      </c>
      <c r="F3357" s="14">
        <v>0</v>
      </c>
    </row>
    <row r="3358" spans="1:6" x14ac:dyDescent="0.3">
      <c r="A3358" s="425">
        <v>44988</v>
      </c>
      <c r="B3358" s="12">
        <v>62</v>
      </c>
      <c r="C3358" s="426">
        <v>13.399999999999999</v>
      </c>
      <c r="D3358" s="426">
        <v>26.096679999999999</v>
      </c>
      <c r="E3358" s="14">
        <v>3.1683823955380843</v>
      </c>
      <c r="F3358" s="14">
        <v>0</v>
      </c>
    </row>
    <row r="3359" spans="1:6" x14ac:dyDescent="0.3">
      <c r="A3359" s="425">
        <v>44989</v>
      </c>
      <c r="B3359" s="12">
        <v>63</v>
      </c>
      <c r="C3359" s="426">
        <v>11.177777777777779</v>
      </c>
      <c r="D3359" s="426">
        <v>26.209320000000002</v>
      </c>
      <c r="E3359" s="14">
        <v>3.2120216329933178</v>
      </c>
      <c r="F3359" s="14">
        <v>0</v>
      </c>
    </row>
    <row r="3360" spans="1:6" x14ac:dyDescent="0.3">
      <c r="A3360" s="425">
        <v>44990</v>
      </c>
      <c r="B3360" s="12">
        <v>64</v>
      </c>
      <c r="C3360" s="426">
        <v>8.9050000000000011</v>
      </c>
      <c r="D3360" s="426">
        <v>26.362920000000003</v>
      </c>
      <c r="E3360" s="14">
        <v>3.2723994828205978</v>
      </c>
      <c r="F3360" s="14">
        <v>0</v>
      </c>
    </row>
    <row r="3361" spans="1:6" x14ac:dyDescent="0.3">
      <c r="A3361" s="425">
        <v>44991</v>
      </c>
      <c r="B3361" s="12">
        <v>65</v>
      </c>
      <c r="C3361" s="426">
        <v>2.7571428571428571</v>
      </c>
      <c r="D3361" s="426">
        <v>26.588200000000001</v>
      </c>
      <c r="E3361" s="14">
        <v>3.3627798564298299</v>
      </c>
      <c r="F3361" s="14">
        <v>0</v>
      </c>
    </row>
    <row r="3362" spans="1:6" x14ac:dyDescent="0.3">
      <c r="A3362" s="425">
        <v>44992</v>
      </c>
      <c r="B3362" s="12">
        <v>66</v>
      </c>
      <c r="C3362" s="426">
        <v>15.13125</v>
      </c>
      <c r="D3362" s="426">
        <v>26.401320000000002</v>
      </c>
      <c r="E3362" s="14">
        <v>3.287651337399057</v>
      </c>
      <c r="F3362" s="14">
        <v>0</v>
      </c>
    </row>
    <row r="3363" spans="1:6" x14ac:dyDescent="0.3">
      <c r="A3363" s="425">
        <v>44993</v>
      </c>
      <c r="B3363" s="12">
        <v>67</v>
      </c>
      <c r="C3363" s="426">
        <v>17.407142857142855</v>
      </c>
      <c r="D3363" s="426">
        <v>26.4602</v>
      </c>
      <c r="E3363" s="14">
        <v>3.3111601588419477</v>
      </c>
      <c r="F3363" s="14">
        <v>0</v>
      </c>
    </row>
    <row r="3364" spans="1:6" x14ac:dyDescent="0.3">
      <c r="A3364" s="425">
        <v>44994</v>
      </c>
      <c r="B3364" s="12">
        <v>68</v>
      </c>
      <c r="C3364" s="426">
        <v>0.99375000000000002</v>
      </c>
      <c r="D3364" s="426">
        <v>26.595880000000001</v>
      </c>
      <c r="E3364" s="14">
        <v>3.3658994616454625</v>
      </c>
      <c r="F3364" s="14">
        <v>0</v>
      </c>
    </row>
    <row r="3365" spans="1:6" x14ac:dyDescent="0.3">
      <c r="A3365" s="425">
        <v>44995</v>
      </c>
      <c r="B3365" s="12">
        <v>69</v>
      </c>
      <c r="C3365" s="426">
        <v>2.0874999999999999</v>
      </c>
      <c r="D3365" s="426">
        <v>26.501159999999999</v>
      </c>
      <c r="E3365" s="14">
        <v>3.3276018291365066</v>
      </c>
      <c r="F3365" s="14">
        <v>0</v>
      </c>
    </row>
    <row r="3366" spans="1:6" x14ac:dyDescent="0.3">
      <c r="A3366" s="425">
        <v>44996</v>
      </c>
      <c r="B3366" s="12">
        <v>70</v>
      </c>
      <c r="C3366" s="426">
        <v>15.242857142857144</v>
      </c>
      <c r="D3366" s="426">
        <v>26.429480000000002</v>
      </c>
      <c r="E3366" s="14">
        <v>3.2988761491029455</v>
      </c>
      <c r="F3366" s="14">
        <v>0</v>
      </c>
    </row>
    <row r="3367" spans="1:6" x14ac:dyDescent="0.3">
      <c r="A3367" s="425">
        <v>44997</v>
      </c>
      <c r="B3367" s="12">
        <v>71</v>
      </c>
      <c r="C3367" s="426">
        <v>13.154999999999998</v>
      </c>
      <c r="D3367" s="426">
        <v>26.117159999999998</v>
      </c>
      <c r="E3367" s="14">
        <v>3.1762767773521445</v>
      </c>
      <c r="F3367" s="14">
        <v>0</v>
      </c>
    </row>
    <row r="3368" spans="1:6" x14ac:dyDescent="0.3">
      <c r="A3368" s="425">
        <v>44998</v>
      </c>
      <c r="B3368" s="12">
        <v>72</v>
      </c>
      <c r="C3368" s="426">
        <v>24.745000000000001</v>
      </c>
      <c r="D3368" s="426">
        <v>26.408999999999999</v>
      </c>
      <c r="E3368" s="14">
        <v>3.290709281252997</v>
      </c>
      <c r="F3368" s="14">
        <v>0</v>
      </c>
    </row>
    <row r="3369" spans="1:6" x14ac:dyDescent="0.3">
      <c r="A3369" s="425">
        <v>44999</v>
      </c>
      <c r="B3369" s="12">
        <v>73</v>
      </c>
      <c r="C3369" s="426">
        <v>20.672222222222224</v>
      </c>
      <c r="D3369" s="426">
        <v>26.133088888888892</v>
      </c>
      <c r="E3369" s="14">
        <v>3.182429139166886</v>
      </c>
      <c r="F3369" s="14">
        <v>0</v>
      </c>
    </row>
    <row r="3370" spans="1:6" x14ac:dyDescent="0.3">
      <c r="A3370" s="425">
        <v>45000</v>
      </c>
      <c r="B3370" s="12">
        <v>74</v>
      </c>
      <c r="C3370" s="426">
        <v>21.758333333333336</v>
      </c>
      <c r="D3370" s="426">
        <v>26.554066666666671</v>
      </c>
      <c r="E3370" s="14">
        <v>3.3489456910952109</v>
      </c>
      <c r="F3370" s="14">
        <v>0</v>
      </c>
    </row>
    <row r="3371" spans="1:6" x14ac:dyDescent="0.3">
      <c r="A3371" s="425">
        <v>45001</v>
      </c>
      <c r="B3371" s="12">
        <v>75</v>
      </c>
      <c r="C3371" s="426">
        <v>8.1624999999999996</v>
      </c>
      <c r="D3371" s="426">
        <v>26.571133333333336</v>
      </c>
      <c r="E3371" s="14">
        <v>3.3558565007513397</v>
      </c>
      <c r="F3371" s="14">
        <v>0</v>
      </c>
    </row>
    <row r="3372" spans="1:6" x14ac:dyDescent="0.3">
      <c r="A3372" s="425">
        <v>45002</v>
      </c>
      <c r="B3372" s="12">
        <v>76</v>
      </c>
      <c r="C3372" s="426">
        <v>8.1444444444444439</v>
      </c>
      <c r="D3372" s="426">
        <v>26.704822222222223</v>
      </c>
      <c r="E3372" s="14">
        <v>3.4104258309531628</v>
      </c>
      <c r="F3372" s="14">
        <v>0</v>
      </c>
    </row>
    <row r="3373" spans="1:6" x14ac:dyDescent="0.3">
      <c r="A3373" s="425">
        <v>45003</v>
      </c>
      <c r="B3373" s="12">
        <v>77</v>
      </c>
      <c r="C3373" s="426">
        <v>5.6333333333333337</v>
      </c>
      <c r="D3373" s="426">
        <v>26.5626</v>
      </c>
      <c r="E3373" s="14">
        <v>3.3523995281445873</v>
      </c>
      <c r="F3373" s="14">
        <v>0</v>
      </c>
    </row>
    <row r="3374" spans="1:6" x14ac:dyDescent="0.3">
      <c r="A3374" s="425">
        <v>45004</v>
      </c>
      <c r="B3374" s="12">
        <v>78</v>
      </c>
      <c r="C3374" s="426">
        <v>7.6388888888888875</v>
      </c>
      <c r="D3374" s="426">
        <v>26.591044444444446</v>
      </c>
      <c r="E3374" s="14">
        <v>3.363934969327588</v>
      </c>
      <c r="F3374" s="14">
        <v>0</v>
      </c>
    </row>
    <row r="3375" spans="1:6" x14ac:dyDescent="0.3">
      <c r="A3375" s="425">
        <v>45005</v>
      </c>
      <c r="B3375" s="12">
        <v>79</v>
      </c>
      <c r="C3375" s="426">
        <v>7.8611111111111107</v>
      </c>
      <c r="D3375" s="426">
        <v>26.480111111111114</v>
      </c>
      <c r="E3375" s="14">
        <v>3.3191436403212284</v>
      </c>
      <c r="F3375" s="14">
        <v>0</v>
      </c>
    </row>
    <row r="3376" spans="1:6" x14ac:dyDescent="0.3">
      <c r="A3376" s="425">
        <v>45006</v>
      </c>
      <c r="B3376" s="12">
        <v>80</v>
      </c>
      <c r="C3376" s="426">
        <v>19.727777777777781</v>
      </c>
      <c r="D3376" s="426">
        <v>26.448822222222226</v>
      </c>
      <c r="E3376" s="14">
        <v>3.3066058070252335</v>
      </c>
      <c r="F3376" s="14">
        <v>0</v>
      </c>
    </row>
    <row r="3377" spans="1:6" x14ac:dyDescent="0.3">
      <c r="A3377" s="425">
        <v>45007</v>
      </c>
      <c r="B3377" s="12">
        <v>81</v>
      </c>
      <c r="C3377" s="426">
        <v>21.9375</v>
      </c>
      <c r="D3377" s="426">
        <v>26.229800000000004</v>
      </c>
      <c r="E3377" s="14">
        <v>3.2200139329365824</v>
      </c>
      <c r="F3377" s="14">
        <v>0</v>
      </c>
    </row>
    <row r="3378" spans="1:6" x14ac:dyDescent="0.3">
      <c r="A3378" s="425">
        <v>45008</v>
      </c>
      <c r="B3378" s="12">
        <v>82</v>
      </c>
      <c r="C3378" s="426">
        <v>12.483333333333333</v>
      </c>
      <c r="D3378" s="426">
        <v>26.539844444444448</v>
      </c>
      <c r="E3378" s="14">
        <v>3.343196261341701</v>
      </c>
      <c r="F3378" s="14">
        <v>0</v>
      </c>
    </row>
    <row r="3379" spans="1:6" x14ac:dyDescent="0.3">
      <c r="A3379" s="425">
        <v>45009</v>
      </c>
      <c r="B3379" s="12">
        <v>83</v>
      </c>
      <c r="C3379" s="426">
        <v>1.51</v>
      </c>
      <c r="D3379" s="426">
        <v>26.448822222222223</v>
      </c>
      <c r="E3379" s="14">
        <v>3.3066058070252335</v>
      </c>
      <c r="F3379" s="14">
        <v>0</v>
      </c>
    </row>
    <row r="3380" spans="1:6" x14ac:dyDescent="0.3">
      <c r="A3380" s="425">
        <v>45010</v>
      </c>
      <c r="B3380" s="12">
        <v>84</v>
      </c>
      <c r="C3380" s="426">
        <v>6.1111111111111107</v>
      </c>
      <c r="D3380" s="426">
        <v>26.497177777777779</v>
      </c>
      <c r="E3380" s="14">
        <v>3.3260001716164043</v>
      </c>
      <c r="F3380" s="14">
        <v>0</v>
      </c>
    </row>
    <row r="3381" spans="1:6" x14ac:dyDescent="0.3">
      <c r="A3381" s="425">
        <v>45011</v>
      </c>
      <c r="B3381" s="12">
        <v>85</v>
      </c>
      <c r="C3381" s="426">
        <v>5.625</v>
      </c>
      <c r="D3381" s="426">
        <v>26.610955555555556</v>
      </c>
      <c r="E3381" s="14">
        <v>3.3720305264747359</v>
      </c>
      <c r="F3381" s="14">
        <v>0</v>
      </c>
    </row>
    <row r="3382" spans="1:6" x14ac:dyDescent="0.3">
      <c r="A3382" s="425">
        <v>45012</v>
      </c>
      <c r="B3382" s="12">
        <v>86</v>
      </c>
      <c r="C3382" s="426">
        <v>9.7833333333333332</v>
      </c>
      <c r="D3382" s="426">
        <v>26.463044444444449</v>
      </c>
      <c r="E3382" s="14">
        <v>3.31229961452896</v>
      </c>
      <c r="F3382" s="14">
        <v>0</v>
      </c>
    </row>
    <row r="3383" spans="1:6" x14ac:dyDescent="0.3">
      <c r="A3383" s="425">
        <v>45013</v>
      </c>
      <c r="B3383" s="12">
        <v>87</v>
      </c>
      <c r="C3383" s="426">
        <v>0.35000000000000003</v>
      </c>
      <c r="D3383" s="426">
        <v>26.511400000000002</v>
      </c>
      <c r="E3383" s="14">
        <v>3.3317235059989345</v>
      </c>
      <c r="F3383" s="14">
        <v>0</v>
      </c>
    </row>
    <row r="3384" spans="1:6" x14ac:dyDescent="0.3">
      <c r="A3384" s="425">
        <v>45014</v>
      </c>
      <c r="B3384" s="12">
        <v>88</v>
      </c>
      <c r="C3384" s="426">
        <v>11.795000000000002</v>
      </c>
      <c r="D3384" s="426">
        <v>26.5626</v>
      </c>
      <c r="E3384" s="14">
        <v>3.3523995281445873</v>
      </c>
      <c r="F3384" s="14">
        <v>0</v>
      </c>
    </row>
    <row r="3385" spans="1:6" x14ac:dyDescent="0.3">
      <c r="A3385" s="425">
        <v>45015</v>
      </c>
      <c r="B3385" s="12">
        <v>89</v>
      </c>
      <c r="C3385" s="426">
        <v>4.21</v>
      </c>
      <c r="D3385" s="426">
        <v>26.608111111111114</v>
      </c>
      <c r="E3385" s="14">
        <v>3.3708729716157024</v>
      </c>
      <c r="F3385" s="14">
        <v>0</v>
      </c>
    </row>
    <row r="3386" spans="1:6" x14ac:dyDescent="0.3">
      <c r="A3386" s="425">
        <v>45016</v>
      </c>
      <c r="B3386" s="12">
        <v>90</v>
      </c>
      <c r="C3386" s="426">
        <v>2.8</v>
      </c>
      <c r="D3386" s="426">
        <v>26.426066666666671</v>
      </c>
      <c r="E3386" s="14">
        <v>3.2975137565263752</v>
      </c>
      <c r="F3386" s="14">
        <v>0</v>
      </c>
    </row>
    <row r="3387" spans="1:6" x14ac:dyDescent="0.3">
      <c r="A3387" s="425">
        <v>45017</v>
      </c>
      <c r="B3387" s="12">
        <v>91</v>
      </c>
      <c r="C3387" s="426">
        <v>7.9111111111111097</v>
      </c>
      <c r="D3387" s="426">
        <v>26.650777777777776</v>
      </c>
      <c r="E3387" s="14">
        <v>3.3602706987788382</v>
      </c>
      <c r="F3387" s="14">
        <v>0</v>
      </c>
    </row>
    <row r="3388" spans="1:6" x14ac:dyDescent="0.3">
      <c r="A3388" s="425">
        <v>45018</v>
      </c>
      <c r="B3388" s="12">
        <v>92</v>
      </c>
      <c r="C3388" s="426">
        <v>5.4562499999999998</v>
      </c>
      <c r="D3388" s="426">
        <v>26.579666666666668</v>
      </c>
      <c r="E3388" s="14">
        <v>3.3315536626747968</v>
      </c>
      <c r="F3388" s="14">
        <v>0</v>
      </c>
    </row>
    <row r="3389" spans="1:6" x14ac:dyDescent="0.3">
      <c r="A3389" s="425">
        <v>45019</v>
      </c>
      <c r="B3389" s="12">
        <v>93</v>
      </c>
      <c r="C3389" s="426">
        <v>4.3187499999999996</v>
      </c>
      <c r="D3389" s="426">
        <v>26.596733333333333</v>
      </c>
      <c r="E3389" s="14">
        <v>3.3384260245262194</v>
      </c>
      <c r="F3389" s="14">
        <v>0</v>
      </c>
    </row>
    <row r="3390" spans="1:6" x14ac:dyDescent="0.3">
      <c r="A3390" s="425">
        <v>45020</v>
      </c>
      <c r="B3390" s="12">
        <v>94</v>
      </c>
      <c r="C3390" s="426">
        <v>2.916666666666667</v>
      </c>
      <c r="D3390" s="426">
        <v>26.42037777777778</v>
      </c>
      <c r="E3390" s="14">
        <v>3.2680107884213543</v>
      </c>
      <c r="F3390" s="14">
        <v>0</v>
      </c>
    </row>
    <row r="3391" spans="1:6" x14ac:dyDescent="0.3">
      <c r="A3391" s="425">
        <v>45021</v>
      </c>
      <c r="B3391" s="12">
        <v>95</v>
      </c>
      <c r="C3391" s="426">
        <v>10.293749999999999</v>
      </c>
      <c r="D3391" s="426">
        <v>26.573977777777777</v>
      </c>
      <c r="E3391" s="14">
        <v>3.3292656415616806</v>
      </c>
      <c r="F3391" s="14">
        <v>0</v>
      </c>
    </row>
    <row r="3392" spans="1:6" x14ac:dyDescent="0.3">
      <c r="A3392" s="425">
        <v>45022</v>
      </c>
      <c r="B3392" s="12">
        <v>96</v>
      </c>
      <c r="C3392" s="426">
        <v>13.434999999999999</v>
      </c>
      <c r="D3392" s="426">
        <v>26.511400000000002</v>
      </c>
      <c r="E3392" s="14">
        <v>3.3041886009906789</v>
      </c>
      <c r="F3392" s="14">
        <v>0</v>
      </c>
    </row>
    <row r="3393" spans="1:6" x14ac:dyDescent="0.3">
      <c r="A3393" s="425">
        <v>45023</v>
      </c>
      <c r="B3393" s="12">
        <v>97</v>
      </c>
      <c r="C3393" s="426">
        <v>8.8062499999999986</v>
      </c>
      <c r="D3393" s="426">
        <v>26.29237777777778</v>
      </c>
      <c r="E3393" s="14">
        <v>3.2177310568444679</v>
      </c>
      <c r="F3393" s="14">
        <v>0</v>
      </c>
    </row>
    <row r="3394" spans="1:6" x14ac:dyDescent="0.3">
      <c r="A3394" s="425">
        <v>45024</v>
      </c>
      <c r="B3394" s="12">
        <v>98</v>
      </c>
      <c r="C3394" s="426">
        <v>13.922222222222222</v>
      </c>
      <c r="D3394" s="426">
        <v>26.400466666666667</v>
      </c>
      <c r="E3394" s="14">
        <v>3.2601438562824567</v>
      </c>
      <c r="F3394" s="14">
        <v>0</v>
      </c>
    </row>
    <row r="3395" spans="1:6" x14ac:dyDescent="0.3">
      <c r="A3395" s="425">
        <v>45025</v>
      </c>
      <c r="B3395" s="12">
        <v>99</v>
      </c>
      <c r="C3395" s="426">
        <v>5.1333333333333337</v>
      </c>
      <c r="D3395" s="426">
        <v>26.061977777777777</v>
      </c>
      <c r="E3395" s="14">
        <v>3.1289715764186097</v>
      </c>
      <c r="F3395" s="14">
        <v>0</v>
      </c>
    </row>
    <row r="3396" spans="1:6" x14ac:dyDescent="0.3">
      <c r="A3396" s="425">
        <v>45026</v>
      </c>
      <c r="B3396" s="12">
        <v>100</v>
      </c>
      <c r="C3396" s="426">
        <v>9.5749999999999993</v>
      </c>
      <c r="D3396" s="426">
        <v>26.201355555555558</v>
      </c>
      <c r="E3396" s="14">
        <v>3.1823983469223576</v>
      </c>
      <c r="F3396" s="14">
        <v>0</v>
      </c>
    </row>
    <row r="3397" spans="1:6" x14ac:dyDescent="0.3">
      <c r="A3397" s="425">
        <v>45027</v>
      </c>
      <c r="B3397" s="12">
        <v>101</v>
      </c>
      <c r="C3397" s="426">
        <v>9.1222222222222218</v>
      </c>
      <c r="D3397" s="426">
        <v>26.531311111111116</v>
      </c>
      <c r="E3397" s="14">
        <v>3.3121495350152972</v>
      </c>
      <c r="F3397" s="14">
        <v>0</v>
      </c>
    </row>
    <row r="3398" spans="1:6" x14ac:dyDescent="0.3">
      <c r="A3398" s="425">
        <v>45028</v>
      </c>
      <c r="B3398" s="12">
        <v>102</v>
      </c>
      <c r="C3398" s="426">
        <v>7.4149999999999991</v>
      </c>
      <c r="D3398" s="426">
        <v>26.44028888888889</v>
      </c>
      <c r="E3398" s="14">
        <v>3.2758945652759119</v>
      </c>
      <c r="F3398" s="14">
        <v>0</v>
      </c>
    </row>
    <row r="3399" spans="1:6" x14ac:dyDescent="0.3">
      <c r="A3399" s="425">
        <v>45029</v>
      </c>
      <c r="B3399" s="12">
        <v>103</v>
      </c>
      <c r="C3399" s="426">
        <v>7.1166666666666663</v>
      </c>
      <c r="D3399" s="426">
        <v>26.534155555555557</v>
      </c>
      <c r="E3399" s="14">
        <v>3.3132881915556802</v>
      </c>
      <c r="F3399" s="14">
        <v>0</v>
      </c>
    </row>
    <row r="3400" spans="1:6" x14ac:dyDescent="0.3">
      <c r="A3400" s="425">
        <v>45030</v>
      </c>
      <c r="B3400" s="12">
        <v>104</v>
      </c>
      <c r="C3400" s="426">
        <v>2.5812499999999998</v>
      </c>
      <c r="D3400" s="426">
        <v>26.5626</v>
      </c>
      <c r="E3400" s="14">
        <v>3.3246937469202513</v>
      </c>
      <c r="F3400" s="14">
        <v>0</v>
      </c>
    </row>
    <row r="3401" spans="1:6" x14ac:dyDescent="0.3">
      <c r="A3401" s="425">
        <v>45031</v>
      </c>
      <c r="B3401" s="12">
        <v>105</v>
      </c>
      <c r="C3401" s="426">
        <v>9.2187499999999982</v>
      </c>
      <c r="D3401" s="426">
        <v>26.44028888888889</v>
      </c>
      <c r="E3401" s="14">
        <v>3.2758945652759119</v>
      </c>
      <c r="F3401" s="14">
        <v>0</v>
      </c>
    </row>
    <row r="3402" spans="1:6" x14ac:dyDescent="0.3">
      <c r="A3402" s="425">
        <v>45032</v>
      </c>
      <c r="B3402" s="12">
        <v>106</v>
      </c>
      <c r="C3402" s="426">
        <v>10.08888888888889</v>
      </c>
      <c r="D3402" s="426">
        <v>26.383400000000002</v>
      </c>
      <c r="E3402" s="14">
        <v>3.2534141695039991</v>
      </c>
      <c r="F3402" s="14">
        <v>0</v>
      </c>
    </row>
    <row r="3403" spans="1:6" x14ac:dyDescent="0.3">
      <c r="A3403" s="425">
        <v>45033</v>
      </c>
      <c r="B3403" s="12">
        <v>107</v>
      </c>
      <c r="C3403" s="426">
        <v>9.7687499999999989</v>
      </c>
      <c r="D3403" s="426">
        <v>26.431755555555554</v>
      </c>
      <c r="E3403" s="14">
        <v>3.2725137403783506</v>
      </c>
      <c r="F3403" s="14">
        <v>0</v>
      </c>
    </row>
    <row r="3404" spans="1:6" x14ac:dyDescent="0.3">
      <c r="A3404" s="425">
        <v>45034</v>
      </c>
      <c r="B3404" s="12">
        <v>108</v>
      </c>
      <c r="C3404" s="426">
        <v>6.15</v>
      </c>
      <c r="D3404" s="426">
        <v>26.622333333333337</v>
      </c>
      <c r="E3404" s="14">
        <v>3.3487579201791542</v>
      </c>
      <c r="F3404" s="14">
        <v>0</v>
      </c>
    </row>
    <row r="3405" spans="1:6" x14ac:dyDescent="0.3">
      <c r="A3405" s="425">
        <v>45035</v>
      </c>
      <c r="B3405" s="12">
        <v>109</v>
      </c>
      <c r="C3405" s="426">
        <v>4.9222222222222225</v>
      </c>
      <c r="D3405" s="426">
        <v>26.471577777777778</v>
      </c>
      <c r="E3405" s="14">
        <v>3.2883174195499554</v>
      </c>
      <c r="F3405" s="14">
        <v>0</v>
      </c>
    </row>
    <row r="3406" spans="1:6" x14ac:dyDescent="0.3">
      <c r="A3406" s="425">
        <v>45036</v>
      </c>
      <c r="B3406" s="12">
        <v>110</v>
      </c>
      <c r="C3406" s="426">
        <v>1.3875</v>
      </c>
      <c r="D3406" s="426">
        <v>26.531311111111112</v>
      </c>
      <c r="E3406" s="14">
        <v>3.3121495350152963</v>
      </c>
      <c r="F3406" s="14">
        <v>0</v>
      </c>
    </row>
    <row r="3407" spans="1:6" x14ac:dyDescent="0.3">
      <c r="A3407" s="425">
        <v>45037</v>
      </c>
      <c r="B3407" s="12">
        <v>111</v>
      </c>
      <c r="C3407" s="426">
        <v>2.2624999999999997</v>
      </c>
      <c r="D3407" s="426">
        <v>26.500022222222224</v>
      </c>
      <c r="E3407" s="14">
        <v>3.2996470841447385</v>
      </c>
      <c r="F3407" s="14">
        <v>0</v>
      </c>
    </row>
    <row r="3408" spans="1:6" x14ac:dyDescent="0.3">
      <c r="A3408" s="425">
        <v>45038</v>
      </c>
      <c r="B3408" s="12">
        <v>112</v>
      </c>
      <c r="C3408" s="426">
        <v>2.8444444444444446</v>
      </c>
      <c r="D3408" s="426">
        <v>26.42037777777778</v>
      </c>
      <c r="E3408" s="14">
        <v>3.2680107884213543</v>
      </c>
      <c r="F3408" s="14">
        <v>0</v>
      </c>
    </row>
    <row r="3409" spans="1:6" x14ac:dyDescent="0.3">
      <c r="A3409" s="425">
        <v>45039</v>
      </c>
      <c r="B3409" s="12">
        <v>113</v>
      </c>
      <c r="C3409" s="426">
        <v>3.2937499999999997</v>
      </c>
      <c r="D3409" s="426">
        <v>26.297000000000001</v>
      </c>
      <c r="E3409" s="14">
        <v>3.2195346350329568</v>
      </c>
      <c r="F3409" s="14">
        <v>0</v>
      </c>
    </row>
    <row r="3410" spans="1:6" x14ac:dyDescent="0.3">
      <c r="A3410" s="425">
        <v>45040</v>
      </c>
      <c r="B3410" s="12">
        <v>114</v>
      </c>
      <c r="C3410" s="426">
        <v>5.2555555555555555</v>
      </c>
      <c r="D3410" s="426">
        <v>26.2746</v>
      </c>
      <c r="E3410" s="14">
        <v>3.2108026374170966</v>
      </c>
      <c r="F3410" s="14">
        <v>0</v>
      </c>
    </row>
    <row r="3411" spans="1:6" x14ac:dyDescent="0.3">
      <c r="A3411" s="425">
        <v>45041</v>
      </c>
      <c r="B3411" s="12">
        <v>115</v>
      </c>
      <c r="C3411" s="426">
        <v>11.56111111111111</v>
      </c>
      <c r="D3411" s="426">
        <v>26.343577777777778</v>
      </c>
      <c r="E3411" s="14">
        <v>3.2377596179196999</v>
      </c>
      <c r="F3411" s="14">
        <v>0</v>
      </c>
    </row>
    <row r="3412" spans="1:6" x14ac:dyDescent="0.3">
      <c r="A3412" s="425">
        <v>45042</v>
      </c>
      <c r="B3412" s="12">
        <v>116</v>
      </c>
      <c r="C3412" s="426">
        <v>15.722222222222221</v>
      </c>
      <c r="D3412" s="426">
        <v>26.287399999999998</v>
      </c>
      <c r="E3412" s="14">
        <v>3.2157897523991839</v>
      </c>
      <c r="F3412" s="14">
        <v>0</v>
      </c>
    </row>
    <row r="3413" spans="1:6" x14ac:dyDescent="0.3">
      <c r="A3413" s="425">
        <v>45043</v>
      </c>
      <c r="B3413" s="12">
        <v>117</v>
      </c>
      <c r="C3413" s="426">
        <v>4.7222222222222223</v>
      </c>
      <c r="D3413" s="426">
        <v>26.340733333333336</v>
      </c>
      <c r="E3413" s="14">
        <v>3.2366440079772341</v>
      </c>
      <c r="F3413" s="14">
        <v>0</v>
      </c>
    </row>
    <row r="3414" spans="1:6" x14ac:dyDescent="0.3">
      <c r="A3414" s="425">
        <v>45044</v>
      </c>
      <c r="B3414" s="12">
        <v>118</v>
      </c>
      <c r="C3414" s="426">
        <v>8.6785714285714288</v>
      </c>
      <c r="D3414" s="426">
        <v>26.280999999999999</v>
      </c>
      <c r="E3414" s="14">
        <v>3.2132953290947079</v>
      </c>
      <c r="F3414" s="14">
        <v>0</v>
      </c>
    </row>
    <row r="3415" spans="1:6" x14ac:dyDescent="0.3">
      <c r="A3415" s="425">
        <v>45045</v>
      </c>
      <c r="B3415" s="12">
        <v>119</v>
      </c>
      <c r="C3415" s="426">
        <v>4.04</v>
      </c>
      <c r="D3415" s="426">
        <v>26.421800000000001</v>
      </c>
      <c r="E3415" s="14">
        <v>3.2685733565715216</v>
      </c>
      <c r="F3415" s="14">
        <v>0</v>
      </c>
    </row>
    <row r="3416" spans="1:6" x14ac:dyDescent="0.3">
      <c r="A3416" s="425">
        <v>45046</v>
      </c>
      <c r="B3416" s="12">
        <v>120</v>
      </c>
      <c r="C3416" s="426">
        <v>4.2666666666666657</v>
      </c>
      <c r="D3416" s="426">
        <v>26.329355555555559</v>
      </c>
      <c r="E3416" s="14">
        <v>3.2321849957355804</v>
      </c>
      <c r="F3416" s="14">
        <v>0</v>
      </c>
    </row>
    <row r="3417" spans="1:6" x14ac:dyDescent="0.3">
      <c r="A3417" s="425">
        <v>45047</v>
      </c>
      <c r="B3417" s="12">
        <v>121</v>
      </c>
      <c r="C3417" s="426">
        <v>3.0562500000000004</v>
      </c>
      <c r="D3417" s="426">
        <v>26.494333333333334</v>
      </c>
      <c r="E3417" s="14">
        <v>3.2699002410673761</v>
      </c>
      <c r="F3417" s="14">
        <v>0</v>
      </c>
    </row>
    <row r="3418" spans="1:6" x14ac:dyDescent="0.3">
      <c r="A3418" s="425">
        <v>45048</v>
      </c>
      <c r="B3418" s="12">
        <v>122</v>
      </c>
      <c r="C3418" s="426">
        <v>8.1187500000000004</v>
      </c>
      <c r="D3418" s="426">
        <v>26.278155555555557</v>
      </c>
      <c r="E3418" s="14">
        <v>3.1854190252665346</v>
      </c>
      <c r="F3418" s="14">
        <v>0</v>
      </c>
    </row>
    <row r="3419" spans="1:6" x14ac:dyDescent="0.3">
      <c r="A3419" s="425">
        <v>45049</v>
      </c>
      <c r="B3419" s="12">
        <v>123</v>
      </c>
      <c r="C3419" s="426">
        <v>5.9499999999999993</v>
      </c>
      <c r="D3419" s="426">
        <v>26.565444444444445</v>
      </c>
      <c r="E3419" s="14">
        <v>3.2981209005344119</v>
      </c>
      <c r="F3419" s="14">
        <v>0</v>
      </c>
    </row>
    <row r="3420" spans="1:6" x14ac:dyDescent="0.3">
      <c r="A3420" s="425">
        <v>45050</v>
      </c>
      <c r="B3420" s="12">
        <v>124</v>
      </c>
      <c r="C3420" s="426">
        <v>5.6187500000000004</v>
      </c>
      <c r="D3420" s="426">
        <v>26.599577777777782</v>
      </c>
      <c r="E3420" s="14">
        <v>3.3117428568271534</v>
      </c>
      <c r="F3420" s="14">
        <v>0</v>
      </c>
    </row>
    <row r="3421" spans="1:6" x14ac:dyDescent="0.3">
      <c r="A3421" s="425">
        <v>45051</v>
      </c>
      <c r="B3421" s="12">
        <v>125</v>
      </c>
      <c r="C3421" s="426">
        <v>3.6062499999999997</v>
      </c>
      <c r="D3421" s="426">
        <v>26.653622222222221</v>
      </c>
      <c r="E3421" s="14">
        <v>3.3334120166477414</v>
      </c>
      <c r="F3421" s="14">
        <v>0</v>
      </c>
    </row>
    <row r="3422" spans="1:6" x14ac:dyDescent="0.3">
      <c r="A3422" s="425">
        <v>45052</v>
      </c>
      <c r="B3422" s="12">
        <v>126</v>
      </c>
      <c r="C3422" s="426">
        <v>6.0142857142857151</v>
      </c>
      <c r="D3422" s="426">
        <v>26.525622222222225</v>
      </c>
      <c r="E3422" s="14">
        <v>3.2822909801531628</v>
      </c>
      <c r="F3422" s="14">
        <v>0</v>
      </c>
    </row>
    <row r="3423" spans="1:6" x14ac:dyDescent="0.3">
      <c r="A3423" s="425">
        <v>45053</v>
      </c>
      <c r="B3423" s="12">
        <v>127</v>
      </c>
      <c r="C3423" s="426">
        <v>15.559999999999999</v>
      </c>
      <c r="D3423" s="426">
        <v>26.426066666666667</v>
      </c>
      <c r="E3423" s="14">
        <v>3.2430093969143683</v>
      </c>
      <c r="F3423" s="14">
        <v>0</v>
      </c>
    </row>
    <row r="3424" spans="1:6" x14ac:dyDescent="0.3">
      <c r="A3424" s="425">
        <v>45054</v>
      </c>
      <c r="B3424" s="12">
        <v>128</v>
      </c>
      <c r="C3424" s="426">
        <v>12.84375</v>
      </c>
      <c r="D3424" s="426">
        <v>26.269622222222221</v>
      </c>
      <c r="E3424" s="14">
        <v>3.1821245318563975</v>
      </c>
      <c r="F3424" s="14">
        <v>0</v>
      </c>
    </row>
    <row r="3425" spans="1:6" x14ac:dyDescent="0.3">
      <c r="A3425" s="425">
        <v>45055</v>
      </c>
      <c r="B3425" s="12">
        <v>129</v>
      </c>
      <c r="C3425" s="426">
        <v>3.4111111111111114</v>
      </c>
      <c r="D3425" s="426">
        <v>26.533799999999999</v>
      </c>
      <c r="E3425" s="14">
        <v>3.285536291940732</v>
      </c>
      <c r="F3425" s="14">
        <v>0</v>
      </c>
    </row>
    <row r="3426" spans="1:6" x14ac:dyDescent="0.3">
      <c r="A3426" s="425">
        <v>45056</v>
      </c>
      <c r="B3426" s="12">
        <v>130</v>
      </c>
      <c r="C3426" s="426">
        <v>5.6277777777777773</v>
      </c>
      <c r="D3426" s="426">
        <v>26.312288888888894</v>
      </c>
      <c r="E3426" s="14">
        <v>3.1986275331264626</v>
      </c>
      <c r="F3426" s="14">
        <v>0</v>
      </c>
    </row>
    <row r="3427" spans="1:6" x14ac:dyDescent="0.3">
      <c r="A3427" s="425">
        <v>45057</v>
      </c>
      <c r="B3427" s="12">
        <v>131</v>
      </c>
      <c r="C3427" s="426">
        <v>17.3</v>
      </c>
      <c r="D3427" s="426">
        <v>26.107488888888888</v>
      </c>
      <c r="E3427" s="14">
        <v>3.1201078730487679</v>
      </c>
      <c r="F3427" s="14">
        <v>0</v>
      </c>
    </row>
    <row r="3428" spans="1:6" x14ac:dyDescent="0.3">
      <c r="A3428" s="425">
        <v>45058</v>
      </c>
      <c r="B3428" s="12">
        <v>132</v>
      </c>
      <c r="C3428" s="426">
        <v>25.466666666666665</v>
      </c>
      <c r="D3428" s="426">
        <v>26.191400000000002</v>
      </c>
      <c r="E3428" s="14">
        <v>3.1520670824497117</v>
      </c>
      <c r="F3428" s="14">
        <v>0</v>
      </c>
    </row>
    <row r="3429" spans="1:6" x14ac:dyDescent="0.3">
      <c r="A3429" s="425">
        <v>45059</v>
      </c>
      <c r="B3429" s="12">
        <v>133</v>
      </c>
      <c r="C3429" s="426">
        <v>14.129999999999999</v>
      </c>
      <c r="D3429" s="426">
        <v>26.207044444444449</v>
      </c>
      <c r="E3429" s="14">
        <v>3.1580580941010279</v>
      </c>
      <c r="F3429" s="14">
        <v>0</v>
      </c>
    </row>
    <row r="3430" spans="1:6" x14ac:dyDescent="0.3">
      <c r="A3430" s="425">
        <v>45060</v>
      </c>
      <c r="B3430" s="12">
        <v>134</v>
      </c>
      <c r="C3430" s="426">
        <v>19.899999999999999</v>
      </c>
      <c r="D3430" s="426">
        <v>26.121711111111111</v>
      </c>
      <c r="E3430" s="14">
        <v>3.1255040183190972</v>
      </c>
      <c r="F3430" s="14">
        <v>0</v>
      </c>
    </row>
    <row r="3431" spans="1:6" x14ac:dyDescent="0.3">
      <c r="A3431" s="425">
        <v>45061</v>
      </c>
      <c r="B3431" s="12">
        <v>135</v>
      </c>
      <c r="C3431" s="426">
        <v>13.175000000000001</v>
      </c>
      <c r="D3431" s="426">
        <v>26.300911111111112</v>
      </c>
      <c r="E3431" s="14">
        <v>3.1942192668209115</v>
      </c>
      <c r="F3431" s="14">
        <v>0</v>
      </c>
    </row>
    <row r="3432" spans="1:6" x14ac:dyDescent="0.3">
      <c r="A3432" s="425">
        <v>45062</v>
      </c>
      <c r="B3432" s="12">
        <v>136</v>
      </c>
      <c r="C3432" s="426">
        <v>10.9125</v>
      </c>
      <c r="D3432" s="426">
        <v>26.238333333333337</v>
      </c>
      <c r="E3432" s="14">
        <v>3.1700708231139854</v>
      </c>
      <c r="F3432" s="14">
        <v>0</v>
      </c>
    </row>
    <row r="3433" spans="1:6" x14ac:dyDescent="0.3">
      <c r="A3433" s="425">
        <v>45063</v>
      </c>
      <c r="B3433" s="12">
        <v>137</v>
      </c>
      <c r="C3433" s="426">
        <v>4.3049999999999997</v>
      </c>
      <c r="D3433" s="426">
        <v>26.147311111111112</v>
      </c>
      <c r="E3433" s="14">
        <v>3.1352383288397863</v>
      </c>
      <c r="F3433" s="14">
        <v>0</v>
      </c>
    </row>
    <row r="3434" spans="1:6" x14ac:dyDescent="0.3">
      <c r="A3434" s="425">
        <v>45064</v>
      </c>
      <c r="B3434" s="12">
        <v>138</v>
      </c>
      <c r="C3434" s="426">
        <v>19.018749999999997</v>
      </c>
      <c r="D3434" s="426">
        <v>26.351399999999998</v>
      </c>
      <c r="E3434" s="14">
        <v>3.2138224021063646</v>
      </c>
      <c r="F3434" s="14">
        <v>0</v>
      </c>
    </row>
    <row r="3435" spans="1:6" x14ac:dyDescent="0.3">
      <c r="A3435" s="425">
        <v>45065</v>
      </c>
      <c r="B3435" s="12">
        <v>139</v>
      </c>
      <c r="C3435" s="426">
        <v>8.3350000000000009</v>
      </c>
      <c r="D3435" s="426">
        <v>26.534155555555557</v>
      </c>
      <c r="E3435" s="14">
        <v>3.28567745662605</v>
      </c>
      <c r="F3435" s="14">
        <v>0</v>
      </c>
    </row>
    <row r="3436" spans="1:6" x14ac:dyDescent="0.3">
      <c r="A3436" s="425">
        <v>45066</v>
      </c>
      <c r="B3436" s="12">
        <v>140</v>
      </c>
      <c r="C3436" s="426">
        <v>8.90625</v>
      </c>
      <c r="D3436" s="426">
        <v>26.286688888888889</v>
      </c>
      <c r="E3436" s="14">
        <v>3.1887165711565975</v>
      </c>
      <c r="F3436" s="14">
        <v>0</v>
      </c>
    </row>
    <row r="3437" spans="1:6" x14ac:dyDescent="0.3">
      <c r="A3437" s="425">
        <v>45067</v>
      </c>
      <c r="B3437" s="12">
        <v>141</v>
      </c>
      <c r="C3437" s="426">
        <v>12.31875</v>
      </c>
      <c r="D3437" s="426">
        <v>26.235488888888888</v>
      </c>
      <c r="E3437" s="14">
        <v>3.1689770641618553</v>
      </c>
      <c r="F3437" s="14">
        <v>0</v>
      </c>
    </row>
    <row r="3438" spans="1:6" x14ac:dyDescent="0.3">
      <c r="A3438" s="425">
        <v>45068</v>
      </c>
      <c r="B3438" s="12">
        <v>142</v>
      </c>
      <c r="C3438" s="426">
        <v>11.556249999999999</v>
      </c>
      <c r="D3438" s="426">
        <v>26.044911111111112</v>
      </c>
      <c r="E3438" s="14">
        <v>3.0964648827085055</v>
      </c>
      <c r="F3438" s="14">
        <v>0</v>
      </c>
    </row>
    <row r="3439" spans="1:6" x14ac:dyDescent="0.3">
      <c r="A3439" s="425">
        <v>45069</v>
      </c>
      <c r="B3439" s="12">
        <v>143</v>
      </c>
      <c r="C3439" s="426">
        <v>10.292857142857143</v>
      </c>
      <c r="D3439" s="426">
        <v>26.391933333333334</v>
      </c>
      <c r="E3439" s="14">
        <v>3.2296376552766901</v>
      </c>
      <c r="F3439" s="14">
        <v>0</v>
      </c>
    </row>
    <row r="3440" spans="1:6" x14ac:dyDescent="0.3">
      <c r="A3440" s="425">
        <v>45070</v>
      </c>
      <c r="B3440" s="12">
        <v>144</v>
      </c>
      <c r="C3440" s="426">
        <v>8.2900000000000009</v>
      </c>
      <c r="D3440" s="426">
        <v>26.152999999999999</v>
      </c>
      <c r="E3440" s="14">
        <v>3.1374052211626595</v>
      </c>
      <c r="F3440" s="14">
        <v>0</v>
      </c>
    </row>
    <row r="3441" spans="1:6" x14ac:dyDescent="0.3">
      <c r="A3441" s="425">
        <v>45071</v>
      </c>
      <c r="B3441" s="12">
        <v>145</v>
      </c>
      <c r="C3441" s="426">
        <v>7.6055555555555561</v>
      </c>
      <c r="D3441" s="426">
        <v>26.030688888888889</v>
      </c>
      <c r="E3441" s="14">
        <v>3.0911141888741485</v>
      </c>
      <c r="F3441" s="14">
        <v>0</v>
      </c>
    </row>
    <row r="3442" spans="1:6" x14ac:dyDescent="0.3">
      <c r="A3442" s="425">
        <v>45072</v>
      </c>
      <c r="B3442" s="12">
        <v>146</v>
      </c>
      <c r="C3442" s="426">
        <v>19.259999999999998</v>
      </c>
      <c r="D3442" s="426">
        <v>26.161533333333338</v>
      </c>
      <c r="E3442" s="14">
        <v>3.1406580919246934</v>
      </c>
      <c r="F3442" s="14">
        <v>0</v>
      </c>
    </row>
    <row r="3443" spans="1:6" x14ac:dyDescent="0.3">
      <c r="A3443" s="425">
        <v>45073</v>
      </c>
      <c r="B3443" s="12">
        <v>147</v>
      </c>
      <c r="C3443" s="426">
        <v>11.94375</v>
      </c>
      <c r="D3443" s="426">
        <v>26.135933333333334</v>
      </c>
      <c r="E3443" s="14">
        <v>3.1309085945761139</v>
      </c>
      <c r="F3443" s="14">
        <v>0</v>
      </c>
    </row>
    <row r="3444" spans="1:6" x14ac:dyDescent="0.3">
      <c r="A3444" s="425">
        <v>45074</v>
      </c>
      <c r="B3444" s="12">
        <v>148</v>
      </c>
      <c r="C3444" s="426">
        <v>10.8125</v>
      </c>
      <c r="D3444" s="426">
        <v>26.161533333333338</v>
      </c>
      <c r="E3444" s="14">
        <v>3.1406580919246934</v>
      </c>
      <c r="F3444" s="14">
        <v>0</v>
      </c>
    </row>
    <row r="3445" spans="1:6" x14ac:dyDescent="0.3">
      <c r="A3445" s="425">
        <v>45075</v>
      </c>
      <c r="B3445" s="12">
        <v>149</v>
      </c>
      <c r="C3445" s="426">
        <v>12.735714285714286</v>
      </c>
      <c r="D3445" s="426">
        <v>26.050599999999999</v>
      </c>
      <c r="E3445" s="14">
        <v>3.098607514029041</v>
      </c>
      <c r="F3445" s="14">
        <v>0</v>
      </c>
    </row>
    <row r="3446" spans="1:6" x14ac:dyDescent="0.3">
      <c r="A3446" s="425">
        <v>45076</v>
      </c>
      <c r="B3446" s="12">
        <v>150</v>
      </c>
      <c r="C3446" s="426">
        <v>19.162500000000005</v>
      </c>
      <c r="D3446" s="426">
        <v>26.013622222222224</v>
      </c>
      <c r="E3446" s="14">
        <v>3.0847044476611702</v>
      </c>
      <c r="F3446" s="14">
        <v>0</v>
      </c>
    </row>
    <row r="3447" spans="1:6" x14ac:dyDescent="0.3">
      <c r="A3447" s="425">
        <v>45077</v>
      </c>
      <c r="B3447" s="12">
        <v>151</v>
      </c>
      <c r="C3447" s="426">
        <v>7.7777777777777777</v>
      </c>
      <c r="D3447" s="426">
        <v>26.007933333333334</v>
      </c>
      <c r="E3447" s="14">
        <v>3.082570554857103</v>
      </c>
      <c r="F3447" s="14">
        <v>0</v>
      </c>
    </row>
    <row r="3448" spans="1:6" x14ac:dyDescent="0.3">
      <c r="A3448" s="425">
        <v>45078</v>
      </c>
      <c r="B3448" s="12">
        <v>152</v>
      </c>
      <c r="C3448" s="426">
        <v>15.206249999999999</v>
      </c>
      <c r="D3448" s="426">
        <v>26.098955555555555</v>
      </c>
      <c r="E3448" s="14">
        <v>3.0906820105066148</v>
      </c>
      <c r="F3448" s="14">
        <v>0</v>
      </c>
    </row>
    <row r="3449" spans="1:6" x14ac:dyDescent="0.3">
      <c r="A3449" s="425">
        <v>45079</v>
      </c>
      <c r="B3449" s="12">
        <v>153</v>
      </c>
      <c r="C3449" s="426">
        <v>15.865000000000004</v>
      </c>
      <c r="D3449" s="426">
        <v>25.922599999999999</v>
      </c>
      <c r="E3449" s="14">
        <v>3.0250868749527942</v>
      </c>
      <c r="F3449" s="14">
        <v>0</v>
      </c>
    </row>
    <row r="3450" spans="1:6" x14ac:dyDescent="0.3">
      <c r="A3450" s="425">
        <v>45080</v>
      </c>
      <c r="B3450" s="12">
        <v>154</v>
      </c>
      <c r="C3450" s="426">
        <v>11.824999999999999</v>
      </c>
      <c r="D3450" s="426">
        <v>25.945355555555555</v>
      </c>
      <c r="E3450" s="14">
        <v>3.0334788835754889</v>
      </c>
      <c r="F3450" s="14">
        <v>0</v>
      </c>
    </row>
    <row r="3451" spans="1:6" x14ac:dyDescent="0.3">
      <c r="A3451" s="425">
        <v>45081</v>
      </c>
      <c r="B3451" s="12">
        <v>155</v>
      </c>
      <c r="C3451" s="426">
        <v>13.849999999999998</v>
      </c>
      <c r="D3451" s="426">
        <v>25.899844444444447</v>
      </c>
      <c r="E3451" s="14">
        <v>3.0167161117873538</v>
      </c>
      <c r="F3451" s="14">
        <v>0</v>
      </c>
    </row>
    <row r="3452" spans="1:6" x14ac:dyDescent="0.3">
      <c r="A3452" s="425">
        <v>45082</v>
      </c>
      <c r="B3452" s="12">
        <v>156</v>
      </c>
      <c r="C3452" s="426">
        <v>12.783333333333333</v>
      </c>
      <c r="D3452" s="426">
        <v>26.170066666666671</v>
      </c>
      <c r="E3452" s="14">
        <v>3.1174945568641119</v>
      </c>
      <c r="F3452" s="14">
        <v>0</v>
      </c>
    </row>
    <row r="3453" spans="1:6" x14ac:dyDescent="0.3">
      <c r="A3453" s="425">
        <v>45083</v>
      </c>
      <c r="B3453" s="12">
        <v>157</v>
      </c>
      <c r="C3453" s="426">
        <v>9.7375000000000007</v>
      </c>
      <c r="D3453" s="426">
        <v>26.255400000000002</v>
      </c>
      <c r="E3453" s="14">
        <v>3.1499460323339079</v>
      </c>
      <c r="F3453" s="14">
        <v>0</v>
      </c>
    </row>
    <row r="3454" spans="1:6" x14ac:dyDescent="0.3">
      <c r="A3454" s="425">
        <v>45084</v>
      </c>
      <c r="B3454" s="12">
        <v>158</v>
      </c>
      <c r="C3454" s="426">
        <v>9.004999999999999</v>
      </c>
      <c r="D3454" s="426">
        <v>26.147311111111115</v>
      </c>
      <c r="E3454" s="14">
        <v>3.108891788261301</v>
      </c>
      <c r="F3454" s="14">
        <v>0</v>
      </c>
    </row>
    <row r="3455" spans="1:6" x14ac:dyDescent="0.3">
      <c r="A3455" s="425">
        <v>45085</v>
      </c>
      <c r="B3455" s="12">
        <v>159</v>
      </c>
      <c r="C3455" s="426">
        <v>15.144444444444446</v>
      </c>
      <c r="D3455" s="426">
        <v>26.081888888888887</v>
      </c>
      <c r="E3455" s="14">
        <v>3.084278093692375</v>
      </c>
      <c r="F3455" s="14">
        <v>0</v>
      </c>
    </row>
    <row r="3456" spans="1:6" x14ac:dyDescent="0.3">
      <c r="A3456" s="425">
        <v>45086</v>
      </c>
      <c r="B3456" s="12">
        <v>160</v>
      </c>
      <c r="C3456" s="426">
        <v>11.975</v>
      </c>
      <c r="D3456" s="426">
        <v>25.93397777777778</v>
      </c>
      <c r="E3456" s="14">
        <v>3.029280222460164</v>
      </c>
      <c r="F3456" s="14">
        <v>0</v>
      </c>
    </row>
    <row r="3457" spans="1:6" x14ac:dyDescent="0.3">
      <c r="A3457" s="425">
        <v>45087</v>
      </c>
      <c r="B3457" s="12">
        <v>161</v>
      </c>
      <c r="C3457" s="426">
        <v>15.075000000000001</v>
      </c>
      <c r="D3457" s="426">
        <v>26.118866666666669</v>
      </c>
      <c r="E3457" s="14">
        <v>3.0981684500951814</v>
      </c>
      <c r="F3457" s="14">
        <v>0</v>
      </c>
    </row>
    <row r="3458" spans="1:6" x14ac:dyDescent="0.3">
      <c r="A3458" s="425">
        <v>45088</v>
      </c>
      <c r="B3458" s="12">
        <v>162</v>
      </c>
      <c r="C3458" s="426">
        <v>12.430000000000001</v>
      </c>
      <c r="D3458" s="426">
        <v>25.962422222222223</v>
      </c>
      <c r="E3458" s="14">
        <v>3.0397868431685331</v>
      </c>
      <c r="F3458" s="14">
        <v>0</v>
      </c>
    </row>
    <row r="3459" spans="1:6" x14ac:dyDescent="0.3">
      <c r="A3459" s="425">
        <v>45089</v>
      </c>
      <c r="B3459" s="12">
        <v>163</v>
      </c>
      <c r="C3459" s="426">
        <v>18.388888888888889</v>
      </c>
      <c r="D3459" s="426">
        <v>25.979488888888888</v>
      </c>
      <c r="E3459" s="14">
        <v>3.0461067709891259</v>
      </c>
      <c r="F3459" s="14">
        <v>0</v>
      </c>
    </row>
    <row r="3460" spans="1:6" x14ac:dyDescent="0.3">
      <c r="A3460" s="425">
        <v>45090</v>
      </c>
      <c r="B3460" s="12">
        <v>164</v>
      </c>
      <c r="C3460" s="426">
        <v>7.43</v>
      </c>
      <c r="D3460" s="426">
        <v>25.976644444444446</v>
      </c>
      <c r="E3460" s="14">
        <v>3.045052618237909</v>
      </c>
      <c r="F3460" s="14">
        <v>0</v>
      </c>
    </row>
    <row r="3461" spans="1:6" x14ac:dyDescent="0.3">
      <c r="A3461" s="425">
        <v>45091</v>
      </c>
      <c r="B3461" s="12">
        <v>165</v>
      </c>
      <c r="C3461" s="426">
        <v>3.1444444444444448</v>
      </c>
      <c r="D3461" s="426">
        <v>26.11602222222222</v>
      </c>
      <c r="E3461" s="14">
        <v>3.0970979558917286</v>
      </c>
      <c r="F3461" s="14">
        <v>0</v>
      </c>
    </row>
    <row r="3462" spans="1:6" x14ac:dyDescent="0.3">
      <c r="A3462" s="425">
        <v>45092</v>
      </c>
      <c r="B3462" s="12">
        <v>166</v>
      </c>
      <c r="C3462" s="426">
        <v>1.3187500000000001</v>
      </c>
      <c r="D3462" s="426">
        <v>26.138777777777779</v>
      </c>
      <c r="E3462" s="14">
        <v>3.1056712738484888</v>
      </c>
      <c r="F3462" s="14">
        <v>0</v>
      </c>
    </row>
    <row r="3463" spans="1:6" x14ac:dyDescent="0.3">
      <c r="A3463" s="425">
        <v>45093</v>
      </c>
      <c r="B3463" s="12">
        <v>167</v>
      </c>
      <c r="C3463" s="426">
        <v>4.0333333333333332</v>
      </c>
      <c r="D3463" s="426">
        <v>25.831577777777781</v>
      </c>
      <c r="E3463" s="14">
        <v>2.9917311153719313</v>
      </c>
      <c r="F3463" s="14">
        <v>0</v>
      </c>
    </row>
    <row r="3464" spans="1:6" x14ac:dyDescent="0.3">
      <c r="A3464" s="425">
        <v>45094</v>
      </c>
      <c r="B3464" s="12">
        <v>168</v>
      </c>
      <c r="C3464" s="426">
        <v>10.185714285714287</v>
      </c>
      <c r="D3464" s="426">
        <v>25.902688888888889</v>
      </c>
      <c r="E3464" s="14">
        <v>3.0177612959357654</v>
      </c>
      <c r="F3464" s="14">
        <v>0</v>
      </c>
    </row>
    <row r="3465" spans="1:6" x14ac:dyDescent="0.3">
      <c r="A3465" s="425">
        <v>45095</v>
      </c>
      <c r="B3465" s="12">
        <v>169</v>
      </c>
      <c r="C3465" s="426">
        <v>14.016666666666667</v>
      </c>
      <c r="D3465" s="426">
        <v>25.848644444444446</v>
      </c>
      <c r="E3465" s="14">
        <v>2.9979594803233587</v>
      </c>
      <c r="F3465" s="14">
        <v>0</v>
      </c>
    </row>
    <row r="3466" spans="1:6" x14ac:dyDescent="0.3">
      <c r="A3466" s="425">
        <v>45096</v>
      </c>
      <c r="B3466" s="12">
        <v>170</v>
      </c>
      <c r="C3466" s="426">
        <v>12.484999999999999</v>
      </c>
      <c r="D3466" s="426">
        <v>25.905533333333334</v>
      </c>
      <c r="E3466" s="14">
        <v>3.0188068117989499</v>
      </c>
      <c r="F3466" s="14">
        <v>0</v>
      </c>
    </row>
    <row r="3467" spans="1:6" x14ac:dyDescent="0.3">
      <c r="A3467" s="425">
        <v>45097</v>
      </c>
      <c r="B3467" s="12">
        <v>171</v>
      </c>
      <c r="C3467" s="426">
        <v>25.110000000000003</v>
      </c>
      <c r="D3467" s="426">
        <v>25.69788888888889</v>
      </c>
      <c r="E3467" s="14">
        <v>2.943353713789949</v>
      </c>
      <c r="F3467" s="14">
        <v>0</v>
      </c>
    </row>
    <row r="3468" spans="1:6" x14ac:dyDescent="0.3">
      <c r="A3468" s="425">
        <v>45098</v>
      </c>
      <c r="B3468" s="12">
        <v>172</v>
      </c>
      <c r="C3468" s="426">
        <v>16.84375</v>
      </c>
      <c r="D3468" s="426">
        <v>25.894155555555557</v>
      </c>
      <c r="E3468" s="14">
        <v>3.0146267384944938</v>
      </c>
      <c r="F3468" s="14">
        <v>0</v>
      </c>
    </row>
    <row r="3469" spans="1:6" x14ac:dyDescent="0.3">
      <c r="A3469" s="425">
        <v>45099</v>
      </c>
      <c r="B3469" s="12">
        <v>173</v>
      </c>
      <c r="C3469" s="426">
        <v>9.0062500000000014</v>
      </c>
      <c r="D3469" s="426">
        <v>26.079044444444445</v>
      </c>
      <c r="E3469" s="14">
        <v>3.0832119431393239</v>
      </c>
      <c r="F3469" s="14">
        <v>0</v>
      </c>
    </row>
    <row r="3470" spans="1:6" x14ac:dyDescent="0.3">
      <c r="A3470" s="425">
        <v>45100</v>
      </c>
      <c r="B3470" s="12">
        <v>174</v>
      </c>
      <c r="C3470" s="426">
        <v>12.583333333333334</v>
      </c>
      <c r="D3470" s="426">
        <v>25.848644444444446</v>
      </c>
      <c r="E3470" s="14">
        <v>2.9979594803233574</v>
      </c>
      <c r="F3470" s="14">
        <v>0</v>
      </c>
    </row>
    <row r="3471" spans="1:6" x14ac:dyDescent="0.3">
      <c r="A3471" s="425">
        <v>45101</v>
      </c>
      <c r="B3471" s="12">
        <v>175</v>
      </c>
      <c r="C3471" s="426">
        <v>9.7062500000000007</v>
      </c>
      <c r="D3471" s="426">
        <v>25.746244444444443</v>
      </c>
      <c r="E3471" s="14">
        <v>2.9607677901912579</v>
      </c>
      <c r="F3471" s="14">
        <v>0</v>
      </c>
    </row>
    <row r="3472" spans="1:6" x14ac:dyDescent="0.3">
      <c r="A3472" s="425">
        <v>45102</v>
      </c>
      <c r="B3472" s="12">
        <v>176</v>
      </c>
      <c r="C3472" s="426">
        <v>24.727777777777778</v>
      </c>
      <c r="D3472" s="426">
        <v>25.586600000000004</v>
      </c>
      <c r="E3472" s="14">
        <v>2.9036368627998193</v>
      </c>
      <c r="F3472" s="14">
        <v>0</v>
      </c>
    </row>
    <row r="3473" spans="1:6" x14ac:dyDescent="0.3">
      <c r="A3473" s="425">
        <v>45103</v>
      </c>
      <c r="B3473" s="12">
        <v>177</v>
      </c>
      <c r="C3473" s="426">
        <v>14.915000000000001</v>
      </c>
      <c r="D3473" s="426">
        <v>25.905533333333334</v>
      </c>
      <c r="E3473" s="14">
        <v>3.0188068117989499</v>
      </c>
      <c r="F3473" s="14">
        <v>0</v>
      </c>
    </row>
    <row r="3474" spans="1:6" x14ac:dyDescent="0.3">
      <c r="A3474" s="425">
        <v>45104</v>
      </c>
      <c r="B3474" s="12">
        <v>178</v>
      </c>
      <c r="C3474" s="426">
        <v>11.699999999999998</v>
      </c>
      <c r="D3474" s="426">
        <v>25.942511111111113</v>
      </c>
      <c r="E3474" s="14">
        <v>3.0324287200232614</v>
      </c>
      <c r="F3474" s="14">
        <v>0</v>
      </c>
    </row>
    <row r="3475" spans="1:6" x14ac:dyDescent="0.3">
      <c r="A3475" s="425">
        <v>45105</v>
      </c>
      <c r="B3475" s="12">
        <v>179</v>
      </c>
      <c r="C3475" s="426">
        <v>1.9833333333333334</v>
      </c>
      <c r="D3475" s="426">
        <v>25.842955555555555</v>
      </c>
      <c r="E3475" s="14">
        <v>2.9958820348581314</v>
      </c>
      <c r="F3475" s="14">
        <v>0</v>
      </c>
    </row>
    <row r="3476" spans="1:6" x14ac:dyDescent="0.3">
      <c r="A3476" s="425">
        <v>45106</v>
      </c>
      <c r="B3476" s="12">
        <v>180</v>
      </c>
      <c r="C3476" s="426">
        <v>8.6999999999999993</v>
      </c>
      <c r="D3476" s="426">
        <v>25.732022222222223</v>
      </c>
      <c r="E3476" s="14">
        <v>2.955636117401629</v>
      </c>
      <c r="F3476" s="14">
        <v>0</v>
      </c>
    </row>
    <row r="3477" spans="1:6" x14ac:dyDescent="0.3">
      <c r="A3477" s="425">
        <v>45107</v>
      </c>
      <c r="B3477" s="12">
        <v>181</v>
      </c>
      <c r="C3477" s="426">
        <v>7.7950000000000017</v>
      </c>
      <c r="D3477" s="426">
        <v>25.621088888888888</v>
      </c>
      <c r="E3477" s="14">
        <v>2.9158915251560393</v>
      </c>
      <c r="F3477" s="14">
        <v>0</v>
      </c>
    </row>
    <row r="3478" spans="1:6" x14ac:dyDescent="0.3">
      <c r="A3478" s="425">
        <v>45108</v>
      </c>
      <c r="B3478" s="12">
        <v>182</v>
      </c>
      <c r="C3478" s="426">
        <v>13.324999999999999</v>
      </c>
      <c r="D3478" s="426">
        <v>25.669444444444444</v>
      </c>
      <c r="E3478" s="14">
        <v>2.9580118319938578</v>
      </c>
      <c r="F3478" s="14">
        <v>0</v>
      </c>
    </row>
    <row r="3479" spans="1:6" x14ac:dyDescent="0.3">
      <c r="A3479" s="425">
        <v>45109</v>
      </c>
      <c r="B3479" s="12">
        <v>183</v>
      </c>
      <c r="C3479" s="426">
        <v>10.938888888888888</v>
      </c>
      <c r="D3479" s="426">
        <v>25.459240000000001</v>
      </c>
      <c r="E3479" s="14">
        <v>2.8830272326553912</v>
      </c>
      <c r="F3479" s="14">
        <v>0</v>
      </c>
    </row>
    <row r="3480" spans="1:6" x14ac:dyDescent="0.3">
      <c r="A3480" s="425">
        <v>45110</v>
      </c>
      <c r="B3480" s="12">
        <v>184</v>
      </c>
      <c r="C3480" s="426">
        <v>16.055</v>
      </c>
      <c r="D3480" s="426">
        <v>25.4618</v>
      </c>
      <c r="E3480" s="14">
        <v>2.8839296057213257</v>
      </c>
      <c r="F3480" s="14">
        <v>0</v>
      </c>
    </row>
    <row r="3481" spans="1:6" x14ac:dyDescent="0.3">
      <c r="A3481" s="425">
        <v>45111</v>
      </c>
      <c r="B3481" s="12">
        <v>185</v>
      </c>
      <c r="C3481" s="426">
        <v>13.19375</v>
      </c>
      <c r="D3481" s="426">
        <v>25.635311111111115</v>
      </c>
      <c r="E3481" s="14">
        <v>2.9457129327927731</v>
      </c>
      <c r="F3481" s="14">
        <v>0</v>
      </c>
    </row>
    <row r="3482" spans="1:6" x14ac:dyDescent="0.3">
      <c r="A3482" s="425">
        <v>45112</v>
      </c>
      <c r="B3482" s="12">
        <v>186</v>
      </c>
      <c r="C3482" s="426">
        <v>12.775</v>
      </c>
      <c r="D3482" s="426">
        <v>25.48171111111111</v>
      </c>
      <c r="E3482" s="14">
        <v>2.8909571616540095</v>
      </c>
      <c r="F3482" s="14">
        <v>0</v>
      </c>
    </row>
    <row r="3483" spans="1:6" x14ac:dyDescent="0.3">
      <c r="A3483" s="425">
        <v>45113</v>
      </c>
      <c r="B3483" s="12">
        <v>187</v>
      </c>
      <c r="C3483" s="426">
        <v>16.331250000000001</v>
      </c>
      <c r="D3483" s="426">
        <v>25.551400000000001</v>
      </c>
      <c r="E3483" s="14">
        <v>2.9156807366395259</v>
      </c>
      <c r="F3483" s="14">
        <v>0</v>
      </c>
    </row>
    <row r="3484" spans="1:6" x14ac:dyDescent="0.3">
      <c r="A3484" s="425">
        <v>45114</v>
      </c>
      <c r="B3484" s="12">
        <v>188</v>
      </c>
      <c r="C3484" s="426">
        <v>2.8444444444444441</v>
      </c>
      <c r="D3484" s="426">
        <v>25.697319999999998</v>
      </c>
      <c r="E3484" s="14">
        <v>2.9680913529735227</v>
      </c>
      <c r="F3484" s="14">
        <v>0</v>
      </c>
    </row>
    <row r="3485" spans="1:6" x14ac:dyDescent="0.3">
      <c r="A3485" s="425">
        <v>45115</v>
      </c>
      <c r="B3485" s="12">
        <v>189</v>
      </c>
      <c r="C3485" s="426">
        <v>2.0833333333333335</v>
      </c>
      <c r="D3485" s="426">
        <v>25.623080000000002</v>
      </c>
      <c r="E3485" s="14">
        <v>2.9413174367718269</v>
      </c>
      <c r="F3485" s="14">
        <v>0</v>
      </c>
    </row>
    <row r="3486" spans="1:6" x14ac:dyDescent="0.3">
      <c r="A3486" s="425">
        <v>45116</v>
      </c>
      <c r="B3486" s="12">
        <v>190</v>
      </c>
      <c r="C3486" s="426">
        <v>6.7055555555555557</v>
      </c>
      <c r="D3486" s="426">
        <v>25.812519999999999</v>
      </c>
      <c r="E3486" s="14">
        <v>3.0100850149883658</v>
      </c>
      <c r="F3486" s="14">
        <v>0</v>
      </c>
    </row>
    <row r="3487" spans="1:6" x14ac:dyDescent="0.3">
      <c r="A3487" s="425">
        <v>45117</v>
      </c>
      <c r="B3487" s="12">
        <v>191</v>
      </c>
      <c r="C3487" s="426">
        <v>11.725</v>
      </c>
      <c r="D3487" s="426">
        <v>25.707560000000001</v>
      </c>
      <c r="E3487" s="14">
        <v>2.971802039279797</v>
      </c>
      <c r="F3487" s="14">
        <v>0</v>
      </c>
    </row>
    <row r="3488" spans="1:6" x14ac:dyDescent="0.3">
      <c r="A3488" s="425">
        <v>45118</v>
      </c>
      <c r="B3488" s="12">
        <v>192</v>
      </c>
      <c r="C3488" s="426">
        <v>8.56111111111111</v>
      </c>
      <c r="D3488" s="426">
        <v>25.697319999999998</v>
      </c>
      <c r="E3488" s="14">
        <v>2.9680913529735227</v>
      </c>
      <c r="F3488" s="14">
        <v>0</v>
      </c>
    </row>
    <row r="3489" spans="1:6" x14ac:dyDescent="0.3">
      <c r="A3489" s="425">
        <v>45119</v>
      </c>
      <c r="B3489" s="12">
        <v>193</v>
      </c>
      <c r="C3489" s="426">
        <v>6.7944444444444443</v>
      </c>
      <c r="D3489" s="426">
        <v>25.707560000000001</v>
      </c>
      <c r="E3489" s="14">
        <v>2.971802039279797</v>
      </c>
      <c r="F3489" s="14">
        <v>0</v>
      </c>
    </row>
    <row r="3490" spans="1:6" x14ac:dyDescent="0.3">
      <c r="A3490" s="425">
        <v>45120</v>
      </c>
      <c r="B3490" s="12">
        <v>194</v>
      </c>
      <c r="C3490" s="426">
        <v>8.1166666666666671</v>
      </c>
      <c r="D3490" s="426">
        <v>25.766439999999999</v>
      </c>
      <c r="E3490" s="14">
        <v>2.9932220588305416</v>
      </c>
      <c r="F3490" s="14">
        <v>0</v>
      </c>
    </row>
    <row r="3491" spans="1:6" x14ac:dyDescent="0.3">
      <c r="A3491" s="425">
        <v>45121</v>
      </c>
      <c r="B3491" s="12">
        <v>195</v>
      </c>
      <c r="C3491" s="426">
        <v>16.105555555555554</v>
      </c>
      <c r="D3491" s="426">
        <v>25.982333333333337</v>
      </c>
      <c r="E3491" s="14">
        <v>3.072984656879084</v>
      </c>
      <c r="F3491" s="14">
        <v>0</v>
      </c>
    </row>
    <row r="3492" spans="1:6" x14ac:dyDescent="0.3">
      <c r="A3492" s="425">
        <v>45122</v>
      </c>
      <c r="B3492" s="12">
        <v>196</v>
      </c>
      <c r="C3492" s="426">
        <v>5.6083333333333334</v>
      </c>
      <c r="D3492" s="426">
        <v>25.723488888888888</v>
      </c>
      <c r="E3492" s="14">
        <v>2.9775827732211613</v>
      </c>
      <c r="F3492" s="14">
        <v>0</v>
      </c>
    </row>
    <row r="3493" spans="1:6" x14ac:dyDescent="0.3">
      <c r="A3493" s="425">
        <v>45123</v>
      </c>
      <c r="B3493" s="12">
        <v>197</v>
      </c>
      <c r="C3493" s="426">
        <v>15.344444444444447</v>
      </c>
      <c r="D3493" s="426">
        <v>25.45412</v>
      </c>
      <c r="E3493" s="14">
        <v>2.8812232858781179</v>
      </c>
      <c r="F3493" s="14">
        <v>0</v>
      </c>
    </row>
    <row r="3494" spans="1:6" x14ac:dyDescent="0.3">
      <c r="A3494" s="425">
        <v>45124</v>
      </c>
      <c r="B3494" s="12">
        <v>198</v>
      </c>
      <c r="C3494" s="426">
        <v>5.5277777777777777</v>
      </c>
      <c r="D3494" s="426">
        <v>25.643560000000001</v>
      </c>
      <c r="E3494" s="14">
        <v>2.9486807944635762</v>
      </c>
      <c r="F3494" s="14">
        <v>0</v>
      </c>
    </row>
    <row r="3495" spans="1:6" x14ac:dyDescent="0.3">
      <c r="A3495" s="425">
        <v>45125</v>
      </c>
      <c r="B3495" s="12">
        <v>199</v>
      </c>
      <c r="C3495" s="426">
        <v>12.614999999999998</v>
      </c>
      <c r="D3495" s="426">
        <v>25.582120000000003</v>
      </c>
      <c r="E3495" s="14">
        <v>2.9266421897261297</v>
      </c>
      <c r="F3495" s="14">
        <v>0</v>
      </c>
    </row>
    <row r="3496" spans="1:6" x14ac:dyDescent="0.3">
      <c r="A3496" s="425">
        <v>45126</v>
      </c>
      <c r="B3496" s="12">
        <v>200</v>
      </c>
      <c r="C3496" s="426">
        <v>13.334999999999999</v>
      </c>
      <c r="D3496" s="426">
        <v>25.820200000000003</v>
      </c>
      <c r="E3496" s="14">
        <v>3.0129040103642795</v>
      </c>
      <c r="F3496" s="14">
        <v>0</v>
      </c>
    </row>
    <row r="3497" spans="1:6" x14ac:dyDescent="0.3">
      <c r="A3497" s="425">
        <v>45127</v>
      </c>
      <c r="B3497" s="12">
        <v>201</v>
      </c>
      <c r="C3497" s="426">
        <v>17.656249999999996</v>
      </c>
      <c r="D3497" s="426">
        <v>25.840679999999999</v>
      </c>
      <c r="E3497" s="14">
        <v>3.0204332191396612</v>
      </c>
      <c r="F3497" s="14">
        <v>0</v>
      </c>
    </row>
    <row r="3498" spans="1:6" x14ac:dyDescent="0.3">
      <c r="A3498" s="425">
        <v>45128</v>
      </c>
      <c r="B3498" s="12">
        <v>202</v>
      </c>
      <c r="C3498" s="426">
        <v>3.9187500000000002</v>
      </c>
      <c r="D3498" s="426">
        <v>25.63588</v>
      </c>
      <c r="E3498" s="14">
        <v>2.9459175234785873</v>
      </c>
      <c r="F3498" s="14">
        <v>0</v>
      </c>
    </row>
    <row r="3499" spans="1:6" x14ac:dyDescent="0.3">
      <c r="A3499" s="425">
        <v>45129</v>
      </c>
      <c r="B3499" s="12">
        <v>203</v>
      </c>
      <c r="C3499" s="426">
        <v>5.8687500000000004</v>
      </c>
      <c r="D3499" s="426">
        <v>25.615400000000001</v>
      </c>
      <c r="E3499" s="14">
        <v>2.9385606025620166</v>
      </c>
      <c r="F3499" s="14">
        <v>0</v>
      </c>
    </row>
    <row r="3500" spans="1:6" x14ac:dyDescent="0.3">
      <c r="A3500" s="425">
        <v>45130</v>
      </c>
      <c r="B3500" s="12">
        <v>204</v>
      </c>
      <c r="C3500" s="426">
        <v>5.3055555555555554</v>
      </c>
      <c r="D3500" s="426">
        <v>25.630759999999999</v>
      </c>
      <c r="E3500" s="14">
        <v>2.9440766841859345</v>
      </c>
      <c r="F3500" s="14">
        <v>0</v>
      </c>
    </row>
    <row r="3501" spans="1:6" x14ac:dyDescent="0.3">
      <c r="A3501" s="425">
        <v>45131</v>
      </c>
      <c r="B3501" s="12">
        <v>205</v>
      </c>
      <c r="C3501" s="426">
        <v>4.05</v>
      </c>
      <c r="D3501" s="426">
        <v>25.523240000000001</v>
      </c>
      <c r="E3501" s="14">
        <v>2.9056665655460754</v>
      </c>
      <c r="F3501" s="14">
        <v>0</v>
      </c>
    </row>
    <row r="3502" spans="1:6" x14ac:dyDescent="0.3">
      <c r="A3502" s="425">
        <v>45132</v>
      </c>
      <c r="B3502" s="12">
        <v>206</v>
      </c>
      <c r="C3502" s="426">
        <v>5.56</v>
      </c>
      <c r="D3502" s="426">
        <v>25.658919999999998</v>
      </c>
      <c r="E3502" s="14">
        <v>2.9542145823779902</v>
      </c>
      <c r="F3502" s="14">
        <v>0</v>
      </c>
    </row>
    <row r="3503" spans="1:6" x14ac:dyDescent="0.3">
      <c r="A3503" s="425">
        <v>45133</v>
      </c>
      <c r="B3503" s="12">
        <v>207</v>
      </c>
      <c r="C3503" s="426">
        <v>9.8249999999999993</v>
      </c>
      <c r="D3503" s="426">
        <v>25.815079999999998</v>
      </c>
      <c r="E3503" s="14">
        <v>3.0110244100232531</v>
      </c>
      <c r="F3503" s="14">
        <v>0</v>
      </c>
    </row>
    <row r="3504" spans="1:6" x14ac:dyDescent="0.3">
      <c r="A3504" s="425">
        <v>45134</v>
      </c>
      <c r="B3504" s="12">
        <v>208</v>
      </c>
      <c r="C3504" s="426">
        <v>2.5625</v>
      </c>
      <c r="D3504" s="426">
        <v>25.687080000000002</v>
      </c>
      <c r="E3504" s="14">
        <v>2.964384968886467</v>
      </c>
      <c r="F3504" s="14">
        <v>0</v>
      </c>
    </row>
    <row r="3505" spans="1:6" x14ac:dyDescent="0.3">
      <c r="A3505" s="425">
        <v>45135</v>
      </c>
      <c r="B3505" s="12">
        <v>209</v>
      </c>
      <c r="C3505" s="426">
        <v>1.9055555555555554</v>
      </c>
      <c r="D3505" s="426">
        <v>25.681960000000004</v>
      </c>
      <c r="E3505" s="14">
        <v>2.9625333896551829</v>
      </c>
      <c r="F3505" s="14">
        <v>0</v>
      </c>
    </row>
    <row r="3506" spans="1:6" x14ac:dyDescent="0.3">
      <c r="A3506" s="425">
        <v>45136</v>
      </c>
      <c r="B3506" s="12">
        <v>210</v>
      </c>
      <c r="C3506" s="426">
        <v>1.1428571428571428</v>
      </c>
      <c r="D3506" s="426">
        <v>25.524377777777779</v>
      </c>
      <c r="E3506" s="14">
        <v>2.9060705517188259</v>
      </c>
      <c r="F3506" s="14">
        <v>0</v>
      </c>
    </row>
    <row r="3507" spans="1:6" x14ac:dyDescent="0.3">
      <c r="A3507" s="425">
        <v>45137</v>
      </c>
      <c r="B3507" s="12">
        <v>211</v>
      </c>
      <c r="C3507" s="426">
        <v>1.3222222222222222</v>
      </c>
      <c r="D3507" s="426">
        <v>25.336360000000003</v>
      </c>
      <c r="E3507" s="14">
        <v>2.8400261989226299</v>
      </c>
      <c r="F3507" s="14">
        <v>0</v>
      </c>
    </row>
    <row r="3508" spans="1:6" x14ac:dyDescent="0.3">
      <c r="A3508" s="425">
        <v>45138</v>
      </c>
      <c r="B3508" s="12">
        <v>212</v>
      </c>
      <c r="C3508" s="426">
        <v>5.5142857142857142</v>
      </c>
      <c r="D3508" s="426">
        <v>25.697320000000005</v>
      </c>
      <c r="E3508" s="14">
        <v>2.968091352973524</v>
      </c>
      <c r="F3508" s="14">
        <v>0</v>
      </c>
    </row>
    <row r="3509" spans="1:6" x14ac:dyDescent="0.3">
      <c r="A3509" s="425">
        <v>45139</v>
      </c>
      <c r="B3509" s="12">
        <v>213</v>
      </c>
      <c r="C3509" s="426">
        <v>2.6357142857142857</v>
      </c>
      <c r="D3509" s="426">
        <v>25.436199999999999</v>
      </c>
      <c r="E3509" s="14">
        <v>2.8749178626260323</v>
      </c>
      <c r="F3509" s="14">
        <v>0</v>
      </c>
    </row>
    <row r="3510" spans="1:6" x14ac:dyDescent="0.3">
      <c r="A3510" s="425">
        <v>45140</v>
      </c>
      <c r="B3510" s="12">
        <v>214</v>
      </c>
      <c r="C3510" s="426">
        <v>3.0142857142857138</v>
      </c>
      <c r="D3510" s="426">
        <v>25.469480000000004</v>
      </c>
      <c r="E3510" s="14">
        <v>2.8866383239430862</v>
      </c>
      <c r="F3510" s="14">
        <v>0</v>
      </c>
    </row>
    <row r="3511" spans="1:6" x14ac:dyDescent="0.3">
      <c r="A3511" s="425">
        <v>45141</v>
      </c>
      <c r="B3511" s="12">
        <v>215</v>
      </c>
      <c r="C3511" s="426">
        <v>2.2700000000000005</v>
      </c>
      <c r="D3511" s="426">
        <v>25.584111111111113</v>
      </c>
      <c r="E3511" s="14">
        <v>2.9273539841117922</v>
      </c>
      <c r="F3511" s="14">
        <v>0</v>
      </c>
    </row>
    <row r="3512" spans="1:6" x14ac:dyDescent="0.3">
      <c r="A3512" s="425">
        <v>45142</v>
      </c>
      <c r="B3512" s="12">
        <v>216</v>
      </c>
      <c r="C3512" s="426">
        <v>3.5277777777777772</v>
      </c>
      <c r="D3512" s="426">
        <v>25.666600000000003</v>
      </c>
      <c r="E3512" s="14">
        <v>2.9569851007135508</v>
      </c>
      <c r="F3512" s="14">
        <v>0</v>
      </c>
    </row>
    <row r="3513" spans="1:6" x14ac:dyDescent="0.3">
      <c r="A3513" s="425">
        <v>45143</v>
      </c>
      <c r="B3513" s="12">
        <v>217</v>
      </c>
      <c r="C3513" s="426">
        <v>0.66666666666666663</v>
      </c>
      <c r="D3513" s="426">
        <v>25.761320000000005</v>
      </c>
      <c r="E3513" s="14">
        <v>2.9913537915921986</v>
      </c>
      <c r="F3513" s="14">
        <v>0</v>
      </c>
    </row>
    <row r="3514" spans="1:6" x14ac:dyDescent="0.3">
      <c r="A3514" s="425">
        <v>45144</v>
      </c>
      <c r="B3514" s="12">
        <v>218</v>
      </c>
      <c r="C3514" s="426">
        <v>0.45714285714285718</v>
      </c>
      <c r="D3514" s="426">
        <v>25.697320000000005</v>
      </c>
      <c r="E3514" s="14">
        <v>2.968091352973524</v>
      </c>
      <c r="F3514" s="14">
        <v>0</v>
      </c>
    </row>
    <row r="3515" spans="1:6" x14ac:dyDescent="0.3">
      <c r="A3515" s="425">
        <v>45145</v>
      </c>
      <c r="B3515" s="12">
        <v>219</v>
      </c>
      <c r="C3515" s="426">
        <v>4.8777777777777773</v>
      </c>
      <c r="D3515" s="426">
        <v>25.60004</v>
      </c>
      <c r="E3515" s="14">
        <v>2.9330541709394029</v>
      </c>
      <c r="F3515" s="14">
        <v>0</v>
      </c>
    </row>
    <row r="3516" spans="1:6" x14ac:dyDescent="0.3">
      <c r="A3516" s="425">
        <v>45146</v>
      </c>
      <c r="B3516" s="12">
        <v>220</v>
      </c>
      <c r="C3516" s="426">
        <v>3.0785714285714283</v>
      </c>
      <c r="D3516" s="426">
        <v>25.7178</v>
      </c>
      <c r="E3516" s="14">
        <v>2.975517029468592</v>
      </c>
      <c r="F3516" s="14">
        <v>0</v>
      </c>
    </row>
    <row r="3517" spans="1:6" x14ac:dyDescent="0.3">
      <c r="A3517" s="425">
        <v>45147</v>
      </c>
      <c r="B3517" s="12">
        <v>221</v>
      </c>
      <c r="C3517" s="426">
        <v>3.05</v>
      </c>
      <c r="D3517" s="426">
        <v>25.625640000000004</v>
      </c>
      <c r="E3517" s="14">
        <v>2.942236917741297</v>
      </c>
      <c r="F3517" s="14">
        <v>0</v>
      </c>
    </row>
    <row r="3518" spans="1:6" x14ac:dyDescent="0.3">
      <c r="A3518" s="425">
        <v>45148</v>
      </c>
      <c r="B3518" s="12">
        <v>222</v>
      </c>
      <c r="C3518" s="426">
        <v>4.1722222222222216</v>
      </c>
      <c r="D3518" s="426">
        <v>25.661480000000001</v>
      </c>
      <c r="E3518" s="14">
        <v>2.9551378199566289</v>
      </c>
      <c r="F3518" s="14">
        <v>0</v>
      </c>
    </row>
    <row r="3519" spans="1:6" x14ac:dyDescent="0.3">
      <c r="A3519" s="425">
        <v>45149</v>
      </c>
      <c r="B3519" s="12">
        <v>223</v>
      </c>
      <c r="C3519" s="426">
        <v>1.655</v>
      </c>
      <c r="D3519" s="426">
        <v>25.77412</v>
      </c>
      <c r="E3519" s="14">
        <v>2.996026481675115</v>
      </c>
      <c r="F3519" s="14">
        <v>0</v>
      </c>
    </row>
    <row r="3520" spans="1:6" x14ac:dyDescent="0.3">
      <c r="A3520" s="425">
        <v>45150</v>
      </c>
      <c r="B3520" s="12">
        <v>224</v>
      </c>
      <c r="C3520" s="426">
        <v>4.1449999999999996</v>
      </c>
      <c r="D3520" s="426">
        <v>25.753640000000001</v>
      </c>
      <c r="E3520" s="14">
        <v>2.9885534122031614</v>
      </c>
      <c r="F3520" s="14">
        <v>0</v>
      </c>
    </row>
    <row r="3521" spans="1:6" x14ac:dyDescent="0.3">
      <c r="A3521" s="425">
        <v>45151</v>
      </c>
      <c r="B3521" s="12">
        <v>225</v>
      </c>
      <c r="C3521" s="426">
        <v>2.8055555555555554</v>
      </c>
      <c r="D3521" s="426">
        <v>25.510439999999999</v>
      </c>
      <c r="E3521" s="14">
        <v>2.9011253562970931</v>
      </c>
      <c r="F3521" s="14">
        <v>0</v>
      </c>
    </row>
    <row r="3522" spans="1:6" x14ac:dyDescent="0.3">
      <c r="A3522" s="425">
        <v>45152</v>
      </c>
      <c r="B3522" s="12">
        <v>226</v>
      </c>
      <c r="C3522" s="426">
        <v>0.18571428571428572</v>
      </c>
      <c r="D3522" s="426">
        <v>25.533480000000001</v>
      </c>
      <c r="E3522" s="14">
        <v>2.9093043408626893</v>
      </c>
      <c r="F3522" s="14">
        <v>0</v>
      </c>
    </row>
    <row r="3523" spans="1:6" x14ac:dyDescent="0.3">
      <c r="A3523" s="425">
        <v>45153</v>
      </c>
      <c r="B3523" s="12">
        <v>227</v>
      </c>
      <c r="C3523" s="426">
        <v>0.38125000000000003</v>
      </c>
      <c r="D3523" s="426">
        <v>25.556519999999999</v>
      </c>
      <c r="E3523" s="14">
        <v>2.9175049702385554</v>
      </c>
      <c r="F3523" s="14">
        <v>0</v>
      </c>
    </row>
    <row r="3524" spans="1:6" x14ac:dyDescent="0.3">
      <c r="A3524" s="425">
        <v>45154</v>
      </c>
      <c r="B3524" s="12">
        <v>228</v>
      </c>
      <c r="C3524" s="426">
        <v>2.15</v>
      </c>
      <c r="D3524" s="426">
        <v>25.715239999999998</v>
      </c>
      <c r="E3524" s="14">
        <v>2.9745878783414672</v>
      </c>
      <c r="F3524" s="14">
        <v>0</v>
      </c>
    </row>
    <row r="3525" spans="1:6" x14ac:dyDescent="0.3">
      <c r="A3525" s="425">
        <v>45155</v>
      </c>
      <c r="B3525" s="12">
        <v>229</v>
      </c>
      <c r="C3525" s="426">
        <v>0.92499999999999993</v>
      </c>
      <c r="D3525" s="426">
        <v>25.751080000000002</v>
      </c>
      <c r="E3525" s="14">
        <v>2.9876204913613371</v>
      </c>
      <c r="F3525" s="14">
        <v>0</v>
      </c>
    </row>
    <row r="3526" spans="1:6" x14ac:dyDescent="0.3">
      <c r="A3526" s="425">
        <v>45156</v>
      </c>
      <c r="B3526" s="12">
        <v>230</v>
      </c>
      <c r="C3526" s="426">
        <v>1.2</v>
      </c>
      <c r="D3526" s="426">
        <v>25.418279999999996</v>
      </c>
      <c r="E3526" s="14">
        <v>2.8686254843539989</v>
      </c>
      <c r="F3526" s="14">
        <v>0</v>
      </c>
    </row>
    <row r="3527" spans="1:6" x14ac:dyDescent="0.3">
      <c r="A3527" s="425">
        <v>45157</v>
      </c>
      <c r="B3527" s="12">
        <v>231</v>
      </c>
      <c r="C3527" s="426">
        <v>3.7611111111111111</v>
      </c>
      <c r="D3527" s="426">
        <v>25.37988</v>
      </c>
      <c r="E3527" s="14">
        <v>2.8551857017033915</v>
      </c>
      <c r="F3527" s="14">
        <v>0</v>
      </c>
    </row>
    <row r="3528" spans="1:6" x14ac:dyDescent="0.3">
      <c r="A3528" s="425">
        <v>45158</v>
      </c>
      <c r="B3528" s="12">
        <v>232</v>
      </c>
      <c r="C3528" s="426">
        <v>0.19999999999999998</v>
      </c>
      <c r="D3528" s="426">
        <v>25.47972</v>
      </c>
      <c r="E3528" s="14">
        <v>2.8902536802736347</v>
      </c>
      <c r="F3528" s="14">
        <v>0</v>
      </c>
    </row>
    <row r="3529" spans="1:6" x14ac:dyDescent="0.3">
      <c r="A3529" s="425">
        <v>45159</v>
      </c>
      <c r="B3529" s="12">
        <v>233</v>
      </c>
      <c r="C3529" s="426">
        <v>1.6666666666666666E-2</v>
      </c>
      <c r="D3529" s="426">
        <v>25.649533333333334</v>
      </c>
      <c r="E3529" s="14">
        <v>2.9508316748788941</v>
      </c>
      <c r="F3529" s="14">
        <v>0</v>
      </c>
    </row>
    <row r="3530" spans="1:6" x14ac:dyDescent="0.3">
      <c r="A3530" s="425">
        <v>45160</v>
      </c>
      <c r="B3530" s="12">
        <v>234</v>
      </c>
      <c r="C3530" s="426">
        <v>0.47142857142857142</v>
      </c>
      <c r="D3530" s="426">
        <v>25.612839999999998</v>
      </c>
      <c r="E3530" s="14">
        <v>2.9376421939713748</v>
      </c>
      <c r="F3530" s="14">
        <v>0</v>
      </c>
    </row>
    <row r="3531" spans="1:6" x14ac:dyDescent="0.3">
      <c r="A3531" s="425">
        <v>45161</v>
      </c>
      <c r="B3531" s="12">
        <v>235</v>
      </c>
      <c r="C3531" s="426">
        <v>1.2749999999999999</v>
      </c>
      <c r="D3531" s="426">
        <v>25.589799999999997</v>
      </c>
      <c r="E3531" s="14">
        <v>2.9293885748541539</v>
      </c>
      <c r="F3531" s="14">
        <v>0</v>
      </c>
    </row>
    <row r="3532" spans="1:6" x14ac:dyDescent="0.3">
      <c r="A3532" s="425">
        <v>45162</v>
      </c>
      <c r="B3532" s="12">
        <v>236</v>
      </c>
      <c r="C3532" s="426">
        <v>0.16666666666666666</v>
      </c>
      <c r="D3532" s="426">
        <v>25.776679999999999</v>
      </c>
      <c r="E3532" s="14">
        <v>2.9969618285902162</v>
      </c>
      <c r="F3532" s="14">
        <v>0</v>
      </c>
    </row>
    <row r="3533" spans="1:6" x14ac:dyDescent="0.3">
      <c r="A3533" s="425">
        <v>45163</v>
      </c>
      <c r="B3533" s="12">
        <v>237</v>
      </c>
      <c r="C3533" s="426">
        <v>0.23333333333333334</v>
      </c>
      <c r="D3533" s="426">
        <v>25.651240000000001</v>
      </c>
      <c r="E3533" s="14">
        <v>2.9514464805289866</v>
      </c>
      <c r="F3533" s="14">
        <v>0</v>
      </c>
    </row>
    <row r="3534" spans="1:6" x14ac:dyDescent="0.3">
      <c r="A3534" s="425">
        <v>45164</v>
      </c>
      <c r="B3534" s="12">
        <v>238</v>
      </c>
      <c r="C3534" s="426">
        <v>4.0444444444444443</v>
      </c>
      <c r="D3534" s="426">
        <v>25.602600000000002</v>
      </c>
      <c r="E3534" s="14">
        <v>2.9339712396432418</v>
      </c>
      <c r="F3534" s="14">
        <v>0</v>
      </c>
    </row>
    <row r="3535" spans="1:6" x14ac:dyDescent="0.3">
      <c r="A3535" s="425">
        <v>45165</v>
      </c>
      <c r="B3535" s="12">
        <v>239</v>
      </c>
      <c r="C3535" s="426">
        <v>0.15</v>
      </c>
      <c r="D3535" s="426">
        <v>25.738280000000003</v>
      </c>
      <c r="E3535" s="14">
        <v>2.9829599281437638</v>
      </c>
      <c r="F3535" s="14">
        <v>0</v>
      </c>
    </row>
    <row r="3536" spans="1:6" x14ac:dyDescent="0.3">
      <c r="A3536" s="425">
        <v>45166</v>
      </c>
      <c r="B3536" s="12">
        <v>240</v>
      </c>
      <c r="C3536" s="426">
        <v>1.6</v>
      </c>
      <c r="D3536" s="426">
        <v>25.8202</v>
      </c>
      <c r="E3536" s="14">
        <v>3.012904010364279</v>
      </c>
      <c r="F3536" s="14">
        <v>0</v>
      </c>
    </row>
    <row r="3537" spans="1:6" x14ac:dyDescent="0.3">
      <c r="A3537" s="425">
        <v>45167</v>
      </c>
      <c r="B3537" s="12">
        <v>241</v>
      </c>
      <c r="C3537" s="426">
        <v>2.25</v>
      </c>
      <c r="D3537" s="426">
        <v>25.658920000000002</v>
      </c>
      <c r="E3537" s="14">
        <v>2.9542145823779911</v>
      </c>
      <c r="F3537" s="14">
        <v>0</v>
      </c>
    </row>
    <row r="3538" spans="1:6" x14ac:dyDescent="0.3">
      <c r="A3538" s="425">
        <v>45168</v>
      </c>
      <c r="B3538" s="12">
        <v>242</v>
      </c>
      <c r="C3538" s="426">
        <v>0.56111111111111112</v>
      </c>
      <c r="D3538" s="426">
        <v>25.551400000000001</v>
      </c>
      <c r="E3538" s="14">
        <v>2.9156807366395259</v>
      </c>
      <c r="F3538" s="14">
        <v>0</v>
      </c>
    </row>
    <row r="3539" spans="1:6" x14ac:dyDescent="0.3">
      <c r="A3539" s="425">
        <v>45169</v>
      </c>
      <c r="B3539" s="12">
        <v>243</v>
      </c>
      <c r="C3539" s="426">
        <v>0.16666666666666666</v>
      </c>
      <c r="D3539" s="426">
        <v>25.745960000000004</v>
      </c>
      <c r="E3539" s="14">
        <v>2.9857554579538359</v>
      </c>
      <c r="F3539" s="14">
        <v>0</v>
      </c>
    </row>
    <row r="3540" spans="1:6" x14ac:dyDescent="0.3">
      <c r="A3540" s="425">
        <v>45170</v>
      </c>
      <c r="B3540" s="12">
        <v>244</v>
      </c>
      <c r="C3540" s="426">
        <v>5</v>
      </c>
      <c r="D3540" s="426">
        <v>25.761319999999998</v>
      </c>
      <c r="E3540" s="14">
        <v>3.0164912184122996</v>
      </c>
      <c r="F3540" s="14">
        <v>0</v>
      </c>
    </row>
    <row r="3541" spans="1:6" x14ac:dyDescent="0.3">
      <c r="A3541" s="425">
        <v>45171</v>
      </c>
      <c r="B3541" s="12">
        <v>245</v>
      </c>
      <c r="C3541" s="426">
        <v>1.4777777777777779</v>
      </c>
      <c r="D3541" s="426">
        <v>25.63588</v>
      </c>
      <c r="E3541" s="14">
        <v>2.9706731329195835</v>
      </c>
      <c r="F3541" s="14">
        <v>0</v>
      </c>
    </row>
    <row r="3542" spans="1:6" x14ac:dyDescent="0.3">
      <c r="A3542" s="425">
        <v>45172</v>
      </c>
      <c r="B3542" s="12">
        <v>246</v>
      </c>
      <c r="C3542" s="426">
        <v>1.6055555555555554</v>
      </c>
      <c r="D3542" s="426">
        <v>25.710120000000003</v>
      </c>
      <c r="E3542" s="14">
        <v>2.9977113108635804</v>
      </c>
      <c r="F3542" s="14">
        <v>0</v>
      </c>
    </row>
    <row r="3543" spans="1:6" x14ac:dyDescent="0.3">
      <c r="A3543" s="425">
        <v>45173</v>
      </c>
      <c r="B3543" s="12">
        <v>247</v>
      </c>
      <c r="C3543" s="426">
        <v>0.42000000000000004</v>
      </c>
      <c r="D3543" s="426">
        <v>25.881640000000001</v>
      </c>
      <c r="E3543" s="14">
        <v>3.0610523246608659</v>
      </c>
      <c r="F3543" s="14">
        <v>0</v>
      </c>
    </row>
    <row r="3544" spans="1:6" x14ac:dyDescent="0.3">
      <c r="A3544" s="425">
        <v>45174</v>
      </c>
      <c r="B3544" s="12">
        <v>248</v>
      </c>
      <c r="C3544" s="426">
        <v>0.22999999999999998</v>
      </c>
      <c r="D3544" s="426">
        <v>25.733160000000002</v>
      </c>
      <c r="E3544" s="14">
        <v>3.0061488284051241</v>
      </c>
      <c r="F3544" s="14">
        <v>0</v>
      </c>
    </row>
    <row r="3545" spans="1:6" x14ac:dyDescent="0.3">
      <c r="A3545" s="425">
        <v>45175</v>
      </c>
      <c r="B3545" s="12">
        <v>249</v>
      </c>
      <c r="C3545" s="426">
        <v>2.1437500000000003</v>
      </c>
      <c r="D3545" s="426">
        <v>25.7818</v>
      </c>
      <c r="E3545" s="14">
        <v>3.0240336116231554</v>
      </c>
      <c r="F3545" s="14">
        <v>0</v>
      </c>
    </row>
    <row r="3546" spans="1:6" x14ac:dyDescent="0.3">
      <c r="A3546" s="425">
        <v>45176</v>
      </c>
      <c r="B3546" s="12">
        <v>250</v>
      </c>
      <c r="C3546" s="426">
        <v>7.0349999999999993</v>
      </c>
      <c r="D3546" s="426">
        <v>25.874244444444443</v>
      </c>
      <c r="E3546" s="14">
        <v>3.0582959754158998</v>
      </c>
      <c r="F3546" s="14">
        <v>0</v>
      </c>
    </row>
    <row r="3547" spans="1:6" x14ac:dyDescent="0.3">
      <c r="A3547" s="425">
        <v>45177</v>
      </c>
      <c r="B3547" s="12">
        <v>251</v>
      </c>
      <c r="C3547" s="426">
        <v>3.5350000000000001</v>
      </c>
      <c r="D3547" s="426">
        <v>25.794599999999996</v>
      </c>
      <c r="E3547" s="14">
        <v>3.0287564469176265</v>
      </c>
      <c r="F3547" s="14">
        <v>0</v>
      </c>
    </row>
    <row r="3548" spans="1:6" x14ac:dyDescent="0.3">
      <c r="A3548" s="425">
        <v>45178</v>
      </c>
      <c r="B3548" s="12">
        <v>252</v>
      </c>
      <c r="C3548" s="426">
        <v>2.2944444444444447</v>
      </c>
      <c r="D3548" s="426">
        <v>25.615400000000001</v>
      </c>
      <c r="E3548" s="14">
        <v>2.9632543891381671</v>
      </c>
      <c r="F3548" s="14">
        <v>0</v>
      </c>
    </row>
    <row r="3549" spans="1:6" x14ac:dyDescent="0.3">
      <c r="A3549" s="425">
        <v>45179</v>
      </c>
      <c r="B3549" s="12">
        <v>253</v>
      </c>
      <c r="C3549" s="426">
        <v>6.0062499999999996</v>
      </c>
      <c r="D3549" s="426">
        <v>25.594920000000002</v>
      </c>
      <c r="E3549" s="14">
        <v>2.9558529450785982</v>
      </c>
      <c r="F3549" s="14">
        <v>0</v>
      </c>
    </row>
    <row r="3550" spans="1:6" x14ac:dyDescent="0.3">
      <c r="A3550" s="425">
        <v>45180</v>
      </c>
      <c r="B3550" s="12">
        <v>254</v>
      </c>
      <c r="C3550" s="426">
        <v>2.1666666666666661</v>
      </c>
      <c r="D3550" s="426">
        <v>25.725480000000005</v>
      </c>
      <c r="E3550" s="14">
        <v>3.0033338798655262</v>
      </c>
      <c r="F3550" s="14">
        <v>0</v>
      </c>
    </row>
    <row r="3551" spans="1:6" x14ac:dyDescent="0.3">
      <c r="A3551" s="425">
        <v>45181</v>
      </c>
      <c r="B3551" s="12">
        <v>255</v>
      </c>
      <c r="C3551" s="426">
        <v>4.9999999999999996E-2</v>
      </c>
      <c r="D3551" s="426">
        <v>25.7818</v>
      </c>
      <c r="E3551" s="14">
        <v>3.0240336116231554</v>
      </c>
      <c r="F3551" s="14">
        <v>0</v>
      </c>
    </row>
    <row r="3552" spans="1:6" x14ac:dyDescent="0.3">
      <c r="A3552" s="425">
        <v>45182</v>
      </c>
      <c r="B3552" s="12">
        <v>256</v>
      </c>
      <c r="C3552" s="426">
        <v>0.5</v>
      </c>
      <c r="D3552" s="426">
        <v>25.697319999999998</v>
      </c>
      <c r="E3552" s="14">
        <v>2.9930332971161571</v>
      </c>
      <c r="F3552" s="14">
        <v>0</v>
      </c>
    </row>
    <row r="3553" spans="1:6" x14ac:dyDescent="0.3">
      <c r="A3553" s="425">
        <v>45183</v>
      </c>
      <c r="B3553" s="12">
        <v>257</v>
      </c>
      <c r="C3553" s="426">
        <v>1.1625000000000001</v>
      </c>
      <c r="D3553" s="426">
        <v>25.881640000000001</v>
      </c>
      <c r="E3553" s="14">
        <v>3.0610523246608659</v>
      </c>
      <c r="F3553" s="14">
        <v>0</v>
      </c>
    </row>
    <row r="3554" spans="1:6" x14ac:dyDescent="0.3">
      <c r="A3554" s="425">
        <v>45184</v>
      </c>
      <c r="B3554" s="12">
        <v>258</v>
      </c>
      <c r="C3554" s="426">
        <v>1.7777777777777777</v>
      </c>
      <c r="D3554" s="426">
        <v>25.857177777777778</v>
      </c>
      <c r="E3554" s="14">
        <v>3.0519438625067803</v>
      </c>
      <c r="F3554" s="14">
        <v>0</v>
      </c>
    </row>
    <row r="3555" spans="1:6" x14ac:dyDescent="0.3">
      <c r="A3555" s="425">
        <v>45185</v>
      </c>
      <c r="B3555" s="12">
        <v>259</v>
      </c>
      <c r="C3555" s="426">
        <v>5.7285714285714286</v>
      </c>
      <c r="D3555" s="426">
        <v>26.04206666666667</v>
      </c>
      <c r="E3555" s="14">
        <v>3.1214057863880935</v>
      </c>
      <c r="F3555" s="14">
        <v>0</v>
      </c>
    </row>
    <row r="3556" spans="1:6" x14ac:dyDescent="0.3">
      <c r="A3556" s="425">
        <v>45186</v>
      </c>
      <c r="B3556" s="12">
        <v>260</v>
      </c>
      <c r="C3556" s="426">
        <v>0.14285714285714285</v>
      </c>
      <c r="D3556" s="426">
        <v>26.187133333333332</v>
      </c>
      <c r="E3556" s="14">
        <v>3.1769091886813556</v>
      </c>
      <c r="F3556" s="14">
        <v>0</v>
      </c>
    </row>
    <row r="3557" spans="1:6" x14ac:dyDescent="0.3">
      <c r="A3557" s="425">
        <v>45187</v>
      </c>
      <c r="B3557" s="12">
        <v>261</v>
      </c>
      <c r="C3557" s="426">
        <v>0.5</v>
      </c>
      <c r="D3557" s="426">
        <v>26.133088888888889</v>
      </c>
      <c r="E3557" s="14">
        <v>3.1561280719010432</v>
      </c>
      <c r="F3557" s="14">
        <v>0</v>
      </c>
    </row>
    <row r="3558" spans="1:6" x14ac:dyDescent="0.3">
      <c r="A3558" s="425">
        <v>45188</v>
      </c>
      <c r="B3558" s="12">
        <v>262</v>
      </c>
      <c r="C3558" s="426">
        <v>0.55714285714285716</v>
      </c>
      <c r="D3558" s="426">
        <v>26.178600000000003</v>
      </c>
      <c r="E3558" s="14">
        <v>3.1736197846573395</v>
      </c>
      <c r="F3558" s="14">
        <v>0</v>
      </c>
    </row>
    <row r="3559" spans="1:6" x14ac:dyDescent="0.3">
      <c r="A3559" s="425">
        <v>45189</v>
      </c>
      <c r="B3559" s="12">
        <v>263</v>
      </c>
      <c r="C3559" s="426">
        <v>0</v>
      </c>
      <c r="D3559" s="426">
        <v>25.874244444444443</v>
      </c>
      <c r="E3559" s="14">
        <v>3.0582959754158998</v>
      </c>
      <c r="F3559" s="14">
        <v>0</v>
      </c>
    </row>
    <row r="3560" spans="1:6" x14ac:dyDescent="0.3">
      <c r="A3560" s="425">
        <v>45190</v>
      </c>
      <c r="B3560" s="12">
        <v>264</v>
      </c>
      <c r="C3560" s="426">
        <v>1.7437499999999999</v>
      </c>
      <c r="D3560" s="426">
        <v>25.80597777777778</v>
      </c>
      <c r="E3560" s="14">
        <v>3.0329602342666835</v>
      </c>
      <c r="F3560" s="14">
        <v>0</v>
      </c>
    </row>
    <row r="3561" spans="1:6" x14ac:dyDescent="0.3">
      <c r="A3561" s="425">
        <v>45191</v>
      </c>
      <c r="B3561" s="12">
        <v>265</v>
      </c>
      <c r="C3561" s="426">
        <v>1.5874999999999999</v>
      </c>
      <c r="D3561" s="426">
        <v>26.007933333333334</v>
      </c>
      <c r="E3561" s="14">
        <v>3.1084745090995991</v>
      </c>
      <c r="F3561" s="14">
        <v>0</v>
      </c>
    </row>
    <row r="3562" spans="1:6" x14ac:dyDescent="0.3">
      <c r="A3562" s="425">
        <v>45192</v>
      </c>
      <c r="B3562" s="12">
        <v>266</v>
      </c>
      <c r="C3562" s="426">
        <v>0.74285714285714277</v>
      </c>
      <c r="D3562" s="426">
        <v>26.101800000000001</v>
      </c>
      <c r="E3562" s="14">
        <v>3.1441530500510422</v>
      </c>
      <c r="F3562" s="14">
        <v>0</v>
      </c>
    </row>
    <row r="3563" spans="1:6" x14ac:dyDescent="0.3">
      <c r="A3563" s="425">
        <v>45193</v>
      </c>
      <c r="B3563" s="12">
        <v>267</v>
      </c>
      <c r="C3563" s="426">
        <v>0</v>
      </c>
      <c r="D3563" s="426">
        <v>25.817355555555558</v>
      </c>
      <c r="E3563" s="14">
        <v>3.0371693995629259</v>
      </c>
      <c r="F3563" s="14">
        <v>0</v>
      </c>
    </row>
    <row r="3564" spans="1:6" x14ac:dyDescent="0.3">
      <c r="A3564" s="425">
        <v>45194</v>
      </c>
      <c r="B3564" s="12">
        <v>268</v>
      </c>
      <c r="C3564" s="426">
        <v>0.94374999999999998</v>
      </c>
      <c r="D3564" s="426">
        <v>25.899844444444444</v>
      </c>
      <c r="E3564" s="14">
        <v>3.0678468933430714</v>
      </c>
      <c r="F3564" s="14">
        <v>0</v>
      </c>
    </row>
    <row r="3565" spans="1:6" x14ac:dyDescent="0.3">
      <c r="A3565" s="425">
        <v>45195</v>
      </c>
      <c r="B3565" s="12">
        <v>269</v>
      </c>
      <c r="C3565" s="426">
        <v>2.0874999999999999</v>
      </c>
      <c r="D3565" s="426">
        <v>26.141622222222225</v>
      </c>
      <c r="E3565" s="14">
        <v>3.1594011294834874</v>
      </c>
      <c r="F3565" s="14">
        <v>0</v>
      </c>
    </row>
    <row r="3566" spans="1:6" x14ac:dyDescent="0.3">
      <c r="A3566" s="425">
        <v>45196</v>
      </c>
      <c r="B3566" s="12">
        <v>270</v>
      </c>
      <c r="C3566" s="426">
        <v>0</v>
      </c>
      <c r="D3566" s="426">
        <v>26.170066666666671</v>
      </c>
      <c r="E3566" s="14">
        <v>3.1703334476584186</v>
      </c>
      <c r="F3566" s="14">
        <v>0</v>
      </c>
    </row>
    <row r="3567" spans="1:6" x14ac:dyDescent="0.3">
      <c r="A3567" s="425">
        <v>45197</v>
      </c>
      <c r="B3567" s="12">
        <v>271</v>
      </c>
      <c r="C3567" s="426">
        <v>0.57777777777777783</v>
      </c>
      <c r="D3567" s="426">
        <v>26.216999999999999</v>
      </c>
      <c r="E3567" s="14">
        <v>3.1884462693516902</v>
      </c>
      <c r="F3567" s="14">
        <v>0</v>
      </c>
    </row>
    <row r="3568" spans="1:6" x14ac:dyDescent="0.3">
      <c r="A3568" s="425">
        <v>45198</v>
      </c>
      <c r="B3568" s="12">
        <v>272</v>
      </c>
      <c r="C3568" s="426">
        <v>0.21249999999999999</v>
      </c>
      <c r="D3568" s="426">
        <v>26.252839999999999</v>
      </c>
      <c r="E3568" s="14">
        <v>3.2023404328839575</v>
      </c>
      <c r="F3568" s="14">
        <v>0</v>
      </c>
    </row>
    <row r="3569" spans="1:6" x14ac:dyDescent="0.3">
      <c r="A3569" s="425">
        <v>45199</v>
      </c>
      <c r="B3569" s="12">
        <v>273</v>
      </c>
      <c r="C3569" s="426">
        <v>0.95</v>
      </c>
      <c r="D3569" s="426">
        <v>26.109480000000001</v>
      </c>
      <c r="E3569" s="14">
        <v>3.1470885640386435</v>
      </c>
      <c r="F3569" s="14">
        <v>0</v>
      </c>
    </row>
    <row r="3570" spans="1:6" x14ac:dyDescent="0.3">
      <c r="A3570" s="425">
        <v>45200</v>
      </c>
      <c r="B3570" s="12">
        <v>274</v>
      </c>
      <c r="C3570" s="426">
        <v>5.5714285714285712</v>
      </c>
      <c r="D3570" s="426">
        <v>26.19652</v>
      </c>
      <c r="E3570" s="14">
        <v>3.2335399279374291</v>
      </c>
      <c r="F3570" s="14">
        <v>0</v>
      </c>
    </row>
    <row r="3571" spans="1:6" x14ac:dyDescent="0.3">
      <c r="A3571" s="425">
        <v>45201</v>
      </c>
      <c r="B3571" s="12">
        <v>275</v>
      </c>
      <c r="C3571" s="426">
        <v>7.5400000000000009</v>
      </c>
      <c r="D3571" s="426">
        <v>26.403880000000001</v>
      </c>
      <c r="E3571" s="14">
        <v>3.3158494653789616</v>
      </c>
      <c r="F3571" s="14">
        <v>0</v>
      </c>
    </row>
    <row r="3572" spans="1:6" x14ac:dyDescent="0.3">
      <c r="A3572" s="425">
        <v>45202</v>
      </c>
      <c r="B3572" s="12">
        <v>276</v>
      </c>
      <c r="C3572" s="426">
        <v>0</v>
      </c>
      <c r="D3572" s="426">
        <v>26.283560000000001</v>
      </c>
      <c r="E3572" s="14">
        <v>3.2678644387754772</v>
      </c>
      <c r="F3572" s="14">
        <v>0</v>
      </c>
    </row>
    <row r="3573" spans="1:6" x14ac:dyDescent="0.3">
      <c r="A3573" s="425">
        <v>45203</v>
      </c>
      <c r="B3573" s="12">
        <v>277</v>
      </c>
      <c r="C3573" s="426">
        <v>0.52222222222222225</v>
      </c>
      <c r="D3573" s="426">
        <v>26.36036</v>
      </c>
      <c r="E3573" s="14">
        <v>3.2984211741757385</v>
      </c>
      <c r="F3573" s="14">
        <v>0</v>
      </c>
    </row>
    <row r="3574" spans="1:6" x14ac:dyDescent="0.3">
      <c r="A3574" s="425">
        <v>45204</v>
      </c>
      <c r="B3574" s="12">
        <v>278</v>
      </c>
      <c r="C3574" s="426">
        <v>1.6111111111111112</v>
      </c>
      <c r="D3574" s="426">
        <v>26.437159999999999</v>
      </c>
      <c r="E3574" s="14">
        <v>3.3292321462019645</v>
      </c>
      <c r="F3574" s="14">
        <v>0</v>
      </c>
    </row>
    <row r="3575" spans="1:6" x14ac:dyDescent="0.3">
      <c r="A3575" s="425">
        <v>45205</v>
      </c>
      <c r="B3575" s="12">
        <v>279</v>
      </c>
      <c r="C3575" s="426">
        <v>4.8499999999999996</v>
      </c>
      <c r="D3575" s="426">
        <v>26.380839999999999</v>
      </c>
      <c r="E3575" s="14">
        <v>3.3066125457073747</v>
      </c>
      <c r="F3575" s="14">
        <v>0</v>
      </c>
    </row>
    <row r="3576" spans="1:6" x14ac:dyDescent="0.3">
      <c r="A3576" s="425">
        <v>45206</v>
      </c>
      <c r="B3576" s="12">
        <v>280</v>
      </c>
      <c r="C3576" s="426">
        <v>0.57999999999999996</v>
      </c>
      <c r="D3576" s="426">
        <v>26.411560000000001</v>
      </c>
      <c r="E3576" s="14">
        <v>3.3189335303552938</v>
      </c>
      <c r="F3576" s="14">
        <v>0</v>
      </c>
    </row>
    <row r="3577" spans="1:6" x14ac:dyDescent="0.3">
      <c r="A3577" s="425">
        <v>45207</v>
      </c>
      <c r="B3577" s="12">
        <v>281</v>
      </c>
      <c r="C3577" s="426">
        <v>2.6444444444444444</v>
      </c>
      <c r="D3577" s="426">
        <v>26.3322</v>
      </c>
      <c r="E3577" s="14">
        <v>3.2871875553159513</v>
      </c>
      <c r="F3577" s="14">
        <v>0</v>
      </c>
    </row>
    <row r="3578" spans="1:6" x14ac:dyDescent="0.3">
      <c r="A3578" s="425">
        <v>45208</v>
      </c>
      <c r="B3578" s="12">
        <v>282</v>
      </c>
      <c r="C3578" s="426">
        <v>2.7722222222222226</v>
      </c>
      <c r="D3578" s="426">
        <v>26.439720000000001</v>
      </c>
      <c r="E3578" s="14">
        <v>3.3302635653129968</v>
      </c>
      <c r="F3578" s="14">
        <v>0</v>
      </c>
    </row>
    <row r="3579" spans="1:6" x14ac:dyDescent="0.3">
      <c r="A3579" s="425">
        <v>45209</v>
      </c>
      <c r="B3579" s="12">
        <v>283</v>
      </c>
      <c r="C3579" s="426">
        <v>0.25</v>
      </c>
      <c r="D3579" s="426">
        <v>26.498600000000003</v>
      </c>
      <c r="E3579" s="14">
        <v>3.3540644454675648</v>
      </c>
      <c r="F3579" s="14">
        <v>0</v>
      </c>
    </row>
    <row r="3580" spans="1:6" x14ac:dyDescent="0.3">
      <c r="A3580" s="425">
        <v>45210</v>
      </c>
      <c r="B3580" s="12">
        <v>284</v>
      </c>
      <c r="C3580" s="426">
        <v>1.675</v>
      </c>
      <c r="D3580" s="426">
        <v>26.549800000000001</v>
      </c>
      <c r="E3580" s="14">
        <v>3.374882922885873</v>
      </c>
      <c r="F3580" s="14">
        <v>0</v>
      </c>
    </row>
    <row r="3581" spans="1:6" x14ac:dyDescent="0.3">
      <c r="A3581" s="425">
        <v>45211</v>
      </c>
      <c r="B3581" s="12">
        <v>285</v>
      </c>
      <c r="C3581" s="426">
        <v>5.5555555555555552E-2</v>
      </c>
      <c r="D3581" s="426">
        <v>26.60868</v>
      </c>
      <c r="E3581" s="14">
        <v>3.3989648220638036</v>
      </c>
      <c r="F3581" s="14">
        <v>0</v>
      </c>
    </row>
    <row r="3582" spans="1:6" x14ac:dyDescent="0.3">
      <c r="A3582" s="425">
        <v>45212</v>
      </c>
      <c r="B3582" s="12">
        <v>286</v>
      </c>
      <c r="C3582" s="426">
        <v>0</v>
      </c>
      <c r="D3582" s="426">
        <v>26.65476</v>
      </c>
      <c r="E3582" s="14">
        <v>3.4179166736901925</v>
      </c>
      <c r="F3582" s="14">
        <v>0</v>
      </c>
    </row>
    <row r="3583" spans="1:6" x14ac:dyDescent="0.3">
      <c r="A3583" s="425">
        <v>45213</v>
      </c>
      <c r="B3583" s="12">
        <v>287</v>
      </c>
      <c r="C3583" s="426">
        <v>1.6666666666666667</v>
      </c>
      <c r="D3583" s="426">
        <v>26.670120000000004</v>
      </c>
      <c r="E3583" s="14">
        <v>3.4242545032974672</v>
      </c>
      <c r="F3583" s="14">
        <v>0</v>
      </c>
    </row>
    <row r="3584" spans="1:6" x14ac:dyDescent="0.3">
      <c r="A3584" s="425">
        <v>45214</v>
      </c>
      <c r="B3584" s="12">
        <v>288</v>
      </c>
      <c r="C3584" s="426">
        <v>1.6714285714285713</v>
      </c>
      <c r="D3584" s="426">
        <v>26.5242</v>
      </c>
      <c r="E3584" s="14">
        <v>3.3644594769353389</v>
      </c>
      <c r="F3584" s="14">
        <v>0</v>
      </c>
    </row>
    <row r="3585" spans="1:6" x14ac:dyDescent="0.3">
      <c r="A3585" s="425">
        <v>45215</v>
      </c>
      <c r="B3585" s="12">
        <v>289</v>
      </c>
      <c r="C3585" s="426">
        <v>1.3666666666666667</v>
      </c>
      <c r="D3585" s="426">
        <v>26.434600000000003</v>
      </c>
      <c r="E3585" s="14">
        <v>3.328201010355369</v>
      </c>
      <c r="F3585" s="14">
        <v>0</v>
      </c>
    </row>
    <row r="3586" spans="1:6" x14ac:dyDescent="0.3">
      <c r="A3586" s="425">
        <v>45216</v>
      </c>
      <c r="B3586" s="12">
        <v>290</v>
      </c>
      <c r="C3586" s="426">
        <v>5.177777777777778</v>
      </c>
      <c r="D3586" s="426">
        <v>26.629159999999999</v>
      </c>
      <c r="E3586" s="14">
        <v>3.4073764584285469</v>
      </c>
      <c r="F3586" s="14">
        <v>0</v>
      </c>
    </row>
    <row r="3587" spans="1:6" x14ac:dyDescent="0.3">
      <c r="A3587" s="425">
        <v>45217</v>
      </c>
      <c r="B3587" s="12">
        <v>291</v>
      </c>
      <c r="C3587" s="426">
        <v>0.9</v>
      </c>
      <c r="D3587" s="426">
        <v>26.624040000000001</v>
      </c>
      <c r="E3587" s="14">
        <v>3.4052718386351843</v>
      </c>
      <c r="F3587" s="14">
        <v>0</v>
      </c>
    </row>
    <row r="3588" spans="1:6" x14ac:dyDescent="0.3">
      <c r="A3588" s="425">
        <v>45218</v>
      </c>
      <c r="B3588" s="12">
        <v>292</v>
      </c>
      <c r="C3588" s="426">
        <v>0</v>
      </c>
      <c r="D3588" s="426">
        <v>26.787880000000001</v>
      </c>
      <c r="E3588" s="14">
        <v>3.4731865352599187</v>
      </c>
      <c r="F3588" s="14">
        <v>0</v>
      </c>
    </row>
    <row r="3589" spans="1:6" x14ac:dyDescent="0.3">
      <c r="A3589" s="425">
        <v>45219</v>
      </c>
      <c r="B3589" s="12">
        <v>293</v>
      </c>
      <c r="C3589" s="426">
        <v>0.57999999999999996</v>
      </c>
      <c r="D3589" s="426">
        <v>26.711079999999999</v>
      </c>
      <c r="E3589" s="14">
        <v>3.4412056655286367</v>
      </c>
      <c r="F3589" s="14">
        <v>0</v>
      </c>
    </row>
    <row r="3590" spans="1:6" x14ac:dyDescent="0.3">
      <c r="A3590" s="425">
        <v>45220</v>
      </c>
      <c r="B3590" s="12">
        <v>294</v>
      </c>
      <c r="C3590" s="426">
        <v>2.5</v>
      </c>
      <c r="D3590" s="426">
        <v>26.847044444444442</v>
      </c>
      <c r="E3590" s="14">
        <v>3.4979996280664798</v>
      </c>
      <c r="F3590" s="14">
        <v>0</v>
      </c>
    </row>
    <row r="3591" spans="1:6" x14ac:dyDescent="0.3">
      <c r="A3591" s="425">
        <v>45221</v>
      </c>
      <c r="B3591" s="12">
        <v>295</v>
      </c>
      <c r="C3591" s="426">
        <v>0.58888888888888891</v>
      </c>
      <c r="D3591" s="426">
        <v>26.613799999999998</v>
      </c>
      <c r="E3591" s="14">
        <v>3.4010660206589542</v>
      </c>
      <c r="F3591" s="14">
        <v>0</v>
      </c>
    </row>
    <row r="3592" spans="1:6" x14ac:dyDescent="0.3">
      <c r="A3592" s="425">
        <v>45222</v>
      </c>
      <c r="B3592" s="12">
        <v>296</v>
      </c>
      <c r="C3592" s="426">
        <v>0.88888888888888884</v>
      </c>
      <c r="D3592" s="426">
        <v>26.58052</v>
      </c>
      <c r="E3592" s="14">
        <v>3.3874286015285593</v>
      </c>
      <c r="F3592" s="14">
        <v>0</v>
      </c>
    </row>
    <row r="3593" spans="1:6" x14ac:dyDescent="0.3">
      <c r="A3593" s="425">
        <v>45223</v>
      </c>
      <c r="B3593" s="12">
        <v>297</v>
      </c>
      <c r="C3593" s="426">
        <v>2.3937499999999998</v>
      </c>
      <c r="D3593" s="426">
        <v>26.521639999999998</v>
      </c>
      <c r="E3593" s="14">
        <v>3.3634186955634431</v>
      </c>
      <c r="F3593" s="14">
        <v>0</v>
      </c>
    </row>
    <row r="3594" spans="1:6" x14ac:dyDescent="0.3">
      <c r="A3594" s="425">
        <v>45224</v>
      </c>
      <c r="B3594" s="12">
        <v>298</v>
      </c>
      <c r="C3594" s="426">
        <v>2.125</v>
      </c>
      <c r="D3594" s="426">
        <v>26.728999999999999</v>
      </c>
      <c r="E3594" s="14">
        <v>3.4486448178912879</v>
      </c>
      <c r="F3594" s="14">
        <v>0</v>
      </c>
    </row>
    <row r="3595" spans="1:6" x14ac:dyDescent="0.3">
      <c r="A3595" s="425">
        <v>45225</v>
      </c>
      <c r="B3595" s="12">
        <v>299</v>
      </c>
      <c r="C3595" s="426">
        <v>3.8149999999999999</v>
      </c>
      <c r="D3595" s="426">
        <v>26.639400000000002</v>
      </c>
      <c r="E3595" s="14">
        <v>3.4115891206562048</v>
      </c>
      <c r="F3595" s="14">
        <v>0</v>
      </c>
    </row>
    <row r="3596" spans="1:6" x14ac:dyDescent="0.3">
      <c r="A3596" s="425">
        <v>45226</v>
      </c>
      <c r="B3596" s="12">
        <v>300</v>
      </c>
      <c r="C3596" s="426">
        <v>0.53749999999999998</v>
      </c>
      <c r="D3596" s="426">
        <v>26.695719999999998</v>
      </c>
      <c r="E3596" s="14">
        <v>3.4348404045650147</v>
      </c>
      <c r="F3596" s="14">
        <v>0</v>
      </c>
    </row>
    <row r="3597" spans="1:6" x14ac:dyDescent="0.3">
      <c r="A3597" s="425">
        <v>45227</v>
      </c>
      <c r="B3597" s="12">
        <v>301</v>
      </c>
      <c r="C3597" s="426">
        <v>4.1111111111111107</v>
      </c>
      <c r="D3597" s="426">
        <v>26.782760000000003</v>
      </c>
      <c r="E3597" s="14">
        <v>3.4710464546598465</v>
      </c>
      <c r="F3597" s="14">
        <v>0</v>
      </c>
    </row>
    <row r="3598" spans="1:6" x14ac:dyDescent="0.3">
      <c r="A3598" s="425">
        <v>45228</v>
      </c>
      <c r="B3598" s="12">
        <v>302</v>
      </c>
      <c r="C3598" s="426">
        <v>0.1111111111111111</v>
      </c>
      <c r="D3598" s="426">
        <v>26.798120000000001</v>
      </c>
      <c r="E3598" s="14">
        <v>3.4774701382107942</v>
      </c>
      <c r="F3598" s="14">
        <v>0</v>
      </c>
    </row>
    <row r="3599" spans="1:6" x14ac:dyDescent="0.3">
      <c r="A3599" s="425">
        <v>45229</v>
      </c>
      <c r="B3599" s="12">
        <v>303</v>
      </c>
      <c r="C3599" s="426">
        <v>5.322222222222222</v>
      </c>
      <c r="D3599" s="426">
        <v>26.813479999999998</v>
      </c>
      <c r="E3599" s="14">
        <v>3.4839041500869667</v>
      </c>
      <c r="F3599" s="14">
        <v>0</v>
      </c>
    </row>
    <row r="3600" spans="1:6" x14ac:dyDescent="0.3">
      <c r="A3600" s="425">
        <v>45230</v>
      </c>
      <c r="B3600" s="12">
        <v>304</v>
      </c>
      <c r="C3600" s="426">
        <v>3</v>
      </c>
      <c r="D3600" s="426">
        <v>26.979880000000001</v>
      </c>
      <c r="E3600" s="14">
        <v>3.5542694765295484</v>
      </c>
      <c r="F3600" s="14">
        <v>0</v>
      </c>
    </row>
    <row r="3601" spans="1:6" x14ac:dyDescent="0.3">
      <c r="A3601" s="425">
        <v>45231</v>
      </c>
      <c r="B3601" s="12">
        <v>305</v>
      </c>
      <c r="C3601" s="426">
        <v>0.78888888888888886</v>
      </c>
      <c r="D3601" s="426">
        <v>26.792999999999999</v>
      </c>
      <c r="E3601" s="14">
        <v>3.5038140561816213</v>
      </c>
      <c r="F3601" s="14">
        <v>0</v>
      </c>
    </row>
    <row r="3602" spans="1:6" x14ac:dyDescent="0.3">
      <c r="A3602" s="425">
        <v>45232</v>
      </c>
      <c r="B3602" s="12">
        <v>306</v>
      </c>
      <c r="C3602" s="426">
        <v>0.68888888888888888</v>
      </c>
      <c r="D3602" s="426">
        <v>26.723880000000001</v>
      </c>
      <c r="E3602" s="14">
        <v>3.4747680619895811</v>
      </c>
      <c r="F3602" s="14">
        <v>0</v>
      </c>
    </row>
    <row r="3603" spans="1:6" x14ac:dyDescent="0.3">
      <c r="A3603" s="425">
        <v>45233</v>
      </c>
      <c r="B3603" s="12">
        <v>307</v>
      </c>
      <c r="C3603" s="426">
        <v>0</v>
      </c>
      <c r="D3603" s="426">
        <v>26.769960000000005</v>
      </c>
      <c r="E3603" s="14">
        <v>3.4941086582006906</v>
      </c>
      <c r="F3603" s="14">
        <v>0</v>
      </c>
    </row>
    <row r="3604" spans="1:6" x14ac:dyDescent="0.3">
      <c r="A3604" s="425">
        <v>45234</v>
      </c>
      <c r="B3604" s="12">
        <v>308</v>
      </c>
      <c r="C3604" s="426">
        <v>3.2375000000000003</v>
      </c>
      <c r="D3604" s="426">
        <v>26.782760000000003</v>
      </c>
      <c r="E3604" s="14">
        <v>3.4994976551078785</v>
      </c>
      <c r="F3604" s="14">
        <v>0</v>
      </c>
    </row>
    <row r="3605" spans="1:6" x14ac:dyDescent="0.3">
      <c r="A3605" s="425">
        <v>45235</v>
      </c>
      <c r="B3605" s="12">
        <v>309</v>
      </c>
      <c r="C3605" s="426">
        <v>3.2399999999999998</v>
      </c>
      <c r="D3605" s="426">
        <v>26.92868</v>
      </c>
      <c r="E3605" s="14">
        <v>3.56144384014096</v>
      </c>
      <c r="F3605" s="14">
        <v>0</v>
      </c>
    </row>
    <row r="3606" spans="1:6" x14ac:dyDescent="0.3">
      <c r="A3606" s="425">
        <v>45236</v>
      </c>
      <c r="B3606" s="12">
        <v>310</v>
      </c>
      <c r="C3606" s="426">
        <v>0.79999999999999993</v>
      </c>
      <c r="D3606" s="426">
        <v>26.997800000000005</v>
      </c>
      <c r="E3606" s="14">
        <v>3.5911159765983505</v>
      </c>
      <c r="F3606" s="14">
        <v>0</v>
      </c>
    </row>
    <row r="3607" spans="1:6" x14ac:dyDescent="0.3">
      <c r="A3607" s="425">
        <v>45237</v>
      </c>
      <c r="B3607" s="12">
        <v>311</v>
      </c>
      <c r="C3607" s="426">
        <v>1.9750000000000001</v>
      </c>
      <c r="D3607" s="426">
        <v>27.08484</v>
      </c>
      <c r="E3607" s="14">
        <v>3.6287829837560621</v>
      </c>
      <c r="F3607" s="14">
        <v>0</v>
      </c>
    </row>
    <row r="3608" spans="1:6" x14ac:dyDescent="0.3">
      <c r="A3608" s="425">
        <v>45238</v>
      </c>
      <c r="B3608" s="12">
        <v>312</v>
      </c>
      <c r="C3608" s="426">
        <v>0.42777777777777776</v>
      </c>
      <c r="D3608" s="426">
        <v>26.887720000000002</v>
      </c>
      <c r="E3608" s="14">
        <v>3.5439603379882314</v>
      </c>
      <c r="F3608" s="14">
        <v>0</v>
      </c>
    </row>
    <row r="3609" spans="1:6" x14ac:dyDescent="0.3">
      <c r="A3609" s="425">
        <v>45239</v>
      </c>
      <c r="B3609" s="12">
        <v>313</v>
      </c>
      <c r="C3609" s="426">
        <v>6.0166666666666675</v>
      </c>
      <c r="D3609" s="426">
        <v>26.967079999999999</v>
      </c>
      <c r="E3609" s="14">
        <v>3.577902177349424</v>
      </c>
      <c r="F3609" s="14">
        <v>0</v>
      </c>
    </row>
    <row r="3610" spans="1:6" x14ac:dyDescent="0.3">
      <c r="A3610" s="425">
        <v>45240</v>
      </c>
      <c r="B3610" s="12">
        <v>314</v>
      </c>
      <c r="C3610" s="426">
        <v>2.5375000000000001</v>
      </c>
      <c r="D3610" s="426">
        <v>27.020840000000003</v>
      </c>
      <c r="E3610" s="14">
        <v>3.6010538473260274</v>
      </c>
      <c r="F3610" s="14">
        <v>0</v>
      </c>
    </row>
    <row r="3611" spans="1:6" x14ac:dyDescent="0.3">
      <c r="A3611" s="425">
        <v>45241</v>
      </c>
      <c r="B3611" s="12">
        <v>315</v>
      </c>
      <c r="C3611" s="426">
        <v>0</v>
      </c>
      <c r="D3611" s="426">
        <v>27.059240000000003</v>
      </c>
      <c r="E3611" s="14">
        <v>3.6176694420652931</v>
      </c>
      <c r="F3611" s="14">
        <v>0</v>
      </c>
    </row>
    <row r="3612" spans="1:6" x14ac:dyDescent="0.3">
      <c r="A3612" s="425">
        <v>45242</v>
      </c>
      <c r="B3612" s="12">
        <v>316</v>
      </c>
      <c r="C3612" s="426">
        <v>1.0299999999999998</v>
      </c>
      <c r="D3612" s="426">
        <v>27.189799999999998</v>
      </c>
      <c r="E3612" s="14">
        <v>3.674654198996739</v>
      </c>
      <c r="F3612" s="14">
        <v>0</v>
      </c>
    </row>
    <row r="3613" spans="1:6" x14ac:dyDescent="0.3">
      <c r="A3613" s="425">
        <v>45243</v>
      </c>
      <c r="B3613" s="12">
        <v>317</v>
      </c>
      <c r="C3613" s="426">
        <v>0.05</v>
      </c>
      <c r="D3613" s="426">
        <v>27.105319999999999</v>
      </c>
      <c r="E3613" s="14">
        <v>3.637694848999689</v>
      </c>
      <c r="F3613" s="14">
        <v>0</v>
      </c>
    </row>
    <row r="3614" spans="1:6" x14ac:dyDescent="0.3">
      <c r="A3614" s="425">
        <v>45244</v>
      </c>
      <c r="B3614" s="12">
        <v>318</v>
      </c>
      <c r="C3614" s="426">
        <v>1.9214285714285713</v>
      </c>
      <c r="D3614" s="426">
        <v>27.064360000000001</v>
      </c>
      <c r="E3614" s="14">
        <v>3.6198898146175491</v>
      </c>
      <c r="F3614" s="14">
        <v>0</v>
      </c>
    </row>
    <row r="3615" spans="1:6" x14ac:dyDescent="0.3">
      <c r="A3615" s="425">
        <v>45245</v>
      </c>
      <c r="B3615" s="12">
        <v>319</v>
      </c>
      <c r="C3615" s="426">
        <v>1.7666666666666666</v>
      </c>
      <c r="D3615" s="426">
        <v>27.077159999999999</v>
      </c>
      <c r="E3615" s="14">
        <v>3.6254458550822997</v>
      </c>
      <c r="F3615" s="14">
        <v>0</v>
      </c>
    </row>
    <row r="3616" spans="1:6" x14ac:dyDescent="0.3">
      <c r="A3616" s="425">
        <v>45246</v>
      </c>
      <c r="B3616" s="12">
        <v>320</v>
      </c>
      <c r="C3616" s="426">
        <v>11.31111111111111</v>
      </c>
      <c r="D3616" s="426">
        <v>27.107880000000002</v>
      </c>
      <c r="E3616" s="14">
        <v>3.6388101473767338</v>
      </c>
      <c r="F3616" s="14">
        <v>0</v>
      </c>
    </row>
    <row r="3617" spans="1:6" x14ac:dyDescent="0.3">
      <c r="A3617" s="425">
        <v>45247</v>
      </c>
      <c r="B3617" s="12">
        <v>321</v>
      </c>
      <c r="C3617" s="426">
        <v>0</v>
      </c>
      <c r="D3617" s="426">
        <v>27.133479999999999</v>
      </c>
      <c r="E3617" s="14">
        <v>3.6499792149747967</v>
      </c>
      <c r="F3617" s="14">
        <v>0</v>
      </c>
    </row>
    <row r="3618" spans="1:6" x14ac:dyDescent="0.3">
      <c r="A3618" s="425">
        <v>45248</v>
      </c>
      <c r="B3618" s="12">
        <v>322</v>
      </c>
      <c r="C3618" s="426">
        <v>1.9416666666666667</v>
      </c>
      <c r="D3618" s="426">
        <v>27.128644444444443</v>
      </c>
      <c r="E3618" s="14">
        <v>3.6478672614293126</v>
      </c>
      <c r="F3618" s="14">
        <v>0</v>
      </c>
    </row>
    <row r="3619" spans="1:6" x14ac:dyDescent="0.3">
      <c r="A3619" s="425">
        <v>45249</v>
      </c>
      <c r="B3619" s="12">
        <v>323</v>
      </c>
      <c r="C3619" s="426">
        <v>5.9124999999999996</v>
      </c>
      <c r="D3619" s="426">
        <v>27.097355555555559</v>
      </c>
      <c r="E3619" s="14">
        <v>3.634226901186989</v>
      </c>
      <c r="F3619" s="14">
        <v>0</v>
      </c>
    </row>
    <row r="3620" spans="1:6" x14ac:dyDescent="0.3">
      <c r="A3620" s="425">
        <v>45250</v>
      </c>
      <c r="B3620" s="12">
        <v>324</v>
      </c>
      <c r="C3620" s="426">
        <v>7.75</v>
      </c>
      <c r="D3620" s="426">
        <v>27.09451111111111</v>
      </c>
      <c r="E3620" s="14">
        <v>3.6329890339651283</v>
      </c>
      <c r="F3620" s="14">
        <v>0</v>
      </c>
    </row>
    <row r="3621" spans="1:6" x14ac:dyDescent="0.3">
      <c r="A3621" s="425">
        <v>45251</v>
      </c>
      <c r="B3621" s="12">
        <v>325</v>
      </c>
      <c r="C3621" s="426">
        <v>5.5250000000000004</v>
      </c>
      <c r="D3621" s="426">
        <v>27.169319999999999</v>
      </c>
      <c r="E3621" s="14">
        <v>3.6656650741274115</v>
      </c>
      <c r="F3621" s="14">
        <v>0</v>
      </c>
    </row>
    <row r="3622" spans="1:6" x14ac:dyDescent="0.3">
      <c r="A3622" s="425">
        <v>45252</v>
      </c>
      <c r="B3622" s="12">
        <v>326</v>
      </c>
      <c r="C3622" s="426">
        <v>8.0555555555555554</v>
      </c>
      <c r="D3622" s="426">
        <v>26.884022222222224</v>
      </c>
      <c r="E3622" s="14">
        <v>3.5423856233920668</v>
      </c>
      <c r="F3622" s="14">
        <v>0</v>
      </c>
    </row>
    <row r="3623" spans="1:6" x14ac:dyDescent="0.3">
      <c r="A3623" s="425">
        <v>45253</v>
      </c>
      <c r="B3623" s="12">
        <v>327</v>
      </c>
      <c r="C3623" s="426">
        <v>2.4714285714285715</v>
      </c>
      <c r="D3623" s="426">
        <v>26.943755555555555</v>
      </c>
      <c r="E3623" s="14">
        <v>3.5678974616311527</v>
      </c>
      <c r="F3623" s="14">
        <v>0</v>
      </c>
    </row>
    <row r="3624" spans="1:6" x14ac:dyDescent="0.3">
      <c r="A3624" s="425">
        <v>45254</v>
      </c>
      <c r="B3624" s="12">
        <v>328</v>
      </c>
      <c r="C3624" s="426">
        <v>1.53125</v>
      </c>
      <c r="D3624" s="426">
        <v>26.980733333333333</v>
      </c>
      <c r="E3624" s="14">
        <v>3.5837698019636148</v>
      </c>
      <c r="F3624" s="14">
        <v>0</v>
      </c>
    </row>
    <row r="3625" spans="1:6" x14ac:dyDescent="0.3">
      <c r="A3625" s="425">
        <v>45255</v>
      </c>
      <c r="B3625" s="12">
        <v>329</v>
      </c>
      <c r="C3625" s="426">
        <v>1.79375</v>
      </c>
      <c r="D3625" s="426">
        <v>26.975044444444443</v>
      </c>
      <c r="E3625" s="14">
        <v>3.5813239523770122</v>
      </c>
      <c r="F3625" s="14">
        <v>0</v>
      </c>
    </row>
    <row r="3626" spans="1:6" x14ac:dyDescent="0.3">
      <c r="A3626" s="425">
        <v>45256</v>
      </c>
      <c r="B3626" s="12">
        <v>330</v>
      </c>
      <c r="C3626" s="426">
        <v>7.1749999999999998</v>
      </c>
      <c r="D3626" s="426">
        <v>27.020555555555553</v>
      </c>
      <c r="E3626" s="14">
        <v>3.6009310136582346</v>
      </c>
      <c r="F3626" s="14">
        <v>0</v>
      </c>
    </row>
    <row r="3627" spans="1:6" x14ac:dyDescent="0.3">
      <c r="A3627" s="425">
        <v>45257</v>
      </c>
      <c r="B3627" s="12">
        <v>331</v>
      </c>
      <c r="C3627" s="426">
        <v>14.45</v>
      </c>
      <c r="D3627" s="426">
        <v>26.949444444444445</v>
      </c>
      <c r="E3627" s="14">
        <v>3.5703354102319276</v>
      </c>
      <c r="F3627" s="14">
        <v>0</v>
      </c>
    </row>
    <row r="3628" spans="1:6" x14ac:dyDescent="0.3">
      <c r="A3628" s="425">
        <v>45258</v>
      </c>
      <c r="B3628" s="12">
        <v>332</v>
      </c>
      <c r="C3628" s="426">
        <v>9.2437499999999986</v>
      </c>
      <c r="D3628" s="426">
        <v>27.034777777777776</v>
      </c>
      <c r="E3628" s="14">
        <v>3.6070771060261726</v>
      </c>
      <c r="F3628" s="14">
        <v>0</v>
      </c>
    </row>
    <row r="3629" spans="1:6" x14ac:dyDescent="0.3">
      <c r="A3629" s="425">
        <v>45259</v>
      </c>
      <c r="B3629" s="12">
        <v>333</v>
      </c>
      <c r="C3629" s="426">
        <v>2.4857142857142853</v>
      </c>
      <c r="D3629" s="426">
        <v>27.208288888888891</v>
      </c>
      <c r="E3629" s="14">
        <v>3.6827854962633668</v>
      </c>
      <c r="F3629" s="14">
        <v>0</v>
      </c>
    </row>
    <row r="3630" spans="1:6" x14ac:dyDescent="0.3">
      <c r="A3630" s="425">
        <v>45260</v>
      </c>
      <c r="B3630" s="12">
        <v>334</v>
      </c>
      <c r="C3630" s="426">
        <v>1.9000000000000001</v>
      </c>
      <c r="D3630" s="426">
        <v>27.154244444444448</v>
      </c>
      <c r="E3630" s="14">
        <v>3.6590600611496886</v>
      </c>
      <c r="F3630" s="14">
        <v>0</v>
      </c>
    </row>
    <row r="3631" spans="1:6" x14ac:dyDescent="0.3">
      <c r="A3631" s="425">
        <v>45261</v>
      </c>
      <c r="B3631" s="12">
        <v>335</v>
      </c>
      <c r="C3631" s="426">
        <v>5.73</v>
      </c>
      <c r="D3631" s="426">
        <v>27.05468888888889</v>
      </c>
      <c r="E3631" s="14">
        <v>3.6156967576905301</v>
      </c>
      <c r="F3631" s="14">
        <v>0</v>
      </c>
    </row>
    <row r="3632" spans="1:6" x14ac:dyDescent="0.3">
      <c r="A3632" s="425">
        <v>45262</v>
      </c>
      <c r="B3632" s="12">
        <v>336</v>
      </c>
      <c r="C3632" s="426">
        <v>2.0062500000000001</v>
      </c>
      <c r="D3632" s="426">
        <v>27.037622222222222</v>
      </c>
      <c r="E3632" s="14">
        <v>3.6083074044568311</v>
      </c>
      <c r="F3632" s="14">
        <v>0</v>
      </c>
    </row>
    <row r="3633" spans="1:6" x14ac:dyDescent="0.3">
      <c r="A3633" s="425">
        <v>45263</v>
      </c>
      <c r="B3633" s="12">
        <v>337</v>
      </c>
      <c r="C3633" s="426">
        <v>5.9555555555555557</v>
      </c>
      <c r="D3633" s="426">
        <v>26.885159999999999</v>
      </c>
      <c r="E3633" s="14">
        <v>3.5428700864866185</v>
      </c>
      <c r="F3633" s="14">
        <v>0</v>
      </c>
    </row>
    <row r="3634" spans="1:6" x14ac:dyDescent="0.3">
      <c r="A3634" s="425">
        <v>45264</v>
      </c>
      <c r="B3634" s="12">
        <v>338</v>
      </c>
      <c r="C3634" s="426">
        <v>7.4611111111111121</v>
      </c>
      <c r="D3634" s="426">
        <v>27.02084</v>
      </c>
      <c r="E3634" s="14">
        <v>3.6010538473260261</v>
      </c>
      <c r="F3634" s="14">
        <v>0</v>
      </c>
    </row>
    <row r="3635" spans="1:6" x14ac:dyDescent="0.3">
      <c r="A3635" s="425">
        <v>45265</v>
      </c>
      <c r="B3635" s="12">
        <v>339</v>
      </c>
      <c r="C3635" s="426">
        <v>4.9000000000000004</v>
      </c>
      <c r="D3635" s="426">
        <v>26.821159999999999</v>
      </c>
      <c r="E3635" s="14">
        <v>3.5157080229314448</v>
      </c>
      <c r="F3635" s="14">
        <v>0</v>
      </c>
    </row>
    <row r="3636" spans="1:6" x14ac:dyDescent="0.3">
      <c r="A3636" s="425">
        <v>45266</v>
      </c>
      <c r="B3636" s="12">
        <v>340</v>
      </c>
      <c r="C3636" s="426">
        <v>5.2555555555555555</v>
      </c>
      <c r="D3636" s="426">
        <v>26.910760000000003</v>
      </c>
      <c r="E3636" s="14">
        <v>3.553785661417439</v>
      </c>
      <c r="F3636" s="14">
        <v>0</v>
      </c>
    </row>
    <row r="3637" spans="1:6" x14ac:dyDescent="0.3">
      <c r="A3637" s="425">
        <v>45267</v>
      </c>
      <c r="B3637" s="12">
        <v>341</v>
      </c>
      <c r="C3637" s="426">
        <v>3.35</v>
      </c>
      <c r="D3637" s="426">
        <v>27.031933333333335</v>
      </c>
      <c r="E3637" s="14">
        <v>3.6058471676280446</v>
      </c>
      <c r="F3637" s="14">
        <v>0</v>
      </c>
    </row>
    <row r="3638" spans="1:6" x14ac:dyDescent="0.3">
      <c r="A3638" s="425">
        <v>45268</v>
      </c>
      <c r="B3638" s="12">
        <v>342</v>
      </c>
      <c r="C3638" s="426">
        <v>3.0333333333333332</v>
      </c>
      <c r="D3638" s="426">
        <v>27.188377777777774</v>
      </c>
      <c r="E3638" s="14">
        <v>3.6740293481119477</v>
      </c>
      <c r="F3638" s="14">
        <v>0</v>
      </c>
    </row>
    <row r="3639" spans="1:6" x14ac:dyDescent="0.3">
      <c r="A3639" s="425">
        <v>45269</v>
      </c>
      <c r="B3639" s="12">
        <v>343</v>
      </c>
      <c r="C3639" s="426">
        <v>6.1428571428571432</v>
      </c>
      <c r="D3639" s="426">
        <v>26.906777777777776</v>
      </c>
      <c r="E3639" s="14">
        <v>3.5520857765371234</v>
      </c>
      <c r="F3639" s="14">
        <v>0</v>
      </c>
    </row>
    <row r="3640" spans="1:6" x14ac:dyDescent="0.3">
      <c r="A3640" s="425">
        <v>45270</v>
      </c>
      <c r="B3640" s="12">
        <v>344</v>
      </c>
      <c r="C3640" s="426">
        <v>8.6083333333333325</v>
      </c>
      <c r="D3640" s="426">
        <v>26.77252</v>
      </c>
      <c r="E3640" s="14">
        <v>3.4951858795479032</v>
      </c>
      <c r="F3640" s="14">
        <v>0</v>
      </c>
    </row>
    <row r="3641" spans="1:6" x14ac:dyDescent="0.3">
      <c r="A3641" s="425">
        <v>45271</v>
      </c>
      <c r="B3641" s="12">
        <v>345</v>
      </c>
      <c r="C3641" s="426">
        <v>10.75</v>
      </c>
      <c r="D3641" s="426">
        <v>26.813479999999998</v>
      </c>
      <c r="E3641" s="14">
        <v>3.5124607414811226</v>
      </c>
      <c r="F3641" s="14">
        <v>0</v>
      </c>
    </row>
    <row r="3642" spans="1:6" x14ac:dyDescent="0.3">
      <c r="A3642" s="425">
        <v>45272</v>
      </c>
      <c r="B3642" s="12">
        <v>346</v>
      </c>
      <c r="C3642" s="426">
        <v>11.9</v>
      </c>
      <c r="D3642" s="426">
        <v>26.762280000000004</v>
      </c>
      <c r="E3642" s="14">
        <v>3.4908787278482825</v>
      </c>
      <c r="F3642" s="14">
        <v>0</v>
      </c>
    </row>
    <row r="3643" spans="1:6" x14ac:dyDescent="0.3">
      <c r="A3643" s="425">
        <v>45273</v>
      </c>
      <c r="B3643" s="12">
        <v>347</v>
      </c>
      <c r="C3643" s="426">
        <v>10.692857142857141</v>
      </c>
      <c r="D3643" s="426">
        <v>26.887720000000002</v>
      </c>
      <c r="E3643" s="14">
        <v>3.5439603379882318</v>
      </c>
      <c r="F3643" s="14">
        <v>0</v>
      </c>
    </row>
    <row r="3644" spans="1:6" x14ac:dyDescent="0.3">
      <c r="A3644" s="425">
        <v>45274</v>
      </c>
      <c r="B3644" s="12">
        <v>348</v>
      </c>
      <c r="C3644" s="426">
        <v>16.95</v>
      </c>
      <c r="D3644" s="426">
        <v>26.713639999999998</v>
      </c>
      <c r="E3644" s="14">
        <v>3.4704828510289714</v>
      </c>
      <c r="F3644" s="14">
        <v>0</v>
      </c>
    </row>
    <row r="3645" spans="1:6" x14ac:dyDescent="0.3">
      <c r="A3645" s="425">
        <v>45275</v>
      </c>
      <c r="B3645" s="12">
        <v>349</v>
      </c>
      <c r="C3645" s="426">
        <v>2.4500000000000002</v>
      </c>
      <c r="D3645" s="426">
        <v>26.83652</v>
      </c>
      <c r="E3645" s="14">
        <v>3.522210402537147</v>
      </c>
      <c r="F3645" s="14">
        <v>0</v>
      </c>
    </row>
    <row r="3646" spans="1:6" x14ac:dyDescent="0.3">
      <c r="A3646" s="425">
        <v>45276</v>
      </c>
      <c r="B3646" s="12">
        <v>350</v>
      </c>
      <c r="C3646" s="426">
        <v>15.488888888888889</v>
      </c>
      <c r="D3646" s="426">
        <v>26.997799999999998</v>
      </c>
      <c r="E3646" s="14">
        <v>3.5911159765983505</v>
      </c>
      <c r="F3646" s="14">
        <v>0</v>
      </c>
    </row>
    <row r="3647" spans="1:6" x14ac:dyDescent="0.3">
      <c r="A3647" s="425">
        <v>45277</v>
      </c>
      <c r="B3647" s="12">
        <v>351</v>
      </c>
      <c r="C3647" s="426">
        <v>7.4400000000000022</v>
      </c>
      <c r="D3647" s="426">
        <v>26.953000000000003</v>
      </c>
      <c r="E3647" s="14">
        <v>3.5718598572620572</v>
      </c>
      <c r="F3647" s="14">
        <v>0</v>
      </c>
    </row>
    <row r="3648" spans="1:6" x14ac:dyDescent="0.3">
      <c r="A3648" s="425">
        <v>45278</v>
      </c>
      <c r="B3648" s="12">
        <v>352</v>
      </c>
      <c r="C3648" s="426">
        <v>8.2499999999999982</v>
      </c>
      <c r="D3648" s="426">
        <v>26.959400000000002</v>
      </c>
      <c r="E3648" s="14">
        <v>3.5746052756087985</v>
      </c>
      <c r="F3648" s="14">
        <v>0</v>
      </c>
    </row>
    <row r="3649" spans="1:6" x14ac:dyDescent="0.3">
      <c r="A3649" s="425">
        <v>45279</v>
      </c>
      <c r="B3649" s="12">
        <v>353</v>
      </c>
      <c r="C3649" s="426">
        <v>16.485714285714288</v>
      </c>
      <c r="D3649" s="426">
        <v>26.785320000000002</v>
      </c>
      <c r="E3649" s="14">
        <v>3.5005763216698256</v>
      </c>
      <c r="F3649" s="14">
        <v>0</v>
      </c>
    </row>
    <row r="3650" spans="1:6" x14ac:dyDescent="0.3">
      <c r="A3650" s="425">
        <v>45280</v>
      </c>
      <c r="B3650" s="12">
        <v>354</v>
      </c>
      <c r="C3650" s="426">
        <v>7.46875</v>
      </c>
      <c r="D3650" s="426">
        <v>26.647933333333334</v>
      </c>
      <c r="E3650" s="14">
        <v>3.4430958083634895</v>
      </c>
      <c r="F3650" s="14">
        <v>0</v>
      </c>
    </row>
    <row r="3651" spans="1:6" x14ac:dyDescent="0.3">
      <c r="A3651" s="425">
        <v>45281</v>
      </c>
      <c r="B3651" s="12">
        <v>355</v>
      </c>
      <c r="C3651" s="426">
        <v>8.1000000000000014</v>
      </c>
      <c r="D3651" s="426">
        <v>26.995240000000003</v>
      </c>
      <c r="E3651" s="14">
        <v>3.5900132253627581</v>
      </c>
      <c r="F3651" s="14">
        <v>0</v>
      </c>
    </row>
    <row r="3652" spans="1:6" x14ac:dyDescent="0.3">
      <c r="A3652" s="425">
        <v>45282</v>
      </c>
      <c r="B3652" s="12">
        <v>356</v>
      </c>
      <c r="C3652" s="426">
        <v>3.5944444444444446</v>
      </c>
      <c r="D3652" s="426">
        <v>26.773800000000001</v>
      </c>
      <c r="E3652" s="14">
        <v>3.4957245985916239</v>
      </c>
      <c r="F3652" s="14">
        <v>0</v>
      </c>
    </row>
    <row r="3653" spans="1:6" x14ac:dyDescent="0.3">
      <c r="A3653" s="425">
        <v>45283</v>
      </c>
      <c r="B3653" s="12">
        <v>357</v>
      </c>
      <c r="C3653" s="426">
        <v>6.1437499999999998</v>
      </c>
      <c r="D3653" s="426">
        <v>26.821800000000003</v>
      </c>
      <c r="E3653" s="14">
        <v>3.515978747311348</v>
      </c>
      <c r="F3653" s="14">
        <v>0</v>
      </c>
    </row>
    <row r="3654" spans="1:6" x14ac:dyDescent="0.3">
      <c r="A3654" s="425">
        <v>45284</v>
      </c>
      <c r="B3654" s="12">
        <v>358</v>
      </c>
      <c r="C3654" s="426">
        <v>5.9333333333333336</v>
      </c>
      <c r="D3654" s="426">
        <v>26.83652</v>
      </c>
      <c r="E3654" s="14">
        <v>3.522210402537147</v>
      </c>
      <c r="F3654" s="14">
        <v>0</v>
      </c>
    </row>
    <row r="3655" spans="1:6" x14ac:dyDescent="0.3">
      <c r="A3655" s="425">
        <v>45285</v>
      </c>
      <c r="B3655" s="12">
        <v>359</v>
      </c>
      <c r="C3655" s="426">
        <v>7.5625</v>
      </c>
      <c r="D3655" s="426">
        <v>26.577960000000004</v>
      </c>
      <c r="E3655" s="14">
        <v>3.414138788927795</v>
      </c>
      <c r="F3655" s="14">
        <v>0</v>
      </c>
    </row>
    <row r="3656" spans="1:6" x14ac:dyDescent="0.3">
      <c r="A3656" s="425">
        <v>45286</v>
      </c>
      <c r="B3656" s="12">
        <v>360</v>
      </c>
      <c r="C3656" s="426">
        <v>5.8611111111111107</v>
      </c>
      <c r="D3656" s="426">
        <v>26.852733333333333</v>
      </c>
      <c r="E3656" s="14">
        <v>3.5290853374816913</v>
      </c>
      <c r="F3656" s="14">
        <v>0</v>
      </c>
    </row>
    <row r="3657" spans="1:6" x14ac:dyDescent="0.3">
      <c r="A3657" s="425">
        <v>45287</v>
      </c>
      <c r="B3657" s="12">
        <v>361</v>
      </c>
      <c r="C3657" s="426">
        <v>7.8166666666666664</v>
      </c>
      <c r="D3657" s="426">
        <v>26.881177777777779</v>
      </c>
      <c r="E3657" s="14">
        <v>3.5411747163670042</v>
      </c>
      <c r="F3657" s="14">
        <v>0</v>
      </c>
    </row>
    <row r="3658" spans="1:6" x14ac:dyDescent="0.3">
      <c r="A3658" s="425">
        <v>45288</v>
      </c>
      <c r="B3658" s="12">
        <v>362</v>
      </c>
      <c r="C3658" s="426">
        <v>6.614285714285713</v>
      </c>
      <c r="D3658" s="426">
        <v>26.572200000000002</v>
      </c>
      <c r="E3658" s="14">
        <v>3.4117646914853328</v>
      </c>
      <c r="F3658" s="14">
        <v>0</v>
      </c>
    </row>
    <row r="3659" spans="1:6" x14ac:dyDescent="0.3">
      <c r="A3659" s="425">
        <v>45289</v>
      </c>
      <c r="B3659" s="12">
        <v>363</v>
      </c>
      <c r="C3659" s="426">
        <v>11.285714285714286</v>
      </c>
      <c r="D3659" s="426">
        <v>26.650777777777776</v>
      </c>
      <c r="E3659" s="14">
        <v>3.4442774662483098</v>
      </c>
      <c r="F3659" s="14">
        <v>0</v>
      </c>
    </row>
    <row r="3660" spans="1:6" x14ac:dyDescent="0.3">
      <c r="A3660" s="425">
        <v>45290</v>
      </c>
      <c r="B3660" s="12">
        <v>364</v>
      </c>
      <c r="C3660" s="426">
        <v>8.18888888888889</v>
      </c>
      <c r="D3660" s="426">
        <v>26.443133333333332</v>
      </c>
      <c r="E3660" s="14">
        <v>3.3589477497635163</v>
      </c>
      <c r="F3660" s="14">
        <v>0</v>
      </c>
    </row>
    <row r="3661" spans="1:6" x14ac:dyDescent="0.3">
      <c r="A3661" s="425">
        <v>45291</v>
      </c>
      <c r="B3661" s="12">
        <v>365</v>
      </c>
      <c r="C3661" s="426">
        <v>3.5124999999999997</v>
      </c>
      <c r="D3661" s="426">
        <v>26.63086666666667</v>
      </c>
      <c r="E3661" s="14">
        <v>3.436013319501412</v>
      </c>
      <c r="F3661" s="14">
        <v>0</v>
      </c>
    </row>
    <row r="3662" spans="1:6" x14ac:dyDescent="0.3">
      <c r="A3662" s="425">
        <v>45292</v>
      </c>
      <c r="B3662" s="12">
        <v>1</v>
      </c>
      <c r="C3662" s="426">
        <v>19</v>
      </c>
      <c r="D3662" s="426">
        <v>26.366333333333337</v>
      </c>
      <c r="E3662" s="14">
        <v>3.32786426308886</v>
      </c>
      <c r="F3662" s="14">
        <v>0</v>
      </c>
    </row>
    <row r="3663" spans="1:6" x14ac:dyDescent="0.3">
      <c r="A3663" s="425">
        <v>45293</v>
      </c>
      <c r="B3663" s="12">
        <v>2</v>
      </c>
      <c r="C3663" s="426">
        <v>25.112500000000001</v>
      </c>
      <c r="D3663" s="426">
        <v>26.391080000000002</v>
      </c>
      <c r="E3663" s="14">
        <v>3.3378520236023852</v>
      </c>
      <c r="F3663" s="14">
        <v>0</v>
      </c>
    </row>
    <row r="3664" spans="1:6" x14ac:dyDescent="0.3">
      <c r="A3664" s="425">
        <v>45294</v>
      </c>
      <c r="B3664" s="12">
        <v>3</v>
      </c>
      <c r="C3664" s="426">
        <v>6.625</v>
      </c>
      <c r="D3664" s="426">
        <v>26.649640000000005</v>
      </c>
      <c r="E3664" s="14">
        <v>3.4438047604652868</v>
      </c>
      <c r="F3664" s="14">
        <v>0</v>
      </c>
    </row>
    <row r="3665" spans="1:6" x14ac:dyDescent="0.3">
      <c r="A3665" s="425">
        <v>45295</v>
      </c>
      <c r="B3665" s="12">
        <v>4</v>
      </c>
      <c r="C3665" s="426">
        <v>4.6187500000000004</v>
      </c>
      <c r="D3665" s="426">
        <v>26.739240000000002</v>
      </c>
      <c r="E3665" s="14">
        <v>3.4812045339453439</v>
      </c>
      <c r="F3665" s="14">
        <v>0</v>
      </c>
    </row>
    <row r="3666" spans="1:6" x14ac:dyDescent="0.3">
      <c r="A3666" s="425">
        <v>45296</v>
      </c>
      <c r="B3666" s="12">
        <v>5</v>
      </c>
      <c r="C3666" s="426">
        <v>4.8722222222222227</v>
      </c>
      <c r="D3666" s="426">
        <v>26.536999999999999</v>
      </c>
      <c r="E3666" s="14">
        <v>3.3972878730950749</v>
      </c>
      <c r="F3666" s="14">
        <v>0</v>
      </c>
    </row>
    <row r="3667" spans="1:6" x14ac:dyDescent="0.3">
      <c r="A3667" s="425">
        <v>45297</v>
      </c>
      <c r="B3667" s="12">
        <v>6</v>
      </c>
      <c r="C3667" s="426">
        <v>2.1111111111111112</v>
      </c>
      <c r="D3667" s="426">
        <v>26.64452</v>
      </c>
      <c r="E3667" s="14">
        <v>3.441678287793565</v>
      </c>
      <c r="F3667" s="14">
        <v>0</v>
      </c>
    </row>
    <row r="3668" spans="1:6" x14ac:dyDescent="0.3">
      <c r="A3668" s="425">
        <v>45298</v>
      </c>
      <c r="B3668" s="12">
        <v>7</v>
      </c>
      <c r="C3668" s="426">
        <v>3.9649999999999999</v>
      </c>
      <c r="D3668" s="426">
        <v>26.69828</v>
      </c>
      <c r="E3668" s="14">
        <v>3.4640636859608467</v>
      </c>
      <c r="F3668" s="14">
        <v>0</v>
      </c>
    </row>
    <row r="3669" spans="1:6" x14ac:dyDescent="0.3">
      <c r="A3669" s="425">
        <v>45299</v>
      </c>
      <c r="B3669" s="12">
        <v>8</v>
      </c>
      <c r="C3669" s="426">
        <v>6.1150000000000002</v>
      </c>
      <c r="D3669" s="426">
        <v>26.723880000000001</v>
      </c>
      <c r="E3669" s="14">
        <v>3.4747680619895815</v>
      </c>
      <c r="F3669" s="14">
        <v>0</v>
      </c>
    </row>
    <row r="3670" spans="1:6" x14ac:dyDescent="0.3">
      <c r="A3670" s="425">
        <v>45300</v>
      </c>
      <c r="B3670" s="12">
        <v>9</v>
      </c>
      <c r="C3670" s="426">
        <v>7.5299999999999994</v>
      </c>
      <c r="D3670" s="426">
        <v>26.51652</v>
      </c>
      <c r="E3670" s="14">
        <v>3.3888899358487299</v>
      </c>
      <c r="F3670" s="14">
        <v>0</v>
      </c>
    </row>
    <row r="3671" spans="1:6" x14ac:dyDescent="0.3">
      <c r="A3671" s="425">
        <v>45301</v>
      </c>
      <c r="B3671" s="12">
        <v>10</v>
      </c>
      <c r="C3671" s="426">
        <v>8.5500000000000007</v>
      </c>
      <c r="D3671" s="426">
        <v>26.462760000000003</v>
      </c>
      <c r="E3671" s="14">
        <v>3.3669325236415926</v>
      </c>
      <c r="F3671" s="14">
        <v>0</v>
      </c>
    </row>
    <row r="3672" spans="1:6" x14ac:dyDescent="0.3">
      <c r="A3672" s="425">
        <v>45302</v>
      </c>
      <c r="B3672" s="12">
        <v>11</v>
      </c>
      <c r="C3672" s="426">
        <v>11.172222222222222</v>
      </c>
      <c r="D3672" s="426">
        <v>26.621480000000002</v>
      </c>
      <c r="E3672" s="14">
        <v>3.4321233987446815</v>
      </c>
      <c r="F3672" s="14">
        <v>0</v>
      </c>
    </row>
    <row r="3673" spans="1:6" x14ac:dyDescent="0.3">
      <c r="A3673" s="425">
        <v>45303</v>
      </c>
      <c r="B3673" s="12">
        <v>12</v>
      </c>
      <c r="C3673" s="426">
        <v>9.8555555555555561</v>
      </c>
      <c r="D3673" s="426">
        <v>26.539560000000002</v>
      </c>
      <c r="E3673" s="14">
        <v>3.3983389046961685</v>
      </c>
      <c r="F3673" s="14">
        <v>0</v>
      </c>
    </row>
    <row r="3674" spans="1:6" x14ac:dyDescent="0.3">
      <c r="A3674" s="425">
        <v>45304</v>
      </c>
      <c r="B3674" s="12">
        <v>13</v>
      </c>
      <c r="C3674" s="426">
        <v>5.4</v>
      </c>
      <c r="D3674" s="426">
        <v>26.60868</v>
      </c>
      <c r="E3674" s="14">
        <v>3.4268251894577695</v>
      </c>
      <c r="F3674" s="14">
        <v>0</v>
      </c>
    </row>
    <row r="3675" spans="1:6" x14ac:dyDescent="0.3">
      <c r="A3675" s="425">
        <v>45305</v>
      </c>
      <c r="B3675" s="12">
        <v>14</v>
      </c>
      <c r="C3675" s="426">
        <v>3.3875000000000002</v>
      </c>
      <c r="D3675" s="426">
        <v>26.636839999999999</v>
      </c>
      <c r="E3675" s="14">
        <v>3.4384907364441695</v>
      </c>
      <c r="F3675" s="14">
        <v>0</v>
      </c>
    </row>
    <row r="3676" spans="1:6" x14ac:dyDescent="0.3">
      <c r="A3676" s="425">
        <v>45306</v>
      </c>
      <c r="B3676" s="12">
        <v>15</v>
      </c>
      <c r="C3676" s="426">
        <v>19.542857142857144</v>
      </c>
      <c r="D3676" s="426">
        <v>26.316839999999999</v>
      </c>
      <c r="E3676" s="14">
        <v>3.3079685746657641</v>
      </c>
      <c r="F3676" s="14">
        <v>0</v>
      </c>
    </row>
    <row r="3677" spans="1:6" x14ac:dyDescent="0.3">
      <c r="A3677" s="425">
        <v>45307</v>
      </c>
      <c r="B3677" s="12">
        <v>16</v>
      </c>
      <c r="C3677" s="426">
        <v>12.549999999999999</v>
      </c>
      <c r="D3677" s="426">
        <v>26.575400000000002</v>
      </c>
      <c r="E3677" s="14">
        <v>3.4130834551385565</v>
      </c>
      <c r="F3677" s="14">
        <v>0</v>
      </c>
    </row>
    <row r="3678" spans="1:6" x14ac:dyDescent="0.3">
      <c r="A3678" s="425">
        <v>45308</v>
      </c>
      <c r="B3678" s="12">
        <v>17</v>
      </c>
      <c r="C3678" s="426">
        <v>8</v>
      </c>
      <c r="D3678" s="426">
        <v>26.636839999999999</v>
      </c>
      <c r="E3678" s="14">
        <v>3.4384907364441695</v>
      </c>
      <c r="F3678" s="14">
        <v>0</v>
      </c>
    </row>
    <row r="3679" spans="1:6" x14ac:dyDescent="0.3">
      <c r="A3679" s="425">
        <v>45309</v>
      </c>
      <c r="B3679" s="12">
        <v>18</v>
      </c>
      <c r="C3679" s="426">
        <v>15.622222222222222</v>
      </c>
      <c r="D3679" s="426">
        <v>26.59844</v>
      </c>
      <c r="E3679" s="14">
        <v>3.4225917941745738</v>
      </c>
      <c r="F3679" s="14">
        <v>0</v>
      </c>
    </row>
    <row r="3680" spans="1:6" x14ac:dyDescent="0.3">
      <c r="A3680" s="425">
        <v>45310</v>
      </c>
      <c r="B3680" s="12">
        <v>19</v>
      </c>
      <c r="C3680" s="426">
        <v>5.54</v>
      </c>
      <c r="D3680" s="426">
        <v>26.368040000000001</v>
      </c>
      <c r="E3680" s="14">
        <v>3.3285522193021064</v>
      </c>
      <c r="F3680" s="14">
        <v>0</v>
      </c>
    </row>
    <row r="3681" spans="1:6" x14ac:dyDescent="0.3">
      <c r="A3681" s="425">
        <v>45311</v>
      </c>
      <c r="B3681" s="12">
        <v>20</v>
      </c>
      <c r="C3681" s="426">
        <v>7.6950000000000003</v>
      </c>
      <c r="D3681" s="426">
        <v>26.475559999999998</v>
      </c>
      <c r="E3681" s="14">
        <v>3.3721490359723365</v>
      </c>
      <c r="F3681" s="14">
        <v>0</v>
      </c>
    </row>
    <row r="3682" spans="1:6" x14ac:dyDescent="0.3">
      <c r="A3682" s="425">
        <v>45312</v>
      </c>
      <c r="B3682" s="12">
        <v>21</v>
      </c>
      <c r="C3682" s="426">
        <v>2.5062500000000001</v>
      </c>
      <c r="D3682" s="426">
        <v>26.713639999999998</v>
      </c>
      <c r="E3682" s="14">
        <v>3.4704828510289718</v>
      </c>
      <c r="F3682" s="14">
        <v>0</v>
      </c>
    </row>
    <row r="3683" spans="1:6" x14ac:dyDescent="0.3">
      <c r="A3683" s="425">
        <v>45313</v>
      </c>
      <c r="B3683" s="12">
        <v>22</v>
      </c>
      <c r="C3683" s="426">
        <v>12.11</v>
      </c>
      <c r="D3683" s="426">
        <v>26.626600000000003</v>
      </c>
      <c r="E3683" s="14">
        <v>3.4342446945165999</v>
      </c>
      <c r="F3683" s="14">
        <v>0</v>
      </c>
    </row>
    <row r="3684" spans="1:6" x14ac:dyDescent="0.3">
      <c r="A3684" s="425">
        <v>45314</v>
      </c>
      <c r="B3684" s="12">
        <v>23</v>
      </c>
      <c r="C3684" s="426">
        <v>5.6444444444444439</v>
      </c>
      <c r="D3684" s="426">
        <v>26.721320000000002</v>
      </c>
      <c r="E3684" s="14">
        <v>3.473696326564276</v>
      </c>
      <c r="F3684" s="14">
        <v>0</v>
      </c>
    </row>
    <row r="3685" spans="1:6" x14ac:dyDescent="0.3">
      <c r="A3685" s="425">
        <v>45315</v>
      </c>
      <c r="B3685" s="12">
        <v>24</v>
      </c>
      <c r="C3685" s="426">
        <v>1.03125</v>
      </c>
      <c r="D3685" s="426">
        <v>26.667559999999998</v>
      </c>
      <c r="E3685" s="14">
        <v>3.451256480250513</v>
      </c>
      <c r="F3685" s="14">
        <v>0</v>
      </c>
    </row>
    <row r="3686" spans="1:6" x14ac:dyDescent="0.3">
      <c r="A3686" s="425">
        <v>45316</v>
      </c>
      <c r="B3686" s="12">
        <v>25</v>
      </c>
      <c r="C3686" s="426">
        <v>3.2600000000000002</v>
      </c>
      <c r="D3686" s="426">
        <v>26.734120000000004</v>
      </c>
      <c r="E3686" s="14">
        <v>3.4790578889487258</v>
      </c>
      <c r="F3686" s="14">
        <v>0</v>
      </c>
    </row>
    <row r="3687" spans="1:6" x14ac:dyDescent="0.3">
      <c r="A3687" s="425">
        <v>45317</v>
      </c>
      <c r="B3687" s="12">
        <v>26</v>
      </c>
      <c r="C3687" s="426">
        <v>4.6375000000000002</v>
      </c>
      <c r="D3687" s="426">
        <v>26.585639999999998</v>
      </c>
      <c r="E3687" s="14">
        <v>3.4173065125242172</v>
      </c>
      <c r="F3687" s="14">
        <v>0</v>
      </c>
    </row>
    <row r="3688" spans="1:6" x14ac:dyDescent="0.3">
      <c r="A3688" s="425">
        <v>45318</v>
      </c>
      <c r="B3688" s="12">
        <v>27</v>
      </c>
      <c r="C3688" s="426">
        <v>12.264999999999999</v>
      </c>
      <c r="D3688" s="426">
        <v>26.59076</v>
      </c>
      <c r="E3688" s="14">
        <v>3.4194197637058745</v>
      </c>
      <c r="F3688" s="14">
        <v>0</v>
      </c>
    </row>
    <row r="3689" spans="1:6" x14ac:dyDescent="0.3">
      <c r="A3689" s="425">
        <v>45319</v>
      </c>
      <c r="B3689" s="12">
        <v>28</v>
      </c>
      <c r="C3689" s="426">
        <v>2.1222222222222222</v>
      </c>
      <c r="D3689" s="426">
        <v>26.529320000000002</v>
      </c>
      <c r="E3689" s="14">
        <v>3.3941364978127977</v>
      </c>
      <c r="F3689" s="14">
        <v>0</v>
      </c>
    </row>
    <row r="3690" spans="1:6" x14ac:dyDescent="0.3">
      <c r="A3690" s="425">
        <v>45320</v>
      </c>
      <c r="B3690" s="12">
        <v>29</v>
      </c>
      <c r="C3690" s="426">
        <v>4.9849999999999994</v>
      </c>
      <c r="D3690" s="426">
        <v>26.465888888888891</v>
      </c>
      <c r="E3690" s="14">
        <v>3.3682070110553153</v>
      </c>
      <c r="F3690" s="14">
        <v>0</v>
      </c>
    </row>
    <row r="3691" spans="1:6" x14ac:dyDescent="0.3">
      <c r="A3691" s="425">
        <v>45321</v>
      </c>
      <c r="B3691" s="12">
        <v>30</v>
      </c>
      <c r="C3691" s="426">
        <v>23.512499999999999</v>
      </c>
      <c r="D3691" s="426">
        <v>26.639400000000002</v>
      </c>
      <c r="E3691" s="14">
        <v>3.4395529659074855</v>
      </c>
      <c r="F3691" s="14">
        <v>0</v>
      </c>
    </row>
    <row r="3692" spans="1:6" x14ac:dyDescent="0.3">
      <c r="A3692" s="425">
        <v>45322</v>
      </c>
      <c r="B3692" s="12">
        <v>31</v>
      </c>
      <c r="C3692" s="426">
        <v>7.1099999999999994</v>
      </c>
      <c r="D3692" s="426">
        <v>26.398759999999999</v>
      </c>
      <c r="E3692" s="14">
        <v>3.3409570895002476</v>
      </c>
      <c r="F3692" s="14">
        <v>0</v>
      </c>
    </row>
    <row r="3693" spans="1:6" x14ac:dyDescent="0.3">
      <c r="A3693" s="425">
        <v>45323</v>
      </c>
      <c r="B3693" s="12">
        <v>32</v>
      </c>
      <c r="C3693" s="426">
        <v>12.071428571428571</v>
      </c>
      <c r="D3693" s="426">
        <v>26.398759999999999</v>
      </c>
      <c r="E3693" s="14">
        <v>3.3137948367400822</v>
      </c>
      <c r="F3693" s="14">
        <v>0</v>
      </c>
    </row>
    <row r="3694" spans="1:6" x14ac:dyDescent="0.3">
      <c r="A3694" s="425">
        <v>45324</v>
      </c>
      <c r="B3694" s="12">
        <v>33</v>
      </c>
      <c r="C3694" s="426">
        <v>16.84375</v>
      </c>
      <c r="D3694" s="426">
        <v>26.304040000000004</v>
      </c>
      <c r="E3694" s="14">
        <v>3.2759880825449814</v>
      </c>
      <c r="F3694" s="14">
        <v>0</v>
      </c>
    </row>
    <row r="3695" spans="1:6" x14ac:dyDescent="0.3">
      <c r="A3695" s="425">
        <v>45325</v>
      </c>
      <c r="B3695" s="12">
        <v>34</v>
      </c>
      <c r="C3695" s="426">
        <v>8.9500000000000011</v>
      </c>
      <c r="D3695" s="426">
        <v>26.457639999999998</v>
      </c>
      <c r="E3695" s="14">
        <v>3.3374914326724672</v>
      </c>
      <c r="F3695" s="14">
        <v>0</v>
      </c>
    </row>
    <row r="3696" spans="1:6" x14ac:dyDescent="0.3">
      <c r="A3696" s="425">
        <v>45326</v>
      </c>
      <c r="B3696" s="12">
        <v>35</v>
      </c>
      <c r="C3696" s="426">
        <v>3.4833333333333334</v>
      </c>
      <c r="D3696" s="426">
        <v>26.48836</v>
      </c>
      <c r="E3696" s="14">
        <v>3.349914383142397</v>
      </c>
      <c r="F3696" s="14">
        <v>0</v>
      </c>
    </row>
    <row r="3697" spans="1:6" x14ac:dyDescent="0.3">
      <c r="A3697" s="425">
        <v>45327</v>
      </c>
      <c r="B3697" s="12">
        <v>36</v>
      </c>
      <c r="C3697" s="426">
        <v>8.6</v>
      </c>
      <c r="D3697" s="426">
        <v>26.403880000000001</v>
      </c>
      <c r="E3697" s="14">
        <v>3.315849465378963</v>
      </c>
      <c r="F3697" s="14">
        <v>0</v>
      </c>
    </row>
    <row r="3698" spans="1:6" x14ac:dyDescent="0.3">
      <c r="A3698" s="425">
        <v>45328</v>
      </c>
      <c r="B3698" s="12">
        <v>37</v>
      </c>
      <c r="C3698" s="426">
        <v>5.5277777777777777</v>
      </c>
      <c r="D3698" s="426">
        <v>26.659880000000001</v>
      </c>
      <c r="E3698" s="14">
        <v>3.4200281414433102</v>
      </c>
      <c r="F3698" s="14">
        <v>0</v>
      </c>
    </row>
    <row r="3699" spans="1:6" x14ac:dyDescent="0.3">
      <c r="A3699" s="425">
        <v>45329</v>
      </c>
      <c r="B3699" s="12">
        <v>38</v>
      </c>
      <c r="C3699" s="426">
        <v>10.029999999999999</v>
      </c>
      <c r="D3699" s="426">
        <v>26.50628</v>
      </c>
      <c r="E3699" s="14">
        <v>3.3571799729257874</v>
      </c>
      <c r="F3699" s="14">
        <v>0</v>
      </c>
    </row>
    <row r="3700" spans="1:6" x14ac:dyDescent="0.3">
      <c r="A3700" s="425">
        <v>45330</v>
      </c>
      <c r="B3700" s="12">
        <v>39</v>
      </c>
      <c r="C3700" s="426">
        <v>10.78888888888889</v>
      </c>
      <c r="D3700" s="426">
        <v>26.508839999999999</v>
      </c>
      <c r="E3700" s="14">
        <v>3.3582190499716496</v>
      </c>
      <c r="F3700" s="14">
        <v>0</v>
      </c>
    </row>
    <row r="3701" spans="1:6" x14ac:dyDescent="0.3">
      <c r="A3701" s="425">
        <v>45331</v>
      </c>
      <c r="B3701" s="12">
        <v>40</v>
      </c>
      <c r="C3701" s="426">
        <v>6.58</v>
      </c>
      <c r="D3701" s="426">
        <v>26.542120000000004</v>
      </c>
      <c r="E3701" s="14">
        <v>3.3717529040419318</v>
      </c>
      <c r="F3701" s="14">
        <v>0</v>
      </c>
    </row>
    <row r="3702" spans="1:6" x14ac:dyDescent="0.3">
      <c r="A3702" s="425">
        <v>45332</v>
      </c>
      <c r="B3702" s="12">
        <v>41</v>
      </c>
      <c r="C3702" s="426">
        <v>6.5055555555555555</v>
      </c>
      <c r="D3702" s="426">
        <v>26.437159999999999</v>
      </c>
      <c r="E3702" s="14">
        <v>3.3292321462019645</v>
      </c>
      <c r="F3702" s="14">
        <v>0</v>
      </c>
    </row>
    <row r="3703" spans="1:6" x14ac:dyDescent="0.3">
      <c r="A3703" s="425">
        <v>45333</v>
      </c>
      <c r="B3703" s="12">
        <v>42</v>
      </c>
      <c r="C3703" s="426">
        <v>10.490000000000002</v>
      </c>
      <c r="D3703" s="426">
        <v>26.411559999999998</v>
      </c>
      <c r="E3703" s="14">
        <v>3.3189335303552912</v>
      </c>
      <c r="F3703" s="14">
        <v>0</v>
      </c>
    </row>
    <row r="3704" spans="1:6" x14ac:dyDescent="0.3">
      <c r="A3704" s="425">
        <v>45334</v>
      </c>
      <c r="B3704" s="12">
        <v>43</v>
      </c>
      <c r="C3704" s="426">
        <v>17.12777777777778</v>
      </c>
      <c r="D3704" s="426">
        <v>26.352679999999999</v>
      </c>
      <c r="E3704" s="14">
        <v>3.2953540715741592</v>
      </c>
      <c r="F3704" s="14">
        <v>0</v>
      </c>
    </row>
    <row r="3705" spans="1:6" x14ac:dyDescent="0.3">
      <c r="A3705" s="425">
        <v>45335</v>
      </c>
      <c r="B3705" s="12">
        <v>44</v>
      </c>
      <c r="C3705" s="426">
        <v>5.0250000000000004</v>
      </c>
      <c r="D3705" s="426">
        <v>26.401320000000002</v>
      </c>
      <c r="E3705" s="14">
        <v>3.3148220096089664</v>
      </c>
      <c r="F3705" s="14">
        <v>0</v>
      </c>
    </row>
    <row r="3706" spans="1:6" x14ac:dyDescent="0.3">
      <c r="A3706" s="425">
        <v>45336</v>
      </c>
      <c r="B3706" s="12">
        <v>45</v>
      </c>
      <c r="C3706" s="426">
        <v>17.324999999999999</v>
      </c>
      <c r="D3706" s="426">
        <v>26.377711111111111</v>
      </c>
      <c r="E3706" s="14">
        <v>3.3053599155901288</v>
      </c>
      <c r="F3706" s="14">
        <v>0</v>
      </c>
    </row>
    <row r="3707" spans="1:6" x14ac:dyDescent="0.3">
      <c r="A3707" s="425">
        <v>45337</v>
      </c>
      <c r="B3707" s="12">
        <v>46</v>
      </c>
      <c r="C3707" s="426">
        <v>1.9666666666666666</v>
      </c>
      <c r="D3707" s="426">
        <v>26.389088888888889</v>
      </c>
      <c r="E3707" s="14">
        <v>3.3099169585459203</v>
      </c>
      <c r="F3707" s="14">
        <v>0</v>
      </c>
    </row>
    <row r="3708" spans="1:6" x14ac:dyDescent="0.3">
      <c r="A3708" s="425">
        <v>45338</v>
      </c>
      <c r="B3708" s="12">
        <v>47</v>
      </c>
      <c r="C3708" s="426">
        <v>11.284999999999998</v>
      </c>
      <c r="D3708" s="426">
        <v>26.329640000000005</v>
      </c>
      <c r="E3708" s="14">
        <v>3.2861680109529412</v>
      </c>
      <c r="F3708" s="14">
        <v>0</v>
      </c>
    </row>
    <row r="3709" spans="1:6" x14ac:dyDescent="0.3">
      <c r="A3709" s="425">
        <v>45339</v>
      </c>
      <c r="B3709" s="12">
        <v>48</v>
      </c>
      <c r="C3709" s="426">
        <v>5.7700000000000005</v>
      </c>
      <c r="D3709" s="426">
        <v>26.283560000000001</v>
      </c>
      <c r="E3709" s="14">
        <v>3.2678644387754767</v>
      </c>
      <c r="F3709" s="14">
        <v>0</v>
      </c>
    </row>
    <row r="3710" spans="1:6" x14ac:dyDescent="0.3">
      <c r="A3710" s="425">
        <v>45340</v>
      </c>
      <c r="B3710" s="12">
        <v>49</v>
      </c>
      <c r="C3710" s="426">
        <v>14.875</v>
      </c>
      <c r="D3710" s="426">
        <v>26.311720000000001</v>
      </c>
      <c r="E3710" s="14">
        <v>3.279039099799665</v>
      </c>
      <c r="F3710" s="14">
        <v>0</v>
      </c>
    </row>
    <row r="3711" spans="1:6" x14ac:dyDescent="0.3">
      <c r="A3711" s="425">
        <v>45341</v>
      </c>
      <c r="B3711" s="12">
        <v>50</v>
      </c>
      <c r="C3711" s="426">
        <v>13.855</v>
      </c>
      <c r="D3711" s="426">
        <v>26.201640000000005</v>
      </c>
      <c r="E3711" s="14">
        <v>3.2355500206609391</v>
      </c>
      <c r="F3711" s="14">
        <v>0</v>
      </c>
    </row>
    <row r="3712" spans="1:6" x14ac:dyDescent="0.3">
      <c r="A3712" s="425">
        <v>45342</v>
      </c>
      <c r="B3712" s="12">
        <v>51</v>
      </c>
      <c r="C3712" s="426">
        <v>4.9666666666666668</v>
      </c>
      <c r="D3712" s="426">
        <v>26.48068</v>
      </c>
      <c r="E3712" s="14">
        <v>3.3468048162069746</v>
      </c>
      <c r="F3712" s="14">
        <v>0</v>
      </c>
    </row>
    <row r="3713" spans="1:6" x14ac:dyDescent="0.3">
      <c r="A3713" s="425">
        <v>45343</v>
      </c>
      <c r="B3713" s="12">
        <v>52</v>
      </c>
      <c r="C3713" s="426">
        <v>10.005555555555553</v>
      </c>
      <c r="D3713" s="426">
        <v>26.237480000000001</v>
      </c>
      <c r="E3713" s="14">
        <v>3.2496521386892354</v>
      </c>
      <c r="F3713" s="14">
        <v>0</v>
      </c>
    </row>
    <row r="3714" spans="1:6" x14ac:dyDescent="0.3">
      <c r="A3714" s="425">
        <v>45344</v>
      </c>
      <c r="B3714" s="12">
        <v>53</v>
      </c>
      <c r="C3714" s="426">
        <v>7.5650000000000004</v>
      </c>
      <c r="D3714" s="426">
        <v>26.47044</v>
      </c>
      <c r="E3714" s="14">
        <v>3.3426626987086192</v>
      </c>
      <c r="F3714" s="14">
        <v>0</v>
      </c>
    </row>
    <row r="3715" spans="1:6" x14ac:dyDescent="0.3">
      <c r="A3715" s="425">
        <v>45345</v>
      </c>
      <c r="B3715" s="12">
        <v>54</v>
      </c>
      <c r="C3715" s="426">
        <v>12.25</v>
      </c>
      <c r="D3715" s="426">
        <v>26.490919999999999</v>
      </c>
      <c r="E3715" s="14">
        <v>3.3509514729849936</v>
      </c>
      <c r="F3715" s="14">
        <v>0</v>
      </c>
    </row>
    <row r="3716" spans="1:6" x14ac:dyDescent="0.3">
      <c r="A3716" s="425">
        <v>45346</v>
      </c>
      <c r="B3716" s="12">
        <v>55</v>
      </c>
      <c r="C3716" s="426">
        <v>9.21875</v>
      </c>
      <c r="D3716" s="426">
        <v>26.513960000000004</v>
      </c>
      <c r="E3716" s="14">
        <v>3.360298056058276</v>
      </c>
      <c r="F3716" s="14">
        <v>0</v>
      </c>
    </row>
    <row r="3717" spans="1:6" x14ac:dyDescent="0.3">
      <c r="A3717" s="425">
        <v>45347</v>
      </c>
      <c r="B3717" s="12">
        <v>56</v>
      </c>
      <c r="C3717" s="426">
        <v>7.7111111111111104</v>
      </c>
      <c r="D3717" s="426">
        <v>26.593320000000002</v>
      </c>
      <c r="E3717" s="14">
        <v>3.392668065375716</v>
      </c>
      <c r="F3717" s="14">
        <v>0</v>
      </c>
    </row>
    <row r="3718" spans="1:6" x14ac:dyDescent="0.3">
      <c r="A3718" s="425">
        <v>45348</v>
      </c>
      <c r="B3718" s="12">
        <v>57</v>
      </c>
      <c r="C3718" s="426">
        <v>7.8250000000000002</v>
      </c>
      <c r="D3718" s="426">
        <v>26.577960000000004</v>
      </c>
      <c r="E3718" s="14">
        <v>3.3863815630015521</v>
      </c>
      <c r="F3718" s="14">
        <v>0</v>
      </c>
    </row>
    <row r="3719" spans="1:6" x14ac:dyDescent="0.3">
      <c r="A3719" s="425">
        <v>45349</v>
      </c>
      <c r="B3719" s="12">
        <v>58</v>
      </c>
      <c r="C3719" s="426">
        <v>7.3944444444444439</v>
      </c>
      <c r="D3719" s="426">
        <v>26.409000000000006</v>
      </c>
      <c r="E3719" s="14">
        <v>3.3179052257261641</v>
      </c>
      <c r="F3719" s="14">
        <v>0</v>
      </c>
    </row>
    <row r="3720" spans="1:6" x14ac:dyDescent="0.3">
      <c r="A3720" s="425">
        <v>45350</v>
      </c>
      <c r="B3720" s="12">
        <v>59</v>
      </c>
      <c r="C3720" s="426">
        <v>9.0055555555555546</v>
      </c>
      <c r="D3720" s="426">
        <v>26.542120000000004</v>
      </c>
      <c r="E3720" s="14">
        <v>3.3717529040419318</v>
      </c>
      <c r="F3720" s="14">
        <v>0</v>
      </c>
    </row>
    <row r="3721" spans="1:6" x14ac:dyDescent="0.3">
      <c r="A3721" s="425">
        <v>45352</v>
      </c>
      <c r="B3721" s="12">
        <v>60</v>
      </c>
      <c r="C3721" s="426">
        <v>10.668749999999999</v>
      </c>
      <c r="D3721" s="426">
        <v>26.48836</v>
      </c>
      <c r="E3721" s="14">
        <v>3.3224560685264759</v>
      </c>
      <c r="F3721" s="14">
        <v>0</v>
      </c>
    </row>
    <row r="3722" spans="1:6" x14ac:dyDescent="0.3">
      <c r="A3722" s="425">
        <v>45353</v>
      </c>
      <c r="B3722" s="12">
        <v>61</v>
      </c>
      <c r="C3722" s="426">
        <v>13.237500000000001</v>
      </c>
      <c r="D3722" s="426">
        <v>26.411559999999998</v>
      </c>
      <c r="E3722" s="14">
        <v>3.2917291571556584</v>
      </c>
      <c r="F3722" s="14">
        <v>0</v>
      </c>
    </row>
    <row r="3723" spans="1:6" x14ac:dyDescent="0.3">
      <c r="A3723" s="425">
        <v>45354</v>
      </c>
      <c r="B3723" s="12">
        <v>62</v>
      </c>
      <c r="C3723" s="426">
        <v>13.399999999999999</v>
      </c>
      <c r="D3723" s="426">
        <v>26.096679999999999</v>
      </c>
      <c r="E3723" s="14">
        <v>3.1683823955380843</v>
      </c>
      <c r="F3723" s="14">
        <v>0</v>
      </c>
    </row>
    <row r="3724" spans="1:6" x14ac:dyDescent="0.3">
      <c r="A3724" s="425">
        <v>45355</v>
      </c>
      <c r="B3724" s="12">
        <v>63</v>
      </c>
      <c r="C3724" s="426">
        <v>11.177777777777779</v>
      </c>
      <c r="D3724" s="426">
        <v>26.209320000000002</v>
      </c>
      <c r="E3724" s="14">
        <v>3.2120216329933178</v>
      </c>
      <c r="F3724" s="14">
        <v>0</v>
      </c>
    </row>
    <row r="3725" spans="1:6" x14ac:dyDescent="0.3">
      <c r="A3725" s="425">
        <v>45356</v>
      </c>
      <c r="B3725" s="12">
        <v>64</v>
      </c>
      <c r="C3725" s="426">
        <v>8.9050000000000011</v>
      </c>
      <c r="D3725" s="426">
        <v>26.362920000000003</v>
      </c>
      <c r="E3725" s="14">
        <v>3.2723994828205978</v>
      </c>
      <c r="F3725" s="14">
        <v>0</v>
      </c>
    </row>
    <row r="3726" spans="1:6" x14ac:dyDescent="0.3">
      <c r="A3726" s="425">
        <v>45357</v>
      </c>
      <c r="B3726" s="12">
        <v>65</v>
      </c>
      <c r="C3726" s="426">
        <v>2.7571428571428571</v>
      </c>
      <c r="D3726" s="426">
        <v>26.588200000000001</v>
      </c>
      <c r="E3726" s="14">
        <v>3.3627798564298299</v>
      </c>
      <c r="F3726" s="14">
        <v>0</v>
      </c>
    </row>
    <row r="3727" spans="1:6" x14ac:dyDescent="0.3">
      <c r="A3727" s="425">
        <v>45358</v>
      </c>
      <c r="B3727" s="12">
        <v>66</v>
      </c>
      <c r="C3727" s="426">
        <v>15.13125</v>
      </c>
      <c r="D3727" s="426">
        <v>26.401320000000002</v>
      </c>
      <c r="E3727" s="14">
        <v>3.287651337399057</v>
      </c>
      <c r="F3727" s="14">
        <v>0</v>
      </c>
    </row>
    <row r="3728" spans="1:6" x14ac:dyDescent="0.3">
      <c r="A3728" s="425">
        <v>45359</v>
      </c>
      <c r="B3728" s="12">
        <v>67</v>
      </c>
      <c r="C3728" s="426">
        <v>17.407142857142855</v>
      </c>
      <c r="D3728" s="426">
        <v>26.4602</v>
      </c>
      <c r="E3728" s="14">
        <v>3.3111601588419477</v>
      </c>
      <c r="F3728" s="14">
        <v>0</v>
      </c>
    </row>
    <row r="3729" spans="1:6" x14ac:dyDescent="0.3">
      <c r="A3729" s="425">
        <v>45360</v>
      </c>
      <c r="B3729" s="12">
        <v>68</v>
      </c>
      <c r="C3729" s="426">
        <v>0.99375000000000002</v>
      </c>
      <c r="D3729" s="426">
        <v>26.595880000000001</v>
      </c>
      <c r="E3729" s="14">
        <v>3.3658994616454625</v>
      </c>
      <c r="F3729" s="14">
        <v>0</v>
      </c>
    </row>
    <row r="3730" spans="1:6" x14ac:dyDescent="0.3">
      <c r="A3730" s="425">
        <v>45361</v>
      </c>
      <c r="B3730" s="12">
        <v>69</v>
      </c>
      <c r="C3730" s="426">
        <v>2.0874999999999999</v>
      </c>
      <c r="D3730" s="426">
        <v>26.501159999999999</v>
      </c>
      <c r="E3730" s="14">
        <v>3.3276018291365066</v>
      </c>
      <c r="F3730" s="14">
        <v>0</v>
      </c>
    </row>
    <row r="3731" spans="1:6" x14ac:dyDescent="0.3">
      <c r="A3731" s="425">
        <v>45362</v>
      </c>
      <c r="B3731" s="12">
        <v>70</v>
      </c>
      <c r="C3731" s="426">
        <v>15.242857142857144</v>
      </c>
      <c r="D3731" s="426">
        <v>26.429480000000002</v>
      </c>
      <c r="E3731" s="14">
        <v>3.2988761491029455</v>
      </c>
      <c r="F3731" s="14">
        <v>0</v>
      </c>
    </row>
    <row r="3732" spans="1:6" x14ac:dyDescent="0.3">
      <c r="A3732" s="425">
        <v>45363</v>
      </c>
      <c r="B3732" s="12">
        <v>71</v>
      </c>
      <c r="C3732" s="426">
        <v>13.154999999999998</v>
      </c>
      <c r="D3732" s="426">
        <v>26.117159999999998</v>
      </c>
      <c r="E3732" s="14">
        <v>3.1762767773521445</v>
      </c>
      <c r="F3732" s="14">
        <v>0</v>
      </c>
    </row>
    <row r="3733" spans="1:6" x14ac:dyDescent="0.3">
      <c r="A3733" s="425">
        <v>45364</v>
      </c>
      <c r="B3733" s="12">
        <v>72</v>
      </c>
      <c r="C3733" s="426">
        <v>24.745000000000001</v>
      </c>
      <c r="D3733" s="426">
        <v>26.408999999999999</v>
      </c>
      <c r="E3733" s="14">
        <v>3.290709281252997</v>
      </c>
      <c r="F3733" s="14">
        <v>0</v>
      </c>
    </row>
    <row r="3734" spans="1:6" x14ac:dyDescent="0.3">
      <c r="A3734" s="425">
        <v>45365</v>
      </c>
      <c r="B3734" s="12">
        <v>73</v>
      </c>
      <c r="C3734" s="426">
        <v>20.672222222222224</v>
      </c>
      <c r="D3734" s="426">
        <v>26.133088888888892</v>
      </c>
      <c r="E3734" s="14">
        <v>3.182429139166886</v>
      </c>
      <c r="F3734" s="14">
        <v>0</v>
      </c>
    </row>
    <row r="3735" spans="1:6" x14ac:dyDescent="0.3">
      <c r="A3735" s="425">
        <v>45366</v>
      </c>
      <c r="B3735" s="12">
        <v>74</v>
      </c>
      <c r="C3735" s="426">
        <v>21.758333333333336</v>
      </c>
      <c r="D3735" s="426">
        <v>26.554066666666671</v>
      </c>
      <c r="E3735" s="14">
        <v>3.3489456910952109</v>
      </c>
      <c r="F3735" s="14">
        <v>0</v>
      </c>
    </row>
    <row r="3736" spans="1:6" x14ac:dyDescent="0.3">
      <c r="A3736" s="425">
        <v>45367</v>
      </c>
      <c r="B3736" s="12">
        <v>75</v>
      </c>
      <c r="C3736" s="426">
        <v>8.1624999999999996</v>
      </c>
      <c r="D3736" s="426">
        <v>26.571133333333336</v>
      </c>
      <c r="E3736" s="14">
        <v>3.3558565007513397</v>
      </c>
      <c r="F3736" s="14">
        <v>0</v>
      </c>
    </row>
    <row r="3737" spans="1:6" x14ac:dyDescent="0.3">
      <c r="A3737" s="425">
        <v>45368</v>
      </c>
      <c r="B3737" s="12">
        <v>76</v>
      </c>
      <c r="C3737" s="426">
        <v>8.1444444444444439</v>
      </c>
      <c r="D3737" s="426">
        <v>26.704822222222223</v>
      </c>
      <c r="E3737" s="14">
        <v>3.4104258309531628</v>
      </c>
      <c r="F3737" s="14">
        <v>0</v>
      </c>
    </row>
    <row r="3738" spans="1:6" x14ac:dyDescent="0.3">
      <c r="A3738" s="425">
        <v>45369</v>
      </c>
      <c r="B3738" s="12">
        <v>77</v>
      </c>
      <c r="C3738" s="426">
        <v>5.6333333333333337</v>
      </c>
      <c r="D3738" s="426">
        <v>26.5626</v>
      </c>
      <c r="E3738" s="14">
        <v>3.3523995281445873</v>
      </c>
      <c r="F3738" s="14">
        <v>0</v>
      </c>
    </row>
    <row r="3739" spans="1:6" x14ac:dyDescent="0.3">
      <c r="A3739" s="425">
        <v>45370</v>
      </c>
      <c r="B3739" s="12">
        <v>78</v>
      </c>
      <c r="C3739" s="426">
        <v>7.6388888888888875</v>
      </c>
      <c r="D3739" s="426">
        <v>26.591044444444446</v>
      </c>
      <c r="E3739" s="14">
        <v>3.363934969327588</v>
      </c>
      <c r="F3739" s="14">
        <v>0</v>
      </c>
    </row>
    <row r="3740" spans="1:6" x14ac:dyDescent="0.3">
      <c r="A3740" s="425">
        <v>45371</v>
      </c>
      <c r="B3740" s="12">
        <v>79</v>
      </c>
      <c r="C3740" s="426">
        <v>7.8611111111111107</v>
      </c>
      <c r="D3740" s="426">
        <v>26.480111111111114</v>
      </c>
      <c r="E3740" s="14">
        <v>3.3191436403212284</v>
      </c>
      <c r="F3740" s="14">
        <v>0</v>
      </c>
    </row>
    <row r="3741" spans="1:6" x14ac:dyDescent="0.3">
      <c r="A3741" s="425">
        <v>45372</v>
      </c>
      <c r="B3741" s="12">
        <v>80</v>
      </c>
      <c r="C3741" s="426">
        <v>19.727777777777781</v>
      </c>
      <c r="D3741" s="426">
        <v>26.448822222222226</v>
      </c>
      <c r="E3741" s="14">
        <v>3.3066058070252335</v>
      </c>
      <c r="F3741" s="14">
        <v>0</v>
      </c>
    </row>
    <row r="3742" spans="1:6" x14ac:dyDescent="0.3">
      <c r="A3742" s="425">
        <v>45373</v>
      </c>
      <c r="B3742" s="12">
        <v>81</v>
      </c>
      <c r="C3742" s="426">
        <v>21.9375</v>
      </c>
      <c r="D3742" s="426">
        <v>26.229800000000004</v>
      </c>
      <c r="E3742" s="14">
        <v>3.2200139329365824</v>
      </c>
      <c r="F3742" s="14">
        <v>0</v>
      </c>
    </row>
    <row r="3743" spans="1:6" x14ac:dyDescent="0.3">
      <c r="A3743" s="425">
        <v>45374</v>
      </c>
      <c r="B3743" s="12">
        <v>82</v>
      </c>
      <c r="C3743" s="426">
        <v>12.483333333333333</v>
      </c>
      <c r="D3743" s="426">
        <v>26.539844444444448</v>
      </c>
      <c r="E3743" s="14">
        <v>3.343196261341701</v>
      </c>
      <c r="F3743" s="14">
        <v>0</v>
      </c>
    </row>
    <row r="3744" spans="1:6" x14ac:dyDescent="0.3">
      <c r="A3744" s="425">
        <v>45375</v>
      </c>
      <c r="B3744" s="12">
        <v>83</v>
      </c>
      <c r="C3744" s="426">
        <v>1.51</v>
      </c>
      <c r="D3744" s="426">
        <v>26.448822222222223</v>
      </c>
      <c r="E3744" s="14">
        <v>3.3066058070252335</v>
      </c>
      <c r="F3744" s="14">
        <v>0</v>
      </c>
    </row>
    <row r="3745" spans="1:6" x14ac:dyDescent="0.3">
      <c r="A3745" s="425">
        <v>45376</v>
      </c>
      <c r="B3745" s="12">
        <v>84</v>
      </c>
      <c r="C3745" s="426">
        <v>6.1111111111111107</v>
      </c>
      <c r="D3745" s="426">
        <v>26.497177777777779</v>
      </c>
      <c r="E3745" s="14">
        <v>3.3260001716164043</v>
      </c>
      <c r="F3745" s="14">
        <v>0</v>
      </c>
    </row>
    <row r="3746" spans="1:6" x14ac:dyDescent="0.3">
      <c r="A3746" s="425">
        <v>45377</v>
      </c>
      <c r="B3746" s="12">
        <v>85</v>
      </c>
      <c r="C3746" s="426">
        <v>5.625</v>
      </c>
      <c r="D3746" s="426">
        <v>26.610955555555556</v>
      </c>
      <c r="E3746" s="14">
        <v>3.3720305264747359</v>
      </c>
      <c r="F3746" s="14">
        <v>0</v>
      </c>
    </row>
    <row r="3747" spans="1:6" x14ac:dyDescent="0.3">
      <c r="A3747" s="425">
        <v>45378</v>
      </c>
      <c r="B3747" s="12">
        <v>86</v>
      </c>
      <c r="C3747" s="426">
        <v>9.7833333333333332</v>
      </c>
      <c r="D3747" s="426">
        <v>26.463044444444449</v>
      </c>
      <c r="E3747" s="14">
        <v>3.31229961452896</v>
      </c>
      <c r="F3747" s="14">
        <v>0</v>
      </c>
    </row>
    <row r="3748" spans="1:6" x14ac:dyDescent="0.3">
      <c r="A3748" s="425">
        <v>45379</v>
      </c>
      <c r="B3748" s="12">
        <v>87</v>
      </c>
      <c r="C3748" s="426">
        <v>0.35000000000000003</v>
      </c>
      <c r="D3748" s="426">
        <v>26.511400000000002</v>
      </c>
      <c r="E3748" s="14">
        <v>3.3317235059989345</v>
      </c>
      <c r="F3748" s="14">
        <v>0</v>
      </c>
    </row>
    <row r="3749" spans="1:6" x14ac:dyDescent="0.3">
      <c r="A3749" s="425">
        <v>45380</v>
      </c>
      <c r="B3749" s="12">
        <v>88</v>
      </c>
      <c r="C3749" s="426">
        <v>11.795000000000002</v>
      </c>
      <c r="D3749" s="426">
        <v>26.5626</v>
      </c>
      <c r="E3749" s="14">
        <v>3.3523995281445873</v>
      </c>
      <c r="F3749" s="14">
        <v>0</v>
      </c>
    </row>
    <row r="3750" spans="1:6" x14ac:dyDescent="0.3">
      <c r="A3750" s="425">
        <v>45381</v>
      </c>
      <c r="B3750" s="12">
        <v>89</v>
      </c>
      <c r="C3750" s="426">
        <v>4.21</v>
      </c>
      <c r="D3750" s="426">
        <v>26.608111111111114</v>
      </c>
      <c r="E3750" s="14">
        <v>3.3708729716157024</v>
      </c>
      <c r="F3750" s="14">
        <v>0</v>
      </c>
    </row>
    <row r="3751" spans="1:6" x14ac:dyDescent="0.3">
      <c r="A3751" s="425">
        <v>45382</v>
      </c>
      <c r="B3751" s="12">
        <v>90</v>
      </c>
      <c r="C3751" s="426">
        <v>2.8</v>
      </c>
      <c r="D3751" s="426">
        <v>26.426066666666671</v>
      </c>
      <c r="E3751" s="14">
        <v>3.2975137565263752</v>
      </c>
      <c r="F3751" s="14">
        <v>0</v>
      </c>
    </row>
    <row r="3752" spans="1:6" x14ac:dyDescent="0.3">
      <c r="A3752" s="425">
        <v>45383</v>
      </c>
      <c r="B3752" s="12">
        <v>91</v>
      </c>
      <c r="C3752" s="426">
        <v>7.9111111111111097</v>
      </c>
      <c r="D3752" s="426">
        <v>26.650777777777776</v>
      </c>
      <c r="E3752" s="14">
        <v>3.3602706987788382</v>
      </c>
      <c r="F3752" s="14">
        <v>0</v>
      </c>
    </row>
    <row r="3753" spans="1:6" x14ac:dyDescent="0.3">
      <c r="A3753" s="425">
        <v>45384</v>
      </c>
      <c r="B3753" s="12">
        <v>92</v>
      </c>
      <c r="C3753" s="426">
        <v>5.4562499999999998</v>
      </c>
      <c r="D3753" s="426">
        <v>26.579666666666668</v>
      </c>
      <c r="E3753" s="14">
        <v>3.3315536626747968</v>
      </c>
      <c r="F3753" s="14">
        <v>0</v>
      </c>
    </row>
    <row r="3754" spans="1:6" x14ac:dyDescent="0.3">
      <c r="A3754" s="425">
        <v>45385</v>
      </c>
      <c r="B3754" s="12">
        <v>93</v>
      </c>
      <c r="C3754" s="426">
        <v>4.3187499999999996</v>
      </c>
      <c r="D3754" s="426">
        <v>26.596733333333333</v>
      </c>
      <c r="E3754" s="14">
        <v>3.3384260245262194</v>
      </c>
      <c r="F3754" s="14">
        <v>0</v>
      </c>
    </row>
    <row r="3755" spans="1:6" x14ac:dyDescent="0.3">
      <c r="A3755" s="425">
        <v>45386</v>
      </c>
      <c r="B3755" s="12">
        <v>94</v>
      </c>
      <c r="C3755" s="426">
        <v>2.916666666666667</v>
      </c>
      <c r="D3755" s="426">
        <v>26.42037777777778</v>
      </c>
      <c r="E3755" s="14">
        <v>3.2680107884213543</v>
      </c>
      <c r="F3755" s="14">
        <v>0</v>
      </c>
    </row>
    <row r="3756" spans="1:6" x14ac:dyDescent="0.3">
      <c r="A3756" s="425">
        <v>45387</v>
      </c>
      <c r="B3756" s="12">
        <v>95</v>
      </c>
      <c r="C3756" s="426">
        <v>10.293749999999999</v>
      </c>
      <c r="D3756" s="426">
        <v>26.573977777777777</v>
      </c>
      <c r="E3756" s="14">
        <v>3.3292656415616806</v>
      </c>
      <c r="F3756" s="14">
        <v>0</v>
      </c>
    </row>
    <row r="3757" spans="1:6" x14ac:dyDescent="0.3">
      <c r="A3757" s="425">
        <v>45388</v>
      </c>
      <c r="B3757" s="12">
        <v>96</v>
      </c>
      <c r="C3757" s="426">
        <v>13.434999999999999</v>
      </c>
      <c r="D3757" s="426">
        <v>26.511400000000002</v>
      </c>
      <c r="E3757" s="14">
        <v>3.3041886009906789</v>
      </c>
      <c r="F3757" s="14">
        <v>0</v>
      </c>
    </row>
    <row r="3758" spans="1:6" x14ac:dyDescent="0.3">
      <c r="A3758" s="425">
        <v>45389</v>
      </c>
      <c r="B3758" s="12">
        <v>97</v>
      </c>
      <c r="C3758" s="426">
        <v>8.8062499999999986</v>
      </c>
      <c r="D3758" s="426">
        <v>26.29237777777778</v>
      </c>
      <c r="E3758" s="14">
        <v>3.2177310568444679</v>
      </c>
      <c r="F3758" s="14">
        <v>0</v>
      </c>
    </row>
    <row r="3759" spans="1:6" x14ac:dyDescent="0.3">
      <c r="A3759" s="425">
        <v>45390</v>
      </c>
      <c r="B3759" s="12">
        <v>98</v>
      </c>
      <c r="C3759" s="426">
        <v>13.922222222222222</v>
      </c>
      <c r="D3759" s="426">
        <v>26.400466666666667</v>
      </c>
      <c r="E3759" s="14">
        <v>3.2601438562824567</v>
      </c>
      <c r="F3759" s="14">
        <v>0</v>
      </c>
    </row>
    <row r="3760" spans="1:6" x14ac:dyDescent="0.3">
      <c r="A3760" s="425">
        <v>45391</v>
      </c>
      <c r="B3760" s="12">
        <v>99</v>
      </c>
      <c r="C3760" s="426">
        <v>5.1333333333333337</v>
      </c>
      <c r="D3760" s="426">
        <v>26.061977777777777</v>
      </c>
      <c r="E3760" s="14">
        <v>3.1289715764186097</v>
      </c>
      <c r="F3760" s="14">
        <v>0</v>
      </c>
    </row>
    <row r="3761" spans="1:6" x14ac:dyDescent="0.3">
      <c r="A3761" s="425">
        <v>45392</v>
      </c>
      <c r="B3761" s="12">
        <v>100</v>
      </c>
      <c r="C3761" s="426">
        <v>9.5749999999999993</v>
      </c>
      <c r="D3761" s="426">
        <v>26.201355555555558</v>
      </c>
      <c r="E3761" s="14">
        <v>3.1823983469223576</v>
      </c>
      <c r="F3761" s="14">
        <v>0</v>
      </c>
    </row>
    <row r="3762" spans="1:6" x14ac:dyDescent="0.3">
      <c r="A3762" s="425">
        <v>45393</v>
      </c>
      <c r="B3762" s="12">
        <v>101</v>
      </c>
      <c r="C3762" s="426">
        <v>9.1222222222222218</v>
      </c>
      <c r="D3762" s="426">
        <v>26.531311111111116</v>
      </c>
      <c r="E3762" s="14">
        <v>3.3121495350152972</v>
      </c>
      <c r="F3762" s="14">
        <v>0</v>
      </c>
    </row>
    <row r="3763" spans="1:6" x14ac:dyDescent="0.3">
      <c r="A3763" s="425">
        <v>45394</v>
      </c>
      <c r="B3763" s="12">
        <v>102</v>
      </c>
      <c r="C3763" s="426">
        <v>7.4149999999999991</v>
      </c>
      <c r="D3763" s="426">
        <v>26.44028888888889</v>
      </c>
      <c r="E3763" s="14">
        <v>3.2758945652759119</v>
      </c>
      <c r="F3763" s="14">
        <v>0</v>
      </c>
    </row>
    <row r="3764" spans="1:6" x14ac:dyDescent="0.3">
      <c r="A3764" s="425">
        <v>45395</v>
      </c>
      <c r="B3764" s="12">
        <v>103</v>
      </c>
      <c r="C3764" s="426">
        <v>7.1166666666666663</v>
      </c>
      <c r="D3764" s="426">
        <v>26.534155555555557</v>
      </c>
      <c r="E3764" s="14">
        <v>3.3132881915556802</v>
      </c>
      <c r="F3764" s="14">
        <v>0</v>
      </c>
    </row>
    <row r="3765" spans="1:6" x14ac:dyDescent="0.3">
      <c r="A3765" s="425">
        <v>45396</v>
      </c>
      <c r="B3765" s="12">
        <v>104</v>
      </c>
      <c r="C3765" s="426">
        <v>2.5812499999999998</v>
      </c>
      <c r="D3765" s="426">
        <v>26.5626</v>
      </c>
      <c r="E3765" s="14">
        <v>3.3246937469202513</v>
      </c>
      <c r="F3765" s="14">
        <v>0</v>
      </c>
    </row>
    <row r="3766" spans="1:6" x14ac:dyDescent="0.3">
      <c r="A3766" s="425">
        <v>45397</v>
      </c>
      <c r="B3766" s="12">
        <v>105</v>
      </c>
      <c r="C3766" s="426">
        <v>9.2187499999999982</v>
      </c>
      <c r="D3766" s="426">
        <v>26.44028888888889</v>
      </c>
      <c r="E3766" s="14">
        <v>3.2758945652759119</v>
      </c>
      <c r="F3766" s="14">
        <v>0</v>
      </c>
    </row>
    <row r="3767" spans="1:6" x14ac:dyDescent="0.3">
      <c r="A3767" s="425">
        <v>45398</v>
      </c>
      <c r="B3767" s="12">
        <v>106</v>
      </c>
      <c r="C3767" s="426">
        <v>10.08888888888889</v>
      </c>
      <c r="D3767" s="426">
        <v>26.383400000000002</v>
      </c>
      <c r="E3767" s="14">
        <v>3.2534141695039991</v>
      </c>
      <c r="F3767" s="14">
        <v>0</v>
      </c>
    </row>
    <row r="3768" spans="1:6" x14ac:dyDescent="0.3">
      <c r="A3768" s="425">
        <v>45399</v>
      </c>
      <c r="B3768" s="12">
        <v>107</v>
      </c>
      <c r="C3768" s="426">
        <v>9.7687499999999989</v>
      </c>
      <c r="D3768" s="426">
        <v>26.431755555555554</v>
      </c>
      <c r="E3768" s="14">
        <v>3.2725137403783506</v>
      </c>
      <c r="F3768" s="14">
        <v>0</v>
      </c>
    </row>
    <row r="3769" spans="1:6" x14ac:dyDescent="0.3">
      <c r="A3769" s="425">
        <v>45400</v>
      </c>
      <c r="B3769" s="12">
        <v>108</v>
      </c>
      <c r="C3769" s="426">
        <v>6.15</v>
      </c>
      <c r="D3769" s="426">
        <v>26.622333333333337</v>
      </c>
      <c r="E3769" s="14">
        <v>3.3487579201791542</v>
      </c>
      <c r="F3769" s="14">
        <v>0</v>
      </c>
    </row>
    <row r="3770" spans="1:6" x14ac:dyDescent="0.3">
      <c r="A3770" s="425">
        <v>45401</v>
      </c>
      <c r="B3770" s="12">
        <v>109</v>
      </c>
      <c r="C3770" s="426">
        <v>4.9222222222222225</v>
      </c>
      <c r="D3770" s="426">
        <v>26.471577777777778</v>
      </c>
      <c r="E3770" s="14">
        <v>3.2883174195499554</v>
      </c>
      <c r="F3770" s="14">
        <v>0</v>
      </c>
    </row>
    <row r="3771" spans="1:6" x14ac:dyDescent="0.3">
      <c r="A3771" s="425">
        <v>45402</v>
      </c>
      <c r="B3771" s="12">
        <v>110</v>
      </c>
      <c r="C3771" s="426">
        <v>1.3875</v>
      </c>
      <c r="D3771" s="426">
        <v>26.531311111111112</v>
      </c>
      <c r="E3771" s="14">
        <v>3.3121495350152963</v>
      </c>
      <c r="F3771" s="14">
        <v>0</v>
      </c>
    </row>
    <row r="3772" spans="1:6" x14ac:dyDescent="0.3">
      <c r="A3772" s="425">
        <v>45403</v>
      </c>
      <c r="B3772" s="12">
        <v>111</v>
      </c>
      <c r="C3772" s="426">
        <v>2.2624999999999997</v>
      </c>
      <c r="D3772" s="426">
        <v>26.500022222222224</v>
      </c>
      <c r="E3772" s="14">
        <v>3.2996470841447385</v>
      </c>
      <c r="F3772" s="14">
        <v>0</v>
      </c>
    </row>
    <row r="3773" spans="1:6" x14ac:dyDescent="0.3">
      <c r="A3773" s="425">
        <v>45404</v>
      </c>
      <c r="B3773" s="12">
        <v>112</v>
      </c>
      <c r="C3773" s="426">
        <v>2.8444444444444446</v>
      </c>
      <c r="D3773" s="426">
        <v>26.42037777777778</v>
      </c>
      <c r="E3773" s="14">
        <v>3.2680107884213543</v>
      </c>
      <c r="F3773" s="14">
        <v>0</v>
      </c>
    </row>
    <row r="3774" spans="1:6" x14ac:dyDescent="0.3">
      <c r="A3774" s="425">
        <v>45405</v>
      </c>
      <c r="B3774" s="12">
        <v>113</v>
      </c>
      <c r="C3774" s="426">
        <v>3.2937499999999997</v>
      </c>
      <c r="D3774" s="426">
        <v>26.297000000000001</v>
      </c>
      <c r="E3774" s="14">
        <v>3.2195346350329568</v>
      </c>
      <c r="F3774" s="14">
        <v>0</v>
      </c>
    </row>
    <row r="3775" spans="1:6" x14ac:dyDescent="0.3">
      <c r="A3775" s="425">
        <v>45406</v>
      </c>
      <c r="B3775" s="12">
        <v>114</v>
      </c>
      <c r="C3775" s="426">
        <v>5.2555555555555555</v>
      </c>
      <c r="D3775" s="426">
        <v>26.2746</v>
      </c>
      <c r="E3775" s="14">
        <v>3.2108026374170966</v>
      </c>
      <c r="F3775" s="14">
        <v>0</v>
      </c>
    </row>
    <row r="3776" spans="1:6" x14ac:dyDescent="0.3">
      <c r="A3776" s="425">
        <v>45407</v>
      </c>
      <c r="B3776" s="12">
        <v>115</v>
      </c>
      <c r="C3776" s="426">
        <v>11.56111111111111</v>
      </c>
      <c r="D3776" s="426">
        <v>26.343577777777778</v>
      </c>
      <c r="E3776" s="14">
        <v>3.2377596179196999</v>
      </c>
      <c r="F3776" s="14">
        <v>0</v>
      </c>
    </row>
    <row r="3777" spans="1:6" x14ac:dyDescent="0.3">
      <c r="A3777" s="425">
        <v>45408</v>
      </c>
      <c r="B3777" s="12">
        <v>116</v>
      </c>
      <c r="C3777" s="426">
        <v>15.722222222222221</v>
      </c>
      <c r="D3777" s="426">
        <v>26.287399999999998</v>
      </c>
      <c r="E3777" s="14">
        <v>3.2157897523991839</v>
      </c>
      <c r="F3777" s="14">
        <v>0</v>
      </c>
    </row>
    <row r="3778" spans="1:6" x14ac:dyDescent="0.3">
      <c r="A3778" s="425">
        <v>45409</v>
      </c>
      <c r="B3778" s="12">
        <v>117</v>
      </c>
      <c r="C3778" s="426">
        <v>4.7222222222222223</v>
      </c>
      <c r="D3778" s="426">
        <v>26.340733333333336</v>
      </c>
      <c r="E3778" s="14">
        <v>3.2366440079772341</v>
      </c>
      <c r="F3778" s="14">
        <v>0</v>
      </c>
    </row>
    <row r="3779" spans="1:6" x14ac:dyDescent="0.3">
      <c r="A3779" s="425">
        <v>45410</v>
      </c>
      <c r="B3779" s="12">
        <v>118</v>
      </c>
      <c r="C3779" s="426">
        <v>8.6785714285714288</v>
      </c>
      <c r="D3779" s="426">
        <v>26.280999999999999</v>
      </c>
      <c r="E3779" s="14">
        <v>3.2132953290947079</v>
      </c>
      <c r="F3779" s="14">
        <v>0</v>
      </c>
    </row>
    <row r="3780" spans="1:6" x14ac:dyDescent="0.3">
      <c r="A3780" s="425">
        <v>45411</v>
      </c>
      <c r="B3780" s="12">
        <v>119</v>
      </c>
      <c r="C3780" s="426">
        <v>4.04</v>
      </c>
      <c r="D3780" s="426">
        <v>26.421800000000001</v>
      </c>
      <c r="E3780" s="14">
        <v>3.2685733565715216</v>
      </c>
      <c r="F3780" s="14">
        <v>0</v>
      </c>
    </row>
    <row r="3781" spans="1:6" x14ac:dyDescent="0.3">
      <c r="A3781" s="425">
        <v>45412</v>
      </c>
      <c r="B3781" s="12">
        <v>120</v>
      </c>
      <c r="C3781" s="426">
        <v>4.2666666666666657</v>
      </c>
      <c r="D3781" s="426">
        <v>26.329355555555559</v>
      </c>
      <c r="E3781" s="14">
        <v>3.2321849957355804</v>
      </c>
      <c r="F3781" s="14">
        <v>0</v>
      </c>
    </row>
    <row r="3782" spans="1:6" x14ac:dyDescent="0.3">
      <c r="A3782" s="425">
        <v>45413</v>
      </c>
      <c r="B3782" s="12">
        <v>121</v>
      </c>
      <c r="C3782" s="426">
        <v>3.0562500000000004</v>
      </c>
      <c r="D3782" s="426">
        <v>26.494333333333334</v>
      </c>
      <c r="E3782" s="14">
        <v>3.2699002410673761</v>
      </c>
      <c r="F3782" s="14">
        <v>0</v>
      </c>
    </row>
    <row r="3783" spans="1:6" x14ac:dyDescent="0.3">
      <c r="A3783" s="425">
        <v>45414</v>
      </c>
      <c r="B3783" s="12">
        <v>122</v>
      </c>
      <c r="C3783" s="426">
        <v>8.1187500000000004</v>
      </c>
      <c r="D3783" s="426">
        <v>26.278155555555557</v>
      </c>
      <c r="E3783" s="14">
        <v>3.1854190252665346</v>
      </c>
      <c r="F3783" s="14">
        <v>0</v>
      </c>
    </row>
    <row r="3784" spans="1:6" x14ac:dyDescent="0.3">
      <c r="A3784" s="425">
        <v>45415</v>
      </c>
      <c r="B3784" s="12">
        <v>123</v>
      </c>
      <c r="C3784" s="426">
        <v>5.9499999999999993</v>
      </c>
      <c r="D3784" s="426">
        <v>26.565444444444445</v>
      </c>
      <c r="E3784" s="14">
        <v>3.2981209005344119</v>
      </c>
      <c r="F3784" s="14">
        <v>0</v>
      </c>
    </row>
    <row r="3785" spans="1:6" x14ac:dyDescent="0.3">
      <c r="A3785" s="425">
        <v>45416</v>
      </c>
      <c r="B3785" s="12">
        <v>124</v>
      </c>
      <c r="C3785" s="426">
        <v>5.6187500000000004</v>
      </c>
      <c r="D3785" s="426">
        <v>26.599577777777782</v>
      </c>
      <c r="E3785" s="14">
        <v>3.3117428568271534</v>
      </c>
      <c r="F3785" s="14">
        <v>0</v>
      </c>
    </row>
    <row r="3786" spans="1:6" x14ac:dyDescent="0.3">
      <c r="A3786" s="425">
        <v>45417</v>
      </c>
      <c r="B3786" s="12">
        <v>125</v>
      </c>
      <c r="C3786" s="426">
        <v>3.6062499999999997</v>
      </c>
      <c r="D3786" s="426">
        <v>26.653622222222221</v>
      </c>
      <c r="E3786" s="14">
        <v>3.3334120166477414</v>
      </c>
      <c r="F3786" s="14">
        <v>0</v>
      </c>
    </row>
    <row r="3787" spans="1:6" x14ac:dyDescent="0.3">
      <c r="A3787" s="425">
        <v>45418</v>
      </c>
      <c r="B3787" s="12">
        <v>126</v>
      </c>
      <c r="C3787" s="426">
        <v>6.0142857142857151</v>
      </c>
      <c r="D3787" s="426">
        <v>26.525622222222225</v>
      </c>
      <c r="E3787" s="14">
        <v>3.2822909801531628</v>
      </c>
      <c r="F3787" s="14">
        <v>0</v>
      </c>
    </row>
    <row r="3788" spans="1:6" x14ac:dyDescent="0.3">
      <c r="A3788" s="425">
        <v>45419</v>
      </c>
      <c r="B3788" s="12">
        <v>127</v>
      </c>
      <c r="C3788" s="426">
        <v>15.559999999999999</v>
      </c>
      <c r="D3788" s="426">
        <v>26.426066666666667</v>
      </c>
      <c r="E3788" s="14">
        <v>3.2430093969143683</v>
      </c>
      <c r="F3788" s="14">
        <v>0</v>
      </c>
    </row>
    <row r="3789" spans="1:6" x14ac:dyDescent="0.3">
      <c r="A3789" s="425">
        <v>45420</v>
      </c>
      <c r="B3789" s="12">
        <v>128</v>
      </c>
      <c r="C3789" s="426">
        <v>12.84375</v>
      </c>
      <c r="D3789" s="426">
        <v>26.269622222222221</v>
      </c>
      <c r="E3789" s="14">
        <v>3.1821245318563975</v>
      </c>
      <c r="F3789" s="14">
        <v>0</v>
      </c>
    </row>
    <row r="3790" spans="1:6" x14ac:dyDescent="0.3">
      <c r="A3790" s="425">
        <v>45421</v>
      </c>
      <c r="B3790" s="12">
        <v>129</v>
      </c>
      <c r="C3790" s="426">
        <v>3.4111111111111114</v>
      </c>
      <c r="D3790" s="426">
        <v>26.533799999999999</v>
      </c>
      <c r="E3790" s="14">
        <v>3.285536291940732</v>
      </c>
      <c r="F3790" s="14">
        <v>0</v>
      </c>
    </row>
    <row r="3791" spans="1:6" x14ac:dyDescent="0.3">
      <c r="A3791" s="425">
        <v>45422</v>
      </c>
      <c r="B3791" s="12">
        <v>130</v>
      </c>
      <c r="C3791" s="426">
        <v>5.6277777777777773</v>
      </c>
      <c r="D3791" s="426">
        <v>26.312288888888894</v>
      </c>
      <c r="E3791" s="14">
        <v>3.1986275331264626</v>
      </c>
      <c r="F3791" s="14">
        <v>0</v>
      </c>
    </row>
    <row r="3792" spans="1:6" x14ac:dyDescent="0.3">
      <c r="A3792" s="425">
        <v>45423</v>
      </c>
      <c r="B3792" s="12">
        <v>131</v>
      </c>
      <c r="C3792" s="426">
        <v>17.3</v>
      </c>
      <c r="D3792" s="426">
        <v>26.107488888888888</v>
      </c>
      <c r="E3792" s="14">
        <v>3.1201078730487679</v>
      </c>
      <c r="F3792" s="14">
        <v>0</v>
      </c>
    </row>
    <row r="3793" spans="1:6" x14ac:dyDescent="0.3">
      <c r="A3793" s="425">
        <v>45424</v>
      </c>
      <c r="B3793" s="12">
        <v>132</v>
      </c>
      <c r="C3793" s="426">
        <v>25.466666666666665</v>
      </c>
      <c r="D3793" s="426">
        <v>26.191400000000002</v>
      </c>
      <c r="E3793" s="14">
        <v>3.1520670824497117</v>
      </c>
      <c r="F3793" s="14">
        <v>0</v>
      </c>
    </row>
    <row r="3794" spans="1:6" x14ac:dyDescent="0.3">
      <c r="A3794" s="425">
        <v>45425</v>
      </c>
      <c r="B3794" s="12">
        <v>133</v>
      </c>
      <c r="C3794" s="426">
        <v>14.129999999999999</v>
      </c>
      <c r="D3794" s="426">
        <v>26.207044444444449</v>
      </c>
      <c r="E3794" s="14">
        <v>3.1580580941010279</v>
      </c>
      <c r="F3794" s="14">
        <v>0</v>
      </c>
    </row>
    <row r="3795" spans="1:6" x14ac:dyDescent="0.3">
      <c r="A3795" s="425">
        <v>45426</v>
      </c>
      <c r="B3795" s="12">
        <v>134</v>
      </c>
      <c r="C3795" s="426">
        <v>19.899999999999999</v>
      </c>
      <c r="D3795" s="426">
        <v>26.121711111111111</v>
      </c>
      <c r="E3795" s="14">
        <v>3.1255040183190972</v>
      </c>
      <c r="F3795" s="14">
        <v>0</v>
      </c>
    </row>
    <row r="3796" spans="1:6" x14ac:dyDescent="0.3">
      <c r="A3796" s="425">
        <v>45427</v>
      </c>
      <c r="B3796" s="12">
        <v>135</v>
      </c>
      <c r="C3796" s="426">
        <v>13.175000000000001</v>
      </c>
      <c r="D3796" s="426">
        <v>26.300911111111112</v>
      </c>
      <c r="E3796" s="14">
        <v>3.1942192668209115</v>
      </c>
      <c r="F3796" s="14">
        <v>0</v>
      </c>
    </row>
    <row r="3797" spans="1:6" x14ac:dyDescent="0.3">
      <c r="A3797" s="425">
        <v>45428</v>
      </c>
      <c r="B3797" s="12">
        <v>136</v>
      </c>
      <c r="C3797" s="426">
        <v>10.9125</v>
      </c>
      <c r="D3797" s="426">
        <v>26.238333333333337</v>
      </c>
      <c r="E3797" s="14">
        <v>3.1700708231139854</v>
      </c>
      <c r="F3797" s="14">
        <v>0</v>
      </c>
    </row>
    <row r="3798" spans="1:6" x14ac:dyDescent="0.3">
      <c r="A3798" s="425">
        <v>45429</v>
      </c>
      <c r="B3798" s="12">
        <v>137</v>
      </c>
      <c r="C3798" s="426">
        <v>4.3049999999999997</v>
      </c>
      <c r="D3798" s="426">
        <v>26.147311111111112</v>
      </c>
      <c r="E3798" s="14">
        <v>3.1352383288397863</v>
      </c>
      <c r="F3798" s="14">
        <v>0</v>
      </c>
    </row>
    <row r="3799" spans="1:6" x14ac:dyDescent="0.3">
      <c r="A3799" s="425">
        <v>45430</v>
      </c>
      <c r="B3799" s="12">
        <v>138</v>
      </c>
      <c r="C3799" s="426">
        <v>19.018749999999997</v>
      </c>
      <c r="D3799" s="426">
        <v>26.351399999999998</v>
      </c>
      <c r="E3799" s="14">
        <v>3.2138224021063646</v>
      </c>
      <c r="F3799" s="14">
        <v>0</v>
      </c>
    </row>
    <row r="3800" spans="1:6" x14ac:dyDescent="0.3">
      <c r="A3800" s="425">
        <v>45431</v>
      </c>
      <c r="B3800" s="12">
        <v>139</v>
      </c>
      <c r="C3800" s="426">
        <v>8.3350000000000009</v>
      </c>
      <c r="D3800" s="426">
        <v>26.534155555555557</v>
      </c>
      <c r="E3800" s="14">
        <v>3.28567745662605</v>
      </c>
      <c r="F3800" s="14">
        <v>0</v>
      </c>
    </row>
    <row r="3801" spans="1:6" x14ac:dyDescent="0.3">
      <c r="A3801" s="425">
        <v>45432</v>
      </c>
      <c r="B3801" s="12">
        <v>140</v>
      </c>
      <c r="C3801" s="426">
        <v>8.90625</v>
      </c>
      <c r="D3801" s="426">
        <v>26.286688888888889</v>
      </c>
      <c r="E3801" s="14">
        <v>3.1887165711565975</v>
      </c>
      <c r="F3801" s="14">
        <v>0</v>
      </c>
    </row>
    <row r="3802" spans="1:6" x14ac:dyDescent="0.3">
      <c r="A3802" s="425">
        <v>45433</v>
      </c>
      <c r="B3802" s="12">
        <v>141</v>
      </c>
      <c r="C3802" s="426">
        <v>12.31875</v>
      </c>
      <c r="D3802" s="426">
        <v>26.235488888888888</v>
      </c>
      <c r="E3802" s="14">
        <v>3.1689770641618553</v>
      </c>
      <c r="F3802" s="14">
        <v>0</v>
      </c>
    </row>
    <row r="3803" spans="1:6" x14ac:dyDescent="0.3">
      <c r="A3803" s="425">
        <v>45434</v>
      </c>
      <c r="B3803" s="12">
        <v>142</v>
      </c>
      <c r="C3803" s="426">
        <v>11.556249999999999</v>
      </c>
      <c r="D3803" s="426">
        <v>26.044911111111112</v>
      </c>
      <c r="E3803" s="14">
        <v>3.0964648827085055</v>
      </c>
      <c r="F3803" s="14">
        <v>0</v>
      </c>
    </row>
    <row r="3804" spans="1:6" x14ac:dyDescent="0.3">
      <c r="A3804" s="425">
        <v>45435</v>
      </c>
      <c r="B3804" s="12">
        <v>143</v>
      </c>
      <c r="C3804" s="426">
        <v>10.292857142857143</v>
      </c>
      <c r="D3804" s="426">
        <v>26.391933333333334</v>
      </c>
      <c r="E3804" s="14">
        <v>3.2296376552766901</v>
      </c>
      <c r="F3804" s="14">
        <v>0</v>
      </c>
    </row>
    <row r="3805" spans="1:6" x14ac:dyDescent="0.3">
      <c r="A3805" s="425">
        <v>45436</v>
      </c>
      <c r="B3805" s="12">
        <v>144</v>
      </c>
      <c r="C3805" s="426">
        <v>8.2900000000000009</v>
      </c>
      <c r="D3805" s="426">
        <v>26.152999999999999</v>
      </c>
      <c r="E3805" s="14">
        <v>3.1374052211626595</v>
      </c>
      <c r="F3805" s="14">
        <v>0</v>
      </c>
    </row>
    <row r="3806" spans="1:6" x14ac:dyDescent="0.3">
      <c r="A3806" s="425">
        <v>45437</v>
      </c>
      <c r="B3806" s="12">
        <v>145</v>
      </c>
      <c r="C3806" s="426">
        <v>7.6055555555555561</v>
      </c>
      <c r="D3806" s="426">
        <v>26.030688888888889</v>
      </c>
      <c r="E3806" s="14">
        <v>3.0911141888741485</v>
      </c>
      <c r="F3806" s="14">
        <v>0</v>
      </c>
    </row>
    <row r="3807" spans="1:6" x14ac:dyDescent="0.3">
      <c r="A3807" s="425">
        <v>45438</v>
      </c>
      <c r="B3807" s="12">
        <v>146</v>
      </c>
      <c r="C3807" s="426">
        <v>19.259999999999998</v>
      </c>
      <c r="D3807" s="426">
        <v>26.161533333333338</v>
      </c>
      <c r="E3807" s="14">
        <v>3.1406580919246934</v>
      </c>
      <c r="F3807" s="14">
        <v>0</v>
      </c>
    </row>
    <row r="3808" spans="1:6" x14ac:dyDescent="0.3">
      <c r="A3808" s="425">
        <v>45439</v>
      </c>
      <c r="B3808" s="12">
        <v>147</v>
      </c>
      <c r="C3808" s="426">
        <v>11.94375</v>
      </c>
      <c r="D3808" s="426">
        <v>26.135933333333334</v>
      </c>
      <c r="E3808" s="14">
        <v>3.1309085945761139</v>
      </c>
      <c r="F3808" s="14">
        <v>0</v>
      </c>
    </row>
    <row r="3809" spans="1:6" x14ac:dyDescent="0.3">
      <c r="A3809" s="425">
        <v>45440</v>
      </c>
      <c r="B3809" s="12">
        <v>148</v>
      </c>
      <c r="C3809" s="426">
        <v>10.8125</v>
      </c>
      <c r="D3809" s="426">
        <v>26.161533333333338</v>
      </c>
      <c r="E3809" s="14">
        <v>3.1406580919246934</v>
      </c>
      <c r="F3809" s="14">
        <v>0</v>
      </c>
    </row>
    <row r="3810" spans="1:6" x14ac:dyDescent="0.3">
      <c r="A3810" s="425">
        <v>45441</v>
      </c>
      <c r="B3810" s="12">
        <v>149</v>
      </c>
      <c r="C3810" s="426">
        <v>12.735714285714286</v>
      </c>
      <c r="D3810" s="426">
        <v>26.050599999999999</v>
      </c>
      <c r="E3810" s="14">
        <v>3.098607514029041</v>
      </c>
      <c r="F3810" s="14">
        <v>0</v>
      </c>
    </row>
    <row r="3811" spans="1:6" x14ac:dyDescent="0.3">
      <c r="A3811" s="425">
        <v>45442</v>
      </c>
      <c r="B3811" s="12">
        <v>150</v>
      </c>
      <c r="C3811" s="426">
        <v>19.162500000000005</v>
      </c>
      <c r="D3811" s="426">
        <v>26.013622222222224</v>
      </c>
      <c r="E3811" s="14">
        <v>3.0847044476611702</v>
      </c>
      <c r="F3811" s="14">
        <v>0</v>
      </c>
    </row>
    <row r="3812" spans="1:6" x14ac:dyDescent="0.3">
      <c r="A3812" s="425">
        <v>45443</v>
      </c>
      <c r="B3812" s="12">
        <v>151</v>
      </c>
      <c r="C3812" s="426">
        <v>7.7777777777777777</v>
      </c>
      <c r="D3812" s="426">
        <v>26.007933333333334</v>
      </c>
      <c r="E3812" s="14">
        <v>3.082570554857103</v>
      </c>
      <c r="F3812" s="14">
        <v>0</v>
      </c>
    </row>
    <row r="3813" spans="1:6" x14ac:dyDescent="0.3">
      <c r="A3813" s="425">
        <v>45444</v>
      </c>
      <c r="B3813" s="12">
        <v>152</v>
      </c>
      <c r="C3813" s="426">
        <v>15.206249999999999</v>
      </c>
      <c r="D3813" s="426">
        <v>26.098955555555555</v>
      </c>
      <c r="E3813" s="14">
        <v>3.0906820105066148</v>
      </c>
      <c r="F3813" s="14">
        <v>0</v>
      </c>
    </row>
    <row r="3814" spans="1:6" x14ac:dyDescent="0.3">
      <c r="A3814" s="425">
        <v>45445</v>
      </c>
      <c r="B3814" s="12">
        <v>153</v>
      </c>
      <c r="C3814" s="426">
        <v>15.865000000000004</v>
      </c>
      <c r="D3814" s="426">
        <v>25.922599999999999</v>
      </c>
      <c r="E3814" s="14">
        <v>3.0250868749527942</v>
      </c>
      <c r="F3814" s="14">
        <v>0</v>
      </c>
    </row>
    <row r="3815" spans="1:6" x14ac:dyDescent="0.3">
      <c r="A3815" s="425">
        <v>45446</v>
      </c>
      <c r="B3815" s="12">
        <v>154</v>
      </c>
      <c r="C3815" s="426">
        <v>11.824999999999999</v>
      </c>
      <c r="D3815" s="426">
        <v>25.945355555555555</v>
      </c>
      <c r="E3815" s="14">
        <v>3.0334788835754889</v>
      </c>
      <c r="F3815" s="14">
        <v>0</v>
      </c>
    </row>
    <row r="3816" spans="1:6" x14ac:dyDescent="0.3">
      <c r="A3816" s="425">
        <v>45447</v>
      </c>
      <c r="B3816" s="12">
        <v>155</v>
      </c>
      <c r="C3816" s="426">
        <v>13.849999999999998</v>
      </c>
      <c r="D3816" s="426">
        <v>25.899844444444447</v>
      </c>
      <c r="E3816" s="14">
        <v>3.0167161117873538</v>
      </c>
      <c r="F3816" s="14">
        <v>0</v>
      </c>
    </row>
    <row r="3817" spans="1:6" x14ac:dyDescent="0.3">
      <c r="A3817" s="425">
        <v>45448</v>
      </c>
      <c r="B3817" s="12">
        <v>156</v>
      </c>
      <c r="C3817" s="426">
        <v>12.783333333333333</v>
      </c>
      <c r="D3817" s="426">
        <v>26.170066666666671</v>
      </c>
      <c r="E3817" s="14">
        <v>3.1174945568641119</v>
      </c>
      <c r="F3817" s="14">
        <v>0</v>
      </c>
    </row>
    <row r="3818" spans="1:6" x14ac:dyDescent="0.3">
      <c r="A3818" s="425">
        <v>45449</v>
      </c>
      <c r="B3818" s="12">
        <v>157</v>
      </c>
      <c r="C3818" s="426">
        <v>9.7375000000000007</v>
      </c>
      <c r="D3818" s="426">
        <v>26.255400000000002</v>
      </c>
      <c r="E3818" s="14">
        <v>3.1499460323339079</v>
      </c>
      <c r="F3818" s="14">
        <v>0</v>
      </c>
    </row>
    <row r="3819" spans="1:6" x14ac:dyDescent="0.3">
      <c r="A3819" s="425">
        <v>45450</v>
      </c>
      <c r="B3819" s="12">
        <v>158</v>
      </c>
      <c r="C3819" s="426">
        <v>9.004999999999999</v>
      </c>
      <c r="D3819" s="426">
        <v>26.147311111111115</v>
      </c>
      <c r="E3819" s="14">
        <v>3.108891788261301</v>
      </c>
      <c r="F3819" s="14">
        <v>0</v>
      </c>
    </row>
    <row r="3820" spans="1:6" x14ac:dyDescent="0.3">
      <c r="A3820" s="425">
        <v>45451</v>
      </c>
      <c r="B3820" s="12">
        <v>159</v>
      </c>
      <c r="C3820" s="426">
        <v>15.144444444444446</v>
      </c>
      <c r="D3820" s="426">
        <v>26.081888888888887</v>
      </c>
      <c r="E3820" s="14">
        <v>3.084278093692375</v>
      </c>
      <c r="F3820" s="14">
        <v>0</v>
      </c>
    </row>
    <row r="3821" spans="1:6" x14ac:dyDescent="0.3">
      <c r="A3821" s="425">
        <v>45452</v>
      </c>
      <c r="B3821" s="12">
        <v>160</v>
      </c>
      <c r="C3821" s="426">
        <v>11.975</v>
      </c>
      <c r="D3821" s="426">
        <v>25.93397777777778</v>
      </c>
      <c r="E3821" s="14">
        <v>3.029280222460164</v>
      </c>
      <c r="F3821" s="14">
        <v>0</v>
      </c>
    </row>
    <row r="3822" spans="1:6" x14ac:dyDescent="0.3">
      <c r="A3822" s="425">
        <v>45453</v>
      </c>
      <c r="B3822" s="12">
        <v>161</v>
      </c>
      <c r="C3822" s="426">
        <v>15.075000000000001</v>
      </c>
      <c r="D3822" s="426">
        <v>26.118866666666669</v>
      </c>
      <c r="E3822" s="14">
        <v>3.0981684500951814</v>
      </c>
      <c r="F3822" s="14">
        <v>0</v>
      </c>
    </row>
    <row r="3823" spans="1:6" x14ac:dyDescent="0.3">
      <c r="A3823" s="425">
        <v>45454</v>
      </c>
      <c r="B3823" s="12">
        <v>162</v>
      </c>
      <c r="C3823" s="426">
        <v>12.430000000000001</v>
      </c>
      <c r="D3823" s="426">
        <v>25.962422222222223</v>
      </c>
      <c r="E3823" s="14">
        <v>3.0397868431685331</v>
      </c>
      <c r="F3823" s="14">
        <v>0</v>
      </c>
    </row>
    <row r="3824" spans="1:6" x14ac:dyDescent="0.3">
      <c r="A3824" s="425">
        <v>45455</v>
      </c>
      <c r="B3824" s="12">
        <v>163</v>
      </c>
      <c r="C3824" s="426">
        <v>18.388888888888889</v>
      </c>
      <c r="D3824" s="426">
        <v>25.979488888888888</v>
      </c>
      <c r="E3824" s="14">
        <v>3.0461067709891259</v>
      </c>
      <c r="F3824" s="14">
        <v>0</v>
      </c>
    </row>
    <row r="3825" spans="1:6" x14ac:dyDescent="0.3">
      <c r="A3825" s="425">
        <v>45456</v>
      </c>
      <c r="B3825" s="12">
        <v>164</v>
      </c>
      <c r="C3825" s="426">
        <v>7.43</v>
      </c>
      <c r="D3825" s="426">
        <v>25.976644444444446</v>
      </c>
      <c r="E3825" s="14">
        <v>3.045052618237909</v>
      </c>
      <c r="F3825" s="14">
        <v>0</v>
      </c>
    </row>
    <row r="3826" spans="1:6" x14ac:dyDescent="0.3">
      <c r="A3826" s="425">
        <v>45457</v>
      </c>
      <c r="B3826" s="12">
        <v>165</v>
      </c>
      <c r="C3826" s="426">
        <v>3.1444444444444448</v>
      </c>
      <c r="D3826" s="426">
        <v>26.11602222222222</v>
      </c>
      <c r="E3826" s="14">
        <v>3.0970979558917286</v>
      </c>
      <c r="F3826" s="14">
        <v>0</v>
      </c>
    </row>
    <row r="3827" spans="1:6" x14ac:dyDescent="0.3">
      <c r="A3827" s="425">
        <v>45458</v>
      </c>
      <c r="B3827" s="12">
        <v>166</v>
      </c>
      <c r="C3827" s="426">
        <v>1.3187500000000001</v>
      </c>
      <c r="D3827" s="426">
        <v>26.138777777777779</v>
      </c>
      <c r="E3827" s="14">
        <v>3.1056712738484888</v>
      </c>
      <c r="F3827" s="14">
        <v>0</v>
      </c>
    </row>
    <row r="3828" spans="1:6" x14ac:dyDescent="0.3">
      <c r="A3828" s="425">
        <v>45459</v>
      </c>
      <c r="B3828" s="12">
        <v>167</v>
      </c>
      <c r="C3828" s="426">
        <v>4.0333333333333332</v>
      </c>
      <c r="D3828" s="426">
        <v>25.831577777777781</v>
      </c>
      <c r="E3828" s="14">
        <v>2.9917311153719313</v>
      </c>
      <c r="F3828" s="14">
        <v>0</v>
      </c>
    </row>
    <row r="3829" spans="1:6" x14ac:dyDescent="0.3">
      <c r="A3829" s="425">
        <v>45460</v>
      </c>
      <c r="B3829" s="12">
        <v>168</v>
      </c>
      <c r="C3829" s="426">
        <v>10.185714285714287</v>
      </c>
      <c r="D3829" s="426">
        <v>25.902688888888889</v>
      </c>
      <c r="E3829" s="14">
        <v>3.0177612959357654</v>
      </c>
      <c r="F3829" s="14">
        <v>0</v>
      </c>
    </row>
    <row r="3830" spans="1:6" x14ac:dyDescent="0.3">
      <c r="A3830" s="425">
        <v>45461</v>
      </c>
      <c r="B3830" s="12">
        <v>169</v>
      </c>
      <c r="C3830" s="426">
        <v>14.016666666666667</v>
      </c>
      <c r="D3830" s="426">
        <v>25.848644444444446</v>
      </c>
      <c r="E3830" s="14">
        <v>2.9979594803233587</v>
      </c>
      <c r="F3830" s="14">
        <v>0</v>
      </c>
    </row>
    <row r="3831" spans="1:6" x14ac:dyDescent="0.3">
      <c r="A3831" s="425">
        <v>45462</v>
      </c>
      <c r="B3831" s="12">
        <v>170</v>
      </c>
      <c r="C3831" s="426">
        <v>12.484999999999999</v>
      </c>
      <c r="D3831" s="426">
        <v>25.905533333333334</v>
      </c>
      <c r="E3831" s="14">
        <v>3.0188068117989499</v>
      </c>
      <c r="F3831" s="14">
        <v>0</v>
      </c>
    </row>
    <row r="3832" spans="1:6" x14ac:dyDescent="0.3">
      <c r="A3832" s="425">
        <v>45463</v>
      </c>
      <c r="B3832" s="12">
        <v>171</v>
      </c>
      <c r="C3832" s="426">
        <v>25.110000000000003</v>
      </c>
      <c r="D3832" s="426">
        <v>25.69788888888889</v>
      </c>
      <c r="E3832" s="14">
        <v>2.943353713789949</v>
      </c>
      <c r="F3832" s="14">
        <v>0</v>
      </c>
    </row>
    <row r="3833" spans="1:6" x14ac:dyDescent="0.3">
      <c r="A3833" s="425">
        <v>45464</v>
      </c>
      <c r="B3833" s="12">
        <v>172</v>
      </c>
      <c r="C3833" s="426">
        <v>16.84375</v>
      </c>
      <c r="D3833" s="426">
        <v>25.894155555555557</v>
      </c>
      <c r="E3833" s="14">
        <v>3.0146267384944938</v>
      </c>
      <c r="F3833" s="14">
        <v>0</v>
      </c>
    </row>
    <row r="3834" spans="1:6" x14ac:dyDescent="0.3">
      <c r="A3834" s="425">
        <v>45465</v>
      </c>
      <c r="B3834" s="12">
        <v>173</v>
      </c>
      <c r="C3834" s="426">
        <v>9.0062500000000014</v>
      </c>
      <c r="D3834" s="426">
        <v>26.079044444444445</v>
      </c>
      <c r="E3834" s="14">
        <v>3.0832119431393239</v>
      </c>
      <c r="F3834" s="14">
        <v>0</v>
      </c>
    </row>
    <row r="3835" spans="1:6" x14ac:dyDescent="0.3">
      <c r="A3835" s="425">
        <v>45466</v>
      </c>
      <c r="B3835" s="12">
        <v>174</v>
      </c>
      <c r="C3835" s="426">
        <v>12.583333333333334</v>
      </c>
      <c r="D3835" s="426">
        <v>25.848644444444446</v>
      </c>
      <c r="E3835" s="14">
        <v>2.9979594803233574</v>
      </c>
      <c r="F3835" s="14">
        <v>0</v>
      </c>
    </row>
    <row r="3836" spans="1:6" x14ac:dyDescent="0.3">
      <c r="A3836" s="425">
        <v>45467</v>
      </c>
      <c r="B3836" s="12">
        <v>175</v>
      </c>
      <c r="C3836" s="426">
        <v>9.7062500000000007</v>
      </c>
      <c r="D3836" s="426">
        <v>25.746244444444443</v>
      </c>
      <c r="E3836" s="14">
        <v>2.9607677901912579</v>
      </c>
      <c r="F3836" s="14">
        <v>0</v>
      </c>
    </row>
    <row r="3837" spans="1:6" x14ac:dyDescent="0.3">
      <c r="A3837" s="425">
        <v>45468</v>
      </c>
      <c r="B3837" s="12">
        <v>176</v>
      </c>
      <c r="C3837" s="426">
        <v>24.727777777777778</v>
      </c>
      <c r="D3837" s="426">
        <v>25.586600000000004</v>
      </c>
      <c r="E3837" s="14">
        <v>2.9036368627998193</v>
      </c>
      <c r="F3837" s="14">
        <v>0</v>
      </c>
    </row>
    <row r="3838" spans="1:6" x14ac:dyDescent="0.3">
      <c r="A3838" s="425">
        <v>45469</v>
      </c>
      <c r="B3838" s="12">
        <v>177</v>
      </c>
      <c r="C3838" s="426">
        <v>14.915000000000001</v>
      </c>
      <c r="D3838" s="426">
        <v>25.905533333333334</v>
      </c>
      <c r="E3838" s="14">
        <v>3.0188068117989499</v>
      </c>
      <c r="F3838" s="14">
        <v>0</v>
      </c>
    </row>
    <row r="3839" spans="1:6" x14ac:dyDescent="0.3">
      <c r="A3839" s="425">
        <v>45470</v>
      </c>
      <c r="B3839" s="12">
        <v>178</v>
      </c>
      <c r="C3839" s="426">
        <v>11.699999999999998</v>
      </c>
      <c r="D3839" s="426">
        <v>25.942511111111113</v>
      </c>
      <c r="E3839" s="14">
        <v>3.0324287200232614</v>
      </c>
      <c r="F3839" s="14">
        <v>0</v>
      </c>
    </row>
    <row r="3840" spans="1:6" x14ac:dyDescent="0.3">
      <c r="A3840" s="425">
        <v>45471</v>
      </c>
      <c r="B3840" s="12">
        <v>179</v>
      </c>
      <c r="C3840" s="426">
        <v>1.9833333333333334</v>
      </c>
      <c r="D3840" s="426">
        <v>25.842955555555555</v>
      </c>
      <c r="E3840" s="14">
        <v>2.9958820348581314</v>
      </c>
      <c r="F3840" s="14">
        <v>0</v>
      </c>
    </row>
    <row r="3841" spans="1:6" x14ac:dyDescent="0.3">
      <c r="A3841" s="425">
        <v>45472</v>
      </c>
      <c r="B3841" s="12">
        <v>180</v>
      </c>
      <c r="C3841" s="426">
        <v>8.6999999999999993</v>
      </c>
      <c r="D3841" s="426">
        <v>25.732022222222223</v>
      </c>
      <c r="E3841" s="14">
        <v>2.955636117401629</v>
      </c>
      <c r="F3841" s="14">
        <v>0</v>
      </c>
    </row>
    <row r="3842" spans="1:6" x14ac:dyDescent="0.3">
      <c r="A3842" s="425">
        <v>45473</v>
      </c>
      <c r="B3842" s="12">
        <v>181</v>
      </c>
      <c r="C3842" s="426">
        <v>7.7950000000000017</v>
      </c>
      <c r="D3842" s="426">
        <v>25.621088888888888</v>
      </c>
      <c r="E3842" s="14">
        <v>2.9158915251560393</v>
      </c>
      <c r="F3842" s="14">
        <v>0</v>
      </c>
    </row>
    <row r="3843" spans="1:6" x14ac:dyDescent="0.3">
      <c r="A3843" s="425">
        <v>45474</v>
      </c>
      <c r="B3843" s="12">
        <v>182</v>
      </c>
      <c r="C3843" s="426">
        <v>13.324999999999999</v>
      </c>
      <c r="D3843" s="426">
        <v>25.669444444444444</v>
      </c>
      <c r="E3843" s="14">
        <v>2.9580118319938578</v>
      </c>
      <c r="F3843" s="14">
        <v>0</v>
      </c>
    </row>
    <row r="3844" spans="1:6" x14ac:dyDescent="0.3">
      <c r="A3844" s="425">
        <v>45475</v>
      </c>
      <c r="B3844" s="12">
        <v>183</v>
      </c>
      <c r="C3844" s="426">
        <v>10.938888888888888</v>
      </c>
      <c r="D3844" s="426">
        <v>25.459240000000001</v>
      </c>
      <c r="E3844" s="14">
        <v>2.8830272326553912</v>
      </c>
      <c r="F3844" s="14">
        <v>0</v>
      </c>
    </row>
    <row r="3845" spans="1:6" x14ac:dyDescent="0.3">
      <c r="A3845" s="425">
        <v>45476</v>
      </c>
      <c r="B3845" s="12">
        <v>184</v>
      </c>
      <c r="C3845" s="426">
        <v>16.055</v>
      </c>
      <c r="D3845" s="426">
        <v>25.4618</v>
      </c>
      <c r="E3845" s="14">
        <v>2.8839296057213257</v>
      </c>
      <c r="F3845" s="14">
        <v>0</v>
      </c>
    </row>
    <row r="3846" spans="1:6" x14ac:dyDescent="0.3">
      <c r="A3846" s="425">
        <v>45477</v>
      </c>
      <c r="B3846" s="12">
        <v>185</v>
      </c>
      <c r="C3846" s="426">
        <v>13.19375</v>
      </c>
      <c r="D3846" s="426">
        <v>25.635311111111115</v>
      </c>
      <c r="E3846" s="14">
        <v>2.9457129327927731</v>
      </c>
      <c r="F3846" s="14">
        <v>0</v>
      </c>
    </row>
    <row r="3847" spans="1:6" x14ac:dyDescent="0.3">
      <c r="A3847" s="425">
        <v>45478</v>
      </c>
      <c r="B3847" s="12">
        <v>186</v>
      </c>
      <c r="C3847" s="426">
        <v>12.775</v>
      </c>
      <c r="D3847" s="426">
        <v>25.48171111111111</v>
      </c>
      <c r="E3847" s="14">
        <v>2.8909571616540095</v>
      </c>
      <c r="F3847" s="14">
        <v>0</v>
      </c>
    </row>
    <row r="3848" spans="1:6" x14ac:dyDescent="0.3">
      <c r="A3848" s="425">
        <v>45479</v>
      </c>
      <c r="B3848" s="12">
        <v>187</v>
      </c>
      <c r="C3848" s="426">
        <v>16.331250000000001</v>
      </c>
      <c r="D3848" s="426">
        <v>25.551400000000001</v>
      </c>
      <c r="E3848" s="14">
        <v>2.9156807366395259</v>
      </c>
      <c r="F3848" s="14">
        <v>0</v>
      </c>
    </row>
    <row r="3849" spans="1:6" x14ac:dyDescent="0.3">
      <c r="A3849" s="425">
        <v>45480</v>
      </c>
      <c r="B3849" s="12">
        <v>188</v>
      </c>
      <c r="C3849" s="426">
        <v>2.8444444444444441</v>
      </c>
      <c r="D3849" s="426">
        <v>25.697319999999998</v>
      </c>
      <c r="E3849" s="14">
        <v>2.9680913529735227</v>
      </c>
      <c r="F3849" s="14">
        <v>0</v>
      </c>
    </row>
    <row r="3850" spans="1:6" x14ac:dyDescent="0.3">
      <c r="A3850" s="425">
        <v>45481</v>
      </c>
      <c r="B3850" s="12">
        <v>189</v>
      </c>
      <c r="C3850" s="426">
        <v>2.0833333333333335</v>
      </c>
      <c r="D3850" s="426">
        <v>25.623080000000002</v>
      </c>
      <c r="E3850" s="14">
        <v>2.9413174367718269</v>
      </c>
      <c r="F3850" s="14">
        <v>0</v>
      </c>
    </row>
    <row r="3851" spans="1:6" x14ac:dyDescent="0.3">
      <c r="A3851" s="425">
        <v>45482</v>
      </c>
      <c r="B3851" s="12">
        <v>190</v>
      </c>
      <c r="C3851" s="426">
        <v>6.7055555555555557</v>
      </c>
      <c r="D3851" s="426">
        <v>25.812519999999999</v>
      </c>
      <c r="E3851" s="14">
        <v>3.0100850149883658</v>
      </c>
      <c r="F3851" s="14">
        <v>0</v>
      </c>
    </row>
    <row r="3852" spans="1:6" x14ac:dyDescent="0.3">
      <c r="A3852" s="425">
        <v>45483</v>
      </c>
      <c r="B3852" s="12">
        <v>191</v>
      </c>
      <c r="C3852" s="426">
        <v>11.725</v>
      </c>
      <c r="D3852" s="426">
        <v>25.707560000000001</v>
      </c>
      <c r="E3852" s="14">
        <v>2.971802039279797</v>
      </c>
      <c r="F3852" s="14">
        <v>0</v>
      </c>
    </row>
    <row r="3853" spans="1:6" x14ac:dyDescent="0.3">
      <c r="A3853" s="425">
        <v>45484</v>
      </c>
      <c r="B3853" s="12">
        <v>192</v>
      </c>
      <c r="C3853" s="426">
        <v>8.56111111111111</v>
      </c>
      <c r="D3853" s="426">
        <v>25.697319999999998</v>
      </c>
      <c r="E3853" s="14">
        <v>2.9680913529735227</v>
      </c>
      <c r="F3853" s="14">
        <v>0</v>
      </c>
    </row>
    <row r="3854" spans="1:6" x14ac:dyDescent="0.3">
      <c r="A3854" s="425">
        <v>45485</v>
      </c>
      <c r="B3854" s="12">
        <v>193</v>
      </c>
      <c r="C3854" s="426">
        <v>6.7944444444444443</v>
      </c>
      <c r="D3854" s="426">
        <v>25.707560000000001</v>
      </c>
      <c r="E3854" s="14">
        <v>2.971802039279797</v>
      </c>
      <c r="F3854" s="14">
        <v>0</v>
      </c>
    </row>
    <row r="3855" spans="1:6" x14ac:dyDescent="0.3">
      <c r="A3855" s="425">
        <v>45486</v>
      </c>
      <c r="B3855" s="12">
        <v>194</v>
      </c>
      <c r="C3855" s="426">
        <v>8.1166666666666671</v>
      </c>
      <c r="D3855" s="426">
        <v>25.766439999999999</v>
      </c>
      <c r="E3855" s="14">
        <v>2.9932220588305416</v>
      </c>
      <c r="F3855" s="14">
        <v>0</v>
      </c>
    </row>
    <row r="3856" spans="1:6" x14ac:dyDescent="0.3">
      <c r="A3856" s="425">
        <v>45487</v>
      </c>
      <c r="B3856" s="12">
        <v>195</v>
      </c>
      <c r="C3856" s="426">
        <v>16.105555555555554</v>
      </c>
      <c r="D3856" s="426">
        <v>25.982333333333337</v>
      </c>
      <c r="E3856" s="14">
        <v>3.072984656879084</v>
      </c>
      <c r="F3856" s="14">
        <v>0</v>
      </c>
    </row>
    <row r="3857" spans="1:6" x14ac:dyDescent="0.3">
      <c r="A3857" s="425">
        <v>45488</v>
      </c>
      <c r="B3857" s="12">
        <v>196</v>
      </c>
      <c r="C3857" s="426">
        <v>5.6083333333333334</v>
      </c>
      <c r="D3857" s="426">
        <v>25.723488888888888</v>
      </c>
      <c r="E3857" s="14">
        <v>2.9775827732211613</v>
      </c>
      <c r="F3857" s="14">
        <v>0</v>
      </c>
    </row>
    <row r="3858" spans="1:6" x14ac:dyDescent="0.3">
      <c r="A3858" s="425">
        <v>45489</v>
      </c>
      <c r="B3858" s="12">
        <v>197</v>
      </c>
      <c r="C3858" s="426">
        <v>15.344444444444447</v>
      </c>
      <c r="D3858" s="426">
        <v>25.45412</v>
      </c>
      <c r="E3858" s="14">
        <v>2.8812232858781179</v>
      </c>
      <c r="F3858" s="14">
        <v>0</v>
      </c>
    </row>
    <row r="3859" spans="1:6" x14ac:dyDescent="0.3">
      <c r="A3859" s="425">
        <v>45490</v>
      </c>
      <c r="B3859" s="12">
        <v>198</v>
      </c>
      <c r="C3859" s="426">
        <v>5.5277777777777777</v>
      </c>
      <c r="D3859" s="426">
        <v>25.643560000000001</v>
      </c>
      <c r="E3859" s="14">
        <v>2.9486807944635762</v>
      </c>
      <c r="F3859" s="14">
        <v>0</v>
      </c>
    </row>
    <row r="3860" spans="1:6" x14ac:dyDescent="0.3">
      <c r="A3860" s="425">
        <v>45491</v>
      </c>
      <c r="B3860" s="12">
        <v>199</v>
      </c>
      <c r="C3860" s="426">
        <v>12.614999999999998</v>
      </c>
      <c r="D3860" s="426">
        <v>25.582120000000003</v>
      </c>
      <c r="E3860" s="14">
        <v>2.9266421897261297</v>
      </c>
      <c r="F3860" s="14">
        <v>0</v>
      </c>
    </row>
    <row r="3861" spans="1:6" x14ac:dyDescent="0.3">
      <c r="A3861" s="425">
        <v>45492</v>
      </c>
      <c r="B3861" s="12">
        <v>200</v>
      </c>
      <c r="C3861" s="426">
        <v>13.334999999999999</v>
      </c>
      <c r="D3861" s="426">
        <v>25.820200000000003</v>
      </c>
      <c r="E3861" s="14">
        <v>3.0129040103642795</v>
      </c>
      <c r="F3861" s="14">
        <v>0</v>
      </c>
    </row>
    <row r="3862" spans="1:6" x14ac:dyDescent="0.3">
      <c r="A3862" s="425">
        <v>45493</v>
      </c>
      <c r="B3862" s="12">
        <v>201</v>
      </c>
      <c r="C3862" s="426">
        <v>17.656249999999996</v>
      </c>
      <c r="D3862" s="426">
        <v>25.840679999999999</v>
      </c>
      <c r="E3862" s="14">
        <v>3.0204332191396612</v>
      </c>
      <c r="F3862" s="14">
        <v>0</v>
      </c>
    </row>
    <row r="3863" spans="1:6" x14ac:dyDescent="0.3">
      <c r="A3863" s="425">
        <v>45494</v>
      </c>
      <c r="B3863" s="12">
        <v>202</v>
      </c>
      <c r="C3863" s="426">
        <v>3.9187500000000002</v>
      </c>
      <c r="D3863" s="426">
        <v>25.63588</v>
      </c>
      <c r="E3863" s="14">
        <v>2.9459175234785873</v>
      </c>
      <c r="F3863" s="14">
        <v>0</v>
      </c>
    </row>
    <row r="3864" spans="1:6" x14ac:dyDescent="0.3">
      <c r="A3864" s="425">
        <v>45495</v>
      </c>
      <c r="B3864" s="12">
        <v>203</v>
      </c>
      <c r="C3864" s="426">
        <v>5.8687500000000004</v>
      </c>
      <c r="D3864" s="426">
        <v>25.615400000000001</v>
      </c>
      <c r="E3864" s="14">
        <v>2.9385606025620166</v>
      </c>
      <c r="F3864" s="14">
        <v>0</v>
      </c>
    </row>
    <row r="3865" spans="1:6" x14ac:dyDescent="0.3">
      <c r="A3865" s="425">
        <v>45496</v>
      </c>
      <c r="B3865" s="12">
        <v>204</v>
      </c>
      <c r="C3865" s="426">
        <v>5.3055555555555554</v>
      </c>
      <c r="D3865" s="426">
        <v>25.630759999999999</v>
      </c>
      <c r="E3865" s="14">
        <v>2.9440766841859345</v>
      </c>
      <c r="F3865" s="14">
        <v>0</v>
      </c>
    </row>
    <row r="3866" spans="1:6" x14ac:dyDescent="0.3">
      <c r="A3866" s="425">
        <v>45497</v>
      </c>
      <c r="B3866" s="12">
        <v>205</v>
      </c>
      <c r="C3866" s="426">
        <v>4.05</v>
      </c>
      <c r="D3866" s="426">
        <v>25.523240000000001</v>
      </c>
      <c r="E3866" s="14">
        <v>2.9056665655460754</v>
      </c>
      <c r="F3866" s="14">
        <v>0</v>
      </c>
    </row>
    <row r="3867" spans="1:6" x14ac:dyDescent="0.3">
      <c r="A3867" s="425">
        <v>45498</v>
      </c>
      <c r="B3867" s="12">
        <v>206</v>
      </c>
      <c r="C3867" s="426">
        <v>5.56</v>
      </c>
      <c r="D3867" s="426">
        <v>25.658919999999998</v>
      </c>
      <c r="E3867" s="14">
        <v>2.9542145823779902</v>
      </c>
      <c r="F3867" s="14">
        <v>0</v>
      </c>
    </row>
    <row r="3868" spans="1:6" x14ac:dyDescent="0.3">
      <c r="A3868" s="425">
        <v>45499</v>
      </c>
      <c r="B3868" s="12">
        <v>207</v>
      </c>
      <c r="C3868" s="426">
        <v>9.8249999999999993</v>
      </c>
      <c r="D3868" s="426">
        <v>25.815079999999998</v>
      </c>
      <c r="E3868" s="14">
        <v>3.0110244100232531</v>
      </c>
      <c r="F3868" s="14">
        <v>0</v>
      </c>
    </row>
    <row r="3869" spans="1:6" x14ac:dyDescent="0.3">
      <c r="A3869" s="425">
        <v>45500</v>
      </c>
      <c r="B3869" s="12">
        <v>208</v>
      </c>
      <c r="C3869" s="426">
        <v>2.5625</v>
      </c>
      <c r="D3869" s="426">
        <v>25.687080000000002</v>
      </c>
      <c r="E3869" s="14">
        <v>2.964384968886467</v>
      </c>
      <c r="F3869" s="14">
        <v>0</v>
      </c>
    </row>
    <row r="3870" spans="1:6" x14ac:dyDescent="0.3">
      <c r="A3870" s="425">
        <v>45501</v>
      </c>
      <c r="B3870" s="12">
        <v>209</v>
      </c>
      <c r="C3870" s="426">
        <v>1.9055555555555554</v>
      </c>
      <c r="D3870" s="426">
        <v>25.681960000000004</v>
      </c>
      <c r="E3870" s="14">
        <v>2.9625333896551829</v>
      </c>
      <c r="F3870" s="14">
        <v>0</v>
      </c>
    </row>
    <row r="3871" spans="1:6" x14ac:dyDescent="0.3">
      <c r="A3871" s="425">
        <v>45502</v>
      </c>
      <c r="B3871" s="12">
        <v>210</v>
      </c>
      <c r="C3871" s="426">
        <v>1.1428571428571428</v>
      </c>
      <c r="D3871" s="426">
        <v>25.524377777777779</v>
      </c>
      <c r="E3871" s="14">
        <v>2.9060705517188259</v>
      </c>
      <c r="F3871" s="14">
        <v>0</v>
      </c>
    </row>
    <row r="3872" spans="1:6" x14ac:dyDescent="0.3">
      <c r="A3872" s="425">
        <v>45503</v>
      </c>
      <c r="B3872" s="12">
        <v>211</v>
      </c>
      <c r="C3872" s="426">
        <v>1.3222222222222222</v>
      </c>
      <c r="D3872" s="426">
        <v>25.336360000000003</v>
      </c>
      <c r="E3872" s="14">
        <v>2.8400261989226299</v>
      </c>
      <c r="F3872" s="14">
        <v>0</v>
      </c>
    </row>
    <row r="3873" spans="1:6" x14ac:dyDescent="0.3">
      <c r="A3873" s="425">
        <v>45504</v>
      </c>
      <c r="B3873" s="12">
        <v>212</v>
      </c>
      <c r="C3873" s="426">
        <v>5.5142857142857142</v>
      </c>
      <c r="D3873" s="426">
        <v>25.697320000000005</v>
      </c>
      <c r="E3873" s="14">
        <v>2.968091352973524</v>
      </c>
      <c r="F3873" s="14">
        <v>0</v>
      </c>
    </row>
    <row r="3874" spans="1:6" x14ac:dyDescent="0.3">
      <c r="A3874" s="425">
        <v>45505</v>
      </c>
      <c r="B3874" s="12">
        <v>213</v>
      </c>
      <c r="C3874" s="426">
        <v>2.6357142857142857</v>
      </c>
      <c r="D3874" s="426">
        <v>25.436199999999999</v>
      </c>
      <c r="E3874" s="14">
        <v>2.8749178626260323</v>
      </c>
      <c r="F3874" s="14">
        <v>0</v>
      </c>
    </row>
    <row r="3875" spans="1:6" x14ac:dyDescent="0.3">
      <c r="A3875" s="425">
        <v>45506</v>
      </c>
      <c r="B3875" s="12">
        <v>214</v>
      </c>
      <c r="C3875" s="426">
        <v>3.0142857142857138</v>
      </c>
      <c r="D3875" s="426">
        <v>25.469480000000004</v>
      </c>
      <c r="E3875" s="14">
        <v>2.8866383239430862</v>
      </c>
      <c r="F3875" s="14">
        <v>0</v>
      </c>
    </row>
    <row r="3876" spans="1:6" x14ac:dyDescent="0.3">
      <c r="A3876" s="425">
        <v>45507</v>
      </c>
      <c r="B3876" s="12">
        <v>215</v>
      </c>
      <c r="C3876" s="426">
        <v>2.2700000000000005</v>
      </c>
      <c r="D3876" s="426">
        <v>25.584111111111113</v>
      </c>
      <c r="E3876" s="14">
        <v>2.9273539841117922</v>
      </c>
      <c r="F3876" s="14">
        <v>0</v>
      </c>
    </row>
    <row r="3877" spans="1:6" x14ac:dyDescent="0.3">
      <c r="A3877" s="425">
        <v>45508</v>
      </c>
      <c r="B3877" s="12">
        <v>216</v>
      </c>
      <c r="C3877" s="426">
        <v>3.5277777777777772</v>
      </c>
      <c r="D3877" s="426">
        <v>25.666600000000003</v>
      </c>
      <c r="E3877" s="14">
        <v>2.9569851007135508</v>
      </c>
      <c r="F3877" s="14">
        <v>0</v>
      </c>
    </row>
    <row r="3878" spans="1:6" x14ac:dyDescent="0.3">
      <c r="A3878" s="425">
        <v>45509</v>
      </c>
      <c r="B3878" s="12">
        <v>217</v>
      </c>
      <c r="C3878" s="426">
        <v>0.66666666666666663</v>
      </c>
      <c r="D3878" s="426">
        <v>25.761320000000005</v>
      </c>
      <c r="E3878" s="14">
        <v>2.9913537915921986</v>
      </c>
      <c r="F3878" s="14">
        <v>0</v>
      </c>
    </row>
    <row r="3879" spans="1:6" x14ac:dyDescent="0.3">
      <c r="A3879" s="425">
        <v>45510</v>
      </c>
      <c r="B3879" s="12">
        <v>218</v>
      </c>
      <c r="C3879" s="426">
        <v>0.45714285714285718</v>
      </c>
      <c r="D3879" s="426">
        <v>25.697320000000005</v>
      </c>
      <c r="E3879" s="14">
        <v>2.968091352973524</v>
      </c>
      <c r="F3879" s="14">
        <v>0</v>
      </c>
    </row>
    <row r="3880" spans="1:6" x14ac:dyDescent="0.3">
      <c r="A3880" s="425">
        <v>45511</v>
      </c>
      <c r="B3880" s="12">
        <v>219</v>
      </c>
      <c r="C3880" s="426">
        <v>4.8777777777777773</v>
      </c>
      <c r="D3880" s="426">
        <v>25.60004</v>
      </c>
      <c r="E3880" s="14">
        <v>2.9330541709394029</v>
      </c>
      <c r="F3880" s="14">
        <v>0</v>
      </c>
    </row>
    <row r="3881" spans="1:6" x14ac:dyDescent="0.3">
      <c r="A3881" s="425">
        <v>45512</v>
      </c>
      <c r="B3881" s="12">
        <v>220</v>
      </c>
      <c r="C3881" s="426">
        <v>3.0785714285714283</v>
      </c>
      <c r="D3881" s="426">
        <v>25.7178</v>
      </c>
      <c r="E3881" s="14">
        <v>2.975517029468592</v>
      </c>
      <c r="F3881" s="14">
        <v>0</v>
      </c>
    </row>
    <row r="3882" spans="1:6" x14ac:dyDescent="0.3">
      <c r="A3882" s="425">
        <v>45513</v>
      </c>
      <c r="B3882" s="12">
        <v>221</v>
      </c>
      <c r="C3882" s="426">
        <v>3.05</v>
      </c>
      <c r="D3882" s="426">
        <v>25.625640000000004</v>
      </c>
      <c r="E3882" s="14">
        <v>2.942236917741297</v>
      </c>
      <c r="F3882" s="14">
        <v>0</v>
      </c>
    </row>
    <row r="3883" spans="1:6" x14ac:dyDescent="0.3">
      <c r="A3883" s="425">
        <v>45514</v>
      </c>
      <c r="B3883" s="12">
        <v>222</v>
      </c>
      <c r="C3883" s="426">
        <v>4.1722222222222216</v>
      </c>
      <c r="D3883" s="426">
        <v>25.661480000000001</v>
      </c>
      <c r="E3883" s="14">
        <v>2.9551378199566289</v>
      </c>
      <c r="F3883" s="14">
        <v>0</v>
      </c>
    </row>
    <row r="3884" spans="1:6" x14ac:dyDescent="0.3">
      <c r="A3884" s="425">
        <v>45515</v>
      </c>
      <c r="B3884" s="12">
        <v>223</v>
      </c>
      <c r="C3884" s="426">
        <v>1.655</v>
      </c>
      <c r="D3884" s="426">
        <v>25.77412</v>
      </c>
      <c r="E3884" s="14">
        <v>2.996026481675115</v>
      </c>
      <c r="F3884" s="14">
        <v>0</v>
      </c>
    </row>
    <row r="3885" spans="1:6" x14ac:dyDescent="0.3">
      <c r="A3885" s="425">
        <v>45516</v>
      </c>
      <c r="B3885" s="12">
        <v>224</v>
      </c>
      <c r="C3885" s="426">
        <v>4.1449999999999996</v>
      </c>
      <c r="D3885" s="426">
        <v>25.753640000000001</v>
      </c>
      <c r="E3885" s="14">
        <v>2.9885534122031614</v>
      </c>
      <c r="F3885" s="14">
        <v>0</v>
      </c>
    </row>
    <row r="3886" spans="1:6" x14ac:dyDescent="0.3">
      <c r="A3886" s="425">
        <v>45517</v>
      </c>
      <c r="B3886" s="12">
        <v>225</v>
      </c>
      <c r="C3886" s="426">
        <v>2.8055555555555554</v>
      </c>
      <c r="D3886" s="426">
        <v>25.510439999999999</v>
      </c>
      <c r="E3886" s="14">
        <v>2.9011253562970931</v>
      </c>
      <c r="F3886" s="14">
        <v>0</v>
      </c>
    </row>
    <row r="3887" spans="1:6" x14ac:dyDescent="0.3">
      <c r="A3887" s="425">
        <v>45518</v>
      </c>
      <c r="B3887" s="12">
        <v>226</v>
      </c>
      <c r="C3887" s="426">
        <v>0.18571428571428572</v>
      </c>
      <c r="D3887" s="426">
        <v>25.533480000000001</v>
      </c>
      <c r="E3887" s="14">
        <v>2.9093043408626893</v>
      </c>
      <c r="F3887" s="14">
        <v>0</v>
      </c>
    </row>
    <row r="3888" spans="1:6" x14ac:dyDescent="0.3">
      <c r="A3888" s="425">
        <v>45519</v>
      </c>
      <c r="B3888" s="12">
        <v>227</v>
      </c>
      <c r="C3888" s="426">
        <v>0.38125000000000003</v>
      </c>
      <c r="D3888" s="426">
        <v>25.556519999999999</v>
      </c>
      <c r="E3888" s="14">
        <v>2.9175049702385554</v>
      </c>
      <c r="F3888" s="14">
        <v>0</v>
      </c>
    </row>
    <row r="3889" spans="1:6" x14ac:dyDescent="0.3">
      <c r="A3889" s="425">
        <v>45520</v>
      </c>
      <c r="B3889" s="12">
        <v>228</v>
      </c>
      <c r="C3889" s="426">
        <v>2.15</v>
      </c>
      <c r="D3889" s="426">
        <v>25.715239999999998</v>
      </c>
      <c r="E3889" s="14">
        <v>2.9745878783414672</v>
      </c>
      <c r="F3889" s="14">
        <v>0</v>
      </c>
    </row>
    <row r="3890" spans="1:6" x14ac:dyDescent="0.3">
      <c r="A3890" s="425">
        <v>45521</v>
      </c>
      <c r="B3890" s="12">
        <v>229</v>
      </c>
      <c r="C3890" s="426">
        <v>0.92499999999999993</v>
      </c>
      <c r="D3890" s="426">
        <v>25.751080000000002</v>
      </c>
      <c r="E3890" s="14">
        <v>2.9876204913613371</v>
      </c>
      <c r="F3890" s="14">
        <v>0</v>
      </c>
    </row>
    <row r="3891" spans="1:6" x14ac:dyDescent="0.3">
      <c r="A3891" s="425">
        <v>45522</v>
      </c>
      <c r="B3891" s="12">
        <v>230</v>
      </c>
      <c r="C3891" s="426">
        <v>1.2</v>
      </c>
      <c r="D3891" s="426">
        <v>25.418279999999996</v>
      </c>
      <c r="E3891" s="14">
        <v>2.8686254843539989</v>
      </c>
      <c r="F3891" s="14">
        <v>0</v>
      </c>
    </row>
    <row r="3892" spans="1:6" x14ac:dyDescent="0.3">
      <c r="A3892" s="425">
        <v>45523</v>
      </c>
      <c r="B3892" s="12">
        <v>231</v>
      </c>
      <c r="C3892" s="426">
        <v>3.7611111111111111</v>
      </c>
      <c r="D3892" s="426">
        <v>25.37988</v>
      </c>
      <c r="E3892" s="14">
        <v>2.8551857017033915</v>
      </c>
      <c r="F3892" s="14">
        <v>0</v>
      </c>
    </row>
    <row r="3893" spans="1:6" x14ac:dyDescent="0.3">
      <c r="A3893" s="425">
        <v>45524</v>
      </c>
      <c r="B3893" s="12">
        <v>232</v>
      </c>
      <c r="C3893" s="426">
        <v>0.19999999999999998</v>
      </c>
      <c r="D3893" s="426">
        <v>25.47972</v>
      </c>
      <c r="E3893" s="14">
        <v>2.8902536802736347</v>
      </c>
      <c r="F3893" s="14">
        <v>0</v>
      </c>
    </row>
    <row r="3894" spans="1:6" x14ac:dyDescent="0.3">
      <c r="A3894" s="425">
        <v>45525</v>
      </c>
      <c r="B3894" s="12">
        <v>233</v>
      </c>
      <c r="C3894" s="426">
        <v>1.6666666666666666E-2</v>
      </c>
      <c r="D3894" s="426">
        <v>25.649533333333334</v>
      </c>
      <c r="E3894" s="14">
        <v>2.9508316748788941</v>
      </c>
      <c r="F3894" s="14">
        <v>0</v>
      </c>
    </row>
    <row r="3895" spans="1:6" x14ac:dyDescent="0.3">
      <c r="A3895" s="425">
        <v>45526</v>
      </c>
      <c r="B3895" s="12">
        <v>234</v>
      </c>
      <c r="C3895" s="426">
        <v>0.47142857142857142</v>
      </c>
      <c r="D3895" s="426">
        <v>25.612839999999998</v>
      </c>
      <c r="E3895" s="14">
        <v>2.9376421939713748</v>
      </c>
      <c r="F3895" s="14">
        <v>0</v>
      </c>
    </row>
    <row r="3896" spans="1:6" x14ac:dyDescent="0.3">
      <c r="A3896" s="425">
        <v>45527</v>
      </c>
      <c r="B3896" s="12">
        <v>235</v>
      </c>
      <c r="C3896" s="426">
        <v>1.2749999999999999</v>
      </c>
      <c r="D3896" s="426">
        <v>25.589799999999997</v>
      </c>
      <c r="E3896" s="14">
        <v>2.9293885748541539</v>
      </c>
      <c r="F3896" s="14">
        <v>0</v>
      </c>
    </row>
    <row r="3897" spans="1:6" x14ac:dyDescent="0.3">
      <c r="A3897" s="425">
        <v>45528</v>
      </c>
      <c r="B3897" s="12">
        <v>236</v>
      </c>
      <c r="C3897" s="426">
        <v>0.16666666666666666</v>
      </c>
      <c r="D3897" s="426">
        <v>25.776679999999999</v>
      </c>
      <c r="E3897" s="14">
        <v>2.9969618285902162</v>
      </c>
      <c r="F3897" s="14">
        <v>0</v>
      </c>
    </row>
    <row r="3898" spans="1:6" x14ac:dyDescent="0.3">
      <c r="A3898" s="425">
        <v>45529</v>
      </c>
      <c r="B3898" s="12">
        <v>237</v>
      </c>
      <c r="C3898" s="426">
        <v>0.23333333333333334</v>
      </c>
      <c r="D3898" s="426">
        <v>25.651240000000001</v>
      </c>
      <c r="E3898" s="14">
        <v>2.9514464805289866</v>
      </c>
      <c r="F3898" s="14">
        <v>0</v>
      </c>
    </row>
    <row r="3899" spans="1:6" x14ac:dyDescent="0.3">
      <c r="A3899" s="425">
        <v>45530</v>
      </c>
      <c r="B3899" s="12">
        <v>238</v>
      </c>
      <c r="C3899" s="426">
        <v>4.0444444444444443</v>
      </c>
      <c r="D3899" s="426">
        <v>25.602600000000002</v>
      </c>
      <c r="E3899" s="14">
        <v>2.9339712396432418</v>
      </c>
      <c r="F3899" s="14">
        <v>0</v>
      </c>
    </row>
    <row r="3900" spans="1:6" x14ac:dyDescent="0.3">
      <c r="A3900" s="425">
        <v>45531</v>
      </c>
      <c r="B3900" s="12">
        <v>239</v>
      </c>
      <c r="C3900" s="426">
        <v>0.15</v>
      </c>
      <c r="D3900" s="426">
        <v>25.738280000000003</v>
      </c>
      <c r="E3900" s="14">
        <v>2.9829599281437638</v>
      </c>
      <c r="F3900" s="14">
        <v>0</v>
      </c>
    </row>
    <row r="3901" spans="1:6" x14ac:dyDescent="0.3">
      <c r="A3901" s="425">
        <v>45532</v>
      </c>
      <c r="B3901" s="12">
        <v>240</v>
      </c>
      <c r="C3901" s="426">
        <v>1.6</v>
      </c>
      <c r="D3901" s="426">
        <v>25.8202</v>
      </c>
      <c r="E3901" s="14">
        <v>3.012904010364279</v>
      </c>
      <c r="F3901" s="14">
        <v>0</v>
      </c>
    </row>
    <row r="3902" spans="1:6" x14ac:dyDescent="0.3">
      <c r="A3902" s="425">
        <v>45533</v>
      </c>
      <c r="B3902" s="12">
        <v>241</v>
      </c>
      <c r="C3902" s="426">
        <v>2.25</v>
      </c>
      <c r="D3902" s="426">
        <v>25.658920000000002</v>
      </c>
      <c r="E3902" s="14">
        <v>2.9542145823779911</v>
      </c>
      <c r="F3902" s="14">
        <v>0</v>
      </c>
    </row>
    <row r="3903" spans="1:6" x14ac:dyDescent="0.3">
      <c r="A3903" s="425">
        <v>45534</v>
      </c>
      <c r="B3903" s="12">
        <v>242</v>
      </c>
      <c r="C3903" s="426">
        <v>0.56111111111111112</v>
      </c>
      <c r="D3903" s="426">
        <v>25.551400000000001</v>
      </c>
      <c r="E3903" s="14">
        <v>2.9156807366395259</v>
      </c>
      <c r="F3903" s="14">
        <v>0</v>
      </c>
    </row>
    <row r="3904" spans="1:6" x14ac:dyDescent="0.3">
      <c r="A3904" s="425">
        <v>45535</v>
      </c>
      <c r="B3904" s="12">
        <v>243</v>
      </c>
      <c r="C3904" s="426">
        <v>0.16666666666666666</v>
      </c>
      <c r="D3904" s="426">
        <v>25.745960000000004</v>
      </c>
      <c r="E3904" s="14">
        <v>2.9857554579538359</v>
      </c>
      <c r="F3904" s="14">
        <v>0</v>
      </c>
    </row>
    <row r="3905" spans="1:6" x14ac:dyDescent="0.3">
      <c r="A3905" s="425">
        <v>45536</v>
      </c>
      <c r="B3905" s="12">
        <v>244</v>
      </c>
      <c r="C3905" s="426">
        <v>5</v>
      </c>
      <c r="D3905" s="426">
        <v>25.761319999999998</v>
      </c>
      <c r="E3905" s="14">
        <v>3.0164912184122996</v>
      </c>
      <c r="F3905" s="14">
        <v>0</v>
      </c>
    </row>
    <row r="3906" spans="1:6" x14ac:dyDescent="0.3">
      <c r="A3906" s="425">
        <v>45537</v>
      </c>
      <c r="B3906" s="12">
        <v>245</v>
      </c>
      <c r="C3906" s="426">
        <v>1.4777777777777779</v>
      </c>
      <c r="D3906" s="426">
        <v>25.63588</v>
      </c>
      <c r="E3906" s="14">
        <v>2.9706731329195835</v>
      </c>
      <c r="F3906" s="14">
        <v>0</v>
      </c>
    </row>
    <row r="3907" spans="1:6" x14ac:dyDescent="0.3">
      <c r="A3907" s="425">
        <v>45538</v>
      </c>
      <c r="B3907" s="12">
        <v>246</v>
      </c>
      <c r="C3907" s="426">
        <v>1.6055555555555554</v>
      </c>
      <c r="D3907" s="426">
        <v>25.710120000000003</v>
      </c>
      <c r="E3907" s="14">
        <v>2.9977113108635804</v>
      </c>
      <c r="F3907" s="14">
        <v>0</v>
      </c>
    </row>
    <row r="3908" spans="1:6" x14ac:dyDescent="0.3">
      <c r="A3908" s="425">
        <v>45539</v>
      </c>
      <c r="B3908" s="12">
        <v>247</v>
      </c>
      <c r="C3908" s="426">
        <v>0.42000000000000004</v>
      </c>
      <c r="D3908" s="426">
        <v>25.881640000000001</v>
      </c>
      <c r="E3908" s="14">
        <v>3.0610523246608659</v>
      </c>
      <c r="F3908" s="14">
        <v>0</v>
      </c>
    </row>
    <row r="3909" spans="1:6" x14ac:dyDescent="0.3">
      <c r="A3909" s="425">
        <v>45540</v>
      </c>
      <c r="B3909" s="12">
        <v>248</v>
      </c>
      <c r="C3909" s="426">
        <v>0.22999999999999998</v>
      </c>
      <c r="D3909" s="426">
        <v>25.733160000000002</v>
      </c>
      <c r="E3909" s="14">
        <v>3.0061488284051241</v>
      </c>
      <c r="F3909" s="14">
        <v>0</v>
      </c>
    </row>
    <row r="3910" spans="1:6" x14ac:dyDescent="0.3">
      <c r="A3910" s="425">
        <v>45541</v>
      </c>
      <c r="B3910" s="12">
        <v>249</v>
      </c>
      <c r="C3910" s="426">
        <v>2.1437500000000003</v>
      </c>
      <c r="D3910" s="426">
        <v>25.7818</v>
      </c>
      <c r="E3910" s="14">
        <v>3.0240336116231554</v>
      </c>
      <c r="F3910" s="14">
        <v>0</v>
      </c>
    </row>
    <row r="3911" spans="1:6" x14ac:dyDescent="0.3">
      <c r="A3911" s="425">
        <v>45542</v>
      </c>
      <c r="B3911" s="12">
        <v>250</v>
      </c>
      <c r="C3911" s="426">
        <v>7.0349999999999993</v>
      </c>
      <c r="D3911" s="426">
        <v>25.874244444444443</v>
      </c>
      <c r="E3911" s="14">
        <v>3.0582959754158998</v>
      </c>
      <c r="F3911" s="14">
        <v>0</v>
      </c>
    </row>
    <row r="3912" spans="1:6" x14ac:dyDescent="0.3">
      <c r="A3912" s="425">
        <v>45543</v>
      </c>
      <c r="B3912" s="12">
        <v>251</v>
      </c>
      <c r="C3912" s="426">
        <v>3.5350000000000001</v>
      </c>
      <c r="D3912" s="426">
        <v>25.794599999999996</v>
      </c>
      <c r="E3912" s="14">
        <v>3.0287564469176265</v>
      </c>
      <c r="F3912" s="14">
        <v>0</v>
      </c>
    </row>
    <row r="3913" spans="1:6" x14ac:dyDescent="0.3">
      <c r="A3913" s="425">
        <v>45544</v>
      </c>
      <c r="B3913" s="12">
        <v>252</v>
      </c>
      <c r="C3913" s="426">
        <v>2.2944444444444447</v>
      </c>
      <c r="D3913" s="426">
        <v>25.615400000000001</v>
      </c>
      <c r="E3913" s="14">
        <v>2.9632543891381671</v>
      </c>
      <c r="F3913" s="14">
        <v>0</v>
      </c>
    </row>
    <row r="3914" spans="1:6" x14ac:dyDescent="0.3">
      <c r="A3914" s="425">
        <v>45545</v>
      </c>
      <c r="B3914" s="12">
        <v>253</v>
      </c>
      <c r="C3914" s="426">
        <v>6.0062499999999996</v>
      </c>
      <c r="D3914" s="426">
        <v>25.594920000000002</v>
      </c>
      <c r="E3914" s="14">
        <v>2.9558529450785982</v>
      </c>
      <c r="F3914" s="14">
        <v>0</v>
      </c>
    </row>
    <row r="3915" spans="1:6" x14ac:dyDescent="0.3">
      <c r="A3915" s="425">
        <v>45546</v>
      </c>
      <c r="B3915" s="12">
        <v>254</v>
      </c>
      <c r="C3915" s="426">
        <v>2.1666666666666661</v>
      </c>
      <c r="D3915" s="426">
        <v>25.725480000000005</v>
      </c>
      <c r="E3915" s="14">
        <v>3.0033338798655262</v>
      </c>
      <c r="F3915" s="14">
        <v>0</v>
      </c>
    </row>
    <row r="3916" spans="1:6" x14ac:dyDescent="0.3">
      <c r="A3916" s="425">
        <v>45547</v>
      </c>
      <c r="B3916" s="12">
        <v>255</v>
      </c>
      <c r="C3916" s="426">
        <v>4.9999999999999996E-2</v>
      </c>
      <c r="D3916" s="426">
        <v>25.7818</v>
      </c>
      <c r="E3916" s="14">
        <v>3.0240336116231554</v>
      </c>
      <c r="F3916" s="14">
        <v>0</v>
      </c>
    </row>
    <row r="3917" spans="1:6" x14ac:dyDescent="0.3">
      <c r="A3917" s="425">
        <v>45548</v>
      </c>
      <c r="B3917" s="12">
        <v>256</v>
      </c>
      <c r="C3917" s="426">
        <v>0.5</v>
      </c>
      <c r="D3917" s="426">
        <v>25.697319999999998</v>
      </c>
      <c r="E3917" s="14">
        <v>2.9930332971161571</v>
      </c>
      <c r="F3917" s="14">
        <v>0</v>
      </c>
    </row>
    <row r="3918" spans="1:6" x14ac:dyDescent="0.3">
      <c r="A3918" s="425">
        <v>45549</v>
      </c>
      <c r="B3918" s="12">
        <v>257</v>
      </c>
      <c r="C3918" s="426">
        <v>1.1625000000000001</v>
      </c>
      <c r="D3918" s="426">
        <v>25.881640000000001</v>
      </c>
      <c r="E3918" s="14">
        <v>3.0610523246608659</v>
      </c>
      <c r="F3918" s="14">
        <v>0</v>
      </c>
    </row>
    <row r="3919" spans="1:6" x14ac:dyDescent="0.3">
      <c r="A3919" s="425">
        <v>45550</v>
      </c>
      <c r="B3919" s="12">
        <v>258</v>
      </c>
      <c r="C3919" s="426">
        <v>1.7777777777777777</v>
      </c>
      <c r="D3919" s="426">
        <v>25.857177777777778</v>
      </c>
      <c r="E3919" s="14">
        <v>3.0519438625067803</v>
      </c>
      <c r="F3919" s="14">
        <v>0</v>
      </c>
    </row>
    <row r="3920" spans="1:6" x14ac:dyDescent="0.3">
      <c r="A3920" s="425">
        <v>45551</v>
      </c>
      <c r="B3920" s="12">
        <v>259</v>
      </c>
      <c r="C3920" s="426">
        <v>5.7285714285714286</v>
      </c>
      <c r="D3920" s="426">
        <v>26.04206666666667</v>
      </c>
      <c r="E3920" s="14">
        <v>3.1214057863880935</v>
      </c>
      <c r="F3920" s="14">
        <v>0</v>
      </c>
    </row>
    <row r="3921" spans="1:6" x14ac:dyDescent="0.3">
      <c r="A3921" s="425">
        <v>45552</v>
      </c>
      <c r="B3921" s="12">
        <v>260</v>
      </c>
      <c r="C3921" s="426">
        <v>0.14285714285714285</v>
      </c>
      <c r="D3921" s="426">
        <v>26.187133333333332</v>
      </c>
      <c r="E3921" s="14">
        <v>3.1769091886813556</v>
      </c>
      <c r="F3921" s="14">
        <v>0</v>
      </c>
    </row>
    <row r="3922" spans="1:6" x14ac:dyDescent="0.3">
      <c r="A3922" s="425">
        <v>45553</v>
      </c>
      <c r="B3922" s="12">
        <v>261</v>
      </c>
      <c r="C3922" s="426">
        <v>0.5</v>
      </c>
      <c r="D3922" s="426">
        <v>26.133088888888889</v>
      </c>
      <c r="E3922" s="14">
        <v>3.1561280719010432</v>
      </c>
      <c r="F3922" s="14">
        <v>0</v>
      </c>
    </row>
    <row r="3923" spans="1:6" x14ac:dyDescent="0.3">
      <c r="A3923" s="425">
        <v>45554</v>
      </c>
      <c r="B3923" s="12">
        <v>262</v>
      </c>
      <c r="C3923" s="426">
        <v>0.55714285714285716</v>
      </c>
      <c r="D3923" s="426">
        <v>26.178600000000003</v>
      </c>
      <c r="E3923" s="14">
        <v>3.1736197846573395</v>
      </c>
      <c r="F3923" s="14">
        <v>0</v>
      </c>
    </row>
    <row r="3924" spans="1:6" x14ac:dyDescent="0.3">
      <c r="A3924" s="425">
        <v>45555</v>
      </c>
      <c r="B3924" s="12">
        <v>263</v>
      </c>
      <c r="C3924" s="426">
        <v>0</v>
      </c>
      <c r="D3924" s="426">
        <v>25.874244444444443</v>
      </c>
      <c r="E3924" s="14">
        <v>3.0582959754158998</v>
      </c>
      <c r="F3924" s="14">
        <v>0</v>
      </c>
    </row>
    <row r="3925" spans="1:6" x14ac:dyDescent="0.3">
      <c r="A3925" s="425">
        <v>45556</v>
      </c>
      <c r="B3925" s="12">
        <v>264</v>
      </c>
      <c r="C3925" s="426">
        <v>1.7437499999999999</v>
      </c>
      <c r="D3925" s="426">
        <v>25.80597777777778</v>
      </c>
      <c r="E3925" s="14">
        <v>3.0329602342666835</v>
      </c>
      <c r="F3925" s="14">
        <v>0</v>
      </c>
    </row>
    <row r="3926" spans="1:6" x14ac:dyDescent="0.3">
      <c r="A3926" s="425">
        <v>45557</v>
      </c>
      <c r="B3926" s="12">
        <v>265</v>
      </c>
      <c r="C3926" s="426">
        <v>1.5874999999999999</v>
      </c>
      <c r="D3926" s="426">
        <v>26.007933333333334</v>
      </c>
      <c r="E3926" s="14">
        <v>3.1084745090995991</v>
      </c>
      <c r="F3926" s="14">
        <v>0</v>
      </c>
    </row>
    <row r="3927" spans="1:6" x14ac:dyDescent="0.3">
      <c r="A3927" s="425">
        <v>45558</v>
      </c>
      <c r="B3927" s="12">
        <v>266</v>
      </c>
      <c r="C3927" s="426">
        <v>0.74285714285714277</v>
      </c>
      <c r="D3927" s="426">
        <v>26.101800000000001</v>
      </c>
      <c r="E3927" s="14">
        <v>3.1441530500510422</v>
      </c>
      <c r="F3927" s="14">
        <v>0</v>
      </c>
    </row>
    <row r="3928" spans="1:6" x14ac:dyDescent="0.3">
      <c r="A3928" s="425">
        <v>45559</v>
      </c>
      <c r="B3928" s="12">
        <v>267</v>
      </c>
      <c r="C3928" s="426">
        <v>0</v>
      </c>
      <c r="D3928" s="426">
        <v>25.817355555555558</v>
      </c>
      <c r="E3928" s="14">
        <v>3.0371693995629259</v>
      </c>
      <c r="F3928" s="14">
        <v>0</v>
      </c>
    </row>
    <row r="3929" spans="1:6" x14ac:dyDescent="0.3">
      <c r="A3929" s="425">
        <v>45560</v>
      </c>
      <c r="B3929" s="12">
        <v>268</v>
      </c>
      <c r="C3929" s="426">
        <v>0.94374999999999998</v>
      </c>
      <c r="D3929" s="426">
        <v>25.899844444444444</v>
      </c>
      <c r="E3929" s="14">
        <v>3.0678468933430714</v>
      </c>
      <c r="F3929" s="14">
        <v>0</v>
      </c>
    </row>
    <row r="3930" spans="1:6" x14ac:dyDescent="0.3">
      <c r="A3930" s="425">
        <v>45561</v>
      </c>
      <c r="B3930" s="12">
        <v>269</v>
      </c>
      <c r="C3930" s="426">
        <v>2.0874999999999999</v>
      </c>
      <c r="D3930" s="426">
        <v>26.141622222222225</v>
      </c>
      <c r="E3930" s="14">
        <v>3.1594011294834874</v>
      </c>
      <c r="F3930" s="14">
        <v>0</v>
      </c>
    </row>
    <row r="3931" spans="1:6" x14ac:dyDescent="0.3">
      <c r="A3931" s="425">
        <v>45562</v>
      </c>
      <c r="B3931" s="12">
        <v>270</v>
      </c>
      <c r="C3931" s="426">
        <v>0</v>
      </c>
      <c r="D3931" s="426">
        <v>26.170066666666671</v>
      </c>
      <c r="E3931" s="14">
        <v>3.1703334476584186</v>
      </c>
      <c r="F3931" s="14">
        <v>0</v>
      </c>
    </row>
    <row r="3932" spans="1:6" x14ac:dyDescent="0.3">
      <c r="A3932" s="425">
        <v>45563</v>
      </c>
      <c r="B3932" s="12">
        <v>271</v>
      </c>
      <c r="C3932" s="426">
        <v>0.57777777777777783</v>
      </c>
      <c r="D3932" s="426">
        <v>26.216999999999999</v>
      </c>
      <c r="E3932" s="14">
        <v>3.1884462693516902</v>
      </c>
      <c r="F3932" s="14">
        <v>0</v>
      </c>
    </row>
    <row r="3933" spans="1:6" x14ac:dyDescent="0.3">
      <c r="A3933" s="425">
        <v>45564</v>
      </c>
      <c r="B3933" s="12">
        <v>272</v>
      </c>
      <c r="C3933" s="426">
        <v>0.21249999999999999</v>
      </c>
      <c r="D3933" s="426">
        <v>26.252839999999999</v>
      </c>
      <c r="E3933" s="14">
        <v>3.2023404328839575</v>
      </c>
      <c r="F3933" s="14">
        <v>0</v>
      </c>
    </row>
    <row r="3934" spans="1:6" x14ac:dyDescent="0.3">
      <c r="A3934" s="425">
        <v>45565</v>
      </c>
      <c r="B3934" s="12">
        <v>273</v>
      </c>
      <c r="C3934" s="426">
        <v>0.95</v>
      </c>
      <c r="D3934" s="426">
        <v>26.109480000000001</v>
      </c>
      <c r="E3934" s="14">
        <v>3.1470885640386435</v>
      </c>
      <c r="F3934" s="14">
        <v>0</v>
      </c>
    </row>
    <row r="3935" spans="1:6" x14ac:dyDescent="0.3">
      <c r="A3935" s="425">
        <v>45566</v>
      </c>
      <c r="B3935" s="12">
        <v>274</v>
      </c>
      <c r="C3935" s="426">
        <v>5.5714285714285712</v>
      </c>
      <c r="D3935" s="426">
        <v>26.19652</v>
      </c>
      <c r="E3935" s="14">
        <v>3.2335399279374291</v>
      </c>
      <c r="F3935" s="14">
        <v>0</v>
      </c>
    </row>
    <row r="3936" spans="1:6" x14ac:dyDescent="0.3">
      <c r="A3936" s="425">
        <v>45567</v>
      </c>
      <c r="B3936" s="12">
        <v>275</v>
      </c>
      <c r="C3936" s="426">
        <v>7.5400000000000009</v>
      </c>
      <c r="D3936" s="426">
        <v>26.403880000000001</v>
      </c>
      <c r="E3936" s="14">
        <v>3.3158494653789616</v>
      </c>
      <c r="F3936" s="14">
        <v>0</v>
      </c>
    </row>
    <row r="3937" spans="1:6" x14ac:dyDescent="0.3">
      <c r="A3937" s="425">
        <v>45568</v>
      </c>
      <c r="B3937" s="12">
        <v>276</v>
      </c>
      <c r="C3937" s="426">
        <v>0</v>
      </c>
      <c r="D3937" s="426">
        <v>26.283560000000001</v>
      </c>
      <c r="E3937" s="14">
        <v>3.2678644387754772</v>
      </c>
      <c r="F3937" s="14">
        <v>0</v>
      </c>
    </row>
    <row r="3938" spans="1:6" x14ac:dyDescent="0.3">
      <c r="A3938" s="425">
        <v>45569</v>
      </c>
      <c r="B3938" s="12">
        <v>277</v>
      </c>
      <c r="C3938" s="426">
        <v>0.52222222222222225</v>
      </c>
      <c r="D3938" s="426">
        <v>26.36036</v>
      </c>
      <c r="E3938" s="14">
        <v>3.2984211741757385</v>
      </c>
      <c r="F3938" s="14">
        <v>0</v>
      </c>
    </row>
    <row r="3939" spans="1:6" x14ac:dyDescent="0.3">
      <c r="A3939" s="425">
        <v>45570</v>
      </c>
      <c r="B3939" s="12">
        <v>278</v>
      </c>
      <c r="C3939" s="426">
        <v>1.6111111111111112</v>
      </c>
      <c r="D3939" s="426">
        <v>26.437159999999999</v>
      </c>
      <c r="E3939" s="14">
        <v>3.3292321462019645</v>
      </c>
      <c r="F3939" s="14">
        <v>0</v>
      </c>
    </row>
    <row r="3940" spans="1:6" x14ac:dyDescent="0.3">
      <c r="A3940" s="425">
        <v>45571</v>
      </c>
      <c r="B3940" s="12">
        <v>279</v>
      </c>
      <c r="C3940" s="426">
        <v>4.8499999999999996</v>
      </c>
      <c r="D3940" s="426">
        <v>26.380839999999999</v>
      </c>
      <c r="E3940" s="14">
        <v>3.3066125457073747</v>
      </c>
      <c r="F3940" s="14">
        <v>0</v>
      </c>
    </row>
    <row r="3941" spans="1:6" x14ac:dyDescent="0.3">
      <c r="A3941" s="425">
        <v>45572</v>
      </c>
      <c r="B3941" s="12">
        <v>280</v>
      </c>
      <c r="C3941" s="426">
        <v>0.57999999999999996</v>
      </c>
      <c r="D3941" s="426">
        <v>26.411560000000001</v>
      </c>
      <c r="E3941" s="14">
        <v>3.3189335303552938</v>
      </c>
      <c r="F3941" s="14">
        <v>0</v>
      </c>
    </row>
    <row r="3942" spans="1:6" x14ac:dyDescent="0.3">
      <c r="A3942" s="425">
        <v>45573</v>
      </c>
      <c r="B3942" s="12">
        <v>281</v>
      </c>
      <c r="C3942" s="426">
        <v>2.6444444444444444</v>
      </c>
      <c r="D3942" s="426">
        <v>26.3322</v>
      </c>
      <c r="E3942" s="14">
        <v>3.2871875553159513</v>
      </c>
      <c r="F3942" s="14">
        <v>0</v>
      </c>
    </row>
    <row r="3943" spans="1:6" x14ac:dyDescent="0.3">
      <c r="A3943" s="425">
        <v>45574</v>
      </c>
      <c r="B3943" s="12">
        <v>282</v>
      </c>
      <c r="C3943" s="426">
        <v>2.7722222222222226</v>
      </c>
      <c r="D3943" s="426">
        <v>26.439720000000001</v>
      </c>
      <c r="E3943" s="14">
        <v>3.3302635653129968</v>
      </c>
      <c r="F3943" s="14">
        <v>0</v>
      </c>
    </row>
    <row r="3944" spans="1:6" x14ac:dyDescent="0.3">
      <c r="A3944" s="425">
        <v>45575</v>
      </c>
      <c r="B3944" s="12">
        <v>283</v>
      </c>
      <c r="C3944" s="426">
        <v>0.25</v>
      </c>
      <c r="D3944" s="426">
        <v>26.498600000000003</v>
      </c>
      <c r="E3944" s="14">
        <v>3.3540644454675648</v>
      </c>
      <c r="F3944" s="14">
        <v>0</v>
      </c>
    </row>
    <row r="3945" spans="1:6" x14ac:dyDescent="0.3">
      <c r="A3945" s="425">
        <v>45576</v>
      </c>
      <c r="B3945" s="12">
        <v>284</v>
      </c>
      <c r="C3945" s="426">
        <v>1.675</v>
      </c>
      <c r="D3945" s="426">
        <v>26.549800000000001</v>
      </c>
      <c r="E3945" s="14">
        <v>3.374882922885873</v>
      </c>
      <c r="F3945" s="14">
        <v>0</v>
      </c>
    </row>
    <row r="3946" spans="1:6" x14ac:dyDescent="0.3">
      <c r="A3946" s="425">
        <v>45577</v>
      </c>
      <c r="B3946" s="12">
        <v>285</v>
      </c>
      <c r="C3946" s="426">
        <v>5.5555555555555552E-2</v>
      </c>
      <c r="D3946" s="426">
        <v>26.60868</v>
      </c>
      <c r="E3946" s="14">
        <v>3.3989648220638036</v>
      </c>
      <c r="F3946" s="14">
        <v>0</v>
      </c>
    </row>
    <row r="3947" spans="1:6" x14ac:dyDescent="0.3">
      <c r="A3947" s="425">
        <v>45578</v>
      </c>
      <c r="B3947" s="12">
        <v>286</v>
      </c>
      <c r="C3947" s="426">
        <v>0</v>
      </c>
      <c r="D3947" s="426">
        <v>26.65476</v>
      </c>
      <c r="E3947" s="14">
        <v>3.4179166736901925</v>
      </c>
      <c r="F3947" s="14">
        <v>0</v>
      </c>
    </row>
    <row r="3948" spans="1:6" x14ac:dyDescent="0.3">
      <c r="A3948" s="425">
        <v>45579</v>
      </c>
      <c r="B3948" s="12">
        <v>287</v>
      </c>
      <c r="C3948" s="426">
        <v>1.6666666666666667</v>
      </c>
      <c r="D3948" s="426">
        <v>26.670120000000004</v>
      </c>
      <c r="E3948" s="14">
        <v>3.4242545032974672</v>
      </c>
      <c r="F3948" s="14">
        <v>0</v>
      </c>
    </row>
    <row r="3949" spans="1:6" x14ac:dyDescent="0.3">
      <c r="A3949" s="425">
        <v>45580</v>
      </c>
      <c r="B3949" s="12">
        <v>288</v>
      </c>
      <c r="C3949" s="426">
        <v>1.6714285714285713</v>
      </c>
      <c r="D3949" s="426">
        <v>26.5242</v>
      </c>
      <c r="E3949" s="14">
        <v>3.3644594769353389</v>
      </c>
      <c r="F3949" s="14">
        <v>0</v>
      </c>
    </row>
    <row r="3950" spans="1:6" x14ac:dyDescent="0.3">
      <c r="A3950" s="425">
        <v>45581</v>
      </c>
      <c r="B3950" s="12">
        <v>289</v>
      </c>
      <c r="C3950" s="426">
        <v>1.3666666666666667</v>
      </c>
      <c r="D3950" s="426">
        <v>26.434600000000003</v>
      </c>
      <c r="E3950" s="14">
        <v>3.328201010355369</v>
      </c>
      <c r="F3950" s="14">
        <v>0</v>
      </c>
    </row>
    <row r="3951" spans="1:6" x14ac:dyDescent="0.3">
      <c r="A3951" s="425">
        <v>45582</v>
      </c>
      <c r="B3951" s="12">
        <v>290</v>
      </c>
      <c r="C3951" s="426">
        <v>5.177777777777778</v>
      </c>
      <c r="D3951" s="426">
        <v>26.629159999999999</v>
      </c>
      <c r="E3951" s="14">
        <v>3.4073764584285469</v>
      </c>
      <c r="F3951" s="14">
        <v>0</v>
      </c>
    </row>
    <row r="3952" spans="1:6" x14ac:dyDescent="0.3">
      <c r="A3952" s="425">
        <v>45583</v>
      </c>
      <c r="B3952" s="12">
        <v>291</v>
      </c>
      <c r="C3952" s="426">
        <v>0.9</v>
      </c>
      <c r="D3952" s="426">
        <v>26.624040000000001</v>
      </c>
      <c r="E3952" s="14">
        <v>3.4052718386351843</v>
      </c>
      <c r="F3952" s="14">
        <v>0</v>
      </c>
    </row>
    <row r="3953" spans="1:6" x14ac:dyDescent="0.3">
      <c r="A3953" s="425">
        <v>45584</v>
      </c>
      <c r="B3953" s="12">
        <v>292</v>
      </c>
      <c r="C3953" s="426">
        <v>0</v>
      </c>
      <c r="D3953" s="426">
        <v>26.787880000000001</v>
      </c>
      <c r="E3953" s="14">
        <v>3.4731865352599187</v>
      </c>
      <c r="F3953" s="14">
        <v>0</v>
      </c>
    </row>
    <row r="3954" spans="1:6" x14ac:dyDescent="0.3">
      <c r="A3954" s="425">
        <v>45585</v>
      </c>
      <c r="B3954" s="12">
        <v>293</v>
      </c>
      <c r="C3954" s="426">
        <v>0.57999999999999996</v>
      </c>
      <c r="D3954" s="426">
        <v>26.711079999999999</v>
      </c>
      <c r="E3954" s="14">
        <v>3.4412056655286367</v>
      </c>
      <c r="F3954" s="14">
        <v>0</v>
      </c>
    </row>
    <row r="3955" spans="1:6" x14ac:dyDescent="0.3">
      <c r="A3955" s="425">
        <v>45586</v>
      </c>
      <c r="B3955" s="12">
        <v>294</v>
      </c>
      <c r="C3955" s="426">
        <v>2.5</v>
      </c>
      <c r="D3955" s="426">
        <v>26.847044444444442</v>
      </c>
      <c r="E3955" s="14">
        <v>3.4979996280664798</v>
      </c>
      <c r="F3955" s="14">
        <v>0</v>
      </c>
    </row>
    <row r="3956" spans="1:6" x14ac:dyDescent="0.3">
      <c r="A3956" s="425">
        <v>45587</v>
      </c>
      <c r="B3956" s="12">
        <v>295</v>
      </c>
      <c r="C3956" s="426">
        <v>0.58888888888888891</v>
      </c>
      <c r="D3956" s="426">
        <v>26.613799999999998</v>
      </c>
      <c r="E3956" s="14">
        <v>3.4010660206589542</v>
      </c>
      <c r="F3956" s="14">
        <v>0</v>
      </c>
    </row>
    <row r="3957" spans="1:6" x14ac:dyDescent="0.3">
      <c r="A3957" s="425">
        <v>45588</v>
      </c>
      <c r="B3957" s="12">
        <v>296</v>
      </c>
      <c r="C3957" s="426">
        <v>0.88888888888888884</v>
      </c>
      <c r="D3957" s="426">
        <v>26.58052</v>
      </c>
      <c r="E3957" s="14">
        <v>3.3874286015285593</v>
      </c>
      <c r="F3957" s="14">
        <v>0</v>
      </c>
    </row>
    <row r="3958" spans="1:6" x14ac:dyDescent="0.3">
      <c r="A3958" s="425">
        <v>45589</v>
      </c>
      <c r="B3958" s="12">
        <v>297</v>
      </c>
      <c r="C3958" s="426">
        <v>2.3937499999999998</v>
      </c>
      <c r="D3958" s="426">
        <v>26.521639999999998</v>
      </c>
      <c r="E3958" s="14">
        <v>3.3634186955634431</v>
      </c>
      <c r="F3958" s="14">
        <v>0</v>
      </c>
    </row>
    <row r="3959" spans="1:6" x14ac:dyDescent="0.3">
      <c r="A3959" s="425">
        <v>45590</v>
      </c>
      <c r="B3959" s="12">
        <v>298</v>
      </c>
      <c r="C3959" s="426">
        <v>2.125</v>
      </c>
      <c r="D3959" s="426">
        <v>26.728999999999999</v>
      </c>
      <c r="E3959" s="14">
        <v>3.4486448178912879</v>
      </c>
      <c r="F3959" s="14">
        <v>0</v>
      </c>
    </row>
    <row r="3960" spans="1:6" x14ac:dyDescent="0.3">
      <c r="A3960" s="425">
        <v>45591</v>
      </c>
      <c r="B3960" s="12">
        <v>299</v>
      </c>
      <c r="C3960" s="426">
        <v>3.8149999999999999</v>
      </c>
      <c r="D3960" s="426">
        <v>26.639400000000002</v>
      </c>
      <c r="E3960" s="14">
        <v>3.4115891206562048</v>
      </c>
      <c r="F3960" s="14">
        <v>0</v>
      </c>
    </row>
    <row r="3961" spans="1:6" x14ac:dyDescent="0.3">
      <c r="A3961" s="425">
        <v>45592</v>
      </c>
      <c r="B3961" s="12">
        <v>300</v>
      </c>
      <c r="C3961" s="426">
        <v>0.53749999999999998</v>
      </c>
      <c r="D3961" s="426">
        <v>26.695719999999998</v>
      </c>
      <c r="E3961" s="14">
        <v>3.4348404045650147</v>
      </c>
      <c r="F3961" s="14">
        <v>0</v>
      </c>
    </row>
    <row r="3962" spans="1:6" x14ac:dyDescent="0.3">
      <c r="A3962" s="425">
        <v>45593</v>
      </c>
      <c r="B3962" s="12">
        <v>301</v>
      </c>
      <c r="C3962" s="426">
        <v>4.1111111111111107</v>
      </c>
      <c r="D3962" s="426">
        <v>26.782760000000003</v>
      </c>
      <c r="E3962" s="14">
        <v>3.4710464546598465</v>
      </c>
      <c r="F3962" s="14">
        <v>0</v>
      </c>
    </row>
    <row r="3963" spans="1:6" x14ac:dyDescent="0.3">
      <c r="A3963" s="425">
        <v>45594</v>
      </c>
      <c r="B3963" s="12">
        <v>302</v>
      </c>
      <c r="C3963" s="426">
        <v>0.1111111111111111</v>
      </c>
      <c r="D3963" s="426">
        <v>26.798120000000001</v>
      </c>
      <c r="E3963" s="14">
        <v>3.4774701382107942</v>
      </c>
      <c r="F3963" s="14">
        <v>0</v>
      </c>
    </row>
    <row r="3964" spans="1:6" x14ac:dyDescent="0.3">
      <c r="A3964" s="425">
        <v>45595</v>
      </c>
      <c r="B3964" s="12">
        <v>303</v>
      </c>
      <c r="C3964" s="426">
        <v>5.322222222222222</v>
      </c>
      <c r="D3964" s="426">
        <v>26.813479999999998</v>
      </c>
      <c r="E3964" s="14">
        <v>3.4839041500869667</v>
      </c>
      <c r="F3964" s="14">
        <v>0</v>
      </c>
    </row>
    <row r="3965" spans="1:6" x14ac:dyDescent="0.3">
      <c r="A3965" s="425">
        <v>45596</v>
      </c>
      <c r="B3965" s="12">
        <v>304</v>
      </c>
      <c r="C3965" s="426">
        <v>3</v>
      </c>
      <c r="D3965" s="426">
        <v>26.979880000000001</v>
      </c>
      <c r="E3965" s="14">
        <v>3.5542694765295484</v>
      </c>
      <c r="F3965" s="14">
        <v>0</v>
      </c>
    </row>
    <row r="3966" spans="1:6" x14ac:dyDescent="0.3">
      <c r="A3966" s="425">
        <v>45597</v>
      </c>
      <c r="B3966" s="12">
        <v>305</v>
      </c>
      <c r="C3966" s="426">
        <v>0.78888888888888886</v>
      </c>
      <c r="D3966" s="426">
        <v>26.792999999999999</v>
      </c>
      <c r="E3966" s="14">
        <v>3.5038140561816213</v>
      </c>
      <c r="F3966" s="14">
        <v>0</v>
      </c>
    </row>
    <row r="3967" spans="1:6" x14ac:dyDescent="0.3">
      <c r="A3967" s="425">
        <v>45598</v>
      </c>
      <c r="B3967" s="12">
        <v>306</v>
      </c>
      <c r="C3967" s="426">
        <v>0.68888888888888888</v>
      </c>
      <c r="D3967" s="426">
        <v>26.723880000000001</v>
      </c>
      <c r="E3967" s="14">
        <v>3.4747680619895811</v>
      </c>
      <c r="F3967" s="14">
        <v>0</v>
      </c>
    </row>
    <row r="3968" spans="1:6" x14ac:dyDescent="0.3">
      <c r="A3968" s="425">
        <v>45599</v>
      </c>
      <c r="B3968" s="12">
        <v>307</v>
      </c>
      <c r="C3968" s="426">
        <v>0</v>
      </c>
      <c r="D3968" s="426">
        <v>26.769960000000005</v>
      </c>
      <c r="E3968" s="14">
        <v>3.4941086582006906</v>
      </c>
      <c r="F3968" s="14">
        <v>0</v>
      </c>
    </row>
    <row r="3969" spans="1:6" x14ac:dyDescent="0.3">
      <c r="A3969" s="425">
        <v>45600</v>
      </c>
      <c r="B3969" s="12">
        <v>308</v>
      </c>
      <c r="C3969" s="426">
        <v>3.2375000000000003</v>
      </c>
      <c r="D3969" s="426">
        <v>26.782760000000003</v>
      </c>
      <c r="E3969" s="14">
        <v>3.4994976551078785</v>
      </c>
      <c r="F3969" s="14">
        <v>0</v>
      </c>
    </row>
    <row r="3970" spans="1:6" x14ac:dyDescent="0.3">
      <c r="A3970" s="425">
        <v>45601</v>
      </c>
      <c r="B3970" s="12">
        <v>309</v>
      </c>
      <c r="C3970" s="426">
        <v>3.2399999999999998</v>
      </c>
      <c r="D3970" s="426">
        <v>26.92868</v>
      </c>
      <c r="E3970" s="14">
        <v>3.56144384014096</v>
      </c>
      <c r="F3970" s="14">
        <v>0</v>
      </c>
    </row>
    <row r="3971" spans="1:6" x14ac:dyDescent="0.3">
      <c r="A3971" s="425">
        <v>45602</v>
      </c>
      <c r="B3971" s="12">
        <v>310</v>
      </c>
      <c r="C3971" s="426">
        <v>0.79999999999999993</v>
      </c>
      <c r="D3971" s="426">
        <v>26.997800000000005</v>
      </c>
      <c r="E3971" s="14">
        <v>3.5911159765983505</v>
      </c>
      <c r="F3971" s="14">
        <v>0</v>
      </c>
    </row>
    <row r="3972" spans="1:6" x14ac:dyDescent="0.3">
      <c r="A3972" s="425">
        <v>45603</v>
      </c>
      <c r="B3972" s="12">
        <v>311</v>
      </c>
      <c r="C3972" s="426">
        <v>1.9750000000000001</v>
      </c>
      <c r="D3972" s="426">
        <v>27.08484</v>
      </c>
      <c r="E3972" s="14">
        <v>3.6287829837560621</v>
      </c>
      <c r="F3972" s="14">
        <v>0</v>
      </c>
    </row>
    <row r="3973" spans="1:6" x14ac:dyDescent="0.3">
      <c r="A3973" s="425">
        <v>45604</v>
      </c>
      <c r="B3973" s="12">
        <v>312</v>
      </c>
      <c r="C3973" s="426">
        <v>0.42777777777777776</v>
      </c>
      <c r="D3973" s="426">
        <v>26.887720000000002</v>
      </c>
      <c r="E3973" s="14">
        <v>3.5439603379882314</v>
      </c>
      <c r="F3973" s="14">
        <v>0</v>
      </c>
    </row>
    <row r="3974" spans="1:6" x14ac:dyDescent="0.3">
      <c r="A3974" s="425">
        <v>45605</v>
      </c>
      <c r="B3974" s="12">
        <v>313</v>
      </c>
      <c r="C3974" s="426">
        <v>6.0166666666666675</v>
      </c>
      <c r="D3974" s="426">
        <v>26.967079999999999</v>
      </c>
      <c r="E3974" s="14">
        <v>3.577902177349424</v>
      </c>
      <c r="F3974" s="14">
        <v>0</v>
      </c>
    </row>
    <row r="3975" spans="1:6" x14ac:dyDescent="0.3">
      <c r="A3975" s="425">
        <v>45606</v>
      </c>
      <c r="B3975" s="12">
        <v>314</v>
      </c>
      <c r="C3975" s="426">
        <v>2.5375000000000001</v>
      </c>
      <c r="D3975" s="426">
        <v>27.020840000000003</v>
      </c>
      <c r="E3975" s="14">
        <v>3.6010538473260274</v>
      </c>
      <c r="F3975" s="14">
        <v>0</v>
      </c>
    </row>
    <row r="3976" spans="1:6" x14ac:dyDescent="0.3">
      <c r="A3976" s="425">
        <v>45607</v>
      </c>
      <c r="B3976" s="12">
        <v>315</v>
      </c>
      <c r="C3976" s="426">
        <v>0</v>
      </c>
      <c r="D3976" s="426">
        <v>27.059240000000003</v>
      </c>
      <c r="E3976" s="14">
        <v>3.6176694420652931</v>
      </c>
      <c r="F3976" s="14">
        <v>0</v>
      </c>
    </row>
    <row r="3977" spans="1:6" x14ac:dyDescent="0.3">
      <c r="A3977" s="425">
        <v>45608</v>
      </c>
      <c r="B3977" s="12">
        <v>316</v>
      </c>
      <c r="C3977" s="426">
        <v>1.0299999999999998</v>
      </c>
      <c r="D3977" s="426">
        <v>27.189799999999998</v>
      </c>
      <c r="E3977" s="14">
        <v>3.674654198996739</v>
      </c>
      <c r="F3977" s="14">
        <v>0</v>
      </c>
    </row>
    <row r="3978" spans="1:6" x14ac:dyDescent="0.3">
      <c r="A3978" s="425">
        <v>45609</v>
      </c>
      <c r="B3978" s="12">
        <v>317</v>
      </c>
      <c r="C3978" s="426">
        <v>0.05</v>
      </c>
      <c r="D3978" s="426">
        <v>27.105319999999999</v>
      </c>
      <c r="E3978" s="14">
        <v>3.637694848999689</v>
      </c>
      <c r="F3978" s="14">
        <v>0</v>
      </c>
    </row>
    <row r="3979" spans="1:6" x14ac:dyDescent="0.3">
      <c r="A3979" s="425">
        <v>45610</v>
      </c>
      <c r="B3979" s="12">
        <v>318</v>
      </c>
      <c r="C3979" s="426">
        <v>1.9214285714285713</v>
      </c>
      <c r="D3979" s="426">
        <v>27.064360000000001</v>
      </c>
      <c r="E3979" s="14">
        <v>3.6198898146175491</v>
      </c>
      <c r="F3979" s="14">
        <v>0</v>
      </c>
    </row>
    <row r="3980" spans="1:6" x14ac:dyDescent="0.3">
      <c r="A3980" s="425">
        <v>45611</v>
      </c>
      <c r="B3980" s="12">
        <v>319</v>
      </c>
      <c r="C3980" s="426">
        <v>1.7666666666666666</v>
      </c>
      <c r="D3980" s="426">
        <v>27.077159999999999</v>
      </c>
      <c r="E3980" s="14">
        <v>3.6254458550822997</v>
      </c>
      <c r="F3980" s="14">
        <v>0</v>
      </c>
    </row>
    <row r="3981" spans="1:6" x14ac:dyDescent="0.3">
      <c r="A3981" s="425">
        <v>45612</v>
      </c>
      <c r="B3981" s="12">
        <v>320</v>
      </c>
      <c r="C3981" s="426">
        <v>11.31111111111111</v>
      </c>
      <c r="D3981" s="426">
        <v>27.107880000000002</v>
      </c>
      <c r="E3981" s="14">
        <v>3.6388101473767338</v>
      </c>
      <c r="F3981" s="14">
        <v>0</v>
      </c>
    </row>
    <row r="3982" spans="1:6" x14ac:dyDescent="0.3">
      <c r="A3982" s="425">
        <v>45613</v>
      </c>
      <c r="B3982" s="12">
        <v>321</v>
      </c>
      <c r="C3982" s="426">
        <v>0</v>
      </c>
      <c r="D3982" s="426">
        <v>27.133479999999999</v>
      </c>
      <c r="E3982" s="14">
        <v>3.6499792149747967</v>
      </c>
      <c r="F3982" s="14">
        <v>0</v>
      </c>
    </row>
    <row r="3983" spans="1:6" x14ac:dyDescent="0.3">
      <c r="A3983" s="425">
        <v>45614</v>
      </c>
      <c r="B3983" s="12">
        <v>322</v>
      </c>
      <c r="C3983" s="426">
        <v>1.9416666666666667</v>
      </c>
      <c r="D3983" s="426">
        <v>27.128644444444443</v>
      </c>
      <c r="E3983" s="14">
        <v>3.6478672614293126</v>
      </c>
      <c r="F3983" s="14">
        <v>0</v>
      </c>
    </row>
    <row r="3984" spans="1:6" x14ac:dyDescent="0.3">
      <c r="A3984" s="425">
        <v>45615</v>
      </c>
      <c r="B3984" s="12">
        <v>323</v>
      </c>
      <c r="C3984" s="426">
        <v>5.9124999999999996</v>
      </c>
      <c r="D3984" s="426">
        <v>27.097355555555559</v>
      </c>
      <c r="E3984" s="14">
        <v>3.634226901186989</v>
      </c>
      <c r="F3984" s="14">
        <v>0</v>
      </c>
    </row>
    <row r="3985" spans="1:6" x14ac:dyDescent="0.3">
      <c r="A3985" s="425">
        <v>45616</v>
      </c>
      <c r="B3985" s="12">
        <v>324</v>
      </c>
      <c r="C3985" s="426">
        <v>7.75</v>
      </c>
      <c r="D3985" s="426">
        <v>27.09451111111111</v>
      </c>
      <c r="E3985" s="14">
        <v>3.6329890339651283</v>
      </c>
      <c r="F3985" s="14">
        <v>0</v>
      </c>
    </row>
    <row r="3986" spans="1:6" x14ac:dyDescent="0.3">
      <c r="A3986" s="425">
        <v>45617</v>
      </c>
      <c r="B3986" s="12">
        <v>325</v>
      </c>
      <c r="C3986" s="426">
        <v>5.5250000000000004</v>
      </c>
      <c r="D3986" s="426">
        <v>27.169319999999999</v>
      </c>
      <c r="E3986" s="14">
        <v>3.6656650741274115</v>
      </c>
      <c r="F3986" s="14">
        <v>0</v>
      </c>
    </row>
    <row r="3987" spans="1:6" x14ac:dyDescent="0.3">
      <c r="A3987" s="425">
        <v>45618</v>
      </c>
      <c r="B3987" s="12">
        <v>326</v>
      </c>
      <c r="C3987" s="426">
        <v>8.0555555555555554</v>
      </c>
      <c r="D3987" s="426">
        <v>26.884022222222224</v>
      </c>
      <c r="E3987" s="14">
        <v>3.5423856233920668</v>
      </c>
      <c r="F3987" s="14">
        <v>0</v>
      </c>
    </row>
    <row r="3988" spans="1:6" x14ac:dyDescent="0.3">
      <c r="A3988" s="425">
        <v>45619</v>
      </c>
      <c r="B3988" s="12">
        <v>327</v>
      </c>
      <c r="C3988" s="426">
        <v>2.4714285714285715</v>
      </c>
      <c r="D3988" s="426">
        <v>26.943755555555555</v>
      </c>
      <c r="E3988" s="14">
        <v>3.5678974616311527</v>
      </c>
      <c r="F3988" s="14">
        <v>0</v>
      </c>
    </row>
    <row r="3989" spans="1:6" x14ac:dyDescent="0.3">
      <c r="A3989" s="425">
        <v>45620</v>
      </c>
      <c r="B3989" s="12">
        <v>328</v>
      </c>
      <c r="C3989" s="426">
        <v>1.53125</v>
      </c>
      <c r="D3989" s="426">
        <v>26.980733333333333</v>
      </c>
      <c r="E3989" s="14">
        <v>3.5837698019636148</v>
      </c>
      <c r="F3989" s="14">
        <v>0</v>
      </c>
    </row>
    <row r="3990" spans="1:6" x14ac:dyDescent="0.3">
      <c r="A3990" s="425">
        <v>45621</v>
      </c>
      <c r="B3990" s="12">
        <v>329</v>
      </c>
      <c r="C3990" s="426">
        <v>1.79375</v>
      </c>
      <c r="D3990" s="426">
        <v>26.975044444444443</v>
      </c>
      <c r="E3990" s="14">
        <v>3.5813239523770122</v>
      </c>
      <c r="F3990" s="14">
        <v>0</v>
      </c>
    </row>
    <row r="3991" spans="1:6" x14ac:dyDescent="0.3">
      <c r="A3991" s="425">
        <v>45622</v>
      </c>
      <c r="B3991" s="12">
        <v>330</v>
      </c>
      <c r="C3991" s="426">
        <v>7.1749999999999998</v>
      </c>
      <c r="D3991" s="426">
        <v>27.020555555555553</v>
      </c>
      <c r="E3991" s="14">
        <v>3.6009310136582346</v>
      </c>
      <c r="F3991" s="14">
        <v>0</v>
      </c>
    </row>
    <row r="3992" spans="1:6" x14ac:dyDescent="0.3">
      <c r="A3992" s="425">
        <v>45623</v>
      </c>
      <c r="B3992" s="12">
        <v>331</v>
      </c>
      <c r="C3992" s="426">
        <v>14.45</v>
      </c>
      <c r="D3992" s="426">
        <v>26.949444444444445</v>
      </c>
      <c r="E3992" s="14">
        <v>3.5703354102319276</v>
      </c>
      <c r="F3992" s="14">
        <v>0</v>
      </c>
    </row>
    <row r="3993" spans="1:6" x14ac:dyDescent="0.3">
      <c r="A3993" s="425">
        <v>45624</v>
      </c>
      <c r="B3993" s="12">
        <v>332</v>
      </c>
      <c r="C3993" s="426">
        <v>9.2437499999999986</v>
      </c>
      <c r="D3993" s="426">
        <v>27.034777777777776</v>
      </c>
      <c r="E3993" s="14">
        <v>3.6070771060261726</v>
      </c>
      <c r="F3993" s="14">
        <v>0</v>
      </c>
    </row>
    <row r="3994" spans="1:6" x14ac:dyDescent="0.3">
      <c r="A3994" s="425">
        <v>45625</v>
      </c>
      <c r="B3994" s="12">
        <v>333</v>
      </c>
      <c r="C3994" s="426">
        <v>2.4857142857142853</v>
      </c>
      <c r="D3994" s="426">
        <v>27.208288888888891</v>
      </c>
      <c r="E3994" s="14">
        <v>3.6827854962633668</v>
      </c>
      <c r="F3994" s="14">
        <v>0</v>
      </c>
    </row>
    <row r="3995" spans="1:6" x14ac:dyDescent="0.3">
      <c r="A3995" s="425">
        <v>45626</v>
      </c>
      <c r="B3995" s="12">
        <v>334</v>
      </c>
      <c r="C3995" s="426">
        <v>1.9000000000000001</v>
      </c>
      <c r="D3995" s="426">
        <v>27.154244444444448</v>
      </c>
      <c r="E3995" s="14">
        <v>3.6590600611496886</v>
      </c>
      <c r="F3995" s="14">
        <v>0</v>
      </c>
    </row>
    <row r="3996" spans="1:6" x14ac:dyDescent="0.3">
      <c r="A3996" s="425">
        <v>45627</v>
      </c>
      <c r="B3996" s="12">
        <v>335</v>
      </c>
      <c r="C3996" s="426">
        <v>5.73</v>
      </c>
      <c r="D3996" s="426">
        <v>27.05468888888889</v>
      </c>
      <c r="E3996" s="14">
        <v>3.6156967576905301</v>
      </c>
      <c r="F3996" s="14">
        <v>0</v>
      </c>
    </row>
    <row r="3997" spans="1:6" x14ac:dyDescent="0.3">
      <c r="A3997" s="425">
        <v>45628</v>
      </c>
      <c r="B3997" s="12">
        <v>336</v>
      </c>
      <c r="C3997" s="426">
        <v>2.0062500000000001</v>
      </c>
      <c r="D3997" s="426">
        <v>27.037622222222222</v>
      </c>
      <c r="E3997" s="14">
        <v>3.6083074044568311</v>
      </c>
      <c r="F3997" s="14">
        <v>0</v>
      </c>
    </row>
    <row r="3998" spans="1:6" x14ac:dyDescent="0.3">
      <c r="A3998" s="425">
        <v>45629</v>
      </c>
      <c r="B3998" s="12">
        <v>337</v>
      </c>
      <c r="C3998" s="426">
        <v>5.9555555555555557</v>
      </c>
      <c r="D3998" s="426">
        <v>26.885159999999999</v>
      </c>
      <c r="E3998" s="14">
        <v>3.5428700864866185</v>
      </c>
      <c r="F3998" s="14">
        <v>0</v>
      </c>
    </row>
    <row r="3999" spans="1:6" x14ac:dyDescent="0.3">
      <c r="A3999" s="425">
        <v>45630</v>
      </c>
      <c r="B3999" s="12">
        <v>338</v>
      </c>
      <c r="C3999" s="426">
        <v>7.4611111111111121</v>
      </c>
      <c r="D3999" s="426">
        <v>27.02084</v>
      </c>
      <c r="E3999" s="14">
        <v>3.6010538473260261</v>
      </c>
      <c r="F3999" s="14">
        <v>0</v>
      </c>
    </row>
    <row r="4000" spans="1:6" x14ac:dyDescent="0.3">
      <c r="A4000" s="425">
        <v>45631</v>
      </c>
      <c r="B4000" s="12">
        <v>339</v>
      </c>
      <c r="C4000" s="426">
        <v>4.9000000000000004</v>
      </c>
      <c r="D4000" s="426">
        <v>26.821159999999999</v>
      </c>
      <c r="E4000" s="14">
        <v>3.5157080229314448</v>
      </c>
      <c r="F4000" s="14">
        <v>0</v>
      </c>
    </row>
    <row r="4001" spans="1:6" x14ac:dyDescent="0.3">
      <c r="A4001" s="425">
        <v>45632</v>
      </c>
      <c r="B4001" s="12">
        <v>340</v>
      </c>
      <c r="C4001" s="426">
        <v>5.2555555555555555</v>
      </c>
      <c r="D4001" s="426">
        <v>26.910760000000003</v>
      </c>
      <c r="E4001" s="14">
        <v>3.553785661417439</v>
      </c>
      <c r="F4001" s="14">
        <v>0</v>
      </c>
    </row>
    <row r="4002" spans="1:6" x14ac:dyDescent="0.3">
      <c r="A4002" s="425">
        <v>45633</v>
      </c>
      <c r="B4002" s="12">
        <v>341</v>
      </c>
      <c r="C4002" s="426">
        <v>3.35</v>
      </c>
      <c r="D4002" s="426">
        <v>27.031933333333335</v>
      </c>
      <c r="E4002" s="14">
        <v>3.6058471676280446</v>
      </c>
      <c r="F4002" s="14">
        <v>0</v>
      </c>
    </row>
    <row r="4003" spans="1:6" x14ac:dyDescent="0.3">
      <c r="A4003" s="425">
        <v>45634</v>
      </c>
      <c r="B4003" s="12">
        <v>342</v>
      </c>
      <c r="C4003" s="426">
        <v>3.0333333333333332</v>
      </c>
      <c r="D4003" s="426">
        <v>27.188377777777774</v>
      </c>
      <c r="E4003" s="14">
        <v>3.6740293481119477</v>
      </c>
      <c r="F4003" s="14">
        <v>0</v>
      </c>
    </row>
    <row r="4004" spans="1:6" x14ac:dyDescent="0.3">
      <c r="A4004" s="425">
        <v>45635</v>
      </c>
      <c r="B4004" s="12">
        <v>343</v>
      </c>
      <c r="C4004" s="426">
        <v>6.1428571428571432</v>
      </c>
      <c r="D4004" s="426">
        <v>26.906777777777776</v>
      </c>
      <c r="E4004" s="14">
        <v>3.5520857765371234</v>
      </c>
      <c r="F4004" s="14">
        <v>0</v>
      </c>
    </row>
    <row r="4005" spans="1:6" x14ac:dyDescent="0.3">
      <c r="A4005" s="425">
        <v>45636</v>
      </c>
      <c r="B4005" s="12">
        <v>344</v>
      </c>
      <c r="C4005" s="426">
        <v>8.6083333333333325</v>
      </c>
      <c r="D4005" s="426">
        <v>26.77252</v>
      </c>
      <c r="E4005" s="14">
        <v>3.4951858795479032</v>
      </c>
      <c r="F4005" s="14">
        <v>0</v>
      </c>
    </row>
    <row r="4006" spans="1:6" x14ac:dyDescent="0.3">
      <c r="A4006" s="425">
        <v>45637</v>
      </c>
      <c r="B4006" s="12">
        <v>345</v>
      </c>
      <c r="C4006" s="426">
        <v>10.75</v>
      </c>
      <c r="D4006" s="426">
        <v>26.813479999999998</v>
      </c>
      <c r="E4006" s="14">
        <v>3.5124607414811226</v>
      </c>
      <c r="F4006" s="14">
        <v>0</v>
      </c>
    </row>
    <row r="4007" spans="1:6" x14ac:dyDescent="0.3">
      <c r="A4007" s="425">
        <v>45638</v>
      </c>
      <c r="B4007" s="12">
        <v>346</v>
      </c>
      <c r="C4007" s="426">
        <v>11.9</v>
      </c>
      <c r="D4007" s="426">
        <v>26.762280000000004</v>
      </c>
      <c r="E4007" s="14">
        <v>3.4908787278482825</v>
      </c>
      <c r="F4007" s="14">
        <v>0</v>
      </c>
    </row>
    <row r="4008" spans="1:6" x14ac:dyDescent="0.3">
      <c r="A4008" s="425">
        <v>45639</v>
      </c>
      <c r="B4008" s="12">
        <v>347</v>
      </c>
      <c r="C4008" s="426">
        <v>10.692857142857141</v>
      </c>
      <c r="D4008" s="426">
        <v>26.887720000000002</v>
      </c>
      <c r="E4008" s="14">
        <v>3.5439603379882318</v>
      </c>
      <c r="F4008" s="14">
        <v>0</v>
      </c>
    </row>
    <row r="4009" spans="1:6" x14ac:dyDescent="0.3">
      <c r="A4009" s="425">
        <v>45640</v>
      </c>
      <c r="B4009" s="12">
        <v>348</v>
      </c>
      <c r="C4009" s="426">
        <v>16.95</v>
      </c>
      <c r="D4009" s="426">
        <v>26.713639999999998</v>
      </c>
      <c r="E4009" s="14">
        <v>3.4704828510289714</v>
      </c>
      <c r="F4009" s="14">
        <v>0</v>
      </c>
    </row>
    <row r="4010" spans="1:6" x14ac:dyDescent="0.3">
      <c r="A4010" s="425">
        <v>45641</v>
      </c>
      <c r="B4010" s="12">
        <v>349</v>
      </c>
      <c r="C4010" s="426">
        <v>2.4500000000000002</v>
      </c>
      <c r="D4010" s="426">
        <v>26.83652</v>
      </c>
      <c r="E4010" s="14">
        <v>3.522210402537147</v>
      </c>
      <c r="F4010" s="14">
        <v>0</v>
      </c>
    </row>
    <row r="4011" spans="1:6" x14ac:dyDescent="0.3">
      <c r="A4011" s="425">
        <v>45642</v>
      </c>
      <c r="B4011" s="12">
        <v>350</v>
      </c>
      <c r="C4011" s="426">
        <v>15.488888888888889</v>
      </c>
      <c r="D4011" s="426">
        <v>26.997799999999998</v>
      </c>
      <c r="E4011" s="14">
        <v>3.5911159765983505</v>
      </c>
      <c r="F4011" s="14">
        <v>0</v>
      </c>
    </row>
    <row r="4012" spans="1:6" x14ac:dyDescent="0.3">
      <c r="A4012" s="425">
        <v>45643</v>
      </c>
      <c r="B4012" s="12">
        <v>351</v>
      </c>
      <c r="C4012" s="426">
        <v>7.4400000000000022</v>
      </c>
      <c r="D4012" s="426">
        <v>26.953000000000003</v>
      </c>
      <c r="E4012" s="14">
        <v>3.5718598572620572</v>
      </c>
      <c r="F4012" s="14">
        <v>0</v>
      </c>
    </row>
    <row r="4013" spans="1:6" x14ac:dyDescent="0.3">
      <c r="A4013" s="425">
        <v>45644</v>
      </c>
      <c r="B4013" s="12">
        <v>352</v>
      </c>
      <c r="C4013" s="426">
        <v>8.2499999999999982</v>
      </c>
      <c r="D4013" s="426">
        <v>26.959400000000002</v>
      </c>
      <c r="E4013" s="14">
        <v>3.5746052756087985</v>
      </c>
      <c r="F4013" s="14">
        <v>0</v>
      </c>
    </row>
    <row r="4014" spans="1:6" x14ac:dyDescent="0.3">
      <c r="A4014" s="425">
        <v>45645</v>
      </c>
      <c r="B4014" s="12">
        <v>353</v>
      </c>
      <c r="C4014" s="426">
        <v>16.485714285714288</v>
      </c>
      <c r="D4014" s="426">
        <v>26.785320000000002</v>
      </c>
      <c r="E4014" s="14">
        <v>3.5005763216698256</v>
      </c>
      <c r="F4014" s="14">
        <v>0</v>
      </c>
    </row>
    <row r="4015" spans="1:6" x14ac:dyDescent="0.3">
      <c r="A4015" s="425">
        <v>45646</v>
      </c>
      <c r="B4015" s="12">
        <v>354</v>
      </c>
      <c r="C4015" s="426">
        <v>7.46875</v>
      </c>
      <c r="D4015" s="426">
        <v>26.647933333333334</v>
      </c>
      <c r="E4015" s="14">
        <v>3.4430958083634895</v>
      </c>
      <c r="F4015" s="14">
        <v>0</v>
      </c>
    </row>
    <row r="4016" spans="1:6" x14ac:dyDescent="0.3">
      <c r="A4016" s="425">
        <v>45647</v>
      </c>
      <c r="B4016" s="12">
        <v>355</v>
      </c>
      <c r="C4016" s="426">
        <v>8.1000000000000014</v>
      </c>
      <c r="D4016" s="426">
        <v>26.995240000000003</v>
      </c>
      <c r="E4016" s="14">
        <v>3.5900132253627581</v>
      </c>
      <c r="F4016" s="14">
        <v>0</v>
      </c>
    </row>
    <row r="4017" spans="1:6" x14ac:dyDescent="0.3">
      <c r="A4017" s="425">
        <v>45648</v>
      </c>
      <c r="B4017" s="12">
        <v>356</v>
      </c>
      <c r="C4017" s="426">
        <v>3.5944444444444446</v>
      </c>
      <c r="D4017" s="426">
        <v>26.773800000000001</v>
      </c>
      <c r="E4017" s="14">
        <v>3.4957245985916239</v>
      </c>
      <c r="F4017" s="14">
        <v>0</v>
      </c>
    </row>
    <row r="4018" spans="1:6" x14ac:dyDescent="0.3">
      <c r="A4018" s="425">
        <v>45649</v>
      </c>
      <c r="B4018" s="12">
        <v>357</v>
      </c>
      <c r="C4018" s="426">
        <v>6.1437499999999998</v>
      </c>
      <c r="D4018" s="426">
        <v>26.821800000000003</v>
      </c>
      <c r="E4018" s="14">
        <v>3.515978747311348</v>
      </c>
      <c r="F4018" s="14">
        <v>0</v>
      </c>
    </row>
    <row r="4019" spans="1:6" x14ac:dyDescent="0.3">
      <c r="A4019" s="425">
        <v>45650</v>
      </c>
      <c r="B4019" s="12">
        <v>358</v>
      </c>
      <c r="C4019" s="426">
        <v>5.9333333333333336</v>
      </c>
      <c r="D4019" s="426">
        <v>26.83652</v>
      </c>
      <c r="E4019" s="14">
        <v>3.522210402537147</v>
      </c>
      <c r="F4019" s="14">
        <v>0</v>
      </c>
    </row>
    <row r="4020" spans="1:6" x14ac:dyDescent="0.3">
      <c r="A4020" s="425">
        <v>45651</v>
      </c>
      <c r="B4020" s="12">
        <v>359</v>
      </c>
      <c r="C4020" s="426">
        <v>7.5625</v>
      </c>
      <c r="D4020" s="426">
        <v>26.577960000000004</v>
      </c>
      <c r="E4020" s="14">
        <v>3.414138788927795</v>
      </c>
      <c r="F4020" s="14">
        <v>0</v>
      </c>
    </row>
    <row r="4021" spans="1:6" x14ac:dyDescent="0.3">
      <c r="A4021" s="425">
        <v>45652</v>
      </c>
      <c r="B4021" s="12">
        <v>360</v>
      </c>
      <c r="C4021" s="426">
        <v>5.8611111111111107</v>
      </c>
      <c r="D4021" s="426">
        <v>26.852733333333333</v>
      </c>
      <c r="E4021" s="14">
        <v>3.5290853374816913</v>
      </c>
      <c r="F4021" s="14">
        <v>0</v>
      </c>
    </row>
    <row r="4022" spans="1:6" x14ac:dyDescent="0.3">
      <c r="A4022" s="425">
        <v>45653</v>
      </c>
      <c r="B4022" s="12">
        <v>361</v>
      </c>
      <c r="C4022" s="426">
        <v>7.8166666666666664</v>
      </c>
      <c r="D4022" s="426">
        <v>26.881177777777779</v>
      </c>
      <c r="E4022" s="14">
        <v>3.5411747163670042</v>
      </c>
      <c r="F4022" s="14">
        <v>0</v>
      </c>
    </row>
    <row r="4023" spans="1:6" x14ac:dyDescent="0.3">
      <c r="A4023" s="425">
        <v>45654</v>
      </c>
      <c r="B4023" s="12">
        <v>362</v>
      </c>
      <c r="C4023" s="426">
        <v>6.614285714285713</v>
      </c>
      <c r="D4023" s="426">
        <v>26.572200000000002</v>
      </c>
      <c r="E4023" s="14">
        <v>3.4117646914853328</v>
      </c>
      <c r="F4023" s="14">
        <v>0</v>
      </c>
    </row>
    <row r="4024" spans="1:6" x14ac:dyDescent="0.3">
      <c r="A4024" s="425">
        <v>45655</v>
      </c>
      <c r="B4024" s="12">
        <v>363</v>
      </c>
      <c r="C4024" s="426">
        <v>11.285714285714286</v>
      </c>
      <c r="D4024" s="426">
        <v>26.650777777777776</v>
      </c>
      <c r="E4024" s="14">
        <v>3.4442774662483098</v>
      </c>
      <c r="F4024" s="14">
        <v>0</v>
      </c>
    </row>
    <row r="4025" spans="1:6" x14ac:dyDescent="0.3">
      <c r="A4025" s="425">
        <v>45656</v>
      </c>
      <c r="B4025" s="12">
        <v>364</v>
      </c>
      <c r="C4025" s="426">
        <v>8.18888888888889</v>
      </c>
      <c r="D4025" s="426">
        <v>26.443133333333332</v>
      </c>
      <c r="E4025" s="14">
        <v>3.3589477497635163</v>
      </c>
      <c r="F4025" s="14">
        <v>0</v>
      </c>
    </row>
    <row r="4026" spans="1:6" x14ac:dyDescent="0.3">
      <c r="A4026" s="425">
        <v>45657</v>
      </c>
      <c r="B4026" s="12">
        <v>365</v>
      </c>
      <c r="C4026" s="426">
        <v>3.5124999999999997</v>
      </c>
      <c r="D4026" s="426">
        <v>26.63086666666667</v>
      </c>
      <c r="E4026" s="14">
        <v>3.436013319501412</v>
      </c>
      <c r="F4026" s="14">
        <v>0</v>
      </c>
    </row>
    <row r="4027" spans="1:6" x14ac:dyDescent="0.3">
      <c r="A4027" s="425">
        <v>45658</v>
      </c>
      <c r="B4027" s="12">
        <v>1</v>
      </c>
      <c r="C4027" s="426">
        <v>19</v>
      </c>
      <c r="D4027" s="426">
        <v>26.366333333333337</v>
      </c>
      <c r="E4027" s="14">
        <v>3.32786426308886</v>
      </c>
      <c r="F4027" s="14">
        <v>0</v>
      </c>
    </row>
    <row r="4028" spans="1:6" x14ac:dyDescent="0.3">
      <c r="A4028" s="425">
        <v>45659</v>
      </c>
      <c r="B4028" s="12">
        <v>2</v>
      </c>
      <c r="C4028" s="426">
        <v>25.112500000000001</v>
      </c>
      <c r="D4028" s="426">
        <v>26.391080000000002</v>
      </c>
      <c r="E4028" s="14">
        <v>3.3378520236023852</v>
      </c>
      <c r="F4028" s="14">
        <v>0</v>
      </c>
    </row>
    <row r="4029" spans="1:6" x14ac:dyDescent="0.3">
      <c r="A4029" s="425">
        <v>45660</v>
      </c>
      <c r="B4029" s="12">
        <v>3</v>
      </c>
      <c r="C4029" s="426">
        <v>6.625</v>
      </c>
      <c r="D4029" s="426">
        <v>26.649640000000005</v>
      </c>
      <c r="E4029" s="14">
        <v>3.4438047604652868</v>
      </c>
      <c r="F4029" s="14">
        <v>0</v>
      </c>
    </row>
    <row r="4030" spans="1:6" x14ac:dyDescent="0.3">
      <c r="A4030" s="425">
        <v>45661</v>
      </c>
      <c r="B4030" s="12">
        <v>4</v>
      </c>
      <c r="C4030" s="426">
        <v>4.6187500000000004</v>
      </c>
      <c r="D4030" s="426">
        <v>26.739240000000002</v>
      </c>
      <c r="E4030" s="14">
        <v>3.4812045339453439</v>
      </c>
      <c r="F4030" s="14">
        <v>0</v>
      </c>
    </row>
    <row r="4031" spans="1:6" x14ac:dyDescent="0.3">
      <c r="A4031" s="425">
        <v>45662</v>
      </c>
      <c r="B4031" s="12">
        <v>5</v>
      </c>
      <c r="C4031" s="426">
        <v>4.8722222222222227</v>
      </c>
      <c r="D4031" s="426">
        <v>26.536999999999999</v>
      </c>
      <c r="E4031" s="14">
        <v>3.3972878730950749</v>
      </c>
      <c r="F4031" s="14">
        <v>0</v>
      </c>
    </row>
    <row r="4032" spans="1:6" x14ac:dyDescent="0.3">
      <c r="A4032" s="425">
        <v>45663</v>
      </c>
      <c r="B4032" s="12">
        <v>6</v>
      </c>
      <c r="C4032" s="426">
        <v>2.1111111111111112</v>
      </c>
      <c r="D4032" s="426">
        <v>26.64452</v>
      </c>
      <c r="E4032" s="14">
        <v>3.441678287793565</v>
      </c>
      <c r="F4032" s="14">
        <v>0</v>
      </c>
    </row>
    <row r="4033" spans="1:6" x14ac:dyDescent="0.3">
      <c r="A4033" s="425">
        <v>45664</v>
      </c>
      <c r="B4033" s="12">
        <v>7</v>
      </c>
      <c r="C4033" s="426">
        <v>3.9649999999999999</v>
      </c>
      <c r="D4033" s="426">
        <v>26.69828</v>
      </c>
      <c r="E4033" s="14">
        <v>3.4640636859608467</v>
      </c>
      <c r="F4033" s="14">
        <v>0</v>
      </c>
    </row>
    <row r="4034" spans="1:6" x14ac:dyDescent="0.3">
      <c r="A4034" s="425">
        <v>45665</v>
      </c>
      <c r="B4034" s="12">
        <v>8</v>
      </c>
      <c r="C4034" s="426">
        <v>6.1150000000000002</v>
      </c>
      <c r="D4034" s="426">
        <v>26.723880000000001</v>
      </c>
      <c r="E4034" s="14">
        <v>3.4747680619895815</v>
      </c>
      <c r="F4034" s="14">
        <v>0</v>
      </c>
    </row>
    <row r="4035" spans="1:6" x14ac:dyDescent="0.3">
      <c r="A4035" s="425">
        <v>45666</v>
      </c>
      <c r="B4035" s="12">
        <v>9</v>
      </c>
      <c r="C4035" s="426">
        <v>7.5299999999999994</v>
      </c>
      <c r="D4035" s="426">
        <v>26.51652</v>
      </c>
      <c r="E4035" s="14">
        <v>3.3888899358487299</v>
      </c>
      <c r="F4035" s="14">
        <v>0</v>
      </c>
    </row>
    <row r="4036" spans="1:6" x14ac:dyDescent="0.3">
      <c r="A4036" s="425">
        <v>45667</v>
      </c>
      <c r="B4036" s="12">
        <v>10</v>
      </c>
      <c r="C4036" s="426">
        <v>8.5500000000000007</v>
      </c>
      <c r="D4036" s="426">
        <v>26.462760000000003</v>
      </c>
      <c r="E4036" s="14">
        <v>3.3669325236415926</v>
      </c>
      <c r="F4036" s="14">
        <v>0</v>
      </c>
    </row>
    <row r="4037" spans="1:6" x14ac:dyDescent="0.3">
      <c r="A4037" s="425">
        <v>45668</v>
      </c>
      <c r="B4037" s="12">
        <v>11</v>
      </c>
      <c r="C4037" s="426">
        <v>11.172222222222222</v>
      </c>
      <c r="D4037" s="426">
        <v>26.621480000000002</v>
      </c>
      <c r="E4037" s="14">
        <v>3.4321233987446815</v>
      </c>
      <c r="F4037" s="14">
        <v>0</v>
      </c>
    </row>
    <row r="4038" spans="1:6" x14ac:dyDescent="0.3">
      <c r="A4038" s="425">
        <v>45669</v>
      </c>
      <c r="B4038" s="12">
        <v>12</v>
      </c>
      <c r="C4038" s="426">
        <v>9.8555555555555561</v>
      </c>
      <c r="D4038" s="426">
        <v>26.539560000000002</v>
      </c>
      <c r="E4038" s="14">
        <v>3.3983389046961685</v>
      </c>
      <c r="F4038" s="14">
        <v>0</v>
      </c>
    </row>
    <row r="4039" spans="1:6" x14ac:dyDescent="0.3">
      <c r="A4039" s="425">
        <v>45670</v>
      </c>
      <c r="B4039" s="12">
        <v>13</v>
      </c>
      <c r="C4039" s="426">
        <v>5.4</v>
      </c>
      <c r="D4039" s="426">
        <v>26.60868</v>
      </c>
      <c r="E4039" s="14">
        <v>3.4268251894577695</v>
      </c>
      <c r="F4039" s="14">
        <v>0</v>
      </c>
    </row>
    <row r="4040" spans="1:6" x14ac:dyDescent="0.3">
      <c r="A4040" s="425">
        <v>45671</v>
      </c>
      <c r="B4040" s="12">
        <v>14</v>
      </c>
      <c r="C4040" s="426">
        <v>3.3875000000000002</v>
      </c>
      <c r="D4040" s="426">
        <v>26.636839999999999</v>
      </c>
      <c r="E4040" s="14">
        <v>3.4384907364441695</v>
      </c>
      <c r="F4040" s="14">
        <v>0</v>
      </c>
    </row>
    <row r="4041" spans="1:6" x14ac:dyDescent="0.3">
      <c r="A4041" s="425">
        <v>45672</v>
      </c>
      <c r="B4041" s="12">
        <v>15</v>
      </c>
      <c r="C4041" s="426">
        <v>19.542857142857144</v>
      </c>
      <c r="D4041" s="426">
        <v>26.316839999999999</v>
      </c>
      <c r="E4041" s="14">
        <v>3.3079685746657641</v>
      </c>
      <c r="F4041" s="14">
        <v>0</v>
      </c>
    </row>
    <row r="4042" spans="1:6" x14ac:dyDescent="0.3">
      <c r="A4042" s="425">
        <v>45673</v>
      </c>
      <c r="B4042" s="12">
        <v>16</v>
      </c>
      <c r="C4042" s="426">
        <v>12.549999999999999</v>
      </c>
      <c r="D4042" s="426">
        <v>26.575400000000002</v>
      </c>
      <c r="E4042" s="14">
        <v>3.4130834551385565</v>
      </c>
      <c r="F4042" s="14">
        <v>0</v>
      </c>
    </row>
    <row r="4043" spans="1:6" x14ac:dyDescent="0.3">
      <c r="A4043" s="425">
        <v>45674</v>
      </c>
      <c r="B4043" s="12">
        <v>17</v>
      </c>
      <c r="C4043" s="426">
        <v>8</v>
      </c>
      <c r="D4043" s="426">
        <v>26.636839999999999</v>
      </c>
      <c r="E4043" s="14">
        <v>3.4384907364441695</v>
      </c>
      <c r="F4043" s="14">
        <v>0</v>
      </c>
    </row>
    <row r="4044" spans="1:6" x14ac:dyDescent="0.3">
      <c r="A4044" s="425">
        <v>45675</v>
      </c>
      <c r="B4044" s="12">
        <v>18</v>
      </c>
      <c r="C4044" s="426">
        <v>15.622222222222222</v>
      </c>
      <c r="D4044" s="426">
        <v>26.59844</v>
      </c>
      <c r="E4044" s="14">
        <v>3.4225917941745738</v>
      </c>
      <c r="F4044" s="14">
        <v>0</v>
      </c>
    </row>
    <row r="4045" spans="1:6" x14ac:dyDescent="0.3">
      <c r="A4045" s="425">
        <v>45676</v>
      </c>
      <c r="B4045" s="12">
        <v>19</v>
      </c>
      <c r="C4045" s="426">
        <v>5.54</v>
      </c>
      <c r="D4045" s="426">
        <v>26.368040000000001</v>
      </c>
      <c r="E4045" s="14">
        <v>3.3285522193021064</v>
      </c>
      <c r="F4045" s="14">
        <v>0</v>
      </c>
    </row>
    <row r="4046" spans="1:6" x14ac:dyDescent="0.3">
      <c r="A4046" s="425">
        <v>45677</v>
      </c>
      <c r="B4046" s="12">
        <v>20</v>
      </c>
      <c r="C4046" s="426">
        <v>7.6950000000000003</v>
      </c>
      <c r="D4046" s="426">
        <v>26.475559999999998</v>
      </c>
      <c r="E4046" s="14">
        <v>3.3721490359723365</v>
      </c>
      <c r="F4046" s="14">
        <v>0</v>
      </c>
    </row>
    <row r="4047" spans="1:6" x14ac:dyDescent="0.3">
      <c r="A4047" s="425">
        <v>45678</v>
      </c>
      <c r="B4047" s="12">
        <v>21</v>
      </c>
      <c r="C4047" s="426">
        <v>2.5062500000000001</v>
      </c>
      <c r="D4047" s="426">
        <v>26.713639999999998</v>
      </c>
      <c r="E4047" s="14">
        <v>3.4704828510289718</v>
      </c>
      <c r="F4047" s="14">
        <v>0</v>
      </c>
    </row>
    <row r="4048" spans="1:6" x14ac:dyDescent="0.3">
      <c r="A4048" s="425">
        <v>45679</v>
      </c>
      <c r="B4048" s="12">
        <v>22</v>
      </c>
      <c r="C4048" s="426">
        <v>12.11</v>
      </c>
      <c r="D4048" s="426">
        <v>26.626600000000003</v>
      </c>
      <c r="E4048" s="14">
        <v>3.4342446945165999</v>
      </c>
      <c r="F4048" s="14">
        <v>0</v>
      </c>
    </row>
    <row r="4049" spans="1:6" x14ac:dyDescent="0.3">
      <c r="A4049" s="425">
        <v>45680</v>
      </c>
      <c r="B4049" s="12">
        <v>23</v>
      </c>
      <c r="C4049" s="426">
        <v>5.6444444444444439</v>
      </c>
      <c r="D4049" s="426">
        <v>26.721320000000002</v>
      </c>
      <c r="E4049" s="14">
        <v>3.473696326564276</v>
      </c>
      <c r="F4049" s="14">
        <v>0</v>
      </c>
    </row>
    <row r="4050" spans="1:6" x14ac:dyDescent="0.3">
      <c r="A4050" s="425">
        <v>45681</v>
      </c>
      <c r="B4050" s="12">
        <v>24</v>
      </c>
      <c r="C4050" s="426">
        <v>1.03125</v>
      </c>
      <c r="D4050" s="426">
        <v>26.667559999999998</v>
      </c>
      <c r="E4050" s="14">
        <v>3.451256480250513</v>
      </c>
      <c r="F4050" s="14">
        <v>0</v>
      </c>
    </row>
    <row r="4051" spans="1:6" x14ac:dyDescent="0.3">
      <c r="A4051" s="425">
        <v>45682</v>
      </c>
      <c r="B4051" s="12">
        <v>25</v>
      </c>
      <c r="C4051" s="426">
        <v>3.2600000000000002</v>
      </c>
      <c r="D4051" s="426">
        <v>26.734120000000004</v>
      </c>
      <c r="E4051" s="14">
        <v>3.4790578889487258</v>
      </c>
      <c r="F4051" s="14">
        <v>0</v>
      </c>
    </row>
    <row r="4052" spans="1:6" x14ac:dyDescent="0.3">
      <c r="A4052" s="425">
        <v>45683</v>
      </c>
      <c r="B4052" s="12">
        <v>26</v>
      </c>
      <c r="C4052" s="426">
        <v>4.6375000000000002</v>
      </c>
      <c r="D4052" s="426">
        <v>26.585639999999998</v>
      </c>
      <c r="E4052" s="14">
        <v>3.4173065125242172</v>
      </c>
      <c r="F4052" s="14">
        <v>0</v>
      </c>
    </row>
    <row r="4053" spans="1:6" x14ac:dyDescent="0.3">
      <c r="A4053" s="425">
        <v>45684</v>
      </c>
      <c r="B4053" s="12">
        <v>27</v>
      </c>
      <c r="C4053" s="426">
        <v>12.264999999999999</v>
      </c>
      <c r="D4053" s="426">
        <v>26.59076</v>
      </c>
      <c r="E4053" s="14">
        <v>3.4194197637058745</v>
      </c>
      <c r="F4053" s="14">
        <v>0</v>
      </c>
    </row>
    <row r="4054" spans="1:6" x14ac:dyDescent="0.3">
      <c r="A4054" s="425">
        <v>45685</v>
      </c>
      <c r="B4054" s="12">
        <v>28</v>
      </c>
      <c r="C4054" s="426">
        <v>2.1222222222222222</v>
      </c>
      <c r="D4054" s="426">
        <v>26.529320000000002</v>
      </c>
      <c r="E4054" s="14">
        <v>3.3941364978127977</v>
      </c>
      <c r="F4054" s="14">
        <v>0</v>
      </c>
    </row>
    <row r="4055" spans="1:6" x14ac:dyDescent="0.3">
      <c r="A4055" s="425">
        <v>45686</v>
      </c>
      <c r="B4055" s="12">
        <v>29</v>
      </c>
      <c r="C4055" s="426">
        <v>4.9849999999999994</v>
      </c>
      <c r="D4055" s="426">
        <v>26.465888888888891</v>
      </c>
      <c r="E4055" s="14">
        <v>3.3682070110553153</v>
      </c>
      <c r="F4055" s="14">
        <v>0</v>
      </c>
    </row>
    <row r="4056" spans="1:6" x14ac:dyDescent="0.3">
      <c r="A4056" s="425">
        <v>45687</v>
      </c>
      <c r="B4056" s="12">
        <v>30</v>
      </c>
      <c r="C4056" s="426">
        <v>23.512499999999999</v>
      </c>
      <c r="D4056" s="426">
        <v>26.639400000000002</v>
      </c>
      <c r="E4056" s="14">
        <v>3.4395529659074855</v>
      </c>
      <c r="F4056" s="14">
        <v>0</v>
      </c>
    </row>
    <row r="4057" spans="1:6" x14ac:dyDescent="0.3">
      <c r="A4057" s="425">
        <v>45688</v>
      </c>
      <c r="B4057" s="12">
        <v>31</v>
      </c>
      <c r="C4057" s="426">
        <v>7.1099999999999994</v>
      </c>
      <c r="D4057" s="426">
        <v>26.398759999999999</v>
      </c>
      <c r="E4057" s="14">
        <v>3.3409570895002476</v>
      </c>
      <c r="F4057" s="14">
        <v>0</v>
      </c>
    </row>
    <row r="4058" spans="1:6" x14ac:dyDescent="0.3">
      <c r="A4058" s="425">
        <v>45689</v>
      </c>
      <c r="B4058" s="12">
        <v>32</v>
      </c>
      <c r="C4058" s="426">
        <v>12.071428571428571</v>
      </c>
      <c r="D4058" s="426">
        <v>26.398759999999999</v>
      </c>
      <c r="E4058" s="14">
        <v>3.3137948367400822</v>
      </c>
      <c r="F4058" s="14">
        <v>0</v>
      </c>
    </row>
    <row r="4059" spans="1:6" x14ac:dyDescent="0.3">
      <c r="A4059" s="425">
        <v>45690</v>
      </c>
      <c r="B4059" s="12">
        <v>33</v>
      </c>
      <c r="C4059" s="426">
        <v>16.84375</v>
      </c>
      <c r="D4059" s="426">
        <v>26.304040000000004</v>
      </c>
      <c r="E4059" s="14">
        <v>3.2759880825449814</v>
      </c>
      <c r="F4059" s="14">
        <v>0</v>
      </c>
    </row>
    <row r="4060" spans="1:6" x14ac:dyDescent="0.3">
      <c r="A4060" s="425">
        <v>45691</v>
      </c>
      <c r="B4060" s="12">
        <v>34</v>
      </c>
      <c r="C4060" s="426">
        <v>8.9500000000000011</v>
      </c>
      <c r="D4060" s="426">
        <v>26.457639999999998</v>
      </c>
      <c r="E4060" s="14">
        <v>3.3374914326724672</v>
      </c>
      <c r="F4060" s="14">
        <v>0</v>
      </c>
    </row>
    <row r="4061" spans="1:6" x14ac:dyDescent="0.3">
      <c r="A4061" s="425">
        <v>45692</v>
      </c>
      <c r="B4061" s="12">
        <v>35</v>
      </c>
      <c r="C4061" s="426">
        <v>3.4833333333333334</v>
      </c>
      <c r="D4061" s="426">
        <v>26.48836</v>
      </c>
      <c r="E4061" s="14">
        <v>3.349914383142397</v>
      </c>
      <c r="F4061" s="14">
        <v>0</v>
      </c>
    </row>
    <row r="4062" spans="1:6" x14ac:dyDescent="0.3">
      <c r="A4062" s="425">
        <v>45693</v>
      </c>
      <c r="B4062" s="12">
        <v>36</v>
      </c>
      <c r="C4062" s="426">
        <v>8.6</v>
      </c>
      <c r="D4062" s="426">
        <v>26.403880000000001</v>
      </c>
      <c r="E4062" s="14">
        <v>3.315849465378963</v>
      </c>
      <c r="F4062" s="14">
        <v>0</v>
      </c>
    </row>
    <row r="4063" spans="1:6" x14ac:dyDescent="0.3">
      <c r="A4063" s="425">
        <v>45694</v>
      </c>
      <c r="B4063" s="12">
        <v>37</v>
      </c>
      <c r="C4063" s="426">
        <v>5.5277777777777777</v>
      </c>
      <c r="D4063" s="426">
        <v>26.659880000000001</v>
      </c>
      <c r="E4063" s="14">
        <v>3.4200281414433102</v>
      </c>
      <c r="F4063" s="14">
        <v>0</v>
      </c>
    </row>
    <row r="4064" spans="1:6" x14ac:dyDescent="0.3">
      <c r="A4064" s="425">
        <v>45695</v>
      </c>
      <c r="B4064" s="12">
        <v>38</v>
      </c>
      <c r="C4064" s="426">
        <v>10.029999999999999</v>
      </c>
      <c r="D4064" s="426">
        <v>26.50628</v>
      </c>
      <c r="E4064" s="14">
        <v>3.3571799729257874</v>
      </c>
      <c r="F4064" s="14">
        <v>0</v>
      </c>
    </row>
    <row r="4065" spans="1:6" x14ac:dyDescent="0.3">
      <c r="A4065" s="425">
        <v>45696</v>
      </c>
      <c r="B4065" s="12">
        <v>39</v>
      </c>
      <c r="C4065" s="426">
        <v>10.78888888888889</v>
      </c>
      <c r="D4065" s="426">
        <v>26.508839999999999</v>
      </c>
      <c r="E4065" s="14">
        <v>3.3582190499716496</v>
      </c>
      <c r="F4065" s="14">
        <v>0</v>
      </c>
    </row>
    <row r="4066" spans="1:6" x14ac:dyDescent="0.3">
      <c r="A4066" s="425">
        <v>45697</v>
      </c>
      <c r="B4066" s="12">
        <v>40</v>
      </c>
      <c r="C4066" s="426">
        <v>6.58</v>
      </c>
      <c r="D4066" s="426">
        <v>26.542120000000004</v>
      </c>
      <c r="E4066" s="14">
        <v>3.3717529040419318</v>
      </c>
      <c r="F4066" s="14">
        <v>0</v>
      </c>
    </row>
    <row r="4067" spans="1:6" x14ac:dyDescent="0.3">
      <c r="A4067" s="425">
        <v>45698</v>
      </c>
      <c r="B4067" s="12">
        <v>41</v>
      </c>
      <c r="C4067" s="426">
        <v>6.5055555555555555</v>
      </c>
      <c r="D4067" s="426">
        <v>26.437159999999999</v>
      </c>
      <c r="E4067" s="14">
        <v>3.3292321462019645</v>
      </c>
      <c r="F4067" s="14">
        <v>0</v>
      </c>
    </row>
    <row r="4068" spans="1:6" x14ac:dyDescent="0.3">
      <c r="A4068" s="425">
        <v>45699</v>
      </c>
      <c r="B4068" s="12">
        <v>42</v>
      </c>
      <c r="C4068" s="426">
        <v>10.490000000000002</v>
      </c>
      <c r="D4068" s="426">
        <v>26.411559999999998</v>
      </c>
      <c r="E4068" s="14">
        <v>3.3189335303552912</v>
      </c>
      <c r="F4068" s="14">
        <v>0</v>
      </c>
    </row>
    <row r="4069" spans="1:6" x14ac:dyDescent="0.3">
      <c r="A4069" s="425">
        <v>45700</v>
      </c>
      <c r="B4069" s="12">
        <v>43</v>
      </c>
      <c r="C4069" s="426">
        <v>17.12777777777778</v>
      </c>
      <c r="D4069" s="426">
        <v>26.352679999999999</v>
      </c>
      <c r="E4069" s="14">
        <v>3.2953540715741592</v>
      </c>
      <c r="F4069" s="14">
        <v>0</v>
      </c>
    </row>
    <row r="4070" spans="1:6" x14ac:dyDescent="0.3">
      <c r="A4070" s="425">
        <v>45701</v>
      </c>
      <c r="B4070" s="12">
        <v>44</v>
      </c>
      <c r="C4070" s="426">
        <v>5.0250000000000004</v>
      </c>
      <c r="D4070" s="426">
        <v>26.401320000000002</v>
      </c>
      <c r="E4070" s="14">
        <v>3.3148220096089664</v>
      </c>
      <c r="F4070" s="14">
        <v>0</v>
      </c>
    </row>
    <row r="4071" spans="1:6" x14ac:dyDescent="0.3">
      <c r="A4071" s="425">
        <v>45702</v>
      </c>
      <c r="B4071" s="12">
        <v>45</v>
      </c>
      <c r="C4071" s="426">
        <v>17.324999999999999</v>
      </c>
      <c r="D4071" s="426">
        <v>26.377711111111111</v>
      </c>
      <c r="E4071" s="14">
        <v>3.3053599155901288</v>
      </c>
      <c r="F4071" s="14">
        <v>0</v>
      </c>
    </row>
    <row r="4072" spans="1:6" x14ac:dyDescent="0.3">
      <c r="A4072" s="425">
        <v>45703</v>
      </c>
      <c r="B4072" s="12">
        <v>46</v>
      </c>
      <c r="C4072" s="426">
        <v>1.9666666666666666</v>
      </c>
      <c r="D4072" s="426">
        <v>26.389088888888889</v>
      </c>
      <c r="E4072" s="14">
        <v>3.3099169585459203</v>
      </c>
      <c r="F4072" s="14">
        <v>0</v>
      </c>
    </row>
    <row r="4073" spans="1:6" x14ac:dyDescent="0.3">
      <c r="A4073" s="425">
        <v>45704</v>
      </c>
      <c r="B4073" s="12">
        <v>47</v>
      </c>
      <c r="C4073" s="426">
        <v>11.284999999999998</v>
      </c>
      <c r="D4073" s="426">
        <v>26.329640000000005</v>
      </c>
      <c r="E4073" s="14">
        <v>3.2861680109529412</v>
      </c>
      <c r="F4073" s="14">
        <v>0</v>
      </c>
    </row>
    <row r="4074" spans="1:6" x14ac:dyDescent="0.3">
      <c r="A4074" s="425">
        <v>45705</v>
      </c>
      <c r="B4074" s="12">
        <v>48</v>
      </c>
      <c r="C4074" s="426">
        <v>5.7700000000000005</v>
      </c>
      <c r="D4074" s="426">
        <v>26.283560000000001</v>
      </c>
      <c r="E4074" s="14">
        <v>3.2678644387754767</v>
      </c>
      <c r="F4074" s="14">
        <v>0</v>
      </c>
    </row>
    <row r="4075" spans="1:6" x14ac:dyDescent="0.3">
      <c r="A4075" s="425">
        <v>45706</v>
      </c>
      <c r="B4075" s="12">
        <v>49</v>
      </c>
      <c r="C4075" s="426">
        <v>14.875</v>
      </c>
      <c r="D4075" s="426">
        <v>26.311720000000001</v>
      </c>
      <c r="E4075" s="14">
        <v>3.279039099799665</v>
      </c>
      <c r="F4075" s="14">
        <v>0</v>
      </c>
    </row>
    <row r="4076" spans="1:6" x14ac:dyDescent="0.3">
      <c r="A4076" s="425">
        <v>45707</v>
      </c>
      <c r="B4076" s="12">
        <v>50</v>
      </c>
      <c r="C4076" s="426">
        <v>13.855</v>
      </c>
      <c r="D4076" s="426">
        <v>26.201640000000005</v>
      </c>
      <c r="E4076" s="14">
        <v>3.2355500206609391</v>
      </c>
      <c r="F4076" s="14">
        <v>0</v>
      </c>
    </row>
    <row r="4077" spans="1:6" x14ac:dyDescent="0.3">
      <c r="A4077" s="425">
        <v>45708</v>
      </c>
      <c r="B4077" s="12">
        <v>51</v>
      </c>
      <c r="C4077" s="426">
        <v>4.9666666666666668</v>
      </c>
      <c r="D4077" s="426">
        <v>26.48068</v>
      </c>
      <c r="E4077" s="14">
        <v>3.3468048162069746</v>
      </c>
      <c r="F4077" s="14">
        <v>0</v>
      </c>
    </row>
    <row r="4078" spans="1:6" x14ac:dyDescent="0.3">
      <c r="A4078" s="425">
        <v>45709</v>
      </c>
      <c r="B4078" s="12">
        <v>52</v>
      </c>
      <c r="C4078" s="426">
        <v>10.005555555555553</v>
      </c>
      <c r="D4078" s="426">
        <v>26.237480000000001</v>
      </c>
      <c r="E4078" s="14">
        <v>3.2496521386892354</v>
      </c>
      <c r="F4078" s="14">
        <v>0</v>
      </c>
    </row>
    <row r="4079" spans="1:6" x14ac:dyDescent="0.3">
      <c r="A4079" s="425">
        <v>45710</v>
      </c>
      <c r="B4079" s="12">
        <v>53</v>
      </c>
      <c r="C4079" s="426">
        <v>7.5650000000000004</v>
      </c>
      <c r="D4079" s="426">
        <v>26.47044</v>
      </c>
      <c r="E4079" s="14">
        <v>3.3426626987086192</v>
      </c>
      <c r="F4079" s="14">
        <v>0</v>
      </c>
    </row>
    <row r="4080" spans="1:6" x14ac:dyDescent="0.3">
      <c r="A4080" s="425">
        <v>45711</v>
      </c>
      <c r="B4080" s="12">
        <v>54</v>
      </c>
      <c r="C4080" s="426">
        <v>12.25</v>
      </c>
      <c r="D4080" s="426">
        <v>26.490919999999999</v>
      </c>
      <c r="E4080" s="14">
        <v>3.3509514729849936</v>
      </c>
      <c r="F4080" s="14">
        <v>0</v>
      </c>
    </row>
    <row r="4081" spans="1:6" x14ac:dyDescent="0.3">
      <c r="A4081" s="425">
        <v>45712</v>
      </c>
      <c r="B4081" s="12">
        <v>55</v>
      </c>
      <c r="C4081" s="426">
        <v>9.21875</v>
      </c>
      <c r="D4081" s="426">
        <v>26.513960000000004</v>
      </c>
      <c r="E4081" s="14">
        <v>3.360298056058276</v>
      </c>
      <c r="F4081" s="14">
        <v>0</v>
      </c>
    </row>
    <row r="4082" spans="1:6" x14ac:dyDescent="0.3">
      <c r="A4082" s="425">
        <v>45713</v>
      </c>
      <c r="B4082" s="12">
        <v>56</v>
      </c>
      <c r="C4082" s="426">
        <v>7.7111111111111104</v>
      </c>
      <c r="D4082" s="426">
        <v>26.593320000000002</v>
      </c>
      <c r="E4082" s="14">
        <v>3.392668065375716</v>
      </c>
      <c r="F4082" s="14">
        <v>0</v>
      </c>
    </row>
    <row r="4083" spans="1:6" x14ac:dyDescent="0.3">
      <c r="A4083" s="425">
        <v>45714</v>
      </c>
      <c r="B4083" s="12">
        <v>57</v>
      </c>
      <c r="C4083" s="426">
        <v>7.8250000000000002</v>
      </c>
      <c r="D4083" s="426">
        <v>26.577960000000004</v>
      </c>
      <c r="E4083" s="14">
        <v>3.3863815630015521</v>
      </c>
      <c r="F4083" s="14">
        <v>0</v>
      </c>
    </row>
    <row r="4084" spans="1:6" x14ac:dyDescent="0.3">
      <c r="A4084" s="425">
        <v>45715</v>
      </c>
      <c r="B4084" s="12">
        <v>58</v>
      </c>
      <c r="C4084" s="426">
        <v>7.3944444444444439</v>
      </c>
      <c r="D4084" s="426">
        <v>26.409000000000006</v>
      </c>
      <c r="E4084" s="14">
        <v>3.3179052257261641</v>
      </c>
      <c r="F4084" s="14">
        <v>0</v>
      </c>
    </row>
    <row r="4085" spans="1:6" x14ac:dyDescent="0.3">
      <c r="A4085" s="425">
        <v>45716</v>
      </c>
      <c r="B4085" s="12">
        <v>59</v>
      </c>
      <c r="C4085" s="426">
        <v>9.0055555555555546</v>
      </c>
      <c r="D4085" s="426">
        <v>26.542120000000004</v>
      </c>
      <c r="E4085" s="14">
        <v>3.3717529040419318</v>
      </c>
      <c r="F4085" s="14">
        <v>0</v>
      </c>
    </row>
    <row r="4086" spans="1:6" x14ac:dyDescent="0.3">
      <c r="A4086" s="425">
        <v>45717</v>
      </c>
      <c r="B4086" s="12">
        <v>60</v>
      </c>
      <c r="C4086" s="426">
        <v>10.668749999999999</v>
      </c>
      <c r="D4086" s="426">
        <v>26.48836</v>
      </c>
      <c r="E4086" s="14">
        <v>3.3224560685264759</v>
      </c>
      <c r="F4086" s="14">
        <v>0</v>
      </c>
    </row>
    <row r="4087" spans="1:6" x14ac:dyDescent="0.3">
      <c r="A4087" s="425">
        <v>45718</v>
      </c>
      <c r="B4087" s="12">
        <v>61</v>
      </c>
      <c r="C4087" s="426">
        <v>13.237500000000001</v>
      </c>
      <c r="D4087" s="426">
        <v>26.411559999999998</v>
      </c>
      <c r="E4087" s="14">
        <v>3.2917291571556584</v>
      </c>
      <c r="F4087" s="14">
        <v>0</v>
      </c>
    </row>
    <row r="4088" spans="1:6" x14ac:dyDescent="0.3">
      <c r="A4088" s="425">
        <v>45719</v>
      </c>
      <c r="B4088" s="12">
        <v>62</v>
      </c>
      <c r="C4088" s="426">
        <v>13.399999999999999</v>
      </c>
      <c r="D4088" s="426">
        <v>26.096679999999999</v>
      </c>
      <c r="E4088" s="14">
        <v>3.1683823955380843</v>
      </c>
      <c r="F4088" s="14">
        <v>0</v>
      </c>
    </row>
    <row r="4089" spans="1:6" x14ac:dyDescent="0.3">
      <c r="A4089" s="425">
        <v>45720</v>
      </c>
      <c r="B4089" s="12">
        <v>63</v>
      </c>
      <c r="C4089" s="426">
        <v>11.177777777777779</v>
      </c>
      <c r="D4089" s="426">
        <v>26.209320000000002</v>
      </c>
      <c r="E4089" s="14">
        <v>3.2120216329933178</v>
      </c>
      <c r="F4089" s="14">
        <v>0</v>
      </c>
    </row>
    <row r="4090" spans="1:6" x14ac:dyDescent="0.3">
      <c r="A4090" s="425">
        <v>45721</v>
      </c>
      <c r="B4090" s="12">
        <v>64</v>
      </c>
      <c r="C4090" s="426">
        <v>8.9050000000000011</v>
      </c>
      <c r="D4090" s="426">
        <v>26.362920000000003</v>
      </c>
      <c r="E4090" s="14">
        <v>3.2723994828205978</v>
      </c>
      <c r="F4090" s="14">
        <v>0</v>
      </c>
    </row>
    <row r="4091" spans="1:6" x14ac:dyDescent="0.3">
      <c r="A4091" s="425">
        <v>45722</v>
      </c>
      <c r="B4091" s="12">
        <v>65</v>
      </c>
      <c r="C4091" s="426">
        <v>2.7571428571428571</v>
      </c>
      <c r="D4091" s="426">
        <v>26.588200000000001</v>
      </c>
      <c r="E4091" s="14">
        <v>3.3627798564298299</v>
      </c>
      <c r="F4091" s="14">
        <v>0</v>
      </c>
    </row>
    <row r="4092" spans="1:6" x14ac:dyDescent="0.3">
      <c r="A4092" s="425">
        <v>45723</v>
      </c>
      <c r="B4092" s="12">
        <v>66</v>
      </c>
      <c r="C4092" s="426">
        <v>15.13125</v>
      </c>
      <c r="D4092" s="426">
        <v>26.401320000000002</v>
      </c>
      <c r="E4092" s="14">
        <v>3.287651337399057</v>
      </c>
      <c r="F4092" s="14">
        <v>0</v>
      </c>
    </row>
    <row r="4093" spans="1:6" x14ac:dyDescent="0.3">
      <c r="A4093" s="425">
        <v>45724</v>
      </c>
      <c r="B4093" s="12">
        <v>67</v>
      </c>
      <c r="C4093" s="426">
        <v>17.407142857142855</v>
      </c>
      <c r="D4093" s="426">
        <v>26.4602</v>
      </c>
      <c r="E4093" s="14">
        <v>3.3111601588419477</v>
      </c>
      <c r="F4093" s="14">
        <v>0</v>
      </c>
    </row>
    <row r="4094" spans="1:6" x14ac:dyDescent="0.3">
      <c r="A4094" s="425">
        <v>45725</v>
      </c>
      <c r="B4094" s="12">
        <v>68</v>
      </c>
      <c r="C4094" s="426">
        <v>0.99375000000000002</v>
      </c>
      <c r="D4094" s="426">
        <v>26.595880000000001</v>
      </c>
      <c r="E4094" s="14">
        <v>3.3658994616454625</v>
      </c>
      <c r="F4094" s="14">
        <v>0</v>
      </c>
    </row>
    <row r="4095" spans="1:6" x14ac:dyDescent="0.3">
      <c r="A4095" s="425">
        <v>45726</v>
      </c>
      <c r="B4095" s="12">
        <v>69</v>
      </c>
      <c r="C4095" s="426">
        <v>2.0874999999999999</v>
      </c>
      <c r="D4095" s="426">
        <v>26.501159999999999</v>
      </c>
      <c r="E4095" s="14">
        <v>3.3276018291365066</v>
      </c>
      <c r="F4095" s="14">
        <v>0</v>
      </c>
    </row>
    <row r="4096" spans="1:6" x14ac:dyDescent="0.3">
      <c r="A4096" s="425">
        <v>45727</v>
      </c>
      <c r="B4096" s="12">
        <v>70</v>
      </c>
      <c r="C4096" s="426">
        <v>15.242857142857144</v>
      </c>
      <c r="D4096" s="426">
        <v>26.429480000000002</v>
      </c>
      <c r="E4096" s="14">
        <v>3.2988761491029455</v>
      </c>
      <c r="F4096" s="14">
        <v>0</v>
      </c>
    </row>
    <row r="4097" spans="1:6" x14ac:dyDescent="0.3">
      <c r="A4097" s="425">
        <v>45728</v>
      </c>
      <c r="B4097" s="12">
        <v>71</v>
      </c>
      <c r="C4097" s="426">
        <v>13.154999999999998</v>
      </c>
      <c r="D4097" s="426">
        <v>26.117159999999998</v>
      </c>
      <c r="E4097" s="14">
        <v>3.1762767773521445</v>
      </c>
      <c r="F4097" s="14">
        <v>0</v>
      </c>
    </row>
    <row r="4098" spans="1:6" x14ac:dyDescent="0.3">
      <c r="A4098" s="425">
        <v>45729</v>
      </c>
      <c r="B4098" s="12">
        <v>72</v>
      </c>
      <c r="C4098" s="426">
        <v>24.745000000000001</v>
      </c>
      <c r="D4098" s="426">
        <v>26.408999999999999</v>
      </c>
      <c r="E4098" s="14">
        <v>3.290709281252997</v>
      </c>
      <c r="F4098" s="14">
        <v>0</v>
      </c>
    </row>
    <row r="4099" spans="1:6" x14ac:dyDescent="0.3">
      <c r="A4099" s="425">
        <v>45730</v>
      </c>
      <c r="B4099" s="12">
        <v>73</v>
      </c>
      <c r="C4099" s="426">
        <v>20.672222222222224</v>
      </c>
      <c r="D4099" s="426">
        <v>26.133088888888892</v>
      </c>
      <c r="E4099" s="14">
        <v>3.182429139166886</v>
      </c>
      <c r="F4099" s="14">
        <v>0</v>
      </c>
    </row>
    <row r="4100" spans="1:6" x14ac:dyDescent="0.3">
      <c r="A4100" s="425">
        <v>45731</v>
      </c>
      <c r="B4100" s="12">
        <v>74</v>
      </c>
      <c r="C4100" s="426">
        <v>21.758333333333336</v>
      </c>
      <c r="D4100" s="426">
        <v>26.554066666666671</v>
      </c>
      <c r="E4100" s="14">
        <v>3.3489456910952109</v>
      </c>
      <c r="F4100" s="14">
        <v>0</v>
      </c>
    </row>
    <row r="4101" spans="1:6" x14ac:dyDescent="0.3">
      <c r="A4101" s="425">
        <v>45732</v>
      </c>
      <c r="B4101" s="12">
        <v>75</v>
      </c>
      <c r="C4101" s="426">
        <v>8.1624999999999996</v>
      </c>
      <c r="D4101" s="426">
        <v>26.571133333333336</v>
      </c>
      <c r="E4101" s="14">
        <v>3.3558565007513397</v>
      </c>
      <c r="F4101" s="14">
        <v>0</v>
      </c>
    </row>
    <row r="4102" spans="1:6" x14ac:dyDescent="0.3">
      <c r="A4102" s="425">
        <v>45733</v>
      </c>
      <c r="B4102" s="12">
        <v>76</v>
      </c>
      <c r="C4102" s="426">
        <v>8.1444444444444439</v>
      </c>
      <c r="D4102" s="426">
        <v>26.704822222222223</v>
      </c>
      <c r="E4102" s="14">
        <v>3.4104258309531628</v>
      </c>
      <c r="F4102" s="14">
        <v>0</v>
      </c>
    </row>
    <row r="4103" spans="1:6" x14ac:dyDescent="0.3">
      <c r="A4103" s="425">
        <v>45734</v>
      </c>
      <c r="B4103" s="12">
        <v>77</v>
      </c>
      <c r="C4103" s="426">
        <v>5.6333333333333337</v>
      </c>
      <c r="D4103" s="426">
        <v>26.5626</v>
      </c>
      <c r="E4103" s="14">
        <v>3.3523995281445873</v>
      </c>
      <c r="F4103" s="14">
        <v>0</v>
      </c>
    </row>
    <row r="4104" spans="1:6" x14ac:dyDescent="0.3">
      <c r="A4104" s="425">
        <v>45735</v>
      </c>
      <c r="B4104" s="12">
        <v>78</v>
      </c>
      <c r="C4104" s="426">
        <v>7.6388888888888875</v>
      </c>
      <c r="D4104" s="426">
        <v>26.591044444444446</v>
      </c>
      <c r="E4104" s="14">
        <v>3.363934969327588</v>
      </c>
      <c r="F4104" s="14">
        <v>0</v>
      </c>
    </row>
    <row r="4105" spans="1:6" x14ac:dyDescent="0.3">
      <c r="A4105" s="425">
        <v>45736</v>
      </c>
      <c r="B4105" s="12">
        <v>79</v>
      </c>
      <c r="C4105" s="426">
        <v>7.8611111111111107</v>
      </c>
      <c r="D4105" s="426">
        <v>26.480111111111114</v>
      </c>
      <c r="E4105" s="14">
        <v>3.3191436403212284</v>
      </c>
      <c r="F4105" s="14">
        <v>0</v>
      </c>
    </row>
    <row r="4106" spans="1:6" x14ac:dyDescent="0.3">
      <c r="A4106" s="425">
        <v>45737</v>
      </c>
      <c r="B4106" s="12">
        <v>80</v>
      </c>
      <c r="C4106" s="426">
        <v>19.727777777777781</v>
      </c>
      <c r="D4106" s="426">
        <v>26.448822222222226</v>
      </c>
      <c r="E4106" s="14">
        <v>3.3066058070252335</v>
      </c>
      <c r="F4106" s="14">
        <v>0</v>
      </c>
    </row>
    <row r="4107" spans="1:6" x14ac:dyDescent="0.3">
      <c r="A4107" s="425">
        <v>45738</v>
      </c>
      <c r="B4107" s="12">
        <v>81</v>
      </c>
      <c r="C4107" s="426">
        <v>21.9375</v>
      </c>
      <c r="D4107" s="426">
        <v>26.229800000000004</v>
      </c>
      <c r="E4107" s="14">
        <v>3.2200139329365824</v>
      </c>
      <c r="F4107" s="14">
        <v>0</v>
      </c>
    </row>
    <row r="4108" spans="1:6" x14ac:dyDescent="0.3">
      <c r="A4108" s="425">
        <v>45739</v>
      </c>
      <c r="B4108" s="12">
        <v>82</v>
      </c>
      <c r="C4108" s="426">
        <v>12.483333333333333</v>
      </c>
      <c r="D4108" s="426">
        <v>26.539844444444448</v>
      </c>
      <c r="E4108" s="14">
        <v>3.343196261341701</v>
      </c>
      <c r="F4108" s="14">
        <v>0</v>
      </c>
    </row>
    <row r="4109" spans="1:6" x14ac:dyDescent="0.3">
      <c r="A4109" s="425">
        <v>45740</v>
      </c>
      <c r="B4109" s="12">
        <v>83</v>
      </c>
      <c r="C4109" s="426">
        <v>1.51</v>
      </c>
      <c r="D4109" s="426">
        <v>26.448822222222223</v>
      </c>
      <c r="E4109" s="14">
        <v>3.3066058070252335</v>
      </c>
      <c r="F4109" s="14">
        <v>0</v>
      </c>
    </row>
    <row r="4110" spans="1:6" x14ac:dyDescent="0.3">
      <c r="A4110" s="425">
        <v>45741</v>
      </c>
      <c r="B4110" s="12">
        <v>84</v>
      </c>
      <c r="C4110" s="426">
        <v>6.1111111111111107</v>
      </c>
      <c r="D4110" s="426">
        <v>26.497177777777779</v>
      </c>
      <c r="E4110" s="14">
        <v>3.3260001716164043</v>
      </c>
      <c r="F4110" s="14">
        <v>0</v>
      </c>
    </row>
    <row r="4111" spans="1:6" x14ac:dyDescent="0.3">
      <c r="A4111" s="425">
        <v>45742</v>
      </c>
      <c r="B4111" s="12">
        <v>85</v>
      </c>
      <c r="C4111" s="426">
        <v>5.625</v>
      </c>
      <c r="D4111" s="426">
        <v>26.610955555555556</v>
      </c>
      <c r="E4111" s="14">
        <v>3.3720305264747359</v>
      </c>
      <c r="F4111" s="14">
        <v>0</v>
      </c>
    </row>
    <row r="4112" spans="1:6" x14ac:dyDescent="0.3">
      <c r="A4112" s="425">
        <v>45743</v>
      </c>
      <c r="B4112" s="12">
        <v>86</v>
      </c>
      <c r="C4112" s="426">
        <v>9.7833333333333332</v>
      </c>
      <c r="D4112" s="426">
        <v>26.463044444444449</v>
      </c>
      <c r="E4112" s="14">
        <v>3.31229961452896</v>
      </c>
      <c r="F4112" s="14">
        <v>0</v>
      </c>
    </row>
    <row r="4113" spans="1:6" x14ac:dyDescent="0.3">
      <c r="A4113" s="425">
        <v>45744</v>
      </c>
      <c r="B4113" s="12">
        <v>87</v>
      </c>
      <c r="C4113" s="426">
        <v>0.35000000000000003</v>
      </c>
      <c r="D4113" s="426">
        <v>26.511400000000002</v>
      </c>
      <c r="E4113" s="14">
        <v>3.3317235059989345</v>
      </c>
      <c r="F4113" s="14">
        <v>0</v>
      </c>
    </row>
    <row r="4114" spans="1:6" x14ac:dyDescent="0.3">
      <c r="A4114" s="425">
        <v>45745</v>
      </c>
      <c r="B4114" s="12">
        <v>88</v>
      </c>
      <c r="C4114" s="426">
        <v>11.795000000000002</v>
      </c>
      <c r="D4114" s="426">
        <v>26.5626</v>
      </c>
      <c r="E4114" s="14">
        <v>3.3523995281445873</v>
      </c>
      <c r="F4114" s="14">
        <v>0</v>
      </c>
    </row>
    <row r="4115" spans="1:6" x14ac:dyDescent="0.3">
      <c r="A4115" s="425">
        <v>45746</v>
      </c>
      <c r="B4115" s="12">
        <v>89</v>
      </c>
      <c r="C4115" s="426">
        <v>4.21</v>
      </c>
      <c r="D4115" s="426">
        <v>26.608111111111114</v>
      </c>
      <c r="E4115" s="14">
        <v>3.3708729716157024</v>
      </c>
      <c r="F4115" s="14">
        <v>0</v>
      </c>
    </row>
    <row r="4116" spans="1:6" x14ac:dyDescent="0.3">
      <c r="A4116" s="425">
        <v>45747</v>
      </c>
      <c r="B4116" s="12">
        <v>90</v>
      </c>
      <c r="C4116" s="426">
        <v>2.8</v>
      </c>
      <c r="D4116" s="426">
        <v>26.426066666666671</v>
      </c>
      <c r="E4116" s="14">
        <v>3.2975137565263752</v>
      </c>
      <c r="F4116" s="14">
        <v>0</v>
      </c>
    </row>
    <row r="4117" spans="1:6" x14ac:dyDescent="0.3">
      <c r="A4117" s="425">
        <v>45748</v>
      </c>
      <c r="B4117" s="12">
        <v>91</v>
      </c>
      <c r="C4117" s="426">
        <v>7.9111111111111097</v>
      </c>
      <c r="D4117" s="426">
        <v>26.650777777777776</v>
      </c>
      <c r="E4117" s="14">
        <v>3.3602706987788382</v>
      </c>
      <c r="F4117" s="14">
        <v>0</v>
      </c>
    </row>
    <row r="4118" spans="1:6" x14ac:dyDescent="0.3">
      <c r="A4118" s="425">
        <v>45749</v>
      </c>
      <c r="B4118" s="12">
        <v>92</v>
      </c>
      <c r="C4118" s="426">
        <v>5.4562499999999998</v>
      </c>
      <c r="D4118" s="426">
        <v>26.579666666666668</v>
      </c>
      <c r="E4118" s="14">
        <v>3.3315536626747968</v>
      </c>
      <c r="F4118" s="14">
        <v>0</v>
      </c>
    </row>
    <row r="4119" spans="1:6" x14ac:dyDescent="0.3">
      <c r="A4119" s="425">
        <v>45750</v>
      </c>
      <c r="B4119" s="12">
        <v>93</v>
      </c>
      <c r="C4119" s="426">
        <v>4.3187499999999996</v>
      </c>
      <c r="D4119" s="426">
        <v>26.596733333333333</v>
      </c>
      <c r="E4119" s="14">
        <v>3.3384260245262194</v>
      </c>
      <c r="F4119" s="14">
        <v>0</v>
      </c>
    </row>
    <row r="4120" spans="1:6" x14ac:dyDescent="0.3">
      <c r="A4120" s="425">
        <v>45751</v>
      </c>
      <c r="B4120" s="12">
        <v>94</v>
      </c>
      <c r="C4120" s="426">
        <v>2.916666666666667</v>
      </c>
      <c r="D4120" s="426">
        <v>26.42037777777778</v>
      </c>
      <c r="E4120" s="14">
        <v>3.2680107884213543</v>
      </c>
      <c r="F4120" s="14">
        <v>0</v>
      </c>
    </row>
    <row r="4121" spans="1:6" x14ac:dyDescent="0.3">
      <c r="A4121" s="425">
        <v>45752</v>
      </c>
      <c r="B4121" s="12">
        <v>95</v>
      </c>
      <c r="C4121" s="426">
        <v>10.293749999999999</v>
      </c>
      <c r="D4121" s="426">
        <v>26.573977777777777</v>
      </c>
      <c r="E4121" s="14">
        <v>3.3292656415616806</v>
      </c>
      <c r="F4121" s="14">
        <v>0</v>
      </c>
    </row>
    <row r="4122" spans="1:6" x14ac:dyDescent="0.3">
      <c r="A4122" s="425">
        <v>45753</v>
      </c>
      <c r="B4122" s="12">
        <v>96</v>
      </c>
      <c r="C4122" s="426">
        <v>13.434999999999999</v>
      </c>
      <c r="D4122" s="426">
        <v>26.511400000000002</v>
      </c>
      <c r="E4122" s="14">
        <v>3.3041886009906789</v>
      </c>
      <c r="F4122" s="14">
        <v>0</v>
      </c>
    </row>
    <row r="4123" spans="1:6" x14ac:dyDescent="0.3">
      <c r="A4123" s="425">
        <v>45754</v>
      </c>
      <c r="B4123" s="12">
        <v>97</v>
      </c>
      <c r="C4123" s="426">
        <v>8.8062499999999986</v>
      </c>
      <c r="D4123" s="426">
        <v>26.29237777777778</v>
      </c>
      <c r="E4123" s="14">
        <v>3.2177310568444679</v>
      </c>
      <c r="F4123" s="14">
        <v>0</v>
      </c>
    </row>
    <row r="4124" spans="1:6" x14ac:dyDescent="0.3">
      <c r="A4124" s="425">
        <v>45755</v>
      </c>
      <c r="B4124" s="12">
        <v>98</v>
      </c>
      <c r="C4124" s="426">
        <v>13.922222222222222</v>
      </c>
      <c r="D4124" s="426">
        <v>26.400466666666667</v>
      </c>
      <c r="E4124" s="14">
        <v>3.2601438562824567</v>
      </c>
      <c r="F4124" s="14">
        <v>0</v>
      </c>
    </row>
    <row r="4125" spans="1:6" x14ac:dyDescent="0.3">
      <c r="A4125" s="425">
        <v>45756</v>
      </c>
      <c r="B4125" s="12">
        <v>99</v>
      </c>
      <c r="C4125" s="426">
        <v>5.1333333333333337</v>
      </c>
      <c r="D4125" s="426">
        <v>26.061977777777777</v>
      </c>
      <c r="E4125" s="14">
        <v>3.1289715764186097</v>
      </c>
      <c r="F4125" s="14">
        <v>0</v>
      </c>
    </row>
    <row r="4126" spans="1:6" x14ac:dyDescent="0.3">
      <c r="A4126" s="425">
        <v>45757</v>
      </c>
      <c r="B4126" s="12">
        <v>100</v>
      </c>
      <c r="C4126" s="426">
        <v>9.5749999999999993</v>
      </c>
      <c r="D4126" s="426">
        <v>26.201355555555558</v>
      </c>
      <c r="E4126" s="14">
        <v>3.1823983469223576</v>
      </c>
      <c r="F4126" s="14">
        <v>0</v>
      </c>
    </row>
    <row r="4127" spans="1:6" x14ac:dyDescent="0.3">
      <c r="A4127" s="425">
        <v>45758</v>
      </c>
      <c r="B4127" s="12">
        <v>101</v>
      </c>
      <c r="C4127" s="426">
        <v>9.1222222222222218</v>
      </c>
      <c r="D4127" s="426">
        <v>26.531311111111116</v>
      </c>
      <c r="E4127" s="14">
        <v>3.3121495350152972</v>
      </c>
      <c r="F4127" s="14">
        <v>0</v>
      </c>
    </row>
    <row r="4128" spans="1:6" x14ac:dyDescent="0.3">
      <c r="A4128" s="425">
        <v>45759</v>
      </c>
      <c r="B4128" s="12">
        <v>102</v>
      </c>
      <c r="C4128" s="426">
        <v>7.4149999999999991</v>
      </c>
      <c r="D4128" s="426">
        <v>26.44028888888889</v>
      </c>
      <c r="E4128" s="14">
        <v>3.2758945652759119</v>
      </c>
      <c r="F4128" s="14">
        <v>0</v>
      </c>
    </row>
    <row r="4129" spans="1:6" x14ac:dyDescent="0.3">
      <c r="A4129" s="425">
        <v>45760</v>
      </c>
      <c r="B4129" s="12">
        <v>103</v>
      </c>
      <c r="C4129" s="426">
        <v>7.1166666666666663</v>
      </c>
      <c r="D4129" s="426">
        <v>26.534155555555557</v>
      </c>
      <c r="E4129" s="14">
        <v>3.3132881915556802</v>
      </c>
      <c r="F4129" s="14">
        <v>0</v>
      </c>
    </row>
    <row r="4130" spans="1:6" x14ac:dyDescent="0.3">
      <c r="A4130" s="425">
        <v>45761</v>
      </c>
      <c r="B4130" s="12">
        <v>104</v>
      </c>
      <c r="C4130" s="426">
        <v>2.5812499999999998</v>
      </c>
      <c r="D4130" s="426">
        <v>26.5626</v>
      </c>
      <c r="E4130" s="14">
        <v>3.3246937469202513</v>
      </c>
      <c r="F4130" s="14">
        <v>0</v>
      </c>
    </row>
    <row r="4131" spans="1:6" x14ac:dyDescent="0.3">
      <c r="A4131" s="425">
        <v>45762</v>
      </c>
      <c r="B4131" s="12">
        <v>105</v>
      </c>
      <c r="C4131" s="426">
        <v>9.2187499999999982</v>
      </c>
      <c r="D4131" s="426">
        <v>26.44028888888889</v>
      </c>
      <c r="E4131" s="14">
        <v>3.2758945652759119</v>
      </c>
      <c r="F4131" s="14">
        <v>0</v>
      </c>
    </row>
    <row r="4132" spans="1:6" x14ac:dyDescent="0.3">
      <c r="A4132" s="425">
        <v>45763</v>
      </c>
      <c r="B4132" s="12">
        <v>106</v>
      </c>
      <c r="C4132" s="426">
        <v>10.08888888888889</v>
      </c>
      <c r="D4132" s="426">
        <v>26.383400000000002</v>
      </c>
      <c r="E4132" s="14">
        <v>3.2534141695039991</v>
      </c>
      <c r="F4132" s="14">
        <v>0</v>
      </c>
    </row>
    <row r="4133" spans="1:6" x14ac:dyDescent="0.3">
      <c r="A4133" s="425">
        <v>45764</v>
      </c>
      <c r="B4133" s="12">
        <v>107</v>
      </c>
      <c r="C4133" s="426">
        <v>9.7687499999999989</v>
      </c>
      <c r="D4133" s="426">
        <v>26.431755555555554</v>
      </c>
      <c r="E4133" s="14">
        <v>3.2725137403783506</v>
      </c>
      <c r="F4133" s="14">
        <v>0</v>
      </c>
    </row>
    <row r="4134" spans="1:6" x14ac:dyDescent="0.3">
      <c r="A4134" s="425">
        <v>45765</v>
      </c>
      <c r="B4134" s="12">
        <v>108</v>
      </c>
      <c r="C4134" s="426">
        <v>6.15</v>
      </c>
      <c r="D4134" s="426">
        <v>26.622333333333337</v>
      </c>
      <c r="E4134" s="14">
        <v>3.3487579201791542</v>
      </c>
      <c r="F4134" s="14">
        <v>0</v>
      </c>
    </row>
    <row r="4135" spans="1:6" x14ac:dyDescent="0.3">
      <c r="A4135" s="425">
        <v>45766</v>
      </c>
      <c r="B4135" s="12">
        <v>109</v>
      </c>
      <c r="C4135" s="426">
        <v>4.9222222222222225</v>
      </c>
      <c r="D4135" s="426">
        <v>26.471577777777778</v>
      </c>
      <c r="E4135" s="14">
        <v>3.2883174195499554</v>
      </c>
      <c r="F4135" s="14">
        <v>0</v>
      </c>
    </row>
    <row r="4136" spans="1:6" x14ac:dyDescent="0.3">
      <c r="A4136" s="425">
        <v>45767</v>
      </c>
      <c r="B4136" s="12">
        <v>110</v>
      </c>
      <c r="C4136" s="426">
        <v>1.3875</v>
      </c>
      <c r="D4136" s="426">
        <v>26.531311111111112</v>
      </c>
      <c r="E4136" s="14">
        <v>3.3121495350152963</v>
      </c>
      <c r="F4136" s="14">
        <v>0</v>
      </c>
    </row>
    <row r="4137" spans="1:6" x14ac:dyDescent="0.3">
      <c r="A4137" s="425">
        <v>45768</v>
      </c>
      <c r="B4137" s="12">
        <v>111</v>
      </c>
      <c r="C4137" s="426">
        <v>2.2624999999999997</v>
      </c>
      <c r="D4137" s="426">
        <v>26.500022222222224</v>
      </c>
      <c r="E4137" s="14">
        <v>3.2996470841447385</v>
      </c>
      <c r="F4137" s="14">
        <v>0</v>
      </c>
    </row>
    <row r="4138" spans="1:6" x14ac:dyDescent="0.3">
      <c r="A4138" s="425">
        <v>45769</v>
      </c>
      <c r="B4138" s="12">
        <v>112</v>
      </c>
      <c r="C4138" s="426">
        <v>2.8444444444444446</v>
      </c>
      <c r="D4138" s="426">
        <v>26.42037777777778</v>
      </c>
      <c r="E4138" s="14">
        <v>3.2680107884213543</v>
      </c>
      <c r="F4138" s="14">
        <v>0</v>
      </c>
    </row>
    <row r="4139" spans="1:6" x14ac:dyDescent="0.3">
      <c r="A4139" s="425">
        <v>45770</v>
      </c>
      <c r="B4139" s="12">
        <v>113</v>
      </c>
      <c r="C4139" s="426">
        <v>3.2937499999999997</v>
      </c>
      <c r="D4139" s="426">
        <v>26.297000000000001</v>
      </c>
      <c r="E4139" s="14">
        <v>3.2195346350329568</v>
      </c>
      <c r="F4139" s="14">
        <v>0</v>
      </c>
    </row>
    <row r="4140" spans="1:6" x14ac:dyDescent="0.3">
      <c r="A4140" s="425">
        <v>45771</v>
      </c>
      <c r="B4140" s="12">
        <v>114</v>
      </c>
      <c r="C4140" s="426">
        <v>5.2555555555555555</v>
      </c>
      <c r="D4140" s="426">
        <v>26.2746</v>
      </c>
      <c r="E4140" s="14">
        <v>3.2108026374170966</v>
      </c>
      <c r="F4140" s="14">
        <v>0</v>
      </c>
    </row>
    <row r="4141" spans="1:6" x14ac:dyDescent="0.3">
      <c r="A4141" s="425">
        <v>45772</v>
      </c>
      <c r="B4141" s="12">
        <v>115</v>
      </c>
      <c r="C4141" s="426">
        <v>11.56111111111111</v>
      </c>
      <c r="D4141" s="426">
        <v>26.343577777777778</v>
      </c>
      <c r="E4141" s="14">
        <v>3.2377596179196999</v>
      </c>
      <c r="F4141" s="14">
        <v>0</v>
      </c>
    </row>
    <row r="4142" spans="1:6" x14ac:dyDescent="0.3">
      <c r="A4142" s="425">
        <v>45773</v>
      </c>
      <c r="B4142" s="12">
        <v>116</v>
      </c>
      <c r="C4142" s="426">
        <v>15.722222222222221</v>
      </c>
      <c r="D4142" s="426">
        <v>26.287399999999998</v>
      </c>
      <c r="E4142" s="14">
        <v>3.2157897523991839</v>
      </c>
      <c r="F4142" s="14">
        <v>0</v>
      </c>
    </row>
    <row r="4143" spans="1:6" x14ac:dyDescent="0.3">
      <c r="A4143" s="425">
        <v>45774</v>
      </c>
      <c r="B4143" s="12">
        <v>117</v>
      </c>
      <c r="C4143" s="426">
        <v>4.7222222222222223</v>
      </c>
      <c r="D4143" s="426">
        <v>26.340733333333336</v>
      </c>
      <c r="E4143" s="14">
        <v>3.2366440079772341</v>
      </c>
      <c r="F4143" s="14">
        <v>0</v>
      </c>
    </row>
    <row r="4144" spans="1:6" x14ac:dyDescent="0.3">
      <c r="A4144" s="425">
        <v>45775</v>
      </c>
      <c r="B4144" s="12">
        <v>118</v>
      </c>
      <c r="C4144" s="426">
        <v>8.6785714285714288</v>
      </c>
      <c r="D4144" s="426">
        <v>26.280999999999999</v>
      </c>
      <c r="E4144" s="14">
        <v>3.2132953290947079</v>
      </c>
      <c r="F4144" s="14">
        <v>0</v>
      </c>
    </row>
    <row r="4145" spans="1:6" x14ac:dyDescent="0.3">
      <c r="A4145" s="425">
        <v>45776</v>
      </c>
      <c r="B4145" s="12">
        <v>119</v>
      </c>
      <c r="C4145" s="426">
        <v>4.04</v>
      </c>
      <c r="D4145" s="426">
        <v>26.421800000000001</v>
      </c>
      <c r="E4145" s="14">
        <v>3.2685733565715216</v>
      </c>
      <c r="F4145" s="14">
        <v>0</v>
      </c>
    </row>
    <row r="4146" spans="1:6" x14ac:dyDescent="0.3">
      <c r="A4146" s="425">
        <v>45777</v>
      </c>
      <c r="B4146" s="12">
        <v>120</v>
      </c>
      <c r="C4146" s="426">
        <v>4.2666666666666657</v>
      </c>
      <c r="D4146" s="426">
        <v>26.329355555555559</v>
      </c>
      <c r="E4146" s="14">
        <v>3.2321849957355804</v>
      </c>
      <c r="F4146" s="14">
        <v>0</v>
      </c>
    </row>
    <row r="4147" spans="1:6" x14ac:dyDescent="0.3">
      <c r="A4147" s="425">
        <v>45778</v>
      </c>
      <c r="B4147" s="12">
        <v>121</v>
      </c>
      <c r="C4147" s="426">
        <v>3.0562500000000004</v>
      </c>
      <c r="D4147" s="426">
        <v>26.494333333333334</v>
      </c>
      <c r="E4147" s="14">
        <v>3.2699002410673761</v>
      </c>
      <c r="F4147" s="14">
        <v>0</v>
      </c>
    </row>
    <row r="4148" spans="1:6" x14ac:dyDescent="0.3">
      <c r="A4148" s="425">
        <v>45779</v>
      </c>
      <c r="B4148" s="12">
        <v>122</v>
      </c>
      <c r="C4148" s="426">
        <v>8.1187500000000004</v>
      </c>
      <c r="D4148" s="426">
        <v>26.278155555555557</v>
      </c>
      <c r="E4148" s="14">
        <v>3.1854190252665346</v>
      </c>
      <c r="F4148" s="14">
        <v>0</v>
      </c>
    </row>
    <row r="4149" spans="1:6" x14ac:dyDescent="0.3">
      <c r="A4149" s="425">
        <v>45780</v>
      </c>
      <c r="B4149" s="12">
        <v>123</v>
      </c>
      <c r="C4149" s="426">
        <v>5.9499999999999993</v>
      </c>
      <c r="D4149" s="426">
        <v>26.565444444444445</v>
      </c>
      <c r="E4149" s="14">
        <v>3.2981209005344119</v>
      </c>
      <c r="F4149" s="14">
        <v>0</v>
      </c>
    </row>
    <row r="4150" spans="1:6" x14ac:dyDescent="0.3">
      <c r="A4150" s="425">
        <v>45781</v>
      </c>
      <c r="B4150" s="12">
        <v>124</v>
      </c>
      <c r="C4150" s="426">
        <v>5.6187500000000004</v>
      </c>
      <c r="D4150" s="426">
        <v>26.599577777777782</v>
      </c>
      <c r="E4150" s="14">
        <v>3.3117428568271534</v>
      </c>
      <c r="F4150" s="14">
        <v>0</v>
      </c>
    </row>
    <row r="4151" spans="1:6" x14ac:dyDescent="0.3">
      <c r="A4151" s="425">
        <v>45782</v>
      </c>
      <c r="B4151" s="12">
        <v>125</v>
      </c>
      <c r="C4151" s="426">
        <v>3.6062499999999997</v>
      </c>
      <c r="D4151" s="426">
        <v>26.653622222222221</v>
      </c>
      <c r="E4151" s="14">
        <v>3.3334120166477414</v>
      </c>
      <c r="F4151" s="14">
        <v>0</v>
      </c>
    </row>
    <row r="4152" spans="1:6" x14ac:dyDescent="0.3">
      <c r="A4152" s="425">
        <v>45783</v>
      </c>
      <c r="B4152" s="12">
        <v>126</v>
      </c>
      <c r="C4152" s="426">
        <v>6.0142857142857151</v>
      </c>
      <c r="D4152" s="426">
        <v>26.525622222222225</v>
      </c>
      <c r="E4152" s="14">
        <v>3.2822909801531628</v>
      </c>
      <c r="F4152" s="14">
        <v>0</v>
      </c>
    </row>
    <row r="4153" spans="1:6" x14ac:dyDescent="0.3">
      <c r="A4153" s="425">
        <v>45784</v>
      </c>
      <c r="B4153" s="12">
        <v>127</v>
      </c>
      <c r="C4153" s="426">
        <v>15.559999999999999</v>
      </c>
      <c r="D4153" s="426">
        <v>26.426066666666667</v>
      </c>
      <c r="E4153" s="14">
        <v>3.2430093969143683</v>
      </c>
      <c r="F4153" s="14">
        <v>0</v>
      </c>
    </row>
    <row r="4154" spans="1:6" x14ac:dyDescent="0.3">
      <c r="A4154" s="425">
        <v>45785</v>
      </c>
      <c r="B4154" s="12">
        <v>128</v>
      </c>
      <c r="C4154" s="426">
        <v>12.84375</v>
      </c>
      <c r="D4154" s="426">
        <v>26.269622222222221</v>
      </c>
      <c r="E4154" s="14">
        <v>3.1821245318563975</v>
      </c>
      <c r="F4154" s="14">
        <v>0</v>
      </c>
    </row>
    <row r="4155" spans="1:6" x14ac:dyDescent="0.3">
      <c r="A4155" s="425">
        <v>45786</v>
      </c>
      <c r="B4155" s="12">
        <v>129</v>
      </c>
      <c r="C4155" s="426">
        <v>3.4111111111111114</v>
      </c>
      <c r="D4155" s="426">
        <v>26.533799999999999</v>
      </c>
      <c r="E4155" s="14">
        <v>3.285536291940732</v>
      </c>
      <c r="F4155" s="14">
        <v>0</v>
      </c>
    </row>
    <row r="4156" spans="1:6" x14ac:dyDescent="0.3">
      <c r="A4156" s="425">
        <v>45787</v>
      </c>
      <c r="B4156" s="12">
        <v>130</v>
      </c>
      <c r="C4156" s="426">
        <v>5.6277777777777773</v>
      </c>
      <c r="D4156" s="426">
        <v>26.312288888888894</v>
      </c>
      <c r="E4156" s="14">
        <v>3.1986275331264626</v>
      </c>
      <c r="F4156" s="14">
        <v>0</v>
      </c>
    </row>
    <row r="4157" spans="1:6" x14ac:dyDescent="0.3">
      <c r="A4157" s="425">
        <v>45788</v>
      </c>
      <c r="B4157" s="12">
        <v>131</v>
      </c>
      <c r="C4157" s="426">
        <v>17.3</v>
      </c>
      <c r="D4157" s="426">
        <v>26.107488888888888</v>
      </c>
      <c r="E4157" s="14">
        <v>3.1201078730487679</v>
      </c>
      <c r="F4157" s="14">
        <v>0</v>
      </c>
    </row>
    <row r="4158" spans="1:6" x14ac:dyDescent="0.3">
      <c r="A4158" s="425">
        <v>45789</v>
      </c>
      <c r="B4158" s="12">
        <v>132</v>
      </c>
      <c r="C4158" s="426">
        <v>25.466666666666665</v>
      </c>
      <c r="D4158" s="426">
        <v>26.191400000000002</v>
      </c>
      <c r="E4158" s="14">
        <v>3.1520670824497117</v>
      </c>
      <c r="F4158" s="14">
        <v>0</v>
      </c>
    </row>
    <row r="4159" spans="1:6" x14ac:dyDescent="0.3">
      <c r="A4159" s="425">
        <v>45790</v>
      </c>
      <c r="B4159" s="12">
        <v>133</v>
      </c>
      <c r="C4159" s="426">
        <v>14.129999999999999</v>
      </c>
      <c r="D4159" s="426">
        <v>26.207044444444449</v>
      </c>
      <c r="E4159" s="14">
        <v>3.1580580941010279</v>
      </c>
      <c r="F4159" s="14">
        <v>0</v>
      </c>
    </row>
    <row r="4160" spans="1:6" x14ac:dyDescent="0.3">
      <c r="A4160" s="425">
        <v>45791</v>
      </c>
      <c r="B4160" s="12">
        <v>134</v>
      </c>
      <c r="C4160" s="426">
        <v>19.899999999999999</v>
      </c>
      <c r="D4160" s="426">
        <v>26.121711111111111</v>
      </c>
      <c r="E4160" s="14">
        <v>3.1255040183190972</v>
      </c>
      <c r="F4160" s="14">
        <v>0</v>
      </c>
    </row>
    <row r="4161" spans="1:6" x14ac:dyDescent="0.3">
      <c r="A4161" s="425">
        <v>45792</v>
      </c>
      <c r="B4161" s="12">
        <v>135</v>
      </c>
      <c r="C4161" s="426">
        <v>13.175000000000001</v>
      </c>
      <c r="D4161" s="426">
        <v>26.300911111111112</v>
      </c>
      <c r="E4161" s="14">
        <v>3.1942192668209115</v>
      </c>
      <c r="F4161" s="14">
        <v>0</v>
      </c>
    </row>
    <row r="4162" spans="1:6" x14ac:dyDescent="0.3">
      <c r="A4162" s="425">
        <v>45793</v>
      </c>
      <c r="B4162" s="12">
        <v>136</v>
      </c>
      <c r="C4162" s="426">
        <v>10.9125</v>
      </c>
      <c r="D4162" s="426">
        <v>26.238333333333337</v>
      </c>
      <c r="E4162" s="14">
        <v>3.1700708231139854</v>
      </c>
      <c r="F4162" s="14">
        <v>0</v>
      </c>
    </row>
    <row r="4163" spans="1:6" x14ac:dyDescent="0.3">
      <c r="A4163" s="425">
        <v>45794</v>
      </c>
      <c r="B4163" s="12">
        <v>137</v>
      </c>
      <c r="C4163" s="426">
        <v>4.3049999999999997</v>
      </c>
      <c r="D4163" s="426">
        <v>26.147311111111112</v>
      </c>
      <c r="E4163" s="14">
        <v>3.1352383288397863</v>
      </c>
      <c r="F4163" s="14">
        <v>0</v>
      </c>
    </row>
    <row r="4164" spans="1:6" x14ac:dyDescent="0.3">
      <c r="A4164" s="425">
        <v>45795</v>
      </c>
      <c r="B4164" s="12">
        <v>138</v>
      </c>
      <c r="C4164" s="426">
        <v>19.018749999999997</v>
      </c>
      <c r="D4164" s="426">
        <v>26.351399999999998</v>
      </c>
      <c r="E4164" s="14">
        <v>3.2138224021063646</v>
      </c>
      <c r="F4164" s="14">
        <v>0</v>
      </c>
    </row>
    <row r="4165" spans="1:6" x14ac:dyDescent="0.3">
      <c r="A4165" s="425">
        <v>45796</v>
      </c>
      <c r="B4165" s="12">
        <v>139</v>
      </c>
      <c r="C4165" s="426">
        <v>8.3350000000000009</v>
      </c>
      <c r="D4165" s="426">
        <v>26.534155555555557</v>
      </c>
      <c r="E4165" s="14">
        <v>3.28567745662605</v>
      </c>
      <c r="F4165" s="14">
        <v>0</v>
      </c>
    </row>
    <row r="4166" spans="1:6" x14ac:dyDescent="0.3">
      <c r="A4166" s="425">
        <v>45797</v>
      </c>
      <c r="B4166" s="12">
        <v>140</v>
      </c>
      <c r="C4166" s="426">
        <v>8.90625</v>
      </c>
      <c r="D4166" s="426">
        <v>26.286688888888889</v>
      </c>
      <c r="E4166" s="14">
        <v>3.1887165711565975</v>
      </c>
      <c r="F4166" s="14">
        <v>0</v>
      </c>
    </row>
    <row r="4167" spans="1:6" x14ac:dyDescent="0.3">
      <c r="A4167" s="425">
        <v>45798</v>
      </c>
      <c r="B4167" s="12">
        <v>141</v>
      </c>
      <c r="C4167" s="426">
        <v>12.31875</v>
      </c>
      <c r="D4167" s="426">
        <v>26.235488888888888</v>
      </c>
      <c r="E4167" s="14">
        <v>3.1689770641618553</v>
      </c>
      <c r="F4167" s="14">
        <v>0</v>
      </c>
    </row>
    <row r="4168" spans="1:6" x14ac:dyDescent="0.3">
      <c r="A4168" s="425">
        <v>45799</v>
      </c>
      <c r="B4168" s="12">
        <v>142</v>
      </c>
      <c r="C4168" s="426">
        <v>11.556249999999999</v>
      </c>
      <c r="D4168" s="426">
        <v>26.044911111111112</v>
      </c>
      <c r="E4168" s="14">
        <v>3.0964648827085055</v>
      </c>
      <c r="F4168" s="14">
        <v>0</v>
      </c>
    </row>
    <row r="4169" spans="1:6" x14ac:dyDescent="0.3">
      <c r="A4169" s="425">
        <v>45800</v>
      </c>
      <c r="B4169" s="12">
        <v>143</v>
      </c>
      <c r="C4169" s="426">
        <v>10.292857142857143</v>
      </c>
      <c r="D4169" s="426">
        <v>26.391933333333334</v>
      </c>
      <c r="E4169" s="14">
        <v>3.2296376552766901</v>
      </c>
      <c r="F4169" s="14">
        <v>0</v>
      </c>
    </row>
    <row r="4170" spans="1:6" x14ac:dyDescent="0.3">
      <c r="A4170" s="425">
        <v>45801</v>
      </c>
      <c r="B4170" s="12">
        <v>144</v>
      </c>
      <c r="C4170" s="426">
        <v>8.2900000000000009</v>
      </c>
      <c r="D4170" s="426">
        <v>26.152999999999999</v>
      </c>
      <c r="E4170" s="14">
        <v>3.1374052211626595</v>
      </c>
      <c r="F4170" s="14">
        <v>0</v>
      </c>
    </row>
    <row r="4171" spans="1:6" x14ac:dyDescent="0.3">
      <c r="A4171" s="425">
        <v>45802</v>
      </c>
      <c r="B4171" s="12">
        <v>145</v>
      </c>
      <c r="C4171" s="426">
        <v>7.6055555555555561</v>
      </c>
      <c r="D4171" s="426">
        <v>26.030688888888889</v>
      </c>
      <c r="E4171" s="14">
        <v>3.0911141888741485</v>
      </c>
      <c r="F4171" s="14">
        <v>0</v>
      </c>
    </row>
    <row r="4172" spans="1:6" x14ac:dyDescent="0.3">
      <c r="A4172" s="425">
        <v>45803</v>
      </c>
      <c r="B4172" s="12">
        <v>146</v>
      </c>
      <c r="C4172" s="426">
        <v>19.259999999999998</v>
      </c>
      <c r="D4172" s="426">
        <v>26.161533333333338</v>
      </c>
      <c r="E4172" s="14">
        <v>3.1406580919246934</v>
      </c>
      <c r="F4172" s="14">
        <v>0</v>
      </c>
    </row>
    <row r="4173" spans="1:6" x14ac:dyDescent="0.3">
      <c r="A4173" s="425">
        <v>45804</v>
      </c>
      <c r="B4173" s="12">
        <v>147</v>
      </c>
      <c r="C4173" s="426">
        <v>11.94375</v>
      </c>
      <c r="D4173" s="426">
        <v>26.135933333333334</v>
      </c>
      <c r="E4173" s="14">
        <v>3.1309085945761139</v>
      </c>
      <c r="F4173" s="14">
        <v>0</v>
      </c>
    </row>
    <row r="4174" spans="1:6" x14ac:dyDescent="0.3">
      <c r="A4174" s="425">
        <v>45805</v>
      </c>
      <c r="B4174" s="12">
        <v>148</v>
      </c>
      <c r="C4174" s="426">
        <v>10.8125</v>
      </c>
      <c r="D4174" s="426">
        <v>26.161533333333338</v>
      </c>
      <c r="E4174" s="14">
        <v>3.1406580919246934</v>
      </c>
      <c r="F4174" s="14">
        <v>0</v>
      </c>
    </row>
    <row r="4175" spans="1:6" x14ac:dyDescent="0.3">
      <c r="A4175" s="425">
        <v>45806</v>
      </c>
      <c r="B4175" s="12">
        <v>149</v>
      </c>
      <c r="C4175" s="426">
        <v>12.735714285714286</v>
      </c>
      <c r="D4175" s="426">
        <v>26.050599999999999</v>
      </c>
      <c r="E4175" s="14">
        <v>3.098607514029041</v>
      </c>
      <c r="F4175" s="14">
        <v>0</v>
      </c>
    </row>
    <row r="4176" spans="1:6" x14ac:dyDescent="0.3">
      <c r="A4176" s="425">
        <v>45807</v>
      </c>
      <c r="B4176" s="12">
        <v>150</v>
      </c>
      <c r="C4176" s="426">
        <v>19.162500000000005</v>
      </c>
      <c r="D4176" s="426">
        <v>26.013622222222224</v>
      </c>
      <c r="E4176" s="14">
        <v>3.0847044476611702</v>
      </c>
      <c r="F4176" s="14">
        <v>0</v>
      </c>
    </row>
    <row r="4177" spans="1:6" x14ac:dyDescent="0.3">
      <c r="A4177" s="425">
        <v>45808</v>
      </c>
      <c r="B4177" s="12">
        <v>151</v>
      </c>
      <c r="C4177" s="426">
        <v>7.7777777777777777</v>
      </c>
      <c r="D4177" s="426">
        <v>26.007933333333334</v>
      </c>
      <c r="E4177" s="14">
        <v>3.082570554857103</v>
      </c>
      <c r="F4177" s="14">
        <v>0</v>
      </c>
    </row>
    <row r="4178" spans="1:6" x14ac:dyDescent="0.3">
      <c r="A4178" s="425">
        <v>45809</v>
      </c>
      <c r="B4178" s="12">
        <v>152</v>
      </c>
      <c r="C4178" s="426">
        <v>15.206249999999999</v>
      </c>
      <c r="D4178" s="426">
        <v>26.098955555555555</v>
      </c>
      <c r="E4178" s="14">
        <v>3.0906820105066148</v>
      </c>
      <c r="F4178" s="14">
        <v>0</v>
      </c>
    </row>
    <row r="4179" spans="1:6" x14ac:dyDescent="0.3">
      <c r="A4179" s="425">
        <v>45810</v>
      </c>
      <c r="B4179" s="12">
        <v>153</v>
      </c>
      <c r="C4179" s="426">
        <v>15.865000000000004</v>
      </c>
      <c r="D4179" s="426">
        <v>25.922599999999999</v>
      </c>
      <c r="E4179" s="14">
        <v>3.0250868749527942</v>
      </c>
      <c r="F4179" s="14">
        <v>0</v>
      </c>
    </row>
    <row r="4180" spans="1:6" x14ac:dyDescent="0.3">
      <c r="A4180" s="425">
        <v>45811</v>
      </c>
      <c r="B4180" s="12">
        <v>154</v>
      </c>
      <c r="C4180" s="426">
        <v>11.824999999999999</v>
      </c>
      <c r="D4180" s="426">
        <v>25.945355555555555</v>
      </c>
      <c r="E4180" s="14">
        <v>3.0334788835754889</v>
      </c>
      <c r="F4180" s="14">
        <v>0</v>
      </c>
    </row>
    <row r="4181" spans="1:6" x14ac:dyDescent="0.3">
      <c r="A4181" s="425">
        <v>45812</v>
      </c>
      <c r="B4181" s="12">
        <v>155</v>
      </c>
      <c r="C4181" s="426">
        <v>13.849999999999998</v>
      </c>
      <c r="D4181" s="426">
        <v>25.899844444444447</v>
      </c>
      <c r="E4181" s="14">
        <v>3.0167161117873538</v>
      </c>
      <c r="F4181" s="14">
        <v>0</v>
      </c>
    </row>
    <row r="4182" spans="1:6" x14ac:dyDescent="0.3">
      <c r="A4182" s="425">
        <v>45813</v>
      </c>
      <c r="B4182" s="12">
        <v>156</v>
      </c>
      <c r="C4182" s="426">
        <v>12.783333333333333</v>
      </c>
      <c r="D4182" s="426">
        <v>26.170066666666671</v>
      </c>
      <c r="E4182" s="14">
        <v>3.1174945568641119</v>
      </c>
      <c r="F4182" s="14">
        <v>0</v>
      </c>
    </row>
    <row r="4183" spans="1:6" x14ac:dyDescent="0.3">
      <c r="A4183" s="425">
        <v>45814</v>
      </c>
      <c r="B4183" s="12">
        <v>157</v>
      </c>
      <c r="C4183" s="426">
        <v>9.7375000000000007</v>
      </c>
      <c r="D4183" s="426">
        <v>26.255400000000002</v>
      </c>
      <c r="E4183" s="14">
        <v>3.1499460323339079</v>
      </c>
      <c r="F4183" s="14">
        <v>0</v>
      </c>
    </row>
    <row r="4184" spans="1:6" x14ac:dyDescent="0.3">
      <c r="A4184" s="425">
        <v>45815</v>
      </c>
      <c r="B4184" s="12">
        <v>158</v>
      </c>
      <c r="C4184" s="426">
        <v>9.004999999999999</v>
      </c>
      <c r="D4184" s="426">
        <v>26.147311111111115</v>
      </c>
      <c r="E4184" s="14">
        <v>3.108891788261301</v>
      </c>
      <c r="F4184" s="14">
        <v>0</v>
      </c>
    </row>
    <row r="4185" spans="1:6" x14ac:dyDescent="0.3">
      <c r="A4185" s="425">
        <v>45816</v>
      </c>
      <c r="B4185" s="12">
        <v>159</v>
      </c>
      <c r="C4185" s="426">
        <v>15.144444444444446</v>
      </c>
      <c r="D4185" s="426">
        <v>26.081888888888887</v>
      </c>
      <c r="E4185" s="14">
        <v>3.084278093692375</v>
      </c>
      <c r="F4185" s="14">
        <v>0</v>
      </c>
    </row>
    <row r="4186" spans="1:6" x14ac:dyDescent="0.3">
      <c r="A4186" s="425">
        <v>45817</v>
      </c>
      <c r="B4186" s="12">
        <v>160</v>
      </c>
      <c r="C4186" s="426">
        <v>11.975</v>
      </c>
      <c r="D4186" s="426">
        <v>25.93397777777778</v>
      </c>
      <c r="E4186" s="14">
        <v>3.029280222460164</v>
      </c>
      <c r="F4186" s="14">
        <v>0</v>
      </c>
    </row>
    <row r="4187" spans="1:6" x14ac:dyDescent="0.3">
      <c r="A4187" s="425">
        <v>45818</v>
      </c>
      <c r="B4187" s="12">
        <v>161</v>
      </c>
      <c r="C4187" s="426">
        <v>15.075000000000001</v>
      </c>
      <c r="D4187" s="426">
        <v>26.118866666666669</v>
      </c>
      <c r="E4187" s="14">
        <v>3.0981684500951814</v>
      </c>
      <c r="F4187" s="14">
        <v>0</v>
      </c>
    </row>
    <row r="4188" spans="1:6" x14ac:dyDescent="0.3">
      <c r="A4188" s="425">
        <v>45819</v>
      </c>
      <c r="B4188" s="12">
        <v>162</v>
      </c>
      <c r="C4188" s="426">
        <v>12.430000000000001</v>
      </c>
      <c r="D4188" s="426">
        <v>25.962422222222223</v>
      </c>
      <c r="E4188" s="14">
        <v>3.0397868431685331</v>
      </c>
      <c r="F4188" s="14">
        <v>0</v>
      </c>
    </row>
    <row r="4189" spans="1:6" x14ac:dyDescent="0.3">
      <c r="A4189" s="425">
        <v>45820</v>
      </c>
      <c r="B4189" s="12">
        <v>163</v>
      </c>
      <c r="C4189" s="426">
        <v>18.388888888888889</v>
      </c>
      <c r="D4189" s="426">
        <v>25.979488888888888</v>
      </c>
      <c r="E4189" s="14">
        <v>3.0461067709891259</v>
      </c>
      <c r="F4189" s="14">
        <v>0</v>
      </c>
    </row>
    <row r="4190" spans="1:6" x14ac:dyDescent="0.3">
      <c r="A4190" s="425">
        <v>45821</v>
      </c>
      <c r="B4190" s="12">
        <v>164</v>
      </c>
      <c r="C4190" s="426">
        <v>7.43</v>
      </c>
      <c r="D4190" s="426">
        <v>25.976644444444446</v>
      </c>
      <c r="E4190" s="14">
        <v>3.045052618237909</v>
      </c>
      <c r="F4190" s="14">
        <v>0</v>
      </c>
    </row>
    <row r="4191" spans="1:6" x14ac:dyDescent="0.3">
      <c r="A4191" s="425">
        <v>45822</v>
      </c>
      <c r="B4191" s="12">
        <v>165</v>
      </c>
      <c r="C4191" s="426">
        <v>3.1444444444444448</v>
      </c>
      <c r="D4191" s="426">
        <v>26.11602222222222</v>
      </c>
      <c r="E4191" s="14">
        <v>3.0970979558917286</v>
      </c>
      <c r="F4191" s="14">
        <v>0</v>
      </c>
    </row>
    <row r="4192" spans="1:6" x14ac:dyDescent="0.3">
      <c r="A4192" s="425">
        <v>45823</v>
      </c>
      <c r="B4192" s="12">
        <v>166</v>
      </c>
      <c r="C4192" s="426">
        <v>1.3187500000000001</v>
      </c>
      <c r="D4192" s="426">
        <v>26.138777777777779</v>
      </c>
      <c r="E4192" s="14">
        <v>3.1056712738484888</v>
      </c>
      <c r="F4192" s="14">
        <v>0</v>
      </c>
    </row>
    <row r="4193" spans="1:6" x14ac:dyDescent="0.3">
      <c r="A4193" s="425">
        <v>45824</v>
      </c>
      <c r="B4193" s="12">
        <v>167</v>
      </c>
      <c r="C4193" s="426">
        <v>4.0333333333333332</v>
      </c>
      <c r="D4193" s="426">
        <v>25.831577777777781</v>
      </c>
      <c r="E4193" s="14">
        <v>2.9917311153719313</v>
      </c>
      <c r="F4193" s="14">
        <v>0</v>
      </c>
    </row>
    <row r="4194" spans="1:6" x14ac:dyDescent="0.3">
      <c r="A4194" s="425">
        <v>45825</v>
      </c>
      <c r="B4194" s="12">
        <v>168</v>
      </c>
      <c r="C4194" s="426">
        <v>10.185714285714287</v>
      </c>
      <c r="D4194" s="426">
        <v>25.902688888888889</v>
      </c>
      <c r="E4194" s="14">
        <v>3.0177612959357654</v>
      </c>
      <c r="F4194" s="14">
        <v>0</v>
      </c>
    </row>
    <row r="4195" spans="1:6" x14ac:dyDescent="0.3">
      <c r="A4195" s="425">
        <v>45826</v>
      </c>
      <c r="B4195" s="12">
        <v>169</v>
      </c>
      <c r="C4195" s="426">
        <v>14.016666666666667</v>
      </c>
      <c r="D4195" s="426">
        <v>25.848644444444446</v>
      </c>
      <c r="E4195" s="14">
        <v>2.9979594803233587</v>
      </c>
      <c r="F4195" s="14">
        <v>0</v>
      </c>
    </row>
    <row r="4196" spans="1:6" x14ac:dyDescent="0.3">
      <c r="A4196" s="425">
        <v>45827</v>
      </c>
      <c r="B4196" s="12">
        <v>170</v>
      </c>
      <c r="C4196" s="426">
        <v>12.484999999999999</v>
      </c>
      <c r="D4196" s="426">
        <v>25.905533333333334</v>
      </c>
      <c r="E4196" s="14">
        <v>3.0188068117989499</v>
      </c>
      <c r="F4196" s="14">
        <v>0</v>
      </c>
    </row>
    <row r="4197" spans="1:6" x14ac:dyDescent="0.3">
      <c r="A4197" s="425">
        <v>45828</v>
      </c>
      <c r="B4197" s="12">
        <v>171</v>
      </c>
      <c r="C4197" s="426">
        <v>25.110000000000003</v>
      </c>
      <c r="D4197" s="426">
        <v>25.69788888888889</v>
      </c>
      <c r="E4197" s="14">
        <v>2.943353713789949</v>
      </c>
      <c r="F4197" s="14">
        <v>0</v>
      </c>
    </row>
    <row r="4198" spans="1:6" x14ac:dyDescent="0.3">
      <c r="A4198" s="425">
        <v>45829</v>
      </c>
      <c r="B4198" s="12">
        <v>172</v>
      </c>
      <c r="C4198" s="426">
        <v>16.84375</v>
      </c>
      <c r="D4198" s="426">
        <v>25.894155555555557</v>
      </c>
      <c r="E4198" s="14">
        <v>3.0146267384944938</v>
      </c>
      <c r="F4198" s="14">
        <v>0</v>
      </c>
    </row>
    <row r="4199" spans="1:6" x14ac:dyDescent="0.3">
      <c r="A4199" s="425">
        <v>45830</v>
      </c>
      <c r="B4199" s="12">
        <v>173</v>
      </c>
      <c r="C4199" s="426">
        <v>9.0062500000000014</v>
      </c>
      <c r="D4199" s="426">
        <v>26.079044444444445</v>
      </c>
      <c r="E4199" s="14">
        <v>3.0832119431393239</v>
      </c>
      <c r="F4199" s="14">
        <v>0</v>
      </c>
    </row>
    <row r="4200" spans="1:6" x14ac:dyDescent="0.3">
      <c r="A4200" s="425">
        <v>45831</v>
      </c>
      <c r="B4200" s="12">
        <v>174</v>
      </c>
      <c r="C4200" s="426">
        <v>12.583333333333334</v>
      </c>
      <c r="D4200" s="426">
        <v>25.848644444444446</v>
      </c>
      <c r="E4200" s="14">
        <v>2.9979594803233574</v>
      </c>
      <c r="F4200" s="14">
        <v>0</v>
      </c>
    </row>
    <row r="4201" spans="1:6" x14ac:dyDescent="0.3">
      <c r="A4201" s="425">
        <v>45832</v>
      </c>
      <c r="B4201" s="12">
        <v>175</v>
      </c>
      <c r="C4201" s="426">
        <v>9.7062500000000007</v>
      </c>
      <c r="D4201" s="426">
        <v>25.746244444444443</v>
      </c>
      <c r="E4201" s="14">
        <v>2.9607677901912579</v>
      </c>
      <c r="F4201" s="14">
        <v>0</v>
      </c>
    </row>
    <row r="4202" spans="1:6" x14ac:dyDescent="0.3">
      <c r="A4202" s="425">
        <v>45833</v>
      </c>
      <c r="B4202" s="12">
        <v>176</v>
      </c>
      <c r="C4202" s="426">
        <v>24.727777777777778</v>
      </c>
      <c r="D4202" s="426">
        <v>25.586600000000004</v>
      </c>
      <c r="E4202" s="14">
        <v>2.9036368627998193</v>
      </c>
      <c r="F4202" s="14">
        <v>0</v>
      </c>
    </row>
    <row r="4203" spans="1:6" x14ac:dyDescent="0.3">
      <c r="A4203" s="425">
        <v>45834</v>
      </c>
      <c r="B4203" s="12">
        <v>177</v>
      </c>
      <c r="C4203" s="426">
        <v>14.915000000000001</v>
      </c>
      <c r="D4203" s="426">
        <v>25.905533333333334</v>
      </c>
      <c r="E4203" s="14">
        <v>3.0188068117989499</v>
      </c>
      <c r="F4203" s="14">
        <v>0</v>
      </c>
    </row>
    <row r="4204" spans="1:6" x14ac:dyDescent="0.3">
      <c r="A4204" s="425">
        <v>45835</v>
      </c>
      <c r="B4204" s="12">
        <v>178</v>
      </c>
      <c r="C4204" s="426">
        <v>11.699999999999998</v>
      </c>
      <c r="D4204" s="426">
        <v>25.942511111111113</v>
      </c>
      <c r="E4204" s="14">
        <v>3.0324287200232614</v>
      </c>
      <c r="F4204" s="14">
        <v>0</v>
      </c>
    </row>
    <row r="4205" spans="1:6" x14ac:dyDescent="0.3">
      <c r="A4205" s="425">
        <v>45836</v>
      </c>
      <c r="B4205" s="12">
        <v>179</v>
      </c>
      <c r="C4205" s="426">
        <v>1.9833333333333334</v>
      </c>
      <c r="D4205" s="426">
        <v>25.842955555555555</v>
      </c>
      <c r="E4205" s="14">
        <v>2.9958820348581314</v>
      </c>
      <c r="F4205" s="14">
        <v>0</v>
      </c>
    </row>
    <row r="4206" spans="1:6" x14ac:dyDescent="0.3">
      <c r="A4206" s="425">
        <v>45837</v>
      </c>
      <c r="B4206" s="12">
        <v>180</v>
      </c>
      <c r="C4206" s="426">
        <v>8.6999999999999993</v>
      </c>
      <c r="D4206" s="426">
        <v>25.732022222222223</v>
      </c>
      <c r="E4206" s="14">
        <v>2.955636117401629</v>
      </c>
      <c r="F4206" s="14">
        <v>0</v>
      </c>
    </row>
    <row r="4207" spans="1:6" x14ac:dyDescent="0.3">
      <c r="A4207" s="425">
        <v>45838</v>
      </c>
      <c r="B4207" s="12">
        <v>181</v>
      </c>
      <c r="C4207" s="426">
        <v>7.7950000000000017</v>
      </c>
      <c r="D4207" s="426">
        <v>25.621088888888888</v>
      </c>
      <c r="E4207" s="14">
        <v>2.9158915251560393</v>
      </c>
      <c r="F4207" s="14">
        <v>0</v>
      </c>
    </row>
    <row r="4208" spans="1:6" x14ac:dyDescent="0.3">
      <c r="A4208" s="425">
        <v>45839</v>
      </c>
      <c r="B4208" s="12">
        <v>182</v>
      </c>
      <c r="C4208" s="426">
        <v>13.324999999999999</v>
      </c>
      <c r="D4208" s="426">
        <v>25.669444444444444</v>
      </c>
      <c r="E4208" s="14">
        <v>2.9580118319938578</v>
      </c>
      <c r="F4208" s="14">
        <v>0</v>
      </c>
    </row>
    <row r="4209" spans="1:6" x14ac:dyDescent="0.3">
      <c r="A4209" s="425">
        <v>45840</v>
      </c>
      <c r="B4209" s="12">
        <v>183</v>
      </c>
      <c r="C4209" s="426">
        <v>10.938888888888888</v>
      </c>
      <c r="D4209" s="426">
        <v>25.459240000000001</v>
      </c>
      <c r="E4209" s="14">
        <v>2.8830272326553912</v>
      </c>
      <c r="F4209" s="14">
        <v>0</v>
      </c>
    </row>
    <row r="4210" spans="1:6" x14ac:dyDescent="0.3">
      <c r="A4210" s="425">
        <v>45841</v>
      </c>
      <c r="B4210" s="12">
        <v>184</v>
      </c>
      <c r="C4210" s="426">
        <v>16.055</v>
      </c>
      <c r="D4210" s="426">
        <v>25.4618</v>
      </c>
      <c r="E4210" s="14">
        <v>2.8839296057213257</v>
      </c>
      <c r="F4210" s="14">
        <v>0</v>
      </c>
    </row>
    <row r="4211" spans="1:6" x14ac:dyDescent="0.3">
      <c r="A4211" s="425">
        <v>45842</v>
      </c>
      <c r="B4211" s="12">
        <v>185</v>
      </c>
      <c r="C4211" s="426">
        <v>13.19375</v>
      </c>
      <c r="D4211" s="426">
        <v>25.635311111111115</v>
      </c>
      <c r="E4211" s="14">
        <v>2.9457129327927731</v>
      </c>
      <c r="F4211" s="14">
        <v>0</v>
      </c>
    </row>
    <row r="4212" spans="1:6" x14ac:dyDescent="0.3">
      <c r="A4212" s="425">
        <v>45843</v>
      </c>
      <c r="B4212" s="12">
        <v>186</v>
      </c>
      <c r="C4212" s="426">
        <v>12.775</v>
      </c>
      <c r="D4212" s="426">
        <v>25.48171111111111</v>
      </c>
      <c r="E4212" s="14">
        <v>2.8909571616540095</v>
      </c>
      <c r="F4212" s="14">
        <v>0</v>
      </c>
    </row>
    <row r="4213" spans="1:6" x14ac:dyDescent="0.3">
      <c r="A4213" s="425">
        <v>45844</v>
      </c>
      <c r="B4213" s="12">
        <v>187</v>
      </c>
      <c r="C4213" s="426">
        <v>16.331250000000001</v>
      </c>
      <c r="D4213" s="426">
        <v>25.551400000000001</v>
      </c>
      <c r="E4213" s="14">
        <v>2.9156807366395259</v>
      </c>
      <c r="F4213" s="14">
        <v>0</v>
      </c>
    </row>
    <row r="4214" spans="1:6" x14ac:dyDescent="0.3">
      <c r="A4214" s="425">
        <v>45845</v>
      </c>
      <c r="B4214" s="12">
        <v>188</v>
      </c>
      <c r="C4214" s="426">
        <v>2.8444444444444441</v>
      </c>
      <c r="D4214" s="426">
        <v>25.697319999999998</v>
      </c>
      <c r="E4214" s="14">
        <v>2.9680913529735227</v>
      </c>
      <c r="F4214" s="14">
        <v>0</v>
      </c>
    </row>
    <row r="4215" spans="1:6" x14ac:dyDescent="0.3">
      <c r="A4215" s="425">
        <v>45846</v>
      </c>
      <c r="B4215" s="12">
        <v>189</v>
      </c>
      <c r="C4215" s="426">
        <v>2.0833333333333335</v>
      </c>
      <c r="D4215" s="426">
        <v>25.623080000000002</v>
      </c>
      <c r="E4215" s="14">
        <v>2.9413174367718269</v>
      </c>
      <c r="F4215" s="14">
        <v>0</v>
      </c>
    </row>
    <row r="4216" spans="1:6" x14ac:dyDescent="0.3">
      <c r="A4216" s="425">
        <v>45847</v>
      </c>
      <c r="B4216" s="12">
        <v>190</v>
      </c>
      <c r="C4216" s="426">
        <v>6.7055555555555557</v>
      </c>
      <c r="D4216" s="426">
        <v>25.812519999999999</v>
      </c>
      <c r="E4216" s="14">
        <v>3.0100850149883658</v>
      </c>
      <c r="F4216" s="14">
        <v>0</v>
      </c>
    </row>
    <row r="4217" spans="1:6" x14ac:dyDescent="0.3">
      <c r="A4217" s="425">
        <v>45848</v>
      </c>
      <c r="B4217" s="12">
        <v>191</v>
      </c>
      <c r="C4217" s="426">
        <v>11.725</v>
      </c>
      <c r="D4217" s="426">
        <v>25.707560000000001</v>
      </c>
      <c r="E4217" s="14">
        <v>2.971802039279797</v>
      </c>
      <c r="F4217" s="14">
        <v>0</v>
      </c>
    </row>
    <row r="4218" spans="1:6" x14ac:dyDescent="0.3">
      <c r="A4218" s="425">
        <v>45849</v>
      </c>
      <c r="B4218" s="12">
        <v>192</v>
      </c>
      <c r="C4218" s="426">
        <v>8.56111111111111</v>
      </c>
      <c r="D4218" s="426">
        <v>25.697319999999998</v>
      </c>
      <c r="E4218" s="14">
        <v>2.9680913529735227</v>
      </c>
      <c r="F4218" s="14">
        <v>0</v>
      </c>
    </row>
    <row r="4219" spans="1:6" x14ac:dyDescent="0.3">
      <c r="A4219" s="425">
        <v>45850</v>
      </c>
      <c r="B4219" s="12">
        <v>193</v>
      </c>
      <c r="C4219" s="426">
        <v>6.7944444444444443</v>
      </c>
      <c r="D4219" s="426">
        <v>25.707560000000001</v>
      </c>
      <c r="E4219" s="14">
        <v>2.971802039279797</v>
      </c>
      <c r="F4219" s="14">
        <v>0</v>
      </c>
    </row>
    <row r="4220" spans="1:6" x14ac:dyDescent="0.3">
      <c r="A4220" s="425">
        <v>45851</v>
      </c>
      <c r="B4220" s="12">
        <v>194</v>
      </c>
      <c r="C4220" s="426">
        <v>8.1166666666666671</v>
      </c>
      <c r="D4220" s="426">
        <v>25.766439999999999</v>
      </c>
      <c r="E4220" s="14">
        <v>2.9932220588305416</v>
      </c>
      <c r="F4220" s="14">
        <v>0</v>
      </c>
    </row>
    <row r="4221" spans="1:6" x14ac:dyDescent="0.3">
      <c r="A4221" s="425">
        <v>45852</v>
      </c>
      <c r="B4221" s="12">
        <v>195</v>
      </c>
      <c r="C4221" s="426">
        <v>16.105555555555554</v>
      </c>
      <c r="D4221" s="426">
        <v>25.982333333333337</v>
      </c>
      <c r="E4221" s="14">
        <v>3.072984656879084</v>
      </c>
      <c r="F4221" s="14">
        <v>0</v>
      </c>
    </row>
    <row r="4222" spans="1:6" x14ac:dyDescent="0.3">
      <c r="A4222" s="425">
        <v>45853</v>
      </c>
      <c r="B4222" s="12">
        <v>196</v>
      </c>
      <c r="C4222" s="426">
        <v>5.6083333333333334</v>
      </c>
      <c r="D4222" s="426">
        <v>25.723488888888888</v>
      </c>
      <c r="E4222" s="14">
        <v>2.9775827732211613</v>
      </c>
      <c r="F4222" s="14">
        <v>0</v>
      </c>
    </row>
    <row r="4223" spans="1:6" x14ac:dyDescent="0.3">
      <c r="A4223" s="425">
        <v>45854</v>
      </c>
      <c r="B4223" s="12">
        <v>197</v>
      </c>
      <c r="C4223" s="426">
        <v>15.344444444444447</v>
      </c>
      <c r="D4223" s="426">
        <v>25.45412</v>
      </c>
      <c r="E4223" s="14">
        <v>2.8812232858781179</v>
      </c>
      <c r="F4223" s="14">
        <v>0</v>
      </c>
    </row>
    <row r="4224" spans="1:6" x14ac:dyDescent="0.3">
      <c r="A4224" s="425">
        <v>45855</v>
      </c>
      <c r="B4224" s="12">
        <v>198</v>
      </c>
      <c r="C4224" s="426">
        <v>5.5277777777777777</v>
      </c>
      <c r="D4224" s="426">
        <v>25.643560000000001</v>
      </c>
      <c r="E4224" s="14">
        <v>2.9486807944635762</v>
      </c>
      <c r="F4224" s="14">
        <v>0</v>
      </c>
    </row>
    <row r="4225" spans="1:6" x14ac:dyDescent="0.3">
      <c r="A4225" s="425">
        <v>45856</v>
      </c>
      <c r="B4225" s="12">
        <v>199</v>
      </c>
      <c r="C4225" s="426">
        <v>12.614999999999998</v>
      </c>
      <c r="D4225" s="426">
        <v>25.582120000000003</v>
      </c>
      <c r="E4225" s="14">
        <v>2.9266421897261297</v>
      </c>
      <c r="F4225" s="14">
        <v>0</v>
      </c>
    </row>
    <row r="4226" spans="1:6" x14ac:dyDescent="0.3">
      <c r="A4226" s="425">
        <v>45857</v>
      </c>
      <c r="B4226" s="12">
        <v>200</v>
      </c>
      <c r="C4226" s="426">
        <v>13.334999999999999</v>
      </c>
      <c r="D4226" s="426">
        <v>25.820200000000003</v>
      </c>
      <c r="E4226" s="14">
        <v>3.0129040103642795</v>
      </c>
      <c r="F4226" s="14">
        <v>0</v>
      </c>
    </row>
    <row r="4227" spans="1:6" x14ac:dyDescent="0.3">
      <c r="A4227" s="425">
        <v>45858</v>
      </c>
      <c r="B4227" s="12">
        <v>201</v>
      </c>
      <c r="C4227" s="426">
        <v>17.656249999999996</v>
      </c>
      <c r="D4227" s="426">
        <v>25.840679999999999</v>
      </c>
      <c r="E4227" s="14">
        <v>3.0204332191396612</v>
      </c>
      <c r="F4227" s="14">
        <v>0</v>
      </c>
    </row>
    <row r="4228" spans="1:6" x14ac:dyDescent="0.3">
      <c r="A4228" s="425">
        <v>45859</v>
      </c>
      <c r="B4228" s="12">
        <v>202</v>
      </c>
      <c r="C4228" s="426">
        <v>3.9187500000000002</v>
      </c>
      <c r="D4228" s="426">
        <v>25.63588</v>
      </c>
      <c r="E4228" s="14">
        <v>2.9459175234785873</v>
      </c>
      <c r="F4228" s="14">
        <v>0</v>
      </c>
    </row>
    <row r="4229" spans="1:6" x14ac:dyDescent="0.3">
      <c r="A4229" s="425">
        <v>45860</v>
      </c>
      <c r="B4229" s="12">
        <v>203</v>
      </c>
      <c r="C4229" s="426">
        <v>5.8687500000000004</v>
      </c>
      <c r="D4229" s="426">
        <v>25.615400000000001</v>
      </c>
      <c r="E4229" s="14">
        <v>2.9385606025620166</v>
      </c>
      <c r="F4229" s="14">
        <v>0</v>
      </c>
    </row>
    <row r="4230" spans="1:6" x14ac:dyDescent="0.3">
      <c r="A4230" s="425">
        <v>45861</v>
      </c>
      <c r="B4230" s="12">
        <v>204</v>
      </c>
      <c r="C4230" s="426">
        <v>5.3055555555555554</v>
      </c>
      <c r="D4230" s="426">
        <v>25.630759999999999</v>
      </c>
      <c r="E4230" s="14">
        <v>2.9440766841859345</v>
      </c>
      <c r="F4230" s="14">
        <v>0</v>
      </c>
    </row>
    <row r="4231" spans="1:6" x14ac:dyDescent="0.3">
      <c r="A4231" s="425">
        <v>45862</v>
      </c>
      <c r="B4231" s="12">
        <v>205</v>
      </c>
      <c r="C4231" s="426">
        <v>4.05</v>
      </c>
      <c r="D4231" s="426">
        <v>25.523240000000001</v>
      </c>
      <c r="E4231" s="14">
        <v>2.9056665655460754</v>
      </c>
      <c r="F4231" s="14">
        <v>0</v>
      </c>
    </row>
    <row r="4232" spans="1:6" x14ac:dyDescent="0.3">
      <c r="A4232" s="425">
        <v>45863</v>
      </c>
      <c r="B4232" s="12">
        <v>206</v>
      </c>
      <c r="C4232" s="426">
        <v>5.56</v>
      </c>
      <c r="D4232" s="426">
        <v>25.658919999999998</v>
      </c>
      <c r="E4232" s="14">
        <v>2.9542145823779902</v>
      </c>
      <c r="F4232" s="14">
        <v>0</v>
      </c>
    </row>
    <row r="4233" spans="1:6" x14ac:dyDescent="0.3">
      <c r="A4233" s="425">
        <v>45864</v>
      </c>
      <c r="B4233" s="12">
        <v>207</v>
      </c>
      <c r="C4233" s="426">
        <v>9.8249999999999993</v>
      </c>
      <c r="D4233" s="426">
        <v>25.815079999999998</v>
      </c>
      <c r="E4233" s="14">
        <v>3.0110244100232531</v>
      </c>
      <c r="F4233" s="14">
        <v>0</v>
      </c>
    </row>
    <row r="4234" spans="1:6" x14ac:dyDescent="0.3">
      <c r="A4234" s="425">
        <v>45865</v>
      </c>
      <c r="B4234" s="12">
        <v>208</v>
      </c>
      <c r="C4234" s="426">
        <v>2.5625</v>
      </c>
      <c r="D4234" s="426">
        <v>25.687080000000002</v>
      </c>
      <c r="E4234" s="14">
        <v>2.964384968886467</v>
      </c>
      <c r="F4234" s="14">
        <v>0</v>
      </c>
    </row>
    <row r="4235" spans="1:6" x14ac:dyDescent="0.3">
      <c r="A4235" s="425">
        <v>45866</v>
      </c>
      <c r="B4235" s="12">
        <v>209</v>
      </c>
      <c r="C4235" s="426">
        <v>1.9055555555555554</v>
      </c>
      <c r="D4235" s="426">
        <v>25.681960000000004</v>
      </c>
      <c r="E4235" s="14">
        <v>2.9625333896551829</v>
      </c>
      <c r="F4235" s="14">
        <v>0</v>
      </c>
    </row>
    <row r="4236" spans="1:6" x14ac:dyDescent="0.3">
      <c r="A4236" s="425">
        <v>45867</v>
      </c>
      <c r="B4236" s="12">
        <v>210</v>
      </c>
      <c r="C4236" s="426">
        <v>1.1428571428571428</v>
      </c>
      <c r="D4236" s="426">
        <v>25.524377777777779</v>
      </c>
      <c r="E4236" s="14">
        <v>2.9060705517188259</v>
      </c>
      <c r="F4236" s="14">
        <v>0</v>
      </c>
    </row>
    <row r="4237" spans="1:6" x14ac:dyDescent="0.3">
      <c r="A4237" s="425">
        <v>45868</v>
      </c>
      <c r="B4237" s="12">
        <v>211</v>
      </c>
      <c r="C4237" s="426">
        <v>1.3222222222222222</v>
      </c>
      <c r="D4237" s="426">
        <v>25.336360000000003</v>
      </c>
      <c r="E4237" s="14">
        <v>2.8400261989226299</v>
      </c>
      <c r="F4237" s="14">
        <v>0</v>
      </c>
    </row>
    <row r="4238" spans="1:6" x14ac:dyDescent="0.3">
      <c r="A4238" s="425">
        <v>45869</v>
      </c>
      <c r="B4238" s="12">
        <v>212</v>
      </c>
      <c r="C4238" s="426">
        <v>5.5142857142857142</v>
      </c>
      <c r="D4238" s="426">
        <v>25.697320000000005</v>
      </c>
      <c r="E4238" s="14">
        <v>2.968091352973524</v>
      </c>
      <c r="F4238" s="14">
        <v>0</v>
      </c>
    </row>
    <row r="4239" spans="1:6" x14ac:dyDescent="0.3">
      <c r="A4239" s="425">
        <v>45870</v>
      </c>
      <c r="B4239" s="12">
        <v>213</v>
      </c>
      <c r="C4239" s="426">
        <v>2.6357142857142857</v>
      </c>
      <c r="D4239" s="426">
        <v>25.436199999999999</v>
      </c>
      <c r="E4239" s="14">
        <v>2.8749178626260323</v>
      </c>
      <c r="F4239" s="14">
        <v>0</v>
      </c>
    </row>
    <row r="4240" spans="1:6" x14ac:dyDescent="0.3">
      <c r="A4240" s="425">
        <v>45871</v>
      </c>
      <c r="B4240" s="12">
        <v>214</v>
      </c>
      <c r="C4240" s="426">
        <v>3.0142857142857138</v>
      </c>
      <c r="D4240" s="426">
        <v>25.469480000000004</v>
      </c>
      <c r="E4240" s="14">
        <v>2.8866383239430862</v>
      </c>
      <c r="F4240" s="14">
        <v>0</v>
      </c>
    </row>
    <row r="4241" spans="1:6" x14ac:dyDescent="0.3">
      <c r="A4241" s="425">
        <v>45872</v>
      </c>
      <c r="B4241" s="12">
        <v>215</v>
      </c>
      <c r="C4241" s="426">
        <v>2.2700000000000005</v>
      </c>
      <c r="D4241" s="426">
        <v>25.584111111111113</v>
      </c>
      <c r="E4241" s="14">
        <v>2.9273539841117922</v>
      </c>
      <c r="F4241" s="14">
        <v>0</v>
      </c>
    </row>
    <row r="4242" spans="1:6" x14ac:dyDescent="0.3">
      <c r="A4242" s="425">
        <v>45873</v>
      </c>
      <c r="B4242" s="12">
        <v>216</v>
      </c>
      <c r="C4242" s="426">
        <v>3.5277777777777772</v>
      </c>
      <c r="D4242" s="426">
        <v>25.666600000000003</v>
      </c>
      <c r="E4242" s="14">
        <v>2.9569851007135508</v>
      </c>
      <c r="F4242" s="14">
        <v>0</v>
      </c>
    </row>
    <row r="4243" spans="1:6" x14ac:dyDescent="0.3">
      <c r="A4243" s="425">
        <v>45874</v>
      </c>
      <c r="B4243" s="12">
        <v>217</v>
      </c>
      <c r="C4243" s="426">
        <v>0.66666666666666663</v>
      </c>
      <c r="D4243" s="426">
        <v>25.761320000000005</v>
      </c>
      <c r="E4243" s="14">
        <v>2.9913537915921986</v>
      </c>
      <c r="F4243" s="14">
        <v>0</v>
      </c>
    </row>
    <row r="4244" spans="1:6" x14ac:dyDescent="0.3">
      <c r="A4244" s="425">
        <v>45875</v>
      </c>
      <c r="B4244" s="12">
        <v>218</v>
      </c>
      <c r="C4244" s="426">
        <v>0.45714285714285718</v>
      </c>
      <c r="D4244" s="426">
        <v>25.697320000000005</v>
      </c>
      <c r="E4244" s="14">
        <v>2.968091352973524</v>
      </c>
      <c r="F4244" s="14">
        <v>0</v>
      </c>
    </row>
    <row r="4245" spans="1:6" x14ac:dyDescent="0.3">
      <c r="A4245" s="425">
        <v>45876</v>
      </c>
      <c r="B4245" s="12">
        <v>219</v>
      </c>
      <c r="C4245" s="426">
        <v>4.8777777777777773</v>
      </c>
      <c r="D4245" s="426">
        <v>25.60004</v>
      </c>
      <c r="E4245" s="14">
        <v>2.9330541709394029</v>
      </c>
      <c r="F4245" s="14">
        <v>0</v>
      </c>
    </row>
    <row r="4246" spans="1:6" x14ac:dyDescent="0.3">
      <c r="A4246" s="425">
        <v>45877</v>
      </c>
      <c r="B4246" s="12">
        <v>220</v>
      </c>
      <c r="C4246" s="426">
        <v>3.0785714285714283</v>
      </c>
      <c r="D4246" s="426">
        <v>25.7178</v>
      </c>
      <c r="E4246" s="14">
        <v>2.975517029468592</v>
      </c>
      <c r="F4246" s="14">
        <v>0</v>
      </c>
    </row>
    <row r="4247" spans="1:6" x14ac:dyDescent="0.3">
      <c r="A4247" s="425">
        <v>45878</v>
      </c>
      <c r="B4247" s="12">
        <v>221</v>
      </c>
      <c r="C4247" s="426">
        <v>3.05</v>
      </c>
      <c r="D4247" s="426">
        <v>25.625640000000004</v>
      </c>
      <c r="E4247" s="14">
        <v>2.942236917741297</v>
      </c>
      <c r="F4247" s="14">
        <v>0</v>
      </c>
    </row>
    <row r="4248" spans="1:6" x14ac:dyDescent="0.3">
      <c r="A4248" s="425">
        <v>45879</v>
      </c>
      <c r="B4248" s="12">
        <v>222</v>
      </c>
      <c r="C4248" s="426">
        <v>4.1722222222222216</v>
      </c>
      <c r="D4248" s="426">
        <v>25.661480000000001</v>
      </c>
      <c r="E4248" s="14">
        <v>2.9551378199566289</v>
      </c>
      <c r="F4248" s="14">
        <v>0</v>
      </c>
    </row>
    <row r="4249" spans="1:6" x14ac:dyDescent="0.3">
      <c r="A4249" s="425">
        <v>45880</v>
      </c>
      <c r="B4249" s="12">
        <v>223</v>
      </c>
      <c r="C4249" s="426">
        <v>1.655</v>
      </c>
      <c r="D4249" s="426">
        <v>25.77412</v>
      </c>
      <c r="E4249" s="14">
        <v>2.996026481675115</v>
      </c>
      <c r="F4249" s="14">
        <v>0</v>
      </c>
    </row>
    <row r="4250" spans="1:6" x14ac:dyDescent="0.3">
      <c r="A4250" s="425">
        <v>45881</v>
      </c>
      <c r="B4250" s="12">
        <v>224</v>
      </c>
      <c r="C4250" s="426">
        <v>4.1449999999999996</v>
      </c>
      <c r="D4250" s="426">
        <v>25.753640000000001</v>
      </c>
      <c r="E4250" s="14">
        <v>2.9885534122031614</v>
      </c>
      <c r="F4250" s="14">
        <v>0</v>
      </c>
    </row>
    <row r="4251" spans="1:6" x14ac:dyDescent="0.3">
      <c r="A4251" s="425">
        <v>45882</v>
      </c>
      <c r="B4251" s="12">
        <v>225</v>
      </c>
      <c r="C4251" s="426">
        <v>2.8055555555555554</v>
      </c>
      <c r="D4251" s="426">
        <v>25.510439999999999</v>
      </c>
      <c r="E4251" s="14">
        <v>2.9011253562970931</v>
      </c>
      <c r="F4251" s="14">
        <v>0</v>
      </c>
    </row>
    <row r="4252" spans="1:6" x14ac:dyDescent="0.3">
      <c r="A4252" s="425">
        <v>45883</v>
      </c>
      <c r="B4252" s="12">
        <v>226</v>
      </c>
      <c r="C4252" s="426">
        <v>0.18571428571428572</v>
      </c>
      <c r="D4252" s="426">
        <v>25.533480000000001</v>
      </c>
      <c r="E4252" s="14">
        <v>2.9093043408626893</v>
      </c>
      <c r="F4252" s="14">
        <v>0</v>
      </c>
    </row>
    <row r="4253" spans="1:6" x14ac:dyDescent="0.3">
      <c r="A4253" s="425">
        <v>45884</v>
      </c>
      <c r="B4253" s="12">
        <v>227</v>
      </c>
      <c r="C4253" s="426">
        <v>0.38125000000000003</v>
      </c>
      <c r="D4253" s="426">
        <v>25.556519999999999</v>
      </c>
      <c r="E4253" s="14">
        <v>2.9175049702385554</v>
      </c>
      <c r="F4253" s="14">
        <v>0</v>
      </c>
    </row>
    <row r="4254" spans="1:6" x14ac:dyDescent="0.3">
      <c r="A4254" s="425">
        <v>45885</v>
      </c>
      <c r="B4254" s="12">
        <v>228</v>
      </c>
      <c r="C4254" s="426">
        <v>2.15</v>
      </c>
      <c r="D4254" s="426">
        <v>25.715239999999998</v>
      </c>
      <c r="E4254" s="14">
        <v>2.9745878783414672</v>
      </c>
      <c r="F4254" s="14">
        <v>0</v>
      </c>
    </row>
    <row r="4255" spans="1:6" x14ac:dyDescent="0.3">
      <c r="A4255" s="425">
        <v>45886</v>
      </c>
      <c r="B4255" s="12">
        <v>229</v>
      </c>
      <c r="C4255" s="426">
        <v>0.92499999999999993</v>
      </c>
      <c r="D4255" s="426">
        <v>25.751080000000002</v>
      </c>
      <c r="E4255" s="14">
        <v>2.9876204913613371</v>
      </c>
      <c r="F4255" s="14">
        <v>0</v>
      </c>
    </row>
    <row r="4256" spans="1:6" x14ac:dyDescent="0.3">
      <c r="A4256" s="425">
        <v>45887</v>
      </c>
      <c r="B4256" s="12">
        <v>230</v>
      </c>
      <c r="C4256" s="426">
        <v>1.2</v>
      </c>
      <c r="D4256" s="426">
        <v>25.418279999999996</v>
      </c>
      <c r="E4256" s="14">
        <v>2.8686254843539989</v>
      </c>
      <c r="F4256" s="14">
        <v>0</v>
      </c>
    </row>
    <row r="4257" spans="1:6" x14ac:dyDescent="0.3">
      <c r="A4257" s="425">
        <v>45888</v>
      </c>
      <c r="B4257" s="12">
        <v>231</v>
      </c>
      <c r="C4257" s="426">
        <v>3.7611111111111111</v>
      </c>
      <c r="D4257" s="426">
        <v>25.37988</v>
      </c>
      <c r="E4257" s="14">
        <v>2.8551857017033915</v>
      </c>
      <c r="F4257" s="14">
        <v>0</v>
      </c>
    </row>
    <row r="4258" spans="1:6" x14ac:dyDescent="0.3">
      <c r="A4258" s="425">
        <v>45889</v>
      </c>
      <c r="B4258" s="12">
        <v>232</v>
      </c>
      <c r="C4258" s="426">
        <v>0.19999999999999998</v>
      </c>
      <c r="D4258" s="426">
        <v>25.47972</v>
      </c>
      <c r="E4258" s="14">
        <v>2.8902536802736347</v>
      </c>
      <c r="F4258" s="14">
        <v>0</v>
      </c>
    </row>
    <row r="4259" spans="1:6" x14ac:dyDescent="0.3">
      <c r="A4259" s="425">
        <v>45890</v>
      </c>
      <c r="B4259" s="12">
        <v>233</v>
      </c>
      <c r="C4259" s="426">
        <v>1.6666666666666666E-2</v>
      </c>
      <c r="D4259" s="426">
        <v>25.649533333333334</v>
      </c>
      <c r="E4259" s="14">
        <v>2.9508316748788941</v>
      </c>
      <c r="F4259" s="14">
        <v>0</v>
      </c>
    </row>
    <row r="4260" spans="1:6" x14ac:dyDescent="0.3">
      <c r="A4260" s="425">
        <v>45891</v>
      </c>
      <c r="B4260" s="12">
        <v>234</v>
      </c>
      <c r="C4260" s="426">
        <v>0.47142857142857142</v>
      </c>
      <c r="D4260" s="426">
        <v>25.612839999999998</v>
      </c>
      <c r="E4260" s="14">
        <v>2.9376421939713748</v>
      </c>
      <c r="F4260" s="14">
        <v>0</v>
      </c>
    </row>
    <row r="4261" spans="1:6" x14ac:dyDescent="0.3">
      <c r="A4261" s="425">
        <v>45892</v>
      </c>
      <c r="B4261" s="12">
        <v>235</v>
      </c>
      <c r="C4261" s="426">
        <v>1.2749999999999999</v>
      </c>
      <c r="D4261" s="426">
        <v>25.589799999999997</v>
      </c>
      <c r="E4261" s="14">
        <v>2.9293885748541539</v>
      </c>
      <c r="F4261" s="14">
        <v>0</v>
      </c>
    </row>
    <row r="4262" spans="1:6" x14ac:dyDescent="0.3">
      <c r="A4262" s="425">
        <v>45893</v>
      </c>
      <c r="B4262" s="12">
        <v>236</v>
      </c>
      <c r="C4262" s="426">
        <v>0.16666666666666666</v>
      </c>
      <c r="D4262" s="426">
        <v>25.776679999999999</v>
      </c>
      <c r="E4262" s="14">
        <v>2.9969618285902162</v>
      </c>
      <c r="F4262" s="14">
        <v>0</v>
      </c>
    </row>
    <row r="4263" spans="1:6" x14ac:dyDescent="0.3">
      <c r="A4263" s="425">
        <v>45894</v>
      </c>
      <c r="B4263" s="12">
        <v>237</v>
      </c>
      <c r="C4263" s="426">
        <v>0.23333333333333334</v>
      </c>
      <c r="D4263" s="426">
        <v>25.651240000000001</v>
      </c>
      <c r="E4263" s="14">
        <v>2.9514464805289866</v>
      </c>
      <c r="F4263" s="14">
        <v>0</v>
      </c>
    </row>
    <row r="4264" spans="1:6" x14ac:dyDescent="0.3">
      <c r="A4264" s="425">
        <v>45895</v>
      </c>
      <c r="B4264" s="12">
        <v>238</v>
      </c>
      <c r="C4264" s="426">
        <v>4.0444444444444443</v>
      </c>
      <c r="D4264" s="426">
        <v>25.602600000000002</v>
      </c>
      <c r="E4264" s="14">
        <v>2.9339712396432418</v>
      </c>
      <c r="F4264" s="14">
        <v>0</v>
      </c>
    </row>
    <row r="4265" spans="1:6" x14ac:dyDescent="0.3">
      <c r="A4265" s="425">
        <v>45896</v>
      </c>
      <c r="B4265" s="12">
        <v>239</v>
      </c>
      <c r="C4265" s="426">
        <v>0.15</v>
      </c>
      <c r="D4265" s="426">
        <v>25.738280000000003</v>
      </c>
      <c r="E4265" s="14">
        <v>2.9829599281437638</v>
      </c>
      <c r="F4265" s="14">
        <v>0</v>
      </c>
    </row>
    <row r="4266" spans="1:6" x14ac:dyDescent="0.3">
      <c r="A4266" s="425">
        <v>45897</v>
      </c>
      <c r="B4266" s="12">
        <v>240</v>
      </c>
      <c r="C4266" s="426">
        <v>1.6</v>
      </c>
      <c r="D4266" s="426">
        <v>25.8202</v>
      </c>
      <c r="E4266" s="14">
        <v>3.012904010364279</v>
      </c>
      <c r="F4266" s="14">
        <v>0</v>
      </c>
    </row>
    <row r="4267" spans="1:6" x14ac:dyDescent="0.3">
      <c r="A4267" s="425">
        <v>45898</v>
      </c>
      <c r="B4267" s="12">
        <v>241</v>
      </c>
      <c r="C4267" s="426">
        <v>2.25</v>
      </c>
      <c r="D4267" s="426">
        <v>25.658920000000002</v>
      </c>
      <c r="E4267" s="14">
        <v>2.9542145823779911</v>
      </c>
      <c r="F4267" s="14">
        <v>0</v>
      </c>
    </row>
    <row r="4268" spans="1:6" x14ac:dyDescent="0.3">
      <c r="A4268" s="425">
        <v>45899</v>
      </c>
      <c r="B4268" s="12">
        <v>242</v>
      </c>
      <c r="C4268" s="426">
        <v>0.56111111111111112</v>
      </c>
      <c r="D4268" s="426">
        <v>25.551400000000001</v>
      </c>
      <c r="E4268" s="14">
        <v>2.9156807366395259</v>
      </c>
      <c r="F4268" s="14">
        <v>0</v>
      </c>
    </row>
    <row r="4269" spans="1:6" x14ac:dyDescent="0.3">
      <c r="A4269" s="425">
        <v>45900</v>
      </c>
      <c r="B4269" s="12">
        <v>243</v>
      </c>
      <c r="C4269" s="426">
        <v>0.16666666666666666</v>
      </c>
      <c r="D4269" s="426">
        <v>25.745960000000004</v>
      </c>
      <c r="E4269" s="14">
        <v>2.9857554579538359</v>
      </c>
      <c r="F4269" s="14">
        <v>0</v>
      </c>
    </row>
    <row r="4270" spans="1:6" x14ac:dyDescent="0.3">
      <c r="A4270" s="425">
        <v>45901</v>
      </c>
      <c r="B4270" s="12">
        <v>244</v>
      </c>
      <c r="C4270" s="426">
        <v>5</v>
      </c>
      <c r="D4270" s="426">
        <v>25.761319999999998</v>
      </c>
      <c r="E4270" s="14">
        <v>3.0164912184122996</v>
      </c>
      <c r="F4270" s="14">
        <v>0</v>
      </c>
    </row>
    <row r="4271" spans="1:6" x14ac:dyDescent="0.3">
      <c r="A4271" s="425">
        <v>45902</v>
      </c>
      <c r="B4271" s="12">
        <v>245</v>
      </c>
      <c r="C4271" s="426">
        <v>1.4777777777777779</v>
      </c>
      <c r="D4271" s="426">
        <v>25.63588</v>
      </c>
      <c r="E4271" s="14">
        <v>2.9706731329195835</v>
      </c>
      <c r="F4271" s="14">
        <v>0</v>
      </c>
    </row>
    <row r="4272" spans="1:6" x14ac:dyDescent="0.3">
      <c r="A4272" s="425">
        <v>45903</v>
      </c>
      <c r="B4272" s="12">
        <v>246</v>
      </c>
      <c r="C4272" s="426">
        <v>1.6055555555555554</v>
      </c>
      <c r="D4272" s="426">
        <v>25.710120000000003</v>
      </c>
      <c r="E4272" s="14">
        <v>2.9977113108635804</v>
      </c>
      <c r="F4272" s="14">
        <v>0</v>
      </c>
    </row>
    <row r="4273" spans="1:6" x14ac:dyDescent="0.3">
      <c r="A4273" s="425">
        <v>45904</v>
      </c>
      <c r="B4273" s="12">
        <v>247</v>
      </c>
      <c r="C4273" s="426">
        <v>0.42000000000000004</v>
      </c>
      <c r="D4273" s="426">
        <v>25.881640000000001</v>
      </c>
      <c r="E4273" s="14">
        <v>3.0610523246608659</v>
      </c>
      <c r="F4273" s="14">
        <v>0</v>
      </c>
    </row>
    <row r="4274" spans="1:6" x14ac:dyDescent="0.3">
      <c r="A4274" s="425">
        <v>45905</v>
      </c>
      <c r="B4274" s="12">
        <v>248</v>
      </c>
      <c r="C4274" s="426">
        <v>0.22999999999999998</v>
      </c>
      <c r="D4274" s="426">
        <v>25.733160000000002</v>
      </c>
      <c r="E4274" s="14">
        <v>3.0061488284051241</v>
      </c>
      <c r="F4274" s="14">
        <v>0</v>
      </c>
    </row>
    <row r="4275" spans="1:6" x14ac:dyDescent="0.3">
      <c r="A4275" s="425">
        <v>45906</v>
      </c>
      <c r="B4275" s="12">
        <v>249</v>
      </c>
      <c r="C4275" s="426">
        <v>2.1437500000000003</v>
      </c>
      <c r="D4275" s="426">
        <v>25.7818</v>
      </c>
      <c r="E4275" s="14">
        <v>3.0240336116231554</v>
      </c>
      <c r="F4275" s="14">
        <v>0</v>
      </c>
    </row>
    <row r="4276" spans="1:6" x14ac:dyDescent="0.3">
      <c r="A4276" s="425">
        <v>45907</v>
      </c>
      <c r="B4276" s="12">
        <v>250</v>
      </c>
      <c r="C4276" s="426">
        <v>7.0349999999999993</v>
      </c>
      <c r="D4276" s="426">
        <v>25.874244444444443</v>
      </c>
      <c r="E4276" s="14">
        <v>3.0582959754158998</v>
      </c>
      <c r="F4276" s="14">
        <v>0</v>
      </c>
    </row>
    <row r="4277" spans="1:6" x14ac:dyDescent="0.3">
      <c r="A4277" s="425">
        <v>45908</v>
      </c>
      <c r="B4277" s="12">
        <v>251</v>
      </c>
      <c r="C4277" s="426">
        <v>3.5350000000000001</v>
      </c>
      <c r="D4277" s="426">
        <v>25.794599999999996</v>
      </c>
      <c r="E4277" s="14">
        <v>3.0287564469176265</v>
      </c>
      <c r="F4277" s="14">
        <v>0</v>
      </c>
    </row>
    <row r="4278" spans="1:6" x14ac:dyDescent="0.3">
      <c r="A4278" s="425">
        <v>45909</v>
      </c>
      <c r="B4278" s="12">
        <v>252</v>
      </c>
      <c r="C4278" s="426">
        <v>2.2944444444444447</v>
      </c>
      <c r="D4278" s="426">
        <v>25.615400000000001</v>
      </c>
      <c r="E4278" s="14">
        <v>2.9632543891381671</v>
      </c>
      <c r="F4278" s="14">
        <v>0</v>
      </c>
    </row>
    <row r="4279" spans="1:6" x14ac:dyDescent="0.3">
      <c r="A4279" s="425">
        <v>45910</v>
      </c>
      <c r="B4279" s="12">
        <v>253</v>
      </c>
      <c r="C4279" s="426">
        <v>6.0062499999999996</v>
      </c>
      <c r="D4279" s="426">
        <v>25.594920000000002</v>
      </c>
      <c r="E4279" s="14">
        <v>2.9558529450785982</v>
      </c>
      <c r="F4279" s="14">
        <v>0</v>
      </c>
    </row>
    <row r="4280" spans="1:6" x14ac:dyDescent="0.3">
      <c r="A4280" s="425">
        <v>45911</v>
      </c>
      <c r="B4280" s="12">
        <v>254</v>
      </c>
      <c r="C4280" s="426">
        <v>2.1666666666666661</v>
      </c>
      <c r="D4280" s="426">
        <v>25.725480000000005</v>
      </c>
      <c r="E4280" s="14">
        <v>3.0033338798655262</v>
      </c>
      <c r="F4280" s="14">
        <v>0</v>
      </c>
    </row>
    <row r="4281" spans="1:6" x14ac:dyDescent="0.3">
      <c r="A4281" s="425">
        <v>45912</v>
      </c>
      <c r="B4281" s="12">
        <v>255</v>
      </c>
      <c r="C4281" s="426">
        <v>4.9999999999999996E-2</v>
      </c>
      <c r="D4281" s="426">
        <v>25.7818</v>
      </c>
      <c r="E4281" s="14">
        <v>3.0240336116231554</v>
      </c>
      <c r="F4281" s="14">
        <v>0</v>
      </c>
    </row>
    <row r="4282" spans="1:6" x14ac:dyDescent="0.3">
      <c r="A4282" s="425">
        <v>45913</v>
      </c>
      <c r="B4282" s="12">
        <v>256</v>
      </c>
      <c r="C4282" s="426">
        <v>0.5</v>
      </c>
      <c r="D4282" s="426">
        <v>25.697319999999998</v>
      </c>
      <c r="E4282" s="14">
        <v>2.9930332971161571</v>
      </c>
      <c r="F4282" s="14">
        <v>0</v>
      </c>
    </row>
    <row r="4283" spans="1:6" x14ac:dyDescent="0.3">
      <c r="A4283" s="425">
        <v>45914</v>
      </c>
      <c r="B4283" s="12">
        <v>257</v>
      </c>
      <c r="C4283" s="426">
        <v>1.1625000000000001</v>
      </c>
      <c r="D4283" s="426">
        <v>25.881640000000001</v>
      </c>
      <c r="E4283" s="14">
        <v>3.0610523246608659</v>
      </c>
      <c r="F4283" s="14">
        <v>0</v>
      </c>
    </row>
    <row r="4284" spans="1:6" x14ac:dyDescent="0.3">
      <c r="A4284" s="425">
        <v>45915</v>
      </c>
      <c r="B4284" s="12">
        <v>258</v>
      </c>
      <c r="C4284" s="426">
        <v>1.7777777777777777</v>
      </c>
      <c r="D4284" s="426">
        <v>25.857177777777778</v>
      </c>
      <c r="E4284" s="14">
        <v>3.0519438625067803</v>
      </c>
      <c r="F4284" s="14">
        <v>0</v>
      </c>
    </row>
    <row r="4285" spans="1:6" x14ac:dyDescent="0.3">
      <c r="A4285" s="425">
        <v>45916</v>
      </c>
      <c r="B4285" s="12">
        <v>259</v>
      </c>
      <c r="C4285" s="426">
        <v>5.7285714285714286</v>
      </c>
      <c r="D4285" s="426">
        <v>26.04206666666667</v>
      </c>
      <c r="E4285" s="14">
        <v>3.1214057863880935</v>
      </c>
      <c r="F4285" s="14">
        <v>0</v>
      </c>
    </row>
    <row r="4286" spans="1:6" x14ac:dyDescent="0.3">
      <c r="A4286" s="425">
        <v>45917</v>
      </c>
      <c r="B4286" s="12">
        <v>260</v>
      </c>
      <c r="C4286" s="426">
        <v>0.14285714285714285</v>
      </c>
      <c r="D4286" s="426">
        <v>26.187133333333332</v>
      </c>
      <c r="E4286" s="14">
        <v>3.1769091886813556</v>
      </c>
      <c r="F4286" s="14">
        <v>0</v>
      </c>
    </row>
    <row r="4287" spans="1:6" x14ac:dyDescent="0.3">
      <c r="A4287" s="425">
        <v>45918</v>
      </c>
      <c r="B4287" s="12">
        <v>261</v>
      </c>
      <c r="C4287" s="426">
        <v>0.5</v>
      </c>
      <c r="D4287" s="426">
        <v>26.133088888888889</v>
      </c>
      <c r="E4287" s="14">
        <v>3.1561280719010432</v>
      </c>
      <c r="F4287" s="14">
        <v>0</v>
      </c>
    </row>
    <row r="4288" spans="1:6" x14ac:dyDescent="0.3">
      <c r="A4288" s="425">
        <v>45919</v>
      </c>
      <c r="B4288" s="12">
        <v>262</v>
      </c>
      <c r="C4288" s="426">
        <v>0.55714285714285716</v>
      </c>
      <c r="D4288" s="426">
        <v>26.178600000000003</v>
      </c>
      <c r="E4288" s="14">
        <v>3.1736197846573395</v>
      </c>
      <c r="F4288" s="14">
        <v>0</v>
      </c>
    </row>
    <row r="4289" spans="1:6" x14ac:dyDescent="0.3">
      <c r="A4289" s="425">
        <v>45920</v>
      </c>
      <c r="B4289" s="12">
        <v>263</v>
      </c>
      <c r="C4289" s="426">
        <v>0</v>
      </c>
      <c r="D4289" s="426">
        <v>25.874244444444443</v>
      </c>
      <c r="E4289" s="14">
        <v>3.0582959754158998</v>
      </c>
      <c r="F4289" s="14">
        <v>0</v>
      </c>
    </row>
    <row r="4290" spans="1:6" x14ac:dyDescent="0.3">
      <c r="A4290" s="425">
        <v>45921</v>
      </c>
      <c r="B4290" s="12">
        <v>264</v>
      </c>
      <c r="C4290" s="426">
        <v>1.7437499999999999</v>
      </c>
      <c r="D4290" s="426">
        <v>25.80597777777778</v>
      </c>
      <c r="E4290" s="14">
        <v>3.0329602342666835</v>
      </c>
      <c r="F4290" s="14">
        <v>0</v>
      </c>
    </row>
    <row r="4291" spans="1:6" x14ac:dyDescent="0.3">
      <c r="A4291" s="425">
        <v>45922</v>
      </c>
      <c r="B4291" s="12">
        <v>265</v>
      </c>
      <c r="C4291" s="426">
        <v>1.5874999999999999</v>
      </c>
      <c r="D4291" s="426">
        <v>26.007933333333334</v>
      </c>
      <c r="E4291" s="14">
        <v>3.1084745090995991</v>
      </c>
      <c r="F4291" s="14">
        <v>0</v>
      </c>
    </row>
    <row r="4292" spans="1:6" x14ac:dyDescent="0.3">
      <c r="A4292" s="425">
        <v>45923</v>
      </c>
      <c r="B4292" s="12">
        <v>266</v>
      </c>
      <c r="C4292" s="426">
        <v>0.74285714285714277</v>
      </c>
      <c r="D4292" s="426">
        <v>26.101800000000001</v>
      </c>
      <c r="E4292" s="14">
        <v>3.1441530500510422</v>
      </c>
      <c r="F4292" s="14">
        <v>0</v>
      </c>
    </row>
    <row r="4293" spans="1:6" x14ac:dyDescent="0.3">
      <c r="A4293" s="425">
        <v>45924</v>
      </c>
      <c r="B4293" s="12">
        <v>267</v>
      </c>
      <c r="C4293" s="426">
        <v>0</v>
      </c>
      <c r="D4293" s="426">
        <v>25.817355555555558</v>
      </c>
      <c r="E4293" s="14">
        <v>3.0371693995629259</v>
      </c>
      <c r="F4293" s="14">
        <v>0</v>
      </c>
    </row>
    <row r="4294" spans="1:6" x14ac:dyDescent="0.3">
      <c r="A4294" s="425">
        <v>45925</v>
      </c>
      <c r="B4294" s="12">
        <v>268</v>
      </c>
      <c r="C4294" s="426">
        <v>0.94374999999999998</v>
      </c>
      <c r="D4294" s="426">
        <v>25.899844444444444</v>
      </c>
      <c r="E4294" s="14">
        <v>3.0678468933430714</v>
      </c>
      <c r="F4294" s="14">
        <v>0</v>
      </c>
    </row>
    <row r="4295" spans="1:6" x14ac:dyDescent="0.3">
      <c r="A4295" s="425">
        <v>45926</v>
      </c>
      <c r="B4295" s="12">
        <v>269</v>
      </c>
      <c r="C4295" s="426">
        <v>2.0874999999999999</v>
      </c>
      <c r="D4295" s="426">
        <v>26.141622222222225</v>
      </c>
      <c r="E4295" s="14">
        <v>3.1594011294834874</v>
      </c>
      <c r="F4295" s="14">
        <v>0</v>
      </c>
    </row>
    <row r="4296" spans="1:6" x14ac:dyDescent="0.3">
      <c r="A4296" s="425">
        <v>45927</v>
      </c>
      <c r="B4296" s="12">
        <v>270</v>
      </c>
      <c r="C4296" s="426">
        <v>0</v>
      </c>
      <c r="D4296" s="426">
        <v>26.170066666666671</v>
      </c>
      <c r="E4296" s="14">
        <v>3.1703334476584186</v>
      </c>
      <c r="F4296" s="14">
        <v>0</v>
      </c>
    </row>
    <row r="4297" spans="1:6" x14ac:dyDescent="0.3">
      <c r="A4297" s="425">
        <v>45928</v>
      </c>
      <c r="B4297" s="12">
        <v>271</v>
      </c>
      <c r="C4297" s="426">
        <v>0.57777777777777783</v>
      </c>
      <c r="D4297" s="426">
        <v>26.216999999999999</v>
      </c>
      <c r="E4297" s="14">
        <v>3.1884462693516902</v>
      </c>
      <c r="F4297" s="14">
        <v>0</v>
      </c>
    </row>
    <row r="4298" spans="1:6" x14ac:dyDescent="0.3">
      <c r="A4298" s="425">
        <v>45929</v>
      </c>
      <c r="B4298" s="12">
        <v>272</v>
      </c>
      <c r="C4298" s="426">
        <v>0.21249999999999999</v>
      </c>
      <c r="D4298" s="426">
        <v>26.252839999999999</v>
      </c>
      <c r="E4298" s="14">
        <v>3.2023404328839575</v>
      </c>
      <c r="F4298" s="14">
        <v>0</v>
      </c>
    </row>
    <row r="4299" spans="1:6" x14ac:dyDescent="0.3">
      <c r="A4299" s="425">
        <v>45930</v>
      </c>
      <c r="B4299" s="12">
        <v>273</v>
      </c>
      <c r="C4299" s="426">
        <v>0.95</v>
      </c>
      <c r="D4299" s="426">
        <v>26.109480000000001</v>
      </c>
      <c r="E4299" s="14">
        <v>3.1470885640386435</v>
      </c>
      <c r="F4299" s="14">
        <v>0</v>
      </c>
    </row>
    <row r="4300" spans="1:6" x14ac:dyDescent="0.3">
      <c r="A4300" s="425">
        <v>45931</v>
      </c>
      <c r="B4300" s="12">
        <v>274</v>
      </c>
      <c r="C4300" s="426">
        <v>5.5714285714285712</v>
      </c>
      <c r="D4300" s="426">
        <v>26.19652</v>
      </c>
      <c r="E4300" s="14">
        <v>3.2335399279374291</v>
      </c>
      <c r="F4300" s="14">
        <v>0</v>
      </c>
    </row>
    <row r="4301" spans="1:6" x14ac:dyDescent="0.3">
      <c r="A4301" s="425">
        <v>45932</v>
      </c>
      <c r="B4301" s="12">
        <v>275</v>
      </c>
      <c r="C4301" s="426">
        <v>7.5400000000000009</v>
      </c>
      <c r="D4301" s="426">
        <v>26.403880000000001</v>
      </c>
      <c r="E4301" s="14">
        <v>3.3158494653789616</v>
      </c>
      <c r="F4301" s="14">
        <v>0</v>
      </c>
    </row>
    <row r="4302" spans="1:6" x14ac:dyDescent="0.3">
      <c r="A4302" s="425">
        <v>45933</v>
      </c>
      <c r="B4302" s="12">
        <v>276</v>
      </c>
      <c r="C4302" s="426">
        <v>0</v>
      </c>
      <c r="D4302" s="426">
        <v>26.283560000000001</v>
      </c>
      <c r="E4302" s="14">
        <v>3.2678644387754772</v>
      </c>
      <c r="F4302" s="14">
        <v>0</v>
      </c>
    </row>
    <row r="4303" spans="1:6" x14ac:dyDescent="0.3">
      <c r="A4303" s="425">
        <v>45934</v>
      </c>
      <c r="B4303" s="12">
        <v>277</v>
      </c>
      <c r="C4303" s="426">
        <v>0.52222222222222225</v>
      </c>
      <c r="D4303" s="426">
        <v>26.36036</v>
      </c>
      <c r="E4303" s="14">
        <v>3.2984211741757385</v>
      </c>
      <c r="F4303" s="14">
        <v>0</v>
      </c>
    </row>
    <row r="4304" spans="1:6" x14ac:dyDescent="0.3">
      <c r="A4304" s="425">
        <v>45935</v>
      </c>
      <c r="B4304" s="12">
        <v>278</v>
      </c>
      <c r="C4304" s="426">
        <v>1.6111111111111112</v>
      </c>
      <c r="D4304" s="426">
        <v>26.437159999999999</v>
      </c>
      <c r="E4304" s="14">
        <v>3.3292321462019645</v>
      </c>
      <c r="F4304" s="14">
        <v>0</v>
      </c>
    </row>
    <row r="4305" spans="1:6" x14ac:dyDescent="0.3">
      <c r="A4305" s="425">
        <v>45936</v>
      </c>
      <c r="B4305" s="12">
        <v>279</v>
      </c>
      <c r="C4305" s="426">
        <v>4.8499999999999996</v>
      </c>
      <c r="D4305" s="426">
        <v>26.380839999999999</v>
      </c>
      <c r="E4305" s="14">
        <v>3.3066125457073747</v>
      </c>
      <c r="F4305" s="14">
        <v>0</v>
      </c>
    </row>
    <row r="4306" spans="1:6" x14ac:dyDescent="0.3">
      <c r="A4306" s="425">
        <v>45937</v>
      </c>
      <c r="B4306" s="12">
        <v>280</v>
      </c>
      <c r="C4306" s="426">
        <v>0.57999999999999996</v>
      </c>
      <c r="D4306" s="426">
        <v>26.411560000000001</v>
      </c>
      <c r="E4306" s="14">
        <v>3.3189335303552938</v>
      </c>
      <c r="F4306" s="14">
        <v>0</v>
      </c>
    </row>
    <row r="4307" spans="1:6" x14ac:dyDescent="0.3">
      <c r="A4307" s="425">
        <v>45938</v>
      </c>
      <c r="B4307" s="12">
        <v>281</v>
      </c>
      <c r="C4307" s="426">
        <v>2.6444444444444444</v>
      </c>
      <c r="D4307" s="426">
        <v>26.3322</v>
      </c>
      <c r="E4307" s="14">
        <v>3.2871875553159513</v>
      </c>
      <c r="F4307" s="14">
        <v>0</v>
      </c>
    </row>
    <row r="4308" spans="1:6" x14ac:dyDescent="0.3">
      <c r="A4308" s="425">
        <v>45939</v>
      </c>
      <c r="B4308" s="12">
        <v>282</v>
      </c>
      <c r="C4308" s="426">
        <v>2.7722222222222226</v>
      </c>
      <c r="D4308" s="426">
        <v>26.439720000000001</v>
      </c>
      <c r="E4308" s="14">
        <v>3.3302635653129968</v>
      </c>
      <c r="F4308" s="14">
        <v>0</v>
      </c>
    </row>
    <row r="4309" spans="1:6" x14ac:dyDescent="0.3">
      <c r="A4309" s="425">
        <v>45940</v>
      </c>
      <c r="B4309" s="12">
        <v>283</v>
      </c>
      <c r="C4309" s="426">
        <v>0.25</v>
      </c>
      <c r="D4309" s="426">
        <v>26.498600000000003</v>
      </c>
      <c r="E4309" s="14">
        <v>3.3540644454675648</v>
      </c>
      <c r="F4309" s="14">
        <v>0</v>
      </c>
    </row>
    <row r="4310" spans="1:6" x14ac:dyDescent="0.3">
      <c r="A4310" s="425">
        <v>45941</v>
      </c>
      <c r="B4310" s="12">
        <v>284</v>
      </c>
      <c r="C4310" s="426">
        <v>1.675</v>
      </c>
      <c r="D4310" s="426">
        <v>26.549800000000001</v>
      </c>
      <c r="E4310" s="14">
        <v>3.374882922885873</v>
      </c>
      <c r="F4310" s="14">
        <v>0</v>
      </c>
    </row>
    <row r="4311" spans="1:6" x14ac:dyDescent="0.3">
      <c r="A4311" s="425">
        <v>45942</v>
      </c>
      <c r="B4311" s="12">
        <v>285</v>
      </c>
      <c r="C4311" s="426">
        <v>5.5555555555555552E-2</v>
      </c>
      <c r="D4311" s="426">
        <v>26.60868</v>
      </c>
      <c r="E4311" s="14">
        <v>3.3989648220638036</v>
      </c>
      <c r="F4311" s="14">
        <v>0</v>
      </c>
    </row>
    <row r="4312" spans="1:6" x14ac:dyDescent="0.3">
      <c r="A4312" s="425">
        <v>45943</v>
      </c>
      <c r="B4312" s="12">
        <v>286</v>
      </c>
      <c r="C4312" s="426">
        <v>0</v>
      </c>
      <c r="D4312" s="426">
        <v>26.65476</v>
      </c>
      <c r="E4312" s="14">
        <v>3.4179166736901925</v>
      </c>
      <c r="F4312" s="14">
        <v>0</v>
      </c>
    </row>
    <row r="4313" spans="1:6" x14ac:dyDescent="0.3">
      <c r="A4313" s="425">
        <v>45944</v>
      </c>
      <c r="B4313" s="12">
        <v>287</v>
      </c>
      <c r="C4313" s="426">
        <v>1.6666666666666667</v>
      </c>
      <c r="D4313" s="426">
        <v>26.670120000000004</v>
      </c>
      <c r="E4313" s="14">
        <v>3.4242545032974672</v>
      </c>
      <c r="F4313" s="14">
        <v>0</v>
      </c>
    </row>
    <row r="4314" spans="1:6" x14ac:dyDescent="0.3">
      <c r="A4314" s="425">
        <v>45945</v>
      </c>
      <c r="B4314" s="12">
        <v>288</v>
      </c>
      <c r="C4314" s="426">
        <v>1.6714285714285713</v>
      </c>
      <c r="D4314" s="426">
        <v>26.5242</v>
      </c>
      <c r="E4314" s="14">
        <v>3.3644594769353389</v>
      </c>
      <c r="F4314" s="14">
        <v>0</v>
      </c>
    </row>
    <row r="4315" spans="1:6" x14ac:dyDescent="0.3">
      <c r="A4315" s="425">
        <v>45946</v>
      </c>
      <c r="B4315" s="12">
        <v>289</v>
      </c>
      <c r="C4315" s="426">
        <v>1.3666666666666667</v>
      </c>
      <c r="D4315" s="426">
        <v>26.434600000000003</v>
      </c>
      <c r="E4315" s="14">
        <v>3.328201010355369</v>
      </c>
      <c r="F4315" s="14">
        <v>0</v>
      </c>
    </row>
    <row r="4316" spans="1:6" x14ac:dyDescent="0.3">
      <c r="A4316" s="425">
        <v>45947</v>
      </c>
      <c r="B4316" s="12">
        <v>290</v>
      </c>
      <c r="C4316" s="426">
        <v>5.177777777777778</v>
      </c>
      <c r="D4316" s="426">
        <v>26.629159999999999</v>
      </c>
      <c r="E4316" s="14">
        <v>3.4073764584285469</v>
      </c>
      <c r="F4316" s="14">
        <v>0</v>
      </c>
    </row>
    <row r="4317" spans="1:6" x14ac:dyDescent="0.3">
      <c r="A4317" s="425">
        <v>45948</v>
      </c>
      <c r="B4317" s="12">
        <v>291</v>
      </c>
      <c r="C4317" s="426">
        <v>0.9</v>
      </c>
      <c r="D4317" s="426">
        <v>26.624040000000001</v>
      </c>
      <c r="E4317" s="14">
        <v>3.4052718386351843</v>
      </c>
      <c r="F4317" s="14">
        <v>0</v>
      </c>
    </row>
    <row r="4318" spans="1:6" x14ac:dyDescent="0.3">
      <c r="A4318" s="425">
        <v>45949</v>
      </c>
      <c r="B4318" s="12">
        <v>292</v>
      </c>
      <c r="C4318" s="426">
        <v>0</v>
      </c>
      <c r="D4318" s="426">
        <v>26.787880000000001</v>
      </c>
      <c r="E4318" s="14">
        <v>3.4731865352599187</v>
      </c>
      <c r="F4318" s="14">
        <v>0</v>
      </c>
    </row>
    <row r="4319" spans="1:6" x14ac:dyDescent="0.3">
      <c r="A4319" s="425">
        <v>45950</v>
      </c>
      <c r="B4319" s="12">
        <v>293</v>
      </c>
      <c r="C4319" s="426">
        <v>0.57999999999999996</v>
      </c>
      <c r="D4319" s="426">
        <v>26.711079999999999</v>
      </c>
      <c r="E4319" s="14">
        <v>3.4412056655286367</v>
      </c>
      <c r="F4319" s="14">
        <v>0</v>
      </c>
    </row>
    <row r="4320" spans="1:6" x14ac:dyDescent="0.3">
      <c r="A4320" s="425">
        <v>45951</v>
      </c>
      <c r="B4320" s="12">
        <v>294</v>
      </c>
      <c r="C4320" s="426">
        <v>2.5</v>
      </c>
      <c r="D4320" s="426">
        <v>26.847044444444442</v>
      </c>
      <c r="E4320" s="14">
        <v>3.4979996280664798</v>
      </c>
      <c r="F4320" s="14">
        <v>0</v>
      </c>
    </row>
    <row r="4321" spans="1:6" x14ac:dyDescent="0.3">
      <c r="A4321" s="425">
        <v>45952</v>
      </c>
      <c r="B4321" s="12">
        <v>295</v>
      </c>
      <c r="C4321" s="426">
        <v>0.58888888888888891</v>
      </c>
      <c r="D4321" s="426">
        <v>26.613799999999998</v>
      </c>
      <c r="E4321" s="14">
        <v>3.4010660206589542</v>
      </c>
      <c r="F4321" s="14">
        <v>0</v>
      </c>
    </row>
    <row r="4322" spans="1:6" x14ac:dyDescent="0.3">
      <c r="A4322" s="425">
        <v>45953</v>
      </c>
      <c r="B4322" s="12">
        <v>296</v>
      </c>
      <c r="C4322" s="426">
        <v>0.88888888888888884</v>
      </c>
      <c r="D4322" s="426">
        <v>26.58052</v>
      </c>
      <c r="E4322" s="14">
        <v>3.3874286015285593</v>
      </c>
      <c r="F4322" s="14">
        <v>0</v>
      </c>
    </row>
    <row r="4323" spans="1:6" x14ac:dyDescent="0.3">
      <c r="A4323" s="425">
        <v>45954</v>
      </c>
      <c r="B4323" s="12">
        <v>297</v>
      </c>
      <c r="C4323" s="426">
        <v>2.3937499999999998</v>
      </c>
      <c r="D4323" s="426">
        <v>26.521639999999998</v>
      </c>
      <c r="E4323" s="14">
        <v>3.3634186955634431</v>
      </c>
      <c r="F4323" s="14">
        <v>0</v>
      </c>
    </row>
    <row r="4324" spans="1:6" x14ac:dyDescent="0.3">
      <c r="A4324" s="425">
        <v>45955</v>
      </c>
      <c r="B4324" s="12">
        <v>298</v>
      </c>
      <c r="C4324" s="426">
        <v>2.125</v>
      </c>
      <c r="D4324" s="426">
        <v>26.728999999999999</v>
      </c>
      <c r="E4324" s="14">
        <v>3.4486448178912879</v>
      </c>
      <c r="F4324" s="14">
        <v>0</v>
      </c>
    </row>
    <row r="4325" spans="1:6" x14ac:dyDescent="0.3">
      <c r="A4325" s="425">
        <v>45956</v>
      </c>
      <c r="B4325" s="12">
        <v>299</v>
      </c>
      <c r="C4325" s="426">
        <v>3.8149999999999999</v>
      </c>
      <c r="D4325" s="426">
        <v>26.639400000000002</v>
      </c>
      <c r="E4325" s="14">
        <v>3.4115891206562048</v>
      </c>
      <c r="F4325" s="14">
        <v>0</v>
      </c>
    </row>
    <row r="4326" spans="1:6" x14ac:dyDescent="0.3">
      <c r="A4326" s="425">
        <v>45957</v>
      </c>
      <c r="B4326" s="12">
        <v>300</v>
      </c>
      <c r="C4326" s="426">
        <v>0.53749999999999998</v>
      </c>
      <c r="D4326" s="426">
        <v>26.695719999999998</v>
      </c>
      <c r="E4326" s="14">
        <v>3.4348404045650147</v>
      </c>
      <c r="F4326" s="14">
        <v>0</v>
      </c>
    </row>
    <row r="4327" spans="1:6" x14ac:dyDescent="0.3">
      <c r="A4327" s="425">
        <v>45958</v>
      </c>
      <c r="B4327" s="12">
        <v>301</v>
      </c>
      <c r="C4327" s="426">
        <v>4.1111111111111107</v>
      </c>
      <c r="D4327" s="426">
        <v>26.782760000000003</v>
      </c>
      <c r="E4327" s="14">
        <v>3.4710464546598465</v>
      </c>
      <c r="F4327" s="14">
        <v>0</v>
      </c>
    </row>
    <row r="4328" spans="1:6" x14ac:dyDescent="0.3">
      <c r="A4328" s="425">
        <v>45959</v>
      </c>
      <c r="B4328" s="12">
        <v>302</v>
      </c>
      <c r="C4328" s="426">
        <v>0.1111111111111111</v>
      </c>
      <c r="D4328" s="426">
        <v>26.798120000000001</v>
      </c>
      <c r="E4328" s="14">
        <v>3.4774701382107942</v>
      </c>
      <c r="F4328" s="14">
        <v>0</v>
      </c>
    </row>
    <row r="4329" spans="1:6" x14ac:dyDescent="0.3">
      <c r="A4329" s="425">
        <v>45960</v>
      </c>
      <c r="B4329" s="12">
        <v>303</v>
      </c>
      <c r="C4329" s="426">
        <v>5.322222222222222</v>
      </c>
      <c r="D4329" s="426">
        <v>26.813479999999998</v>
      </c>
      <c r="E4329" s="14">
        <v>3.4839041500869667</v>
      </c>
      <c r="F4329" s="14">
        <v>0</v>
      </c>
    </row>
    <row r="4330" spans="1:6" x14ac:dyDescent="0.3">
      <c r="A4330" s="425">
        <v>45961</v>
      </c>
      <c r="B4330" s="12">
        <v>304</v>
      </c>
      <c r="C4330" s="426">
        <v>3</v>
      </c>
      <c r="D4330" s="426">
        <v>26.979880000000001</v>
      </c>
      <c r="E4330" s="14">
        <v>3.5542694765295484</v>
      </c>
      <c r="F4330" s="14">
        <v>0</v>
      </c>
    </row>
    <row r="4331" spans="1:6" x14ac:dyDescent="0.3">
      <c r="A4331" s="425">
        <v>45962</v>
      </c>
      <c r="B4331" s="12">
        <v>305</v>
      </c>
      <c r="C4331" s="426">
        <v>0.78888888888888886</v>
      </c>
      <c r="D4331" s="426">
        <v>26.792999999999999</v>
      </c>
      <c r="E4331" s="14">
        <v>3.5038140561816213</v>
      </c>
      <c r="F4331" s="14">
        <v>0</v>
      </c>
    </row>
    <row r="4332" spans="1:6" x14ac:dyDescent="0.3">
      <c r="A4332" s="425">
        <v>45963</v>
      </c>
      <c r="B4332" s="12">
        <v>306</v>
      </c>
      <c r="C4332" s="426">
        <v>0.68888888888888888</v>
      </c>
      <c r="D4332" s="426">
        <v>26.723880000000001</v>
      </c>
      <c r="E4332" s="14">
        <v>3.4747680619895811</v>
      </c>
      <c r="F4332" s="14">
        <v>0</v>
      </c>
    </row>
    <row r="4333" spans="1:6" x14ac:dyDescent="0.3">
      <c r="A4333" s="425">
        <v>45964</v>
      </c>
      <c r="B4333" s="12">
        <v>307</v>
      </c>
      <c r="C4333" s="426">
        <v>0</v>
      </c>
      <c r="D4333" s="426">
        <v>26.769960000000005</v>
      </c>
      <c r="E4333" s="14">
        <v>3.4941086582006906</v>
      </c>
      <c r="F4333" s="14">
        <v>0</v>
      </c>
    </row>
    <row r="4334" spans="1:6" x14ac:dyDescent="0.3">
      <c r="A4334" s="425">
        <v>45965</v>
      </c>
      <c r="B4334" s="12">
        <v>308</v>
      </c>
      <c r="C4334" s="426">
        <v>3.2375000000000003</v>
      </c>
      <c r="D4334" s="426">
        <v>26.782760000000003</v>
      </c>
      <c r="E4334" s="14">
        <v>3.4994976551078785</v>
      </c>
      <c r="F4334" s="14">
        <v>0</v>
      </c>
    </row>
    <row r="4335" spans="1:6" x14ac:dyDescent="0.3">
      <c r="A4335" s="425">
        <v>45966</v>
      </c>
      <c r="B4335" s="12">
        <v>309</v>
      </c>
      <c r="C4335" s="426">
        <v>3.2399999999999998</v>
      </c>
      <c r="D4335" s="426">
        <v>26.92868</v>
      </c>
      <c r="E4335" s="14">
        <v>3.56144384014096</v>
      </c>
      <c r="F4335" s="14">
        <v>0</v>
      </c>
    </row>
    <row r="4336" spans="1:6" x14ac:dyDescent="0.3">
      <c r="A4336" s="425">
        <v>45967</v>
      </c>
      <c r="B4336" s="12">
        <v>310</v>
      </c>
      <c r="C4336" s="426">
        <v>0.79999999999999993</v>
      </c>
      <c r="D4336" s="426">
        <v>26.997800000000005</v>
      </c>
      <c r="E4336" s="14">
        <v>3.5911159765983505</v>
      </c>
      <c r="F4336" s="14">
        <v>0</v>
      </c>
    </row>
    <row r="4337" spans="1:6" x14ac:dyDescent="0.3">
      <c r="A4337" s="425">
        <v>45968</v>
      </c>
      <c r="B4337" s="12">
        <v>311</v>
      </c>
      <c r="C4337" s="426">
        <v>1.9750000000000001</v>
      </c>
      <c r="D4337" s="426">
        <v>27.08484</v>
      </c>
      <c r="E4337" s="14">
        <v>3.6287829837560621</v>
      </c>
      <c r="F4337" s="14">
        <v>0</v>
      </c>
    </row>
    <row r="4338" spans="1:6" x14ac:dyDescent="0.3">
      <c r="A4338" s="425">
        <v>45969</v>
      </c>
      <c r="B4338" s="12">
        <v>312</v>
      </c>
      <c r="C4338" s="426">
        <v>0.42777777777777776</v>
      </c>
      <c r="D4338" s="426">
        <v>26.887720000000002</v>
      </c>
      <c r="E4338" s="14">
        <v>3.5439603379882314</v>
      </c>
      <c r="F4338" s="14">
        <v>0</v>
      </c>
    </row>
    <row r="4339" spans="1:6" x14ac:dyDescent="0.3">
      <c r="A4339" s="425">
        <v>45970</v>
      </c>
      <c r="B4339" s="12">
        <v>313</v>
      </c>
      <c r="C4339" s="426">
        <v>6.0166666666666675</v>
      </c>
      <c r="D4339" s="426">
        <v>26.967079999999999</v>
      </c>
      <c r="E4339" s="14">
        <v>3.577902177349424</v>
      </c>
      <c r="F4339" s="14">
        <v>0</v>
      </c>
    </row>
    <row r="4340" spans="1:6" x14ac:dyDescent="0.3">
      <c r="A4340" s="425">
        <v>45971</v>
      </c>
      <c r="B4340" s="12">
        <v>314</v>
      </c>
      <c r="C4340" s="426">
        <v>2.5375000000000001</v>
      </c>
      <c r="D4340" s="426">
        <v>27.020840000000003</v>
      </c>
      <c r="E4340" s="14">
        <v>3.6010538473260274</v>
      </c>
      <c r="F4340" s="14">
        <v>0</v>
      </c>
    </row>
    <row r="4341" spans="1:6" x14ac:dyDescent="0.3">
      <c r="A4341" s="425">
        <v>45972</v>
      </c>
      <c r="B4341" s="12">
        <v>315</v>
      </c>
      <c r="C4341" s="426">
        <v>0</v>
      </c>
      <c r="D4341" s="426">
        <v>27.059240000000003</v>
      </c>
      <c r="E4341" s="14">
        <v>3.6176694420652931</v>
      </c>
      <c r="F4341" s="14">
        <v>0</v>
      </c>
    </row>
    <row r="4342" spans="1:6" x14ac:dyDescent="0.3">
      <c r="A4342" s="425">
        <v>45973</v>
      </c>
      <c r="B4342" s="12">
        <v>316</v>
      </c>
      <c r="C4342" s="426">
        <v>1.0299999999999998</v>
      </c>
      <c r="D4342" s="426">
        <v>27.189799999999998</v>
      </c>
      <c r="E4342" s="14">
        <v>3.674654198996739</v>
      </c>
      <c r="F4342" s="14">
        <v>0</v>
      </c>
    </row>
    <row r="4343" spans="1:6" x14ac:dyDescent="0.3">
      <c r="A4343" s="425">
        <v>45974</v>
      </c>
      <c r="B4343" s="12">
        <v>317</v>
      </c>
      <c r="C4343" s="426">
        <v>0.05</v>
      </c>
      <c r="D4343" s="426">
        <v>27.105319999999999</v>
      </c>
      <c r="E4343" s="14">
        <v>3.637694848999689</v>
      </c>
      <c r="F4343" s="14">
        <v>0</v>
      </c>
    </row>
    <row r="4344" spans="1:6" x14ac:dyDescent="0.3">
      <c r="A4344" s="425">
        <v>45975</v>
      </c>
      <c r="B4344" s="12">
        <v>318</v>
      </c>
      <c r="C4344" s="426">
        <v>1.9214285714285713</v>
      </c>
      <c r="D4344" s="426">
        <v>27.064360000000001</v>
      </c>
      <c r="E4344" s="14">
        <v>3.6198898146175491</v>
      </c>
      <c r="F4344" s="14">
        <v>0</v>
      </c>
    </row>
    <row r="4345" spans="1:6" x14ac:dyDescent="0.3">
      <c r="A4345" s="425">
        <v>45976</v>
      </c>
      <c r="B4345" s="12">
        <v>319</v>
      </c>
      <c r="C4345" s="426">
        <v>1.7666666666666666</v>
      </c>
      <c r="D4345" s="426">
        <v>27.077159999999999</v>
      </c>
      <c r="E4345" s="14">
        <v>3.6254458550822997</v>
      </c>
      <c r="F4345" s="14">
        <v>0</v>
      </c>
    </row>
    <row r="4346" spans="1:6" x14ac:dyDescent="0.3">
      <c r="A4346" s="425">
        <v>45977</v>
      </c>
      <c r="B4346" s="12">
        <v>320</v>
      </c>
      <c r="C4346" s="426">
        <v>11.31111111111111</v>
      </c>
      <c r="D4346" s="426">
        <v>27.107880000000002</v>
      </c>
      <c r="E4346" s="14">
        <v>3.6388101473767338</v>
      </c>
      <c r="F4346" s="14">
        <v>0</v>
      </c>
    </row>
    <row r="4347" spans="1:6" x14ac:dyDescent="0.3">
      <c r="A4347" s="425">
        <v>45978</v>
      </c>
      <c r="B4347" s="12">
        <v>321</v>
      </c>
      <c r="C4347" s="426">
        <v>0</v>
      </c>
      <c r="D4347" s="426">
        <v>27.133479999999999</v>
      </c>
      <c r="E4347" s="14">
        <v>3.6499792149747967</v>
      </c>
      <c r="F4347" s="14">
        <v>0</v>
      </c>
    </row>
    <row r="4348" spans="1:6" x14ac:dyDescent="0.3">
      <c r="A4348" s="425">
        <v>45979</v>
      </c>
      <c r="B4348" s="12">
        <v>322</v>
      </c>
      <c r="C4348" s="426">
        <v>1.9416666666666667</v>
      </c>
      <c r="D4348" s="426">
        <v>27.128644444444443</v>
      </c>
      <c r="E4348" s="14">
        <v>3.6478672614293126</v>
      </c>
      <c r="F4348" s="14">
        <v>0</v>
      </c>
    </row>
    <row r="4349" spans="1:6" x14ac:dyDescent="0.3">
      <c r="A4349" s="425">
        <v>45980</v>
      </c>
      <c r="B4349" s="12">
        <v>323</v>
      </c>
      <c r="C4349" s="426">
        <v>5.9124999999999996</v>
      </c>
      <c r="D4349" s="426">
        <v>27.097355555555559</v>
      </c>
      <c r="E4349" s="14">
        <v>3.634226901186989</v>
      </c>
      <c r="F4349" s="14">
        <v>0</v>
      </c>
    </row>
    <row r="4350" spans="1:6" x14ac:dyDescent="0.3">
      <c r="A4350" s="425">
        <v>45981</v>
      </c>
      <c r="B4350" s="12">
        <v>324</v>
      </c>
      <c r="C4350" s="426">
        <v>7.75</v>
      </c>
      <c r="D4350" s="426">
        <v>27.09451111111111</v>
      </c>
      <c r="E4350" s="14">
        <v>3.6329890339651283</v>
      </c>
      <c r="F4350" s="14">
        <v>0</v>
      </c>
    </row>
    <row r="4351" spans="1:6" x14ac:dyDescent="0.3">
      <c r="A4351" s="425">
        <v>45982</v>
      </c>
      <c r="B4351" s="12">
        <v>325</v>
      </c>
      <c r="C4351" s="426">
        <v>5.5250000000000004</v>
      </c>
      <c r="D4351" s="426">
        <v>27.169319999999999</v>
      </c>
      <c r="E4351" s="14">
        <v>3.6656650741274115</v>
      </c>
      <c r="F4351" s="14">
        <v>0</v>
      </c>
    </row>
    <row r="4352" spans="1:6" x14ac:dyDescent="0.3">
      <c r="A4352" s="425">
        <v>45983</v>
      </c>
      <c r="B4352" s="12">
        <v>326</v>
      </c>
      <c r="C4352" s="426">
        <v>8.0555555555555554</v>
      </c>
      <c r="D4352" s="426">
        <v>26.884022222222224</v>
      </c>
      <c r="E4352" s="14">
        <v>3.5423856233920668</v>
      </c>
      <c r="F4352" s="14">
        <v>0</v>
      </c>
    </row>
    <row r="4353" spans="1:6" x14ac:dyDescent="0.3">
      <c r="A4353" s="425">
        <v>45984</v>
      </c>
      <c r="B4353" s="12">
        <v>327</v>
      </c>
      <c r="C4353" s="426">
        <v>2.4714285714285715</v>
      </c>
      <c r="D4353" s="426">
        <v>26.943755555555555</v>
      </c>
      <c r="E4353" s="14">
        <v>3.5678974616311527</v>
      </c>
      <c r="F4353" s="14">
        <v>0</v>
      </c>
    </row>
    <row r="4354" spans="1:6" x14ac:dyDescent="0.3">
      <c r="A4354" s="425">
        <v>45985</v>
      </c>
      <c r="B4354" s="12">
        <v>328</v>
      </c>
      <c r="C4354" s="426">
        <v>1.53125</v>
      </c>
      <c r="D4354" s="426">
        <v>26.980733333333333</v>
      </c>
      <c r="E4354" s="14">
        <v>3.5837698019636148</v>
      </c>
      <c r="F4354" s="14">
        <v>0</v>
      </c>
    </row>
    <row r="4355" spans="1:6" x14ac:dyDescent="0.3">
      <c r="A4355" s="425">
        <v>45986</v>
      </c>
      <c r="B4355" s="12">
        <v>329</v>
      </c>
      <c r="C4355" s="426">
        <v>1.79375</v>
      </c>
      <c r="D4355" s="426">
        <v>26.975044444444443</v>
      </c>
      <c r="E4355" s="14">
        <v>3.5813239523770122</v>
      </c>
      <c r="F4355" s="14">
        <v>0</v>
      </c>
    </row>
    <row r="4356" spans="1:6" x14ac:dyDescent="0.3">
      <c r="A4356" s="425">
        <v>45987</v>
      </c>
      <c r="B4356" s="12">
        <v>330</v>
      </c>
      <c r="C4356" s="426">
        <v>7.1749999999999998</v>
      </c>
      <c r="D4356" s="426">
        <v>27.020555555555553</v>
      </c>
      <c r="E4356" s="14">
        <v>3.6009310136582346</v>
      </c>
      <c r="F4356" s="14">
        <v>0</v>
      </c>
    </row>
    <row r="4357" spans="1:6" x14ac:dyDescent="0.3">
      <c r="A4357" s="425">
        <v>45988</v>
      </c>
      <c r="B4357" s="12">
        <v>331</v>
      </c>
      <c r="C4357" s="426">
        <v>14.45</v>
      </c>
      <c r="D4357" s="426">
        <v>26.949444444444445</v>
      </c>
      <c r="E4357" s="14">
        <v>3.5703354102319276</v>
      </c>
      <c r="F4357" s="14">
        <v>0</v>
      </c>
    </row>
    <row r="4358" spans="1:6" x14ac:dyDescent="0.3">
      <c r="A4358" s="425">
        <v>45989</v>
      </c>
      <c r="B4358" s="12">
        <v>332</v>
      </c>
      <c r="C4358" s="426">
        <v>9.2437499999999986</v>
      </c>
      <c r="D4358" s="426">
        <v>27.034777777777776</v>
      </c>
      <c r="E4358" s="14">
        <v>3.6070771060261726</v>
      </c>
      <c r="F4358" s="14">
        <v>0</v>
      </c>
    </row>
    <row r="4359" spans="1:6" x14ac:dyDescent="0.3">
      <c r="A4359" s="425">
        <v>45990</v>
      </c>
      <c r="B4359" s="12">
        <v>333</v>
      </c>
      <c r="C4359" s="426">
        <v>2.4857142857142853</v>
      </c>
      <c r="D4359" s="426">
        <v>27.208288888888891</v>
      </c>
      <c r="E4359" s="14">
        <v>3.6827854962633668</v>
      </c>
      <c r="F4359" s="14">
        <v>0</v>
      </c>
    </row>
    <row r="4360" spans="1:6" x14ac:dyDescent="0.3">
      <c r="A4360" s="425">
        <v>45991</v>
      </c>
      <c r="B4360" s="12">
        <v>334</v>
      </c>
      <c r="C4360" s="426">
        <v>1.9000000000000001</v>
      </c>
      <c r="D4360" s="426">
        <v>27.154244444444448</v>
      </c>
      <c r="E4360" s="14">
        <v>3.6590600611496886</v>
      </c>
      <c r="F4360" s="14">
        <v>0</v>
      </c>
    </row>
    <row r="4361" spans="1:6" x14ac:dyDescent="0.3">
      <c r="A4361" s="425">
        <v>45992</v>
      </c>
      <c r="B4361" s="12">
        <v>335</v>
      </c>
      <c r="C4361" s="426">
        <v>5.73</v>
      </c>
      <c r="D4361" s="426">
        <v>27.05468888888889</v>
      </c>
      <c r="E4361" s="14">
        <v>3.6156967576905301</v>
      </c>
      <c r="F4361" s="14">
        <v>0</v>
      </c>
    </row>
    <row r="4362" spans="1:6" x14ac:dyDescent="0.3">
      <c r="A4362" s="425">
        <v>45993</v>
      </c>
      <c r="B4362" s="12">
        <v>336</v>
      </c>
      <c r="C4362" s="426">
        <v>2.0062500000000001</v>
      </c>
      <c r="D4362" s="426">
        <v>27.037622222222222</v>
      </c>
      <c r="E4362" s="14">
        <v>3.6083074044568311</v>
      </c>
      <c r="F4362" s="14">
        <v>0</v>
      </c>
    </row>
    <row r="4363" spans="1:6" x14ac:dyDescent="0.3">
      <c r="A4363" s="425">
        <v>45994</v>
      </c>
      <c r="B4363" s="12">
        <v>337</v>
      </c>
      <c r="C4363" s="426">
        <v>5.9555555555555557</v>
      </c>
      <c r="D4363" s="426">
        <v>26.885159999999999</v>
      </c>
      <c r="E4363" s="14">
        <v>3.5428700864866185</v>
      </c>
      <c r="F4363" s="14">
        <v>0</v>
      </c>
    </row>
    <row r="4364" spans="1:6" x14ac:dyDescent="0.3">
      <c r="A4364" s="425">
        <v>45995</v>
      </c>
      <c r="B4364" s="12">
        <v>338</v>
      </c>
      <c r="C4364" s="426">
        <v>7.4611111111111121</v>
      </c>
      <c r="D4364" s="426">
        <v>27.02084</v>
      </c>
      <c r="E4364" s="14">
        <v>3.6010538473260261</v>
      </c>
      <c r="F4364" s="14">
        <v>0</v>
      </c>
    </row>
    <row r="4365" spans="1:6" x14ac:dyDescent="0.3">
      <c r="A4365" s="425">
        <v>45996</v>
      </c>
      <c r="B4365" s="12">
        <v>339</v>
      </c>
      <c r="C4365" s="426">
        <v>4.9000000000000004</v>
      </c>
      <c r="D4365" s="426">
        <v>26.821159999999999</v>
      </c>
      <c r="E4365" s="14">
        <v>3.5157080229314448</v>
      </c>
      <c r="F4365" s="14">
        <v>0</v>
      </c>
    </row>
    <row r="4366" spans="1:6" x14ac:dyDescent="0.3">
      <c r="A4366" s="425">
        <v>45997</v>
      </c>
      <c r="B4366" s="12">
        <v>340</v>
      </c>
      <c r="C4366" s="426">
        <v>5.2555555555555555</v>
      </c>
      <c r="D4366" s="426">
        <v>26.910760000000003</v>
      </c>
      <c r="E4366" s="14">
        <v>3.553785661417439</v>
      </c>
      <c r="F4366" s="14">
        <v>0</v>
      </c>
    </row>
    <row r="4367" spans="1:6" x14ac:dyDescent="0.3">
      <c r="A4367" s="425">
        <v>45998</v>
      </c>
      <c r="B4367" s="12">
        <v>341</v>
      </c>
      <c r="C4367" s="426">
        <v>3.35</v>
      </c>
      <c r="D4367" s="426">
        <v>27.031933333333335</v>
      </c>
      <c r="E4367" s="14">
        <v>3.6058471676280446</v>
      </c>
      <c r="F4367" s="14">
        <v>0</v>
      </c>
    </row>
    <row r="4368" spans="1:6" x14ac:dyDescent="0.3">
      <c r="A4368" s="425">
        <v>45999</v>
      </c>
      <c r="B4368" s="12">
        <v>342</v>
      </c>
      <c r="C4368" s="426">
        <v>3.0333333333333332</v>
      </c>
      <c r="D4368" s="426">
        <v>27.188377777777774</v>
      </c>
      <c r="E4368" s="14">
        <v>3.6740293481119477</v>
      </c>
      <c r="F4368" s="14">
        <v>0</v>
      </c>
    </row>
    <row r="4369" spans="1:6" x14ac:dyDescent="0.3">
      <c r="A4369" s="425">
        <v>46000</v>
      </c>
      <c r="B4369" s="12">
        <v>343</v>
      </c>
      <c r="C4369" s="426">
        <v>6.1428571428571432</v>
      </c>
      <c r="D4369" s="426">
        <v>26.906777777777776</v>
      </c>
      <c r="E4369" s="14">
        <v>3.5520857765371234</v>
      </c>
      <c r="F4369" s="14">
        <v>0</v>
      </c>
    </row>
    <row r="4370" spans="1:6" x14ac:dyDescent="0.3">
      <c r="A4370" s="425">
        <v>46001</v>
      </c>
      <c r="B4370" s="12">
        <v>344</v>
      </c>
      <c r="C4370" s="426">
        <v>8.6083333333333325</v>
      </c>
      <c r="D4370" s="426">
        <v>26.77252</v>
      </c>
      <c r="E4370" s="14">
        <v>3.4951858795479032</v>
      </c>
      <c r="F4370" s="14">
        <v>0</v>
      </c>
    </row>
    <row r="4371" spans="1:6" x14ac:dyDescent="0.3">
      <c r="A4371" s="425">
        <v>46002</v>
      </c>
      <c r="B4371" s="12">
        <v>345</v>
      </c>
      <c r="C4371" s="426">
        <v>10.75</v>
      </c>
      <c r="D4371" s="426">
        <v>26.813479999999998</v>
      </c>
      <c r="E4371" s="14">
        <v>3.5124607414811226</v>
      </c>
      <c r="F4371" s="14">
        <v>0</v>
      </c>
    </row>
    <row r="4372" spans="1:6" x14ac:dyDescent="0.3">
      <c r="A4372" s="425">
        <v>46003</v>
      </c>
      <c r="B4372" s="12">
        <v>346</v>
      </c>
      <c r="C4372" s="426">
        <v>11.9</v>
      </c>
      <c r="D4372" s="426">
        <v>26.762280000000004</v>
      </c>
      <c r="E4372" s="14">
        <v>3.4908787278482825</v>
      </c>
      <c r="F4372" s="14">
        <v>0</v>
      </c>
    </row>
    <row r="4373" spans="1:6" x14ac:dyDescent="0.3">
      <c r="A4373" s="425">
        <v>46004</v>
      </c>
      <c r="B4373" s="12">
        <v>347</v>
      </c>
      <c r="C4373" s="426">
        <v>10.692857142857141</v>
      </c>
      <c r="D4373" s="426">
        <v>26.887720000000002</v>
      </c>
      <c r="E4373" s="14">
        <v>3.5439603379882318</v>
      </c>
      <c r="F4373" s="14">
        <v>0</v>
      </c>
    </row>
    <row r="4374" spans="1:6" x14ac:dyDescent="0.3">
      <c r="A4374" s="425">
        <v>46005</v>
      </c>
      <c r="B4374" s="12">
        <v>348</v>
      </c>
      <c r="C4374" s="426">
        <v>16.95</v>
      </c>
      <c r="D4374" s="426">
        <v>26.713639999999998</v>
      </c>
      <c r="E4374" s="14">
        <v>3.4704828510289714</v>
      </c>
      <c r="F4374" s="14">
        <v>0</v>
      </c>
    </row>
    <row r="4375" spans="1:6" x14ac:dyDescent="0.3">
      <c r="A4375" s="425">
        <v>46006</v>
      </c>
      <c r="B4375" s="12">
        <v>349</v>
      </c>
      <c r="C4375" s="426">
        <v>2.4500000000000002</v>
      </c>
      <c r="D4375" s="426">
        <v>26.83652</v>
      </c>
      <c r="E4375" s="14">
        <v>3.522210402537147</v>
      </c>
      <c r="F4375" s="14">
        <v>0</v>
      </c>
    </row>
    <row r="4376" spans="1:6" x14ac:dyDescent="0.3">
      <c r="A4376" s="425">
        <v>46007</v>
      </c>
      <c r="B4376" s="12">
        <v>350</v>
      </c>
      <c r="C4376" s="426">
        <v>15.488888888888889</v>
      </c>
      <c r="D4376" s="426">
        <v>26.997799999999998</v>
      </c>
      <c r="E4376" s="14">
        <v>3.5911159765983505</v>
      </c>
      <c r="F4376" s="14">
        <v>0</v>
      </c>
    </row>
    <row r="4377" spans="1:6" x14ac:dyDescent="0.3">
      <c r="A4377" s="425">
        <v>46008</v>
      </c>
      <c r="B4377" s="12">
        <v>351</v>
      </c>
      <c r="C4377" s="426">
        <v>7.4400000000000022</v>
      </c>
      <c r="D4377" s="426">
        <v>26.953000000000003</v>
      </c>
      <c r="E4377" s="14">
        <v>3.5718598572620572</v>
      </c>
      <c r="F4377" s="14">
        <v>0</v>
      </c>
    </row>
    <row r="4378" spans="1:6" x14ac:dyDescent="0.3">
      <c r="A4378" s="425">
        <v>46009</v>
      </c>
      <c r="B4378" s="12">
        <v>352</v>
      </c>
      <c r="C4378" s="426">
        <v>8.2499999999999982</v>
      </c>
      <c r="D4378" s="426">
        <v>26.959400000000002</v>
      </c>
      <c r="E4378" s="14">
        <v>3.5746052756087985</v>
      </c>
      <c r="F4378" s="14">
        <v>0</v>
      </c>
    </row>
    <row r="4379" spans="1:6" x14ac:dyDescent="0.3">
      <c r="A4379" s="425">
        <v>46010</v>
      </c>
      <c r="B4379" s="12">
        <v>353</v>
      </c>
      <c r="C4379" s="426">
        <v>16.485714285714288</v>
      </c>
      <c r="D4379" s="426">
        <v>26.785320000000002</v>
      </c>
      <c r="E4379" s="14">
        <v>3.5005763216698256</v>
      </c>
      <c r="F4379" s="14">
        <v>0</v>
      </c>
    </row>
    <row r="4380" spans="1:6" x14ac:dyDescent="0.3">
      <c r="A4380" s="425">
        <v>46011</v>
      </c>
      <c r="B4380" s="12">
        <v>354</v>
      </c>
      <c r="C4380" s="426">
        <v>7.46875</v>
      </c>
      <c r="D4380" s="426">
        <v>26.647933333333334</v>
      </c>
      <c r="E4380" s="14">
        <v>3.4430958083634895</v>
      </c>
      <c r="F4380" s="14">
        <v>0</v>
      </c>
    </row>
    <row r="4381" spans="1:6" x14ac:dyDescent="0.3">
      <c r="A4381" s="425">
        <v>46012</v>
      </c>
      <c r="B4381" s="12">
        <v>355</v>
      </c>
      <c r="C4381" s="426">
        <v>8.1000000000000014</v>
      </c>
      <c r="D4381" s="426">
        <v>26.995240000000003</v>
      </c>
      <c r="E4381" s="14">
        <v>3.5900132253627581</v>
      </c>
      <c r="F4381" s="14">
        <v>0</v>
      </c>
    </row>
    <row r="4382" spans="1:6" x14ac:dyDescent="0.3">
      <c r="A4382" s="425">
        <v>46013</v>
      </c>
      <c r="B4382" s="12">
        <v>356</v>
      </c>
      <c r="C4382" s="426">
        <v>3.5944444444444446</v>
      </c>
      <c r="D4382" s="426">
        <v>26.773800000000001</v>
      </c>
      <c r="E4382" s="14">
        <v>3.4957245985916239</v>
      </c>
      <c r="F4382" s="14">
        <v>0</v>
      </c>
    </row>
    <row r="4383" spans="1:6" x14ac:dyDescent="0.3">
      <c r="A4383" s="425">
        <v>46014</v>
      </c>
      <c r="B4383" s="12">
        <v>357</v>
      </c>
      <c r="C4383" s="426">
        <v>6.1437499999999998</v>
      </c>
      <c r="D4383" s="426">
        <v>26.821800000000003</v>
      </c>
      <c r="E4383" s="14">
        <v>3.515978747311348</v>
      </c>
      <c r="F4383" s="14">
        <v>0</v>
      </c>
    </row>
    <row r="4384" spans="1:6" x14ac:dyDescent="0.3">
      <c r="A4384" s="425">
        <v>46015</v>
      </c>
      <c r="B4384" s="12">
        <v>358</v>
      </c>
      <c r="C4384" s="426">
        <v>5.9333333333333336</v>
      </c>
      <c r="D4384" s="426">
        <v>26.83652</v>
      </c>
      <c r="E4384" s="14">
        <v>3.522210402537147</v>
      </c>
      <c r="F4384" s="14">
        <v>0</v>
      </c>
    </row>
    <row r="4385" spans="1:6" x14ac:dyDescent="0.3">
      <c r="A4385" s="425">
        <v>46016</v>
      </c>
      <c r="B4385" s="12">
        <v>359</v>
      </c>
      <c r="C4385" s="426">
        <v>7.5625</v>
      </c>
      <c r="D4385" s="426">
        <v>26.577960000000004</v>
      </c>
      <c r="E4385" s="14">
        <v>3.414138788927795</v>
      </c>
      <c r="F4385" s="14">
        <v>0</v>
      </c>
    </row>
    <row r="4386" spans="1:6" x14ac:dyDescent="0.3">
      <c r="A4386" s="425">
        <v>46017</v>
      </c>
      <c r="B4386" s="12">
        <v>360</v>
      </c>
      <c r="C4386" s="426">
        <v>5.8611111111111107</v>
      </c>
      <c r="D4386" s="426">
        <v>26.852733333333333</v>
      </c>
      <c r="E4386" s="14">
        <v>3.5290853374816913</v>
      </c>
      <c r="F4386" s="14">
        <v>0</v>
      </c>
    </row>
    <row r="4387" spans="1:6" x14ac:dyDescent="0.3">
      <c r="A4387" s="425">
        <v>46018</v>
      </c>
      <c r="B4387" s="12">
        <v>361</v>
      </c>
      <c r="C4387" s="426">
        <v>7.8166666666666664</v>
      </c>
      <c r="D4387" s="426">
        <v>26.881177777777779</v>
      </c>
      <c r="E4387" s="14">
        <v>3.5411747163670042</v>
      </c>
      <c r="F4387" s="14">
        <v>0</v>
      </c>
    </row>
    <row r="4388" spans="1:6" x14ac:dyDescent="0.3">
      <c r="A4388" s="425">
        <v>46019</v>
      </c>
      <c r="B4388" s="12">
        <v>362</v>
      </c>
      <c r="C4388" s="426">
        <v>6.614285714285713</v>
      </c>
      <c r="D4388" s="426">
        <v>26.572200000000002</v>
      </c>
      <c r="E4388" s="14">
        <v>3.4117646914853328</v>
      </c>
      <c r="F4388" s="14">
        <v>0</v>
      </c>
    </row>
    <row r="4389" spans="1:6" x14ac:dyDescent="0.3">
      <c r="A4389" s="425">
        <v>46020</v>
      </c>
      <c r="B4389" s="12">
        <v>363</v>
      </c>
      <c r="C4389" s="426">
        <v>11.285714285714286</v>
      </c>
      <c r="D4389" s="426">
        <v>26.650777777777776</v>
      </c>
      <c r="E4389" s="14">
        <v>3.4442774662483098</v>
      </c>
      <c r="F4389" s="14">
        <v>0</v>
      </c>
    </row>
    <row r="4390" spans="1:6" x14ac:dyDescent="0.3">
      <c r="A4390" s="425">
        <v>46021</v>
      </c>
      <c r="B4390" s="12">
        <v>364</v>
      </c>
      <c r="C4390" s="426">
        <v>8.18888888888889</v>
      </c>
      <c r="D4390" s="426">
        <v>26.443133333333332</v>
      </c>
      <c r="E4390" s="14">
        <v>3.3589477497635163</v>
      </c>
      <c r="F4390" s="14">
        <v>0</v>
      </c>
    </row>
    <row r="4391" spans="1:6" x14ac:dyDescent="0.3">
      <c r="A4391" s="425">
        <v>46022</v>
      </c>
      <c r="B4391" s="12">
        <v>365</v>
      </c>
      <c r="C4391" s="426">
        <v>3.5124999999999997</v>
      </c>
      <c r="D4391" s="426">
        <v>26.63086666666667</v>
      </c>
      <c r="E4391" s="14">
        <v>3.436013319501412</v>
      </c>
      <c r="F4391" s="14">
        <v>0</v>
      </c>
    </row>
    <row r="4392" spans="1:6" x14ac:dyDescent="0.3">
      <c r="A4392" s="425">
        <v>46023</v>
      </c>
      <c r="B4392" s="12">
        <v>1</v>
      </c>
      <c r="C4392" s="426">
        <v>19</v>
      </c>
      <c r="D4392" s="426">
        <v>26.366333333333337</v>
      </c>
      <c r="E4392" s="14">
        <v>3.32786426308886</v>
      </c>
      <c r="F4392" s="14">
        <v>0</v>
      </c>
    </row>
    <row r="4393" spans="1:6" x14ac:dyDescent="0.3">
      <c r="A4393" s="425">
        <v>46024</v>
      </c>
      <c r="B4393" s="12">
        <v>2</v>
      </c>
      <c r="C4393" s="426">
        <v>25.112500000000001</v>
      </c>
      <c r="D4393" s="426">
        <v>26.391080000000002</v>
      </c>
      <c r="E4393" s="14">
        <v>3.3378520236023852</v>
      </c>
      <c r="F4393" s="14">
        <v>0</v>
      </c>
    </row>
    <row r="4394" spans="1:6" x14ac:dyDescent="0.3">
      <c r="A4394" s="425">
        <v>46025</v>
      </c>
      <c r="B4394" s="12">
        <v>3</v>
      </c>
      <c r="C4394" s="426">
        <v>6.625</v>
      </c>
      <c r="D4394" s="426">
        <v>26.649640000000005</v>
      </c>
      <c r="E4394" s="14">
        <v>3.4438047604652868</v>
      </c>
      <c r="F4394" s="14">
        <v>0</v>
      </c>
    </row>
    <row r="4395" spans="1:6" x14ac:dyDescent="0.3">
      <c r="A4395" s="425">
        <v>46026</v>
      </c>
      <c r="B4395" s="12">
        <v>4</v>
      </c>
      <c r="C4395" s="426">
        <v>4.6187500000000004</v>
      </c>
      <c r="D4395" s="426">
        <v>26.739240000000002</v>
      </c>
      <c r="E4395" s="14">
        <v>3.4812045339453439</v>
      </c>
      <c r="F4395" s="14">
        <v>0</v>
      </c>
    </row>
    <row r="4396" spans="1:6" x14ac:dyDescent="0.3">
      <c r="A4396" s="425">
        <v>46027</v>
      </c>
      <c r="B4396" s="12">
        <v>5</v>
      </c>
      <c r="C4396" s="426">
        <v>4.8722222222222227</v>
      </c>
      <c r="D4396" s="426">
        <v>26.536999999999999</v>
      </c>
      <c r="E4396" s="14">
        <v>3.3972878730950749</v>
      </c>
      <c r="F4396" s="14">
        <v>0</v>
      </c>
    </row>
    <row r="4397" spans="1:6" x14ac:dyDescent="0.3">
      <c r="A4397" s="425">
        <v>46028</v>
      </c>
      <c r="B4397" s="12">
        <v>6</v>
      </c>
      <c r="C4397" s="426">
        <v>2.1111111111111112</v>
      </c>
      <c r="D4397" s="426">
        <v>26.64452</v>
      </c>
      <c r="E4397" s="14">
        <v>3.441678287793565</v>
      </c>
      <c r="F4397" s="14">
        <v>0</v>
      </c>
    </row>
    <row r="4398" spans="1:6" x14ac:dyDescent="0.3">
      <c r="A4398" s="425">
        <v>46029</v>
      </c>
      <c r="B4398" s="12">
        <v>7</v>
      </c>
      <c r="C4398" s="426">
        <v>3.9649999999999999</v>
      </c>
      <c r="D4398" s="426">
        <v>26.69828</v>
      </c>
      <c r="E4398" s="14">
        <v>3.4640636859608467</v>
      </c>
      <c r="F4398" s="14">
        <v>0</v>
      </c>
    </row>
    <row r="4399" spans="1:6" x14ac:dyDescent="0.3">
      <c r="A4399" s="425">
        <v>46030</v>
      </c>
      <c r="B4399" s="12">
        <v>8</v>
      </c>
      <c r="C4399" s="426">
        <v>6.1150000000000002</v>
      </c>
      <c r="D4399" s="426">
        <v>26.723880000000001</v>
      </c>
      <c r="E4399" s="14">
        <v>3.4747680619895815</v>
      </c>
      <c r="F4399" s="14">
        <v>0</v>
      </c>
    </row>
    <row r="4400" spans="1:6" x14ac:dyDescent="0.3">
      <c r="A4400" s="425">
        <v>46031</v>
      </c>
      <c r="B4400" s="12">
        <v>9</v>
      </c>
      <c r="C4400" s="426">
        <v>7.5299999999999994</v>
      </c>
      <c r="D4400" s="426">
        <v>26.51652</v>
      </c>
      <c r="E4400" s="14">
        <v>3.3888899358487299</v>
      </c>
      <c r="F4400" s="14">
        <v>0</v>
      </c>
    </row>
    <row r="4401" spans="1:6" x14ac:dyDescent="0.3">
      <c r="A4401" s="425">
        <v>46032</v>
      </c>
      <c r="B4401" s="12">
        <v>10</v>
      </c>
      <c r="C4401" s="426">
        <v>8.5500000000000007</v>
      </c>
      <c r="D4401" s="426">
        <v>26.462760000000003</v>
      </c>
      <c r="E4401" s="14">
        <v>3.3669325236415926</v>
      </c>
      <c r="F4401" s="14">
        <v>0</v>
      </c>
    </row>
    <row r="4402" spans="1:6" x14ac:dyDescent="0.3">
      <c r="A4402" s="425">
        <v>46033</v>
      </c>
      <c r="B4402" s="12">
        <v>11</v>
      </c>
      <c r="C4402" s="426">
        <v>11.172222222222222</v>
      </c>
      <c r="D4402" s="426">
        <v>26.621480000000002</v>
      </c>
      <c r="E4402" s="14">
        <v>3.4321233987446815</v>
      </c>
      <c r="F4402" s="14">
        <v>0</v>
      </c>
    </row>
    <row r="4403" spans="1:6" x14ac:dyDescent="0.3">
      <c r="A4403" s="425">
        <v>46034</v>
      </c>
      <c r="B4403" s="12">
        <v>12</v>
      </c>
      <c r="C4403" s="426">
        <v>9.8555555555555561</v>
      </c>
      <c r="D4403" s="426">
        <v>26.539560000000002</v>
      </c>
      <c r="E4403" s="14">
        <v>3.3983389046961685</v>
      </c>
      <c r="F4403" s="14">
        <v>0</v>
      </c>
    </row>
    <row r="4404" spans="1:6" x14ac:dyDescent="0.3">
      <c r="A4404" s="425">
        <v>46035</v>
      </c>
      <c r="B4404" s="12">
        <v>13</v>
      </c>
      <c r="C4404" s="426">
        <v>5.4</v>
      </c>
      <c r="D4404" s="426">
        <v>26.60868</v>
      </c>
      <c r="E4404" s="14">
        <v>3.4268251894577695</v>
      </c>
      <c r="F4404" s="14">
        <v>0</v>
      </c>
    </row>
    <row r="4405" spans="1:6" x14ac:dyDescent="0.3">
      <c r="A4405" s="425">
        <v>46036</v>
      </c>
      <c r="B4405" s="12">
        <v>14</v>
      </c>
      <c r="C4405" s="426">
        <v>3.3875000000000002</v>
      </c>
      <c r="D4405" s="426">
        <v>26.636839999999999</v>
      </c>
      <c r="E4405" s="14">
        <v>3.4384907364441695</v>
      </c>
      <c r="F4405" s="14">
        <v>0</v>
      </c>
    </row>
    <row r="4406" spans="1:6" x14ac:dyDescent="0.3">
      <c r="A4406" s="425">
        <v>46037</v>
      </c>
      <c r="B4406" s="12">
        <v>15</v>
      </c>
      <c r="C4406" s="426">
        <v>19.542857142857144</v>
      </c>
      <c r="D4406" s="426">
        <v>26.316839999999999</v>
      </c>
      <c r="E4406" s="14">
        <v>3.3079685746657641</v>
      </c>
      <c r="F4406" s="14">
        <v>0</v>
      </c>
    </row>
    <row r="4407" spans="1:6" x14ac:dyDescent="0.3">
      <c r="A4407" s="425">
        <v>46038</v>
      </c>
      <c r="B4407" s="12">
        <v>16</v>
      </c>
      <c r="C4407" s="426">
        <v>12.549999999999999</v>
      </c>
      <c r="D4407" s="426">
        <v>26.575400000000002</v>
      </c>
      <c r="E4407" s="14">
        <v>3.4130834551385565</v>
      </c>
      <c r="F4407" s="14">
        <v>0</v>
      </c>
    </row>
    <row r="4408" spans="1:6" x14ac:dyDescent="0.3">
      <c r="A4408" s="425">
        <v>46039</v>
      </c>
      <c r="B4408" s="12">
        <v>17</v>
      </c>
      <c r="C4408" s="426">
        <v>8</v>
      </c>
      <c r="D4408" s="426">
        <v>26.636839999999999</v>
      </c>
      <c r="E4408" s="14">
        <v>3.4384907364441695</v>
      </c>
      <c r="F4408" s="14">
        <v>0</v>
      </c>
    </row>
    <row r="4409" spans="1:6" x14ac:dyDescent="0.3">
      <c r="A4409" s="425">
        <v>46040</v>
      </c>
      <c r="B4409" s="12">
        <v>18</v>
      </c>
      <c r="C4409" s="426">
        <v>15.622222222222222</v>
      </c>
      <c r="D4409" s="426">
        <v>26.59844</v>
      </c>
      <c r="E4409" s="14">
        <v>3.4225917941745738</v>
      </c>
      <c r="F4409" s="14">
        <v>0</v>
      </c>
    </row>
    <row r="4410" spans="1:6" x14ac:dyDescent="0.3">
      <c r="A4410" s="425">
        <v>46041</v>
      </c>
      <c r="B4410" s="12">
        <v>19</v>
      </c>
      <c r="C4410" s="426">
        <v>5.54</v>
      </c>
      <c r="D4410" s="426">
        <v>26.368040000000001</v>
      </c>
      <c r="E4410" s="14">
        <v>3.3285522193021064</v>
      </c>
      <c r="F4410" s="14">
        <v>0</v>
      </c>
    </row>
    <row r="4411" spans="1:6" x14ac:dyDescent="0.3">
      <c r="A4411" s="425">
        <v>46042</v>
      </c>
      <c r="B4411" s="12">
        <v>20</v>
      </c>
      <c r="C4411" s="426">
        <v>7.6950000000000003</v>
      </c>
      <c r="D4411" s="426">
        <v>26.475559999999998</v>
      </c>
      <c r="E4411" s="14">
        <v>3.3721490359723365</v>
      </c>
      <c r="F4411" s="14">
        <v>0</v>
      </c>
    </row>
    <row r="4412" spans="1:6" x14ac:dyDescent="0.3">
      <c r="A4412" s="425">
        <v>46043</v>
      </c>
      <c r="B4412" s="12">
        <v>21</v>
      </c>
      <c r="C4412" s="426">
        <v>2.5062500000000001</v>
      </c>
      <c r="D4412" s="426">
        <v>26.713639999999998</v>
      </c>
      <c r="E4412" s="14">
        <v>3.4704828510289718</v>
      </c>
      <c r="F4412" s="14">
        <v>0</v>
      </c>
    </row>
    <row r="4413" spans="1:6" x14ac:dyDescent="0.3">
      <c r="A4413" s="425">
        <v>46044</v>
      </c>
      <c r="B4413" s="12">
        <v>22</v>
      </c>
      <c r="C4413" s="426">
        <v>12.11</v>
      </c>
      <c r="D4413" s="426">
        <v>26.626600000000003</v>
      </c>
      <c r="E4413" s="14">
        <v>3.4342446945165999</v>
      </c>
      <c r="F4413" s="14">
        <v>0</v>
      </c>
    </row>
    <row r="4414" spans="1:6" x14ac:dyDescent="0.3">
      <c r="A4414" s="425">
        <v>46045</v>
      </c>
      <c r="B4414" s="12">
        <v>23</v>
      </c>
      <c r="C4414" s="426">
        <v>5.6444444444444439</v>
      </c>
      <c r="D4414" s="426">
        <v>26.721320000000002</v>
      </c>
      <c r="E4414" s="14">
        <v>3.473696326564276</v>
      </c>
      <c r="F4414" s="14">
        <v>0</v>
      </c>
    </row>
    <row r="4415" spans="1:6" x14ac:dyDescent="0.3">
      <c r="A4415" s="425">
        <v>46046</v>
      </c>
      <c r="B4415" s="12">
        <v>24</v>
      </c>
      <c r="C4415" s="426">
        <v>1.03125</v>
      </c>
      <c r="D4415" s="426">
        <v>26.667559999999998</v>
      </c>
      <c r="E4415" s="14">
        <v>3.451256480250513</v>
      </c>
      <c r="F4415" s="14">
        <v>0</v>
      </c>
    </row>
    <row r="4416" spans="1:6" x14ac:dyDescent="0.3">
      <c r="A4416" s="425">
        <v>46047</v>
      </c>
      <c r="B4416" s="12">
        <v>25</v>
      </c>
      <c r="C4416" s="426">
        <v>3.2600000000000002</v>
      </c>
      <c r="D4416" s="426">
        <v>26.734120000000004</v>
      </c>
      <c r="E4416" s="14">
        <v>3.4790578889487258</v>
      </c>
      <c r="F4416" s="14">
        <v>0</v>
      </c>
    </row>
    <row r="4417" spans="1:6" x14ac:dyDescent="0.3">
      <c r="A4417" s="425">
        <v>46048</v>
      </c>
      <c r="B4417" s="12">
        <v>26</v>
      </c>
      <c r="C4417" s="426">
        <v>4.6375000000000002</v>
      </c>
      <c r="D4417" s="426">
        <v>26.585639999999998</v>
      </c>
      <c r="E4417" s="14">
        <v>3.4173065125242172</v>
      </c>
      <c r="F4417" s="14">
        <v>0</v>
      </c>
    </row>
    <row r="4418" spans="1:6" x14ac:dyDescent="0.3">
      <c r="A4418" s="425">
        <v>46049</v>
      </c>
      <c r="B4418" s="12">
        <v>27</v>
      </c>
      <c r="C4418" s="426">
        <v>12.264999999999999</v>
      </c>
      <c r="D4418" s="426">
        <v>26.59076</v>
      </c>
      <c r="E4418" s="14">
        <v>3.4194197637058745</v>
      </c>
      <c r="F4418" s="14">
        <v>0</v>
      </c>
    </row>
    <row r="4419" spans="1:6" x14ac:dyDescent="0.3">
      <c r="A4419" s="425">
        <v>46050</v>
      </c>
      <c r="B4419" s="12">
        <v>28</v>
      </c>
      <c r="C4419" s="426">
        <v>2.1222222222222222</v>
      </c>
      <c r="D4419" s="426">
        <v>26.529320000000002</v>
      </c>
      <c r="E4419" s="14">
        <v>3.3941364978127977</v>
      </c>
      <c r="F4419" s="14">
        <v>0</v>
      </c>
    </row>
    <row r="4420" spans="1:6" x14ac:dyDescent="0.3">
      <c r="A4420" s="425">
        <v>46051</v>
      </c>
      <c r="B4420" s="12">
        <v>29</v>
      </c>
      <c r="C4420" s="426">
        <v>4.9849999999999994</v>
      </c>
      <c r="D4420" s="426">
        <v>26.465888888888891</v>
      </c>
      <c r="E4420" s="14">
        <v>3.3682070110553153</v>
      </c>
      <c r="F4420" s="14">
        <v>0</v>
      </c>
    </row>
    <row r="4421" spans="1:6" x14ac:dyDescent="0.3">
      <c r="A4421" s="425">
        <v>46052</v>
      </c>
      <c r="B4421" s="12">
        <v>30</v>
      </c>
      <c r="C4421" s="426">
        <v>23.512499999999999</v>
      </c>
      <c r="D4421" s="426">
        <v>26.639400000000002</v>
      </c>
      <c r="E4421" s="14">
        <v>3.4395529659074855</v>
      </c>
      <c r="F4421" s="14">
        <v>0</v>
      </c>
    </row>
    <row r="4422" spans="1:6" x14ac:dyDescent="0.3">
      <c r="A4422" s="425">
        <v>46053</v>
      </c>
      <c r="B4422" s="12">
        <v>31</v>
      </c>
      <c r="C4422" s="426">
        <v>7.1099999999999994</v>
      </c>
      <c r="D4422" s="426">
        <v>26.398759999999999</v>
      </c>
      <c r="E4422" s="14">
        <v>3.3409570895002476</v>
      </c>
      <c r="F4422" s="14">
        <v>0</v>
      </c>
    </row>
    <row r="4423" spans="1:6" x14ac:dyDescent="0.3">
      <c r="A4423" s="425">
        <v>46054</v>
      </c>
      <c r="B4423" s="12">
        <v>32</v>
      </c>
      <c r="C4423" s="426">
        <v>12.071428571428571</v>
      </c>
      <c r="D4423" s="426">
        <v>26.398759999999999</v>
      </c>
      <c r="E4423" s="14">
        <v>3.3137948367400822</v>
      </c>
      <c r="F4423" s="14">
        <v>0</v>
      </c>
    </row>
    <row r="4424" spans="1:6" x14ac:dyDescent="0.3">
      <c r="A4424" s="425">
        <v>46055</v>
      </c>
      <c r="B4424" s="12">
        <v>33</v>
      </c>
      <c r="C4424" s="426">
        <v>16.84375</v>
      </c>
      <c r="D4424" s="426">
        <v>26.304040000000004</v>
      </c>
      <c r="E4424" s="14">
        <v>3.2759880825449814</v>
      </c>
      <c r="F4424" s="14">
        <v>0</v>
      </c>
    </row>
    <row r="4425" spans="1:6" x14ac:dyDescent="0.3">
      <c r="A4425" s="425">
        <v>46056</v>
      </c>
      <c r="B4425" s="12">
        <v>34</v>
      </c>
      <c r="C4425" s="426">
        <v>8.9500000000000011</v>
      </c>
      <c r="D4425" s="426">
        <v>26.457639999999998</v>
      </c>
      <c r="E4425" s="14">
        <v>3.3374914326724672</v>
      </c>
      <c r="F4425" s="14">
        <v>0</v>
      </c>
    </row>
    <row r="4426" spans="1:6" x14ac:dyDescent="0.3">
      <c r="A4426" s="425">
        <v>46057</v>
      </c>
      <c r="B4426" s="12">
        <v>35</v>
      </c>
      <c r="C4426" s="426">
        <v>3.4833333333333334</v>
      </c>
      <c r="D4426" s="426">
        <v>26.48836</v>
      </c>
      <c r="E4426" s="14">
        <v>3.349914383142397</v>
      </c>
      <c r="F4426" s="14">
        <v>0</v>
      </c>
    </row>
    <row r="4427" spans="1:6" x14ac:dyDescent="0.3">
      <c r="A4427" s="425">
        <v>46058</v>
      </c>
      <c r="B4427" s="12">
        <v>36</v>
      </c>
      <c r="C4427" s="426">
        <v>8.6</v>
      </c>
      <c r="D4427" s="426">
        <v>26.403880000000001</v>
      </c>
      <c r="E4427" s="14">
        <v>3.315849465378963</v>
      </c>
      <c r="F4427" s="14">
        <v>0</v>
      </c>
    </row>
    <row r="4428" spans="1:6" x14ac:dyDescent="0.3">
      <c r="A4428" s="425">
        <v>46059</v>
      </c>
      <c r="B4428" s="12">
        <v>37</v>
      </c>
      <c r="C4428" s="426">
        <v>5.5277777777777777</v>
      </c>
      <c r="D4428" s="426">
        <v>26.659880000000001</v>
      </c>
      <c r="E4428" s="14">
        <v>3.4200281414433102</v>
      </c>
      <c r="F4428" s="14">
        <v>0</v>
      </c>
    </row>
    <row r="4429" spans="1:6" x14ac:dyDescent="0.3">
      <c r="A4429" s="425">
        <v>46060</v>
      </c>
      <c r="B4429" s="12">
        <v>38</v>
      </c>
      <c r="C4429" s="426">
        <v>10.029999999999999</v>
      </c>
      <c r="D4429" s="426">
        <v>26.50628</v>
      </c>
      <c r="E4429" s="14">
        <v>3.3571799729257874</v>
      </c>
      <c r="F4429" s="14">
        <v>0</v>
      </c>
    </row>
    <row r="4430" spans="1:6" x14ac:dyDescent="0.3">
      <c r="A4430" s="425">
        <v>46061</v>
      </c>
      <c r="B4430" s="12">
        <v>39</v>
      </c>
      <c r="C4430" s="426">
        <v>10.78888888888889</v>
      </c>
      <c r="D4430" s="426">
        <v>26.508839999999999</v>
      </c>
      <c r="E4430" s="14">
        <v>3.3582190499716496</v>
      </c>
      <c r="F4430" s="14">
        <v>0</v>
      </c>
    </row>
    <row r="4431" spans="1:6" x14ac:dyDescent="0.3">
      <c r="A4431" s="425">
        <v>46062</v>
      </c>
      <c r="B4431" s="12">
        <v>40</v>
      </c>
      <c r="C4431" s="426">
        <v>6.58</v>
      </c>
      <c r="D4431" s="426">
        <v>26.542120000000004</v>
      </c>
      <c r="E4431" s="14">
        <v>3.3717529040419318</v>
      </c>
      <c r="F4431" s="14">
        <v>0</v>
      </c>
    </row>
    <row r="4432" spans="1:6" x14ac:dyDescent="0.3">
      <c r="A4432" s="425">
        <v>46063</v>
      </c>
      <c r="B4432" s="12">
        <v>41</v>
      </c>
      <c r="C4432" s="426">
        <v>6.5055555555555555</v>
      </c>
      <c r="D4432" s="426">
        <v>26.437159999999999</v>
      </c>
      <c r="E4432" s="14">
        <v>3.3292321462019645</v>
      </c>
      <c r="F4432" s="14">
        <v>0</v>
      </c>
    </row>
    <row r="4433" spans="1:6" x14ac:dyDescent="0.3">
      <c r="A4433" s="425">
        <v>46064</v>
      </c>
      <c r="B4433" s="12">
        <v>42</v>
      </c>
      <c r="C4433" s="426">
        <v>10.490000000000002</v>
      </c>
      <c r="D4433" s="426">
        <v>26.411559999999998</v>
      </c>
      <c r="E4433" s="14">
        <v>3.3189335303552912</v>
      </c>
      <c r="F4433" s="14">
        <v>0</v>
      </c>
    </row>
    <row r="4434" spans="1:6" x14ac:dyDescent="0.3">
      <c r="A4434" s="425">
        <v>46065</v>
      </c>
      <c r="B4434" s="12">
        <v>43</v>
      </c>
      <c r="C4434" s="426">
        <v>17.12777777777778</v>
      </c>
      <c r="D4434" s="426">
        <v>26.352679999999999</v>
      </c>
      <c r="E4434" s="14">
        <v>3.2953540715741592</v>
      </c>
      <c r="F4434" s="14">
        <v>0</v>
      </c>
    </row>
    <row r="4435" spans="1:6" x14ac:dyDescent="0.3">
      <c r="A4435" s="425">
        <v>46066</v>
      </c>
      <c r="B4435" s="12">
        <v>44</v>
      </c>
      <c r="C4435" s="426">
        <v>5.0250000000000004</v>
      </c>
      <c r="D4435" s="426">
        <v>26.401320000000002</v>
      </c>
      <c r="E4435" s="14">
        <v>3.3148220096089664</v>
      </c>
      <c r="F4435" s="14">
        <v>0</v>
      </c>
    </row>
    <row r="4436" spans="1:6" x14ac:dyDescent="0.3">
      <c r="A4436" s="425">
        <v>46067</v>
      </c>
      <c r="B4436" s="12">
        <v>45</v>
      </c>
      <c r="C4436" s="426">
        <v>17.324999999999999</v>
      </c>
      <c r="D4436" s="426">
        <v>26.377711111111111</v>
      </c>
      <c r="E4436" s="14">
        <v>3.3053599155901288</v>
      </c>
      <c r="F4436" s="14">
        <v>0</v>
      </c>
    </row>
    <row r="4437" spans="1:6" x14ac:dyDescent="0.3">
      <c r="A4437" s="425">
        <v>46068</v>
      </c>
      <c r="B4437" s="12">
        <v>46</v>
      </c>
      <c r="C4437" s="426">
        <v>1.9666666666666666</v>
      </c>
      <c r="D4437" s="426">
        <v>26.389088888888889</v>
      </c>
      <c r="E4437" s="14">
        <v>3.3099169585459203</v>
      </c>
      <c r="F4437" s="14">
        <v>0</v>
      </c>
    </row>
    <row r="4438" spans="1:6" x14ac:dyDescent="0.3">
      <c r="A4438" s="425">
        <v>46069</v>
      </c>
      <c r="B4438" s="12">
        <v>47</v>
      </c>
      <c r="C4438" s="426">
        <v>11.284999999999998</v>
      </c>
      <c r="D4438" s="426">
        <v>26.329640000000005</v>
      </c>
      <c r="E4438" s="14">
        <v>3.2861680109529412</v>
      </c>
      <c r="F4438" s="14">
        <v>0</v>
      </c>
    </row>
    <row r="4439" spans="1:6" x14ac:dyDescent="0.3">
      <c r="A4439" s="425">
        <v>46070</v>
      </c>
      <c r="B4439" s="12">
        <v>48</v>
      </c>
      <c r="C4439" s="426">
        <v>5.7700000000000005</v>
      </c>
      <c r="D4439" s="426">
        <v>26.283560000000001</v>
      </c>
      <c r="E4439" s="14">
        <v>3.2678644387754767</v>
      </c>
      <c r="F4439" s="14">
        <v>0</v>
      </c>
    </row>
    <row r="4440" spans="1:6" x14ac:dyDescent="0.3">
      <c r="A4440" s="425">
        <v>46071</v>
      </c>
      <c r="B4440" s="12">
        <v>49</v>
      </c>
      <c r="C4440" s="426">
        <v>14.875</v>
      </c>
      <c r="D4440" s="426">
        <v>26.311720000000001</v>
      </c>
      <c r="E4440" s="14">
        <v>3.279039099799665</v>
      </c>
      <c r="F4440" s="14">
        <v>0</v>
      </c>
    </row>
    <row r="4441" spans="1:6" x14ac:dyDescent="0.3">
      <c r="A4441" s="425">
        <v>46072</v>
      </c>
      <c r="B4441" s="12">
        <v>50</v>
      </c>
      <c r="C4441" s="426">
        <v>13.855</v>
      </c>
      <c r="D4441" s="426">
        <v>26.201640000000005</v>
      </c>
      <c r="E4441" s="14">
        <v>3.2355500206609391</v>
      </c>
      <c r="F4441" s="14">
        <v>0</v>
      </c>
    </row>
    <row r="4442" spans="1:6" x14ac:dyDescent="0.3">
      <c r="A4442" s="425">
        <v>46073</v>
      </c>
      <c r="B4442" s="12">
        <v>51</v>
      </c>
      <c r="C4442" s="426">
        <v>4.9666666666666668</v>
      </c>
      <c r="D4442" s="426">
        <v>26.48068</v>
      </c>
      <c r="E4442" s="14">
        <v>3.3468048162069746</v>
      </c>
      <c r="F4442" s="14">
        <v>0</v>
      </c>
    </row>
    <row r="4443" spans="1:6" x14ac:dyDescent="0.3">
      <c r="A4443" s="425">
        <v>46074</v>
      </c>
      <c r="B4443" s="12">
        <v>52</v>
      </c>
      <c r="C4443" s="426">
        <v>10.005555555555553</v>
      </c>
      <c r="D4443" s="426">
        <v>26.237480000000001</v>
      </c>
      <c r="E4443" s="14">
        <v>3.2496521386892354</v>
      </c>
      <c r="F4443" s="14">
        <v>0</v>
      </c>
    </row>
    <row r="4444" spans="1:6" x14ac:dyDescent="0.3">
      <c r="A4444" s="425">
        <v>46075</v>
      </c>
      <c r="B4444" s="12">
        <v>53</v>
      </c>
      <c r="C4444" s="426">
        <v>7.5650000000000004</v>
      </c>
      <c r="D4444" s="426">
        <v>26.47044</v>
      </c>
      <c r="E4444" s="14">
        <v>3.3426626987086192</v>
      </c>
      <c r="F4444" s="14">
        <v>0</v>
      </c>
    </row>
    <row r="4445" spans="1:6" x14ac:dyDescent="0.3">
      <c r="A4445" s="425">
        <v>46076</v>
      </c>
      <c r="B4445" s="12">
        <v>54</v>
      </c>
      <c r="C4445" s="426">
        <v>12.25</v>
      </c>
      <c r="D4445" s="426">
        <v>26.490919999999999</v>
      </c>
      <c r="E4445" s="14">
        <v>3.3509514729849936</v>
      </c>
      <c r="F4445" s="14">
        <v>0</v>
      </c>
    </row>
    <row r="4446" spans="1:6" x14ac:dyDescent="0.3">
      <c r="A4446" s="425">
        <v>46077</v>
      </c>
      <c r="B4446" s="12">
        <v>55</v>
      </c>
      <c r="C4446" s="426">
        <v>9.21875</v>
      </c>
      <c r="D4446" s="426">
        <v>26.513960000000004</v>
      </c>
      <c r="E4446" s="14">
        <v>3.360298056058276</v>
      </c>
      <c r="F4446" s="14">
        <v>0</v>
      </c>
    </row>
    <row r="4447" spans="1:6" x14ac:dyDescent="0.3">
      <c r="A4447" s="425">
        <v>46078</v>
      </c>
      <c r="B4447" s="12">
        <v>56</v>
      </c>
      <c r="C4447" s="426">
        <v>7.7111111111111104</v>
      </c>
      <c r="D4447" s="426">
        <v>26.593320000000002</v>
      </c>
      <c r="E4447" s="14">
        <v>3.392668065375716</v>
      </c>
      <c r="F4447" s="14">
        <v>0</v>
      </c>
    </row>
    <row r="4448" spans="1:6" x14ac:dyDescent="0.3">
      <c r="A4448" s="425">
        <v>46079</v>
      </c>
      <c r="B4448" s="12">
        <v>57</v>
      </c>
      <c r="C4448" s="426">
        <v>7.8250000000000002</v>
      </c>
      <c r="D4448" s="426">
        <v>26.577960000000004</v>
      </c>
      <c r="E4448" s="14">
        <v>3.3863815630015521</v>
      </c>
      <c r="F4448" s="14">
        <v>0</v>
      </c>
    </row>
    <row r="4449" spans="1:6" x14ac:dyDescent="0.3">
      <c r="A4449" s="425">
        <v>46080</v>
      </c>
      <c r="B4449" s="12">
        <v>58</v>
      </c>
      <c r="C4449" s="426">
        <v>7.3944444444444439</v>
      </c>
      <c r="D4449" s="426">
        <v>26.409000000000006</v>
      </c>
      <c r="E4449" s="14">
        <v>3.3179052257261641</v>
      </c>
      <c r="F4449" s="14">
        <v>0</v>
      </c>
    </row>
    <row r="4450" spans="1:6" x14ac:dyDescent="0.3">
      <c r="A4450" s="425">
        <v>46081</v>
      </c>
      <c r="B4450" s="12">
        <v>59</v>
      </c>
      <c r="C4450" s="426">
        <v>9.0055555555555546</v>
      </c>
      <c r="D4450" s="426">
        <v>26.542120000000004</v>
      </c>
      <c r="E4450" s="14">
        <v>3.3717529040419318</v>
      </c>
      <c r="F4450" s="14">
        <v>0</v>
      </c>
    </row>
    <row r="4451" spans="1:6" x14ac:dyDescent="0.3">
      <c r="A4451" s="425">
        <v>46082</v>
      </c>
      <c r="B4451" s="12">
        <v>60</v>
      </c>
      <c r="C4451" s="426">
        <v>10.668749999999999</v>
      </c>
      <c r="D4451" s="426">
        <v>26.48836</v>
      </c>
      <c r="E4451" s="14">
        <v>3.3224560685264759</v>
      </c>
      <c r="F4451" s="14">
        <v>0</v>
      </c>
    </row>
    <row r="4452" spans="1:6" x14ac:dyDescent="0.3">
      <c r="A4452" s="425">
        <v>46083</v>
      </c>
      <c r="B4452" s="12">
        <v>61</v>
      </c>
      <c r="C4452" s="426">
        <v>13.237500000000001</v>
      </c>
      <c r="D4452" s="426">
        <v>26.411559999999998</v>
      </c>
      <c r="E4452" s="14">
        <v>3.2917291571556584</v>
      </c>
      <c r="F4452" s="14">
        <v>0</v>
      </c>
    </row>
    <row r="4453" spans="1:6" x14ac:dyDescent="0.3">
      <c r="A4453" s="425">
        <v>46084</v>
      </c>
      <c r="B4453" s="12">
        <v>62</v>
      </c>
      <c r="C4453" s="426">
        <v>13.399999999999999</v>
      </c>
      <c r="D4453" s="426">
        <v>26.096679999999999</v>
      </c>
      <c r="E4453" s="14">
        <v>3.1683823955380843</v>
      </c>
      <c r="F4453" s="14">
        <v>0</v>
      </c>
    </row>
    <row r="4454" spans="1:6" x14ac:dyDescent="0.3">
      <c r="A4454" s="425">
        <v>46085</v>
      </c>
      <c r="B4454" s="12">
        <v>63</v>
      </c>
      <c r="C4454" s="426">
        <v>11.177777777777779</v>
      </c>
      <c r="D4454" s="426">
        <v>26.209320000000002</v>
      </c>
      <c r="E4454" s="14">
        <v>3.2120216329933178</v>
      </c>
      <c r="F4454" s="14">
        <v>0</v>
      </c>
    </row>
    <row r="4455" spans="1:6" x14ac:dyDescent="0.3">
      <c r="A4455" s="425">
        <v>46086</v>
      </c>
      <c r="B4455" s="12">
        <v>64</v>
      </c>
      <c r="C4455" s="426">
        <v>8.9050000000000011</v>
      </c>
      <c r="D4455" s="426">
        <v>26.362920000000003</v>
      </c>
      <c r="E4455" s="14">
        <v>3.2723994828205978</v>
      </c>
      <c r="F4455" s="14">
        <v>0</v>
      </c>
    </row>
    <row r="4456" spans="1:6" x14ac:dyDescent="0.3">
      <c r="A4456" s="425">
        <v>46087</v>
      </c>
      <c r="B4456" s="12">
        <v>65</v>
      </c>
      <c r="C4456" s="426">
        <v>2.7571428571428571</v>
      </c>
      <c r="D4456" s="426">
        <v>26.588200000000001</v>
      </c>
      <c r="E4456" s="14">
        <v>3.3627798564298299</v>
      </c>
      <c r="F4456" s="14">
        <v>0</v>
      </c>
    </row>
    <row r="4457" spans="1:6" x14ac:dyDescent="0.3">
      <c r="A4457" s="425">
        <v>46088</v>
      </c>
      <c r="B4457" s="12">
        <v>66</v>
      </c>
      <c r="C4457" s="426">
        <v>15.13125</v>
      </c>
      <c r="D4457" s="426">
        <v>26.401320000000002</v>
      </c>
      <c r="E4457" s="14">
        <v>3.287651337399057</v>
      </c>
      <c r="F4457" s="14">
        <v>0</v>
      </c>
    </row>
    <row r="4458" spans="1:6" x14ac:dyDescent="0.3">
      <c r="A4458" s="425">
        <v>46089</v>
      </c>
      <c r="B4458" s="12">
        <v>67</v>
      </c>
      <c r="C4458" s="426">
        <v>17.407142857142855</v>
      </c>
      <c r="D4458" s="426">
        <v>26.4602</v>
      </c>
      <c r="E4458" s="14">
        <v>3.3111601588419477</v>
      </c>
      <c r="F4458" s="14">
        <v>0</v>
      </c>
    </row>
    <row r="4459" spans="1:6" x14ac:dyDescent="0.3">
      <c r="A4459" s="425">
        <v>46090</v>
      </c>
      <c r="B4459" s="12">
        <v>68</v>
      </c>
      <c r="C4459" s="426">
        <v>0.99375000000000002</v>
      </c>
      <c r="D4459" s="426">
        <v>26.595880000000001</v>
      </c>
      <c r="E4459" s="14">
        <v>3.3658994616454625</v>
      </c>
      <c r="F4459" s="14">
        <v>0</v>
      </c>
    </row>
    <row r="4460" spans="1:6" x14ac:dyDescent="0.3">
      <c r="A4460" s="425">
        <v>46091</v>
      </c>
      <c r="B4460" s="12">
        <v>69</v>
      </c>
      <c r="C4460" s="426">
        <v>2.0874999999999999</v>
      </c>
      <c r="D4460" s="426">
        <v>26.501159999999999</v>
      </c>
      <c r="E4460" s="14">
        <v>3.3276018291365066</v>
      </c>
      <c r="F4460" s="14">
        <v>0</v>
      </c>
    </row>
    <row r="4461" spans="1:6" x14ac:dyDescent="0.3">
      <c r="A4461" s="425">
        <v>46092</v>
      </c>
      <c r="B4461" s="12">
        <v>70</v>
      </c>
      <c r="C4461" s="426">
        <v>15.242857142857144</v>
      </c>
      <c r="D4461" s="426">
        <v>26.429480000000002</v>
      </c>
      <c r="E4461" s="14">
        <v>3.2988761491029455</v>
      </c>
      <c r="F4461" s="14">
        <v>0</v>
      </c>
    </row>
    <row r="4462" spans="1:6" x14ac:dyDescent="0.3">
      <c r="A4462" s="425">
        <v>46093</v>
      </c>
      <c r="B4462" s="12">
        <v>71</v>
      </c>
      <c r="C4462" s="426">
        <v>13.154999999999998</v>
      </c>
      <c r="D4462" s="426">
        <v>26.117159999999998</v>
      </c>
      <c r="E4462" s="14">
        <v>3.1762767773521445</v>
      </c>
      <c r="F4462" s="14">
        <v>0</v>
      </c>
    </row>
    <row r="4463" spans="1:6" x14ac:dyDescent="0.3">
      <c r="A4463" s="425">
        <v>46094</v>
      </c>
      <c r="B4463" s="12">
        <v>72</v>
      </c>
      <c r="C4463" s="426">
        <v>24.745000000000001</v>
      </c>
      <c r="D4463" s="426">
        <v>26.408999999999999</v>
      </c>
      <c r="E4463" s="14">
        <v>3.290709281252997</v>
      </c>
      <c r="F4463" s="14">
        <v>0</v>
      </c>
    </row>
    <row r="4464" spans="1:6" x14ac:dyDescent="0.3">
      <c r="A4464" s="425">
        <v>46095</v>
      </c>
      <c r="B4464" s="12">
        <v>73</v>
      </c>
      <c r="C4464" s="426">
        <v>20.672222222222224</v>
      </c>
      <c r="D4464" s="426">
        <v>26.133088888888892</v>
      </c>
      <c r="E4464" s="14">
        <v>3.182429139166886</v>
      </c>
      <c r="F4464" s="14">
        <v>0</v>
      </c>
    </row>
    <row r="4465" spans="1:6" x14ac:dyDescent="0.3">
      <c r="A4465" s="425">
        <v>46096</v>
      </c>
      <c r="B4465" s="12">
        <v>74</v>
      </c>
      <c r="C4465" s="426">
        <v>21.758333333333336</v>
      </c>
      <c r="D4465" s="426">
        <v>26.554066666666671</v>
      </c>
      <c r="E4465" s="14">
        <v>3.3489456910952109</v>
      </c>
      <c r="F4465" s="14">
        <v>0</v>
      </c>
    </row>
    <row r="4466" spans="1:6" x14ac:dyDescent="0.3">
      <c r="A4466" s="425">
        <v>46097</v>
      </c>
      <c r="B4466" s="12">
        <v>75</v>
      </c>
      <c r="C4466" s="426">
        <v>8.1624999999999996</v>
      </c>
      <c r="D4466" s="426">
        <v>26.571133333333336</v>
      </c>
      <c r="E4466" s="14">
        <v>3.3558565007513397</v>
      </c>
      <c r="F4466" s="14">
        <v>0</v>
      </c>
    </row>
    <row r="4467" spans="1:6" x14ac:dyDescent="0.3">
      <c r="A4467" s="425">
        <v>46098</v>
      </c>
      <c r="B4467" s="12">
        <v>76</v>
      </c>
      <c r="C4467" s="426">
        <v>8.1444444444444439</v>
      </c>
      <c r="D4467" s="426">
        <v>26.704822222222223</v>
      </c>
      <c r="E4467" s="14">
        <v>3.4104258309531628</v>
      </c>
      <c r="F4467" s="14">
        <v>0</v>
      </c>
    </row>
    <row r="4468" spans="1:6" x14ac:dyDescent="0.3">
      <c r="A4468" s="425">
        <v>46099</v>
      </c>
      <c r="B4468" s="12">
        <v>77</v>
      </c>
      <c r="C4468" s="426">
        <v>5.6333333333333337</v>
      </c>
      <c r="D4468" s="426">
        <v>26.5626</v>
      </c>
      <c r="E4468" s="14">
        <v>3.3523995281445873</v>
      </c>
      <c r="F4468" s="14">
        <v>0</v>
      </c>
    </row>
    <row r="4469" spans="1:6" x14ac:dyDescent="0.3">
      <c r="A4469" s="425">
        <v>46100</v>
      </c>
      <c r="B4469" s="12">
        <v>78</v>
      </c>
      <c r="C4469" s="426">
        <v>7.6388888888888875</v>
      </c>
      <c r="D4469" s="426">
        <v>26.591044444444446</v>
      </c>
      <c r="E4469" s="14">
        <v>3.363934969327588</v>
      </c>
      <c r="F4469" s="14">
        <v>0</v>
      </c>
    </row>
    <row r="4470" spans="1:6" x14ac:dyDescent="0.3">
      <c r="A4470" s="425">
        <v>46101</v>
      </c>
      <c r="B4470" s="12">
        <v>79</v>
      </c>
      <c r="C4470" s="426">
        <v>7.8611111111111107</v>
      </c>
      <c r="D4470" s="426">
        <v>26.480111111111114</v>
      </c>
      <c r="E4470" s="14">
        <v>3.3191436403212284</v>
      </c>
      <c r="F4470" s="14">
        <v>0</v>
      </c>
    </row>
    <row r="4471" spans="1:6" x14ac:dyDescent="0.3">
      <c r="A4471" s="425">
        <v>46102</v>
      </c>
      <c r="B4471" s="12">
        <v>80</v>
      </c>
      <c r="C4471" s="426">
        <v>19.727777777777781</v>
      </c>
      <c r="D4471" s="426">
        <v>26.448822222222226</v>
      </c>
      <c r="E4471" s="14">
        <v>3.3066058070252335</v>
      </c>
      <c r="F4471" s="14">
        <v>0</v>
      </c>
    </row>
    <row r="4472" spans="1:6" x14ac:dyDescent="0.3">
      <c r="A4472" s="425">
        <v>46103</v>
      </c>
      <c r="B4472" s="12">
        <v>81</v>
      </c>
      <c r="C4472" s="426">
        <v>21.9375</v>
      </c>
      <c r="D4472" s="426">
        <v>26.229800000000004</v>
      </c>
      <c r="E4472" s="14">
        <v>3.2200139329365824</v>
      </c>
      <c r="F4472" s="14">
        <v>0</v>
      </c>
    </row>
    <row r="4473" spans="1:6" x14ac:dyDescent="0.3">
      <c r="A4473" s="425">
        <v>46104</v>
      </c>
      <c r="B4473" s="12">
        <v>82</v>
      </c>
      <c r="C4473" s="426">
        <v>12.483333333333333</v>
      </c>
      <c r="D4473" s="426">
        <v>26.539844444444448</v>
      </c>
      <c r="E4473" s="14">
        <v>3.343196261341701</v>
      </c>
      <c r="F4473" s="14">
        <v>0</v>
      </c>
    </row>
    <row r="4474" spans="1:6" x14ac:dyDescent="0.3">
      <c r="A4474" s="425">
        <v>46105</v>
      </c>
      <c r="B4474" s="12">
        <v>83</v>
      </c>
      <c r="C4474" s="426">
        <v>1.51</v>
      </c>
      <c r="D4474" s="426">
        <v>26.448822222222223</v>
      </c>
      <c r="E4474" s="14">
        <v>3.3066058070252335</v>
      </c>
      <c r="F4474" s="14">
        <v>0</v>
      </c>
    </row>
    <row r="4475" spans="1:6" x14ac:dyDescent="0.3">
      <c r="A4475" s="425">
        <v>46106</v>
      </c>
      <c r="B4475" s="12">
        <v>84</v>
      </c>
      <c r="C4475" s="426">
        <v>6.1111111111111107</v>
      </c>
      <c r="D4475" s="426">
        <v>26.497177777777779</v>
      </c>
      <c r="E4475" s="14">
        <v>3.3260001716164043</v>
      </c>
      <c r="F4475" s="14">
        <v>0</v>
      </c>
    </row>
    <row r="4476" spans="1:6" x14ac:dyDescent="0.3">
      <c r="A4476" s="425">
        <v>46107</v>
      </c>
      <c r="B4476" s="12">
        <v>85</v>
      </c>
      <c r="C4476" s="426">
        <v>5.625</v>
      </c>
      <c r="D4476" s="426">
        <v>26.610955555555556</v>
      </c>
      <c r="E4476" s="14">
        <v>3.3720305264747359</v>
      </c>
      <c r="F4476" s="14">
        <v>0</v>
      </c>
    </row>
    <row r="4477" spans="1:6" x14ac:dyDescent="0.3">
      <c r="A4477" s="425">
        <v>46108</v>
      </c>
      <c r="B4477" s="12">
        <v>86</v>
      </c>
      <c r="C4477" s="426">
        <v>9.7833333333333332</v>
      </c>
      <c r="D4477" s="426">
        <v>26.463044444444449</v>
      </c>
      <c r="E4477" s="14">
        <v>3.31229961452896</v>
      </c>
      <c r="F4477" s="14">
        <v>0</v>
      </c>
    </row>
    <row r="4478" spans="1:6" x14ac:dyDescent="0.3">
      <c r="A4478" s="425">
        <v>46109</v>
      </c>
      <c r="B4478" s="12">
        <v>87</v>
      </c>
      <c r="C4478" s="426">
        <v>0.35000000000000003</v>
      </c>
      <c r="D4478" s="426">
        <v>26.511400000000002</v>
      </c>
      <c r="E4478" s="14">
        <v>3.3317235059989345</v>
      </c>
      <c r="F4478" s="14">
        <v>0</v>
      </c>
    </row>
    <row r="4479" spans="1:6" x14ac:dyDescent="0.3">
      <c r="A4479" s="425">
        <v>46110</v>
      </c>
      <c r="B4479" s="12">
        <v>88</v>
      </c>
      <c r="C4479" s="426">
        <v>11.795000000000002</v>
      </c>
      <c r="D4479" s="426">
        <v>26.5626</v>
      </c>
      <c r="E4479" s="14">
        <v>3.3523995281445873</v>
      </c>
      <c r="F4479" s="14">
        <v>0</v>
      </c>
    </row>
    <row r="4480" spans="1:6" x14ac:dyDescent="0.3">
      <c r="A4480" s="425">
        <v>46111</v>
      </c>
      <c r="B4480" s="12">
        <v>89</v>
      </c>
      <c r="C4480" s="426">
        <v>4.21</v>
      </c>
      <c r="D4480" s="426">
        <v>26.608111111111114</v>
      </c>
      <c r="E4480" s="14">
        <v>3.3708729716157024</v>
      </c>
      <c r="F4480" s="14">
        <v>0</v>
      </c>
    </row>
    <row r="4481" spans="1:6" x14ac:dyDescent="0.3">
      <c r="A4481" s="425">
        <v>46112</v>
      </c>
      <c r="B4481" s="12">
        <v>90</v>
      </c>
      <c r="C4481" s="426">
        <v>2.8</v>
      </c>
      <c r="D4481" s="426">
        <v>26.426066666666671</v>
      </c>
      <c r="E4481" s="14">
        <v>3.2975137565263752</v>
      </c>
      <c r="F4481" s="14">
        <v>0</v>
      </c>
    </row>
    <row r="4482" spans="1:6" x14ac:dyDescent="0.3">
      <c r="A4482" s="425">
        <v>46113</v>
      </c>
      <c r="B4482" s="12">
        <v>91</v>
      </c>
      <c r="C4482" s="426">
        <v>7.9111111111111097</v>
      </c>
      <c r="D4482" s="426">
        <v>26.650777777777776</v>
      </c>
      <c r="E4482" s="14">
        <v>3.3602706987788382</v>
      </c>
      <c r="F4482" s="14">
        <v>0</v>
      </c>
    </row>
    <row r="4483" spans="1:6" x14ac:dyDescent="0.3">
      <c r="A4483" s="425">
        <v>46114</v>
      </c>
      <c r="B4483" s="12">
        <v>92</v>
      </c>
      <c r="C4483" s="426">
        <v>5.4562499999999998</v>
      </c>
      <c r="D4483" s="426">
        <v>26.579666666666668</v>
      </c>
      <c r="E4483" s="14">
        <v>3.3315536626747968</v>
      </c>
      <c r="F4483" s="14">
        <v>0</v>
      </c>
    </row>
    <row r="4484" spans="1:6" x14ac:dyDescent="0.3">
      <c r="A4484" s="425">
        <v>46115</v>
      </c>
      <c r="B4484" s="12">
        <v>93</v>
      </c>
      <c r="C4484" s="426">
        <v>4.3187499999999996</v>
      </c>
      <c r="D4484" s="426">
        <v>26.596733333333333</v>
      </c>
      <c r="E4484" s="14">
        <v>3.3384260245262194</v>
      </c>
      <c r="F4484" s="14">
        <v>0</v>
      </c>
    </row>
    <row r="4485" spans="1:6" x14ac:dyDescent="0.3">
      <c r="A4485" s="425">
        <v>46116</v>
      </c>
      <c r="B4485" s="12">
        <v>94</v>
      </c>
      <c r="C4485" s="426">
        <v>2.916666666666667</v>
      </c>
      <c r="D4485" s="426">
        <v>26.42037777777778</v>
      </c>
      <c r="E4485" s="14">
        <v>3.2680107884213543</v>
      </c>
      <c r="F4485" s="14">
        <v>0</v>
      </c>
    </row>
    <row r="4486" spans="1:6" x14ac:dyDescent="0.3">
      <c r="A4486" s="425">
        <v>46117</v>
      </c>
      <c r="B4486" s="12">
        <v>95</v>
      </c>
      <c r="C4486" s="426">
        <v>10.293749999999999</v>
      </c>
      <c r="D4486" s="426">
        <v>26.573977777777777</v>
      </c>
      <c r="E4486" s="14">
        <v>3.3292656415616806</v>
      </c>
      <c r="F4486" s="14">
        <v>0</v>
      </c>
    </row>
    <row r="4487" spans="1:6" x14ac:dyDescent="0.3">
      <c r="A4487" s="425">
        <v>46118</v>
      </c>
      <c r="B4487" s="12">
        <v>96</v>
      </c>
      <c r="C4487" s="426">
        <v>13.434999999999999</v>
      </c>
      <c r="D4487" s="426">
        <v>26.511400000000002</v>
      </c>
      <c r="E4487" s="14">
        <v>3.3041886009906789</v>
      </c>
      <c r="F4487" s="14">
        <v>0</v>
      </c>
    </row>
    <row r="4488" spans="1:6" x14ac:dyDescent="0.3">
      <c r="A4488" s="425">
        <v>46119</v>
      </c>
      <c r="B4488" s="12">
        <v>97</v>
      </c>
      <c r="C4488" s="426">
        <v>8.8062499999999986</v>
      </c>
      <c r="D4488" s="426">
        <v>26.29237777777778</v>
      </c>
      <c r="E4488" s="14">
        <v>3.2177310568444679</v>
      </c>
      <c r="F4488" s="14">
        <v>0</v>
      </c>
    </row>
    <row r="4489" spans="1:6" x14ac:dyDescent="0.3">
      <c r="A4489" s="425">
        <v>46120</v>
      </c>
      <c r="B4489" s="12">
        <v>98</v>
      </c>
      <c r="C4489" s="426">
        <v>13.922222222222222</v>
      </c>
      <c r="D4489" s="426">
        <v>26.400466666666667</v>
      </c>
      <c r="E4489" s="14">
        <v>3.2601438562824567</v>
      </c>
      <c r="F4489" s="14">
        <v>0</v>
      </c>
    </row>
    <row r="4490" spans="1:6" x14ac:dyDescent="0.3">
      <c r="A4490" s="425">
        <v>46121</v>
      </c>
      <c r="B4490" s="12">
        <v>99</v>
      </c>
      <c r="C4490" s="426">
        <v>5.1333333333333337</v>
      </c>
      <c r="D4490" s="426">
        <v>26.061977777777777</v>
      </c>
      <c r="E4490" s="14">
        <v>3.1289715764186097</v>
      </c>
      <c r="F4490" s="14">
        <v>0</v>
      </c>
    </row>
    <row r="4491" spans="1:6" x14ac:dyDescent="0.3">
      <c r="A4491" s="425">
        <v>46122</v>
      </c>
      <c r="B4491" s="12">
        <v>100</v>
      </c>
      <c r="C4491" s="426">
        <v>9.5749999999999993</v>
      </c>
      <c r="D4491" s="426">
        <v>26.201355555555558</v>
      </c>
      <c r="E4491" s="14">
        <v>3.1823983469223576</v>
      </c>
      <c r="F4491" s="14">
        <v>0</v>
      </c>
    </row>
    <row r="4492" spans="1:6" x14ac:dyDescent="0.3">
      <c r="A4492" s="425">
        <v>46123</v>
      </c>
      <c r="B4492" s="12">
        <v>101</v>
      </c>
      <c r="C4492" s="426">
        <v>9.1222222222222218</v>
      </c>
      <c r="D4492" s="426">
        <v>26.531311111111116</v>
      </c>
      <c r="E4492" s="14">
        <v>3.3121495350152972</v>
      </c>
      <c r="F4492" s="14">
        <v>0</v>
      </c>
    </row>
    <row r="4493" spans="1:6" x14ac:dyDescent="0.3">
      <c r="A4493" s="425">
        <v>46124</v>
      </c>
      <c r="B4493" s="12">
        <v>102</v>
      </c>
      <c r="C4493" s="426">
        <v>7.4149999999999991</v>
      </c>
      <c r="D4493" s="426">
        <v>26.44028888888889</v>
      </c>
      <c r="E4493" s="14">
        <v>3.2758945652759119</v>
      </c>
      <c r="F4493" s="14">
        <v>0</v>
      </c>
    </row>
    <row r="4494" spans="1:6" x14ac:dyDescent="0.3">
      <c r="A4494" s="425">
        <v>46125</v>
      </c>
      <c r="B4494" s="12">
        <v>103</v>
      </c>
      <c r="C4494" s="426">
        <v>7.1166666666666663</v>
      </c>
      <c r="D4494" s="426">
        <v>26.534155555555557</v>
      </c>
      <c r="E4494" s="14">
        <v>3.3132881915556802</v>
      </c>
      <c r="F4494" s="14">
        <v>0</v>
      </c>
    </row>
    <row r="4495" spans="1:6" x14ac:dyDescent="0.3">
      <c r="A4495" s="425">
        <v>46126</v>
      </c>
      <c r="B4495" s="12">
        <v>104</v>
      </c>
      <c r="C4495" s="426">
        <v>2.5812499999999998</v>
      </c>
      <c r="D4495" s="426">
        <v>26.5626</v>
      </c>
      <c r="E4495" s="14">
        <v>3.3246937469202513</v>
      </c>
      <c r="F4495" s="14">
        <v>0</v>
      </c>
    </row>
    <row r="4496" spans="1:6" x14ac:dyDescent="0.3">
      <c r="A4496" s="425">
        <v>46127</v>
      </c>
      <c r="B4496" s="12">
        <v>105</v>
      </c>
      <c r="C4496" s="426">
        <v>9.2187499999999982</v>
      </c>
      <c r="D4496" s="426">
        <v>26.44028888888889</v>
      </c>
      <c r="E4496" s="14">
        <v>3.2758945652759119</v>
      </c>
      <c r="F4496" s="14">
        <v>0</v>
      </c>
    </row>
    <row r="4497" spans="1:6" x14ac:dyDescent="0.3">
      <c r="A4497" s="425">
        <v>46128</v>
      </c>
      <c r="B4497" s="12">
        <v>106</v>
      </c>
      <c r="C4497" s="426">
        <v>10.08888888888889</v>
      </c>
      <c r="D4497" s="426">
        <v>26.383400000000002</v>
      </c>
      <c r="E4497" s="14">
        <v>3.2534141695039991</v>
      </c>
      <c r="F4497" s="14">
        <v>0</v>
      </c>
    </row>
    <row r="4498" spans="1:6" x14ac:dyDescent="0.3">
      <c r="A4498" s="425">
        <v>46129</v>
      </c>
      <c r="B4498" s="12">
        <v>107</v>
      </c>
      <c r="C4498" s="426">
        <v>9.7687499999999989</v>
      </c>
      <c r="D4498" s="426">
        <v>26.431755555555554</v>
      </c>
      <c r="E4498" s="14">
        <v>3.2725137403783506</v>
      </c>
      <c r="F4498" s="14">
        <v>0</v>
      </c>
    </row>
    <row r="4499" spans="1:6" x14ac:dyDescent="0.3">
      <c r="A4499" s="425">
        <v>46130</v>
      </c>
      <c r="B4499" s="12">
        <v>108</v>
      </c>
      <c r="C4499" s="426">
        <v>6.15</v>
      </c>
      <c r="D4499" s="426">
        <v>26.622333333333337</v>
      </c>
      <c r="E4499" s="14">
        <v>3.3487579201791542</v>
      </c>
      <c r="F4499" s="14">
        <v>0</v>
      </c>
    </row>
    <row r="4500" spans="1:6" x14ac:dyDescent="0.3">
      <c r="A4500" s="425">
        <v>46131</v>
      </c>
      <c r="B4500" s="12">
        <v>109</v>
      </c>
      <c r="C4500" s="426">
        <v>4.9222222222222225</v>
      </c>
      <c r="D4500" s="426">
        <v>26.471577777777778</v>
      </c>
      <c r="E4500" s="14">
        <v>3.2883174195499554</v>
      </c>
      <c r="F4500" s="14">
        <v>0</v>
      </c>
    </row>
    <row r="4501" spans="1:6" x14ac:dyDescent="0.3">
      <c r="A4501" s="425">
        <v>46132</v>
      </c>
      <c r="B4501" s="12">
        <v>110</v>
      </c>
      <c r="C4501" s="426">
        <v>1.3875</v>
      </c>
      <c r="D4501" s="426">
        <v>26.531311111111112</v>
      </c>
      <c r="E4501" s="14">
        <v>3.3121495350152963</v>
      </c>
      <c r="F4501" s="14">
        <v>0</v>
      </c>
    </row>
    <row r="4502" spans="1:6" x14ac:dyDescent="0.3">
      <c r="A4502" s="425">
        <v>46133</v>
      </c>
      <c r="B4502" s="12">
        <v>111</v>
      </c>
      <c r="C4502" s="426">
        <v>2.2624999999999997</v>
      </c>
      <c r="D4502" s="426">
        <v>26.500022222222224</v>
      </c>
      <c r="E4502" s="14">
        <v>3.2996470841447385</v>
      </c>
      <c r="F4502" s="14">
        <v>0</v>
      </c>
    </row>
    <row r="4503" spans="1:6" x14ac:dyDescent="0.3">
      <c r="A4503" s="425">
        <v>46134</v>
      </c>
      <c r="B4503" s="12">
        <v>112</v>
      </c>
      <c r="C4503" s="426">
        <v>2.8444444444444446</v>
      </c>
      <c r="D4503" s="426">
        <v>26.42037777777778</v>
      </c>
      <c r="E4503" s="14">
        <v>3.2680107884213543</v>
      </c>
      <c r="F4503" s="14">
        <v>0</v>
      </c>
    </row>
    <row r="4504" spans="1:6" x14ac:dyDescent="0.3">
      <c r="A4504" s="425">
        <v>46135</v>
      </c>
      <c r="B4504" s="12">
        <v>113</v>
      </c>
      <c r="C4504" s="426">
        <v>3.2937499999999997</v>
      </c>
      <c r="D4504" s="426">
        <v>26.297000000000001</v>
      </c>
      <c r="E4504" s="14">
        <v>3.2195346350329568</v>
      </c>
      <c r="F4504" s="14">
        <v>0</v>
      </c>
    </row>
    <row r="4505" spans="1:6" x14ac:dyDescent="0.3">
      <c r="A4505" s="425">
        <v>46136</v>
      </c>
      <c r="B4505" s="12">
        <v>114</v>
      </c>
      <c r="C4505" s="426">
        <v>5.2555555555555555</v>
      </c>
      <c r="D4505" s="426">
        <v>26.2746</v>
      </c>
      <c r="E4505" s="14">
        <v>3.2108026374170966</v>
      </c>
      <c r="F4505" s="14">
        <v>0</v>
      </c>
    </row>
    <row r="4506" spans="1:6" x14ac:dyDescent="0.3">
      <c r="A4506" s="425">
        <v>46137</v>
      </c>
      <c r="B4506" s="12">
        <v>115</v>
      </c>
      <c r="C4506" s="426">
        <v>11.56111111111111</v>
      </c>
      <c r="D4506" s="426">
        <v>26.343577777777778</v>
      </c>
      <c r="E4506" s="14">
        <v>3.2377596179196999</v>
      </c>
      <c r="F4506" s="14">
        <v>0</v>
      </c>
    </row>
    <row r="4507" spans="1:6" x14ac:dyDescent="0.3">
      <c r="A4507" s="425">
        <v>46138</v>
      </c>
      <c r="B4507" s="12">
        <v>116</v>
      </c>
      <c r="C4507" s="426">
        <v>15.722222222222221</v>
      </c>
      <c r="D4507" s="426">
        <v>26.287399999999998</v>
      </c>
      <c r="E4507" s="14">
        <v>3.2157897523991839</v>
      </c>
      <c r="F4507" s="14">
        <v>0</v>
      </c>
    </row>
    <row r="4508" spans="1:6" x14ac:dyDescent="0.3">
      <c r="A4508" s="425">
        <v>46139</v>
      </c>
      <c r="B4508" s="12">
        <v>117</v>
      </c>
      <c r="C4508" s="426">
        <v>4.7222222222222223</v>
      </c>
      <c r="D4508" s="426">
        <v>26.340733333333336</v>
      </c>
      <c r="E4508" s="14">
        <v>3.2366440079772341</v>
      </c>
      <c r="F4508" s="14">
        <v>0</v>
      </c>
    </row>
    <row r="4509" spans="1:6" x14ac:dyDescent="0.3">
      <c r="A4509" s="425">
        <v>46140</v>
      </c>
      <c r="B4509" s="12">
        <v>118</v>
      </c>
      <c r="C4509" s="426">
        <v>8.6785714285714288</v>
      </c>
      <c r="D4509" s="426">
        <v>26.280999999999999</v>
      </c>
      <c r="E4509" s="14">
        <v>3.2132953290947079</v>
      </c>
      <c r="F4509" s="14">
        <v>0</v>
      </c>
    </row>
    <row r="4510" spans="1:6" x14ac:dyDescent="0.3">
      <c r="A4510" s="425">
        <v>46141</v>
      </c>
      <c r="B4510" s="12">
        <v>119</v>
      </c>
      <c r="C4510" s="426">
        <v>4.04</v>
      </c>
      <c r="D4510" s="426">
        <v>26.421800000000001</v>
      </c>
      <c r="E4510" s="14">
        <v>3.2685733565715216</v>
      </c>
      <c r="F4510" s="14">
        <v>0</v>
      </c>
    </row>
    <row r="4511" spans="1:6" x14ac:dyDescent="0.3">
      <c r="A4511" s="425">
        <v>46142</v>
      </c>
      <c r="B4511" s="12">
        <v>120</v>
      </c>
      <c r="C4511" s="426">
        <v>4.2666666666666657</v>
      </c>
      <c r="D4511" s="426">
        <v>26.329355555555559</v>
      </c>
      <c r="E4511" s="14">
        <v>3.2321849957355804</v>
      </c>
      <c r="F4511" s="14">
        <v>0</v>
      </c>
    </row>
    <row r="4512" spans="1:6" x14ac:dyDescent="0.3">
      <c r="A4512" s="425">
        <v>46143</v>
      </c>
      <c r="B4512" s="12">
        <v>121</v>
      </c>
      <c r="C4512" s="426">
        <v>3.0562500000000004</v>
      </c>
      <c r="D4512" s="426">
        <v>26.494333333333334</v>
      </c>
      <c r="E4512" s="14">
        <v>3.2699002410673761</v>
      </c>
      <c r="F4512" s="14">
        <v>0</v>
      </c>
    </row>
    <row r="4513" spans="1:6" x14ac:dyDescent="0.3">
      <c r="A4513" s="425">
        <v>46144</v>
      </c>
      <c r="B4513" s="12">
        <v>122</v>
      </c>
      <c r="C4513" s="426">
        <v>8.1187500000000004</v>
      </c>
      <c r="D4513" s="426">
        <v>26.278155555555557</v>
      </c>
      <c r="E4513" s="14">
        <v>3.1854190252665346</v>
      </c>
      <c r="F4513" s="14">
        <v>0</v>
      </c>
    </row>
    <row r="4514" spans="1:6" x14ac:dyDescent="0.3">
      <c r="A4514" s="425">
        <v>46145</v>
      </c>
      <c r="B4514" s="12">
        <v>123</v>
      </c>
      <c r="C4514" s="426">
        <v>5.9499999999999993</v>
      </c>
      <c r="D4514" s="426">
        <v>26.565444444444445</v>
      </c>
      <c r="E4514" s="14">
        <v>3.2981209005344119</v>
      </c>
      <c r="F4514" s="14">
        <v>0</v>
      </c>
    </row>
    <row r="4515" spans="1:6" x14ac:dyDescent="0.3">
      <c r="A4515" s="425">
        <v>46146</v>
      </c>
      <c r="B4515" s="12">
        <v>124</v>
      </c>
      <c r="C4515" s="426">
        <v>5.6187500000000004</v>
      </c>
      <c r="D4515" s="426">
        <v>26.599577777777782</v>
      </c>
      <c r="E4515" s="14">
        <v>3.3117428568271534</v>
      </c>
      <c r="F4515" s="14">
        <v>0</v>
      </c>
    </row>
    <row r="4516" spans="1:6" x14ac:dyDescent="0.3">
      <c r="A4516" s="425">
        <v>46147</v>
      </c>
      <c r="B4516" s="12">
        <v>125</v>
      </c>
      <c r="C4516" s="426">
        <v>3.6062499999999997</v>
      </c>
      <c r="D4516" s="426">
        <v>26.653622222222221</v>
      </c>
      <c r="E4516" s="14">
        <v>3.3334120166477414</v>
      </c>
      <c r="F4516" s="14">
        <v>0</v>
      </c>
    </row>
    <row r="4517" spans="1:6" x14ac:dyDescent="0.3">
      <c r="A4517" s="425">
        <v>46148</v>
      </c>
      <c r="B4517" s="12">
        <v>126</v>
      </c>
      <c r="C4517" s="426">
        <v>6.0142857142857151</v>
      </c>
      <c r="D4517" s="426">
        <v>26.525622222222225</v>
      </c>
      <c r="E4517" s="14">
        <v>3.2822909801531628</v>
      </c>
      <c r="F4517" s="14">
        <v>0</v>
      </c>
    </row>
    <row r="4518" spans="1:6" x14ac:dyDescent="0.3">
      <c r="A4518" s="425">
        <v>46149</v>
      </c>
      <c r="B4518" s="12">
        <v>127</v>
      </c>
      <c r="C4518" s="426">
        <v>15.559999999999999</v>
      </c>
      <c r="D4518" s="426">
        <v>26.426066666666667</v>
      </c>
      <c r="E4518" s="14">
        <v>3.2430093969143683</v>
      </c>
      <c r="F4518" s="14">
        <v>0</v>
      </c>
    </row>
    <row r="4519" spans="1:6" x14ac:dyDescent="0.3">
      <c r="A4519" s="425">
        <v>46150</v>
      </c>
      <c r="B4519" s="12">
        <v>128</v>
      </c>
      <c r="C4519" s="426">
        <v>12.84375</v>
      </c>
      <c r="D4519" s="426">
        <v>26.269622222222221</v>
      </c>
      <c r="E4519" s="14">
        <v>3.1821245318563975</v>
      </c>
      <c r="F4519" s="14">
        <v>0</v>
      </c>
    </row>
    <row r="4520" spans="1:6" x14ac:dyDescent="0.3">
      <c r="A4520" s="425">
        <v>46151</v>
      </c>
      <c r="B4520" s="12">
        <v>129</v>
      </c>
      <c r="C4520" s="426">
        <v>3.4111111111111114</v>
      </c>
      <c r="D4520" s="426">
        <v>26.533799999999999</v>
      </c>
      <c r="E4520" s="14">
        <v>3.285536291940732</v>
      </c>
      <c r="F4520" s="14">
        <v>0</v>
      </c>
    </row>
    <row r="4521" spans="1:6" x14ac:dyDescent="0.3">
      <c r="A4521" s="425">
        <v>46152</v>
      </c>
      <c r="B4521" s="12">
        <v>130</v>
      </c>
      <c r="C4521" s="426">
        <v>5.6277777777777773</v>
      </c>
      <c r="D4521" s="426">
        <v>26.312288888888894</v>
      </c>
      <c r="E4521" s="14">
        <v>3.1986275331264626</v>
      </c>
      <c r="F4521" s="14">
        <v>0</v>
      </c>
    </row>
    <row r="4522" spans="1:6" x14ac:dyDescent="0.3">
      <c r="A4522" s="425">
        <v>46153</v>
      </c>
      <c r="B4522" s="12">
        <v>131</v>
      </c>
      <c r="C4522" s="426">
        <v>17.3</v>
      </c>
      <c r="D4522" s="426">
        <v>26.107488888888888</v>
      </c>
      <c r="E4522" s="14">
        <v>3.1201078730487679</v>
      </c>
      <c r="F4522" s="14">
        <v>0</v>
      </c>
    </row>
    <row r="4523" spans="1:6" x14ac:dyDescent="0.3">
      <c r="A4523" s="425">
        <v>46154</v>
      </c>
      <c r="B4523" s="12">
        <v>132</v>
      </c>
      <c r="C4523" s="426">
        <v>25.466666666666665</v>
      </c>
      <c r="D4523" s="426">
        <v>26.191400000000002</v>
      </c>
      <c r="E4523" s="14">
        <v>3.1520670824497117</v>
      </c>
      <c r="F4523" s="14">
        <v>0</v>
      </c>
    </row>
    <row r="4524" spans="1:6" x14ac:dyDescent="0.3">
      <c r="A4524" s="425">
        <v>46155</v>
      </c>
      <c r="B4524" s="12">
        <v>133</v>
      </c>
      <c r="C4524" s="426">
        <v>14.129999999999999</v>
      </c>
      <c r="D4524" s="426">
        <v>26.207044444444449</v>
      </c>
      <c r="E4524" s="14">
        <v>3.1580580941010279</v>
      </c>
      <c r="F4524" s="14">
        <v>0</v>
      </c>
    </row>
    <row r="4525" spans="1:6" x14ac:dyDescent="0.3">
      <c r="A4525" s="425">
        <v>46156</v>
      </c>
      <c r="B4525" s="12">
        <v>134</v>
      </c>
      <c r="C4525" s="426">
        <v>19.899999999999999</v>
      </c>
      <c r="D4525" s="426">
        <v>26.121711111111111</v>
      </c>
      <c r="E4525" s="14">
        <v>3.1255040183190972</v>
      </c>
      <c r="F4525" s="14">
        <v>0</v>
      </c>
    </row>
    <row r="4526" spans="1:6" x14ac:dyDescent="0.3">
      <c r="A4526" s="425">
        <v>46157</v>
      </c>
      <c r="B4526" s="12">
        <v>135</v>
      </c>
      <c r="C4526" s="426">
        <v>13.175000000000001</v>
      </c>
      <c r="D4526" s="426">
        <v>26.300911111111112</v>
      </c>
      <c r="E4526" s="14">
        <v>3.1942192668209115</v>
      </c>
      <c r="F4526" s="14">
        <v>0</v>
      </c>
    </row>
    <row r="4527" spans="1:6" x14ac:dyDescent="0.3">
      <c r="A4527" s="425">
        <v>46158</v>
      </c>
      <c r="B4527" s="12">
        <v>136</v>
      </c>
      <c r="C4527" s="426">
        <v>10.9125</v>
      </c>
      <c r="D4527" s="426">
        <v>26.238333333333337</v>
      </c>
      <c r="E4527" s="14">
        <v>3.1700708231139854</v>
      </c>
      <c r="F4527" s="14">
        <v>0</v>
      </c>
    </row>
    <row r="4528" spans="1:6" x14ac:dyDescent="0.3">
      <c r="A4528" s="425">
        <v>46159</v>
      </c>
      <c r="B4528" s="12">
        <v>137</v>
      </c>
      <c r="C4528" s="426">
        <v>4.3049999999999997</v>
      </c>
      <c r="D4528" s="426">
        <v>26.147311111111112</v>
      </c>
      <c r="E4528" s="14">
        <v>3.1352383288397863</v>
      </c>
      <c r="F4528" s="14">
        <v>0</v>
      </c>
    </row>
    <row r="4529" spans="1:6" x14ac:dyDescent="0.3">
      <c r="A4529" s="425">
        <v>46160</v>
      </c>
      <c r="B4529" s="12">
        <v>138</v>
      </c>
      <c r="C4529" s="426">
        <v>19.018749999999997</v>
      </c>
      <c r="D4529" s="426">
        <v>26.351399999999998</v>
      </c>
      <c r="E4529" s="14">
        <v>3.2138224021063646</v>
      </c>
      <c r="F4529" s="14">
        <v>0</v>
      </c>
    </row>
    <row r="4530" spans="1:6" x14ac:dyDescent="0.3">
      <c r="A4530" s="425">
        <v>46161</v>
      </c>
      <c r="B4530" s="12">
        <v>139</v>
      </c>
      <c r="C4530" s="426">
        <v>8.3350000000000009</v>
      </c>
      <c r="D4530" s="426">
        <v>26.534155555555557</v>
      </c>
      <c r="E4530" s="14">
        <v>3.28567745662605</v>
      </c>
      <c r="F4530" s="14">
        <v>0</v>
      </c>
    </row>
    <row r="4531" spans="1:6" x14ac:dyDescent="0.3">
      <c r="A4531" s="425">
        <v>46162</v>
      </c>
      <c r="B4531" s="12">
        <v>140</v>
      </c>
      <c r="C4531" s="426">
        <v>8.90625</v>
      </c>
      <c r="D4531" s="426">
        <v>26.286688888888889</v>
      </c>
      <c r="E4531" s="14">
        <v>3.1887165711565975</v>
      </c>
      <c r="F4531" s="14">
        <v>0</v>
      </c>
    </row>
    <row r="4532" spans="1:6" x14ac:dyDescent="0.3">
      <c r="A4532" s="425">
        <v>46163</v>
      </c>
      <c r="B4532" s="12">
        <v>141</v>
      </c>
      <c r="C4532" s="426">
        <v>12.31875</v>
      </c>
      <c r="D4532" s="426">
        <v>26.235488888888888</v>
      </c>
      <c r="E4532" s="14">
        <v>3.1689770641618553</v>
      </c>
      <c r="F4532" s="14">
        <v>0</v>
      </c>
    </row>
    <row r="4533" spans="1:6" x14ac:dyDescent="0.3">
      <c r="A4533" s="425">
        <v>46164</v>
      </c>
      <c r="B4533" s="12">
        <v>142</v>
      </c>
      <c r="C4533" s="426">
        <v>11.556249999999999</v>
      </c>
      <c r="D4533" s="426">
        <v>26.044911111111112</v>
      </c>
      <c r="E4533" s="14">
        <v>3.0964648827085055</v>
      </c>
      <c r="F4533" s="14">
        <v>0</v>
      </c>
    </row>
    <row r="4534" spans="1:6" x14ac:dyDescent="0.3">
      <c r="A4534" s="425">
        <v>46165</v>
      </c>
      <c r="B4534" s="12">
        <v>143</v>
      </c>
      <c r="C4534" s="426">
        <v>10.292857142857143</v>
      </c>
      <c r="D4534" s="426">
        <v>26.391933333333334</v>
      </c>
      <c r="E4534" s="14">
        <v>3.2296376552766901</v>
      </c>
      <c r="F4534" s="14">
        <v>0</v>
      </c>
    </row>
    <row r="4535" spans="1:6" x14ac:dyDescent="0.3">
      <c r="A4535" s="425">
        <v>46166</v>
      </c>
      <c r="B4535" s="12">
        <v>144</v>
      </c>
      <c r="C4535" s="426">
        <v>8.2900000000000009</v>
      </c>
      <c r="D4535" s="426">
        <v>26.152999999999999</v>
      </c>
      <c r="E4535" s="14">
        <v>3.1374052211626595</v>
      </c>
      <c r="F4535" s="14">
        <v>0</v>
      </c>
    </row>
    <row r="4536" spans="1:6" x14ac:dyDescent="0.3">
      <c r="A4536" s="425">
        <v>46167</v>
      </c>
      <c r="B4536" s="12">
        <v>145</v>
      </c>
      <c r="C4536" s="426">
        <v>7.6055555555555561</v>
      </c>
      <c r="D4536" s="426">
        <v>26.030688888888889</v>
      </c>
      <c r="E4536" s="14">
        <v>3.0911141888741485</v>
      </c>
      <c r="F4536" s="14">
        <v>0</v>
      </c>
    </row>
    <row r="4537" spans="1:6" x14ac:dyDescent="0.3">
      <c r="A4537" s="425">
        <v>46168</v>
      </c>
      <c r="B4537" s="12">
        <v>146</v>
      </c>
      <c r="C4537" s="426">
        <v>19.259999999999998</v>
      </c>
      <c r="D4537" s="426">
        <v>26.161533333333338</v>
      </c>
      <c r="E4537" s="14">
        <v>3.1406580919246934</v>
      </c>
      <c r="F4537" s="14">
        <v>0</v>
      </c>
    </row>
    <row r="4538" spans="1:6" x14ac:dyDescent="0.3">
      <c r="A4538" s="425">
        <v>46169</v>
      </c>
      <c r="B4538" s="12">
        <v>147</v>
      </c>
      <c r="C4538" s="426">
        <v>11.94375</v>
      </c>
      <c r="D4538" s="426">
        <v>26.135933333333334</v>
      </c>
      <c r="E4538" s="14">
        <v>3.1309085945761139</v>
      </c>
      <c r="F4538" s="14">
        <v>0</v>
      </c>
    </row>
    <row r="4539" spans="1:6" x14ac:dyDescent="0.3">
      <c r="A4539" s="425">
        <v>46170</v>
      </c>
      <c r="B4539" s="12">
        <v>148</v>
      </c>
      <c r="C4539" s="426">
        <v>10.8125</v>
      </c>
      <c r="D4539" s="426">
        <v>26.161533333333338</v>
      </c>
      <c r="E4539" s="14">
        <v>3.1406580919246934</v>
      </c>
      <c r="F4539" s="14">
        <v>0</v>
      </c>
    </row>
    <row r="4540" spans="1:6" x14ac:dyDescent="0.3">
      <c r="A4540" s="425">
        <v>46171</v>
      </c>
      <c r="B4540" s="12">
        <v>149</v>
      </c>
      <c r="C4540" s="426">
        <v>12.735714285714286</v>
      </c>
      <c r="D4540" s="426">
        <v>26.050599999999999</v>
      </c>
      <c r="E4540" s="14">
        <v>3.098607514029041</v>
      </c>
      <c r="F4540" s="14">
        <v>0</v>
      </c>
    </row>
    <row r="4541" spans="1:6" x14ac:dyDescent="0.3">
      <c r="A4541" s="425">
        <v>46172</v>
      </c>
      <c r="B4541" s="12">
        <v>150</v>
      </c>
      <c r="C4541" s="426">
        <v>19.162500000000005</v>
      </c>
      <c r="D4541" s="426">
        <v>26.013622222222224</v>
      </c>
      <c r="E4541" s="14">
        <v>3.0847044476611702</v>
      </c>
      <c r="F4541" s="14">
        <v>0</v>
      </c>
    </row>
    <row r="4542" spans="1:6" x14ac:dyDescent="0.3">
      <c r="A4542" s="425">
        <v>46173</v>
      </c>
      <c r="B4542" s="12">
        <v>151</v>
      </c>
      <c r="C4542" s="426">
        <v>7.7777777777777777</v>
      </c>
      <c r="D4542" s="426">
        <v>26.007933333333334</v>
      </c>
      <c r="E4542" s="14">
        <v>3.082570554857103</v>
      </c>
      <c r="F4542" s="14">
        <v>0</v>
      </c>
    </row>
    <row r="4543" spans="1:6" x14ac:dyDescent="0.3">
      <c r="A4543" s="425">
        <v>46174</v>
      </c>
      <c r="B4543" s="12">
        <v>152</v>
      </c>
      <c r="C4543" s="426">
        <v>15.206249999999999</v>
      </c>
      <c r="D4543" s="426">
        <v>26.098955555555555</v>
      </c>
      <c r="E4543" s="14">
        <v>3.0906820105066148</v>
      </c>
      <c r="F4543" s="14">
        <v>0</v>
      </c>
    </row>
    <row r="4544" spans="1:6" x14ac:dyDescent="0.3">
      <c r="A4544" s="425">
        <v>46175</v>
      </c>
      <c r="B4544" s="12">
        <v>153</v>
      </c>
      <c r="C4544" s="426">
        <v>15.865000000000004</v>
      </c>
      <c r="D4544" s="426">
        <v>25.922599999999999</v>
      </c>
      <c r="E4544" s="14">
        <v>3.0250868749527942</v>
      </c>
      <c r="F4544" s="14">
        <v>0</v>
      </c>
    </row>
    <row r="4545" spans="1:6" x14ac:dyDescent="0.3">
      <c r="A4545" s="425">
        <v>46176</v>
      </c>
      <c r="B4545" s="12">
        <v>154</v>
      </c>
      <c r="C4545" s="426">
        <v>11.824999999999999</v>
      </c>
      <c r="D4545" s="426">
        <v>25.945355555555555</v>
      </c>
      <c r="E4545" s="14">
        <v>3.0334788835754889</v>
      </c>
      <c r="F4545" s="14">
        <v>0</v>
      </c>
    </row>
    <row r="4546" spans="1:6" x14ac:dyDescent="0.3">
      <c r="A4546" s="425">
        <v>46177</v>
      </c>
      <c r="B4546" s="12">
        <v>155</v>
      </c>
      <c r="C4546" s="426">
        <v>13.849999999999998</v>
      </c>
      <c r="D4546" s="426">
        <v>25.899844444444447</v>
      </c>
      <c r="E4546" s="14">
        <v>3.0167161117873538</v>
      </c>
      <c r="F4546" s="14">
        <v>0</v>
      </c>
    </row>
    <row r="4547" spans="1:6" x14ac:dyDescent="0.3">
      <c r="A4547" s="425">
        <v>46178</v>
      </c>
      <c r="B4547" s="12">
        <v>156</v>
      </c>
      <c r="C4547" s="426">
        <v>12.783333333333333</v>
      </c>
      <c r="D4547" s="426">
        <v>26.170066666666671</v>
      </c>
      <c r="E4547" s="14">
        <v>3.1174945568641119</v>
      </c>
      <c r="F4547" s="14">
        <v>0</v>
      </c>
    </row>
    <row r="4548" spans="1:6" x14ac:dyDescent="0.3">
      <c r="A4548" s="425">
        <v>46179</v>
      </c>
      <c r="B4548" s="12">
        <v>157</v>
      </c>
      <c r="C4548" s="426">
        <v>9.7375000000000007</v>
      </c>
      <c r="D4548" s="426">
        <v>26.255400000000002</v>
      </c>
      <c r="E4548" s="14">
        <v>3.1499460323339079</v>
      </c>
      <c r="F4548" s="14">
        <v>0</v>
      </c>
    </row>
    <row r="4549" spans="1:6" x14ac:dyDescent="0.3">
      <c r="A4549" s="425">
        <v>46180</v>
      </c>
      <c r="B4549" s="12">
        <v>158</v>
      </c>
      <c r="C4549" s="426">
        <v>9.004999999999999</v>
      </c>
      <c r="D4549" s="426">
        <v>26.147311111111115</v>
      </c>
      <c r="E4549" s="14">
        <v>3.108891788261301</v>
      </c>
      <c r="F4549" s="14">
        <v>0</v>
      </c>
    </row>
    <row r="4550" spans="1:6" x14ac:dyDescent="0.3">
      <c r="A4550" s="425">
        <v>46181</v>
      </c>
      <c r="B4550" s="12">
        <v>159</v>
      </c>
      <c r="C4550" s="426">
        <v>15.144444444444446</v>
      </c>
      <c r="D4550" s="426">
        <v>26.081888888888887</v>
      </c>
      <c r="E4550" s="14">
        <v>3.084278093692375</v>
      </c>
      <c r="F4550" s="14">
        <v>0</v>
      </c>
    </row>
    <row r="4551" spans="1:6" x14ac:dyDescent="0.3">
      <c r="A4551" s="425">
        <v>46182</v>
      </c>
      <c r="B4551" s="12">
        <v>160</v>
      </c>
      <c r="C4551" s="426">
        <v>11.975</v>
      </c>
      <c r="D4551" s="426">
        <v>25.93397777777778</v>
      </c>
      <c r="E4551" s="14">
        <v>3.029280222460164</v>
      </c>
      <c r="F4551" s="14">
        <v>0</v>
      </c>
    </row>
    <row r="4552" spans="1:6" x14ac:dyDescent="0.3">
      <c r="A4552" s="425">
        <v>46183</v>
      </c>
      <c r="B4552" s="12">
        <v>161</v>
      </c>
      <c r="C4552" s="426">
        <v>15.075000000000001</v>
      </c>
      <c r="D4552" s="426">
        <v>26.118866666666669</v>
      </c>
      <c r="E4552" s="14">
        <v>3.0981684500951814</v>
      </c>
      <c r="F4552" s="14">
        <v>0</v>
      </c>
    </row>
    <row r="4553" spans="1:6" x14ac:dyDescent="0.3">
      <c r="A4553" s="425">
        <v>46184</v>
      </c>
      <c r="B4553" s="12">
        <v>162</v>
      </c>
      <c r="C4553" s="426">
        <v>12.430000000000001</v>
      </c>
      <c r="D4553" s="426">
        <v>25.962422222222223</v>
      </c>
      <c r="E4553" s="14">
        <v>3.0397868431685331</v>
      </c>
      <c r="F4553" s="14">
        <v>0</v>
      </c>
    </row>
    <row r="4554" spans="1:6" x14ac:dyDescent="0.3">
      <c r="A4554" s="425">
        <v>46185</v>
      </c>
      <c r="B4554" s="12">
        <v>163</v>
      </c>
      <c r="C4554" s="426">
        <v>18.388888888888889</v>
      </c>
      <c r="D4554" s="426">
        <v>25.979488888888888</v>
      </c>
      <c r="E4554" s="14">
        <v>3.0461067709891259</v>
      </c>
      <c r="F4554" s="14">
        <v>0</v>
      </c>
    </row>
    <row r="4555" spans="1:6" x14ac:dyDescent="0.3">
      <c r="A4555" s="425">
        <v>46186</v>
      </c>
      <c r="B4555" s="12">
        <v>164</v>
      </c>
      <c r="C4555" s="426">
        <v>7.43</v>
      </c>
      <c r="D4555" s="426">
        <v>25.976644444444446</v>
      </c>
      <c r="E4555" s="14">
        <v>3.045052618237909</v>
      </c>
      <c r="F4555" s="14">
        <v>0</v>
      </c>
    </row>
    <row r="4556" spans="1:6" x14ac:dyDescent="0.3">
      <c r="A4556" s="425">
        <v>46187</v>
      </c>
      <c r="B4556" s="12">
        <v>165</v>
      </c>
      <c r="C4556" s="426">
        <v>3.1444444444444448</v>
      </c>
      <c r="D4556" s="426">
        <v>26.11602222222222</v>
      </c>
      <c r="E4556" s="14">
        <v>3.0970979558917286</v>
      </c>
      <c r="F4556" s="14">
        <v>0</v>
      </c>
    </row>
    <row r="4557" spans="1:6" x14ac:dyDescent="0.3">
      <c r="A4557" s="425">
        <v>46188</v>
      </c>
      <c r="B4557" s="12">
        <v>166</v>
      </c>
      <c r="C4557" s="426">
        <v>1.3187500000000001</v>
      </c>
      <c r="D4557" s="426">
        <v>26.138777777777779</v>
      </c>
      <c r="E4557" s="14">
        <v>3.1056712738484888</v>
      </c>
      <c r="F4557" s="14">
        <v>0</v>
      </c>
    </row>
    <row r="4558" spans="1:6" x14ac:dyDescent="0.3">
      <c r="A4558" s="425">
        <v>46189</v>
      </c>
      <c r="B4558" s="12">
        <v>167</v>
      </c>
      <c r="C4558" s="426">
        <v>4.0333333333333332</v>
      </c>
      <c r="D4558" s="426">
        <v>25.831577777777781</v>
      </c>
      <c r="E4558" s="14">
        <v>2.9917311153719313</v>
      </c>
      <c r="F4558" s="14">
        <v>0</v>
      </c>
    </row>
    <row r="4559" spans="1:6" x14ac:dyDescent="0.3">
      <c r="A4559" s="425">
        <v>46190</v>
      </c>
      <c r="B4559" s="12">
        <v>168</v>
      </c>
      <c r="C4559" s="426">
        <v>10.185714285714287</v>
      </c>
      <c r="D4559" s="426">
        <v>25.902688888888889</v>
      </c>
      <c r="E4559" s="14">
        <v>3.0177612959357654</v>
      </c>
      <c r="F4559" s="14">
        <v>0</v>
      </c>
    </row>
    <row r="4560" spans="1:6" x14ac:dyDescent="0.3">
      <c r="A4560" s="425">
        <v>46191</v>
      </c>
      <c r="B4560" s="12">
        <v>169</v>
      </c>
      <c r="C4560" s="426">
        <v>14.016666666666667</v>
      </c>
      <c r="D4560" s="426">
        <v>25.848644444444446</v>
      </c>
      <c r="E4560" s="14">
        <v>2.9979594803233587</v>
      </c>
      <c r="F4560" s="14">
        <v>0</v>
      </c>
    </row>
    <row r="4561" spans="1:6" x14ac:dyDescent="0.3">
      <c r="A4561" s="425">
        <v>46192</v>
      </c>
      <c r="B4561" s="12">
        <v>170</v>
      </c>
      <c r="C4561" s="426">
        <v>12.484999999999999</v>
      </c>
      <c r="D4561" s="426">
        <v>25.905533333333334</v>
      </c>
      <c r="E4561" s="14">
        <v>3.0188068117989499</v>
      </c>
      <c r="F4561" s="14">
        <v>0</v>
      </c>
    </row>
    <row r="4562" spans="1:6" x14ac:dyDescent="0.3">
      <c r="A4562" s="425">
        <v>46193</v>
      </c>
      <c r="B4562" s="12">
        <v>171</v>
      </c>
      <c r="C4562" s="426">
        <v>25.110000000000003</v>
      </c>
      <c r="D4562" s="426">
        <v>25.69788888888889</v>
      </c>
      <c r="E4562" s="14">
        <v>2.943353713789949</v>
      </c>
      <c r="F4562" s="14">
        <v>0</v>
      </c>
    </row>
    <row r="4563" spans="1:6" x14ac:dyDescent="0.3">
      <c r="A4563" s="425">
        <v>46194</v>
      </c>
      <c r="B4563" s="12">
        <v>172</v>
      </c>
      <c r="C4563" s="426">
        <v>16.84375</v>
      </c>
      <c r="D4563" s="426">
        <v>25.894155555555557</v>
      </c>
      <c r="E4563" s="14">
        <v>3.0146267384944938</v>
      </c>
      <c r="F4563" s="14">
        <v>0</v>
      </c>
    </row>
    <row r="4564" spans="1:6" x14ac:dyDescent="0.3">
      <c r="A4564" s="425">
        <v>46195</v>
      </c>
      <c r="B4564" s="12">
        <v>173</v>
      </c>
      <c r="C4564" s="426">
        <v>9.0062500000000014</v>
      </c>
      <c r="D4564" s="426">
        <v>26.079044444444445</v>
      </c>
      <c r="E4564" s="14">
        <v>3.0832119431393239</v>
      </c>
      <c r="F4564" s="14">
        <v>0</v>
      </c>
    </row>
    <row r="4565" spans="1:6" x14ac:dyDescent="0.3">
      <c r="A4565" s="425">
        <v>46196</v>
      </c>
      <c r="B4565" s="12">
        <v>174</v>
      </c>
      <c r="C4565" s="426">
        <v>12.583333333333334</v>
      </c>
      <c r="D4565" s="426">
        <v>25.848644444444446</v>
      </c>
      <c r="E4565" s="14">
        <v>2.9979594803233574</v>
      </c>
      <c r="F4565" s="14">
        <v>0</v>
      </c>
    </row>
    <row r="4566" spans="1:6" x14ac:dyDescent="0.3">
      <c r="A4566" s="425">
        <v>46197</v>
      </c>
      <c r="B4566" s="12">
        <v>175</v>
      </c>
      <c r="C4566" s="426">
        <v>9.7062500000000007</v>
      </c>
      <c r="D4566" s="426">
        <v>25.746244444444443</v>
      </c>
      <c r="E4566" s="14">
        <v>2.9607677901912579</v>
      </c>
      <c r="F4566" s="14">
        <v>0</v>
      </c>
    </row>
    <row r="4567" spans="1:6" x14ac:dyDescent="0.3">
      <c r="A4567" s="425">
        <v>46198</v>
      </c>
      <c r="B4567" s="12">
        <v>176</v>
      </c>
      <c r="C4567" s="426">
        <v>24.727777777777778</v>
      </c>
      <c r="D4567" s="426">
        <v>25.586600000000004</v>
      </c>
      <c r="E4567" s="14">
        <v>2.9036368627998193</v>
      </c>
      <c r="F4567" s="14">
        <v>0</v>
      </c>
    </row>
    <row r="4568" spans="1:6" x14ac:dyDescent="0.3">
      <c r="A4568" s="425">
        <v>46199</v>
      </c>
      <c r="B4568" s="12">
        <v>177</v>
      </c>
      <c r="C4568" s="426">
        <v>14.915000000000001</v>
      </c>
      <c r="D4568" s="426">
        <v>25.905533333333334</v>
      </c>
      <c r="E4568" s="14">
        <v>3.0188068117989499</v>
      </c>
      <c r="F4568" s="14">
        <v>0</v>
      </c>
    </row>
    <row r="4569" spans="1:6" x14ac:dyDescent="0.3">
      <c r="A4569" s="425">
        <v>46200</v>
      </c>
      <c r="B4569" s="12">
        <v>178</v>
      </c>
      <c r="C4569" s="426">
        <v>11.699999999999998</v>
      </c>
      <c r="D4569" s="426">
        <v>25.942511111111113</v>
      </c>
      <c r="E4569" s="14">
        <v>3.0324287200232614</v>
      </c>
      <c r="F4569" s="14">
        <v>0</v>
      </c>
    </row>
    <row r="4570" spans="1:6" x14ac:dyDescent="0.3">
      <c r="A4570" s="425">
        <v>46201</v>
      </c>
      <c r="B4570" s="12">
        <v>179</v>
      </c>
      <c r="C4570" s="426">
        <v>1.9833333333333334</v>
      </c>
      <c r="D4570" s="426">
        <v>25.842955555555555</v>
      </c>
      <c r="E4570" s="14">
        <v>2.9958820348581314</v>
      </c>
      <c r="F4570" s="14">
        <v>0</v>
      </c>
    </row>
    <row r="4571" spans="1:6" x14ac:dyDescent="0.3">
      <c r="A4571" s="425">
        <v>46202</v>
      </c>
      <c r="B4571" s="12">
        <v>180</v>
      </c>
      <c r="C4571" s="426">
        <v>8.6999999999999993</v>
      </c>
      <c r="D4571" s="426">
        <v>25.732022222222223</v>
      </c>
      <c r="E4571" s="14">
        <v>2.955636117401629</v>
      </c>
      <c r="F4571" s="14">
        <v>0</v>
      </c>
    </row>
    <row r="4572" spans="1:6" x14ac:dyDescent="0.3">
      <c r="A4572" s="425">
        <v>46203</v>
      </c>
      <c r="B4572" s="12">
        <v>181</v>
      </c>
      <c r="C4572" s="426">
        <v>7.7950000000000017</v>
      </c>
      <c r="D4572" s="426">
        <v>25.621088888888888</v>
      </c>
      <c r="E4572" s="14">
        <v>2.9158915251560393</v>
      </c>
      <c r="F4572" s="14">
        <v>0</v>
      </c>
    </row>
    <row r="4573" spans="1:6" x14ac:dyDescent="0.3">
      <c r="A4573" s="425">
        <v>46204</v>
      </c>
      <c r="B4573" s="12">
        <v>182</v>
      </c>
      <c r="C4573" s="426">
        <v>13.324999999999999</v>
      </c>
      <c r="D4573" s="426">
        <v>25.669444444444444</v>
      </c>
      <c r="E4573" s="14">
        <v>2.9580118319938578</v>
      </c>
      <c r="F4573" s="14">
        <v>0</v>
      </c>
    </row>
    <row r="4574" spans="1:6" x14ac:dyDescent="0.3">
      <c r="A4574" s="425">
        <v>46205</v>
      </c>
      <c r="B4574" s="12">
        <v>183</v>
      </c>
      <c r="C4574" s="426">
        <v>10.938888888888888</v>
      </c>
      <c r="D4574" s="426">
        <v>25.459240000000001</v>
      </c>
      <c r="E4574" s="14">
        <v>2.8830272326553912</v>
      </c>
      <c r="F4574" s="14">
        <v>0</v>
      </c>
    </row>
    <row r="4575" spans="1:6" x14ac:dyDescent="0.3">
      <c r="A4575" s="425">
        <v>46206</v>
      </c>
      <c r="B4575" s="12">
        <v>184</v>
      </c>
      <c r="C4575" s="426">
        <v>16.055</v>
      </c>
      <c r="D4575" s="426">
        <v>25.4618</v>
      </c>
      <c r="E4575" s="14">
        <v>2.8839296057213257</v>
      </c>
      <c r="F4575" s="14">
        <v>0</v>
      </c>
    </row>
    <row r="4576" spans="1:6" x14ac:dyDescent="0.3">
      <c r="A4576" s="425">
        <v>46207</v>
      </c>
      <c r="B4576" s="12">
        <v>185</v>
      </c>
      <c r="C4576" s="426">
        <v>13.19375</v>
      </c>
      <c r="D4576" s="426">
        <v>25.635311111111115</v>
      </c>
      <c r="E4576" s="14">
        <v>2.9457129327927731</v>
      </c>
      <c r="F4576" s="14">
        <v>0</v>
      </c>
    </row>
    <row r="4577" spans="1:6" x14ac:dyDescent="0.3">
      <c r="A4577" s="425">
        <v>46208</v>
      </c>
      <c r="B4577" s="12">
        <v>186</v>
      </c>
      <c r="C4577" s="426">
        <v>12.775</v>
      </c>
      <c r="D4577" s="426">
        <v>25.48171111111111</v>
      </c>
      <c r="E4577" s="14">
        <v>2.8909571616540095</v>
      </c>
      <c r="F4577" s="14">
        <v>0</v>
      </c>
    </row>
    <row r="4578" spans="1:6" x14ac:dyDescent="0.3">
      <c r="A4578" s="425">
        <v>46209</v>
      </c>
      <c r="B4578" s="12">
        <v>187</v>
      </c>
      <c r="C4578" s="426">
        <v>16.331250000000001</v>
      </c>
      <c r="D4578" s="426">
        <v>25.551400000000001</v>
      </c>
      <c r="E4578" s="14">
        <v>2.9156807366395259</v>
      </c>
      <c r="F4578" s="14">
        <v>0</v>
      </c>
    </row>
    <row r="4579" spans="1:6" x14ac:dyDescent="0.3">
      <c r="A4579" s="425">
        <v>46210</v>
      </c>
      <c r="B4579" s="12">
        <v>188</v>
      </c>
      <c r="C4579" s="426">
        <v>2.8444444444444441</v>
      </c>
      <c r="D4579" s="426">
        <v>25.697319999999998</v>
      </c>
      <c r="E4579" s="14">
        <v>2.9680913529735227</v>
      </c>
      <c r="F4579" s="14">
        <v>0</v>
      </c>
    </row>
    <row r="4580" spans="1:6" x14ac:dyDescent="0.3">
      <c r="A4580" s="425">
        <v>46211</v>
      </c>
      <c r="B4580" s="12">
        <v>189</v>
      </c>
      <c r="C4580" s="426">
        <v>2.0833333333333335</v>
      </c>
      <c r="D4580" s="426">
        <v>25.623080000000002</v>
      </c>
      <c r="E4580" s="14">
        <v>2.9413174367718269</v>
      </c>
      <c r="F4580" s="14">
        <v>0</v>
      </c>
    </row>
    <row r="4581" spans="1:6" x14ac:dyDescent="0.3">
      <c r="A4581" s="425">
        <v>46212</v>
      </c>
      <c r="B4581" s="12">
        <v>190</v>
      </c>
      <c r="C4581" s="426">
        <v>6.7055555555555557</v>
      </c>
      <c r="D4581" s="426">
        <v>25.812519999999999</v>
      </c>
      <c r="E4581" s="14">
        <v>3.0100850149883658</v>
      </c>
      <c r="F4581" s="14">
        <v>0</v>
      </c>
    </row>
    <row r="4582" spans="1:6" x14ac:dyDescent="0.3">
      <c r="A4582" s="425">
        <v>46213</v>
      </c>
      <c r="B4582" s="12">
        <v>191</v>
      </c>
      <c r="C4582" s="426">
        <v>11.725</v>
      </c>
      <c r="D4582" s="426">
        <v>25.707560000000001</v>
      </c>
      <c r="E4582" s="14">
        <v>2.971802039279797</v>
      </c>
      <c r="F4582" s="14">
        <v>0</v>
      </c>
    </row>
    <row r="4583" spans="1:6" x14ac:dyDescent="0.3">
      <c r="A4583" s="425">
        <v>46214</v>
      </c>
      <c r="B4583" s="12">
        <v>192</v>
      </c>
      <c r="C4583" s="426">
        <v>8.56111111111111</v>
      </c>
      <c r="D4583" s="426">
        <v>25.697319999999998</v>
      </c>
      <c r="E4583" s="14">
        <v>2.9680913529735227</v>
      </c>
      <c r="F4583" s="14">
        <v>0</v>
      </c>
    </row>
    <row r="4584" spans="1:6" x14ac:dyDescent="0.3">
      <c r="A4584" s="425">
        <v>46215</v>
      </c>
      <c r="B4584" s="12">
        <v>193</v>
      </c>
      <c r="C4584" s="426">
        <v>6.7944444444444443</v>
      </c>
      <c r="D4584" s="426">
        <v>25.707560000000001</v>
      </c>
      <c r="E4584" s="14">
        <v>2.971802039279797</v>
      </c>
      <c r="F4584" s="14">
        <v>0</v>
      </c>
    </row>
    <row r="4585" spans="1:6" x14ac:dyDescent="0.3">
      <c r="A4585" s="425">
        <v>46216</v>
      </c>
      <c r="B4585" s="12">
        <v>194</v>
      </c>
      <c r="C4585" s="426">
        <v>8.1166666666666671</v>
      </c>
      <c r="D4585" s="426">
        <v>25.766439999999999</v>
      </c>
      <c r="E4585" s="14">
        <v>2.9932220588305416</v>
      </c>
      <c r="F4585" s="14">
        <v>0</v>
      </c>
    </row>
    <row r="4586" spans="1:6" x14ac:dyDescent="0.3">
      <c r="A4586" s="425">
        <v>46217</v>
      </c>
      <c r="B4586" s="12">
        <v>195</v>
      </c>
      <c r="C4586" s="426">
        <v>16.105555555555554</v>
      </c>
      <c r="D4586" s="426">
        <v>25.982333333333337</v>
      </c>
      <c r="E4586" s="14">
        <v>3.072984656879084</v>
      </c>
      <c r="F4586" s="14">
        <v>0</v>
      </c>
    </row>
    <row r="4587" spans="1:6" x14ac:dyDescent="0.3">
      <c r="A4587" s="425">
        <v>46218</v>
      </c>
      <c r="B4587" s="12">
        <v>196</v>
      </c>
      <c r="C4587" s="426">
        <v>5.6083333333333334</v>
      </c>
      <c r="D4587" s="426">
        <v>25.723488888888888</v>
      </c>
      <c r="E4587" s="14">
        <v>2.9775827732211613</v>
      </c>
      <c r="F4587" s="14">
        <v>0</v>
      </c>
    </row>
    <row r="4588" spans="1:6" x14ac:dyDescent="0.3">
      <c r="A4588" s="425">
        <v>46219</v>
      </c>
      <c r="B4588" s="12">
        <v>197</v>
      </c>
      <c r="C4588" s="426">
        <v>15.344444444444447</v>
      </c>
      <c r="D4588" s="426">
        <v>25.45412</v>
      </c>
      <c r="E4588" s="14">
        <v>2.8812232858781179</v>
      </c>
      <c r="F4588" s="14">
        <v>0</v>
      </c>
    </row>
    <row r="4589" spans="1:6" x14ac:dyDescent="0.3">
      <c r="A4589" s="425">
        <v>46220</v>
      </c>
      <c r="B4589" s="12">
        <v>198</v>
      </c>
      <c r="C4589" s="426">
        <v>5.5277777777777777</v>
      </c>
      <c r="D4589" s="426">
        <v>25.643560000000001</v>
      </c>
      <c r="E4589" s="14">
        <v>2.9486807944635762</v>
      </c>
      <c r="F4589" s="14">
        <v>0</v>
      </c>
    </row>
    <row r="4590" spans="1:6" x14ac:dyDescent="0.3">
      <c r="A4590" s="425">
        <v>46221</v>
      </c>
      <c r="B4590" s="12">
        <v>199</v>
      </c>
      <c r="C4590" s="426">
        <v>12.614999999999998</v>
      </c>
      <c r="D4590" s="426">
        <v>25.582120000000003</v>
      </c>
      <c r="E4590" s="14">
        <v>2.9266421897261297</v>
      </c>
      <c r="F4590" s="14">
        <v>0</v>
      </c>
    </row>
    <row r="4591" spans="1:6" x14ac:dyDescent="0.3">
      <c r="A4591" s="425">
        <v>46222</v>
      </c>
      <c r="B4591" s="12">
        <v>200</v>
      </c>
      <c r="C4591" s="426">
        <v>13.334999999999999</v>
      </c>
      <c r="D4591" s="426">
        <v>25.820200000000003</v>
      </c>
      <c r="E4591" s="14">
        <v>3.0129040103642795</v>
      </c>
      <c r="F4591" s="14">
        <v>0</v>
      </c>
    </row>
    <row r="4592" spans="1:6" x14ac:dyDescent="0.3">
      <c r="A4592" s="425">
        <v>46223</v>
      </c>
      <c r="B4592" s="12">
        <v>201</v>
      </c>
      <c r="C4592" s="426">
        <v>17.656249999999996</v>
      </c>
      <c r="D4592" s="426">
        <v>25.840679999999999</v>
      </c>
      <c r="E4592" s="14">
        <v>3.0204332191396612</v>
      </c>
      <c r="F4592" s="14">
        <v>0</v>
      </c>
    </row>
    <row r="4593" spans="1:6" x14ac:dyDescent="0.3">
      <c r="A4593" s="425">
        <v>46224</v>
      </c>
      <c r="B4593" s="12">
        <v>202</v>
      </c>
      <c r="C4593" s="426">
        <v>3.9187500000000002</v>
      </c>
      <c r="D4593" s="426">
        <v>25.63588</v>
      </c>
      <c r="E4593" s="14">
        <v>2.9459175234785873</v>
      </c>
      <c r="F4593" s="14">
        <v>0</v>
      </c>
    </row>
    <row r="4594" spans="1:6" x14ac:dyDescent="0.3">
      <c r="A4594" s="425">
        <v>46225</v>
      </c>
      <c r="B4594" s="12">
        <v>203</v>
      </c>
      <c r="C4594" s="426">
        <v>5.8687500000000004</v>
      </c>
      <c r="D4594" s="426">
        <v>25.615400000000001</v>
      </c>
      <c r="E4594" s="14">
        <v>2.9385606025620166</v>
      </c>
      <c r="F4594" s="14">
        <v>0</v>
      </c>
    </row>
    <row r="4595" spans="1:6" x14ac:dyDescent="0.3">
      <c r="A4595" s="425">
        <v>46226</v>
      </c>
      <c r="B4595" s="12">
        <v>204</v>
      </c>
      <c r="C4595" s="426">
        <v>5.3055555555555554</v>
      </c>
      <c r="D4595" s="426">
        <v>25.630759999999999</v>
      </c>
      <c r="E4595" s="14">
        <v>2.9440766841859345</v>
      </c>
      <c r="F4595" s="14">
        <v>0</v>
      </c>
    </row>
    <row r="4596" spans="1:6" x14ac:dyDescent="0.3">
      <c r="A4596" s="425">
        <v>46227</v>
      </c>
      <c r="B4596" s="12">
        <v>205</v>
      </c>
      <c r="C4596" s="426">
        <v>4.05</v>
      </c>
      <c r="D4596" s="426">
        <v>25.523240000000001</v>
      </c>
      <c r="E4596" s="14">
        <v>2.9056665655460754</v>
      </c>
      <c r="F4596" s="14">
        <v>0</v>
      </c>
    </row>
    <row r="4597" spans="1:6" x14ac:dyDescent="0.3">
      <c r="A4597" s="425">
        <v>46228</v>
      </c>
      <c r="B4597" s="12">
        <v>206</v>
      </c>
      <c r="C4597" s="426">
        <v>5.56</v>
      </c>
      <c r="D4597" s="426">
        <v>25.658919999999998</v>
      </c>
      <c r="E4597" s="14">
        <v>2.9542145823779902</v>
      </c>
      <c r="F4597" s="14">
        <v>0</v>
      </c>
    </row>
    <row r="4598" spans="1:6" x14ac:dyDescent="0.3">
      <c r="A4598" s="425">
        <v>46229</v>
      </c>
      <c r="B4598" s="12">
        <v>207</v>
      </c>
      <c r="C4598" s="426">
        <v>9.8249999999999993</v>
      </c>
      <c r="D4598" s="426">
        <v>25.815079999999998</v>
      </c>
      <c r="E4598" s="14">
        <v>3.0110244100232531</v>
      </c>
      <c r="F4598" s="14">
        <v>0</v>
      </c>
    </row>
    <row r="4599" spans="1:6" x14ac:dyDescent="0.3">
      <c r="A4599" s="425">
        <v>46230</v>
      </c>
      <c r="B4599" s="12">
        <v>208</v>
      </c>
      <c r="C4599" s="426">
        <v>2.5625</v>
      </c>
      <c r="D4599" s="426">
        <v>25.687080000000002</v>
      </c>
      <c r="E4599" s="14">
        <v>2.964384968886467</v>
      </c>
      <c r="F4599" s="14">
        <v>0</v>
      </c>
    </row>
    <row r="4600" spans="1:6" x14ac:dyDescent="0.3">
      <c r="A4600" s="425">
        <v>46231</v>
      </c>
      <c r="B4600" s="12">
        <v>209</v>
      </c>
      <c r="C4600" s="426">
        <v>1.9055555555555554</v>
      </c>
      <c r="D4600" s="426">
        <v>25.681960000000004</v>
      </c>
      <c r="E4600" s="14">
        <v>2.9625333896551829</v>
      </c>
      <c r="F4600" s="14">
        <v>0</v>
      </c>
    </row>
    <row r="4601" spans="1:6" x14ac:dyDescent="0.3">
      <c r="A4601" s="425">
        <v>46232</v>
      </c>
      <c r="B4601" s="12">
        <v>210</v>
      </c>
      <c r="C4601" s="426">
        <v>1.1428571428571428</v>
      </c>
      <c r="D4601" s="426">
        <v>25.524377777777779</v>
      </c>
      <c r="E4601" s="14">
        <v>2.9060705517188259</v>
      </c>
      <c r="F4601" s="14">
        <v>0</v>
      </c>
    </row>
    <row r="4602" spans="1:6" x14ac:dyDescent="0.3">
      <c r="A4602" s="425">
        <v>46233</v>
      </c>
      <c r="B4602" s="12">
        <v>211</v>
      </c>
      <c r="C4602" s="426">
        <v>1.3222222222222222</v>
      </c>
      <c r="D4602" s="426">
        <v>25.336360000000003</v>
      </c>
      <c r="E4602" s="14">
        <v>2.8400261989226299</v>
      </c>
      <c r="F4602" s="14">
        <v>0</v>
      </c>
    </row>
    <row r="4603" spans="1:6" x14ac:dyDescent="0.3">
      <c r="A4603" s="425">
        <v>46234</v>
      </c>
      <c r="B4603" s="12">
        <v>212</v>
      </c>
      <c r="C4603" s="426">
        <v>5.5142857142857142</v>
      </c>
      <c r="D4603" s="426">
        <v>25.697320000000005</v>
      </c>
      <c r="E4603" s="14">
        <v>2.968091352973524</v>
      </c>
      <c r="F4603" s="14">
        <v>0</v>
      </c>
    </row>
    <row r="4604" spans="1:6" x14ac:dyDescent="0.3">
      <c r="A4604" s="425">
        <v>46235</v>
      </c>
      <c r="B4604" s="12">
        <v>213</v>
      </c>
      <c r="C4604" s="426">
        <v>2.6357142857142857</v>
      </c>
      <c r="D4604" s="426">
        <v>25.436199999999999</v>
      </c>
      <c r="E4604" s="14">
        <v>2.8749178626260323</v>
      </c>
      <c r="F4604" s="14">
        <v>0</v>
      </c>
    </row>
    <row r="4605" spans="1:6" x14ac:dyDescent="0.3">
      <c r="A4605" s="425">
        <v>46236</v>
      </c>
      <c r="B4605" s="12">
        <v>214</v>
      </c>
      <c r="C4605" s="426">
        <v>3.0142857142857138</v>
      </c>
      <c r="D4605" s="426">
        <v>25.469480000000004</v>
      </c>
      <c r="E4605" s="14">
        <v>2.8866383239430862</v>
      </c>
      <c r="F4605" s="14">
        <v>0</v>
      </c>
    </row>
    <row r="4606" spans="1:6" x14ac:dyDescent="0.3">
      <c r="A4606" s="425">
        <v>46237</v>
      </c>
      <c r="B4606" s="12">
        <v>215</v>
      </c>
      <c r="C4606" s="426">
        <v>2.2700000000000005</v>
      </c>
      <c r="D4606" s="426">
        <v>25.584111111111113</v>
      </c>
      <c r="E4606" s="14">
        <v>2.9273539841117922</v>
      </c>
      <c r="F4606" s="14">
        <v>0</v>
      </c>
    </row>
    <row r="4607" spans="1:6" x14ac:dyDescent="0.3">
      <c r="A4607" s="425">
        <v>46238</v>
      </c>
      <c r="B4607" s="12">
        <v>216</v>
      </c>
      <c r="C4607" s="426">
        <v>3.5277777777777772</v>
      </c>
      <c r="D4607" s="426">
        <v>25.666600000000003</v>
      </c>
      <c r="E4607" s="14">
        <v>2.9569851007135508</v>
      </c>
      <c r="F4607" s="14">
        <v>0</v>
      </c>
    </row>
    <row r="4608" spans="1:6" x14ac:dyDescent="0.3">
      <c r="A4608" s="425">
        <v>46239</v>
      </c>
      <c r="B4608" s="12">
        <v>217</v>
      </c>
      <c r="C4608" s="426">
        <v>0.66666666666666663</v>
      </c>
      <c r="D4608" s="426">
        <v>25.761320000000005</v>
      </c>
      <c r="E4608" s="14">
        <v>2.9913537915921986</v>
      </c>
      <c r="F4608" s="14">
        <v>0</v>
      </c>
    </row>
    <row r="4609" spans="1:6" x14ac:dyDescent="0.3">
      <c r="A4609" s="425">
        <v>46240</v>
      </c>
      <c r="B4609" s="12">
        <v>218</v>
      </c>
      <c r="C4609" s="426">
        <v>0.45714285714285718</v>
      </c>
      <c r="D4609" s="426">
        <v>25.697320000000005</v>
      </c>
      <c r="E4609" s="14">
        <v>2.968091352973524</v>
      </c>
      <c r="F4609" s="14">
        <v>0</v>
      </c>
    </row>
    <row r="4610" spans="1:6" x14ac:dyDescent="0.3">
      <c r="A4610" s="425">
        <v>46241</v>
      </c>
      <c r="B4610" s="12">
        <v>219</v>
      </c>
      <c r="C4610" s="426">
        <v>4.8777777777777773</v>
      </c>
      <c r="D4610" s="426">
        <v>25.60004</v>
      </c>
      <c r="E4610" s="14">
        <v>2.9330541709394029</v>
      </c>
      <c r="F4610" s="14">
        <v>0</v>
      </c>
    </row>
    <row r="4611" spans="1:6" x14ac:dyDescent="0.3">
      <c r="A4611" s="425">
        <v>46242</v>
      </c>
      <c r="B4611" s="12">
        <v>220</v>
      </c>
      <c r="C4611" s="426">
        <v>3.0785714285714283</v>
      </c>
      <c r="D4611" s="426">
        <v>25.7178</v>
      </c>
      <c r="E4611" s="14">
        <v>2.975517029468592</v>
      </c>
      <c r="F4611" s="14">
        <v>0</v>
      </c>
    </row>
    <row r="4612" spans="1:6" x14ac:dyDescent="0.3">
      <c r="A4612" s="425">
        <v>46243</v>
      </c>
      <c r="B4612" s="12">
        <v>221</v>
      </c>
      <c r="C4612" s="426">
        <v>3.05</v>
      </c>
      <c r="D4612" s="426">
        <v>25.625640000000004</v>
      </c>
      <c r="E4612" s="14">
        <v>2.942236917741297</v>
      </c>
      <c r="F4612" s="14">
        <v>0</v>
      </c>
    </row>
    <row r="4613" spans="1:6" x14ac:dyDescent="0.3">
      <c r="A4613" s="425">
        <v>46244</v>
      </c>
      <c r="B4613" s="12">
        <v>222</v>
      </c>
      <c r="C4613" s="426">
        <v>4.1722222222222216</v>
      </c>
      <c r="D4613" s="426">
        <v>25.661480000000001</v>
      </c>
      <c r="E4613" s="14">
        <v>2.9551378199566289</v>
      </c>
      <c r="F4613" s="14">
        <v>0</v>
      </c>
    </row>
    <row r="4614" spans="1:6" x14ac:dyDescent="0.3">
      <c r="A4614" s="425">
        <v>46245</v>
      </c>
      <c r="B4614" s="12">
        <v>223</v>
      </c>
      <c r="C4614" s="426">
        <v>1.655</v>
      </c>
      <c r="D4614" s="426">
        <v>25.77412</v>
      </c>
      <c r="E4614" s="14">
        <v>2.996026481675115</v>
      </c>
      <c r="F4614" s="14">
        <v>0</v>
      </c>
    </row>
    <row r="4615" spans="1:6" x14ac:dyDescent="0.3">
      <c r="A4615" s="425">
        <v>46246</v>
      </c>
      <c r="B4615" s="12">
        <v>224</v>
      </c>
      <c r="C4615" s="426">
        <v>4.1449999999999996</v>
      </c>
      <c r="D4615" s="426">
        <v>25.753640000000001</v>
      </c>
      <c r="E4615" s="14">
        <v>2.9885534122031614</v>
      </c>
      <c r="F4615" s="14">
        <v>0</v>
      </c>
    </row>
    <row r="4616" spans="1:6" x14ac:dyDescent="0.3">
      <c r="A4616" s="425">
        <v>46247</v>
      </c>
      <c r="B4616" s="12">
        <v>225</v>
      </c>
      <c r="C4616" s="426">
        <v>2.8055555555555554</v>
      </c>
      <c r="D4616" s="426">
        <v>25.510439999999999</v>
      </c>
      <c r="E4616" s="14">
        <v>2.9011253562970931</v>
      </c>
      <c r="F4616" s="14">
        <v>0</v>
      </c>
    </row>
    <row r="4617" spans="1:6" x14ac:dyDescent="0.3">
      <c r="A4617" s="425">
        <v>46248</v>
      </c>
      <c r="B4617" s="12">
        <v>226</v>
      </c>
      <c r="C4617" s="426">
        <v>0.18571428571428572</v>
      </c>
      <c r="D4617" s="426">
        <v>25.533480000000001</v>
      </c>
      <c r="E4617" s="14">
        <v>2.9093043408626893</v>
      </c>
      <c r="F4617" s="14">
        <v>0</v>
      </c>
    </row>
    <row r="4618" spans="1:6" x14ac:dyDescent="0.3">
      <c r="A4618" s="425">
        <v>46249</v>
      </c>
      <c r="B4618" s="12">
        <v>227</v>
      </c>
      <c r="C4618" s="426">
        <v>0.38125000000000003</v>
      </c>
      <c r="D4618" s="426">
        <v>25.556519999999999</v>
      </c>
      <c r="E4618" s="14">
        <v>2.9175049702385554</v>
      </c>
      <c r="F4618" s="14">
        <v>0</v>
      </c>
    </row>
    <row r="4619" spans="1:6" x14ac:dyDescent="0.3">
      <c r="A4619" s="425">
        <v>46250</v>
      </c>
      <c r="B4619" s="12">
        <v>228</v>
      </c>
      <c r="C4619" s="426">
        <v>2.15</v>
      </c>
      <c r="D4619" s="426">
        <v>25.715239999999998</v>
      </c>
      <c r="E4619" s="14">
        <v>2.9745878783414672</v>
      </c>
      <c r="F4619" s="14">
        <v>0</v>
      </c>
    </row>
    <row r="4620" spans="1:6" x14ac:dyDescent="0.3">
      <c r="A4620" s="425">
        <v>46251</v>
      </c>
      <c r="B4620" s="12">
        <v>229</v>
      </c>
      <c r="C4620" s="426">
        <v>0.92499999999999993</v>
      </c>
      <c r="D4620" s="426">
        <v>25.751080000000002</v>
      </c>
      <c r="E4620" s="14">
        <v>2.9876204913613371</v>
      </c>
      <c r="F4620" s="14">
        <v>0</v>
      </c>
    </row>
    <row r="4621" spans="1:6" x14ac:dyDescent="0.3">
      <c r="A4621" s="425">
        <v>46252</v>
      </c>
      <c r="B4621" s="12">
        <v>230</v>
      </c>
      <c r="C4621" s="426">
        <v>1.2</v>
      </c>
      <c r="D4621" s="426">
        <v>25.418279999999996</v>
      </c>
      <c r="E4621" s="14">
        <v>2.8686254843539989</v>
      </c>
      <c r="F4621" s="14">
        <v>0</v>
      </c>
    </row>
    <row r="4622" spans="1:6" x14ac:dyDescent="0.3">
      <c r="A4622" s="425">
        <v>46253</v>
      </c>
      <c r="B4622" s="12">
        <v>231</v>
      </c>
      <c r="C4622" s="426">
        <v>3.7611111111111111</v>
      </c>
      <c r="D4622" s="426">
        <v>25.37988</v>
      </c>
      <c r="E4622" s="14">
        <v>2.8551857017033915</v>
      </c>
      <c r="F4622" s="14">
        <v>0</v>
      </c>
    </row>
    <row r="4623" spans="1:6" x14ac:dyDescent="0.3">
      <c r="A4623" s="425">
        <v>46254</v>
      </c>
      <c r="B4623" s="12">
        <v>232</v>
      </c>
      <c r="C4623" s="426">
        <v>0.19999999999999998</v>
      </c>
      <c r="D4623" s="426">
        <v>25.47972</v>
      </c>
      <c r="E4623" s="14">
        <v>2.8902536802736347</v>
      </c>
      <c r="F4623" s="14">
        <v>0</v>
      </c>
    </row>
    <row r="4624" spans="1:6" x14ac:dyDescent="0.3">
      <c r="A4624" s="425">
        <v>46255</v>
      </c>
      <c r="B4624" s="12">
        <v>233</v>
      </c>
      <c r="C4624" s="426">
        <v>1.6666666666666666E-2</v>
      </c>
      <c r="D4624" s="426">
        <v>25.649533333333334</v>
      </c>
      <c r="E4624" s="14">
        <v>2.9508316748788941</v>
      </c>
      <c r="F4624" s="14">
        <v>0</v>
      </c>
    </row>
    <row r="4625" spans="1:6" x14ac:dyDescent="0.3">
      <c r="A4625" s="425">
        <v>46256</v>
      </c>
      <c r="B4625" s="12">
        <v>234</v>
      </c>
      <c r="C4625" s="426">
        <v>0.47142857142857142</v>
      </c>
      <c r="D4625" s="426">
        <v>25.612839999999998</v>
      </c>
      <c r="E4625" s="14">
        <v>2.9376421939713748</v>
      </c>
      <c r="F4625" s="14">
        <v>0</v>
      </c>
    </row>
    <row r="4626" spans="1:6" x14ac:dyDescent="0.3">
      <c r="A4626" s="425">
        <v>46257</v>
      </c>
      <c r="B4626" s="12">
        <v>235</v>
      </c>
      <c r="C4626" s="426">
        <v>1.2749999999999999</v>
      </c>
      <c r="D4626" s="426">
        <v>25.589799999999997</v>
      </c>
      <c r="E4626" s="14">
        <v>2.9293885748541539</v>
      </c>
      <c r="F4626" s="14">
        <v>0</v>
      </c>
    </row>
    <row r="4627" spans="1:6" x14ac:dyDescent="0.3">
      <c r="A4627" s="425">
        <v>46258</v>
      </c>
      <c r="B4627" s="12">
        <v>236</v>
      </c>
      <c r="C4627" s="426">
        <v>0.16666666666666666</v>
      </c>
      <c r="D4627" s="426">
        <v>25.776679999999999</v>
      </c>
      <c r="E4627" s="14">
        <v>2.9969618285902162</v>
      </c>
      <c r="F4627" s="14">
        <v>0</v>
      </c>
    </row>
    <row r="4628" spans="1:6" x14ac:dyDescent="0.3">
      <c r="A4628" s="425">
        <v>46259</v>
      </c>
      <c r="B4628" s="12">
        <v>237</v>
      </c>
      <c r="C4628" s="426">
        <v>0.23333333333333334</v>
      </c>
      <c r="D4628" s="426">
        <v>25.651240000000001</v>
      </c>
      <c r="E4628" s="14">
        <v>2.9514464805289866</v>
      </c>
      <c r="F4628" s="14">
        <v>0</v>
      </c>
    </row>
    <row r="4629" spans="1:6" x14ac:dyDescent="0.3">
      <c r="A4629" s="425">
        <v>46260</v>
      </c>
      <c r="B4629" s="12">
        <v>238</v>
      </c>
      <c r="C4629" s="426">
        <v>4.0444444444444443</v>
      </c>
      <c r="D4629" s="426">
        <v>25.602600000000002</v>
      </c>
      <c r="E4629" s="14">
        <v>2.9339712396432418</v>
      </c>
      <c r="F4629" s="14">
        <v>0</v>
      </c>
    </row>
    <row r="4630" spans="1:6" x14ac:dyDescent="0.3">
      <c r="A4630" s="425">
        <v>46261</v>
      </c>
      <c r="B4630" s="12">
        <v>239</v>
      </c>
      <c r="C4630" s="426">
        <v>0.15</v>
      </c>
      <c r="D4630" s="426">
        <v>25.738280000000003</v>
      </c>
      <c r="E4630" s="14">
        <v>2.9829599281437638</v>
      </c>
      <c r="F4630" s="14">
        <v>0</v>
      </c>
    </row>
    <row r="4631" spans="1:6" x14ac:dyDescent="0.3">
      <c r="A4631" s="425">
        <v>46262</v>
      </c>
      <c r="B4631" s="12">
        <v>240</v>
      </c>
      <c r="C4631" s="426">
        <v>1.6</v>
      </c>
      <c r="D4631" s="426">
        <v>25.8202</v>
      </c>
      <c r="E4631" s="14">
        <v>3.012904010364279</v>
      </c>
      <c r="F4631" s="14">
        <v>0</v>
      </c>
    </row>
    <row r="4632" spans="1:6" x14ac:dyDescent="0.3">
      <c r="A4632" s="425">
        <v>46263</v>
      </c>
      <c r="B4632" s="12">
        <v>241</v>
      </c>
      <c r="C4632" s="426">
        <v>2.25</v>
      </c>
      <c r="D4632" s="426">
        <v>25.658920000000002</v>
      </c>
      <c r="E4632" s="14">
        <v>2.9542145823779911</v>
      </c>
      <c r="F4632" s="14">
        <v>0</v>
      </c>
    </row>
    <row r="4633" spans="1:6" x14ac:dyDescent="0.3">
      <c r="A4633" s="425">
        <v>46264</v>
      </c>
      <c r="B4633" s="12">
        <v>242</v>
      </c>
      <c r="C4633" s="426">
        <v>0.56111111111111112</v>
      </c>
      <c r="D4633" s="426">
        <v>25.551400000000001</v>
      </c>
      <c r="E4633" s="14">
        <v>2.9156807366395259</v>
      </c>
      <c r="F4633" s="14">
        <v>0</v>
      </c>
    </row>
    <row r="4634" spans="1:6" x14ac:dyDescent="0.3">
      <c r="A4634" s="425">
        <v>46265</v>
      </c>
      <c r="B4634" s="12">
        <v>243</v>
      </c>
      <c r="C4634" s="426">
        <v>0.16666666666666666</v>
      </c>
      <c r="D4634" s="426">
        <v>25.745960000000004</v>
      </c>
      <c r="E4634" s="14">
        <v>2.9857554579538359</v>
      </c>
      <c r="F4634" s="14">
        <v>0</v>
      </c>
    </row>
    <row r="4635" spans="1:6" x14ac:dyDescent="0.3">
      <c r="A4635" s="425">
        <v>46266</v>
      </c>
      <c r="B4635" s="12">
        <v>244</v>
      </c>
      <c r="C4635" s="426">
        <v>5</v>
      </c>
      <c r="D4635" s="426">
        <v>25.761319999999998</v>
      </c>
      <c r="E4635" s="14">
        <v>3.0164912184122996</v>
      </c>
      <c r="F4635" s="14">
        <v>0</v>
      </c>
    </row>
    <row r="4636" spans="1:6" x14ac:dyDescent="0.3">
      <c r="A4636" s="425">
        <v>46267</v>
      </c>
      <c r="B4636" s="12">
        <v>245</v>
      </c>
      <c r="C4636" s="426">
        <v>1.4777777777777779</v>
      </c>
      <c r="D4636" s="426">
        <v>25.63588</v>
      </c>
      <c r="E4636" s="14">
        <v>2.9706731329195835</v>
      </c>
      <c r="F4636" s="14">
        <v>0</v>
      </c>
    </row>
    <row r="4637" spans="1:6" x14ac:dyDescent="0.3">
      <c r="A4637" s="425">
        <v>46268</v>
      </c>
      <c r="B4637" s="12">
        <v>246</v>
      </c>
      <c r="C4637" s="426">
        <v>1.6055555555555554</v>
      </c>
      <c r="D4637" s="426">
        <v>25.710120000000003</v>
      </c>
      <c r="E4637" s="14">
        <v>2.9977113108635804</v>
      </c>
      <c r="F4637" s="14">
        <v>0</v>
      </c>
    </row>
    <row r="4638" spans="1:6" x14ac:dyDescent="0.3">
      <c r="A4638" s="425">
        <v>46269</v>
      </c>
      <c r="B4638" s="12">
        <v>247</v>
      </c>
      <c r="C4638" s="426">
        <v>0.42000000000000004</v>
      </c>
      <c r="D4638" s="426">
        <v>25.881640000000001</v>
      </c>
      <c r="E4638" s="14">
        <v>3.0610523246608659</v>
      </c>
      <c r="F4638" s="14">
        <v>0</v>
      </c>
    </row>
    <row r="4639" spans="1:6" x14ac:dyDescent="0.3">
      <c r="A4639" s="425">
        <v>46270</v>
      </c>
      <c r="B4639" s="12">
        <v>248</v>
      </c>
      <c r="C4639" s="426">
        <v>0.22999999999999998</v>
      </c>
      <c r="D4639" s="426">
        <v>25.733160000000002</v>
      </c>
      <c r="E4639" s="14">
        <v>3.0061488284051241</v>
      </c>
      <c r="F4639" s="14">
        <v>0</v>
      </c>
    </row>
    <row r="4640" spans="1:6" x14ac:dyDescent="0.3">
      <c r="A4640" s="425">
        <v>46271</v>
      </c>
      <c r="B4640" s="12">
        <v>249</v>
      </c>
      <c r="C4640" s="426">
        <v>2.1437500000000003</v>
      </c>
      <c r="D4640" s="426">
        <v>25.7818</v>
      </c>
      <c r="E4640" s="14">
        <v>3.0240336116231554</v>
      </c>
      <c r="F4640" s="14">
        <v>0</v>
      </c>
    </row>
    <row r="4641" spans="1:6" x14ac:dyDescent="0.3">
      <c r="A4641" s="425">
        <v>46272</v>
      </c>
      <c r="B4641" s="12">
        <v>250</v>
      </c>
      <c r="C4641" s="426">
        <v>7.0349999999999993</v>
      </c>
      <c r="D4641" s="426">
        <v>25.874244444444443</v>
      </c>
      <c r="E4641" s="14">
        <v>3.0582959754158998</v>
      </c>
      <c r="F4641" s="14">
        <v>0</v>
      </c>
    </row>
    <row r="4642" spans="1:6" x14ac:dyDescent="0.3">
      <c r="A4642" s="425">
        <v>46273</v>
      </c>
      <c r="B4642" s="12">
        <v>251</v>
      </c>
      <c r="C4642" s="426">
        <v>3.5350000000000001</v>
      </c>
      <c r="D4642" s="426">
        <v>25.794599999999996</v>
      </c>
      <c r="E4642" s="14">
        <v>3.0287564469176265</v>
      </c>
      <c r="F4642" s="14">
        <v>0</v>
      </c>
    </row>
    <row r="4643" spans="1:6" x14ac:dyDescent="0.3">
      <c r="A4643" s="425">
        <v>46274</v>
      </c>
      <c r="B4643" s="12">
        <v>252</v>
      </c>
      <c r="C4643" s="426">
        <v>2.2944444444444447</v>
      </c>
      <c r="D4643" s="426">
        <v>25.615400000000001</v>
      </c>
      <c r="E4643" s="14">
        <v>2.9632543891381671</v>
      </c>
      <c r="F4643" s="14">
        <v>0</v>
      </c>
    </row>
    <row r="4644" spans="1:6" x14ac:dyDescent="0.3">
      <c r="A4644" s="425">
        <v>46275</v>
      </c>
      <c r="B4644" s="12">
        <v>253</v>
      </c>
      <c r="C4644" s="426">
        <v>6.0062499999999996</v>
      </c>
      <c r="D4644" s="426">
        <v>25.594920000000002</v>
      </c>
      <c r="E4644" s="14">
        <v>2.9558529450785982</v>
      </c>
      <c r="F4644" s="14">
        <v>0</v>
      </c>
    </row>
    <row r="4645" spans="1:6" x14ac:dyDescent="0.3">
      <c r="A4645" s="425">
        <v>46276</v>
      </c>
      <c r="B4645" s="12">
        <v>254</v>
      </c>
      <c r="C4645" s="426">
        <v>2.1666666666666661</v>
      </c>
      <c r="D4645" s="426">
        <v>25.725480000000005</v>
      </c>
      <c r="E4645" s="14">
        <v>3.0033338798655262</v>
      </c>
      <c r="F4645" s="14">
        <v>0</v>
      </c>
    </row>
    <row r="4646" spans="1:6" x14ac:dyDescent="0.3">
      <c r="A4646" s="425">
        <v>46277</v>
      </c>
      <c r="B4646" s="12">
        <v>255</v>
      </c>
      <c r="C4646" s="426">
        <v>4.9999999999999996E-2</v>
      </c>
      <c r="D4646" s="426">
        <v>25.7818</v>
      </c>
      <c r="E4646" s="14">
        <v>3.0240336116231554</v>
      </c>
      <c r="F4646" s="14">
        <v>0</v>
      </c>
    </row>
    <row r="4647" spans="1:6" x14ac:dyDescent="0.3">
      <c r="A4647" s="425">
        <v>46278</v>
      </c>
      <c r="B4647" s="12">
        <v>256</v>
      </c>
      <c r="C4647" s="426">
        <v>0.5</v>
      </c>
      <c r="D4647" s="426">
        <v>25.697319999999998</v>
      </c>
      <c r="E4647" s="14">
        <v>2.9930332971161571</v>
      </c>
      <c r="F4647" s="14">
        <v>0</v>
      </c>
    </row>
    <row r="4648" spans="1:6" x14ac:dyDescent="0.3">
      <c r="A4648" s="425">
        <v>46279</v>
      </c>
      <c r="B4648" s="12">
        <v>257</v>
      </c>
      <c r="C4648" s="426">
        <v>1.1625000000000001</v>
      </c>
      <c r="D4648" s="426">
        <v>25.881640000000001</v>
      </c>
      <c r="E4648" s="14">
        <v>3.0610523246608659</v>
      </c>
      <c r="F4648" s="14">
        <v>0</v>
      </c>
    </row>
    <row r="4649" spans="1:6" x14ac:dyDescent="0.3">
      <c r="A4649" s="425">
        <v>46280</v>
      </c>
      <c r="B4649" s="12">
        <v>258</v>
      </c>
      <c r="C4649" s="426">
        <v>1.7777777777777777</v>
      </c>
      <c r="D4649" s="426">
        <v>25.857177777777778</v>
      </c>
      <c r="E4649" s="14">
        <v>3.0519438625067803</v>
      </c>
      <c r="F4649" s="14">
        <v>0</v>
      </c>
    </row>
    <row r="4650" spans="1:6" x14ac:dyDescent="0.3">
      <c r="A4650" s="425">
        <v>46281</v>
      </c>
      <c r="B4650" s="12">
        <v>259</v>
      </c>
      <c r="C4650" s="426">
        <v>5.7285714285714286</v>
      </c>
      <c r="D4650" s="426">
        <v>26.04206666666667</v>
      </c>
      <c r="E4650" s="14">
        <v>3.1214057863880935</v>
      </c>
      <c r="F4650" s="14">
        <v>0</v>
      </c>
    </row>
    <row r="4651" spans="1:6" x14ac:dyDescent="0.3">
      <c r="A4651" s="425">
        <v>46282</v>
      </c>
      <c r="B4651" s="12">
        <v>260</v>
      </c>
      <c r="C4651" s="426">
        <v>0.14285714285714285</v>
      </c>
      <c r="D4651" s="426">
        <v>26.187133333333332</v>
      </c>
      <c r="E4651" s="14">
        <v>3.1769091886813556</v>
      </c>
      <c r="F4651" s="14">
        <v>0</v>
      </c>
    </row>
    <row r="4652" spans="1:6" x14ac:dyDescent="0.3">
      <c r="A4652" s="425">
        <v>46283</v>
      </c>
      <c r="B4652" s="12">
        <v>261</v>
      </c>
      <c r="C4652" s="426">
        <v>0.5</v>
      </c>
      <c r="D4652" s="426">
        <v>26.133088888888889</v>
      </c>
      <c r="E4652" s="14">
        <v>3.1561280719010432</v>
      </c>
      <c r="F4652" s="14">
        <v>0</v>
      </c>
    </row>
    <row r="4653" spans="1:6" x14ac:dyDescent="0.3">
      <c r="A4653" s="425">
        <v>46284</v>
      </c>
      <c r="B4653" s="12">
        <v>262</v>
      </c>
      <c r="C4653" s="426">
        <v>0.55714285714285716</v>
      </c>
      <c r="D4653" s="426">
        <v>26.178600000000003</v>
      </c>
      <c r="E4653" s="14">
        <v>3.1736197846573395</v>
      </c>
      <c r="F4653" s="14">
        <v>0</v>
      </c>
    </row>
    <row r="4654" spans="1:6" x14ac:dyDescent="0.3">
      <c r="A4654" s="425">
        <v>46285</v>
      </c>
      <c r="B4654" s="12">
        <v>263</v>
      </c>
      <c r="C4654" s="426">
        <v>0</v>
      </c>
      <c r="D4654" s="426">
        <v>25.874244444444443</v>
      </c>
      <c r="E4654" s="14">
        <v>3.0582959754158998</v>
      </c>
      <c r="F4654" s="14">
        <v>0</v>
      </c>
    </row>
    <row r="4655" spans="1:6" x14ac:dyDescent="0.3">
      <c r="A4655" s="425">
        <v>46286</v>
      </c>
      <c r="B4655" s="12">
        <v>264</v>
      </c>
      <c r="C4655" s="426">
        <v>1.7437499999999999</v>
      </c>
      <c r="D4655" s="426">
        <v>25.80597777777778</v>
      </c>
      <c r="E4655" s="14">
        <v>3.0329602342666835</v>
      </c>
      <c r="F4655" s="14">
        <v>0</v>
      </c>
    </row>
    <row r="4656" spans="1:6" x14ac:dyDescent="0.3">
      <c r="A4656" s="425">
        <v>46287</v>
      </c>
      <c r="B4656" s="12">
        <v>265</v>
      </c>
      <c r="C4656" s="426">
        <v>1.5874999999999999</v>
      </c>
      <c r="D4656" s="426">
        <v>26.007933333333334</v>
      </c>
      <c r="E4656" s="14">
        <v>3.1084745090995991</v>
      </c>
      <c r="F4656" s="14">
        <v>0</v>
      </c>
    </row>
    <row r="4657" spans="1:6" x14ac:dyDescent="0.3">
      <c r="A4657" s="425">
        <v>46288</v>
      </c>
      <c r="B4657" s="12">
        <v>266</v>
      </c>
      <c r="C4657" s="426">
        <v>0.74285714285714277</v>
      </c>
      <c r="D4657" s="426">
        <v>26.101800000000001</v>
      </c>
      <c r="E4657" s="14">
        <v>3.1441530500510422</v>
      </c>
      <c r="F4657" s="14">
        <v>0</v>
      </c>
    </row>
    <row r="4658" spans="1:6" x14ac:dyDescent="0.3">
      <c r="A4658" s="425">
        <v>46289</v>
      </c>
      <c r="B4658" s="12">
        <v>267</v>
      </c>
      <c r="C4658" s="426">
        <v>0</v>
      </c>
      <c r="D4658" s="426">
        <v>25.817355555555558</v>
      </c>
      <c r="E4658" s="14">
        <v>3.0371693995629259</v>
      </c>
      <c r="F4658" s="14">
        <v>0</v>
      </c>
    </row>
    <row r="4659" spans="1:6" x14ac:dyDescent="0.3">
      <c r="A4659" s="425">
        <v>46290</v>
      </c>
      <c r="B4659" s="12">
        <v>268</v>
      </c>
      <c r="C4659" s="426">
        <v>0.94374999999999998</v>
      </c>
      <c r="D4659" s="426">
        <v>25.899844444444444</v>
      </c>
      <c r="E4659" s="14">
        <v>3.0678468933430714</v>
      </c>
      <c r="F4659" s="14">
        <v>0</v>
      </c>
    </row>
    <row r="4660" spans="1:6" x14ac:dyDescent="0.3">
      <c r="A4660" s="425">
        <v>46291</v>
      </c>
      <c r="B4660" s="12">
        <v>269</v>
      </c>
      <c r="C4660" s="426">
        <v>2.0874999999999999</v>
      </c>
      <c r="D4660" s="426">
        <v>26.141622222222225</v>
      </c>
      <c r="E4660" s="14">
        <v>3.1594011294834874</v>
      </c>
      <c r="F4660" s="14">
        <v>0</v>
      </c>
    </row>
    <row r="4661" spans="1:6" x14ac:dyDescent="0.3">
      <c r="A4661" s="425">
        <v>46292</v>
      </c>
      <c r="B4661" s="12">
        <v>270</v>
      </c>
      <c r="C4661" s="426">
        <v>0</v>
      </c>
      <c r="D4661" s="426">
        <v>26.170066666666671</v>
      </c>
      <c r="E4661" s="14">
        <v>3.1703334476584186</v>
      </c>
      <c r="F4661" s="14">
        <v>0</v>
      </c>
    </row>
    <row r="4662" spans="1:6" x14ac:dyDescent="0.3">
      <c r="A4662" s="425">
        <v>46293</v>
      </c>
      <c r="B4662" s="12">
        <v>271</v>
      </c>
      <c r="C4662" s="426">
        <v>0.57777777777777783</v>
      </c>
      <c r="D4662" s="426">
        <v>26.216999999999999</v>
      </c>
      <c r="E4662" s="14">
        <v>3.1884462693516902</v>
      </c>
      <c r="F4662" s="14">
        <v>0</v>
      </c>
    </row>
    <row r="4663" spans="1:6" x14ac:dyDescent="0.3">
      <c r="A4663" s="425">
        <v>46294</v>
      </c>
      <c r="B4663" s="12">
        <v>272</v>
      </c>
      <c r="C4663" s="426">
        <v>0.21249999999999999</v>
      </c>
      <c r="D4663" s="426">
        <v>26.252839999999999</v>
      </c>
      <c r="E4663" s="14">
        <v>3.2023404328839575</v>
      </c>
      <c r="F4663" s="14">
        <v>0</v>
      </c>
    </row>
    <row r="4664" spans="1:6" x14ac:dyDescent="0.3">
      <c r="A4664" s="425">
        <v>46295</v>
      </c>
      <c r="B4664" s="12">
        <v>273</v>
      </c>
      <c r="C4664" s="426">
        <v>0.95</v>
      </c>
      <c r="D4664" s="426">
        <v>26.109480000000001</v>
      </c>
      <c r="E4664" s="14">
        <v>3.1470885640386435</v>
      </c>
      <c r="F4664" s="14">
        <v>0</v>
      </c>
    </row>
    <row r="4665" spans="1:6" x14ac:dyDescent="0.3">
      <c r="A4665" s="425">
        <v>46296</v>
      </c>
      <c r="B4665" s="12">
        <v>274</v>
      </c>
      <c r="C4665" s="426">
        <v>5.5714285714285712</v>
      </c>
      <c r="D4665" s="426">
        <v>26.19652</v>
      </c>
      <c r="E4665" s="14">
        <v>3.2335399279374291</v>
      </c>
      <c r="F4665" s="14">
        <v>0</v>
      </c>
    </row>
    <row r="4666" spans="1:6" x14ac:dyDescent="0.3">
      <c r="A4666" s="425">
        <v>46297</v>
      </c>
      <c r="B4666" s="12">
        <v>275</v>
      </c>
      <c r="C4666" s="426">
        <v>7.5400000000000009</v>
      </c>
      <c r="D4666" s="426">
        <v>26.403880000000001</v>
      </c>
      <c r="E4666" s="14">
        <v>3.3158494653789616</v>
      </c>
      <c r="F4666" s="14">
        <v>0</v>
      </c>
    </row>
    <row r="4667" spans="1:6" x14ac:dyDescent="0.3">
      <c r="A4667" s="425">
        <v>46298</v>
      </c>
      <c r="B4667" s="12">
        <v>276</v>
      </c>
      <c r="C4667" s="426">
        <v>0</v>
      </c>
      <c r="D4667" s="426">
        <v>26.283560000000001</v>
      </c>
      <c r="E4667" s="14">
        <v>3.2678644387754772</v>
      </c>
      <c r="F4667" s="14">
        <v>0</v>
      </c>
    </row>
    <row r="4668" spans="1:6" x14ac:dyDescent="0.3">
      <c r="A4668" s="425">
        <v>46299</v>
      </c>
      <c r="B4668" s="12">
        <v>277</v>
      </c>
      <c r="C4668" s="426">
        <v>0.52222222222222225</v>
      </c>
      <c r="D4668" s="426">
        <v>26.36036</v>
      </c>
      <c r="E4668" s="14">
        <v>3.2984211741757385</v>
      </c>
      <c r="F4668" s="14">
        <v>0</v>
      </c>
    </row>
    <row r="4669" spans="1:6" x14ac:dyDescent="0.3">
      <c r="A4669" s="425">
        <v>46300</v>
      </c>
      <c r="B4669" s="12">
        <v>278</v>
      </c>
      <c r="C4669" s="426">
        <v>1.6111111111111112</v>
      </c>
      <c r="D4669" s="426">
        <v>26.437159999999999</v>
      </c>
      <c r="E4669" s="14">
        <v>3.3292321462019645</v>
      </c>
      <c r="F4669" s="14">
        <v>0</v>
      </c>
    </row>
    <row r="4670" spans="1:6" x14ac:dyDescent="0.3">
      <c r="A4670" s="425">
        <v>46301</v>
      </c>
      <c r="B4670" s="12">
        <v>279</v>
      </c>
      <c r="C4670" s="426">
        <v>4.8499999999999996</v>
      </c>
      <c r="D4670" s="426">
        <v>26.380839999999999</v>
      </c>
      <c r="E4670" s="14">
        <v>3.3066125457073747</v>
      </c>
      <c r="F4670" s="14">
        <v>0</v>
      </c>
    </row>
    <row r="4671" spans="1:6" x14ac:dyDescent="0.3">
      <c r="A4671" s="425">
        <v>46302</v>
      </c>
      <c r="B4671" s="12">
        <v>280</v>
      </c>
      <c r="C4671" s="426">
        <v>0.57999999999999996</v>
      </c>
      <c r="D4671" s="426">
        <v>26.411560000000001</v>
      </c>
      <c r="E4671" s="14">
        <v>3.3189335303552938</v>
      </c>
      <c r="F4671" s="14">
        <v>0</v>
      </c>
    </row>
    <row r="4672" spans="1:6" x14ac:dyDescent="0.3">
      <c r="A4672" s="425">
        <v>46303</v>
      </c>
      <c r="B4672" s="12">
        <v>281</v>
      </c>
      <c r="C4672" s="426">
        <v>2.6444444444444444</v>
      </c>
      <c r="D4672" s="426">
        <v>26.3322</v>
      </c>
      <c r="E4672" s="14">
        <v>3.2871875553159513</v>
      </c>
      <c r="F4672" s="14">
        <v>0</v>
      </c>
    </row>
    <row r="4673" spans="1:6" x14ac:dyDescent="0.3">
      <c r="A4673" s="425">
        <v>46304</v>
      </c>
      <c r="B4673" s="12">
        <v>282</v>
      </c>
      <c r="C4673" s="426">
        <v>2.7722222222222226</v>
      </c>
      <c r="D4673" s="426">
        <v>26.439720000000001</v>
      </c>
      <c r="E4673" s="14">
        <v>3.3302635653129968</v>
      </c>
      <c r="F4673" s="14">
        <v>0</v>
      </c>
    </row>
    <row r="4674" spans="1:6" x14ac:dyDescent="0.3">
      <c r="A4674" s="425">
        <v>46305</v>
      </c>
      <c r="B4674" s="12">
        <v>283</v>
      </c>
      <c r="C4674" s="426">
        <v>0.25</v>
      </c>
      <c r="D4674" s="426">
        <v>26.498600000000003</v>
      </c>
      <c r="E4674" s="14">
        <v>3.3540644454675648</v>
      </c>
      <c r="F4674" s="14">
        <v>0</v>
      </c>
    </row>
    <row r="4675" spans="1:6" x14ac:dyDescent="0.3">
      <c r="A4675" s="425">
        <v>46306</v>
      </c>
      <c r="B4675" s="12">
        <v>284</v>
      </c>
      <c r="C4675" s="426">
        <v>1.675</v>
      </c>
      <c r="D4675" s="426">
        <v>26.549800000000001</v>
      </c>
      <c r="E4675" s="14">
        <v>3.374882922885873</v>
      </c>
      <c r="F4675" s="14">
        <v>0</v>
      </c>
    </row>
    <row r="4676" spans="1:6" x14ac:dyDescent="0.3">
      <c r="A4676" s="425">
        <v>46307</v>
      </c>
      <c r="B4676" s="12">
        <v>285</v>
      </c>
      <c r="C4676" s="426">
        <v>5.5555555555555552E-2</v>
      </c>
      <c r="D4676" s="426">
        <v>26.60868</v>
      </c>
      <c r="E4676" s="14">
        <v>3.3989648220638036</v>
      </c>
      <c r="F4676" s="14">
        <v>0</v>
      </c>
    </row>
    <row r="4677" spans="1:6" x14ac:dyDescent="0.3">
      <c r="A4677" s="425">
        <v>46308</v>
      </c>
      <c r="B4677" s="12">
        <v>286</v>
      </c>
      <c r="C4677" s="426">
        <v>0</v>
      </c>
      <c r="D4677" s="426">
        <v>26.65476</v>
      </c>
      <c r="E4677" s="14">
        <v>3.4179166736901925</v>
      </c>
      <c r="F4677" s="14">
        <v>0</v>
      </c>
    </row>
    <row r="4678" spans="1:6" x14ac:dyDescent="0.3">
      <c r="A4678" s="425">
        <v>46309</v>
      </c>
      <c r="B4678" s="12">
        <v>287</v>
      </c>
      <c r="C4678" s="426">
        <v>1.6666666666666667</v>
      </c>
      <c r="D4678" s="426">
        <v>26.670120000000004</v>
      </c>
      <c r="E4678" s="14">
        <v>3.4242545032974672</v>
      </c>
      <c r="F4678" s="14">
        <v>0</v>
      </c>
    </row>
    <row r="4679" spans="1:6" x14ac:dyDescent="0.3">
      <c r="A4679" s="425">
        <v>46310</v>
      </c>
      <c r="B4679" s="12">
        <v>288</v>
      </c>
      <c r="C4679" s="426">
        <v>1.6714285714285713</v>
      </c>
      <c r="D4679" s="426">
        <v>26.5242</v>
      </c>
      <c r="E4679" s="14">
        <v>3.3644594769353389</v>
      </c>
      <c r="F4679" s="14">
        <v>0</v>
      </c>
    </row>
    <row r="4680" spans="1:6" x14ac:dyDescent="0.3">
      <c r="A4680" s="425">
        <v>46311</v>
      </c>
      <c r="B4680" s="12">
        <v>289</v>
      </c>
      <c r="C4680" s="426">
        <v>1.3666666666666667</v>
      </c>
      <c r="D4680" s="426">
        <v>26.434600000000003</v>
      </c>
      <c r="E4680" s="14">
        <v>3.328201010355369</v>
      </c>
      <c r="F4680" s="14">
        <v>0</v>
      </c>
    </row>
    <row r="4681" spans="1:6" x14ac:dyDescent="0.3">
      <c r="A4681" s="425">
        <v>46312</v>
      </c>
      <c r="B4681" s="12">
        <v>290</v>
      </c>
      <c r="C4681" s="426">
        <v>5.177777777777778</v>
      </c>
      <c r="D4681" s="426">
        <v>26.629159999999999</v>
      </c>
      <c r="E4681" s="14">
        <v>3.4073764584285469</v>
      </c>
      <c r="F4681" s="14">
        <v>0</v>
      </c>
    </row>
    <row r="4682" spans="1:6" x14ac:dyDescent="0.3">
      <c r="A4682" s="425">
        <v>46313</v>
      </c>
      <c r="B4682" s="12">
        <v>291</v>
      </c>
      <c r="C4682" s="426">
        <v>0.9</v>
      </c>
      <c r="D4682" s="426">
        <v>26.624040000000001</v>
      </c>
      <c r="E4682" s="14">
        <v>3.4052718386351843</v>
      </c>
      <c r="F4682" s="14">
        <v>0</v>
      </c>
    </row>
    <row r="4683" spans="1:6" x14ac:dyDescent="0.3">
      <c r="A4683" s="425">
        <v>46314</v>
      </c>
      <c r="B4683" s="12">
        <v>292</v>
      </c>
      <c r="C4683" s="426">
        <v>0</v>
      </c>
      <c r="D4683" s="426">
        <v>26.787880000000001</v>
      </c>
      <c r="E4683" s="14">
        <v>3.4731865352599187</v>
      </c>
      <c r="F4683" s="14">
        <v>0</v>
      </c>
    </row>
    <row r="4684" spans="1:6" x14ac:dyDescent="0.3">
      <c r="A4684" s="425">
        <v>46315</v>
      </c>
      <c r="B4684" s="12">
        <v>293</v>
      </c>
      <c r="C4684" s="426">
        <v>0.57999999999999996</v>
      </c>
      <c r="D4684" s="426">
        <v>26.711079999999999</v>
      </c>
      <c r="E4684" s="14">
        <v>3.4412056655286367</v>
      </c>
      <c r="F4684" s="14">
        <v>0</v>
      </c>
    </row>
    <row r="4685" spans="1:6" x14ac:dyDescent="0.3">
      <c r="A4685" s="425">
        <v>46316</v>
      </c>
      <c r="B4685" s="12">
        <v>294</v>
      </c>
      <c r="C4685" s="426">
        <v>2.5</v>
      </c>
      <c r="D4685" s="426">
        <v>26.847044444444442</v>
      </c>
      <c r="E4685" s="14">
        <v>3.4979996280664798</v>
      </c>
      <c r="F4685" s="14">
        <v>0</v>
      </c>
    </row>
    <row r="4686" spans="1:6" x14ac:dyDescent="0.3">
      <c r="A4686" s="425">
        <v>46317</v>
      </c>
      <c r="B4686" s="12">
        <v>295</v>
      </c>
      <c r="C4686" s="426">
        <v>0.58888888888888891</v>
      </c>
      <c r="D4686" s="426">
        <v>26.613799999999998</v>
      </c>
      <c r="E4686" s="14">
        <v>3.4010660206589542</v>
      </c>
      <c r="F4686" s="14">
        <v>0</v>
      </c>
    </row>
    <row r="4687" spans="1:6" x14ac:dyDescent="0.3">
      <c r="A4687" s="425">
        <v>46318</v>
      </c>
      <c r="B4687" s="12">
        <v>296</v>
      </c>
      <c r="C4687" s="426">
        <v>0.88888888888888884</v>
      </c>
      <c r="D4687" s="426">
        <v>26.58052</v>
      </c>
      <c r="E4687" s="14">
        <v>3.3874286015285593</v>
      </c>
      <c r="F4687" s="14">
        <v>0</v>
      </c>
    </row>
    <row r="4688" spans="1:6" x14ac:dyDescent="0.3">
      <c r="A4688" s="425">
        <v>46319</v>
      </c>
      <c r="B4688" s="12">
        <v>297</v>
      </c>
      <c r="C4688" s="426">
        <v>2.3937499999999998</v>
      </c>
      <c r="D4688" s="426">
        <v>26.521639999999998</v>
      </c>
      <c r="E4688" s="14">
        <v>3.3634186955634431</v>
      </c>
      <c r="F4688" s="14">
        <v>0</v>
      </c>
    </row>
    <row r="4689" spans="1:6" x14ac:dyDescent="0.3">
      <c r="A4689" s="425">
        <v>46320</v>
      </c>
      <c r="B4689" s="12">
        <v>298</v>
      </c>
      <c r="C4689" s="426">
        <v>2.125</v>
      </c>
      <c r="D4689" s="426">
        <v>26.728999999999999</v>
      </c>
      <c r="E4689" s="14">
        <v>3.4486448178912879</v>
      </c>
      <c r="F4689" s="14">
        <v>0</v>
      </c>
    </row>
    <row r="4690" spans="1:6" x14ac:dyDescent="0.3">
      <c r="A4690" s="425">
        <v>46321</v>
      </c>
      <c r="B4690" s="12">
        <v>299</v>
      </c>
      <c r="C4690" s="426">
        <v>3.8149999999999999</v>
      </c>
      <c r="D4690" s="426">
        <v>26.639400000000002</v>
      </c>
      <c r="E4690" s="14">
        <v>3.4115891206562048</v>
      </c>
      <c r="F4690" s="14">
        <v>0</v>
      </c>
    </row>
    <row r="4691" spans="1:6" x14ac:dyDescent="0.3">
      <c r="A4691" s="425">
        <v>46322</v>
      </c>
      <c r="B4691" s="12">
        <v>300</v>
      </c>
      <c r="C4691" s="426">
        <v>0.53749999999999998</v>
      </c>
      <c r="D4691" s="426">
        <v>26.695719999999998</v>
      </c>
      <c r="E4691" s="14">
        <v>3.4348404045650147</v>
      </c>
      <c r="F4691" s="14">
        <v>0</v>
      </c>
    </row>
    <row r="4692" spans="1:6" x14ac:dyDescent="0.3">
      <c r="A4692" s="425">
        <v>46323</v>
      </c>
      <c r="B4692" s="12">
        <v>301</v>
      </c>
      <c r="C4692" s="426">
        <v>4.1111111111111107</v>
      </c>
      <c r="D4692" s="426">
        <v>26.782760000000003</v>
      </c>
      <c r="E4692" s="14">
        <v>3.4710464546598465</v>
      </c>
      <c r="F4692" s="14">
        <v>0</v>
      </c>
    </row>
    <row r="4693" spans="1:6" x14ac:dyDescent="0.3">
      <c r="A4693" s="425">
        <v>46324</v>
      </c>
      <c r="B4693" s="12">
        <v>302</v>
      </c>
      <c r="C4693" s="426">
        <v>0.1111111111111111</v>
      </c>
      <c r="D4693" s="426">
        <v>26.798120000000001</v>
      </c>
      <c r="E4693" s="14">
        <v>3.4774701382107942</v>
      </c>
      <c r="F4693" s="14">
        <v>0</v>
      </c>
    </row>
    <row r="4694" spans="1:6" x14ac:dyDescent="0.3">
      <c r="A4694" s="425">
        <v>46325</v>
      </c>
      <c r="B4694" s="12">
        <v>303</v>
      </c>
      <c r="C4694" s="426">
        <v>5.322222222222222</v>
      </c>
      <c r="D4694" s="426">
        <v>26.813479999999998</v>
      </c>
      <c r="E4694" s="14">
        <v>3.4839041500869667</v>
      </c>
      <c r="F4694" s="14">
        <v>0</v>
      </c>
    </row>
    <row r="4695" spans="1:6" x14ac:dyDescent="0.3">
      <c r="A4695" s="425">
        <v>46326</v>
      </c>
      <c r="B4695" s="12">
        <v>304</v>
      </c>
      <c r="C4695" s="426">
        <v>3</v>
      </c>
      <c r="D4695" s="426">
        <v>26.979880000000001</v>
      </c>
      <c r="E4695" s="14">
        <v>3.5542694765295484</v>
      </c>
      <c r="F4695" s="14">
        <v>0</v>
      </c>
    </row>
    <row r="4696" spans="1:6" x14ac:dyDescent="0.3">
      <c r="A4696" s="425">
        <v>46327</v>
      </c>
      <c r="B4696" s="12">
        <v>305</v>
      </c>
      <c r="C4696" s="426">
        <v>0.78888888888888886</v>
      </c>
      <c r="D4696" s="426">
        <v>26.792999999999999</v>
      </c>
      <c r="E4696" s="14">
        <v>3.5038140561816213</v>
      </c>
      <c r="F4696" s="14">
        <v>0</v>
      </c>
    </row>
    <row r="4697" spans="1:6" x14ac:dyDescent="0.3">
      <c r="A4697" s="425">
        <v>46328</v>
      </c>
      <c r="B4697" s="12">
        <v>306</v>
      </c>
      <c r="C4697" s="426">
        <v>0.68888888888888888</v>
      </c>
      <c r="D4697" s="426">
        <v>26.723880000000001</v>
      </c>
      <c r="E4697" s="14">
        <v>3.4747680619895811</v>
      </c>
      <c r="F4697" s="14">
        <v>0</v>
      </c>
    </row>
    <row r="4698" spans="1:6" x14ac:dyDescent="0.3">
      <c r="A4698" s="425">
        <v>46329</v>
      </c>
      <c r="B4698" s="12">
        <v>307</v>
      </c>
      <c r="C4698" s="426">
        <v>0</v>
      </c>
      <c r="D4698" s="426">
        <v>26.769960000000005</v>
      </c>
      <c r="E4698" s="14">
        <v>3.4941086582006906</v>
      </c>
      <c r="F4698" s="14">
        <v>0</v>
      </c>
    </row>
    <row r="4699" spans="1:6" x14ac:dyDescent="0.3">
      <c r="A4699" s="425">
        <v>46330</v>
      </c>
      <c r="B4699" s="12">
        <v>308</v>
      </c>
      <c r="C4699" s="426">
        <v>3.2375000000000003</v>
      </c>
      <c r="D4699" s="426">
        <v>26.782760000000003</v>
      </c>
      <c r="E4699" s="14">
        <v>3.4994976551078785</v>
      </c>
      <c r="F4699" s="14">
        <v>0</v>
      </c>
    </row>
    <row r="4700" spans="1:6" x14ac:dyDescent="0.3">
      <c r="A4700" s="425">
        <v>46331</v>
      </c>
      <c r="B4700" s="12">
        <v>309</v>
      </c>
      <c r="C4700" s="426">
        <v>3.2399999999999998</v>
      </c>
      <c r="D4700" s="426">
        <v>26.92868</v>
      </c>
      <c r="E4700" s="14">
        <v>3.56144384014096</v>
      </c>
      <c r="F4700" s="14">
        <v>0</v>
      </c>
    </row>
    <row r="4701" spans="1:6" x14ac:dyDescent="0.3">
      <c r="A4701" s="425">
        <v>46332</v>
      </c>
      <c r="B4701" s="12">
        <v>310</v>
      </c>
      <c r="C4701" s="426">
        <v>0.79999999999999993</v>
      </c>
      <c r="D4701" s="426">
        <v>26.997800000000005</v>
      </c>
      <c r="E4701" s="14">
        <v>3.5911159765983505</v>
      </c>
      <c r="F4701" s="14">
        <v>0</v>
      </c>
    </row>
    <row r="4702" spans="1:6" x14ac:dyDescent="0.3">
      <c r="A4702" s="425">
        <v>46333</v>
      </c>
      <c r="B4702" s="12">
        <v>311</v>
      </c>
      <c r="C4702" s="426">
        <v>1.9750000000000001</v>
      </c>
      <c r="D4702" s="426">
        <v>27.08484</v>
      </c>
      <c r="E4702" s="14">
        <v>3.6287829837560621</v>
      </c>
      <c r="F4702" s="14">
        <v>0</v>
      </c>
    </row>
    <row r="4703" spans="1:6" x14ac:dyDescent="0.3">
      <c r="A4703" s="425">
        <v>46334</v>
      </c>
      <c r="B4703" s="12">
        <v>312</v>
      </c>
      <c r="C4703" s="426">
        <v>0.42777777777777776</v>
      </c>
      <c r="D4703" s="426">
        <v>26.887720000000002</v>
      </c>
      <c r="E4703" s="14">
        <v>3.5439603379882314</v>
      </c>
      <c r="F4703" s="14">
        <v>0</v>
      </c>
    </row>
    <row r="4704" spans="1:6" x14ac:dyDescent="0.3">
      <c r="A4704" s="425">
        <v>46335</v>
      </c>
      <c r="B4704" s="12">
        <v>313</v>
      </c>
      <c r="C4704" s="426">
        <v>6.0166666666666675</v>
      </c>
      <c r="D4704" s="426">
        <v>26.967079999999999</v>
      </c>
      <c r="E4704" s="14">
        <v>3.577902177349424</v>
      </c>
      <c r="F4704" s="14">
        <v>0</v>
      </c>
    </row>
    <row r="4705" spans="1:6" x14ac:dyDescent="0.3">
      <c r="A4705" s="425">
        <v>46336</v>
      </c>
      <c r="B4705" s="12">
        <v>314</v>
      </c>
      <c r="C4705" s="426">
        <v>2.5375000000000001</v>
      </c>
      <c r="D4705" s="426">
        <v>27.020840000000003</v>
      </c>
      <c r="E4705" s="14">
        <v>3.6010538473260274</v>
      </c>
      <c r="F4705" s="14">
        <v>0</v>
      </c>
    </row>
    <row r="4706" spans="1:6" x14ac:dyDescent="0.3">
      <c r="A4706" s="425">
        <v>46337</v>
      </c>
      <c r="B4706" s="12">
        <v>315</v>
      </c>
      <c r="C4706" s="426">
        <v>0</v>
      </c>
      <c r="D4706" s="426">
        <v>27.059240000000003</v>
      </c>
      <c r="E4706" s="14">
        <v>3.6176694420652931</v>
      </c>
      <c r="F4706" s="14">
        <v>0</v>
      </c>
    </row>
    <row r="4707" spans="1:6" x14ac:dyDescent="0.3">
      <c r="A4707" s="425">
        <v>46338</v>
      </c>
      <c r="B4707" s="12">
        <v>316</v>
      </c>
      <c r="C4707" s="426">
        <v>1.0299999999999998</v>
      </c>
      <c r="D4707" s="426">
        <v>27.189799999999998</v>
      </c>
      <c r="E4707" s="14">
        <v>3.674654198996739</v>
      </c>
      <c r="F4707" s="14">
        <v>0</v>
      </c>
    </row>
    <row r="4708" spans="1:6" x14ac:dyDescent="0.3">
      <c r="A4708" s="425">
        <v>46339</v>
      </c>
      <c r="B4708" s="12">
        <v>317</v>
      </c>
      <c r="C4708" s="426">
        <v>0.05</v>
      </c>
      <c r="D4708" s="426">
        <v>27.105319999999999</v>
      </c>
      <c r="E4708" s="14">
        <v>3.637694848999689</v>
      </c>
      <c r="F4708" s="14">
        <v>0</v>
      </c>
    </row>
    <row r="4709" spans="1:6" x14ac:dyDescent="0.3">
      <c r="A4709" s="425">
        <v>46340</v>
      </c>
      <c r="B4709" s="12">
        <v>318</v>
      </c>
      <c r="C4709" s="426">
        <v>1.9214285714285713</v>
      </c>
      <c r="D4709" s="426">
        <v>27.064360000000001</v>
      </c>
      <c r="E4709" s="14">
        <v>3.6198898146175491</v>
      </c>
      <c r="F4709" s="14">
        <v>0</v>
      </c>
    </row>
    <row r="4710" spans="1:6" x14ac:dyDescent="0.3">
      <c r="A4710" s="425">
        <v>46341</v>
      </c>
      <c r="B4710" s="12">
        <v>319</v>
      </c>
      <c r="C4710" s="426">
        <v>1.7666666666666666</v>
      </c>
      <c r="D4710" s="426">
        <v>27.077159999999999</v>
      </c>
      <c r="E4710" s="14">
        <v>3.6254458550822997</v>
      </c>
      <c r="F4710" s="14">
        <v>0</v>
      </c>
    </row>
    <row r="4711" spans="1:6" x14ac:dyDescent="0.3">
      <c r="A4711" s="425">
        <v>46342</v>
      </c>
      <c r="B4711" s="12">
        <v>320</v>
      </c>
      <c r="C4711" s="426">
        <v>11.31111111111111</v>
      </c>
      <c r="D4711" s="426">
        <v>27.107880000000002</v>
      </c>
      <c r="E4711" s="14">
        <v>3.6388101473767338</v>
      </c>
      <c r="F4711" s="14">
        <v>0</v>
      </c>
    </row>
    <row r="4712" spans="1:6" x14ac:dyDescent="0.3">
      <c r="A4712" s="425">
        <v>46343</v>
      </c>
      <c r="B4712" s="12">
        <v>321</v>
      </c>
      <c r="C4712" s="426">
        <v>0</v>
      </c>
      <c r="D4712" s="426">
        <v>27.133479999999999</v>
      </c>
      <c r="E4712" s="14">
        <v>3.6499792149747967</v>
      </c>
      <c r="F4712" s="14">
        <v>0</v>
      </c>
    </row>
    <row r="4713" spans="1:6" x14ac:dyDescent="0.3">
      <c r="A4713" s="425">
        <v>46344</v>
      </c>
      <c r="B4713" s="12">
        <v>322</v>
      </c>
      <c r="C4713" s="426">
        <v>1.9416666666666667</v>
      </c>
      <c r="D4713" s="426">
        <v>27.128644444444443</v>
      </c>
      <c r="E4713" s="14">
        <v>3.6478672614293126</v>
      </c>
      <c r="F4713" s="14">
        <v>0</v>
      </c>
    </row>
    <row r="4714" spans="1:6" x14ac:dyDescent="0.3">
      <c r="A4714" s="425">
        <v>46345</v>
      </c>
      <c r="B4714" s="12">
        <v>323</v>
      </c>
      <c r="C4714" s="426">
        <v>5.9124999999999996</v>
      </c>
      <c r="D4714" s="426">
        <v>27.097355555555559</v>
      </c>
      <c r="E4714" s="14">
        <v>3.634226901186989</v>
      </c>
      <c r="F4714" s="14">
        <v>0</v>
      </c>
    </row>
    <row r="4715" spans="1:6" x14ac:dyDescent="0.3">
      <c r="A4715" s="425">
        <v>46346</v>
      </c>
      <c r="B4715" s="12">
        <v>324</v>
      </c>
      <c r="C4715" s="426">
        <v>7.75</v>
      </c>
      <c r="D4715" s="426">
        <v>27.09451111111111</v>
      </c>
      <c r="E4715" s="14">
        <v>3.6329890339651283</v>
      </c>
      <c r="F4715" s="14">
        <v>0</v>
      </c>
    </row>
    <row r="4716" spans="1:6" x14ac:dyDescent="0.3">
      <c r="A4716" s="425">
        <v>46347</v>
      </c>
      <c r="B4716" s="12">
        <v>325</v>
      </c>
      <c r="C4716" s="426">
        <v>5.5250000000000004</v>
      </c>
      <c r="D4716" s="426">
        <v>27.169319999999999</v>
      </c>
      <c r="E4716" s="14">
        <v>3.6656650741274115</v>
      </c>
      <c r="F4716" s="14">
        <v>0</v>
      </c>
    </row>
    <row r="4717" spans="1:6" x14ac:dyDescent="0.3">
      <c r="A4717" s="425">
        <v>46348</v>
      </c>
      <c r="B4717" s="12">
        <v>326</v>
      </c>
      <c r="C4717" s="426">
        <v>8.0555555555555554</v>
      </c>
      <c r="D4717" s="426">
        <v>26.884022222222224</v>
      </c>
      <c r="E4717" s="14">
        <v>3.5423856233920668</v>
      </c>
      <c r="F4717" s="14">
        <v>0</v>
      </c>
    </row>
    <row r="4718" spans="1:6" x14ac:dyDescent="0.3">
      <c r="A4718" s="425">
        <v>46349</v>
      </c>
      <c r="B4718" s="12">
        <v>327</v>
      </c>
      <c r="C4718" s="426">
        <v>2.4714285714285715</v>
      </c>
      <c r="D4718" s="426">
        <v>26.943755555555555</v>
      </c>
      <c r="E4718" s="14">
        <v>3.5678974616311527</v>
      </c>
      <c r="F4718" s="14">
        <v>0</v>
      </c>
    </row>
    <row r="4719" spans="1:6" x14ac:dyDescent="0.3">
      <c r="A4719" s="425">
        <v>46350</v>
      </c>
      <c r="B4719" s="12">
        <v>328</v>
      </c>
      <c r="C4719" s="426">
        <v>1.53125</v>
      </c>
      <c r="D4719" s="426">
        <v>26.980733333333333</v>
      </c>
      <c r="E4719" s="14">
        <v>3.5837698019636148</v>
      </c>
      <c r="F4719" s="14">
        <v>0</v>
      </c>
    </row>
    <row r="4720" spans="1:6" x14ac:dyDescent="0.3">
      <c r="A4720" s="425">
        <v>46351</v>
      </c>
      <c r="B4720" s="12">
        <v>329</v>
      </c>
      <c r="C4720" s="426">
        <v>1.79375</v>
      </c>
      <c r="D4720" s="426">
        <v>26.975044444444443</v>
      </c>
      <c r="E4720" s="14">
        <v>3.5813239523770122</v>
      </c>
      <c r="F4720" s="14">
        <v>0</v>
      </c>
    </row>
    <row r="4721" spans="1:6" x14ac:dyDescent="0.3">
      <c r="A4721" s="425">
        <v>46352</v>
      </c>
      <c r="B4721" s="12">
        <v>330</v>
      </c>
      <c r="C4721" s="426">
        <v>7.1749999999999998</v>
      </c>
      <c r="D4721" s="426">
        <v>27.020555555555553</v>
      </c>
      <c r="E4721" s="14">
        <v>3.6009310136582346</v>
      </c>
      <c r="F4721" s="14">
        <v>0</v>
      </c>
    </row>
    <row r="4722" spans="1:6" x14ac:dyDescent="0.3">
      <c r="A4722" s="425">
        <v>46353</v>
      </c>
      <c r="B4722" s="12">
        <v>331</v>
      </c>
      <c r="C4722" s="426">
        <v>14.45</v>
      </c>
      <c r="D4722" s="426">
        <v>26.949444444444445</v>
      </c>
      <c r="E4722" s="14">
        <v>3.5703354102319276</v>
      </c>
      <c r="F4722" s="14">
        <v>0</v>
      </c>
    </row>
    <row r="4723" spans="1:6" x14ac:dyDescent="0.3">
      <c r="A4723" s="425">
        <v>46354</v>
      </c>
      <c r="B4723" s="12">
        <v>332</v>
      </c>
      <c r="C4723" s="426">
        <v>9.2437499999999986</v>
      </c>
      <c r="D4723" s="426">
        <v>27.034777777777776</v>
      </c>
      <c r="E4723" s="14">
        <v>3.6070771060261726</v>
      </c>
      <c r="F4723" s="14">
        <v>0</v>
      </c>
    </row>
    <row r="4724" spans="1:6" x14ac:dyDescent="0.3">
      <c r="A4724" s="425">
        <v>46355</v>
      </c>
      <c r="B4724" s="12">
        <v>333</v>
      </c>
      <c r="C4724" s="426">
        <v>2.4857142857142853</v>
      </c>
      <c r="D4724" s="426">
        <v>27.208288888888891</v>
      </c>
      <c r="E4724" s="14">
        <v>3.6827854962633668</v>
      </c>
      <c r="F4724" s="14">
        <v>0</v>
      </c>
    </row>
    <row r="4725" spans="1:6" x14ac:dyDescent="0.3">
      <c r="A4725" s="425">
        <v>46356</v>
      </c>
      <c r="B4725" s="12">
        <v>334</v>
      </c>
      <c r="C4725" s="426">
        <v>1.9000000000000001</v>
      </c>
      <c r="D4725" s="426">
        <v>27.154244444444448</v>
      </c>
      <c r="E4725" s="14">
        <v>3.6590600611496886</v>
      </c>
      <c r="F4725" s="14">
        <v>0</v>
      </c>
    </row>
    <row r="4726" spans="1:6" x14ac:dyDescent="0.3">
      <c r="A4726" s="425">
        <v>46357</v>
      </c>
      <c r="B4726" s="12">
        <v>335</v>
      </c>
      <c r="C4726" s="426">
        <v>5.73</v>
      </c>
      <c r="D4726" s="426">
        <v>27.05468888888889</v>
      </c>
      <c r="E4726" s="14">
        <v>3.6156967576905301</v>
      </c>
      <c r="F4726" s="14">
        <v>0</v>
      </c>
    </row>
    <row r="4727" spans="1:6" x14ac:dyDescent="0.3">
      <c r="A4727" s="425">
        <v>46358</v>
      </c>
      <c r="B4727" s="12">
        <v>336</v>
      </c>
      <c r="C4727" s="426">
        <v>2.0062500000000001</v>
      </c>
      <c r="D4727" s="426">
        <v>27.037622222222222</v>
      </c>
      <c r="E4727" s="14">
        <v>3.6083074044568311</v>
      </c>
      <c r="F4727" s="14">
        <v>0</v>
      </c>
    </row>
    <row r="4728" spans="1:6" x14ac:dyDescent="0.3">
      <c r="A4728" s="425">
        <v>46359</v>
      </c>
      <c r="B4728" s="12">
        <v>337</v>
      </c>
      <c r="C4728" s="426">
        <v>5.9555555555555557</v>
      </c>
      <c r="D4728" s="426">
        <v>26.885159999999999</v>
      </c>
      <c r="E4728" s="14">
        <v>3.5428700864866185</v>
      </c>
      <c r="F4728" s="14">
        <v>0</v>
      </c>
    </row>
    <row r="4729" spans="1:6" x14ac:dyDescent="0.3">
      <c r="A4729" s="425">
        <v>46360</v>
      </c>
      <c r="B4729" s="12">
        <v>338</v>
      </c>
      <c r="C4729" s="426">
        <v>7.4611111111111121</v>
      </c>
      <c r="D4729" s="426">
        <v>27.02084</v>
      </c>
      <c r="E4729" s="14">
        <v>3.6010538473260261</v>
      </c>
      <c r="F4729" s="14">
        <v>0</v>
      </c>
    </row>
    <row r="4730" spans="1:6" x14ac:dyDescent="0.3">
      <c r="A4730" s="425">
        <v>46361</v>
      </c>
      <c r="B4730" s="12">
        <v>339</v>
      </c>
      <c r="C4730" s="426">
        <v>4.9000000000000004</v>
      </c>
      <c r="D4730" s="426">
        <v>26.821159999999999</v>
      </c>
      <c r="E4730" s="14">
        <v>3.5157080229314448</v>
      </c>
      <c r="F4730" s="14">
        <v>0</v>
      </c>
    </row>
    <row r="4731" spans="1:6" x14ac:dyDescent="0.3">
      <c r="A4731" s="425">
        <v>46362</v>
      </c>
      <c r="B4731" s="12">
        <v>340</v>
      </c>
      <c r="C4731" s="426">
        <v>5.2555555555555555</v>
      </c>
      <c r="D4731" s="426">
        <v>26.910760000000003</v>
      </c>
      <c r="E4731" s="14">
        <v>3.553785661417439</v>
      </c>
      <c r="F4731" s="14">
        <v>0</v>
      </c>
    </row>
    <row r="4732" spans="1:6" x14ac:dyDescent="0.3">
      <c r="A4732" s="425">
        <v>46363</v>
      </c>
      <c r="B4732" s="12">
        <v>341</v>
      </c>
      <c r="C4732" s="426">
        <v>3.35</v>
      </c>
      <c r="D4732" s="426">
        <v>27.031933333333335</v>
      </c>
      <c r="E4732" s="14">
        <v>3.6058471676280446</v>
      </c>
      <c r="F4732" s="14">
        <v>0</v>
      </c>
    </row>
    <row r="4733" spans="1:6" x14ac:dyDescent="0.3">
      <c r="A4733" s="425">
        <v>46364</v>
      </c>
      <c r="B4733" s="12">
        <v>342</v>
      </c>
      <c r="C4733" s="426">
        <v>3.0333333333333332</v>
      </c>
      <c r="D4733" s="426">
        <v>27.188377777777774</v>
      </c>
      <c r="E4733" s="14">
        <v>3.6740293481119477</v>
      </c>
      <c r="F4733" s="14">
        <v>0</v>
      </c>
    </row>
    <row r="4734" spans="1:6" x14ac:dyDescent="0.3">
      <c r="A4734" s="425">
        <v>46365</v>
      </c>
      <c r="B4734" s="12">
        <v>343</v>
      </c>
      <c r="C4734" s="426">
        <v>6.1428571428571432</v>
      </c>
      <c r="D4734" s="426">
        <v>26.906777777777776</v>
      </c>
      <c r="E4734" s="14">
        <v>3.5520857765371234</v>
      </c>
      <c r="F4734" s="14">
        <v>0</v>
      </c>
    </row>
    <row r="4735" spans="1:6" x14ac:dyDescent="0.3">
      <c r="A4735" s="425">
        <v>46366</v>
      </c>
      <c r="B4735" s="12">
        <v>344</v>
      </c>
      <c r="C4735" s="426">
        <v>8.6083333333333325</v>
      </c>
      <c r="D4735" s="426">
        <v>26.77252</v>
      </c>
      <c r="E4735" s="14">
        <v>3.4951858795479032</v>
      </c>
      <c r="F4735" s="14">
        <v>0</v>
      </c>
    </row>
    <row r="4736" spans="1:6" x14ac:dyDescent="0.3">
      <c r="A4736" s="425">
        <v>46367</v>
      </c>
      <c r="B4736" s="12">
        <v>345</v>
      </c>
      <c r="C4736" s="426">
        <v>10.75</v>
      </c>
      <c r="D4736" s="426">
        <v>26.813479999999998</v>
      </c>
      <c r="E4736" s="14">
        <v>3.5124607414811226</v>
      </c>
      <c r="F4736" s="14">
        <v>0</v>
      </c>
    </row>
    <row r="4737" spans="1:6" x14ac:dyDescent="0.3">
      <c r="A4737" s="425">
        <v>46368</v>
      </c>
      <c r="B4737" s="12">
        <v>346</v>
      </c>
      <c r="C4737" s="426">
        <v>11.9</v>
      </c>
      <c r="D4737" s="426">
        <v>26.762280000000004</v>
      </c>
      <c r="E4737" s="14">
        <v>3.4908787278482825</v>
      </c>
      <c r="F4737" s="14">
        <v>0</v>
      </c>
    </row>
    <row r="4738" spans="1:6" x14ac:dyDescent="0.3">
      <c r="A4738" s="425">
        <v>46369</v>
      </c>
      <c r="B4738" s="12">
        <v>347</v>
      </c>
      <c r="C4738" s="426">
        <v>10.692857142857141</v>
      </c>
      <c r="D4738" s="426">
        <v>26.887720000000002</v>
      </c>
      <c r="E4738" s="14">
        <v>3.5439603379882318</v>
      </c>
      <c r="F4738" s="14">
        <v>0</v>
      </c>
    </row>
    <row r="4739" spans="1:6" x14ac:dyDescent="0.3">
      <c r="A4739" s="425">
        <v>46370</v>
      </c>
      <c r="B4739" s="12">
        <v>348</v>
      </c>
      <c r="C4739" s="426">
        <v>16.95</v>
      </c>
      <c r="D4739" s="426">
        <v>26.713639999999998</v>
      </c>
      <c r="E4739" s="14">
        <v>3.4704828510289714</v>
      </c>
      <c r="F4739" s="14">
        <v>0</v>
      </c>
    </row>
    <row r="4740" spans="1:6" x14ac:dyDescent="0.3">
      <c r="A4740" s="425">
        <v>46371</v>
      </c>
      <c r="B4740" s="12">
        <v>349</v>
      </c>
      <c r="C4740" s="426">
        <v>2.4500000000000002</v>
      </c>
      <c r="D4740" s="426">
        <v>26.83652</v>
      </c>
      <c r="E4740" s="14">
        <v>3.522210402537147</v>
      </c>
      <c r="F4740" s="14">
        <v>0</v>
      </c>
    </row>
    <row r="4741" spans="1:6" x14ac:dyDescent="0.3">
      <c r="A4741" s="425">
        <v>46372</v>
      </c>
      <c r="B4741" s="12">
        <v>350</v>
      </c>
      <c r="C4741" s="426">
        <v>15.488888888888889</v>
      </c>
      <c r="D4741" s="426">
        <v>26.997799999999998</v>
      </c>
      <c r="E4741" s="14">
        <v>3.5911159765983505</v>
      </c>
      <c r="F4741" s="14">
        <v>0</v>
      </c>
    </row>
    <row r="4742" spans="1:6" x14ac:dyDescent="0.3">
      <c r="A4742" s="425">
        <v>46373</v>
      </c>
      <c r="B4742" s="12">
        <v>351</v>
      </c>
      <c r="C4742" s="426">
        <v>7.4400000000000022</v>
      </c>
      <c r="D4742" s="426">
        <v>26.953000000000003</v>
      </c>
      <c r="E4742" s="14">
        <v>3.5718598572620572</v>
      </c>
      <c r="F4742" s="14">
        <v>0</v>
      </c>
    </row>
    <row r="4743" spans="1:6" x14ac:dyDescent="0.3">
      <c r="A4743" s="425">
        <v>46374</v>
      </c>
      <c r="B4743" s="12">
        <v>352</v>
      </c>
      <c r="C4743" s="426">
        <v>8.2499999999999982</v>
      </c>
      <c r="D4743" s="426">
        <v>26.959400000000002</v>
      </c>
      <c r="E4743" s="14">
        <v>3.5746052756087985</v>
      </c>
      <c r="F4743" s="14">
        <v>0</v>
      </c>
    </row>
    <row r="4744" spans="1:6" x14ac:dyDescent="0.3">
      <c r="A4744" s="425">
        <v>46375</v>
      </c>
      <c r="B4744" s="12">
        <v>353</v>
      </c>
      <c r="C4744" s="426">
        <v>16.485714285714288</v>
      </c>
      <c r="D4744" s="426">
        <v>26.785320000000002</v>
      </c>
      <c r="E4744" s="14">
        <v>3.5005763216698256</v>
      </c>
      <c r="F4744" s="14">
        <v>0</v>
      </c>
    </row>
    <row r="4745" spans="1:6" x14ac:dyDescent="0.3">
      <c r="A4745" s="425">
        <v>46376</v>
      </c>
      <c r="B4745" s="12">
        <v>354</v>
      </c>
      <c r="C4745" s="426">
        <v>7.46875</v>
      </c>
      <c r="D4745" s="426">
        <v>26.647933333333334</v>
      </c>
      <c r="E4745" s="14">
        <v>3.4430958083634895</v>
      </c>
      <c r="F4745" s="14">
        <v>0</v>
      </c>
    </row>
    <row r="4746" spans="1:6" x14ac:dyDescent="0.3">
      <c r="A4746" s="425">
        <v>46377</v>
      </c>
      <c r="B4746" s="12">
        <v>355</v>
      </c>
      <c r="C4746" s="426">
        <v>8.1000000000000014</v>
      </c>
      <c r="D4746" s="426">
        <v>26.995240000000003</v>
      </c>
      <c r="E4746" s="14">
        <v>3.5900132253627581</v>
      </c>
      <c r="F4746" s="14">
        <v>0</v>
      </c>
    </row>
    <row r="4747" spans="1:6" x14ac:dyDescent="0.3">
      <c r="A4747" s="425">
        <v>46378</v>
      </c>
      <c r="B4747" s="12">
        <v>356</v>
      </c>
      <c r="C4747" s="426">
        <v>3.5944444444444446</v>
      </c>
      <c r="D4747" s="426">
        <v>26.773800000000001</v>
      </c>
      <c r="E4747" s="14">
        <v>3.4957245985916239</v>
      </c>
      <c r="F4747" s="14">
        <v>0</v>
      </c>
    </row>
    <row r="4748" spans="1:6" x14ac:dyDescent="0.3">
      <c r="A4748" s="425">
        <v>46379</v>
      </c>
      <c r="B4748" s="12">
        <v>357</v>
      </c>
      <c r="C4748" s="426">
        <v>6.1437499999999998</v>
      </c>
      <c r="D4748" s="426">
        <v>26.821800000000003</v>
      </c>
      <c r="E4748" s="14">
        <v>3.515978747311348</v>
      </c>
      <c r="F4748" s="14">
        <v>0</v>
      </c>
    </row>
    <row r="4749" spans="1:6" x14ac:dyDescent="0.3">
      <c r="A4749" s="425">
        <v>46380</v>
      </c>
      <c r="B4749" s="12">
        <v>358</v>
      </c>
      <c r="C4749" s="426">
        <v>5.9333333333333336</v>
      </c>
      <c r="D4749" s="426">
        <v>26.83652</v>
      </c>
      <c r="E4749" s="14">
        <v>3.522210402537147</v>
      </c>
      <c r="F4749" s="14">
        <v>0</v>
      </c>
    </row>
    <row r="4750" spans="1:6" x14ac:dyDescent="0.3">
      <c r="A4750" s="425">
        <v>46381</v>
      </c>
      <c r="B4750" s="12">
        <v>359</v>
      </c>
      <c r="C4750" s="426">
        <v>7.5625</v>
      </c>
      <c r="D4750" s="426">
        <v>26.577960000000004</v>
      </c>
      <c r="E4750" s="14">
        <v>3.414138788927795</v>
      </c>
      <c r="F4750" s="14">
        <v>0</v>
      </c>
    </row>
    <row r="4751" spans="1:6" x14ac:dyDescent="0.3">
      <c r="A4751" s="425">
        <v>46382</v>
      </c>
      <c r="B4751" s="12">
        <v>360</v>
      </c>
      <c r="C4751" s="426">
        <v>5.8611111111111107</v>
      </c>
      <c r="D4751" s="426">
        <v>26.852733333333333</v>
      </c>
      <c r="E4751" s="14">
        <v>3.5290853374816913</v>
      </c>
      <c r="F4751" s="14">
        <v>0</v>
      </c>
    </row>
    <row r="4752" spans="1:6" x14ac:dyDescent="0.3">
      <c r="A4752" s="425">
        <v>46383</v>
      </c>
      <c r="B4752" s="12">
        <v>361</v>
      </c>
      <c r="C4752" s="426">
        <v>7.8166666666666664</v>
      </c>
      <c r="D4752" s="426">
        <v>26.881177777777779</v>
      </c>
      <c r="E4752" s="14">
        <v>3.5411747163670042</v>
      </c>
      <c r="F4752" s="14">
        <v>0</v>
      </c>
    </row>
    <row r="4753" spans="1:6" x14ac:dyDescent="0.3">
      <c r="A4753" s="425">
        <v>46384</v>
      </c>
      <c r="B4753" s="12">
        <v>362</v>
      </c>
      <c r="C4753" s="426">
        <v>6.614285714285713</v>
      </c>
      <c r="D4753" s="426">
        <v>26.572200000000002</v>
      </c>
      <c r="E4753" s="14">
        <v>3.4117646914853328</v>
      </c>
      <c r="F4753" s="14">
        <v>0</v>
      </c>
    </row>
    <row r="4754" spans="1:6" x14ac:dyDescent="0.3">
      <c r="A4754" s="425">
        <v>46385</v>
      </c>
      <c r="B4754" s="12">
        <v>363</v>
      </c>
      <c r="C4754" s="426">
        <v>11.285714285714286</v>
      </c>
      <c r="D4754" s="426">
        <v>26.650777777777776</v>
      </c>
      <c r="E4754" s="14">
        <v>3.4442774662483098</v>
      </c>
      <c r="F4754" s="14">
        <v>0</v>
      </c>
    </row>
    <row r="4755" spans="1:6" x14ac:dyDescent="0.3">
      <c r="A4755" s="425">
        <v>46386</v>
      </c>
      <c r="B4755" s="12">
        <v>364</v>
      </c>
      <c r="C4755" s="426">
        <v>8.18888888888889</v>
      </c>
      <c r="D4755" s="426">
        <v>26.443133333333332</v>
      </c>
      <c r="E4755" s="14">
        <v>3.3589477497635163</v>
      </c>
      <c r="F4755" s="14">
        <v>0</v>
      </c>
    </row>
    <row r="4756" spans="1:6" x14ac:dyDescent="0.3">
      <c r="A4756" s="425">
        <v>46387</v>
      </c>
      <c r="B4756" s="12">
        <v>365</v>
      </c>
      <c r="C4756" s="426">
        <v>3.5124999999999997</v>
      </c>
      <c r="D4756" s="426">
        <v>26.63086666666667</v>
      </c>
      <c r="E4756" s="14">
        <v>3.436013319501412</v>
      </c>
      <c r="F4756" s="14">
        <v>0</v>
      </c>
    </row>
    <row r="4757" spans="1:6" x14ac:dyDescent="0.3">
      <c r="A4757" s="425">
        <v>46388</v>
      </c>
      <c r="B4757" s="12">
        <v>1</v>
      </c>
      <c r="C4757" s="426">
        <v>19</v>
      </c>
      <c r="D4757" s="426">
        <v>26.366333333333337</v>
      </c>
      <c r="E4757" s="14">
        <v>3.32786426308886</v>
      </c>
      <c r="F4757" s="14">
        <v>0</v>
      </c>
    </row>
    <row r="4758" spans="1:6" x14ac:dyDescent="0.3">
      <c r="A4758" s="425">
        <v>46389</v>
      </c>
      <c r="B4758" s="12">
        <v>2</v>
      </c>
      <c r="C4758" s="426">
        <v>25.112500000000001</v>
      </c>
      <c r="D4758" s="426">
        <v>26.391080000000002</v>
      </c>
      <c r="E4758" s="14">
        <v>3.3378520236023852</v>
      </c>
      <c r="F4758" s="14">
        <v>0</v>
      </c>
    </row>
    <row r="4759" spans="1:6" x14ac:dyDescent="0.3">
      <c r="A4759" s="425">
        <v>46390</v>
      </c>
      <c r="B4759" s="12">
        <v>3</v>
      </c>
      <c r="C4759" s="426">
        <v>6.625</v>
      </c>
      <c r="D4759" s="426">
        <v>26.649640000000005</v>
      </c>
      <c r="E4759" s="14">
        <v>3.4438047604652868</v>
      </c>
      <c r="F4759" s="14">
        <v>0</v>
      </c>
    </row>
    <row r="4760" spans="1:6" x14ac:dyDescent="0.3">
      <c r="A4760" s="425">
        <v>46391</v>
      </c>
      <c r="B4760" s="12">
        <v>4</v>
      </c>
      <c r="C4760" s="426">
        <v>4.6187500000000004</v>
      </c>
      <c r="D4760" s="426">
        <v>26.739240000000002</v>
      </c>
      <c r="E4760" s="14">
        <v>3.4812045339453439</v>
      </c>
      <c r="F4760" s="14">
        <v>0</v>
      </c>
    </row>
    <row r="4761" spans="1:6" x14ac:dyDescent="0.3">
      <c r="A4761" s="425">
        <v>46392</v>
      </c>
      <c r="B4761" s="12">
        <v>5</v>
      </c>
      <c r="C4761" s="426">
        <v>4.8722222222222227</v>
      </c>
      <c r="D4761" s="426">
        <v>26.536999999999999</v>
      </c>
      <c r="E4761" s="14">
        <v>3.3972878730950749</v>
      </c>
      <c r="F4761" s="14">
        <v>0</v>
      </c>
    </row>
    <row r="4762" spans="1:6" x14ac:dyDescent="0.3">
      <c r="A4762" s="425">
        <v>46393</v>
      </c>
      <c r="B4762" s="12">
        <v>6</v>
      </c>
      <c r="C4762" s="426">
        <v>2.1111111111111112</v>
      </c>
      <c r="D4762" s="426">
        <v>26.64452</v>
      </c>
      <c r="E4762" s="14">
        <v>3.441678287793565</v>
      </c>
      <c r="F4762" s="14">
        <v>0</v>
      </c>
    </row>
    <row r="4763" spans="1:6" x14ac:dyDescent="0.3">
      <c r="A4763" s="425">
        <v>46394</v>
      </c>
      <c r="B4763" s="12">
        <v>7</v>
      </c>
      <c r="C4763" s="426">
        <v>3.9649999999999999</v>
      </c>
      <c r="D4763" s="426">
        <v>26.69828</v>
      </c>
      <c r="E4763" s="14">
        <v>3.4640636859608467</v>
      </c>
      <c r="F4763" s="14">
        <v>0</v>
      </c>
    </row>
    <row r="4764" spans="1:6" x14ac:dyDescent="0.3">
      <c r="A4764" s="425">
        <v>46395</v>
      </c>
      <c r="B4764" s="12">
        <v>8</v>
      </c>
      <c r="C4764" s="426">
        <v>6.1150000000000002</v>
      </c>
      <c r="D4764" s="426">
        <v>26.723880000000001</v>
      </c>
      <c r="E4764" s="14">
        <v>3.4747680619895815</v>
      </c>
      <c r="F4764" s="14">
        <v>0</v>
      </c>
    </row>
    <row r="4765" spans="1:6" x14ac:dyDescent="0.3">
      <c r="A4765" s="425">
        <v>46396</v>
      </c>
      <c r="B4765" s="12">
        <v>9</v>
      </c>
      <c r="C4765" s="426">
        <v>7.5299999999999994</v>
      </c>
      <c r="D4765" s="426">
        <v>26.51652</v>
      </c>
      <c r="E4765" s="14">
        <v>3.3888899358487299</v>
      </c>
      <c r="F4765" s="14">
        <v>0</v>
      </c>
    </row>
    <row r="4766" spans="1:6" x14ac:dyDescent="0.3">
      <c r="A4766" s="425">
        <v>46397</v>
      </c>
      <c r="B4766" s="12">
        <v>10</v>
      </c>
      <c r="C4766" s="426">
        <v>8.5500000000000007</v>
      </c>
      <c r="D4766" s="426">
        <v>26.462760000000003</v>
      </c>
      <c r="E4766" s="14">
        <v>3.3669325236415926</v>
      </c>
      <c r="F4766" s="14">
        <v>0</v>
      </c>
    </row>
    <row r="4767" spans="1:6" x14ac:dyDescent="0.3">
      <c r="A4767" s="425">
        <v>46398</v>
      </c>
      <c r="B4767" s="12">
        <v>11</v>
      </c>
      <c r="C4767" s="426">
        <v>11.172222222222222</v>
      </c>
      <c r="D4767" s="426">
        <v>26.621480000000002</v>
      </c>
      <c r="E4767" s="14">
        <v>3.4321233987446815</v>
      </c>
      <c r="F4767" s="14">
        <v>0</v>
      </c>
    </row>
    <row r="4768" spans="1:6" x14ac:dyDescent="0.3">
      <c r="A4768" s="425">
        <v>46399</v>
      </c>
      <c r="B4768" s="12">
        <v>12</v>
      </c>
      <c r="C4768" s="426">
        <v>9.8555555555555561</v>
      </c>
      <c r="D4768" s="426">
        <v>26.539560000000002</v>
      </c>
      <c r="E4768" s="14">
        <v>3.3983389046961685</v>
      </c>
      <c r="F4768" s="14">
        <v>0</v>
      </c>
    </row>
    <row r="4769" spans="1:6" x14ac:dyDescent="0.3">
      <c r="A4769" s="425">
        <v>46400</v>
      </c>
      <c r="B4769" s="12">
        <v>13</v>
      </c>
      <c r="C4769" s="426">
        <v>5.4</v>
      </c>
      <c r="D4769" s="426">
        <v>26.60868</v>
      </c>
      <c r="E4769" s="14">
        <v>3.4268251894577695</v>
      </c>
      <c r="F4769" s="14">
        <v>0</v>
      </c>
    </row>
    <row r="4770" spans="1:6" x14ac:dyDescent="0.3">
      <c r="A4770" s="425">
        <v>46401</v>
      </c>
      <c r="B4770" s="12">
        <v>14</v>
      </c>
      <c r="C4770" s="426">
        <v>3.3875000000000002</v>
      </c>
      <c r="D4770" s="426">
        <v>26.636839999999999</v>
      </c>
      <c r="E4770" s="14">
        <v>3.4384907364441695</v>
      </c>
      <c r="F4770" s="14">
        <v>0</v>
      </c>
    </row>
    <row r="4771" spans="1:6" x14ac:dyDescent="0.3">
      <c r="A4771" s="425">
        <v>46402</v>
      </c>
      <c r="B4771" s="12">
        <v>15</v>
      </c>
      <c r="C4771" s="426">
        <v>19.542857142857144</v>
      </c>
      <c r="D4771" s="426">
        <v>26.316839999999999</v>
      </c>
      <c r="E4771" s="14">
        <v>3.3079685746657641</v>
      </c>
      <c r="F4771" s="14">
        <v>0</v>
      </c>
    </row>
    <row r="4772" spans="1:6" x14ac:dyDescent="0.3">
      <c r="A4772" s="425">
        <v>46403</v>
      </c>
      <c r="B4772" s="12">
        <v>16</v>
      </c>
      <c r="C4772" s="426">
        <v>12.549999999999999</v>
      </c>
      <c r="D4772" s="426">
        <v>26.575400000000002</v>
      </c>
      <c r="E4772" s="14">
        <v>3.4130834551385565</v>
      </c>
      <c r="F4772" s="14">
        <v>0</v>
      </c>
    </row>
    <row r="4773" spans="1:6" x14ac:dyDescent="0.3">
      <c r="A4773" s="425">
        <v>46404</v>
      </c>
      <c r="B4773" s="12">
        <v>17</v>
      </c>
      <c r="C4773" s="426">
        <v>8</v>
      </c>
      <c r="D4773" s="426">
        <v>26.636839999999999</v>
      </c>
      <c r="E4773" s="14">
        <v>3.4384907364441695</v>
      </c>
      <c r="F4773" s="14">
        <v>0</v>
      </c>
    </row>
    <row r="4774" spans="1:6" x14ac:dyDescent="0.3">
      <c r="A4774" s="425">
        <v>46405</v>
      </c>
      <c r="B4774" s="12">
        <v>18</v>
      </c>
      <c r="C4774" s="426">
        <v>15.622222222222222</v>
      </c>
      <c r="D4774" s="426">
        <v>26.59844</v>
      </c>
      <c r="E4774" s="14">
        <v>3.4225917941745738</v>
      </c>
      <c r="F4774" s="14">
        <v>0</v>
      </c>
    </row>
    <row r="4775" spans="1:6" x14ac:dyDescent="0.3">
      <c r="A4775" s="425">
        <v>46406</v>
      </c>
      <c r="B4775" s="12">
        <v>19</v>
      </c>
      <c r="C4775" s="426">
        <v>5.54</v>
      </c>
      <c r="D4775" s="426">
        <v>26.368040000000001</v>
      </c>
      <c r="E4775" s="14">
        <v>3.3285522193021064</v>
      </c>
      <c r="F4775" s="14">
        <v>0</v>
      </c>
    </row>
    <row r="4776" spans="1:6" x14ac:dyDescent="0.3">
      <c r="A4776" s="425">
        <v>46407</v>
      </c>
      <c r="B4776" s="12">
        <v>20</v>
      </c>
      <c r="C4776" s="426">
        <v>7.6950000000000003</v>
      </c>
      <c r="D4776" s="426">
        <v>26.475559999999998</v>
      </c>
      <c r="E4776" s="14">
        <v>3.3721490359723365</v>
      </c>
      <c r="F4776" s="14">
        <v>0</v>
      </c>
    </row>
    <row r="4777" spans="1:6" x14ac:dyDescent="0.3">
      <c r="A4777" s="425">
        <v>46408</v>
      </c>
      <c r="B4777" s="12">
        <v>21</v>
      </c>
      <c r="C4777" s="426">
        <v>2.5062500000000001</v>
      </c>
      <c r="D4777" s="426">
        <v>26.713639999999998</v>
      </c>
      <c r="E4777" s="14">
        <v>3.4704828510289718</v>
      </c>
      <c r="F4777" s="14">
        <v>0</v>
      </c>
    </row>
    <row r="4778" spans="1:6" x14ac:dyDescent="0.3">
      <c r="A4778" s="425">
        <v>46409</v>
      </c>
      <c r="B4778" s="12">
        <v>22</v>
      </c>
      <c r="C4778" s="426">
        <v>12.11</v>
      </c>
      <c r="D4778" s="426">
        <v>26.626600000000003</v>
      </c>
      <c r="E4778" s="14">
        <v>3.4342446945165999</v>
      </c>
      <c r="F4778" s="14">
        <v>0</v>
      </c>
    </row>
    <row r="4779" spans="1:6" x14ac:dyDescent="0.3">
      <c r="A4779" s="425">
        <v>46410</v>
      </c>
      <c r="B4779" s="12">
        <v>23</v>
      </c>
      <c r="C4779" s="426">
        <v>5.6444444444444439</v>
      </c>
      <c r="D4779" s="426">
        <v>26.721320000000002</v>
      </c>
      <c r="E4779" s="14">
        <v>3.473696326564276</v>
      </c>
      <c r="F4779" s="14">
        <v>0</v>
      </c>
    </row>
    <row r="4780" spans="1:6" x14ac:dyDescent="0.3">
      <c r="A4780" s="425">
        <v>46411</v>
      </c>
      <c r="B4780" s="12">
        <v>24</v>
      </c>
      <c r="C4780" s="426">
        <v>1.03125</v>
      </c>
      <c r="D4780" s="426">
        <v>26.667559999999998</v>
      </c>
      <c r="E4780" s="14">
        <v>3.451256480250513</v>
      </c>
      <c r="F4780" s="14">
        <v>0</v>
      </c>
    </row>
    <row r="4781" spans="1:6" x14ac:dyDescent="0.3">
      <c r="A4781" s="425">
        <v>46412</v>
      </c>
      <c r="B4781" s="12">
        <v>25</v>
      </c>
      <c r="C4781" s="426">
        <v>3.2600000000000002</v>
      </c>
      <c r="D4781" s="426">
        <v>26.734120000000004</v>
      </c>
      <c r="E4781" s="14">
        <v>3.4790578889487258</v>
      </c>
      <c r="F4781" s="14">
        <v>0</v>
      </c>
    </row>
    <row r="4782" spans="1:6" x14ac:dyDescent="0.3">
      <c r="A4782" s="425">
        <v>46413</v>
      </c>
      <c r="B4782" s="12">
        <v>26</v>
      </c>
      <c r="C4782" s="426">
        <v>4.6375000000000002</v>
      </c>
      <c r="D4782" s="426">
        <v>26.585639999999998</v>
      </c>
      <c r="E4782" s="14">
        <v>3.4173065125242172</v>
      </c>
      <c r="F4782" s="14">
        <v>0</v>
      </c>
    </row>
    <row r="4783" spans="1:6" x14ac:dyDescent="0.3">
      <c r="A4783" s="425">
        <v>46414</v>
      </c>
      <c r="B4783" s="12">
        <v>27</v>
      </c>
      <c r="C4783" s="426">
        <v>12.264999999999999</v>
      </c>
      <c r="D4783" s="426">
        <v>26.59076</v>
      </c>
      <c r="E4783" s="14">
        <v>3.4194197637058745</v>
      </c>
      <c r="F4783" s="14">
        <v>0</v>
      </c>
    </row>
    <row r="4784" spans="1:6" x14ac:dyDescent="0.3">
      <c r="A4784" s="425">
        <v>46415</v>
      </c>
      <c r="B4784" s="12">
        <v>28</v>
      </c>
      <c r="C4784" s="426">
        <v>2.1222222222222222</v>
      </c>
      <c r="D4784" s="426">
        <v>26.529320000000002</v>
      </c>
      <c r="E4784" s="14">
        <v>3.3941364978127977</v>
      </c>
      <c r="F4784" s="14">
        <v>0</v>
      </c>
    </row>
    <row r="4785" spans="1:6" x14ac:dyDescent="0.3">
      <c r="A4785" s="425">
        <v>46416</v>
      </c>
      <c r="B4785" s="12">
        <v>29</v>
      </c>
      <c r="C4785" s="426">
        <v>4.9849999999999994</v>
      </c>
      <c r="D4785" s="426">
        <v>26.465888888888891</v>
      </c>
      <c r="E4785" s="14">
        <v>3.3682070110553153</v>
      </c>
      <c r="F4785" s="14">
        <v>0</v>
      </c>
    </row>
    <row r="4786" spans="1:6" x14ac:dyDescent="0.3">
      <c r="A4786" s="425">
        <v>46417</v>
      </c>
      <c r="B4786" s="12">
        <v>30</v>
      </c>
      <c r="C4786" s="426">
        <v>23.512499999999999</v>
      </c>
      <c r="D4786" s="426">
        <v>26.639400000000002</v>
      </c>
      <c r="E4786" s="14">
        <v>3.4395529659074855</v>
      </c>
      <c r="F4786" s="14">
        <v>0</v>
      </c>
    </row>
    <row r="4787" spans="1:6" x14ac:dyDescent="0.3">
      <c r="A4787" s="425">
        <v>46418</v>
      </c>
      <c r="B4787" s="12">
        <v>31</v>
      </c>
      <c r="C4787" s="426">
        <v>7.1099999999999994</v>
      </c>
      <c r="D4787" s="426">
        <v>26.398759999999999</v>
      </c>
      <c r="E4787" s="14">
        <v>3.3409570895002476</v>
      </c>
      <c r="F4787" s="14">
        <v>0</v>
      </c>
    </row>
    <row r="4788" spans="1:6" x14ac:dyDescent="0.3">
      <c r="A4788" s="425">
        <v>46419</v>
      </c>
      <c r="B4788" s="12">
        <v>32</v>
      </c>
      <c r="C4788" s="426">
        <v>12.071428571428571</v>
      </c>
      <c r="D4788" s="426">
        <v>26.398759999999999</v>
      </c>
      <c r="E4788" s="14">
        <v>3.3137948367400822</v>
      </c>
      <c r="F4788" s="14">
        <v>0</v>
      </c>
    </row>
    <row r="4789" spans="1:6" x14ac:dyDescent="0.3">
      <c r="A4789" s="425">
        <v>46420</v>
      </c>
      <c r="B4789" s="12">
        <v>33</v>
      </c>
      <c r="C4789" s="426">
        <v>16.84375</v>
      </c>
      <c r="D4789" s="426">
        <v>26.304040000000004</v>
      </c>
      <c r="E4789" s="14">
        <v>3.2759880825449814</v>
      </c>
      <c r="F4789" s="14">
        <v>0</v>
      </c>
    </row>
    <row r="4790" spans="1:6" x14ac:dyDescent="0.3">
      <c r="A4790" s="425">
        <v>46421</v>
      </c>
      <c r="B4790" s="12">
        <v>34</v>
      </c>
      <c r="C4790" s="426">
        <v>8.9500000000000011</v>
      </c>
      <c r="D4790" s="426">
        <v>26.457639999999998</v>
      </c>
      <c r="E4790" s="14">
        <v>3.3374914326724672</v>
      </c>
      <c r="F4790" s="14">
        <v>0</v>
      </c>
    </row>
    <row r="4791" spans="1:6" x14ac:dyDescent="0.3">
      <c r="A4791" s="425">
        <v>46422</v>
      </c>
      <c r="B4791" s="12">
        <v>35</v>
      </c>
      <c r="C4791" s="426">
        <v>3.4833333333333334</v>
      </c>
      <c r="D4791" s="426">
        <v>26.48836</v>
      </c>
      <c r="E4791" s="14">
        <v>3.349914383142397</v>
      </c>
      <c r="F4791" s="14">
        <v>0</v>
      </c>
    </row>
    <row r="4792" spans="1:6" x14ac:dyDescent="0.3">
      <c r="A4792" s="425">
        <v>46423</v>
      </c>
      <c r="B4792" s="12">
        <v>36</v>
      </c>
      <c r="C4792" s="426">
        <v>8.6</v>
      </c>
      <c r="D4792" s="426">
        <v>26.403880000000001</v>
      </c>
      <c r="E4792" s="14">
        <v>3.315849465378963</v>
      </c>
      <c r="F4792" s="14">
        <v>0</v>
      </c>
    </row>
    <row r="4793" spans="1:6" x14ac:dyDescent="0.3">
      <c r="A4793" s="425">
        <v>46424</v>
      </c>
      <c r="B4793" s="12">
        <v>37</v>
      </c>
      <c r="C4793" s="426">
        <v>5.5277777777777777</v>
      </c>
      <c r="D4793" s="426">
        <v>26.659880000000001</v>
      </c>
      <c r="E4793" s="14">
        <v>3.4200281414433102</v>
      </c>
      <c r="F4793" s="14">
        <v>0</v>
      </c>
    </row>
    <row r="4794" spans="1:6" x14ac:dyDescent="0.3">
      <c r="A4794" s="425">
        <v>46425</v>
      </c>
      <c r="B4794" s="12">
        <v>38</v>
      </c>
      <c r="C4794" s="426">
        <v>10.029999999999999</v>
      </c>
      <c r="D4794" s="426">
        <v>26.50628</v>
      </c>
      <c r="E4794" s="14">
        <v>3.3571799729257874</v>
      </c>
      <c r="F4794" s="14">
        <v>0</v>
      </c>
    </row>
    <row r="4795" spans="1:6" x14ac:dyDescent="0.3">
      <c r="A4795" s="425">
        <v>46426</v>
      </c>
      <c r="B4795" s="12">
        <v>39</v>
      </c>
      <c r="C4795" s="426">
        <v>10.78888888888889</v>
      </c>
      <c r="D4795" s="426">
        <v>26.508839999999999</v>
      </c>
      <c r="E4795" s="14">
        <v>3.3582190499716496</v>
      </c>
      <c r="F4795" s="14">
        <v>0</v>
      </c>
    </row>
    <row r="4796" spans="1:6" x14ac:dyDescent="0.3">
      <c r="A4796" s="425">
        <v>46427</v>
      </c>
      <c r="B4796" s="12">
        <v>40</v>
      </c>
      <c r="C4796" s="426">
        <v>6.58</v>
      </c>
      <c r="D4796" s="426">
        <v>26.542120000000004</v>
      </c>
      <c r="E4796" s="14">
        <v>3.3717529040419318</v>
      </c>
      <c r="F4796" s="14">
        <v>0</v>
      </c>
    </row>
    <row r="4797" spans="1:6" x14ac:dyDescent="0.3">
      <c r="A4797" s="425">
        <v>46428</v>
      </c>
      <c r="B4797" s="12">
        <v>41</v>
      </c>
      <c r="C4797" s="426">
        <v>6.5055555555555555</v>
      </c>
      <c r="D4797" s="426">
        <v>26.437159999999999</v>
      </c>
      <c r="E4797" s="14">
        <v>3.3292321462019645</v>
      </c>
      <c r="F4797" s="14">
        <v>0</v>
      </c>
    </row>
    <row r="4798" spans="1:6" x14ac:dyDescent="0.3">
      <c r="A4798" s="425">
        <v>46429</v>
      </c>
      <c r="B4798" s="12">
        <v>42</v>
      </c>
      <c r="C4798" s="426">
        <v>10.490000000000002</v>
      </c>
      <c r="D4798" s="426">
        <v>26.411559999999998</v>
      </c>
      <c r="E4798" s="14">
        <v>3.3189335303552912</v>
      </c>
      <c r="F4798" s="14">
        <v>0</v>
      </c>
    </row>
    <row r="4799" spans="1:6" x14ac:dyDescent="0.3">
      <c r="A4799" s="425">
        <v>46430</v>
      </c>
      <c r="B4799" s="12">
        <v>43</v>
      </c>
      <c r="C4799" s="426">
        <v>17.12777777777778</v>
      </c>
      <c r="D4799" s="426">
        <v>26.352679999999999</v>
      </c>
      <c r="E4799" s="14">
        <v>3.2953540715741592</v>
      </c>
      <c r="F4799" s="14">
        <v>0</v>
      </c>
    </row>
    <row r="4800" spans="1:6" x14ac:dyDescent="0.3">
      <c r="A4800" s="425">
        <v>46431</v>
      </c>
      <c r="B4800" s="12">
        <v>44</v>
      </c>
      <c r="C4800" s="426">
        <v>5.0250000000000004</v>
      </c>
      <c r="D4800" s="426">
        <v>26.401320000000002</v>
      </c>
      <c r="E4800" s="14">
        <v>3.3148220096089664</v>
      </c>
      <c r="F4800" s="14">
        <v>0</v>
      </c>
    </row>
    <row r="4801" spans="1:6" x14ac:dyDescent="0.3">
      <c r="A4801" s="425">
        <v>46432</v>
      </c>
      <c r="B4801" s="12">
        <v>45</v>
      </c>
      <c r="C4801" s="426">
        <v>17.324999999999999</v>
      </c>
      <c r="D4801" s="426">
        <v>26.377711111111111</v>
      </c>
      <c r="E4801" s="14">
        <v>3.3053599155901288</v>
      </c>
      <c r="F4801" s="14">
        <v>0</v>
      </c>
    </row>
    <row r="4802" spans="1:6" x14ac:dyDescent="0.3">
      <c r="A4802" s="425">
        <v>46433</v>
      </c>
      <c r="B4802" s="12">
        <v>46</v>
      </c>
      <c r="C4802" s="426">
        <v>1.9666666666666666</v>
      </c>
      <c r="D4802" s="426">
        <v>26.389088888888889</v>
      </c>
      <c r="E4802" s="14">
        <v>3.3099169585459203</v>
      </c>
      <c r="F4802" s="14">
        <v>0</v>
      </c>
    </row>
    <row r="4803" spans="1:6" x14ac:dyDescent="0.3">
      <c r="A4803" s="425">
        <v>46434</v>
      </c>
      <c r="B4803" s="12">
        <v>47</v>
      </c>
      <c r="C4803" s="426">
        <v>11.284999999999998</v>
      </c>
      <c r="D4803" s="426">
        <v>26.329640000000005</v>
      </c>
      <c r="E4803" s="14">
        <v>3.2861680109529412</v>
      </c>
      <c r="F4803" s="14">
        <v>0</v>
      </c>
    </row>
    <row r="4804" spans="1:6" x14ac:dyDescent="0.3">
      <c r="A4804" s="425">
        <v>46435</v>
      </c>
      <c r="B4804" s="12">
        <v>48</v>
      </c>
      <c r="C4804" s="426">
        <v>5.7700000000000005</v>
      </c>
      <c r="D4804" s="426">
        <v>26.283560000000001</v>
      </c>
      <c r="E4804" s="14">
        <v>3.2678644387754767</v>
      </c>
      <c r="F4804" s="14">
        <v>0</v>
      </c>
    </row>
    <row r="4805" spans="1:6" x14ac:dyDescent="0.3">
      <c r="A4805" s="425">
        <v>46436</v>
      </c>
      <c r="B4805" s="12">
        <v>49</v>
      </c>
      <c r="C4805" s="426">
        <v>14.875</v>
      </c>
      <c r="D4805" s="426">
        <v>26.311720000000001</v>
      </c>
      <c r="E4805" s="14">
        <v>3.279039099799665</v>
      </c>
      <c r="F4805" s="14">
        <v>0</v>
      </c>
    </row>
    <row r="4806" spans="1:6" x14ac:dyDescent="0.3">
      <c r="A4806" s="425">
        <v>46437</v>
      </c>
      <c r="B4806" s="12">
        <v>50</v>
      </c>
      <c r="C4806" s="426">
        <v>13.855</v>
      </c>
      <c r="D4806" s="426">
        <v>26.201640000000005</v>
      </c>
      <c r="E4806" s="14">
        <v>3.2355500206609391</v>
      </c>
      <c r="F4806" s="14">
        <v>0</v>
      </c>
    </row>
    <row r="4807" spans="1:6" x14ac:dyDescent="0.3">
      <c r="A4807" s="425">
        <v>46438</v>
      </c>
      <c r="B4807" s="12">
        <v>51</v>
      </c>
      <c r="C4807" s="426">
        <v>4.9666666666666668</v>
      </c>
      <c r="D4807" s="426">
        <v>26.48068</v>
      </c>
      <c r="E4807" s="14">
        <v>3.3468048162069746</v>
      </c>
      <c r="F4807" s="14">
        <v>0</v>
      </c>
    </row>
    <row r="4808" spans="1:6" x14ac:dyDescent="0.3">
      <c r="A4808" s="425">
        <v>46439</v>
      </c>
      <c r="B4808" s="12">
        <v>52</v>
      </c>
      <c r="C4808" s="426">
        <v>10.005555555555553</v>
      </c>
      <c r="D4808" s="426">
        <v>26.237480000000001</v>
      </c>
      <c r="E4808" s="14">
        <v>3.2496521386892354</v>
      </c>
      <c r="F4808" s="14">
        <v>0</v>
      </c>
    </row>
    <row r="4809" spans="1:6" x14ac:dyDescent="0.3">
      <c r="A4809" s="425">
        <v>46440</v>
      </c>
      <c r="B4809" s="12">
        <v>53</v>
      </c>
      <c r="C4809" s="426">
        <v>7.5650000000000004</v>
      </c>
      <c r="D4809" s="426">
        <v>26.47044</v>
      </c>
      <c r="E4809" s="14">
        <v>3.3426626987086192</v>
      </c>
      <c r="F4809" s="14">
        <v>0</v>
      </c>
    </row>
    <row r="4810" spans="1:6" x14ac:dyDescent="0.3">
      <c r="A4810" s="425">
        <v>46441</v>
      </c>
      <c r="B4810" s="12">
        <v>54</v>
      </c>
      <c r="C4810" s="426">
        <v>12.25</v>
      </c>
      <c r="D4810" s="426">
        <v>26.490919999999999</v>
      </c>
      <c r="E4810" s="14">
        <v>3.3509514729849936</v>
      </c>
      <c r="F4810" s="14">
        <v>0</v>
      </c>
    </row>
    <row r="4811" spans="1:6" x14ac:dyDescent="0.3">
      <c r="A4811" s="425">
        <v>46442</v>
      </c>
      <c r="B4811" s="12">
        <v>55</v>
      </c>
      <c r="C4811" s="426">
        <v>9.21875</v>
      </c>
      <c r="D4811" s="426">
        <v>26.513960000000004</v>
      </c>
      <c r="E4811" s="14">
        <v>3.360298056058276</v>
      </c>
      <c r="F4811" s="14">
        <v>0</v>
      </c>
    </row>
    <row r="4812" spans="1:6" x14ac:dyDescent="0.3">
      <c r="A4812" s="425">
        <v>46443</v>
      </c>
      <c r="B4812" s="12">
        <v>56</v>
      </c>
      <c r="C4812" s="426">
        <v>7.7111111111111104</v>
      </c>
      <c r="D4812" s="426">
        <v>26.593320000000002</v>
      </c>
      <c r="E4812" s="14">
        <v>3.392668065375716</v>
      </c>
      <c r="F4812" s="14">
        <v>0</v>
      </c>
    </row>
    <row r="4813" spans="1:6" x14ac:dyDescent="0.3">
      <c r="A4813" s="425">
        <v>46444</v>
      </c>
      <c r="B4813" s="12">
        <v>57</v>
      </c>
      <c r="C4813" s="426">
        <v>7.8250000000000002</v>
      </c>
      <c r="D4813" s="426">
        <v>26.577960000000004</v>
      </c>
      <c r="E4813" s="14">
        <v>3.3863815630015521</v>
      </c>
      <c r="F4813" s="14">
        <v>0</v>
      </c>
    </row>
    <row r="4814" spans="1:6" x14ac:dyDescent="0.3">
      <c r="A4814" s="425">
        <v>46445</v>
      </c>
      <c r="B4814" s="12">
        <v>58</v>
      </c>
      <c r="C4814" s="426">
        <v>7.3944444444444439</v>
      </c>
      <c r="D4814" s="426">
        <v>26.409000000000006</v>
      </c>
      <c r="E4814" s="14">
        <v>3.3179052257261641</v>
      </c>
      <c r="F4814" s="14">
        <v>0</v>
      </c>
    </row>
    <row r="4815" spans="1:6" x14ac:dyDescent="0.3">
      <c r="A4815" s="425">
        <v>46446</v>
      </c>
      <c r="B4815" s="12">
        <v>59</v>
      </c>
      <c r="C4815" s="426">
        <v>9.0055555555555546</v>
      </c>
      <c r="D4815" s="426">
        <v>26.542120000000004</v>
      </c>
      <c r="E4815" s="14">
        <v>3.3717529040419318</v>
      </c>
      <c r="F4815" s="14">
        <v>0</v>
      </c>
    </row>
    <row r="4816" spans="1:6" x14ac:dyDescent="0.3">
      <c r="A4816" s="425">
        <v>46447</v>
      </c>
      <c r="B4816" s="12">
        <v>60</v>
      </c>
      <c r="C4816" s="426">
        <v>10.668749999999999</v>
      </c>
      <c r="D4816" s="426">
        <v>26.48836</v>
      </c>
      <c r="E4816" s="14">
        <v>3.3224560685264759</v>
      </c>
      <c r="F4816" s="14">
        <v>0</v>
      </c>
    </row>
    <row r="4817" spans="1:6" x14ac:dyDescent="0.3">
      <c r="A4817" s="425">
        <v>46448</v>
      </c>
      <c r="B4817" s="12">
        <v>61</v>
      </c>
      <c r="C4817" s="426">
        <v>13.237500000000001</v>
      </c>
      <c r="D4817" s="426">
        <v>26.411559999999998</v>
      </c>
      <c r="E4817" s="14">
        <v>3.2917291571556584</v>
      </c>
      <c r="F4817" s="14">
        <v>0</v>
      </c>
    </row>
    <row r="4818" spans="1:6" x14ac:dyDescent="0.3">
      <c r="A4818" s="425">
        <v>46449</v>
      </c>
      <c r="B4818" s="12">
        <v>62</v>
      </c>
      <c r="C4818" s="426">
        <v>13.399999999999999</v>
      </c>
      <c r="D4818" s="426">
        <v>26.096679999999999</v>
      </c>
      <c r="E4818" s="14">
        <v>3.1683823955380843</v>
      </c>
      <c r="F4818" s="14">
        <v>0</v>
      </c>
    </row>
    <row r="4819" spans="1:6" x14ac:dyDescent="0.3">
      <c r="A4819" s="425">
        <v>46450</v>
      </c>
      <c r="B4819" s="12">
        <v>63</v>
      </c>
      <c r="C4819" s="426">
        <v>11.177777777777779</v>
      </c>
      <c r="D4819" s="426">
        <v>26.209320000000002</v>
      </c>
      <c r="E4819" s="14">
        <v>3.2120216329933178</v>
      </c>
      <c r="F4819" s="14">
        <v>0</v>
      </c>
    </row>
    <row r="4820" spans="1:6" x14ac:dyDescent="0.3">
      <c r="A4820" s="425">
        <v>46451</v>
      </c>
      <c r="B4820" s="12">
        <v>64</v>
      </c>
      <c r="C4820" s="426">
        <v>8.9050000000000011</v>
      </c>
      <c r="D4820" s="426">
        <v>26.362920000000003</v>
      </c>
      <c r="E4820" s="14">
        <v>3.2723994828205978</v>
      </c>
      <c r="F4820" s="14">
        <v>0</v>
      </c>
    </row>
    <row r="4821" spans="1:6" x14ac:dyDescent="0.3">
      <c r="A4821" s="425">
        <v>46452</v>
      </c>
      <c r="B4821" s="12">
        <v>65</v>
      </c>
      <c r="C4821" s="426">
        <v>2.7571428571428571</v>
      </c>
      <c r="D4821" s="426">
        <v>26.588200000000001</v>
      </c>
      <c r="E4821" s="14">
        <v>3.3627798564298299</v>
      </c>
      <c r="F4821" s="14">
        <v>0</v>
      </c>
    </row>
    <row r="4822" spans="1:6" x14ac:dyDescent="0.3">
      <c r="A4822" s="425">
        <v>46453</v>
      </c>
      <c r="B4822" s="12">
        <v>66</v>
      </c>
      <c r="C4822" s="426">
        <v>15.13125</v>
      </c>
      <c r="D4822" s="426">
        <v>26.401320000000002</v>
      </c>
      <c r="E4822" s="14">
        <v>3.287651337399057</v>
      </c>
      <c r="F4822" s="14">
        <v>0</v>
      </c>
    </row>
    <row r="4823" spans="1:6" x14ac:dyDescent="0.3">
      <c r="A4823" s="425">
        <v>46454</v>
      </c>
      <c r="B4823" s="12">
        <v>67</v>
      </c>
      <c r="C4823" s="426">
        <v>17.407142857142855</v>
      </c>
      <c r="D4823" s="426">
        <v>26.4602</v>
      </c>
      <c r="E4823" s="14">
        <v>3.3111601588419477</v>
      </c>
      <c r="F4823" s="14">
        <v>0</v>
      </c>
    </row>
    <row r="4824" spans="1:6" x14ac:dyDescent="0.3">
      <c r="A4824" s="425">
        <v>46455</v>
      </c>
      <c r="B4824" s="12">
        <v>68</v>
      </c>
      <c r="C4824" s="426">
        <v>0.99375000000000002</v>
      </c>
      <c r="D4824" s="426">
        <v>26.595880000000001</v>
      </c>
      <c r="E4824" s="14">
        <v>3.3658994616454625</v>
      </c>
      <c r="F4824" s="14">
        <v>0</v>
      </c>
    </row>
    <row r="4825" spans="1:6" x14ac:dyDescent="0.3">
      <c r="A4825" s="425">
        <v>46456</v>
      </c>
      <c r="B4825" s="12">
        <v>69</v>
      </c>
      <c r="C4825" s="426">
        <v>2.0874999999999999</v>
      </c>
      <c r="D4825" s="426">
        <v>26.501159999999999</v>
      </c>
      <c r="E4825" s="14">
        <v>3.3276018291365066</v>
      </c>
      <c r="F4825" s="14">
        <v>0</v>
      </c>
    </row>
    <row r="4826" spans="1:6" x14ac:dyDescent="0.3">
      <c r="A4826" s="425">
        <v>46457</v>
      </c>
      <c r="B4826" s="12">
        <v>70</v>
      </c>
      <c r="C4826" s="426">
        <v>15.242857142857144</v>
      </c>
      <c r="D4826" s="426">
        <v>26.429480000000002</v>
      </c>
      <c r="E4826" s="14">
        <v>3.2988761491029455</v>
      </c>
      <c r="F4826" s="14">
        <v>0</v>
      </c>
    </row>
    <row r="4827" spans="1:6" x14ac:dyDescent="0.3">
      <c r="A4827" s="425">
        <v>46458</v>
      </c>
      <c r="B4827" s="12">
        <v>71</v>
      </c>
      <c r="C4827" s="426">
        <v>13.154999999999998</v>
      </c>
      <c r="D4827" s="426">
        <v>26.117159999999998</v>
      </c>
      <c r="E4827" s="14">
        <v>3.1762767773521445</v>
      </c>
      <c r="F4827" s="14">
        <v>0</v>
      </c>
    </row>
    <row r="4828" spans="1:6" x14ac:dyDescent="0.3">
      <c r="A4828" s="425">
        <v>46459</v>
      </c>
      <c r="B4828" s="12">
        <v>72</v>
      </c>
      <c r="C4828" s="426">
        <v>24.745000000000001</v>
      </c>
      <c r="D4828" s="426">
        <v>26.408999999999999</v>
      </c>
      <c r="E4828" s="14">
        <v>3.290709281252997</v>
      </c>
      <c r="F4828" s="14">
        <v>0</v>
      </c>
    </row>
    <row r="4829" spans="1:6" x14ac:dyDescent="0.3">
      <c r="A4829" s="425">
        <v>46460</v>
      </c>
      <c r="B4829" s="12">
        <v>73</v>
      </c>
      <c r="C4829" s="426">
        <v>20.672222222222224</v>
      </c>
      <c r="D4829" s="426">
        <v>26.133088888888892</v>
      </c>
      <c r="E4829" s="14">
        <v>3.182429139166886</v>
      </c>
      <c r="F4829" s="14">
        <v>0</v>
      </c>
    </row>
    <row r="4830" spans="1:6" x14ac:dyDescent="0.3">
      <c r="A4830" s="425">
        <v>46461</v>
      </c>
      <c r="B4830" s="12">
        <v>74</v>
      </c>
      <c r="C4830" s="426">
        <v>21.758333333333336</v>
      </c>
      <c r="D4830" s="426">
        <v>26.554066666666671</v>
      </c>
      <c r="E4830" s="14">
        <v>3.3489456910952109</v>
      </c>
      <c r="F4830" s="14">
        <v>0</v>
      </c>
    </row>
    <row r="4831" spans="1:6" x14ac:dyDescent="0.3">
      <c r="A4831" s="425">
        <v>46462</v>
      </c>
      <c r="B4831" s="12">
        <v>75</v>
      </c>
      <c r="C4831" s="426">
        <v>8.1624999999999996</v>
      </c>
      <c r="D4831" s="426">
        <v>26.571133333333336</v>
      </c>
      <c r="E4831" s="14">
        <v>3.3558565007513397</v>
      </c>
      <c r="F4831" s="14">
        <v>0</v>
      </c>
    </row>
    <row r="4832" spans="1:6" x14ac:dyDescent="0.3">
      <c r="A4832" s="425">
        <v>46463</v>
      </c>
      <c r="B4832" s="12">
        <v>76</v>
      </c>
      <c r="C4832" s="426">
        <v>8.1444444444444439</v>
      </c>
      <c r="D4832" s="426">
        <v>26.704822222222223</v>
      </c>
      <c r="E4832" s="14">
        <v>3.4104258309531628</v>
      </c>
      <c r="F4832" s="14">
        <v>0</v>
      </c>
    </row>
    <row r="4833" spans="1:6" x14ac:dyDescent="0.3">
      <c r="A4833" s="425">
        <v>46464</v>
      </c>
      <c r="B4833" s="12">
        <v>77</v>
      </c>
      <c r="C4833" s="426">
        <v>5.6333333333333337</v>
      </c>
      <c r="D4833" s="426">
        <v>26.5626</v>
      </c>
      <c r="E4833" s="14">
        <v>3.3523995281445873</v>
      </c>
      <c r="F4833" s="14">
        <v>0</v>
      </c>
    </row>
    <row r="4834" spans="1:6" x14ac:dyDescent="0.3">
      <c r="A4834" s="425">
        <v>46465</v>
      </c>
      <c r="B4834" s="12">
        <v>78</v>
      </c>
      <c r="C4834" s="426">
        <v>7.6388888888888875</v>
      </c>
      <c r="D4834" s="426">
        <v>26.591044444444446</v>
      </c>
      <c r="E4834" s="14">
        <v>3.363934969327588</v>
      </c>
      <c r="F4834" s="14">
        <v>0</v>
      </c>
    </row>
    <row r="4835" spans="1:6" x14ac:dyDescent="0.3">
      <c r="A4835" s="425">
        <v>46466</v>
      </c>
      <c r="B4835" s="12">
        <v>79</v>
      </c>
      <c r="C4835" s="426">
        <v>7.8611111111111107</v>
      </c>
      <c r="D4835" s="426">
        <v>26.480111111111114</v>
      </c>
      <c r="E4835" s="14">
        <v>3.3191436403212284</v>
      </c>
      <c r="F4835" s="14">
        <v>0</v>
      </c>
    </row>
    <row r="4836" spans="1:6" x14ac:dyDescent="0.3">
      <c r="A4836" s="425">
        <v>46467</v>
      </c>
      <c r="B4836" s="12">
        <v>80</v>
      </c>
      <c r="C4836" s="426">
        <v>19.727777777777781</v>
      </c>
      <c r="D4836" s="426">
        <v>26.448822222222226</v>
      </c>
      <c r="E4836" s="14">
        <v>3.3066058070252335</v>
      </c>
      <c r="F4836" s="14">
        <v>0</v>
      </c>
    </row>
    <row r="4837" spans="1:6" x14ac:dyDescent="0.3">
      <c r="A4837" s="425">
        <v>46468</v>
      </c>
      <c r="B4837" s="12">
        <v>81</v>
      </c>
      <c r="C4837" s="426">
        <v>21.9375</v>
      </c>
      <c r="D4837" s="426">
        <v>26.229800000000004</v>
      </c>
      <c r="E4837" s="14">
        <v>3.2200139329365824</v>
      </c>
      <c r="F4837" s="14">
        <v>0</v>
      </c>
    </row>
    <row r="4838" spans="1:6" x14ac:dyDescent="0.3">
      <c r="A4838" s="425">
        <v>46469</v>
      </c>
      <c r="B4838" s="12">
        <v>82</v>
      </c>
      <c r="C4838" s="426">
        <v>12.483333333333333</v>
      </c>
      <c r="D4838" s="426">
        <v>26.539844444444448</v>
      </c>
      <c r="E4838" s="14">
        <v>3.343196261341701</v>
      </c>
      <c r="F4838" s="14">
        <v>0</v>
      </c>
    </row>
    <row r="4839" spans="1:6" x14ac:dyDescent="0.3">
      <c r="A4839" s="425">
        <v>46470</v>
      </c>
      <c r="B4839" s="12">
        <v>83</v>
      </c>
      <c r="C4839" s="426">
        <v>1.51</v>
      </c>
      <c r="D4839" s="426">
        <v>26.448822222222223</v>
      </c>
      <c r="E4839" s="14">
        <v>3.3066058070252335</v>
      </c>
      <c r="F4839" s="14">
        <v>0</v>
      </c>
    </row>
    <row r="4840" spans="1:6" x14ac:dyDescent="0.3">
      <c r="A4840" s="425">
        <v>46471</v>
      </c>
      <c r="B4840" s="12">
        <v>84</v>
      </c>
      <c r="C4840" s="426">
        <v>6.1111111111111107</v>
      </c>
      <c r="D4840" s="426">
        <v>26.497177777777779</v>
      </c>
      <c r="E4840" s="14">
        <v>3.3260001716164043</v>
      </c>
      <c r="F4840" s="14">
        <v>0</v>
      </c>
    </row>
    <row r="4841" spans="1:6" x14ac:dyDescent="0.3">
      <c r="A4841" s="425">
        <v>46472</v>
      </c>
      <c r="B4841" s="12">
        <v>85</v>
      </c>
      <c r="C4841" s="426">
        <v>5.625</v>
      </c>
      <c r="D4841" s="426">
        <v>26.610955555555556</v>
      </c>
      <c r="E4841" s="14">
        <v>3.3720305264747359</v>
      </c>
      <c r="F4841" s="14">
        <v>0</v>
      </c>
    </row>
    <row r="4842" spans="1:6" x14ac:dyDescent="0.3">
      <c r="A4842" s="425">
        <v>46473</v>
      </c>
      <c r="B4842" s="12">
        <v>86</v>
      </c>
      <c r="C4842" s="426">
        <v>9.7833333333333332</v>
      </c>
      <c r="D4842" s="426">
        <v>26.463044444444449</v>
      </c>
      <c r="E4842" s="14">
        <v>3.31229961452896</v>
      </c>
      <c r="F4842" s="14">
        <v>0</v>
      </c>
    </row>
    <row r="4843" spans="1:6" x14ac:dyDescent="0.3">
      <c r="A4843" s="425">
        <v>46474</v>
      </c>
      <c r="B4843" s="12">
        <v>87</v>
      </c>
      <c r="C4843" s="426">
        <v>0.35000000000000003</v>
      </c>
      <c r="D4843" s="426">
        <v>26.511400000000002</v>
      </c>
      <c r="E4843" s="14">
        <v>3.3317235059989345</v>
      </c>
      <c r="F4843" s="14">
        <v>0</v>
      </c>
    </row>
    <row r="4844" spans="1:6" x14ac:dyDescent="0.3">
      <c r="A4844" s="425">
        <v>46475</v>
      </c>
      <c r="B4844" s="12">
        <v>88</v>
      </c>
      <c r="C4844" s="426">
        <v>11.795000000000002</v>
      </c>
      <c r="D4844" s="426">
        <v>26.5626</v>
      </c>
      <c r="E4844" s="14">
        <v>3.3523995281445873</v>
      </c>
      <c r="F4844" s="14">
        <v>0</v>
      </c>
    </row>
    <row r="4845" spans="1:6" x14ac:dyDescent="0.3">
      <c r="A4845" s="425">
        <v>46476</v>
      </c>
      <c r="B4845" s="12">
        <v>89</v>
      </c>
      <c r="C4845" s="426">
        <v>4.21</v>
      </c>
      <c r="D4845" s="426">
        <v>26.608111111111114</v>
      </c>
      <c r="E4845" s="14">
        <v>3.3708729716157024</v>
      </c>
      <c r="F4845" s="14">
        <v>0</v>
      </c>
    </row>
    <row r="4846" spans="1:6" x14ac:dyDescent="0.3">
      <c r="A4846" s="425">
        <v>46477</v>
      </c>
      <c r="B4846" s="12">
        <v>90</v>
      </c>
      <c r="C4846" s="426">
        <v>2.8</v>
      </c>
      <c r="D4846" s="426">
        <v>26.426066666666671</v>
      </c>
      <c r="E4846" s="14">
        <v>3.2975137565263752</v>
      </c>
      <c r="F4846" s="14">
        <v>0</v>
      </c>
    </row>
    <row r="4847" spans="1:6" x14ac:dyDescent="0.3">
      <c r="A4847" s="425">
        <v>46478</v>
      </c>
      <c r="B4847" s="12">
        <v>91</v>
      </c>
      <c r="C4847" s="426">
        <v>7.9111111111111097</v>
      </c>
      <c r="D4847" s="426">
        <v>26.650777777777776</v>
      </c>
      <c r="E4847" s="14">
        <v>3.3602706987788382</v>
      </c>
      <c r="F4847" s="14">
        <v>0</v>
      </c>
    </row>
    <row r="4848" spans="1:6" x14ac:dyDescent="0.3">
      <c r="A4848" s="425">
        <v>46479</v>
      </c>
      <c r="B4848" s="12">
        <v>92</v>
      </c>
      <c r="C4848" s="426">
        <v>5.4562499999999998</v>
      </c>
      <c r="D4848" s="426">
        <v>26.579666666666668</v>
      </c>
      <c r="E4848" s="14">
        <v>3.3315536626747968</v>
      </c>
      <c r="F4848" s="14">
        <v>0</v>
      </c>
    </row>
    <row r="4849" spans="1:6" x14ac:dyDescent="0.3">
      <c r="A4849" s="425">
        <v>46480</v>
      </c>
      <c r="B4849" s="12">
        <v>93</v>
      </c>
      <c r="C4849" s="426">
        <v>4.3187499999999996</v>
      </c>
      <c r="D4849" s="426">
        <v>26.596733333333333</v>
      </c>
      <c r="E4849" s="14">
        <v>3.3384260245262194</v>
      </c>
      <c r="F4849" s="14">
        <v>0</v>
      </c>
    </row>
    <row r="4850" spans="1:6" x14ac:dyDescent="0.3">
      <c r="A4850" s="425">
        <v>46481</v>
      </c>
      <c r="B4850" s="12">
        <v>94</v>
      </c>
      <c r="C4850" s="426">
        <v>2.916666666666667</v>
      </c>
      <c r="D4850" s="426">
        <v>26.42037777777778</v>
      </c>
      <c r="E4850" s="14">
        <v>3.2680107884213543</v>
      </c>
      <c r="F4850" s="14">
        <v>0</v>
      </c>
    </row>
    <row r="4851" spans="1:6" x14ac:dyDescent="0.3">
      <c r="A4851" s="425">
        <v>46482</v>
      </c>
      <c r="B4851" s="12">
        <v>95</v>
      </c>
      <c r="C4851" s="426">
        <v>10.293749999999999</v>
      </c>
      <c r="D4851" s="426">
        <v>26.573977777777777</v>
      </c>
      <c r="E4851" s="14">
        <v>3.3292656415616806</v>
      </c>
      <c r="F4851" s="14">
        <v>0</v>
      </c>
    </row>
    <row r="4852" spans="1:6" x14ac:dyDescent="0.3">
      <c r="A4852" s="425">
        <v>46483</v>
      </c>
      <c r="B4852" s="12">
        <v>96</v>
      </c>
      <c r="C4852" s="426">
        <v>13.434999999999999</v>
      </c>
      <c r="D4852" s="426">
        <v>26.511400000000002</v>
      </c>
      <c r="E4852" s="14">
        <v>3.3041886009906789</v>
      </c>
      <c r="F4852" s="14">
        <v>0</v>
      </c>
    </row>
    <row r="4853" spans="1:6" x14ac:dyDescent="0.3">
      <c r="A4853" s="425">
        <v>46484</v>
      </c>
      <c r="B4853" s="12">
        <v>97</v>
      </c>
      <c r="C4853" s="426">
        <v>8.8062499999999986</v>
      </c>
      <c r="D4853" s="426">
        <v>26.29237777777778</v>
      </c>
      <c r="E4853" s="14">
        <v>3.2177310568444679</v>
      </c>
      <c r="F4853" s="14">
        <v>0</v>
      </c>
    </row>
    <row r="4854" spans="1:6" x14ac:dyDescent="0.3">
      <c r="A4854" s="425">
        <v>46485</v>
      </c>
      <c r="B4854" s="12">
        <v>98</v>
      </c>
      <c r="C4854" s="426">
        <v>13.922222222222222</v>
      </c>
      <c r="D4854" s="426">
        <v>26.400466666666667</v>
      </c>
      <c r="E4854" s="14">
        <v>3.2601438562824567</v>
      </c>
      <c r="F4854" s="14">
        <v>0</v>
      </c>
    </row>
    <row r="4855" spans="1:6" x14ac:dyDescent="0.3">
      <c r="A4855" s="425">
        <v>46486</v>
      </c>
      <c r="B4855" s="12">
        <v>99</v>
      </c>
      <c r="C4855" s="426">
        <v>5.1333333333333337</v>
      </c>
      <c r="D4855" s="426">
        <v>26.061977777777777</v>
      </c>
      <c r="E4855" s="14">
        <v>3.1289715764186097</v>
      </c>
      <c r="F4855" s="14">
        <v>0</v>
      </c>
    </row>
    <row r="4856" spans="1:6" x14ac:dyDescent="0.3">
      <c r="A4856" s="425">
        <v>46487</v>
      </c>
      <c r="B4856" s="12">
        <v>100</v>
      </c>
      <c r="C4856" s="426">
        <v>9.5749999999999993</v>
      </c>
      <c r="D4856" s="426">
        <v>26.201355555555558</v>
      </c>
      <c r="E4856" s="14">
        <v>3.1823983469223576</v>
      </c>
      <c r="F4856" s="14">
        <v>0</v>
      </c>
    </row>
    <row r="4857" spans="1:6" x14ac:dyDescent="0.3">
      <c r="A4857" s="425">
        <v>46488</v>
      </c>
      <c r="B4857" s="12">
        <v>101</v>
      </c>
      <c r="C4857" s="426">
        <v>9.1222222222222218</v>
      </c>
      <c r="D4857" s="426">
        <v>26.531311111111116</v>
      </c>
      <c r="E4857" s="14">
        <v>3.3121495350152972</v>
      </c>
      <c r="F4857" s="14">
        <v>0</v>
      </c>
    </row>
    <row r="4858" spans="1:6" x14ac:dyDescent="0.3">
      <c r="A4858" s="425">
        <v>46489</v>
      </c>
      <c r="B4858" s="12">
        <v>102</v>
      </c>
      <c r="C4858" s="426">
        <v>7.4149999999999991</v>
      </c>
      <c r="D4858" s="426">
        <v>26.44028888888889</v>
      </c>
      <c r="E4858" s="14">
        <v>3.2758945652759119</v>
      </c>
      <c r="F4858" s="14">
        <v>0</v>
      </c>
    </row>
    <row r="4859" spans="1:6" x14ac:dyDescent="0.3">
      <c r="A4859" s="425">
        <v>46490</v>
      </c>
      <c r="B4859" s="12">
        <v>103</v>
      </c>
      <c r="C4859" s="426">
        <v>7.1166666666666663</v>
      </c>
      <c r="D4859" s="426">
        <v>26.534155555555557</v>
      </c>
      <c r="E4859" s="14">
        <v>3.3132881915556802</v>
      </c>
      <c r="F4859" s="14">
        <v>0</v>
      </c>
    </row>
    <row r="4860" spans="1:6" x14ac:dyDescent="0.3">
      <c r="A4860" s="425">
        <v>46491</v>
      </c>
      <c r="B4860" s="12">
        <v>104</v>
      </c>
      <c r="C4860" s="426">
        <v>2.5812499999999998</v>
      </c>
      <c r="D4860" s="426">
        <v>26.5626</v>
      </c>
      <c r="E4860" s="14">
        <v>3.3246937469202513</v>
      </c>
      <c r="F4860" s="14">
        <v>0</v>
      </c>
    </row>
    <row r="4861" spans="1:6" x14ac:dyDescent="0.3">
      <c r="A4861" s="425">
        <v>46492</v>
      </c>
      <c r="B4861" s="12">
        <v>105</v>
      </c>
      <c r="C4861" s="426">
        <v>9.2187499999999982</v>
      </c>
      <c r="D4861" s="426">
        <v>26.44028888888889</v>
      </c>
      <c r="E4861" s="14">
        <v>3.2758945652759119</v>
      </c>
      <c r="F4861" s="14">
        <v>0</v>
      </c>
    </row>
    <row r="4862" spans="1:6" x14ac:dyDescent="0.3">
      <c r="A4862" s="425">
        <v>46493</v>
      </c>
      <c r="B4862" s="12">
        <v>106</v>
      </c>
      <c r="C4862" s="426">
        <v>10.08888888888889</v>
      </c>
      <c r="D4862" s="426">
        <v>26.383400000000002</v>
      </c>
      <c r="E4862" s="14">
        <v>3.2534141695039991</v>
      </c>
      <c r="F4862" s="14">
        <v>0</v>
      </c>
    </row>
    <row r="4863" spans="1:6" x14ac:dyDescent="0.3">
      <c r="A4863" s="425">
        <v>46494</v>
      </c>
      <c r="B4863" s="12">
        <v>107</v>
      </c>
      <c r="C4863" s="426">
        <v>9.7687499999999989</v>
      </c>
      <c r="D4863" s="426">
        <v>26.431755555555554</v>
      </c>
      <c r="E4863" s="14">
        <v>3.2725137403783506</v>
      </c>
      <c r="F4863" s="14">
        <v>0</v>
      </c>
    </row>
    <row r="4864" spans="1:6" x14ac:dyDescent="0.3">
      <c r="A4864" s="425">
        <v>46495</v>
      </c>
      <c r="B4864" s="12">
        <v>108</v>
      </c>
      <c r="C4864" s="426">
        <v>6.15</v>
      </c>
      <c r="D4864" s="426">
        <v>26.622333333333337</v>
      </c>
      <c r="E4864" s="14">
        <v>3.3487579201791542</v>
      </c>
      <c r="F4864" s="14">
        <v>0</v>
      </c>
    </row>
    <row r="4865" spans="1:6" x14ac:dyDescent="0.3">
      <c r="A4865" s="425">
        <v>46496</v>
      </c>
      <c r="B4865" s="12">
        <v>109</v>
      </c>
      <c r="C4865" s="426">
        <v>4.9222222222222225</v>
      </c>
      <c r="D4865" s="426">
        <v>26.471577777777778</v>
      </c>
      <c r="E4865" s="14">
        <v>3.2883174195499554</v>
      </c>
      <c r="F4865" s="14">
        <v>0</v>
      </c>
    </row>
    <row r="4866" spans="1:6" x14ac:dyDescent="0.3">
      <c r="A4866" s="425">
        <v>46497</v>
      </c>
      <c r="B4866" s="12">
        <v>110</v>
      </c>
      <c r="C4866" s="426">
        <v>1.3875</v>
      </c>
      <c r="D4866" s="426">
        <v>26.531311111111112</v>
      </c>
      <c r="E4866" s="14">
        <v>3.3121495350152963</v>
      </c>
      <c r="F4866" s="14">
        <v>0</v>
      </c>
    </row>
    <row r="4867" spans="1:6" x14ac:dyDescent="0.3">
      <c r="A4867" s="425">
        <v>46498</v>
      </c>
      <c r="B4867" s="12">
        <v>111</v>
      </c>
      <c r="C4867" s="426">
        <v>2.2624999999999997</v>
      </c>
      <c r="D4867" s="426">
        <v>26.500022222222224</v>
      </c>
      <c r="E4867" s="14">
        <v>3.2996470841447385</v>
      </c>
      <c r="F4867" s="14">
        <v>0</v>
      </c>
    </row>
    <row r="4868" spans="1:6" x14ac:dyDescent="0.3">
      <c r="A4868" s="425">
        <v>46499</v>
      </c>
      <c r="B4868" s="12">
        <v>112</v>
      </c>
      <c r="C4868" s="426">
        <v>2.8444444444444446</v>
      </c>
      <c r="D4868" s="426">
        <v>26.42037777777778</v>
      </c>
      <c r="E4868" s="14">
        <v>3.2680107884213543</v>
      </c>
      <c r="F4868" s="14">
        <v>0</v>
      </c>
    </row>
    <row r="4869" spans="1:6" x14ac:dyDescent="0.3">
      <c r="A4869" s="425">
        <v>46500</v>
      </c>
      <c r="B4869" s="12">
        <v>113</v>
      </c>
      <c r="C4869" s="426">
        <v>3.2937499999999997</v>
      </c>
      <c r="D4869" s="426">
        <v>26.297000000000001</v>
      </c>
      <c r="E4869" s="14">
        <v>3.2195346350329568</v>
      </c>
      <c r="F4869" s="14">
        <v>0</v>
      </c>
    </row>
    <row r="4870" spans="1:6" x14ac:dyDescent="0.3">
      <c r="A4870" s="425">
        <v>46501</v>
      </c>
      <c r="B4870" s="12">
        <v>114</v>
      </c>
      <c r="C4870" s="426">
        <v>5.2555555555555555</v>
      </c>
      <c r="D4870" s="426">
        <v>26.2746</v>
      </c>
      <c r="E4870" s="14">
        <v>3.2108026374170966</v>
      </c>
      <c r="F4870" s="14">
        <v>0</v>
      </c>
    </row>
    <row r="4871" spans="1:6" x14ac:dyDescent="0.3">
      <c r="A4871" s="425">
        <v>46502</v>
      </c>
      <c r="B4871" s="12">
        <v>115</v>
      </c>
      <c r="C4871" s="426">
        <v>11.56111111111111</v>
      </c>
      <c r="D4871" s="426">
        <v>26.343577777777778</v>
      </c>
      <c r="E4871" s="14">
        <v>3.2377596179196999</v>
      </c>
      <c r="F4871" s="14">
        <v>0</v>
      </c>
    </row>
    <row r="4872" spans="1:6" x14ac:dyDescent="0.3">
      <c r="A4872" s="425">
        <v>46503</v>
      </c>
      <c r="B4872" s="12">
        <v>116</v>
      </c>
      <c r="C4872" s="426">
        <v>15.722222222222221</v>
      </c>
      <c r="D4872" s="426">
        <v>26.287399999999998</v>
      </c>
      <c r="E4872" s="14">
        <v>3.2157897523991839</v>
      </c>
      <c r="F4872" s="14">
        <v>0</v>
      </c>
    </row>
    <row r="4873" spans="1:6" x14ac:dyDescent="0.3">
      <c r="A4873" s="425">
        <v>46504</v>
      </c>
      <c r="B4873" s="12">
        <v>117</v>
      </c>
      <c r="C4873" s="426">
        <v>4.7222222222222223</v>
      </c>
      <c r="D4873" s="426">
        <v>26.340733333333336</v>
      </c>
      <c r="E4873" s="14">
        <v>3.2366440079772341</v>
      </c>
      <c r="F4873" s="14">
        <v>0</v>
      </c>
    </row>
    <row r="4874" spans="1:6" x14ac:dyDescent="0.3">
      <c r="A4874" s="425">
        <v>46505</v>
      </c>
      <c r="B4874" s="12">
        <v>118</v>
      </c>
      <c r="C4874" s="426">
        <v>8.6785714285714288</v>
      </c>
      <c r="D4874" s="426">
        <v>26.280999999999999</v>
      </c>
      <c r="E4874" s="14">
        <v>3.2132953290947079</v>
      </c>
      <c r="F4874" s="14">
        <v>0</v>
      </c>
    </row>
    <row r="4875" spans="1:6" x14ac:dyDescent="0.3">
      <c r="A4875" s="425">
        <v>46506</v>
      </c>
      <c r="B4875" s="12">
        <v>119</v>
      </c>
      <c r="C4875" s="426">
        <v>4.04</v>
      </c>
      <c r="D4875" s="426">
        <v>26.421800000000001</v>
      </c>
      <c r="E4875" s="14">
        <v>3.2685733565715216</v>
      </c>
      <c r="F4875" s="14">
        <v>0</v>
      </c>
    </row>
    <row r="4876" spans="1:6" x14ac:dyDescent="0.3">
      <c r="A4876" s="425">
        <v>46507</v>
      </c>
      <c r="B4876" s="12">
        <v>120</v>
      </c>
      <c r="C4876" s="426">
        <v>4.2666666666666657</v>
      </c>
      <c r="D4876" s="426">
        <v>26.329355555555559</v>
      </c>
      <c r="E4876" s="14">
        <v>3.2321849957355804</v>
      </c>
      <c r="F4876" s="14">
        <v>0</v>
      </c>
    </row>
    <row r="4877" spans="1:6" x14ac:dyDescent="0.3">
      <c r="A4877" s="425">
        <v>46508</v>
      </c>
      <c r="B4877" s="12">
        <v>121</v>
      </c>
      <c r="C4877" s="426">
        <v>3.0562500000000004</v>
      </c>
      <c r="D4877" s="426">
        <v>26.494333333333334</v>
      </c>
      <c r="E4877" s="14">
        <v>3.2699002410673761</v>
      </c>
      <c r="F4877" s="14">
        <v>0</v>
      </c>
    </row>
    <row r="4878" spans="1:6" x14ac:dyDescent="0.3">
      <c r="A4878" s="425">
        <v>46509</v>
      </c>
      <c r="B4878" s="12">
        <v>122</v>
      </c>
      <c r="C4878" s="426">
        <v>8.1187500000000004</v>
      </c>
      <c r="D4878" s="426">
        <v>26.278155555555557</v>
      </c>
      <c r="E4878" s="14">
        <v>3.1854190252665346</v>
      </c>
      <c r="F4878" s="14">
        <v>0</v>
      </c>
    </row>
    <row r="4879" spans="1:6" x14ac:dyDescent="0.3">
      <c r="A4879" s="425">
        <v>46510</v>
      </c>
      <c r="B4879" s="12">
        <v>123</v>
      </c>
      <c r="C4879" s="426">
        <v>5.9499999999999993</v>
      </c>
      <c r="D4879" s="426">
        <v>26.565444444444445</v>
      </c>
      <c r="E4879" s="14">
        <v>3.2981209005344119</v>
      </c>
      <c r="F4879" s="14">
        <v>0</v>
      </c>
    </row>
    <row r="4880" spans="1:6" x14ac:dyDescent="0.3">
      <c r="A4880" s="425">
        <v>46511</v>
      </c>
      <c r="B4880" s="12">
        <v>124</v>
      </c>
      <c r="C4880" s="426">
        <v>5.6187500000000004</v>
      </c>
      <c r="D4880" s="426">
        <v>26.599577777777782</v>
      </c>
      <c r="E4880" s="14">
        <v>3.3117428568271534</v>
      </c>
      <c r="F4880" s="14">
        <v>0</v>
      </c>
    </row>
    <row r="4881" spans="1:6" x14ac:dyDescent="0.3">
      <c r="A4881" s="425">
        <v>46512</v>
      </c>
      <c r="B4881" s="12">
        <v>125</v>
      </c>
      <c r="C4881" s="426">
        <v>3.6062499999999997</v>
      </c>
      <c r="D4881" s="426">
        <v>26.653622222222221</v>
      </c>
      <c r="E4881" s="14">
        <v>3.3334120166477414</v>
      </c>
      <c r="F4881" s="14">
        <v>0</v>
      </c>
    </row>
    <row r="4882" spans="1:6" x14ac:dyDescent="0.3">
      <c r="A4882" s="425">
        <v>46513</v>
      </c>
      <c r="B4882" s="12">
        <v>126</v>
      </c>
      <c r="C4882" s="426">
        <v>6.0142857142857151</v>
      </c>
      <c r="D4882" s="426">
        <v>26.525622222222225</v>
      </c>
      <c r="E4882" s="14">
        <v>3.2822909801531628</v>
      </c>
      <c r="F4882" s="14">
        <v>0</v>
      </c>
    </row>
    <row r="4883" spans="1:6" x14ac:dyDescent="0.3">
      <c r="A4883" s="425">
        <v>46514</v>
      </c>
      <c r="B4883" s="12">
        <v>127</v>
      </c>
      <c r="C4883" s="426">
        <v>15.559999999999999</v>
      </c>
      <c r="D4883" s="426">
        <v>26.426066666666667</v>
      </c>
      <c r="E4883" s="14">
        <v>3.2430093969143683</v>
      </c>
      <c r="F4883" s="14">
        <v>0</v>
      </c>
    </row>
    <row r="4884" spans="1:6" x14ac:dyDescent="0.3">
      <c r="A4884" s="425">
        <v>46515</v>
      </c>
      <c r="B4884" s="12">
        <v>128</v>
      </c>
      <c r="C4884" s="426">
        <v>12.84375</v>
      </c>
      <c r="D4884" s="426">
        <v>26.269622222222221</v>
      </c>
      <c r="E4884" s="14">
        <v>3.1821245318563975</v>
      </c>
      <c r="F4884" s="14">
        <v>0</v>
      </c>
    </row>
    <row r="4885" spans="1:6" x14ac:dyDescent="0.3">
      <c r="A4885" s="425">
        <v>46516</v>
      </c>
      <c r="B4885" s="12">
        <v>129</v>
      </c>
      <c r="C4885" s="426">
        <v>3.4111111111111114</v>
      </c>
      <c r="D4885" s="426">
        <v>26.533799999999999</v>
      </c>
      <c r="E4885" s="14">
        <v>3.285536291940732</v>
      </c>
      <c r="F4885" s="14">
        <v>0</v>
      </c>
    </row>
    <row r="4886" spans="1:6" x14ac:dyDescent="0.3">
      <c r="A4886" s="425">
        <v>46517</v>
      </c>
      <c r="B4886" s="12">
        <v>130</v>
      </c>
      <c r="C4886" s="426">
        <v>5.6277777777777773</v>
      </c>
      <c r="D4886" s="426">
        <v>26.312288888888894</v>
      </c>
      <c r="E4886" s="14">
        <v>3.1986275331264626</v>
      </c>
      <c r="F4886" s="14">
        <v>0</v>
      </c>
    </row>
    <row r="4887" spans="1:6" x14ac:dyDescent="0.3">
      <c r="A4887" s="425">
        <v>46518</v>
      </c>
      <c r="B4887" s="12">
        <v>131</v>
      </c>
      <c r="C4887" s="426">
        <v>17.3</v>
      </c>
      <c r="D4887" s="426">
        <v>26.107488888888888</v>
      </c>
      <c r="E4887" s="14">
        <v>3.1201078730487679</v>
      </c>
      <c r="F4887" s="14">
        <v>0</v>
      </c>
    </row>
    <row r="4888" spans="1:6" x14ac:dyDescent="0.3">
      <c r="A4888" s="425">
        <v>46519</v>
      </c>
      <c r="B4888" s="12">
        <v>132</v>
      </c>
      <c r="C4888" s="426">
        <v>25.466666666666665</v>
      </c>
      <c r="D4888" s="426">
        <v>26.191400000000002</v>
      </c>
      <c r="E4888" s="14">
        <v>3.1520670824497117</v>
      </c>
      <c r="F4888" s="14">
        <v>0</v>
      </c>
    </row>
    <row r="4889" spans="1:6" x14ac:dyDescent="0.3">
      <c r="A4889" s="425">
        <v>46520</v>
      </c>
      <c r="B4889" s="12">
        <v>133</v>
      </c>
      <c r="C4889" s="426">
        <v>14.129999999999999</v>
      </c>
      <c r="D4889" s="426">
        <v>26.207044444444449</v>
      </c>
      <c r="E4889" s="14">
        <v>3.1580580941010279</v>
      </c>
      <c r="F4889" s="14">
        <v>0</v>
      </c>
    </row>
    <row r="4890" spans="1:6" x14ac:dyDescent="0.3">
      <c r="A4890" s="425">
        <v>46521</v>
      </c>
      <c r="B4890" s="12">
        <v>134</v>
      </c>
      <c r="C4890" s="426">
        <v>19.899999999999999</v>
      </c>
      <c r="D4890" s="426">
        <v>26.121711111111111</v>
      </c>
      <c r="E4890" s="14">
        <v>3.1255040183190972</v>
      </c>
      <c r="F4890" s="14">
        <v>0</v>
      </c>
    </row>
    <row r="4891" spans="1:6" x14ac:dyDescent="0.3">
      <c r="A4891" s="425">
        <v>46522</v>
      </c>
      <c r="B4891" s="12">
        <v>135</v>
      </c>
      <c r="C4891" s="426">
        <v>13.175000000000001</v>
      </c>
      <c r="D4891" s="426">
        <v>26.300911111111112</v>
      </c>
      <c r="E4891" s="14">
        <v>3.1942192668209115</v>
      </c>
      <c r="F4891" s="14">
        <v>0</v>
      </c>
    </row>
    <row r="4892" spans="1:6" x14ac:dyDescent="0.3">
      <c r="A4892" s="425">
        <v>46523</v>
      </c>
      <c r="B4892" s="12">
        <v>136</v>
      </c>
      <c r="C4892" s="426">
        <v>10.9125</v>
      </c>
      <c r="D4892" s="426">
        <v>26.238333333333337</v>
      </c>
      <c r="E4892" s="14">
        <v>3.1700708231139854</v>
      </c>
      <c r="F4892" s="14">
        <v>0</v>
      </c>
    </row>
    <row r="4893" spans="1:6" x14ac:dyDescent="0.3">
      <c r="A4893" s="425">
        <v>46524</v>
      </c>
      <c r="B4893" s="12">
        <v>137</v>
      </c>
      <c r="C4893" s="426">
        <v>4.3049999999999997</v>
      </c>
      <c r="D4893" s="426">
        <v>26.147311111111112</v>
      </c>
      <c r="E4893" s="14">
        <v>3.1352383288397863</v>
      </c>
      <c r="F4893" s="14">
        <v>0</v>
      </c>
    </row>
    <row r="4894" spans="1:6" x14ac:dyDescent="0.3">
      <c r="A4894" s="425">
        <v>46525</v>
      </c>
      <c r="B4894" s="12">
        <v>138</v>
      </c>
      <c r="C4894" s="426">
        <v>19.018749999999997</v>
      </c>
      <c r="D4894" s="426">
        <v>26.351399999999998</v>
      </c>
      <c r="E4894" s="14">
        <v>3.2138224021063646</v>
      </c>
      <c r="F4894" s="14">
        <v>0</v>
      </c>
    </row>
    <row r="4895" spans="1:6" x14ac:dyDescent="0.3">
      <c r="A4895" s="425">
        <v>46526</v>
      </c>
      <c r="B4895" s="12">
        <v>139</v>
      </c>
      <c r="C4895" s="426">
        <v>8.3350000000000009</v>
      </c>
      <c r="D4895" s="426">
        <v>26.534155555555557</v>
      </c>
      <c r="E4895" s="14">
        <v>3.28567745662605</v>
      </c>
      <c r="F4895" s="14">
        <v>0</v>
      </c>
    </row>
    <row r="4896" spans="1:6" x14ac:dyDescent="0.3">
      <c r="A4896" s="425">
        <v>46527</v>
      </c>
      <c r="B4896" s="12">
        <v>140</v>
      </c>
      <c r="C4896" s="426">
        <v>8.90625</v>
      </c>
      <c r="D4896" s="426">
        <v>26.286688888888889</v>
      </c>
      <c r="E4896" s="14">
        <v>3.1887165711565975</v>
      </c>
      <c r="F4896" s="14">
        <v>0</v>
      </c>
    </row>
    <row r="4897" spans="1:6" x14ac:dyDescent="0.3">
      <c r="A4897" s="425">
        <v>46528</v>
      </c>
      <c r="B4897" s="12">
        <v>141</v>
      </c>
      <c r="C4897" s="426">
        <v>12.31875</v>
      </c>
      <c r="D4897" s="426">
        <v>26.235488888888888</v>
      </c>
      <c r="E4897" s="14">
        <v>3.1689770641618553</v>
      </c>
      <c r="F4897" s="14">
        <v>0</v>
      </c>
    </row>
    <row r="4898" spans="1:6" x14ac:dyDescent="0.3">
      <c r="A4898" s="425">
        <v>46529</v>
      </c>
      <c r="B4898" s="12">
        <v>142</v>
      </c>
      <c r="C4898" s="426">
        <v>11.556249999999999</v>
      </c>
      <c r="D4898" s="426">
        <v>26.044911111111112</v>
      </c>
      <c r="E4898" s="14">
        <v>3.0964648827085055</v>
      </c>
      <c r="F4898" s="14">
        <v>0</v>
      </c>
    </row>
    <row r="4899" spans="1:6" x14ac:dyDescent="0.3">
      <c r="A4899" s="425">
        <v>46530</v>
      </c>
      <c r="B4899" s="12">
        <v>143</v>
      </c>
      <c r="C4899" s="426">
        <v>10.292857142857143</v>
      </c>
      <c r="D4899" s="426">
        <v>26.391933333333334</v>
      </c>
      <c r="E4899" s="14">
        <v>3.2296376552766901</v>
      </c>
      <c r="F4899" s="14">
        <v>0</v>
      </c>
    </row>
    <row r="4900" spans="1:6" x14ac:dyDescent="0.3">
      <c r="A4900" s="425">
        <v>46531</v>
      </c>
      <c r="B4900" s="12">
        <v>144</v>
      </c>
      <c r="C4900" s="426">
        <v>8.2900000000000009</v>
      </c>
      <c r="D4900" s="426">
        <v>26.152999999999999</v>
      </c>
      <c r="E4900" s="14">
        <v>3.1374052211626595</v>
      </c>
      <c r="F4900" s="14">
        <v>0</v>
      </c>
    </row>
    <row r="4901" spans="1:6" x14ac:dyDescent="0.3">
      <c r="A4901" s="425">
        <v>46532</v>
      </c>
      <c r="B4901" s="12">
        <v>145</v>
      </c>
      <c r="C4901" s="426">
        <v>7.6055555555555561</v>
      </c>
      <c r="D4901" s="426">
        <v>26.030688888888889</v>
      </c>
      <c r="E4901" s="14">
        <v>3.0911141888741485</v>
      </c>
      <c r="F4901" s="14">
        <v>0</v>
      </c>
    </row>
    <row r="4902" spans="1:6" x14ac:dyDescent="0.3">
      <c r="A4902" s="425">
        <v>46533</v>
      </c>
      <c r="B4902" s="12">
        <v>146</v>
      </c>
      <c r="C4902" s="426">
        <v>19.259999999999998</v>
      </c>
      <c r="D4902" s="426">
        <v>26.161533333333338</v>
      </c>
      <c r="E4902" s="14">
        <v>3.1406580919246934</v>
      </c>
      <c r="F4902" s="14">
        <v>0</v>
      </c>
    </row>
    <row r="4903" spans="1:6" x14ac:dyDescent="0.3">
      <c r="A4903" s="425">
        <v>46534</v>
      </c>
      <c r="B4903" s="12">
        <v>147</v>
      </c>
      <c r="C4903" s="426">
        <v>11.94375</v>
      </c>
      <c r="D4903" s="426">
        <v>26.135933333333334</v>
      </c>
      <c r="E4903" s="14">
        <v>3.1309085945761139</v>
      </c>
      <c r="F4903" s="14">
        <v>0</v>
      </c>
    </row>
    <row r="4904" spans="1:6" x14ac:dyDescent="0.3">
      <c r="A4904" s="425">
        <v>46535</v>
      </c>
      <c r="B4904" s="12">
        <v>148</v>
      </c>
      <c r="C4904" s="426">
        <v>10.8125</v>
      </c>
      <c r="D4904" s="426">
        <v>26.161533333333338</v>
      </c>
      <c r="E4904" s="14">
        <v>3.1406580919246934</v>
      </c>
      <c r="F4904" s="14">
        <v>0</v>
      </c>
    </row>
    <row r="4905" spans="1:6" x14ac:dyDescent="0.3">
      <c r="A4905" s="425">
        <v>46536</v>
      </c>
      <c r="B4905" s="12">
        <v>149</v>
      </c>
      <c r="C4905" s="426">
        <v>12.735714285714286</v>
      </c>
      <c r="D4905" s="426">
        <v>26.050599999999999</v>
      </c>
      <c r="E4905" s="14">
        <v>3.098607514029041</v>
      </c>
      <c r="F4905" s="14">
        <v>0</v>
      </c>
    </row>
    <row r="4906" spans="1:6" x14ac:dyDescent="0.3">
      <c r="A4906" s="425">
        <v>46537</v>
      </c>
      <c r="B4906" s="12">
        <v>150</v>
      </c>
      <c r="C4906" s="426">
        <v>19.162500000000005</v>
      </c>
      <c r="D4906" s="426">
        <v>26.013622222222224</v>
      </c>
      <c r="E4906" s="14">
        <v>3.0847044476611702</v>
      </c>
      <c r="F4906" s="14">
        <v>0</v>
      </c>
    </row>
    <row r="4907" spans="1:6" x14ac:dyDescent="0.3">
      <c r="A4907" s="425">
        <v>46538</v>
      </c>
      <c r="B4907" s="12">
        <v>151</v>
      </c>
      <c r="C4907" s="426">
        <v>7.7777777777777777</v>
      </c>
      <c r="D4907" s="426">
        <v>26.007933333333334</v>
      </c>
      <c r="E4907" s="14">
        <v>3.082570554857103</v>
      </c>
      <c r="F4907" s="14">
        <v>0</v>
      </c>
    </row>
    <row r="4908" spans="1:6" x14ac:dyDescent="0.3">
      <c r="A4908" s="425">
        <v>46539</v>
      </c>
      <c r="B4908" s="12">
        <v>152</v>
      </c>
      <c r="C4908" s="426">
        <v>15.206249999999999</v>
      </c>
      <c r="D4908" s="426">
        <v>26.098955555555555</v>
      </c>
      <c r="E4908" s="14">
        <v>3.0906820105066148</v>
      </c>
      <c r="F4908" s="14">
        <v>0</v>
      </c>
    </row>
    <row r="4909" spans="1:6" x14ac:dyDescent="0.3">
      <c r="A4909" s="425">
        <v>46540</v>
      </c>
      <c r="B4909" s="12">
        <v>153</v>
      </c>
      <c r="C4909" s="426">
        <v>15.865000000000004</v>
      </c>
      <c r="D4909" s="426">
        <v>25.922599999999999</v>
      </c>
      <c r="E4909" s="14">
        <v>3.0250868749527942</v>
      </c>
      <c r="F4909" s="14">
        <v>0</v>
      </c>
    </row>
    <row r="4910" spans="1:6" x14ac:dyDescent="0.3">
      <c r="A4910" s="425">
        <v>46541</v>
      </c>
      <c r="B4910" s="12">
        <v>154</v>
      </c>
      <c r="C4910" s="426">
        <v>11.824999999999999</v>
      </c>
      <c r="D4910" s="426">
        <v>25.945355555555555</v>
      </c>
      <c r="E4910" s="14">
        <v>3.0334788835754889</v>
      </c>
      <c r="F4910" s="14">
        <v>0</v>
      </c>
    </row>
    <row r="4911" spans="1:6" x14ac:dyDescent="0.3">
      <c r="A4911" s="425">
        <v>46542</v>
      </c>
      <c r="B4911" s="12">
        <v>155</v>
      </c>
      <c r="C4911" s="426">
        <v>13.849999999999998</v>
      </c>
      <c r="D4911" s="426">
        <v>25.899844444444447</v>
      </c>
      <c r="E4911" s="14">
        <v>3.0167161117873538</v>
      </c>
      <c r="F4911" s="14">
        <v>0</v>
      </c>
    </row>
    <row r="4912" spans="1:6" x14ac:dyDescent="0.3">
      <c r="A4912" s="425">
        <v>46543</v>
      </c>
      <c r="B4912" s="12">
        <v>156</v>
      </c>
      <c r="C4912" s="426">
        <v>12.783333333333333</v>
      </c>
      <c r="D4912" s="426">
        <v>26.170066666666671</v>
      </c>
      <c r="E4912" s="14">
        <v>3.1174945568641119</v>
      </c>
      <c r="F4912" s="14">
        <v>0</v>
      </c>
    </row>
    <row r="4913" spans="1:6" x14ac:dyDescent="0.3">
      <c r="A4913" s="425">
        <v>46544</v>
      </c>
      <c r="B4913" s="12">
        <v>157</v>
      </c>
      <c r="C4913" s="426">
        <v>9.7375000000000007</v>
      </c>
      <c r="D4913" s="426">
        <v>26.255400000000002</v>
      </c>
      <c r="E4913" s="14">
        <v>3.1499460323339079</v>
      </c>
      <c r="F4913" s="14">
        <v>0</v>
      </c>
    </row>
    <row r="4914" spans="1:6" x14ac:dyDescent="0.3">
      <c r="A4914" s="425">
        <v>46545</v>
      </c>
      <c r="B4914" s="12">
        <v>158</v>
      </c>
      <c r="C4914" s="426">
        <v>9.004999999999999</v>
      </c>
      <c r="D4914" s="426">
        <v>26.147311111111115</v>
      </c>
      <c r="E4914" s="14">
        <v>3.108891788261301</v>
      </c>
      <c r="F4914" s="14">
        <v>0</v>
      </c>
    </row>
    <row r="4915" spans="1:6" x14ac:dyDescent="0.3">
      <c r="A4915" s="425">
        <v>46546</v>
      </c>
      <c r="B4915" s="12">
        <v>159</v>
      </c>
      <c r="C4915" s="426">
        <v>15.144444444444446</v>
      </c>
      <c r="D4915" s="426">
        <v>26.081888888888887</v>
      </c>
      <c r="E4915" s="14">
        <v>3.084278093692375</v>
      </c>
      <c r="F4915" s="14">
        <v>0</v>
      </c>
    </row>
    <row r="4916" spans="1:6" x14ac:dyDescent="0.3">
      <c r="A4916" s="425">
        <v>46547</v>
      </c>
      <c r="B4916" s="12">
        <v>160</v>
      </c>
      <c r="C4916" s="426">
        <v>11.975</v>
      </c>
      <c r="D4916" s="426">
        <v>25.93397777777778</v>
      </c>
      <c r="E4916" s="14">
        <v>3.029280222460164</v>
      </c>
      <c r="F4916" s="14">
        <v>0</v>
      </c>
    </row>
    <row r="4917" spans="1:6" x14ac:dyDescent="0.3">
      <c r="A4917" s="425">
        <v>46548</v>
      </c>
      <c r="B4917" s="12">
        <v>161</v>
      </c>
      <c r="C4917" s="426">
        <v>15.075000000000001</v>
      </c>
      <c r="D4917" s="426">
        <v>26.118866666666669</v>
      </c>
      <c r="E4917" s="14">
        <v>3.0981684500951814</v>
      </c>
      <c r="F4917" s="14">
        <v>0</v>
      </c>
    </row>
    <row r="4918" spans="1:6" x14ac:dyDescent="0.3">
      <c r="A4918" s="425">
        <v>46549</v>
      </c>
      <c r="B4918" s="12">
        <v>162</v>
      </c>
      <c r="C4918" s="426">
        <v>12.430000000000001</v>
      </c>
      <c r="D4918" s="426">
        <v>25.962422222222223</v>
      </c>
      <c r="E4918" s="14">
        <v>3.0397868431685331</v>
      </c>
      <c r="F4918" s="14">
        <v>0</v>
      </c>
    </row>
    <row r="4919" spans="1:6" x14ac:dyDescent="0.3">
      <c r="A4919" s="425">
        <v>46550</v>
      </c>
      <c r="B4919" s="12">
        <v>163</v>
      </c>
      <c r="C4919" s="426">
        <v>18.388888888888889</v>
      </c>
      <c r="D4919" s="426">
        <v>25.979488888888888</v>
      </c>
      <c r="E4919" s="14">
        <v>3.0461067709891259</v>
      </c>
      <c r="F4919" s="14">
        <v>0</v>
      </c>
    </row>
    <row r="4920" spans="1:6" x14ac:dyDescent="0.3">
      <c r="A4920" s="425">
        <v>46551</v>
      </c>
      <c r="B4920" s="12">
        <v>164</v>
      </c>
      <c r="C4920" s="426">
        <v>7.43</v>
      </c>
      <c r="D4920" s="426">
        <v>25.976644444444446</v>
      </c>
      <c r="E4920" s="14">
        <v>3.045052618237909</v>
      </c>
      <c r="F4920" s="14">
        <v>0</v>
      </c>
    </row>
    <row r="4921" spans="1:6" x14ac:dyDescent="0.3">
      <c r="A4921" s="425">
        <v>46552</v>
      </c>
      <c r="B4921" s="12">
        <v>165</v>
      </c>
      <c r="C4921" s="426">
        <v>3.1444444444444448</v>
      </c>
      <c r="D4921" s="426">
        <v>26.11602222222222</v>
      </c>
      <c r="E4921" s="14">
        <v>3.0970979558917286</v>
      </c>
      <c r="F4921" s="14">
        <v>0</v>
      </c>
    </row>
    <row r="4922" spans="1:6" x14ac:dyDescent="0.3">
      <c r="A4922" s="425">
        <v>46553</v>
      </c>
      <c r="B4922" s="12">
        <v>166</v>
      </c>
      <c r="C4922" s="426">
        <v>1.3187500000000001</v>
      </c>
      <c r="D4922" s="426">
        <v>26.138777777777779</v>
      </c>
      <c r="E4922" s="14">
        <v>3.1056712738484888</v>
      </c>
      <c r="F4922" s="14">
        <v>0</v>
      </c>
    </row>
    <row r="4923" spans="1:6" x14ac:dyDescent="0.3">
      <c r="A4923" s="425">
        <v>46554</v>
      </c>
      <c r="B4923" s="12">
        <v>167</v>
      </c>
      <c r="C4923" s="426">
        <v>4.0333333333333332</v>
      </c>
      <c r="D4923" s="426">
        <v>25.831577777777781</v>
      </c>
      <c r="E4923" s="14">
        <v>2.9917311153719313</v>
      </c>
      <c r="F4923" s="14">
        <v>0</v>
      </c>
    </row>
    <row r="4924" spans="1:6" x14ac:dyDescent="0.3">
      <c r="A4924" s="425">
        <v>46555</v>
      </c>
      <c r="B4924" s="12">
        <v>168</v>
      </c>
      <c r="C4924" s="426">
        <v>10.185714285714287</v>
      </c>
      <c r="D4924" s="426">
        <v>25.902688888888889</v>
      </c>
      <c r="E4924" s="14">
        <v>3.0177612959357654</v>
      </c>
      <c r="F4924" s="14">
        <v>0</v>
      </c>
    </row>
    <row r="4925" spans="1:6" x14ac:dyDescent="0.3">
      <c r="A4925" s="425">
        <v>46556</v>
      </c>
      <c r="B4925" s="12">
        <v>169</v>
      </c>
      <c r="C4925" s="426">
        <v>14.016666666666667</v>
      </c>
      <c r="D4925" s="426">
        <v>25.848644444444446</v>
      </c>
      <c r="E4925" s="14">
        <v>2.9979594803233587</v>
      </c>
      <c r="F4925" s="14">
        <v>0</v>
      </c>
    </row>
    <row r="4926" spans="1:6" x14ac:dyDescent="0.3">
      <c r="A4926" s="425">
        <v>46557</v>
      </c>
      <c r="B4926" s="12">
        <v>170</v>
      </c>
      <c r="C4926" s="426">
        <v>12.484999999999999</v>
      </c>
      <c r="D4926" s="426">
        <v>25.905533333333334</v>
      </c>
      <c r="E4926" s="14">
        <v>3.0188068117989499</v>
      </c>
      <c r="F4926" s="14">
        <v>0</v>
      </c>
    </row>
    <row r="4927" spans="1:6" x14ac:dyDescent="0.3">
      <c r="A4927" s="425">
        <v>46558</v>
      </c>
      <c r="B4927" s="12">
        <v>171</v>
      </c>
      <c r="C4927" s="426">
        <v>25.110000000000003</v>
      </c>
      <c r="D4927" s="426">
        <v>25.69788888888889</v>
      </c>
      <c r="E4927" s="14">
        <v>2.943353713789949</v>
      </c>
      <c r="F4927" s="14">
        <v>0</v>
      </c>
    </row>
    <row r="4928" spans="1:6" x14ac:dyDescent="0.3">
      <c r="A4928" s="425">
        <v>46559</v>
      </c>
      <c r="B4928" s="12">
        <v>172</v>
      </c>
      <c r="C4928" s="426">
        <v>16.84375</v>
      </c>
      <c r="D4928" s="426">
        <v>25.894155555555557</v>
      </c>
      <c r="E4928" s="14">
        <v>3.0146267384944938</v>
      </c>
      <c r="F4928" s="14">
        <v>0</v>
      </c>
    </row>
    <row r="4929" spans="1:6" x14ac:dyDescent="0.3">
      <c r="A4929" s="425">
        <v>46560</v>
      </c>
      <c r="B4929" s="12">
        <v>173</v>
      </c>
      <c r="C4929" s="426">
        <v>9.0062500000000014</v>
      </c>
      <c r="D4929" s="426">
        <v>26.079044444444445</v>
      </c>
      <c r="E4929" s="14">
        <v>3.0832119431393239</v>
      </c>
      <c r="F4929" s="14">
        <v>0</v>
      </c>
    </row>
    <row r="4930" spans="1:6" x14ac:dyDescent="0.3">
      <c r="A4930" s="425">
        <v>46561</v>
      </c>
      <c r="B4930" s="12">
        <v>174</v>
      </c>
      <c r="C4930" s="426">
        <v>12.583333333333334</v>
      </c>
      <c r="D4930" s="426">
        <v>25.848644444444446</v>
      </c>
      <c r="E4930" s="14">
        <v>2.9979594803233574</v>
      </c>
      <c r="F4930" s="14">
        <v>0</v>
      </c>
    </row>
    <row r="4931" spans="1:6" x14ac:dyDescent="0.3">
      <c r="A4931" s="425">
        <v>46562</v>
      </c>
      <c r="B4931" s="12">
        <v>175</v>
      </c>
      <c r="C4931" s="426">
        <v>9.7062500000000007</v>
      </c>
      <c r="D4931" s="426">
        <v>25.746244444444443</v>
      </c>
      <c r="E4931" s="14">
        <v>2.9607677901912579</v>
      </c>
      <c r="F4931" s="14">
        <v>0</v>
      </c>
    </row>
    <row r="4932" spans="1:6" x14ac:dyDescent="0.3">
      <c r="A4932" s="425">
        <v>46563</v>
      </c>
      <c r="B4932" s="12">
        <v>176</v>
      </c>
      <c r="C4932" s="426">
        <v>24.727777777777778</v>
      </c>
      <c r="D4932" s="426">
        <v>25.586600000000004</v>
      </c>
      <c r="E4932" s="14">
        <v>2.9036368627998193</v>
      </c>
      <c r="F4932" s="14">
        <v>0</v>
      </c>
    </row>
    <row r="4933" spans="1:6" x14ac:dyDescent="0.3">
      <c r="A4933" s="425">
        <v>46564</v>
      </c>
      <c r="B4933" s="12">
        <v>177</v>
      </c>
      <c r="C4933" s="426">
        <v>14.915000000000001</v>
      </c>
      <c r="D4933" s="426">
        <v>25.905533333333334</v>
      </c>
      <c r="E4933" s="14">
        <v>3.0188068117989499</v>
      </c>
      <c r="F4933" s="14">
        <v>0</v>
      </c>
    </row>
    <row r="4934" spans="1:6" x14ac:dyDescent="0.3">
      <c r="A4934" s="425">
        <v>46565</v>
      </c>
      <c r="B4934" s="12">
        <v>178</v>
      </c>
      <c r="C4934" s="426">
        <v>11.699999999999998</v>
      </c>
      <c r="D4934" s="426">
        <v>25.942511111111113</v>
      </c>
      <c r="E4934" s="14">
        <v>3.0324287200232614</v>
      </c>
      <c r="F4934" s="14">
        <v>0</v>
      </c>
    </row>
    <row r="4935" spans="1:6" x14ac:dyDescent="0.3">
      <c r="A4935" s="425">
        <v>46566</v>
      </c>
      <c r="B4935" s="12">
        <v>179</v>
      </c>
      <c r="C4935" s="426">
        <v>1.9833333333333334</v>
      </c>
      <c r="D4935" s="426">
        <v>25.842955555555555</v>
      </c>
      <c r="E4935" s="14">
        <v>2.9958820348581314</v>
      </c>
      <c r="F4935" s="14">
        <v>0</v>
      </c>
    </row>
    <row r="4936" spans="1:6" x14ac:dyDescent="0.3">
      <c r="A4936" s="425">
        <v>46567</v>
      </c>
      <c r="B4936" s="12">
        <v>180</v>
      </c>
      <c r="C4936" s="426">
        <v>8.6999999999999993</v>
      </c>
      <c r="D4936" s="426">
        <v>25.732022222222223</v>
      </c>
      <c r="E4936" s="14">
        <v>2.955636117401629</v>
      </c>
      <c r="F4936" s="14">
        <v>0</v>
      </c>
    </row>
    <row r="4937" spans="1:6" x14ac:dyDescent="0.3">
      <c r="A4937" s="425">
        <v>46568</v>
      </c>
      <c r="B4937" s="12">
        <v>181</v>
      </c>
      <c r="C4937" s="426">
        <v>7.7950000000000017</v>
      </c>
      <c r="D4937" s="426">
        <v>25.621088888888888</v>
      </c>
      <c r="E4937" s="14">
        <v>2.9158915251560393</v>
      </c>
      <c r="F4937" s="14">
        <v>0</v>
      </c>
    </row>
    <row r="4938" spans="1:6" x14ac:dyDescent="0.3">
      <c r="A4938" s="425">
        <v>46569</v>
      </c>
      <c r="B4938" s="12">
        <v>182</v>
      </c>
      <c r="C4938" s="426">
        <v>13.324999999999999</v>
      </c>
      <c r="D4938" s="426">
        <v>25.669444444444444</v>
      </c>
      <c r="E4938" s="14">
        <v>2.9580118319938578</v>
      </c>
      <c r="F4938" s="14">
        <v>0</v>
      </c>
    </row>
    <row r="4939" spans="1:6" x14ac:dyDescent="0.3">
      <c r="A4939" s="425">
        <v>46570</v>
      </c>
      <c r="B4939" s="12">
        <v>183</v>
      </c>
      <c r="C4939" s="426">
        <v>10.938888888888888</v>
      </c>
      <c r="D4939" s="426">
        <v>25.459240000000001</v>
      </c>
      <c r="E4939" s="14">
        <v>2.8830272326553912</v>
      </c>
      <c r="F4939" s="14">
        <v>0</v>
      </c>
    </row>
    <row r="4940" spans="1:6" x14ac:dyDescent="0.3">
      <c r="A4940" s="425">
        <v>46571</v>
      </c>
      <c r="B4940" s="12">
        <v>184</v>
      </c>
      <c r="C4940" s="426">
        <v>16.055</v>
      </c>
      <c r="D4940" s="426">
        <v>25.4618</v>
      </c>
      <c r="E4940" s="14">
        <v>2.8839296057213257</v>
      </c>
      <c r="F4940" s="14">
        <v>0</v>
      </c>
    </row>
    <row r="4941" spans="1:6" x14ac:dyDescent="0.3">
      <c r="A4941" s="425">
        <v>46572</v>
      </c>
      <c r="B4941" s="12">
        <v>185</v>
      </c>
      <c r="C4941" s="426">
        <v>13.19375</v>
      </c>
      <c r="D4941" s="426">
        <v>25.635311111111115</v>
      </c>
      <c r="E4941" s="14">
        <v>2.9457129327927731</v>
      </c>
      <c r="F4941" s="14">
        <v>0</v>
      </c>
    </row>
    <row r="4942" spans="1:6" x14ac:dyDescent="0.3">
      <c r="A4942" s="425">
        <v>46573</v>
      </c>
      <c r="B4942" s="12">
        <v>186</v>
      </c>
      <c r="C4942" s="426">
        <v>12.775</v>
      </c>
      <c r="D4942" s="426">
        <v>25.48171111111111</v>
      </c>
      <c r="E4942" s="14">
        <v>2.8909571616540095</v>
      </c>
      <c r="F4942" s="14">
        <v>0</v>
      </c>
    </row>
    <row r="4943" spans="1:6" x14ac:dyDescent="0.3">
      <c r="A4943" s="425">
        <v>46574</v>
      </c>
      <c r="B4943" s="12">
        <v>187</v>
      </c>
      <c r="C4943" s="426">
        <v>16.331250000000001</v>
      </c>
      <c r="D4943" s="426">
        <v>25.551400000000001</v>
      </c>
      <c r="E4943" s="14">
        <v>2.9156807366395259</v>
      </c>
      <c r="F4943" s="14">
        <v>0</v>
      </c>
    </row>
    <row r="4944" spans="1:6" x14ac:dyDescent="0.3">
      <c r="A4944" s="425">
        <v>46575</v>
      </c>
      <c r="B4944" s="12">
        <v>188</v>
      </c>
      <c r="C4944" s="426">
        <v>2.8444444444444441</v>
      </c>
      <c r="D4944" s="426">
        <v>25.697319999999998</v>
      </c>
      <c r="E4944" s="14">
        <v>2.9680913529735227</v>
      </c>
      <c r="F4944" s="14">
        <v>0</v>
      </c>
    </row>
    <row r="4945" spans="1:6" x14ac:dyDescent="0.3">
      <c r="A4945" s="425">
        <v>46576</v>
      </c>
      <c r="B4945" s="12">
        <v>189</v>
      </c>
      <c r="C4945" s="426">
        <v>2.0833333333333335</v>
      </c>
      <c r="D4945" s="426">
        <v>25.623080000000002</v>
      </c>
      <c r="E4945" s="14">
        <v>2.9413174367718269</v>
      </c>
      <c r="F4945" s="14">
        <v>0</v>
      </c>
    </row>
    <row r="4946" spans="1:6" x14ac:dyDescent="0.3">
      <c r="A4946" s="425">
        <v>46577</v>
      </c>
      <c r="B4946" s="12">
        <v>190</v>
      </c>
      <c r="C4946" s="426">
        <v>6.7055555555555557</v>
      </c>
      <c r="D4946" s="426">
        <v>25.812519999999999</v>
      </c>
      <c r="E4946" s="14">
        <v>3.0100850149883658</v>
      </c>
      <c r="F4946" s="14">
        <v>0</v>
      </c>
    </row>
    <row r="4947" spans="1:6" x14ac:dyDescent="0.3">
      <c r="A4947" s="425">
        <v>46578</v>
      </c>
      <c r="B4947" s="12">
        <v>191</v>
      </c>
      <c r="C4947" s="426">
        <v>11.725</v>
      </c>
      <c r="D4947" s="426">
        <v>25.707560000000001</v>
      </c>
      <c r="E4947" s="14">
        <v>2.971802039279797</v>
      </c>
      <c r="F4947" s="14">
        <v>0</v>
      </c>
    </row>
    <row r="4948" spans="1:6" x14ac:dyDescent="0.3">
      <c r="A4948" s="425">
        <v>46579</v>
      </c>
      <c r="B4948" s="12">
        <v>192</v>
      </c>
      <c r="C4948" s="426">
        <v>8.56111111111111</v>
      </c>
      <c r="D4948" s="426">
        <v>25.697319999999998</v>
      </c>
      <c r="E4948" s="14">
        <v>2.9680913529735227</v>
      </c>
      <c r="F4948" s="14">
        <v>0</v>
      </c>
    </row>
    <row r="4949" spans="1:6" x14ac:dyDescent="0.3">
      <c r="A4949" s="425">
        <v>46580</v>
      </c>
      <c r="B4949" s="12">
        <v>193</v>
      </c>
      <c r="C4949" s="426">
        <v>6.7944444444444443</v>
      </c>
      <c r="D4949" s="426">
        <v>25.707560000000001</v>
      </c>
      <c r="E4949" s="14">
        <v>2.971802039279797</v>
      </c>
      <c r="F4949" s="14">
        <v>0</v>
      </c>
    </row>
    <row r="4950" spans="1:6" x14ac:dyDescent="0.3">
      <c r="A4950" s="425">
        <v>46581</v>
      </c>
      <c r="B4950" s="12">
        <v>194</v>
      </c>
      <c r="C4950" s="426">
        <v>8.1166666666666671</v>
      </c>
      <c r="D4950" s="426">
        <v>25.766439999999999</v>
      </c>
      <c r="E4950" s="14">
        <v>2.9932220588305416</v>
      </c>
      <c r="F4950" s="14">
        <v>0</v>
      </c>
    </row>
    <row r="4951" spans="1:6" x14ac:dyDescent="0.3">
      <c r="A4951" s="425">
        <v>46582</v>
      </c>
      <c r="B4951" s="12">
        <v>195</v>
      </c>
      <c r="C4951" s="426">
        <v>16.105555555555554</v>
      </c>
      <c r="D4951" s="426">
        <v>25.982333333333337</v>
      </c>
      <c r="E4951" s="14">
        <v>3.072984656879084</v>
      </c>
      <c r="F4951" s="14">
        <v>0</v>
      </c>
    </row>
    <row r="4952" spans="1:6" x14ac:dyDescent="0.3">
      <c r="A4952" s="425">
        <v>46583</v>
      </c>
      <c r="B4952" s="12">
        <v>196</v>
      </c>
      <c r="C4952" s="426">
        <v>5.6083333333333334</v>
      </c>
      <c r="D4952" s="426">
        <v>25.723488888888888</v>
      </c>
      <c r="E4952" s="14">
        <v>2.9775827732211613</v>
      </c>
      <c r="F4952" s="14">
        <v>0</v>
      </c>
    </row>
    <row r="4953" spans="1:6" x14ac:dyDescent="0.3">
      <c r="A4953" s="425">
        <v>46584</v>
      </c>
      <c r="B4953" s="12">
        <v>197</v>
      </c>
      <c r="C4953" s="426">
        <v>15.344444444444447</v>
      </c>
      <c r="D4953" s="426">
        <v>25.45412</v>
      </c>
      <c r="E4953" s="14">
        <v>2.8812232858781179</v>
      </c>
      <c r="F4953" s="14">
        <v>0</v>
      </c>
    </row>
    <row r="4954" spans="1:6" x14ac:dyDescent="0.3">
      <c r="A4954" s="425">
        <v>46585</v>
      </c>
      <c r="B4954" s="12">
        <v>198</v>
      </c>
      <c r="C4954" s="426">
        <v>5.5277777777777777</v>
      </c>
      <c r="D4954" s="426">
        <v>25.643560000000001</v>
      </c>
      <c r="E4954" s="14">
        <v>2.9486807944635762</v>
      </c>
      <c r="F4954" s="14">
        <v>0</v>
      </c>
    </row>
    <row r="4955" spans="1:6" x14ac:dyDescent="0.3">
      <c r="A4955" s="425">
        <v>46586</v>
      </c>
      <c r="B4955" s="12">
        <v>199</v>
      </c>
      <c r="C4955" s="426">
        <v>12.614999999999998</v>
      </c>
      <c r="D4955" s="426">
        <v>25.582120000000003</v>
      </c>
      <c r="E4955" s="14">
        <v>2.9266421897261297</v>
      </c>
      <c r="F4955" s="14">
        <v>0</v>
      </c>
    </row>
    <row r="4956" spans="1:6" x14ac:dyDescent="0.3">
      <c r="A4956" s="425">
        <v>46587</v>
      </c>
      <c r="B4956" s="12">
        <v>200</v>
      </c>
      <c r="C4956" s="426">
        <v>13.334999999999999</v>
      </c>
      <c r="D4956" s="426">
        <v>25.820200000000003</v>
      </c>
      <c r="E4956" s="14">
        <v>3.0129040103642795</v>
      </c>
      <c r="F4956" s="14">
        <v>0</v>
      </c>
    </row>
    <row r="4957" spans="1:6" x14ac:dyDescent="0.3">
      <c r="A4957" s="425">
        <v>46588</v>
      </c>
      <c r="B4957" s="12">
        <v>201</v>
      </c>
      <c r="C4957" s="426">
        <v>17.656249999999996</v>
      </c>
      <c r="D4957" s="426">
        <v>25.840679999999999</v>
      </c>
      <c r="E4957" s="14">
        <v>3.0204332191396612</v>
      </c>
      <c r="F4957" s="14">
        <v>0</v>
      </c>
    </row>
    <row r="4958" spans="1:6" x14ac:dyDescent="0.3">
      <c r="A4958" s="425">
        <v>46589</v>
      </c>
      <c r="B4958" s="12">
        <v>202</v>
      </c>
      <c r="C4958" s="426">
        <v>3.9187500000000002</v>
      </c>
      <c r="D4958" s="426">
        <v>25.63588</v>
      </c>
      <c r="E4958" s="14">
        <v>2.9459175234785873</v>
      </c>
      <c r="F4958" s="14">
        <v>0</v>
      </c>
    </row>
    <row r="4959" spans="1:6" x14ac:dyDescent="0.3">
      <c r="A4959" s="425">
        <v>46590</v>
      </c>
      <c r="B4959" s="12">
        <v>203</v>
      </c>
      <c r="C4959" s="426">
        <v>5.8687500000000004</v>
      </c>
      <c r="D4959" s="426">
        <v>25.615400000000001</v>
      </c>
      <c r="E4959" s="14">
        <v>2.9385606025620166</v>
      </c>
      <c r="F4959" s="14">
        <v>0</v>
      </c>
    </row>
    <row r="4960" spans="1:6" x14ac:dyDescent="0.3">
      <c r="A4960" s="425">
        <v>46591</v>
      </c>
      <c r="B4960" s="12">
        <v>204</v>
      </c>
      <c r="C4960" s="426">
        <v>5.3055555555555554</v>
      </c>
      <c r="D4960" s="426">
        <v>25.630759999999999</v>
      </c>
      <c r="E4960" s="14">
        <v>2.9440766841859345</v>
      </c>
      <c r="F4960" s="14">
        <v>0</v>
      </c>
    </row>
    <row r="4961" spans="1:6" x14ac:dyDescent="0.3">
      <c r="A4961" s="425">
        <v>46592</v>
      </c>
      <c r="B4961" s="12">
        <v>205</v>
      </c>
      <c r="C4961" s="426">
        <v>4.05</v>
      </c>
      <c r="D4961" s="426">
        <v>25.523240000000001</v>
      </c>
      <c r="E4961" s="14">
        <v>2.9056665655460754</v>
      </c>
      <c r="F4961" s="14">
        <v>0</v>
      </c>
    </row>
    <row r="4962" spans="1:6" x14ac:dyDescent="0.3">
      <c r="A4962" s="425">
        <v>46593</v>
      </c>
      <c r="B4962" s="12">
        <v>206</v>
      </c>
      <c r="C4962" s="426">
        <v>5.56</v>
      </c>
      <c r="D4962" s="426">
        <v>25.658919999999998</v>
      </c>
      <c r="E4962" s="14">
        <v>2.9542145823779902</v>
      </c>
      <c r="F4962" s="14">
        <v>0</v>
      </c>
    </row>
    <row r="4963" spans="1:6" x14ac:dyDescent="0.3">
      <c r="A4963" s="425">
        <v>46594</v>
      </c>
      <c r="B4963" s="12">
        <v>207</v>
      </c>
      <c r="C4963" s="426">
        <v>9.8249999999999993</v>
      </c>
      <c r="D4963" s="426">
        <v>25.815079999999998</v>
      </c>
      <c r="E4963" s="14">
        <v>3.0110244100232531</v>
      </c>
      <c r="F4963" s="14">
        <v>0</v>
      </c>
    </row>
    <row r="4964" spans="1:6" x14ac:dyDescent="0.3">
      <c r="A4964" s="425">
        <v>46595</v>
      </c>
      <c r="B4964" s="12">
        <v>208</v>
      </c>
      <c r="C4964" s="426">
        <v>2.5625</v>
      </c>
      <c r="D4964" s="426">
        <v>25.687080000000002</v>
      </c>
      <c r="E4964" s="14">
        <v>2.964384968886467</v>
      </c>
      <c r="F4964" s="14">
        <v>0</v>
      </c>
    </row>
    <row r="4965" spans="1:6" x14ac:dyDescent="0.3">
      <c r="A4965" s="425">
        <v>46596</v>
      </c>
      <c r="B4965" s="12">
        <v>209</v>
      </c>
      <c r="C4965" s="426">
        <v>1.9055555555555554</v>
      </c>
      <c r="D4965" s="426">
        <v>25.681960000000004</v>
      </c>
      <c r="E4965" s="14">
        <v>2.9625333896551829</v>
      </c>
      <c r="F4965" s="14">
        <v>0</v>
      </c>
    </row>
    <row r="4966" spans="1:6" x14ac:dyDescent="0.3">
      <c r="A4966" s="425">
        <v>46597</v>
      </c>
      <c r="B4966" s="12">
        <v>210</v>
      </c>
      <c r="C4966" s="426">
        <v>1.1428571428571428</v>
      </c>
      <c r="D4966" s="426">
        <v>25.524377777777779</v>
      </c>
      <c r="E4966" s="14">
        <v>2.9060705517188259</v>
      </c>
      <c r="F4966" s="14">
        <v>0</v>
      </c>
    </row>
    <row r="4967" spans="1:6" x14ac:dyDescent="0.3">
      <c r="A4967" s="425">
        <v>46598</v>
      </c>
      <c r="B4967" s="12">
        <v>211</v>
      </c>
      <c r="C4967" s="426">
        <v>1.3222222222222222</v>
      </c>
      <c r="D4967" s="426">
        <v>25.336360000000003</v>
      </c>
      <c r="E4967" s="14">
        <v>2.8400261989226299</v>
      </c>
      <c r="F4967" s="14">
        <v>0</v>
      </c>
    </row>
    <row r="4968" spans="1:6" x14ac:dyDescent="0.3">
      <c r="A4968" s="425">
        <v>46599</v>
      </c>
      <c r="B4968" s="12">
        <v>212</v>
      </c>
      <c r="C4968" s="426">
        <v>5.5142857142857142</v>
      </c>
      <c r="D4968" s="426">
        <v>25.697320000000005</v>
      </c>
      <c r="E4968" s="14">
        <v>2.968091352973524</v>
      </c>
      <c r="F4968" s="14">
        <v>0</v>
      </c>
    </row>
    <row r="4969" spans="1:6" x14ac:dyDescent="0.3">
      <c r="A4969" s="425">
        <v>46600</v>
      </c>
      <c r="B4969" s="12">
        <v>213</v>
      </c>
      <c r="C4969" s="426">
        <v>2.6357142857142857</v>
      </c>
      <c r="D4969" s="426">
        <v>25.436199999999999</v>
      </c>
      <c r="E4969" s="14">
        <v>2.8749178626260323</v>
      </c>
      <c r="F4969" s="14">
        <v>0</v>
      </c>
    </row>
    <row r="4970" spans="1:6" x14ac:dyDescent="0.3">
      <c r="A4970" s="425">
        <v>46601</v>
      </c>
      <c r="B4970" s="12">
        <v>214</v>
      </c>
      <c r="C4970" s="426">
        <v>3.0142857142857138</v>
      </c>
      <c r="D4970" s="426">
        <v>25.469480000000004</v>
      </c>
      <c r="E4970" s="14">
        <v>2.8866383239430862</v>
      </c>
      <c r="F4970" s="14">
        <v>0</v>
      </c>
    </row>
    <row r="4971" spans="1:6" x14ac:dyDescent="0.3">
      <c r="A4971" s="425">
        <v>46602</v>
      </c>
      <c r="B4971" s="12">
        <v>215</v>
      </c>
      <c r="C4971" s="426">
        <v>2.2700000000000005</v>
      </c>
      <c r="D4971" s="426">
        <v>25.584111111111113</v>
      </c>
      <c r="E4971" s="14">
        <v>2.9273539841117922</v>
      </c>
      <c r="F4971" s="14">
        <v>0</v>
      </c>
    </row>
    <row r="4972" spans="1:6" x14ac:dyDescent="0.3">
      <c r="A4972" s="425">
        <v>46603</v>
      </c>
      <c r="B4972" s="12">
        <v>216</v>
      </c>
      <c r="C4972" s="426">
        <v>3.5277777777777772</v>
      </c>
      <c r="D4972" s="426">
        <v>25.666600000000003</v>
      </c>
      <c r="E4972" s="14">
        <v>2.9569851007135508</v>
      </c>
      <c r="F4972" s="14">
        <v>0</v>
      </c>
    </row>
    <row r="4973" spans="1:6" x14ac:dyDescent="0.3">
      <c r="A4973" s="425">
        <v>46604</v>
      </c>
      <c r="B4973" s="12">
        <v>217</v>
      </c>
      <c r="C4973" s="426">
        <v>0.66666666666666663</v>
      </c>
      <c r="D4973" s="426">
        <v>25.761320000000005</v>
      </c>
      <c r="E4973" s="14">
        <v>2.9913537915921986</v>
      </c>
      <c r="F4973" s="14">
        <v>0</v>
      </c>
    </row>
    <row r="4974" spans="1:6" x14ac:dyDescent="0.3">
      <c r="A4974" s="425">
        <v>46605</v>
      </c>
      <c r="B4974" s="12">
        <v>218</v>
      </c>
      <c r="C4974" s="426">
        <v>0.45714285714285718</v>
      </c>
      <c r="D4974" s="426">
        <v>25.697320000000005</v>
      </c>
      <c r="E4974" s="14">
        <v>2.968091352973524</v>
      </c>
      <c r="F4974" s="14">
        <v>0</v>
      </c>
    </row>
    <row r="4975" spans="1:6" x14ac:dyDescent="0.3">
      <c r="A4975" s="425">
        <v>46606</v>
      </c>
      <c r="B4975" s="12">
        <v>219</v>
      </c>
      <c r="C4975" s="426">
        <v>4.8777777777777773</v>
      </c>
      <c r="D4975" s="426">
        <v>25.60004</v>
      </c>
      <c r="E4975" s="14">
        <v>2.9330541709394029</v>
      </c>
      <c r="F4975" s="14">
        <v>0</v>
      </c>
    </row>
    <row r="4976" spans="1:6" x14ac:dyDescent="0.3">
      <c r="A4976" s="425">
        <v>46607</v>
      </c>
      <c r="B4976" s="12">
        <v>220</v>
      </c>
      <c r="C4976" s="426">
        <v>3.0785714285714283</v>
      </c>
      <c r="D4976" s="426">
        <v>25.7178</v>
      </c>
      <c r="E4976" s="14">
        <v>2.975517029468592</v>
      </c>
      <c r="F4976" s="14">
        <v>0</v>
      </c>
    </row>
    <row r="4977" spans="1:6" x14ac:dyDescent="0.3">
      <c r="A4977" s="425">
        <v>46608</v>
      </c>
      <c r="B4977" s="12">
        <v>221</v>
      </c>
      <c r="C4977" s="426">
        <v>3.05</v>
      </c>
      <c r="D4977" s="426">
        <v>25.625640000000004</v>
      </c>
      <c r="E4977" s="14">
        <v>2.942236917741297</v>
      </c>
      <c r="F4977" s="14">
        <v>0</v>
      </c>
    </row>
    <row r="4978" spans="1:6" x14ac:dyDescent="0.3">
      <c r="A4978" s="425">
        <v>46609</v>
      </c>
      <c r="B4978" s="12">
        <v>222</v>
      </c>
      <c r="C4978" s="426">
        <v>4.1722222222222216</v>
      </c>
      <c r="D4978" s="426">
        <v>25.661480000000001</v>
      </c>
      <c r="E4978" s="14">
        <v>2.9551378199566289</v>
      </c>
      <c r="F4978" s="14">
        <v>0</v>
      </c>
    </row>
    <row r="4979" spans="1:6" x14ac:dyDescent="0.3">
      <c r="A4979" s="425">
        <v>46610</v>
      </c>
      <c r="B4979" s="12">
        <v>223</v>
      </c>
      <c r="C4979" s="426">
        <v>1.655</v>
      </c>
      <c r="D4979" s="426">
        <v>25.77412</v>
      </c>
      <c r="E4979" s="14">
        <v>2.996026481675115</v>
      </c>
      <c r="F4979" s="14">
        <v>0</v>
      </c>
    </row>
    <row r="4980" spans="1:6" x14ac:dyDescent="0.3">
      <c r="A4980" s="425">
        <v>46611</v>
      </c>
      <c r="B4980" s="12">
        <v>224</v>
      </c>
      <c r="C4980" s="426">
        <v>4.1449999999999996</v>
      </c>
      <c r="D4980" s="426">
        <v>25.753640000000001</v>
      </c>
      <c r="E4980" s="14">
        <v>2.9885534122031614</v>
      </c>
      <c r="F4980" s="14">
        <v>0</v>
      </c>
    </row>
    <row r="4981" spans="1:6" x14ac:dyDescent="0.3">
      <c r="A4981" s="425">
        <v>46612</v>
      </c>
      <c r="B4981" s="12">
        <v>225</v>
      </c>
      <c r="C4981" s="426">
        <v>2.8055555555555554</v>
      </c>
      <c r="D4981" s="426">
        <v>25.510439999999999</v>
      </c>
      <c r="E4981" s="14">
        <v>2.9011253562970931</v>
      </c>
      <c r="F4981" s="14">
        <v>0</v>
      </c>
    </row>
    <row r="4982" spans="1:6" x14ac:dyDescent="0.3">
      <c r="A4982" s="425">
        <v>46613</v>
      </c>
      <c r="B4982" s="12">
        <v>226</v>
      </c>
      <c r="C4982" s="426">
        <v>0.18571428571428572</v>
      </c>
      <c r="D4982" s="426">
        <v>25.533480000000001</v>
      </c>
      <c r="E4982" s="14">
        <v>2.9093043408626893</v>
      </c>
      <c r="F4982" s="14">
        <v>0</v>
      </c>
    </row>
    <row r="4983" spans="1:6" x14ac:dyDescent="0.3">
      <c r="A4983" s="425">
        <v>46614</v>
      </c>
      <c r="B4983" s="12">
        <v>227</v>
      </c>
      <c r="C4983" s="426">
        <v>0.38125000000000003</v>
      </c>
      <c r="D4983" s="426">
        <v>25.556519999999999</v>
      </c>
      <c r="E4983" s="14">
        <v>2.9175049702385554</v>
      </c>
      <c r="F4983" s="14">
        <v>0</v>
      </c>
    </row>
    <row r="4984" spans="1:6" x14ac:dyDescent="0.3">
      <c r="A4984" s="425">
        <v>46615</v>
      </c>
      <c r="B4984" s="12">
        <v>228</v>
      </c>
      <c r="C4984" s="426">
        <v>2.15</v>
      </c>
      <c r="D4984" s="426">
        <v>25.715239999999998</v>
      </c>
      <c r="E4984" s="14">
        <v>2.9745878783414672</v>
      </c>
      <c r="F4984" s="14">
        <v>0</v>
      </c>
    </row>
    <row r="4985" spans="1:6" x14ac:dyDescent="0.3">
      <c r="A4985" s="425">
        <v>46616</v>
      </c>
      <c r="B4985" s="12">
        <v>229</v>
      </c>
      <c r="C4985" s="426">
        <v>0.92499999999999993</v>
      </c>
      <c r="D4985" s="426">
        <v>25.751080000000002</v>
      </c>
      <c r="E4985" s="14">
        <v>2.9876204913613371</v>
      </c>
      <c r="F4985" s="14">
        <v>0</v>
      </c>
    </row>
    <row r="4986" spans="1:6" x14ac:dyDescent="0.3">
      <c r="A4986" s="425">
        <v>46617</v>
      </c>
      <c r="B4986" s="12">
        <v>230</v>
      </c>
      <c r="C4986" s="426">
        <v>1.2</v>
      </c>
      <c r="D4986" s="426">
        <v>25.418279999999996</v>
      </c>
      <c r="E4986" s="14">
        <v>2.8686254843539989</v>
      </c>
      <c r="F4986" s="14">
        <v>0</v>
      </c>
    </row>
    <row r="4987" spans="1:6" x14ac:dyDescent="0.3">
      <c r="A4987" s="425">
        <v>46618</v>
      </c>
      <c r="B4987" s="12">
        <v>231</v>
      </c>
      <c r="C4987" s="426">
        <v>3.7611111111111111</v>
      </c>
      <c r="D4987" s="426">
        <v>25.37988</v>
      </c>
      <c r="E4987" s="14">
        <v>2.8551857017033915</v>
      </c>
      <c r="F4987" s="14">
        <v>0</v>
      </c>
    </row>
    <row r="4988" spans="1:6" x14ac:dyDescent="0.3">
      <c r="A4988" s="425">
        <v>46619</v>
      </c>
      <c r="B4988" s="12">
        <v>232</v>
      </c>
      <c r="C4988" s="426">
        <v>0.19999999999999998</v>
      </c>
      <c r="D4988" s="426">
        <v>25.47972</v>
      </c>
      <c r="E4988" s="14">
        <v>2.8902536802736347</v>
      </c>
      <c r="F4988" s="14">
        <v>0</v>
      </c>
    </row>
    <row r="4989" spans="1:6" x14ac:dyDescent="0.3">
      <c r="A4989" s="425">
        <v>46620</v>
      </c>
      <c r="B4989" s="12">
        <v>233</v>
      </c>
      <c r="C4989" s="426">
        <v>1.6666666666666666E-2</v>
      </c>
      <c r="D4989" s="426">
        <v>25.649533333333334</v>
      </c>
      <c r="E4989" s="14">
        <v>2.9508316748788941</v>
      </c>
      <c r="F4989" s="14">
        <v>0</v>
      </c>
    </row>
    <row r="4990" spans="1:6" x14ac:dyDescent="0.3">
      <c r="A4990" s="425">
        <v>46621</v>
      </c>
      <c r="B4990" s="12">
        <v>234</v>
      </c>
      <c r="C4990" s="426">
        <v>0.47142857142857142</v>
      </c>
      <c r="D4990" s="426">
        <v>25.612839999999998</v>
      </c>
      <c r="E4990" s="14">
        <v>2.9376421939713748</v>
      </c>
      <c r="F4990" s="14">
        <v>0</v>
      </c>
    </row>
    <row r="4991" spans="1:6" x14ac:dyDescent="0.3">
      <c r="A4991" s="425">
        <v>46622</v>
      </c>
      <c r="B4991" s="12">
        <v>235</v>
      </c>
      <c r="C4991" s="426">
        <v>1.2749999999999999</v>
      </c>
      <c r="D4991" s="426">
        <v>25.589799999999997</v>
      </c>
      <c r="E4991" s="14">
        <v>2.9293885748541539</v>
      </c>
      <c r="F4991" s="14">
        <v>0</v>
      </c>
    </row>
    <row r="4992" spans="1:6" x14ac:dyDescent="0.3">
      <c r="A4992" s="425">
        <v>46623</v>
      </c>
      <c r="B4992" s="12">
        <v>236</v>
      </c>
      <c r="C4992" s="426">
        <v>0.16666666666666666</v>
      </c>
      <c r="D4992" s="426">
        <v>25.776679999999999</v>
      </c>
      <c r="E4992" s="14">
        <v>2.9969618285902162</v>
      </c>
      <c r="F4992" s="14">
        <v>0</v>
      </c>
    </row>
    <row r="4993" spans="1:6" x14ac:dyDescent="0.3">
      <c r="A4993" s="425">
        <v>46624</v>
      </c>
      <c r="B4993" s="12">
        <v>237</v>
      </c>
      <c r="C4993" s="426">
        <v>0.23333333333333334</v>
      </c>
      <c r="D4993" s="426">
        <v>25.651240000000001</v>
      </c>
      <c r="E4993" s="14">
        <v>2.9514464805289866</v>
      </c>
      <c r="F4993" s="14">
        <v>0</v>
      </c>
    </row>
    <row r="4994" spans="1:6" x14ac:dyDescent="0.3">
      <c r="A4994" s="425">
        <v>46625</v>
      </c>
      <c r="B4994" s="12">
        <v>238</v>
      </c>
      <c r="C4994" s="426">
        <v>4.0444444444444443</v>
      </c>
      <c r="D4994" s="426">
        <v>25.602600000000002</v>
      </c>
      <c r="E4994" s="14">
        <v>2.9339712396432418</v>
      </c>
      <c r="F4994" s="14">
        <v>0</v>
      </c>
    </row>
    <row r="4995" spans="1:6" x14ac:dyDescent="0.3">
      <c r="A4995" s="425">
        <v>46626</v>
      </c>
      <c r="B4995" s="12">
        <v>239</v>
      </c>
      <c r="C4995" s="426">
        <v>0.15</v>
      </c>
      <c r="D4995" s="426">
        <v>25.738280000000003</v>
      </c>
      <c r="E4995" s="14">
        <v>2.9829599281437638</v>
      </c>
      <c r="F4995" s="14">
        <v>0</v>
      </c>
    </row>
    <row r="4996" spans="1:6" x14ac:dyDescent="0.3">
      <c r="A4996" s="425">
        <v>46627</v>
      </c>
      <c r="B4996" s="12">
        <v>240</v>
      </c>
      <c r="C4996" s="426">
        <v>1.6</v>
      </c>
      <c r="D4996" s="426">
        <v>25.8202</v>
      </c>
      <c r="E4996" s="14">
        <v>3.012904010364279</v>
      </c>
      <c r="F4996" s="14">
        <v>0</v>
      </c>
    </row>
    <row r="4997" spans="1:6" x14ac:dyDescent="0.3">
      <c r="A4997" s="425">
        <v>46628</v>
      </c>
      <c r="B4997" s="12">
        <v>241</v>
      </c>
      <c r="C4997" s="426">
        <v>2.25</v>
      </c>
      <c r="D4997" s="426">
        <v>25.658920000000002</v>
      </c>
      <c r="E4997" s="14">
        <v>2.9542145823779911</v>
      </c>
      <c r="F4997" s="14">
        <v>0</v>
      </c>
    </row>
    <row r="4998" spans="1:6" x14ac:dyDescent="0.3">
      <c r="A4998" s="425">
        <v>46629</v>
      </c>
      <c r="B4998" s="12">
        <v>242</v>
      </c>
      <c r="C4998" s="426">
        <v>0.56111111111111112</v>
      </c>
      <c r="D4998" s="426">
        <v>25.551400000000001</v>
      </c>
      <c r="E4998" s="14">
        <v>2.9156807366395259</v>
      </c>
      <c r="F4998" s="14">
        <v>0</v>
      </c>
    </row>
    <row r="4999" spans="1:6" x14ac:dyDescent="0.3">
      <c r="A4999" s="425">
        <v>46630</v>
      </c>
      <c r="B4999" s="12">
        <v>243</v>
      </c>
      <c r="C4999" s="426">
        <v>0.16666666666666666</v>
      </c>
      <c r="D4999" s="426">
        <v>25.745960000000004</v>
      </c>
      <c r="E4999" s="14">
        <v>2.9857554579538359</v>
      </c>
      <c r="F4999" s="14">
        <v>0</v>
      </c>
    </row>
    <row r="5000" spans="1:6" x14ac:dyDescent="0.3">
      <c r="A5000" s="425">
        <v>46631</v>
      </c>
      <c r="B5000" s="12">
        <v>244</v>
      </c>
      <c r="C5000" s="426">
        <v>5</v>
      </c>
      <c r="D5000" s="426">
        <v>25.761319999999998</v>
      </c>
      <c r="E5000" s="14">
        <v>3.0164912184122996</v>
      </c>
      <c r="F5000" s="14">
        <v>0</v>
      </c>
    </row>
    <row r="5001" spans="1:6" x14ac:dyDescent="0.3">
      <c r="A5001" s="425">
        <v>46632</v>
      </c>
      <c r="B5001" s="12">
        <v>245</v>
      </c>
      <c r="C5001" s="426">
        <v>1.4777777777777779</v>
      </c>
      <c r="D5001" s="426">
        <v>25.63588</v>
      </c>
      <c r="E5001" s="14">
        <v>2.9706731329195835</v>
      </c>
      <c r="F5001" s="14">
        <v>0</v>
      </c>
    </row>
    <row r="5002" spans="1:6" x14ac:dyDescent="0.3">
      <c r="A5002" s="425">
        <v>46633</v>
      </c>
      <c r="B5002" s="12">
        <v>246</v>
      </c>
      <c r="C5002" s="426">
        <v>1.6055555555555554</v>
      </c>
      <c r="D5002" s="426">
        <v>25.710120000000003</v>
      </c>
      <c r="E5002" s="14">
        <v>2.9977113108635804</v>
      </c>
      <c r="F5002" s="14">
        <v>0</v>
      </c>
    </row>
    <row r="5003" spans="1:6" x14ac:dyDescent="0.3">
      <c r="A5003" s="425">
        <v>46634</v>
      </c>
      <c r="B5003" s="12">
        <v>247</v>
      </c>
      <c r="C5003" s="426">
        <v>0.42000000000000004</v>
      </c>
      <c r="D5003" s="426">
        <v>25.881640000000001</v>
      </c>
      <c r="E5003" s="14">
        <v>3.0610523246608659</v>
      </c>
      <c r="F5003" s="14">
        <v>0</v>
      </c>
    </row>
    <row r="5004" spans="1:6" x14ac:dyDescent="0.3">
      <c r="A5004" s="425">
        <v>46635</v>
      </c>
      <c r="B5004" s="12">
        <v>248</v>
      </c>
      <c r="C5004" s="426">
        <v>0.22999999999999998</v>
      </c>
      <c r="D5004" s="426">
        <v>25.733160000000002</v>
      </c>
      <c r="E5004" s="14">
        <v>3.0061488284051241</v>
      </c>
      <c r="F5004" s="14">
        <v>0</v>
      </c>
    </row>
    <row r="5005" spans="1:6" x14ac:dyDescent="0.3">
      <c r="A5005" s="425">
        <v>46636</v>
      </c>
      <c r="B5005" s="12">
        <v>249</v>
      </c>
      <c r="C5005" s="426">
        <v>2.1437500000000003</v>
      </c>
      <c r="D5005" s="426">
        <v>25.7818</v>
      </c>
      <c r="E5005" s="14">
        <v>3.0240336116231554</v>
      </c>
      <c r="F5005" s="14">
        <v>0</v>
      </c>
    </row>
    <row r="5006" spans="1:6" x14ac:dyDescent="0.3">
      <c r="A5006" s="425">
        <v>46637</v>
      </c>
      <c r="B5006" s="12">
        <v>250</v>
      </c>
      <c r="C5006" s="426">
        <v>7.0349999999999993</v>
      </c>
      <c r="D5006" s="426">
        <v>25.874244444444443</v>
      </c>
      <c r="E5006" s="14">
        <v>3.0582959754158998</v>
      </c>
      <c r="F5006" s="14">
        <v>0</v>
      </c>
    </row>
    <row r="5007" spans="1:6" x14ac:dyDescent="0.3">
      <c r="A5007" s="425">
        <v>46638</v>
      </c>
      <c r="B5007" s="12">
        <v>251</v>
      </c>
      <c r="C5007" s="426">
        <v>3.5350000000000001</v>
      </c>
      <c r="D5007" s="426">
        <v>25.794599999999996</v>
      </c>
      <c r="E5007" s="14">
        <v>3.0287564469176265</v>
      </c>
      <c r="F5007" s="14">
        <v>0</v>
      </c>
    </row>
    <row r="5008" spans="1:6" x14ac:dyDescent="0.3">
      <c r="A5008" s="425">
        <v>46639</v>
      </c>
      <c r="B5008" s="12">
        <v>252</v>
      </c>
      <c r="C5008" s="426">
        <v>2.2944444444444447</v>
      </c>
      <c r="D5008" s="426">
        <v>25.615400000000001</v>
      </c>
      <c r="E5008" s="14">
        <v>2.9632543891381671</v>
      </c>
      <c r="F5008" s="14">
        <v>0</v>
      </c>
    </row>
    <row r="5009" spans="1:6" x14ac:dyDescent="0.3">
      <c r="A5009" s="425">
        <v>46640</v>
      </c>
      <c r="B5009" s="12">
        <v>253</v>
      </c>
      <c r="C5009" s="426">
        <v>6.0062499999999996</v>
      </c>
      <c r="D5009" s="426">
        <v>25.594920000000002</v>
      </c>
      <c r="E5009" s="14">
        <v>2.9558529450785982</v>
      </c>
      <c r="F5009" s="14">
        <v>0</v>
      </c>
    </row>
    <row r="5010" spans="1:6" x14ac:dyDescent="0.3">
      <c r="A5010" s="425">
        <v>46641</v>
      </c>
      <c r="B5010" s="12">
        <v>254</v>
      </c>
      <c r="C5010" s="426">
        <v>2.1666666666666661</v>
      </c>
      <c r="D5010" s="426">
        <v>25.725480000000005</v>
      </c>
      <c r="E5010" s="14">
        <v>3.0033338798655262</v>
      </c>
      <c r="F5010" s="14">
        <v>0</v>
      </c>
    </row>
    <row r="5011" spans="1:6" x14ac:dyDescent="0.3">
      <c r="A5011" s="425">
        <v>46642</v>
      </c>
      <c r="B5011" s="12">
        <v>255</v>
      </c>
      <c r="C5011" s="426">
        <v>4.9999999999999996E-2</v>
      </c>
      <c r="D5011" s="426">
        <v>25.7818</v>
      </c>
      <c r="E5011" s="14">
        <v>3.0240336116231554</v>
      </c>
      <c r="F5011" s="14">
        <v>0</v>
      </c>
    </row>
    <row r="5012" spans="1:6" x14ac:dyDescent="0.3">
      <c r="A5012" s="425">
        <v>46643</v>
      </c>
      <c r="B5012" s="12">
        <v>256</v>
      </c>
      <c r="C5012" s="426">
        <v>0.5</v>
      </c>
      <c r="D5012" s="426">
        <v>25.697319999999998</v>
      </c>
      <c r="E5012" s="14">
        <v>2.9930332971161571</v>
      </c>
      <c r="F5012" s="14">
        <v>0</v>
      </c>
    </row>
    <row r="5013" spans="1:6" x14ac:dyDescent="0.3">
      <c r="A5013" s="425">
        <v>46644</v>
      </c>
      <c r="B5013" s="12">
        <v>257</v>
      </c>
      <c r="C5013" s="426">
        <v>1.1625000000000001</v>
      </c>
      <c r="D5013" s="426">
        <v>25.881640000000001</v>
      </c>
      <c r="E5013" s="14">
        <v>3.0610523246608659</v>
      </c>
      <c r="F5013" s="14">
        <v>0</v>
      </c>
    </row>
    <row r="5014" spans="1:6" x14ac:dyDescent="0.3">
      <c r="A5014" s="425">
        <v>46645</v>
      </c>
      <c r="B5014" s="12">
        <v>258</v>
      </c>
      <c r="C5014" s="426">
        <v>1.7777777777777777</v>
      </c>
      <c r="D5014" s="426">
        <v>25.857177777777778</v>
      </c>
      <c r="E5014" s="14">
        <v>3.0519438625067803</v>
      </c>
      <c r="F5014" s="14">
        <v>0</v>
      </c>
    </row>
    <row r="5015" spans="1:6" x14ac:dyDescent="0.3">
      <c r="A5015" s="425">
        <v>46646</v>
      </c>
      <c r="B5015" s="12">
        <v>259</v>
      </c>
      <c r="C5015" s="426">
        <v>5.7285714285714286</v>
      </c>
      <c r="D5015" s="426">
        <v>26.04206666666667</v>
      </c>
      <c r="E5015" s="14">
        <v>3.1214057863880935</v>
      </c>
      <c r="F5015" s="14">
        <v>0</v>
      </c>
    </row>
    <row r="5016" spans="1:6" x14ac:dyDescent="0.3">
      <c r="A5016" s="425">
        <v>46647</v>
      </c>
      <c r="B5016" s="12">
        <v>260</v>
      </c>
      <c r="C5016" s="426">
        <v>0.14285714285714285</v>
      </c>
      <c r="D5016" s="426">
        <v>26.187133333333332</v>
      </c>
      <c r="E5016" s="14">
        <v>3.1769091886813556</v>
      </c>
      <c r="F5016" s="14">
        <v>0</v>
      </c>
    </row>
    <row r="5017" spans="1:6" x14ac:dyDescent="0.3">
      <c r="A5017" s="425">
        <v>46648</v>
      </c>
      <c r="B5017" s="12">
        <v>261</v>
      </c>
      <c r="C5017" s="426">
        <v>0.5</v>
      </c>
      <c r="D5017" s="426">
        <v>26.133088888888889</v>
      </c>
      <c r="E5017" s="14">
        <v>3.1561280719010432</v>
      </c>
      <c r="F5017" s="14">
        <v>0</v>
      </c>
    </row>
    <row r="5018" spans="1:6" x14ac:dyDescent="0.3">
      <c r="A5018" s="425">
        <v>46649</v>
      </c>
      <c r="B5018" s="12">
        <v>262</v>
      </c>
      <c r="C5018" s="426">
        <v>0.55714285714285716</v>
      </c>
      <c r="D5018" s="426">
        <v>26.178600000000003</v>
      </c>
      <c r="E5018" s="14">
        <v>3.1736197846573395</v>
      </c>
      <c r="F5018" s="14">
        <v>0</v>
      </c>
    </row>
    <row r="5019" spans="1:6" x14ac:dyDescent="0.3">
      <c r="A5019" s="425">
        <v>46650</v>
      </c>
      <c r="B5019" s="12">
        <v>263</v>
      </c>
      <c r="C5019" s="426">
        <v>0</v>
      </c>
      <c r="D5019" s="426">
        <v>25.874244444444443</v>
      </c>
      <c r="E5019" s="14">
        <v>3.0582959754158998</v>
      </c>
      <c r="F5019" s="14">
        <v>0</v>
      </c>
    </row>
    <row r="5020" spans="1:6" x14ac:dyDescent="0.3">
      <c r="A5020" s="425">
        <v>46651</v>
      </c>
      <c r="B5020" s="12">
        <v>264</v>
      </c>
      <c r="C5020" s="426">
        <v>1.7437499999999999</v>
      </c>
      <c r="D5020" s="426">
        <v>25.80597777777778</v>
      </c>
      <c r="E5020" s="14">
        <v>3.0329602342666835</v>
      </c>
      <c r="F5020" s="14">
        <v>0</v>
      </c>
    </row>
    <row r="5021" spans="1:6" x14ac:dyDescent="0.3">
      <c r="A5021" s="425">
        <v>46652</v>
      </c>
      <c r="B5021" s="12">
        <v>265</v>
      </c>
      <c r="C5021" s="426">
        <v>1.5874999999999999</v>
      </c>
      <c r="D5021" s="426">
        <v>26.007933333333334</v>
      </c>
      <c r="E5021" s="14">
        <v>3.1084745090995991</v>
      </c>
      <c r="F5021" s="14">
        <v>0</v>
      </c>
    </row>
    <row r="5022" spans="1:6" x14ac:dyDescent="0.3">
      <c r="A5022" s="425">
        <v>46653</v>
      </c>
      <c r="B5022" s="12">
        <v>266</v>
      </c>
      <c r="C5022" s="426">
        <v>0.74285714285714277</v>
      </c>
      <c r="D5022" s="426">
        <v>26.101800000000001</v>
      </c>
      <c r="E5022" s="14">
        <v>3.1441530500510422</v>
      </c>
      <c r="F5022" s="14">
        <v>0</v>
      </c>
    </row>
    <row r="5023" spans="1:6" x14ac:dyDescent="0.3">
      <c r="A5023" s="425">
        <v>46654</v>
      </c>
      <c r="B5023" s="12">
        <v>267</v>
      </c>
      <c r="C5023" s="426">
        <v>0</v>
      </c>
      <c r="D5023" s="426">
        <v>25.817355555555558</v>
      </c>
      <c r="E5023" s="14">
        <v>3.0371693995629259</v>
      </c>
      <c r="F5023" s="14">
        <v>0</v>
      </c>
    </row>
    <row r="5024" spans="1:6" x14ac:dyDescent="0.3">
      <c r="A5024" s="425">
        <v>46655</v>
      </c>
      <c r="B5024" s="12">
        <v>268</v>
      </c>
      <c r="C5024" s="426">
        <v>0.94374999999999998</v>
      </c>
      <c r="D5024" s="426">
        <v>25.899844444444444</v>
      </c>
      <c r="E5024" s="14">
        <v>3.0678468933430714</v>
      </c>
      <c r="F5024" s="14">
        <v>0</v>
      </c>
    </row>
    <row r="5025" spans="1:6" x14ac:dyDescent="0.3">
      <c r="A5025" s="425">
        <v>46656</v>
      </c>
      <c r="B5025" s="12">
        <v>269</v>
      </c>
      <c r="C5025" s="426">
        <v>2.0874999999999999</v>
      </c>
      <c r="D5025" s="426">
        <v>26.141622222222225</v>
      </c>
      <c r="E5025" s="14">
        <v>3.1594011294834874</v>
      </c>
      <c r="F5025" s="14">
        <v>0</v>
      </c>
    </row>
    <row r="5026" spans="1:6" x14ac:dyDescent="0.3">
      <c r="A5026" s="425">
        <v>46657</v>
      </c>
      <c r="B5026" s="12">
        <v>270</v>
      </c>
      <c r="C5026" s="426">
        <v>0</v>
      </c>
      <c r="D5026" s="426">
        <v>26.170066666666671</v>
      </c>
      <c r="E5026" s="14">
        <v>3.1703334476584186</v>
      </c>
      <c r="F5026" s="14">
        <v>0</v>
      </c>
    </row>
    <row r="5027" spans="1:6" x14ac:dyDescent="0.3">
      <c r="A5027" s="425">
        <v>46658</v>
      </c>
      <c r="B5027" s="12">
        <v>271</v>
      </c>
      <c r="C5027" s="426">
        <v>0.57777777777777783</v>
      </c>
      <c r="D5027" s="426">
        <v>26.216999999999999</v>
      </c>
      <c r="E5027" s="14">
        <v>3.1884462693516902</v>
      </c>
      <c r="F5027" s="14">
        <v>0</v>
      </c>
    </row>
    <row r="5028" spans="1:6" x14ac:dyDescent="0.3">
      <c r="A5028" s="425">
        <v>46659</v>
      </c>
      <c r="B5028" s="12">
        <v>272</v>
      </c>
      <c r="C5028" s="426">
        <v>0.21249999999999999</v>
      </c>
      <c r="D5028" s="426">
        <v>26.252839999999999</v>
      </c>
      <c r="E5028" s="14">
        <v>3.2023404328839575</v>
      </c>
      <c r="F5028" s="14">
        <v>0</v>
      </c>
    </row>
    <row r="5029" spans="1:6" x14ac:dyDescent="0.3">
      <c r="A5029" s="425">
        <v>46660</v>
      </c>
      <c r="B5029" s="12">
        <v>273</v>
      </c>
      <c r="C5029" s="426">
        <v>0.95</v>
      </c>
      <c r="D5029" s="426">
        <v>26.109480000000001</v>
      </c>
      <c r="E5029" s="14">
        <v>3.1470885640386435</v>
      </c>
      <c r="F5029" s="14">
        <v>0</v>
      </c>
    </row>
    <row r="5030" spans="1:6" x14ac:dyDescent="0.3">
      <c r="A5030" s="425">
        <v>46661</v>
      </c>
      <c r="B5030" s="12">
        <v>274</v>
      </c>
      <c r="C5030" s="426">
        <v>5.5714285714285712</v>
      </c>
      <c r="D5030" s="426">
        <v>26.19652</v>
      </c>
      <c r="E5030" s="14">
        <v>3.2335399279374291</v>
      </c>
      <c r="F5030" s="14">
        <v>0</v>
      </c>
    </row>
    <row r="5031" spans="1:6" x14ac:dyDescent="0.3">
      <c r="A5031" s="425">
        <v>46662</v>
      </c>
      <c r="B5031" s="12">
        <v>275</v>
      </c>
      <c r="C5031" s="426">
        <v>7.5400000000000009</v>
      </c>
      <c r="D5031" s="426">
        <v>26.403880000000001</v>
      </c>
      <c r="E5031" s="14">
        <v>3.3158494653789616</v>
      </c>
      <c r="F5031" s="14">
        <v>0</v>
      </c>
    </row>
    <row r="5032" spans="1:6" x14ac:dyDescent="0.3">
      <c r="A5032" s="425">
        <v>46663</v>
      </c>
      <c r="B5032" s="12">
        <v>276</v>
      </c>
      <c r="C5032" s="426">
        <v>0</v>
      </c>
      <c r="D5032" s="426">
        <v>26.283560000000001</v>
      </c>
      <c r="E5032" s="14">
        <v>3.2678644387754772</v>
      </c>
      <c r="F5032" s="14">
        <v>0</v>
      </c>
    </row>
    <row r="5033" spans="1:6" x14ac:dyDescent="0.3">
      <c r="A5033" s="425">
        <v>46664</v>
      </c>
      <c r="B5033" s="12">
        <v>277</v>
      </c>
      <c r="C5033" s="426">
        <v>0.52222222222222225</v>
      </c>
      <c r="D5033" s="426">
        <v>26.36036</v>
      </c>
      <c r="E5033" s="14">
        <v>3.2984211741757385</v>
      </c>
      <c r="F5033" s="14">
        <v>0</v>
      </c>
    </row>
    <row r="5034" spans="1:6" x14ac:dyDescent="0.3">
      <c r="A5034" s="425">
        <v>46665</v>
      </c>
      <c r="B5034" s="12">
        <v>278</v>
      </c>
      <c r="C5034" s="426">
        <v>1.6111111111111112</v>
      </c>
      <c r="D5034" s="426">
        <v>26.437159999999999</v>
      </c>
      <c r="E5034" s="14">
        <v>3.3292321462019645</v>
      </c>
      <c r="F5034" s="14">
        <v>0</v>
      </c>
    </row>
    <row r="5035" spans="1:6" x14ac:dyDescent="0.3">
      <c r="A5035" s="425">
        <v>46666</v>
      </c>
      <c r="B5035" s="12">
        <v>279</v>
      </c>
      <c r="C5035" s="426">
        <v>4.8499999999999996</v>
      </c>
      <c r="D5035" s="426">
        <v>26.380839999999999</v>
      </c>
      <c r="E5035" s="14">
        <v>3.3066125457073747</v>
      </c>
      <c r="F5035" s="14">
        <v>0</v>
      </c>
    </row>
    <row r="5036" spans="1:6" x14ac:dyDescent="0.3">
      <c r="A5036" s="425">
        <v>46667</v>
      </c>
      <c r="B5036" s="12">
        <v>280</v>
      </c>
      <c r="C5036" s="426">
        <v>0.57999999999999996</v>
      </c>
      <c r="D5036" s="426">
        <v>26.411560000000001</v>
      </c>
      <c r="E5036" s="14">
        <v>3.3189335303552938</v>
      </c>
      <c r="F5036" s="14">
        <v>0</v>
      </c>
    </row>
    <row r="5037" spans="1:6" x14ac:dyDescent="0.3">
      <c r="A5037" s="425">
        <v>46668</v>
      </c>
      <c r="B5037" s="12">
        <v>281</v>
      </c>
      <c r="C5037" s="426">
        <v>2.6444444444444444</v>
      </c>
      <c r="D5037" s="426">
        <v>26.3322</v>
      </c>
      <c r="E5037" s="14">
        <v>3.2871875553159513</v>
      </c>
      <c r="F5037" s="14">
        <v>0</v>
      </c>
    </row>
    <row r="5038" spans="1:6" x14ac:dyDescent="0.3">
      <c r="A5038" s="425">
        <v>46669</v>
      </c>
      <c r="B5038" s="12">
        <v>282</v>
      </c>
      <c r="C5038" s="426">
        <v>2.7722222222222226</v>
      </c>
      <c r="D5038" s="426">
        <v>26.439720000000001</v>
      </c>
      <c r="E5038" s="14">
        <v>3.3302635653129968</v>
      </c>
      <c r="F5038" s="14">
        <v>0</v>
      </c>
    </row>
    <row r="5039" spans="1:6" x14ac:dyDescent="0.3">
      <c r="A5039" s="425">
        <v>46670</v>
      </c>
      <c r="B5039" s="12">
        <v>283</v>
      </c>
      <c r="C5039" s="426">
        <v>0.25</v>
      </c>
      <c r="D5039" s="426">
        <v>26.498600000000003</v>
      </c>
      <c r="E5039" s="14">
        <v>3.3540644454675648</v>
      </c>
      <c r="F5039" s="14">
        <v>0</v>
      </c>
    </row>
    <row r="5040" spans="1:6" x14ac:dyDescent="0.3">
      <c r="A5040" s="425">
        <v>46671</v>
      </c>
      <c r="B5040" s="12">
        <v>284</v>
      </c>
      <c r="C5040" s="426">
        <v>1.675</v>
      </c>
      <c r="D5040" s="426">
        <v>26.549800000000001</v>
      </c>
      <c r="E5040" s="14">
        <v>3.374882922885873</v>
      </c>
      <c r="F5040" s="14">
        <v>0</v>
      </c>
    </row>
    <row r="5041" spans="1:6" x14ac:dyDescent="0.3">
      <c r="A5041" s="425">
        <v>46672</v>
      </c>
      <c r="B5041" s="12">
        <v>285</v>
      </c>
      <c r="C5041" s="426">
        <v>5.5555555555555552E-2</v>
      </c>
      <c r="D5041" s="426">
        <v>26.60868</v>
      </c>
      <c r="E5041" s="14">
        <v>3.3989648220638036</v>
      </c>
      <c r="F5041" s="14">
        <v>0</v>
      </c>
    </row>
    <row r="5042" spans="1:6" x14ac:dyDescent="0.3">
      <c r="A5042" s="425">
        <v>46673</v>
      </c>
      <c r="B5042" s="12">
        <v>286</v>
      </c>
      <c r="C5042" s="426">
        <v>0</v>
      </c>
      <c r="D5042" s="426">
        <v>26.65476</v>
      </c>
      <c r="E5042" s="14">
        <v>3.4179166736901925</v>
      </c>
      <c r="F5042" s="14">
        <v>0</v>
      </c>
    </row>
    <row r="5043" spans="1:6" x14ac:dyDescent="0.3">
      <c r="A5043" s="425">
        <v>46674</v>
      </c>
      <c r="B5043" s="12">
        <v>287</v>
      </c>
      <c r="C5043" s="426">
        <v>1.6666666666666667</v>
      </c>
      <c r="D5043" s="426">
        <v>26.670120000000004</v>
      </c>
      <c r="E5043" s="14">
        <v>3.4242545032974672</v>
      </c>
      <c r="F5043" s="14">
        <v>0</v>
      </c>
    </row>
    <row r="5044" spans="1:6" x14ac:dyDescent="0.3">
      <c r="A5044" s="425">
        <v>46675</v>
      </c>
      <c r="B5044" s="12">
        <v>288</v>
      </c>
      <c r="C5044" s="426">
        <v>1.6714285714285713</v>
      </c>
      <c r="D5044" s="426">
        <v>26.5242</v>
      </c>
      <c r="E5044" s="14">
        <v>3.3644594769353389</v>
      </c>
      <c r="F5044" s="14">
        <v>0</v>
      </c>
    </row>
    <row r="5045" spans="1:6" x14ac:dyDescent="0.3">
      <c r="A5045" s="425">
        <v>46676</v>
      </c>
      <c r="B5045" s="12">
        <v>289</v>
      </c>
      <c r="C5045" s="426">
        <v>1.3666666666666667</v>
      </c>
      <c r="D5045" s="426">
        <v>26.434600000000003</v>
      </c>
      <c r="E5045" s="14">
        <v>3.328201010355369</v>
      </c>
      <c r="F5045" s="14">
        <v>0</v>
      </c>
    </row>
    <row r="5046" spans="1:6" x14ac:dyDescent="0.3">
      <c r="A5046" s="425">
        <v>46677</v>
      </c>
      <c r="B5046" s="12">
        <v>290</v>
      </c>
      <c r="C5046" s="426">
        <v>5.177777777777778</v>
      </c>
      <c r="D5046" s="426">
        <v>26.629159999999999</v>
      </c>
      <c r="E5046" s="14">
        <v>3.4073764584285469</v>
      </c>
      <c r="F5046" s="14">
        <v>0</v>
      </c>
    </row>
    <row r="5047" spans="1:6" x14ac:dyDescent="0.3">
      <c r="A5047" s="425">
        <v>46678</v>
      </c>
      <c r="B5047" s="12">
        <v>291</v>
      </c>
      <c r="C5047" s="426">
        <v>0.9</v>
      </c>
      <c r="D5047" s="426">
        <v>26.624040000000001</v>
      </c>
      <c r="E5047" s="14">
        <v>3.4052718386351843</v>
      </c>
      <c r="F5047" s="14">
        <v>0</v>
      </c>
    </row>
    <row r="5048" spans="1:6" x14ac:dyDescent="0.3">
      <c r="A5048" s="425">
        <v>46679</v>
      </c>
      <c r="B5048" s="12">
        <v>292</v>
      </c>
      <c r="C5048" s="426">
        <v>0</v>
      </c>
      <c r="D5048" s="426">
        <v>26.787880000000001</v>
      </c>
      <c r="E5048" s="14">
        <v>3.4731865352599187</v>
      </c>
      <c r="F5048" s="14">
        <v>0</v>
      </c>
    </row>
    <row r="5049" spans="1:6" x14ac:dyDescent="0.3">
      <c r="A5049" s="425">
        <v>46680</v>
      </c>
      <c r="B5049" s="12">
        <v>293</v>
      </c>
      <c r="C5049" s="426">
        <v>0.57999999999999996</v>
      </c>
      <c r="D5049" s="426">
        <v>26.711079999999999</v>
      </c>
      <c r="E5049" s="14">
        <v>3.4412056655286367</v>
      </c>
      <c r="F5049" s="14">
        <v>0</v>
      </c>
    </row>
    <row r="5050" spans="1:6" x14ac:dyDescent="0.3">
      <c r="A5050" s="425">
        <v>46681</v>
      </c>
      <c r="B5050" s="12">
        <v>294</v>
      </c>
      <c r="C5050" s="426">
        <v>2.5</v>
      </c>
      <c r="D5050" s="426">
        <v>26.847044444444442</v>
      </c>
      <c r="E5050" s="14">
        <v>3.4979996280664798</v>
      </c>
      <c r="F5050" s="14">
        <v>0</v>
      </c>
    </row>
    <row r="5051" spans="1:6" x14ac:dyDescent="0.3">
      <c r="A5051" s="425">
        <v>46682</v>
      </c>
      <c r="B5051" s="12">
        <v>295</v>
      </c>
      <c r="C5051" s="426">
        <v>0.58888888888888891</v>
      </c>
      <c r="D5051" s="426">
        <v>26.613799999999998</v>
      </c>
      <c r="E5051" s="14">
        <v>3.4010660206589542</v>
      </c>
      <c r="F5051" s="14">
        <v>0</v>
      </c>
    </row>
    <row r="5052" spans="1:6" x14ac:dyDescent="0.3">
      <c r="A5052" s="425">
        <v>46683</v>
      </c>
      <c r="B5052" s="12">
        <v>296</v>
      </c>
      <c r="C5052" s="426">
        <v>0.88888888888888884</v>
      </c>
      <c r="D5052" s="426">
        <v>26.58052</v>
      </c>
      <c r="E5052" s="14">
        <v>3.3874286015285593</v>
      </c>
      <c r="F5052" s="14">
        <v>0</v>
      </c>
    </row>
    <row r="5053" spans="1:6" x14ac:dyDescent="0.3">
      <c r="A5053" s="425">
        <v>46684</v>
      </c>
      <c r="B5053" s="12">
        <v>297</v>
      </c>
      <c r="C5053" s="426">
        <v>2.3937499999999998</v>
      </c>
      <c r="D5053" s="426">
        <v>26.521639999999998</v>
      </c>
      <c r="E5053" s="14">
        <v>3.3634186955634431</v>
      </c>
      <c r="F5053" s="14">
        <v>0</v>
      </c>
    </row>
    <row r="5054" spans="1:6" x14ac:dyDescent="0.3">
      <c r="A5054" s="425">
        <v>46685</v>
      </c>
      <c r="B5054" s="12">
        <v>298</v>
      </c>
      <c r="C5054" s="426">
        <v>2.125</v>
      </c>
      <c r="D5054" s="426">
        <v>26.728999999999999</v>
      </c>
      <c r="E5054" s="14">
        <v>3.4486448178912879</v>
      </c>
      <c r="F5054" s="14">
        <v>0</v>
      </c>
    </row>
    <row r="5055" spans="1:6" x14ac:dyDescent="0.3">
      <c r="A5055" s="425">
        <v>46686</v>
      </c>
      <c r="B5055" s="12">
        <v>299</v>
      </c>
      <c r="C5055" s="426">
        <v>3.8149999999999999</v>
      </c>
      <c r="D5055" s="426">
        <v>26.639400000000002</v>
      </c>
      <c r="E5055" s="14">
        <v>3.4115891206562048</v>
      </c>
      <c r="F5055" s="14">
        <v>0</v>
      </c>
    </row>
    <row r="5056" spans="1:6" x14ac:dyDescent="0.3">
      <c r="A5056" s="425">
        <v>46687</v>
      </c>
      <c r="B5056" s="12">
        <v>300</v>
      </c>
      <c r="C5056" s="426">
        <v>0.53749999999999998</v>
      </c>
      <c r="D5056" s="426">
        <v>26.695719999999998</v>
      </c>
      <c r="E5056" s="14">
        <v>3.4348404045650147</v>
      </c>
      <c r="F5056" s="14">
        <v>0</v>
      </c>
    </row>
    <row r="5057" spans="1:6" x14ac:dyDescent="0.3">
      <c r="A5057" s="425">
        <v>46688</v>
      </c>
      <c r="B5057" s="12">
        <v>301</v>
      </c>
      <c r="C5057" s="426">
        <v>4.1111111111111107</v>
      </c>
      <c r="D5057" s="426">
        <v>26.782760000000003</v>
      </c>
      <c r="E5057" s="14">
        <v>3.4710464546598465</v>
      </c>
      <c r="F5057" s="14">
        <v>0</v>
      </c>
    </row>
    <row r="5058" spans="1:6" x14ac:dyDescent="0.3">
      <c r="A5058" s="425">
        <v>46689</v>
      </c>
      <c r="B5058" s="12">
        <v>302</v>
      </c>
      <c r="C5058" s="426">
        <v>0.1111111111111111</v>
      </c>
      <c r="D5058" s="426">
        <v>26.798120000000001</v>
      </c>
      <c r="E5058" s="14">
        <v>3.4774701382107942</v>
      </c>
      <c r="F5058" s="14">
        <v>0</v>
      </c>
    </row>
    <row r="5059" spans="1:6" x14ac:dyDescent="0.3">
      <c r="A5059" s="425">
        <v>46690</v>
      </c>
      <c r="B5059" s="12">
        <v>303</v>
      </c>
      <c r="C5059" s="426">
        <v>5.322222222222222</v>
      </c>
      <c r="D5059" s="426">
        <v>26.813479999999998</v>
      </c>
      <c r="E5059" s="14">
        <v>3.4839041500869667</v>
      </c>
      <c r="F5059" s="14">
        <v>0</v>
      </c>
    </row>
    <row r="5060" spans="1:6" x14ac:dyDescent="0.3">
      <c r="A5060" s="425">
        <v>46691</v>
      </c>
      <c r="B5060" s="12">
        <v>304</v>
      </c>
      <c r="C5060" s="426">
        <v>3</v>
      </c>
      <c r="D5060" s="426">
        <v>26.979880000000001</v>
      </c>
      <c r="E5060" s="14">
        <v>3.5542694765295484</v>
      </c>
      <c r="F5060" s="14">
        <v>0</v>
      </c>
    </row>
    <row r="5061" spans="1:6" x14ac:dyDescent="0.3">
      <c r="A5061" s="425">
        <v>46692</v>
      </c>
      <c r="B5061" s="12">
        <v>305</v>
      </c>
      <c r="C5061" s="426">
        <v>0.78888888888888886</v>
      </c>
      <c r="D5061" s="426">
        <v>26.792999999999999</v>
      </c>
      <c r="E5061" s="14">
        <v>3.5038140561816213</v>
      </c>
      <c r="F5061" s="14">
        <v>0</v>
      </c>
    </row>
    <row r="5062" spans="1:6" x14ac:dyDescent="0.3">
      <c r="A5062" s="425">
        <v>46693</v>
      </c>
      <c r="B5062" s="12">
        <v>306</v>
      </c>
      <c r="C5062" s="426">
        <v>0.68888888888888888</v>
      </c>
      <c r="D5062" s="426">
        <v>26.723880000000001</v>
      </c>
      <c r="E5062" s="14">
        <v>3.4747680619895811</v>
      </c>
      <c r="F5062" s="14">
        <v>0</v>
      </c>
    </row>
    <row r="5063" spans="1:6" x14ac:dyDescent="0.3">
      <c r="A5063" s="425">
        <v>46694</v>
      </c>
      <c r="B5063" s="12">
        <v>307</v>
      </c>
      <c r="C5063" s="426">
        <v>0</v>
      </c>
      <c r="D5063" s="426">
        <v>26.769960000000005</v>
      </c>
      <c r="E5063" s="14">
        <v>3.4941086582006906</v>
      </c>
      <c r="F5063" s="14">
        <v>0</v>
      </c>
    </row>
    <row r="5064" spans="1:6" x14ac:dyDescent="0.3">
      <c r="A5064" s="425">
        <v>46695</v>
      </c>
      <c r="B5064" s="12">
        <v>308</v>
      </c>
      <c r="C5064" s="426">
        <v>3.2375000000000003</v>
      </c>
      <c r="D5064" s="426">
        <v>26.782760000000003</v>
      </c>
      <c r="E5064" s="14">
        <v>3.4994976551078785</v>
      </c>
      <c r="F5064" s="14">
        <v>0</v>
      </c>
    </row>
    <row r="5065" spans="1:6" x14ac:dyDescent="0.3">
      <c r="A5065" s="425">
        <v>46696</v>
      </c>
      <c r="B5065" s="12">
        <v>309</v>
      </c>
      <c r="C5065" s="426">
        <v>3.2399999999999998</v>
      </c>
      <c r="D5065" s="426">
        <v>26.92868</v>
      </c>
      <c r="E5065" s="14">
        <v>3.56144384014096</v>
      </c>
      <c r="F5065" s="14">
        <v>0</v>
      </c>
    </row>
    <row r="5066" spans="1:6" x14ac:dyDescent="0.3">
      <c r="A5066" s="425">
        <v>46697</v>
      </c>
      <c r="B5066" s="12">
        <v>310</v>
      </c>
      <c r="C5066" s="426">
        <v>0.79999999999999993</v>
      </c>
      <c r="D5066" s="426">
        <v>26.997800000000005</v>
      </c>
      <c r="E5066" s="14">
        <v>3.5911159765983505</v>
      </c>
      <c r="F5066" s="14">
        <v>0</v>
      </c>
    </row>
    <row r="5067" spans="1:6" x14ac:dyDescent="0.3">
      <c r="A5067" s="425">
        <v>46698</v>
      </c>
      <c r="B5067" s="12">
        <v>311</v>
      </c>
      <c r="C5067" s="426">
        <v>1.9750000000000001</v>
      </c>
      <c r="D5067" s="426">
        <v>27.08484</v>
      </c>
      <c r="E5067" s="14">
        <v>3.6287829837560621</v>
      </c>
      <c r="F5067" s="14">
        <v>0</v>
      </c>
    </row>
    <row r="5068" spans="1:6" x14ac:dyDescent="0.3">
      <c r="A5068" s="425">
        <v>46699</v>
      </c>
      <c r="B5068" s="12">
        <v>312</v>
      </c>
      <c r="C5068" s="426">
        <v>0.42777777777777776</v>
      </c>
      <c r="D5068" s="426">
        <v>26.887720000000002</v>
      </c>
      <c r="E5068" s="14">
        <v>3.5439603379882314</v>
      </c>
      <c r="F5068" s="14">
        <v>0</v>
      </c>
    </row>
    <row r="5069" spans="1:6" x14ac:dyDescent="0.3">
      <c r="A5069" s="425">
        <v>46700</v>
      </c>
      <c r="B5069" s="12">
        <v>313</v>
      </c>
      <c r="C5069" s="426">
        <v>6.0166666666666675</v>
      </c>
      <c r="D5069" s="426">
        <v>26.967079999999999</v>
      </c>
      <c r="E5069" s="14">
        <v>3.577902177349424</v>
      </c>
      <c r="F5069" s="14">
        <v>0</v>
      </c>
    </row>
    <row r="5070" spans="1:6" x14ac:dyDescent="0.3">
      <c r="A5070" s="425">
        <v>46701</v>
      </c>
      <c r="B5070" s="12">
        <v>314</v>
      </c>
      <c r="C5070" s="426">
        <v>2.5375000000000001</v>
      </c>
      <c r="D5070" s="426">
        <v>27.020840000000003</v>
      </c>
      <c r="E5070" s="14">
        <v>3.6010538473260274</v>
      </c>
      <c r="F5070" s="14">
        <v>0</v>
      </c>
    </row>
    <row r="5071" spans="1:6" x14ac:dyDescent="0.3">
      <c r="A5071" s="425">
        <v>46702</v>
      </c>
      <c r="B5071" s="12">
        <v>315</v>
      </c>
      <c r="C5071" s="426">
        <v>0</v>
      </c>
      <c r="D5071" s="426">
        <v>27.059240000000003</v>
      </c>
      <c r="E5071" s="14">
        <v>3.6176694420652931</v>
      </c>
      <c r="F5071" s="14">
        <v>0</v>
      </c>
    </row>
    <row r="5072" spans="1:6" x14ac:dyDescent="0.3">
      <c r="A5072" s="425">
        <v>46703</v>
      </c>
      <c r="B5072" s="12">
        <v>316</v>
      </c>
      <c r="C5072" s="426">
        <v>1.0299999999999998</v>
      </c>
      <c r="D5072" s="426">
        <v>27.189799999999998</v>
      </c>
      <c r="E5072" s="14">
        <v>3.674654198996739</v>
      </c>
      <c r="F5072" s="14">
        <v>0</v>
      </c>
    </row>
    <row r="5073" spans="1:6" x14ac:dyDescent="0.3">
      <c r="A5073" s="425">
        <v>46704</v>
      </c>
      <c r="B5073" s="12">
        <v>317</v>
      </c>
      <c r="C5073" s="426">
        <v>0.05</v>
      </c>
      <c r="D5073" s="426">
        <v>27.105319999999999</v>
      </c>
      <c r="E5073" s="14">
        <v>3.637694848999689</v>
      </c>
      <c r="F5073" s="14">
        <v>0</v>
      </c>
    </row>
    <row r="5074" spans="1:6" x14ac:dyDescent="0.3">
      <c r="A5074" s="425">
        <v>46705</v>
      </c>
      <c r="B5074" s="12">
        <v>318</v>
      </c>
      <c r="C5074" s="426">
        <v>1.9214285714285713</v>
      </c>
      <c r="D5074" s="426">
        <v>27.064360000000001</v>
      </c>
      <c r="E5074" s="14">
        <v>3.6198898146175491</v>
      </c>
      <c r="F5074" s="14">
        <v>0</v>
      </c>
    </row>
    <row r="5075" spans="1:6" x14ac:dyDescent="0.3">
      <c r="A5075" s="425">
        <v>46706</v>
      </c>
      <c r="B5075" s="12">
        <v>319</v>
      </c>
      <c r="C5075" s="426">
        <v>1.7666666666666666</v>
      </c>
      <c r="D5075" s="426">
        <v>27.077159999999999</v>
      </c>
      <c r="E5075" s="14">
        <v>3.6254458550822997</v>
      </c>
      <c r="F5075" s="14">
        <v>0</v>
      </c>
    </row>
    <row r="5076" spans="1:6" x14ac:dyDescent="0.3">
      <c r="A5076" s="425">
        <v>46707</v>
      </c>
      <c r="B5076" s="12">
        <v>320</v>
      </c>
      <c r="C5076" s="426">
        <v>11.31111111111111</v>
      </c>
      <c r="D5076" s="426">
        <v>27.107880000000002</v>
      </c>
      <c r="E5076" s="14">
        <v>3.6388101473767338</v>
      </c>
      <c r="F5076" s="14">
        <v>0</v>
      </c>
    </row>
    <row r="5077" spans="1:6" x14ac:dyDescent="0.3">
      <c r="A5077" s="425">
        <v>46708</v>
      </c>
      <c r="B5077" s="12">
        <v>321</v>
      </c>
      <c r="C5077" s="426">
        <v>0</v>
      </c>
      <c r="D5077" s="426">
        <v>27.133479999999999</v>
      </c>
      <c r="E5077" s="14">
        <v>3.6499792149747967</v>
      </c>
      <c r="F5077" s="14">
        <v>0</v>
      </c>
    </row>
    <row r="5078" spans="1:6" x14ac:dyDescent="0.3">
      <c r="A5078" s="425">
        <v>46709</v>
      </c>
      <c r="B5078" s="12">
        <v>322</v>
      </c>
      <c r="C5078" s="426">
        <v>1.9416666666666667</v>
      </c>
      <c r="D5078" s="426">
        <v>27.128644444444443</v>
      </c>
      <c r="E5078" s="14">
        <v>3.6478672614293126</v>
      </c>
      <c r="F5078" s="14">
        <v>0</v>
      </c>
    </row>
    <row r="5079" spans="1:6" x14ac:dyDescent="0.3">
      <c r="A5079" s="425">
        <v>46710</v>
      </c>
      <c r="B5079" s="12">
        <v>323</v>
      </c>
      <c r="C5079" s="426">
        <v>5.9124999999999996</v>
      </c>
      <c r="D5079" s="426">
        <v>27.097355555555559</v>
      </c>
      <c r="E5079" s="14">
        <v>3.634226901186989</v>
      </c>
      <c r="F5079" s="14">
        <v>0</v>
      </c>
    </row>
    <row r="5080" spans="1:6" x14ac:dyDescent="0.3">
      <c r="A5080" s="425">
        <v>46711</v>
      </c>
      <c r="B5080" s="12">
        <v>324</v>
      </c>
      <c r="C5080" s="426">
        <v>7.75</v>
      </c>
      <c r="D5080" s="426">
        <v>27.09451111111111</v>
      </c>
      <c r="E5080" s="14">
        <v>3.6329890339651283</v>
      </c>
      <c r="F5080" s="14">
        <v>0</v>
      </c>
    </row>
    <row r="5081" spans="1:6" x14ac:dyDescent="0.3">
      <c r="A5081" s="425">
        <v>46712</v>
      </c>
      <c r="B5081" s="12">
        <v>325</v>
      </c>
      <c r="C5081" s="426">
        <v>5.5250000000000004</v>
      </c>
      <c r="D5081" s="426">
        <v>27.169319999999999</v>
      </c>
      <c r="E5081" s="14">
        <v>3.6656650741274115</v>
      </c>
      <c r="F5081" s="14">
        <v>0</v>
      </c>
    </row>
    <row r="5082" spans="1:6" x14ac:dyDescent="0.3">
      <c r="A5082" s="425">
        <v>46713</v>
      </c>
      <c r="B5082" s="12">
        <v>326</v>
      </c>
      <c r="C5082" s="426">
        <v>8.0555555555555554</v>
      </c>
      <c r="D5082" s="426">
        <v>26.884022222222224</v>
      </c>
      <c r="E5082" s="14">
        <v>3.5423856233920668</v>
      </c>
      <c r="F5082" s="14">
        <v>0</v>
      </c>
    </row>
    <row r="5083" spans="1:6" x14ac:dyDescent="0.3">
      <c r="A5083" s="425">
        <v>46714</v>
      </c>
      <c r="B5083" s="12">
        <v>327</v>
      </c>
      <c r="C5083" s="426">
        <v>2.4714285714285715</v>
      </c>
      <c r="D5083" s="426">
        <v>26.943755555555555</v>
      </c>
      <c r="E5083" s="14">
        <v>3.5678974616311527</v>
      </c>
      <c r="F5083" s="14">
        <v>0</v>
      </c>
    </row>
    <row r="5084" spans="1:6" x14ac:dyDescent="0.3">
      <c r="A5084" s="425">
        <v>46715</v>
      </c>
      <c r="B5084" s="12">
        <v>328</v>
      </c>
      <c r="C5084" s="426">
        <v>1.53125</v>
      </c>
      <c r="D5084" s="426">
        <v>26.980733333333333</v>
      </c>
      <c r="E5084" s="14">
        <v>3.5837698019636148</v>
      </c>
      <c r="F5084" s="14">
        <v>0</v>
      </c>
    </row>
    <row r="5085" spans="1:6" x14ac:dyDescent="0.3">
      <c r="A5085" s="425">
        <v>46716</v>
      </c>
      <c r="B5085" s="12">
        <v>329</v>
      </c>
      <c r="C5085" s="426">
        <v>1.79375</v>
      </c>
      <c r="D5085" s="426">
        <v>26.975044444444443</v>
      </c>
      <c r="E5085" s="14">
        <v>3.5813239523770122</v>
      </c>
      <c r="F5085" s="14">
        <v>0</v>
      </c>
    </row>
    <row r="5086" spans="1:6" x14ac:dyDescent="0.3">
      <c r="A5086" s="425">
        <v>46717</v>
      </c>
      <c r="B5086" s="12">
        <v>330</v>
      </c>
      <c r="C5086" s="426">
        <v>7.1749999999999998</v>
      </c>
      <c r="D5086" s="426">
        <v>27.020555555555553</v>
      </c>
      <c r="E5086" s="14">
        <v>3.6009310136582346</v>
      </c>
      <c r="F5086" s="14">
        <v>0</v>
      </c>
    </row>
    <row r="5087" spans="1:6" x14ac:dyDescent="0.3">
      <c r="A5087" s="425">
        <v>46718</v>
      </c>
      <c r="B5087" s="12">
        <v>331</v>
      </c>
      <c r="C5087" s="426">
        <v>14.45</v>
      </c>
      <c r="D5087" s="426">
        <v>26.949444444444445</v>
      </c>
      <c r="E5087" s="14">
        <v>3.5703354102319276</v>
      </c>
      <c r="F5087" s="14">
        <v>0</v>
      </c>
    </row>
    <row r="5088" spans="1:6" x14ac:dyDescent="0.3">
      <c r="A5088" s="425">
        <v>46719</v>
      </c>
      <c r="B5088" s="12">
        <v>332</v>
      </c>
      <c r="C5088" s="426">
        <v>9.2437499999999986</v>
      </c>
      <c r="D5088" s="426">
        <v>27.034777777777776</v>
      </c>
      <c r="E5088" s="14">
        <v>3.6070771060261726</v>
      </c>
      <c r="F5088" s="14">
        <v>0</v>
      </c>
    </row>
    <row r="5089" spans="1:6" x14ac:dyDescent="0.3">
      <c r="A5089" s="425">
        <v>46720</v>
      </c>
      <c r="B5089" s="12">
        <v>333</v>
      </c>
      <c r="C5089" s="426">
        <v>2.4857142857142853</v>
      </c>
      <c r="D5089" s="426">
        <v>27.208288888888891</v>
      </c>
      <c r="E5089" s="14">
        <v>3.6827854962633668</v>
      </c>
      <c r="F5089" s="14">
        <v>0</v>
      </c>
    </row>
    <row r="5090" spans="1:6" x14ac:dyDescent="0.3">
      <c r="A5090" s="425">
        <v>46721</v>
      </c>
      <c r="B5090" s="12">
        <v>334</v>
      </c>
      <c r="C5090" s="426">
        <v>1.9000000000000001</v>
      </c>
      <c r="D5090" s="426">
        <v>27.154244444444448</v>
      </c>
      <c r="E5090" s="14">
        <v>3.6590600611496886</v>
      </c>
      <c r="F5090" s="14">
        <v>0</v>
      </c>
    </row>
    <row r="5091" spans="1:6" x14ac:dyDescent="0.3">
      <c r="A5091" s="425">
        <v>46722</v>
      </c>
      <c r="B5091" s="12">
        <v>335</v>
      </c>
      <c r="C5091" s="426">
        <v>5.73</v>
      </c>
      <c r="D5091" s="426">
        <v>27.05468888888889</v>
      </c>
      <c r="E5091" s="14">
        <v>3.6156967576905301</v>
      </c>
      <c r="F5091" s="14">
        <v>0</v>
      </c>
    </row>
    <row r="5092" spans="1:6" x14ac:dyDescent="0.3">
      <c r="A5092" s="425">
        <v>46723</v>
      </c>
      <c r="B5092" s="12">
        <v>336</v>
      </c>
      <c r="C5092" s="426">
        <v>2.0062500000000001</v>
      </c>
      <c r="D5092" s="426">
        <v>27.037622222222222</v>
      </c>
      <c r="E5092" s="14">
        <v>3.6083074044568311</v>
      </c>
      <c r="F5092" s="14">
        <v>0</v>
      </c>
    </row>
    <row r="5093" spans="1:6" x14ac:dyDescent="0.3">
      <c r="A5093" s="425">
        <v>46724</v>
      </c>
      <c r="B5093" s="12">
        <v>337</v>
      </c>
      <c r="C5093" s="426">
        <v>5.9555555555555557</v>
      </c>
      <c r="D5093" s="426">
        <v>26.885159999999999</v>
      </c>
      <c r="E5093" s="14">
        <v>3.5428700864866185</v>
      </c>
      <c r="F5093" s="14">
        <v>0</v>
      </c>
    </row>
    <row r="5094" spans="1:6" x14ac:dyDescent="0.3">
      <c r="A5094" s="425">
        <v>46725</v>
      </c>
      <c r="B5094" s="12">
        <v>338</v>
      </c>
      <c r="C5094" s="426">
        <v>7.4611111111111121</v>
      </c>
      <c r="D5094" s="426">
        <v>27.02084</v>
      </c>
      <c r="E5094" s="14">
        <v>3.6010538473260261</v>
      </c>
      <c r="F5094" s="14">
        <v>0</v>
      </c>
    </row>
    <row r="5095" spans="1:6" x14ac:dyDescent="0.3">
      <c r="A5095" s="425">
        <v>46726</v>
      </c>
      <c r="B5095" s="12">
        <v>339</v>
      </c>
      <c r="C5095" s="426">
        <v>4.9000000000000004</v>
      </c>
      <c r="D5095" s="426">
        <v>26.821159999999999</v>
      </c>
      <c r="E5095" s="14">
        <v>3.5157080229314448</v>
      </c>
      <c r="F5095" s="14">
        <v>0</v>
      </c>
    </row>
    <row r="5096" spans="1:6" x14ac:dyDescent="0.3">
      <c r="A5096" s="425">
        <v>46727</v>
      </c>
      <c r="B5096" s="12">
        <v>340</v>
      </c>
      <c r="C5096" s="426">
        <v>5.2555555555555555</v>
      </c>
      <c r="D5096" s="426">
        <v>26.910760000000003</v>
      </c>
      <c r="E5096" s="14">
        <v>3.553785661417439</v>
      </c>
      <c r="F5096" s="14">
        <v>0</v>
      </c>
    </row>
    <row r="5097" spans="1:6" x14ac:dyDescent="0.3">
      <c r="A5097" s="425">
        <v>46728</v>
      </c>
      <c r="B5097" s="12">
        <v>341</v>
      </c>
      <c r="C5097" s="426">
        <v>3.35</v>
      </c>
      <c r="D5097" s="426">
        <v>27.031933333333335</v>
      </c>
      <c r="E5097" s="14">
        <v>3.6058471676280446</v>
      </c>
      <c r="F5097" s="14">
        <v>0</v>
      </c>
    </row>
    <row r="5098" spans="1:6" x14ac:dyDescent="0.3">
      <c r="A5098" s="425">
        <v>46729</v>
      </c>
      <c r="B5098" s="12">
        <v>342</v>
      </c>
      <c r="C5098" s="426">
        <v>3.0333333333333332</v>
      </c>
      <c r="D5098" s="426">
        <v>27.188377777777774</v>
      </c>
      <c r="E5098" s="14">
        <v>3.6740293481119477</v>
      </c>
      <c r="F5098" s="14">
        <v>0</v>
      </c>
    </row>
    <row r="5099" spans="1:6" x14ac:dyDescent="0.3">
      <c r="A5099" s="425">
        <v>46730</v>
      </c>
      <c r="B5099" s="12">
        <v>343</v>
      </c>
      <c r="C5099" s="426">
        <v>6.1428571428571432</v>
      </c>
      <c r="D5099" s="426">
        <v>26.906777777777776</v>
      </c>
      <c r="E5099" s="14">
        <v>3.5520857765371234</v>
      </c>
      <c r="F5099" s="14">
        <v>0</v>
      </c>
    </row>
    <row r="5100" spans="1:6" x14ac:dyDescent="0.3">
      <c r="A5100" s="425">
        <v>46731</v>
      </c>
      <c r="B5100" s="12">
        <v>344</v>
      </c>
      <c r="C5100" s="426">
        <v>8.6083333333333325</v>
      </c>
      <c r="D5100" s="426">
        <v>26.77252</v>
      </c>
      <c r="E5100" s="14">
        <v>3.4951858795479032</v>
      </c>
      <c r="F5100" s="14">
        <v>0</v>
      </c>
    </row>
    <row r="5101" spans="1:6" x14ac:dyDescent="0.3">
      <c r="A5101" s="425">
        <v>46732</v>
      </c>
      <c r="B5101" s="12">
        <v>345</v>
      </c>
      <c r="C5101" s="426">
        <v>10.75</v>
      </c>
      <c r="D5101" s="426">
        <v>26.813479999999998</v>
      </c>
      <c r="E5101" s="14">
        <v>3.5124607414811226</v>
      </c>
      <c r="F5101" s="14">
        <v>0</v>
      </c>
    </row>
    <row r="5102" spans="1:6" x14ac:dyDescent="0.3">
      <c r="A5102" s="425">
        <v>46733</v>
      </c>
      <c r="B5102" s="12">
        <v>346</v>
      </c>
      <c r="C5102" s="426">
        <v>11.9</v>
      </c>
      <c r="D5102" s="426">
        <v>26.762280000000004</v>
      </c>
      <c r="E5102" s="14">
        <v>3.4908787278482825</v>
      </c>
      <c r="F5102" s="14">
        <v>0</v>
      </c>
    </row>
    <row r="5103" spans="1:6" x14ac:dyDescent="0.3">
      <c r="A5103" s="425">
        <v>46734</v>
      </c>
      <c r="B5103" s="12">
        <v>347</v>
      </c>
      <c r="C5103" s="426">
        <v>10.692857142857141</v>
      </c>
      <c r="D5103" s="426">
        <v>26.887720000000002</v>
      </c>
      <c r="E5103" s="14">
        <v>3.5439603379882318</v>
      </c>
      <c r="F5103" s="14">
        <v>0</v>
      </c>
    </row>
    <row r="5104" spans="1:6" x14ac:dyDescent="0.3">
      <c r="A5104" s="425">
        <v>46735</v>
      </c>
      <c r="B5104" s="12">
        <v>348</v>
      </c>
      <c r="C5104" s="426">
        <v>16.95</v>
      </c>
      <c r="D5104" s="426">
        <v>26.713639999999998</v>
      </c>
      <c r="E5104" s="14">
        <v>3.4704828510289714</v>
      </c>
      <c r="F5104" s="14">
        <v>0</v>
      </c>
    </row>
    <row r="5105" spans="1:6" x14ac:dyDescent="0.3">
      <c r="A5105" s="425">
        <v>46736</v>
      </c>
      <c r="B5105" s="12">
        <v>349</v>
      </c>
      <c r="C5105" s="426">
        <v>2.4500000000000002</v>
      </c>
      <c r="D5105" s="426">
        <v>26.83652</v>
      </c>
      <c r="E5105" s="14">
        <v>3.522210402537147</v>
      </c>
      <c r="F5105" s="14">
        <v>0</v>
      </c>
    </row>
    <row r="5106" spans="1:6" x14ac:dyDescent="0.3">
      <c r="A5106" s="425">
        <v>46737</v>
      </c>
      <c r="B5106" s="12">
        <v>350</v>
      </c>
      <c r="C5106" s="426">
        <v>15.488888888888889</v>
      </c>
      <c r="D5106" s="426">
        <v>26.997799999999998</v>
      </c>
      <c r="E5106" s="14">
        <v>3.5911159765983505</v>
      </c>
      <c r="F5106" s="14">
        <v>0</v>
      </c>
    </row>
    <row r="5107" spans="1:6" x14ac:dyDescent="0.3">
      <c r="A5107" s="425">
        <v>46738</v>
      </c>
      <c r="B5107" s="12">
        <v>351</v>
      </c>
      <c r="C5107" s="426">
        <v>7.4400000000000022</v>
      </c>
      <c r="D5107" s="426">
        <v>26.953000000000003</v>
      </c>
      <c r="E5107" s="14">
        <v>3.5718598572620572</v>
      </c>
      <c r="F5107" s="14">
        <v>0</v>
      </c>
    </row>
    <row r="5108" spans="1:6" x14ac:dyDescent="0.3">
      <c r="A5108" s="425">
        <v>46739</v>
      </c>
      <c r="B5108" s="12">
        <v>352</v>
      </c>
      <c r="C5108" s="426">
        <v>8.2499999999999982</v>
      </c>
      <c r="D5108" s="426">
        <v>26.959400000000002</v>
      </c>
      <c r="E5108" s="14">
        <v>3.5746052756087985</v>
      </c>
      <c r="F5108" s="14">
        <v>0</v>
      </c>
    </row>
    <row r="5109" spans="1:6" x14ac:dyDescent="0.3">
      <c r="A5109" s="425">
        <v>46740</v>
      </c>
      <c r="B5109" s="12">
        <v>353</v>
      </c>
      <c r="C5109" s="426">
        <v>16.485714285714288</v>
      </c>
      <c r="D5109" s="426">
        <v>26.785320000000002</v>
      </c>
      <c r="E5109" s="14">
        <v>3.5005763216698256</v>
      </c>
      <c r="F5109" s="14">
        <v>0</v>
      </c>
    </row>
    <row r="5110" spans="1:6" x14ac:dyDescent="0.3">
      <c r="A5110" s="425">
        <v>46741</v>
      </c>
      <c r="B5110" s="12">
        <v>354</v>
      </c>
      <c r="C5110" s="426">
        <v>7.46875</v>
      </c>
      <c r="D5110" s="426">
        <v>26.647933333333334</v>
      </c>
      <c r="E5110" s="14">
        <v>3.4430958083634895</v>
      </c>
      <c r="F5110" s="14">
        <v>0</v>
      </c>
    </row>
    <row r="5111" spans="1:6" x14ac:dyDescent="0.3">
      <c r="A5111" s="425">
        <v>46742</v>
      </c>
      <c r="B5111" s="12">
        <v>355</v>
      </c>
      <c r="C5111" s="426">
        <v>8.1000000000000014</v>
      </c>
      <c r="D5111" s="426">
        <v>26.995240000000003</v>
      </c>
      <c r="E5111" s="14">
        <v>3.5900132253627581</v>
      </c>
      <c r="F5111" s="14">
        <v>0</v>
      </c>
    </row>
    <row r="5112" spans="1:6" x14ac:dyDescent="0.3">
      <c r="A5112" s="425">
        <v>46743</v>
      </c>
      <c r="B5112" s="12">
        <v>356</v>
      </c>
      <c r="C5112" s="426">
        <v>3.5944444444444446</v>
      </c>
      <c r="D5112" s="426">
        <v>26.773800000000001</v>
      </c>
      <c r="E5112" s="14">
        <v>3.4957245985916239</v>
      </c>
      <c r="F5112" s="14">
        <v>0</v>
      </c>
    </row>
    <row r="5113" spans="1:6" x14ac:dyDescent="0.3">
      <c r="A5113" s="425">
        <v>46744</v>
      </c>
      <c r="B5113" s="12">
        <v>357</v>
      </c>
      <c r="C5113" s="426">
        <v>6.1437499999999998</v>
      </c>
      <c r="D5113" s="426">
        <v>26.821800000000003</v>
      </c>
      <c r="E5113" s="14">
        <v>3.515978747311348</v>
      </c>
      <c r="F5113" s="14">
        <v>0</v>
      </c>
    </row>
    <row r="5114" spans="1:6" x14ac:dyDescent="0.3">
      <c r="A5114" s="425">
        <v>46745</v>
      </c>
      <c r="B5114" s="12">
        <v>358</v>
      </c>
      <c r="C5114" s="426">
        <v>5.9333333333333336</v>
      </c>
      <c r="D5114" s="426">
        <v>26.83652</v>
      </c>
      <c r="E5114" s="14">
        <v>3.522210402537147</v>
      </c>
      <c r="F5114" s="14">
        <v>0</v>
      </c>
    </row>
    <row r="5115" spans="1:6" x14ac:dyDescent="0.3">
      <c r="A5115" s="425">
        <v>46746</v>
      </c>
      <c r="B5115" s="12">
        <v>359</v>
      </c>
      <c r="C5115" s="426">
        <v>7.5625</v>
      </c>
      <c r="D5115" s="426">
        <v>26.577960000000004</v>
      </c>
      <c r="E5115" s="14">
        <v>3.414138788927795</v>
      </c>
      <c r="F5115" s="14">
        <v>0</v>
      </c>
    </row>
    <row r="5116" spans="1:6" x14ac:dyDescent="0.3">
      <c r="A5116" s="425">
        <v>46747</v>
      </c>
      <c r="B5116" s="12">
        <v>360</v>
      </c>
      <c r="C5116" s="426">
        <v>5.8611111111111107</v>
      </c>
      <c r="D5116" s="426">
        <v>26.852733333333333</v>
      </c>
      <c r="E5116" s="14">
        <v>3.5290853374816913</v>
      </c>
      <c r="F5116" s="14">
        <v>0</v>
      </c>
    </row>
    <row r="5117" spans="1:6" x14ac:dyDescent="0.3">
      <c r="A5117" s="425">
        <v>46748</v>
      </c>
      <c r="B5117" s="12">
        <v>361</v>
      </c>
      <c r="C5117" s="426">
        <v>7.8166666666666664</v>
      </c>
      <c r="D5117" s="426">
        <v>26.881177777777779</v>
      </c>
      <c r="E5117" s="14">
        <v>3.5411747163670042</v>
      </c>
      <c r="F5117" s="14">
        <v>0</v>
      </c>
    </row>
    <row r="5118" spans="1:6" x14ac:dyDescent="0.3">
      <c r="A5118" s="425">
        <v>46749</v>
      </c>
      <c r="B5118" s="12">
        <v>362</v>
      </c>
      <c r="C5118" s="426">
        <v>6.614285714285713</v>
      </c>
      <c r="D5118" s="426">
        <v>26.572200000000002</v>
      </c>
      <c r="E5118" s="14">
        <v>3.4117646914853328</v>
      </c>
      <c r="F5118" s="14">
        <v>0</v>
      </c>
    </row>
    <row r="5119" spans="1:6" x14ac:dyDescent="0.3">
      <c r="A5119" s="425">
        <v>46750</v>
      </c>
      <c r="B5119" s="12">
        <v>363</v>
      </c>
      <c r="C5119" s="426">
        <v>11.285714285714286</v>
      </c>
      <c r="D5119" s="426">
        <v>26.650777777777776</v>
      </c>
      <c r="E5119" s="14">
        <v>3.4442774662483098</v>
      </c>
      <c r="F5119" s="14">
        <v>0</v>
      </c>
    </row>
    <row r="5120" spans="1:6" x14ac:dyDescent="0.3">
      <c r="A5120" s="425">
        <v>46751</v>
      </c>
      <c r="B5120" s="12">
        <v>364</v>
      </c>
      <c r="C5120" s="426">
        <v>8.18888888888889</v>
      </c>
      <c r="D5120" s="426">
        <v>26.443133333333332</v>
      </c>
      <c r="E5120" s="14">
        <v>3.3589477497635163</v>
      </c>
      <c r="F5120" s="14">
        <v>0</v>
      </c>
    </row>
    <row r="5121" spans="1:6" x14ac:dyDescent="0.3">
      <c r="A5121" s="425">
        <v>46752</v>
      </c>
      <c r="B5121" s="12">
        <v>365</v>
      </c>
      <c r="C5121" s="426">
        <v>3.5124999999999997</v>
      </c>
      <c r="D5121" s="426">
        <v>26.63086666666667</v>
      </c>
      <c r="E5121" s="14">
        <v>3.436013319501412</v>
      </c>
      <c r="F5121" s="14">
        <v>0</v>
      </c>
    </row>
    <row r="5122" spans="1:6" x14ac:dyDescent="0.3">
      <c r="A5122" s="425">
        <v>46753</v>
      </c>
      <c r="B5122" s="12">
        <v>1</v>
      </c>
      <c r="C5122" s="426">
        <v>19</v>
      </c>
      <c r="D5122" s="426">
        <v>26.366333333333337</v>
      </c>
      <c r="E5122" s="14">
        <v>3.32786426308886</v>
      </c>
      <c r="F5122" s="14">
        <v>0</v>
      </c>
    </row>
    <row r="5123" spans="1:6" x14ac:dyDescent="0.3">
      <c r="A5123" s="425">
        <v>46754</v>
      </c>
      <c r="B5123" s="12">
        <v>2</v>
      </c>
      <c r="C5123" s="426">
        <v>25.112500000000001</v>
      </c>
      <c r="D5123" s="426">
        <v>26.391080000000002</v>
      </c>
      <c r="E5123" s="14">
        <v>3.3378520236023852</v>
      </c>
      <c r="F5123" s="14">
        <v>0</v>
      </c>
    </row>
    <row r="5124" spans="1:6" x14ac:dyDescent="0.3">
      <c r="A5124" s="425">
        <v>46755</v>
      </c>
      <c r="B5124" s="12">
        <v>3</v>
      </c>
      <c r="C5124" s="426">
        <v>6.625</v>
      </c>
      <c r="D5124" s="426">
        <v>26.649640000000005</v>
      </c>
      <c r="E5124" s="14">
        <v>3.4438047604652868</v>
      </c>
      <c r="F5124" s="14">
        <v>0</v>
      </c>
    </row>
    <row r="5125" spans="1:6" x14ac:dyDescent="0.3">
      <c r="A5125" s="425">
        <v>46756</v>
      </c>
      <c r="B5125" s="12">
        <v>4</v>
      </c>
      <c r="C5125" s="426">
        <v>4.6187500000000004</v>
      </c>
      <c r="D5125" s="426">
        <v>26.739240000000002</v>
      </c>
      <c r="E5125" s="14">
        <v>3.4812045339453439</v>
      </c>
      <c r="F5125" s="14">
        <v>0</v>
      </c>
    </row>
    <row r="5126" spans="1:6" x14ac:dyDescent="0.3">
      <c r="A5126" s="425">
        <v>46757</v>
      </c>
      <c r="B5126" s="12">
        <v>5</v>
      </c>
      <c r="C5126" s="426">
        <v>4.8722222222222227</v>
      </c>
      <c r="D5126" s="426">
        <v>26.536999999999999</v>
      </c>
      <c r="E5126" s="14">
        <v>3.3972878730950749</v>
      </c>
      <c r="F5126" s="14">
        <v>0</v>
      </c>
    </row>
    <row r="5127" spans="1:6" x14ac:dyDescent="0.3">
      <c r="A5127" s="425">
        <v>46758</v>
      </c>
      <c r="B5127" s="12">
        <v>6</v>
      </c>
      <c r="C5127" s="426">
        <v>2.1111111111111112</v>
      </c>
      <c r="D5127" s="426">
        <v>26.64452</v>
      </c>
      <c r="E5127" s="14">
        <v>3.441678287793565</v>
      </c>
      <c r="F5127" s="14">
        <v>0</v>
      </c>
    </row>
    <row r="5128" spans="1:6" x14ac:dyDescent="0.3">
      <c r="A5128" s="425">
        <v>46759</v>
      </c>
      <c r="B5128" s="12">
        <v>7</v>
      </c>
      <c r="C5128" s="426">
        <v>3.9649999999999999</v>
      </c>
      <c r="D5128" s="426">
        <v>26.69828</v>
      </c>
      <c r="E5128" s="14">
        <v>3.4640636859608467</v>
      </c>
      <c r="F5128" s="14">
        <v>0</v>
      </c>
    </row>
    <row r="5129" spans="1:6" x14ac:dyDescent="0.3">
      <c r="A5129" s="425">
        <v>46760</v>
      </c>
      <c r="B5129" s="12">
        <v>8</v>
      </c>
      <c r="C5129" s="426">
        <v>6.1150000000000002</v>
      </c>
      <c r="D5129" s="426">
        <v>26.723880000000001</v>
      </c>
      <c r="E5129" s="14">
        <v>3.4747680619895815</v>
      </c>
      <c r="F5129" s="14">
        <v>0</v>
      </c>
    </row>
    <row r="5130" spans="1:6" x14ac:dyDescent="0.3">
      <c r="A5130" s="425">
        <v>46761</v>
      </c>
      <c r="B5130" s="12">
        <v>9</v>
      </c>
      <c r="C5130" s="426">
        <v>7.5299999999999994</v>
      </c>
      <c r="D5130" s="426">
        <v>26.51652</v>
      </c>
      <c r="E5130" s="14">
        <v>3.3888899358487299</v>
      </c>
      <c r="F5130" s="14">
        <v>0</v>
      </c>
    </row>
    <row r="5131" spans="1:6" x14ac:dyDescent="0.3">
      <c r="A5131" s="425">
        <v>46762</v>
      </c>
      <c r="B5131" s="12">
        <v>10</v>
      </c>
      <c r="C5131" s="426">
        <v>8.5500000000000007</v>
      </c>
      <c r="D5131" s="426">
        <v>26.462760000000003</v>
      </c>
      <c r="E5131" s="14">
        <v>3.3669325236415926</v>
      </c>
      <c r="F5131" s="14">
        <v>0</v>
      </c>
    </row>
    <row r="5132" spans="1:6" x14ac:dyDescent="0.3">
      <c r="A5132" s="425">
        <v>46763</v>
      </c>
      <c r="B5132" s="12">
        <v>11</v>
      </c>
      <c r="C5132" s="426">
        <v>11.172222222222222</v>
      </c>
      <c r="D5132" s="426">
        <v>26.621480000000002</v>
      </c>
      <c r="E5132" s="14">
        <v>3.4321233987446815</v>
      </c>
      <c r="F5132" s="14">
        <v>0</v>
      </c>
    </row>
    <row r="5133" spans="1:6" x14ac:dyDescent="0.3">
      <c r="A5133" s="425">
        <v>46764</v>
      </c>
      <c r="B5133" s="12">
        <v>12</v>
      </c>
      <c r="C5133" s="426">
        <v>9.8555555555555561</v>
      </c>
      <c r="D5133" s="426">
        <v>26.539560000000002</v>
      </c>
      <c r="E5133" s="14">
        <v>3.3983389046961685</v>
      </c>
      <c r="F5133" s="14">
        <v>0</v>
      </c>
    </row>
    <row r="5134" spans="1:6" x14ac:dyDescent="0.3">
      <c r="A5134" s="425">
        <v>46765</v>
      </c>
      <c r="B5134" s="12">
        <v>13</v>
      </c>
      <c r="C5134" s="426">
        <v>5.4</v>
      </c>
      <c r="D5134" s="426">
        <v>26.60868</v>
      </c>
      <c r="E5134" s="14">
        <v>3.4268251894577695</v>
      </c>
      <c r="F5134" s="14">
        <v>0</v>
      </c>
    </row>
    <row r="5135" spans="1:6" x14ac:dyDescent="0.3">
      <c r="A5135" s="425">
        <v>46766</v>
      </c>
      <c r="B5135" s="12">
        <v>14</v>
      </c>
      <c r="C5135" s="426">
        <v>3.3875000000000002</v>
      </c>
      <c r="D5135" s="426">
        <v>26.636839999999999</v>
      </c>
      <c r="E5135" s="14">
        <v>3.4384907364441695</v>
      </c>
      <c r="F5135" s="14">
        <v>0</v>
      </c>
    </row>
    <row r="5136" spans="1:6" x14ac:dyDescent="0.3">
      <c r="A5136" s="425">
        <v>46767</v>
      </c>
      <c r="B5136" s="12">
        <v>15</v>
      </c>
      <c r="C5136" s="426">
        <v>19.542857142857144</v>
      </c>
      <c r="D5136" s="426">
        <v>26.316839999999999</v>
      </c>
      <c r="E5136" s="14">
        <v>3.3079685746657641</v>
      </c>
      <c r="F5136" s="14">
        <v>0</v>
      </c>
    </row>
    <row r="5137" spans="1:6" x14ac:dyDescent="0.3">
      <c r="A5137" s="425">
        <v>46768</v>
      </c>
      <c r="B5137" s="12">
        <v>16</v>
      </c>
      <c r="C5137" s="426">
        <v>12.549999999999999</v>
      </c>
      <c r="D5137" s="426">
        <v>26.575400000000002</v>
      </c>
      <c r="E5137" s="14">
        <v>3.4130834551385565</v>
      </c>
      <c r="F5137" s="14">
        <v>0</v>
      </c>
    </row>
    <row r="5138" spans="1:6" x14ac:dyDescent="0.3">
      <c r="A5138" s="425">
        <v>46769</v>
      </c>
      <c r="B5138" s="12">
        <v>17</v>
      </c>
      <c r="C5138" s="426">
        <v>8</v>
      </c>
      <c r="D5138" s="426">
        <v>26.636839999999999</v>
      </c>
      <c r="E5138" s="14">
        <v>3.4384907364441695</v>
      </c>
      <c r="F5138" s="14">
        <v>0</v>
      </c>
    </row>
    <row r="5139" spans="1:6" x14ac:dyDescent="0.3">
      <c r="A5139" s="425">
        <v>46770</v>
      </c>
      <c r="B5139" s="12">
        <v>18</v>
      </c>
      <c r="C5139" s="426">
        <v>15.622222222222222</v>
      </c>
      <c r="D5139" s="426">
        <v>26.59844</v>
      </c>
      <c r="E5139" s="14">
        <v>3.4225917941745738</v>
      </c>
      <c r="F5139" s="14">
        <v>0</v>
      </c>
    </row>
    <row r="5140" spans="1:6" x14ac:dyDescent="0.3">
      <c r="A5140" s="425">
        <v>46771</v>
      </c>
      <c r="B5140" s="12">
        <v>19</v>
      </c>
      <c r="C5140" s="426">
        <v>5.54</v>
      </c>
      <c r="D5140" s="426">
        <v>26.368040000000001</v>
      </c>
      <c r="E5140" s="14">
        <v>3.3285522193021064</v>
      </c>
      <c r="F5140" s="14">
        <v>0</v>
      </c>
    </row>
    <row r="5141" spans="1:6" x14ac:dyDescent="0.3">
      <c r="A5141" s="425">
        <v>46772</v>
      </c>
      <c r="B5141" s="12">
        <v>20</v>
      </c>
      <c r="C5141" s="426">
        <v>7.6950000000000003</v>
      </c>
      <c r="D5141" s="426">
        <v>26.475559999999998</v>
      </c>
      <c r="E5141" s="14">
        <v>3.3721490359723365</v>
      </c>
      <c r="F5141" s="14">
        <v>0</v>
      </c>
    </row>
    <row r="5142" spans="1:6" x14ac:dyDescent="0.3">
      <c r="A5142" s="425">
        <v>46773</v>
      </c>
      <c r="B5142" s="12">
        <v>21</v>
      </c>
      <c r="C5142" s="426">
        <v>2.5062500000000001</v>
      </c>
      <c r="D5142" s="426">
        <v>26.713639999999998</v>
      </c>
      <c r="E5142" s="14">
        <v>3.4704828510289718</v>
      </c>
      <c r="F5142" s="14">
        <v>0</v>
      </c>
    </row>
    <row r="5143" spans="1:6" x14ac:dyDescent="0.3">
      <c r="A5143" s="425">
        <v>46774</v>
      </c>
      <c r="B5143" s="12">
        <v>22</v>
      </c>
      <c r="C5143" s="426">
        <v>12.11</v>
      </c>
      <c r="D5143" s="426">
        <v>26.626600000000003</v>
      </c>
      <c r="E5143" s="14">
        <v>3.4342446945165999</v>
      </c>
      <c r="F5143" s="14">
        <v>0</v>
      </c>
    </row>
    <row r="5144" spans="1:6" x14ac:dyDescent="0.3">
      <c r="A5144" s="425">
        <v>46775</v>
      </c>
      <c r="B5144" s="12">
        <v>23</v>
      </c>
      <c r="C5144" s="426">
        <v>5.6444444444444439</v>
      </c>
      <c r="D5144" s="426">
        <v>26.721320000000002</v>
      </c>
      <c r="E5144" s="14">
        <v>3.473696326564276</v>
      </c>
      <c r="F5144" s="14">
        <v>0</v>
      </c>
    </row>
    <row r="5145" spans="1:6" x14ac:dyDescent="0.3">
      <c r="A5145" s="425">
        <v>46776</v>
      </c>
      <c r="B5145" s="12">
        <v>24</v>
      </c>
      <c r="C5145" s="426">
        <v>1.03125</v>
      </c>
      <c r="D5145" s="426">
        <v>26.667559999999998</v>
      </c>
      <c r="E5145" s="14">
        <v>3.451256480250513</v>
      </c>
      <c r="F5145" s="14">
        <v>0</v>
      </c>
    </row>
    <row r="5146" spans="1:6" x14ac:dyDescent="0.3">
      <c r="A5146" s="425">
        <v>46777</v>
      </c>
      <c r="B5146" s="12">
        <v>25</v>
      </c>
      <c r="C5146" s="426">
        <v>3.2600000000000002</v>
      </c>
      <c r="D5146" s="426">
        <v>26.734120000000004</v>
      </c>
      <c r="E5146" s="14">
        <v>3.4790578889487258</v>
      </c>
      <c r="F5146" s="14">
        <v>0</v>
      </c>
    </row>
    <row r="5147" spans="1:6" x14ac:dyDescent="0.3">
      <c r="A5147" s="425">
        <v>46778</v>
      </c>
      <c r="B5147" s="12">
        <v>26</v>
      </c>
      <c r="C5147" s="426">
        <v>4.6375000000000002</v>
      </c>
      <c r="D5147" s="426">
        <v>26.585639999999998</v>
      </c>
      <c r="E5147" s="14">
        <v>3.4173065125242172</v>
      </c>
      <c r="F5147" s="14">
        <v>0</v>
      </c>
    </row>
    <row r="5148" spans="1:6" x14ac:dyDescent="0.3">
      <c r="A5148" s="425">
        <v>46779</v>
      </c>
      <c r="B5148" s="12">
        <v>27</v>
      </c>
      <c r="C5148" s="426">
        <v>12.264999999999999</v>
      </c>
      <c r="D5148" s="426">
        <v>26.59076</v>
      </c>
      <c r="E5148" s="14">
        <v>3.4194197637058745</v>
      </c>
      <c r="F5148" s="14">
        <v>0</v>
      </c>
    </row>
    <row r="5149" spans="1:6" x14ac:dyDescent="0.3">
      <c r="A5149" s="425">
        <v>46780</v>
      </c>
      <c r="B5149" s="12">
        <v>28</v>
      </c>
      <c r="C5149" s="426">
        <v>2.1222222222222222</v>
      </c>
      <c r="D5149" s="426">
        <v>26.529320000000002</v>
      </c>
      <c r="E5149" s="14">
        <v>3.3941364978127977</v>
      </c>
      <c r="F5149" s="14">
        <v>0</v>
      </c>
    </row>
    <row r="5150" spans="1:6" x14ac:dyDescent="0.3">
      <c r="A5150" s="425">
        <v>46781</v>
      </c>
      <c r="B5150" s="12">
        <v>29</v>
      </c>
      <c r="C5150" s="426">
        <v>4.9849999999999994</v>
      </c>
      <c r="D5150" s="426">
        <v>26.465888888888891</v>
      </c>
      <c r="E5150" s="14">
        <v>3.3682070110553153</v>
      </c>
      <c r="F5150" s="14">
        <v>0</v>
      </c>
    </row>
    <row r="5151" spans="1:6" x14ac:dyDescent="0.3">
      <c r="A5151" s="425">
        <v>46782</v>
      </c>
      <c r="B5151" s="12">
        <v>30</v>
      </c>
      <c r="C5151" s="426">
        <v>23.512499999999999</v>
      </c>
      <c r="D5151" s="426">
        <v>26.639400000000002</v>
      </c>
      <c r="E5151" s="14">
        <v>3.4395529659074855</v>
      </c>
      <c r="F5151" s="14">
        <v>0</v>
      </c>
    </row>
    <row r="5152" spans="1:6" x14ac:dyDescent="0.3">
      <c r="A5152" s="425">
        <v>46783</v>
      </c>
      <c r="B5152" s="12">
        <v>31</v>
      </c>
      <c r="C5152" s="426">
        <v>7.1099999999999994</v>
      </c>
      <c r="D5152" s="426">
        <v>26.398759999999999</v>
      </c>
      <c r="E5152" s="14">
        <v>3.3409570895002476</v>
      </c>
      <c r="F5152" s="14">
        <v>0</v>
      </c>
    </row>
    <row r="5153" spans="1:6" x14ac:dyDescent="0.3">
      <c r="A5153" s="425">
        <v>46784</v>
      </c>
      <c r="B5153" s="12">
        <v>32</v>
      </c>
      <c r="C5153" s="426">
        <v>12.071428571428571</v>
      </c>
      <c r="D5153" s="426">
        <v>26.398759999999999</v>
      </c>
      <c r="E5153" s="14">
        <v>3.3137948367400822</v>
      </c>
      <c r="F5153" s="14">
        <v>0</v>
      </c>
    </row>
    <row r="5154" spans="1:6" x14ac:dyDescent="0.3">
      <c r="A5154" s="425">
        <v>46785</v>
      </c>
      <c r="B5154" s="12">
        <v>33</v>
      </c>
      <c r="C5154" s="426">
        <v>16.84375</v>
      </c>
      <c r="D5154" s="426">
        <v>26.304040000000004</v>
      </c>
      <c r="E5154" s="14">
        <v>3.2759880825449814</v>
      </c>
      <c r="F5154" s="14">
        <v>0</v>
      </c>
    </row>
    <row r="5155" spans="1:6" x14ac:dyDescent="0.3">
      <c r="A5155" s="425">
        <v>46786</v>
      </c>
      <c r="B5155" s="12">
        <v>34</v>
      </c>
      <c r="C5155" s="426">
        <v>8.9500000000000011</v>
      </c>
      <c r="D5155" s="426">
        <v>26.457639999999998</v>
      </c>
      <c r="E5155" s="14">
        <v>3.3374914326724672</v>
      </c>
      <c r="F5155" s="14">
        <v>0</v>
      </c>
    </row>
    <row r="5156" spans="1:6" x14ac:dyDescent="0.3">
      <c r="A5156" s="425">
        <v>46787</v>
      </c>
      <c r="B5156" s="12">
        <v>35</v>
      </c>
      <c r="C5156" s="426">
        <v>3.4833333333333334</v>
      </c>
      <c r="D5156" s="426">
        <v>26.48836</v>
      </c>
      <c r="E5156" s="14">
        <v>3.349914383142397</v>
      </c>
      <c r="F5156" s="14">
        <v>0</v>
      </c>
    </row>
    <row r="5157" spans="1:6" x14ac:dyDescent="0.3">
      <c r="A5157" s="425">
        <v>46788</v>
      </c>
      <c r="B5157" s="12">
        <v>36</v>
      </c>
      <c r="C5157" s="426">
        <v>8.6</v>
      </c>
      <c r="D5157" s="426">
        <v>26.403880000000001</v>
      </c>
      <c r="E5157" s="14">
        <v>3.315849465378963</v>
      </c>
      <c r="F5157" s="14">
        <v>0</v>
      </c>
    </row>
    <row r="5158" spans="1:6" x14ac:dyDescent="0.3">
      <c r="A5158" s="425">
        <v>46789</v>
      </c>
      <c r="B5158" s="12">
        <v>37</v>
      </c>
      <c r="C5158" s="426">
        <v>5.5277777777777777</v>
      </c>
      <c r="D5158" s="426">
        <v>26.659880000000001</v>
      </c>
      <c r="E5158" s="14">
        <v>3.4200281414433102</v>
      </c>
      <c r="F5158" s="14">
        <v>0</v>
      </c>
    </row>
    <row r="5159" spans="1:6" x14ac:dyDescent="0.3">
      <c r="A5159" s="425">
        <v>46790</v>
      </c>
      <c r="B5159" s="12">
        <v>38</v>
      </c>
      <c r="C5159" s="426">
        <v>10.029999999999999</v>
      </c>
      <c r="D5159" s="426">
        <v>26.50628</v>
      </c>
      <c r="E5159" s="14">
        <v>3.3571799729257874</v>
      </c>
      <c r="F5159" s="14">
        <v>0</v>
      </c>
    </row>
    <row r="5160" spans="1:6" x14ac:dyDescent="0.3">
      <c r="A5160" s="425">
        <v>46791</v>
      </c>
      <c r="B5160" s="12">
        <v>39</v>
      </c>
      <c r="C5160" s="426">
        <v>10.78888888888889</v>
      </c>
      <c r="D5160" s="426">
        <v>26.508839999999999</v>
      </c>
      <c r="E5160" s="14">
        <v>3.3582190499716496</v>
      </c>
      <c r="F5160" s="14">
        <v>0</v>
      </c>
    </row>
    <row r="5161" spans="1:6" x14ac:dyDescent="0.3">
      <c r="A5161" s="425">
        <v>46792</v>
      </c>
      <c r="B5161" s="12">
        <v>40</v>
      </c>
      <c r="C5161" s="426">
        <v>6.58</v>
      </c>
      <c r="D5161" s="426">
        <v>26.542120000000004</v>
      </c>
      <c r="E5161" s="14">
        <v>3.3717529040419318</v>
      </c>
      <c r="F5161" s="14">
        <v>0</v>
      </c>
    </row>
    <row r="5162" spans="1:6" x14ac:dyDescent="0.3">
      <c r="A5162" s="425">
        <v>46793</v>
      </c>
      <c r="B5162" s="12">
        <v>41</v>
      </c>
      <c r="C5162" s="426">
        <v>6.5055555555555555</v>
      </c>
      <c r="D5162" s="426">
        <v>26.437159999999999</v>
      </c>
      <c r="E5162" s="14">
        <v>3.3292321462019645</v>
      </c>
      <c r="F5162" s="14">
        <v>0</v>
      </c>
    </row>
    <row r="5163" spans="1:6" x14ac:dyDescent="0.3">
      <c r="A5163" s="425">
        <v>46794</v>
      </c>
      <c r="B5163" s="12">
        <v>42</v>
      </c>
      <c r="C5163" s="426">
        <v>10.490000000000002</v>
      </c>
      <c r="D5163" s="426">
        <v>26.411559999999998</v>
      </c>
      <c r="E5163" s="14">
        <v>3.3189335303552912</v>
      </c>
      <c r="F5163" s="14">
        <v>0</v>
      </c>
    </row>
    <row r="5164" spans="1:6" x14ac:dyDescent="0.3">
      <c r="A5164" s="425">
        <v>46795</v>
      </c>
      <c r="B5164" s="12">
        <v>43</v>
      </c>
      <c r="C5164" s="426">
        <v>17.12777777777778</v>
      </c>
      <c r="D5164" s="426">
        <v>26.352679999999999</v>
      </c>
      <c r="E5164" s="14">
        <v>3.2953540715741592</v>
      </c>
      <c r="F5164" s="14">
        <v>0</v>
      </c>
    </row>
    <row r="5165" spans="1:6" x14ac:dyDescent="0.3">
      <c r="A5165" s="425">
        <v>46796</v>
      </c>
      <c r="B5165" s="12">
        <v>44</v>
      </c>
      <c r="C5165" s="426">
        <v>5.0250000000000004</v>
      </c>
      <c r="D5165" s="426">
        <v>26.401320000000002</v>
      </c>
      <c r="E5165" s="14">
        <v>3.3148220096089664</v>
      </c>
      <c r="F5165" s="14">
        <v>0</v>
      </c>
    </row>
    <row r="5166" spans="1:6" x14ac:dyDescent="0.3">
      <c r="A5166" s="425">
        <v>46797</v>
      </c>
      <c r="B5166" s="12">
        <v>45</v>
      </c>
      <c r="C5166" s="426">
        <v>17.324999999999999</v>
      </c>
      <c r="D5166" s="426">
        <v>26.377711111111111</v>
      </c>
      <c r="E5166" s="14">
        <v>3.3053599155901288</v>
      </c>
      <c r="F5166" s="14">
        <v>0</v>
      </c>
    </row>
    <row r="5167" spans="1:6" x14ac:dyDescent="0.3">
      <c r="A5167" s="425">
        <v>46798</v>
      </c>
      <c r="B5167" s="12">
        <v>46</v>
      </c>
      <c r="C5167" s="426">
        <v>1.9666666666666666</v>
      </c>
      <c r="D5167" s="426">
        <v>26.389088888888889</v>
      </c>
      <c r="E5167" s="14">
        <v>3.3099169585459203</v>
      </c>
      <c r="F5167" s="14">
        <v>0</v>
      </c>
    </row>
    <row r="5168" spans="1:6" x14ac:dyDescent="0.3">
      <c r="A5168" s="425">
        <v>46799</v>
      </c>
      <c r="B5168" s="12">
        <v>47</v>
      </c>
      <c r="C5168" s="426">
        <v>11.284999999999998</v>
      </c>
      <c r="D5168" s="426">
        <v>26.329640000000005</v>
      </c>
      <c r="E5168" s="14">
        <v>3.2861680109529412</v>
      </c>
      <c r="F5168" s="14">
        <v>0</v>
      </c>
    </row>
    <row r="5169" spans="1:6" x14ac:dyDescent="0.3">
      <c r="A5169" s="425">
        <v>46800</v>
      </c>
      <c r="B5169" s="12">
        <v>48</v>
      </c>
      <c r="C5169" s="426">
        <v>5.7700000000000005</v>
      </c>
      <c r="D5169" s="426">
        <v>26.283560000000001</v>
      </c>
      <c r="E5169" s="14">
        <v>3.2678644387754767</v>
      </c>
      <c r="F5169" s="14">
        <v>0</v>
      </c>
    </row>
    <row r="5170" spans="1:6" x14ac:dyDescent="0.3">
      <c r="A5170" s="425">
        <v>46801</v>
      </c>
      <c r="B5170" s="12">
        <v>49</v>
      </c>
      <c r="C5170" s="426">
        <v>14.875</v>
      </c>
      <c r="D5170" s="426">
        <v>26.311720000000001</v>
      </c>
      <c r="E5170" s="14">
        <v>3.279039099799665</v>
      </c>
      <c r="F5170" s="14">
        <v>0</v>
      </c>
    </row>
    <row r="5171" spans="1:6" x14ac:dyDescent="0.3">
      <c r="A5171" s="425">
        <v>46802</v>
      </c>
      <c r="B5171" s="12">
        <v>50</v>
      </c>
      <c r="C5171" s="426">
        <v>13.855</v>
      </c>
      <c r="D5171" s="426">
        <v>26.201640000000005</v>
      </c>
      <c r="E5171" s="14">
        <v>3.2355500206609391</v>
      </c>
      <c r="F5171" s="14">
        <v>0</v>
      </c>
    </row>
    <row r="5172" spans="1:6" x14ac:dyDescent="0.3">
      <c r="A5172" s="425">
        <v>46803</v>
      </c>
      <c r="B5172" s="12">
        <v>51</v>
      </c>
      <c r="C5172" s="426">
        <v>4.9666666666666668</v>
      </c>
      <c r="D5172" s="426">
        <v>26.48068</v>
      </c>
      <c r="E5172" s="14">
        <v>3.3468048162069746</v>
      </c>
      <c r="F5172" s="14">
        <v>0</v>
      </c>
    </row>
    <row r="5173" spans="1:6" x14ac:dyDescent="0.3">
      <c r="A5173" s="425">
        <v>46804</v>
      </c>
      <c r="B5173" s="12">
        <v>52</v>
      </c>
      <c r="C5173" s="426">
        <v>10.005555555555553</v>
      </c>
      <c r="D5173" s="426">
        <v>26.237480000000001</v>
      </c>
      <c r="E5173" s="14">
        <v>3.2496521386892354</v>
      </c>
      <c r="F5173" s="14">
        <v>0</v>
      </c>
    </row>
    <row r="5174" spans="1:6" x14ac:dyDescent="0.3">
      <c r="A5174" s="425">
        <v>46805</v>
      </c>
      <c r="B5174" s="12">
        <v>53</v>
      </c>
      <c r="C5174" s="426">
        <v>7.5650000000000004</v>
      </c>
      <c r="D5174" s="426">
        <v>26.47044</v>
      </c>
      <c r="E5174" s="14">
        <v>3.3426626987086192</v>
      </c>
      <c r="F5174" s="14">
        <v>0</v>
      </c>
    </row>
    <row r="5175" spans="1:6" x14ac:dyDescent="0.3">
      <c r="A5175" s="425">
        <v>46806</v>
      </c>
      <c r="B5175" s="12">
        <v>54</v>
      </c>
      <c r="C5175" s="426">
        <v>12.25</v>
      </c>
      <c r="D5175" s="426">
        <v>26.490919999999999</v>
      </c>
      <c r="E5175" s="14">
        <v>3.3509514729849936</v>
      </c>
      <c r="F5175" s="14">
        <v>0</v>
      </c>
    </row>
    <row r="5176" spans="1:6" x14ac:dyDescent="0.3">
      <c r="A5176" s="425">
        <v>46807</v>
      </c>
      <c r="B5176" s="12">
        <v>55</v>
      </c>
      <c r="C5176" s="426">
        <v>9.21875</v>
      </c>
      <c r="D5176" s="426">
        <v>26.513960000000004</v>
      </c>
      <c r="E5176" s="14">
        <v>3.360298056058276</v>
      </c>
      <c r="F5176" s="14">
        <v>0</v>
      </c>
    </row>
    <row r="5177" spans="1:6" x14ac:dyDescent="0.3">
      <c r="A5177" s="425">
        <v>46808</v>
      </c>
      <c r="B5177" s="12">
        <v>56</v>
      </c>
      <c r="C5177" s="426">
        <v>7.7111111111111104</v>
      </c>
      <c r="D5177" s="426">
        <v>26.593320000000002</v>
      </c>
      <c r="E5177" s="14">
        <v>3.392668065375716</v>
      </c>
      <c r="F5177" s="14">
        <v>0</v>
      </c>
    </row>
    <row r="5178" spans="1:6" x14ac:dyDescent="0.3">
      <c r="A5178" s="425">
        <v>46809</v>
      </c>
      <c r="B5178" s="12">
        <v>57</v>
      </c>
      <c r="C5178" s="426">
        <v>7.8250000000000002</v>
      </c>
      <c r="D5178" s="426">
        <v>26.577960000000004</v>
      </c>
      <c r="E5178" s="14">
        <v>3.3863815630015521</v>
      </c>
      <c r="F5178" s="14">
        <v>0</v>
      </c>
    </row>
    <row r="5179" spans="1:6" x14ac:dyDescent="0.3">
      <c r="A5179" s="425">
        <v>46810</v>
      </c>
      <c r="B5179" s="12">
        <v>58</v>
      </c>
      <c r="C5179" s="426">
        <v>7.3944444444444439</v>
      </c>
      <c r="D5179" s="426">
        <v>26.409000000000006</v>
      </c>
      <c r="E5179" s="14">
        <v>3.3179052257261641</v>
      </c>
      <c r="F5179" s="14">
        <v>0</v>
      </c>
    </row>
    <row r="5180" spans="1:6" x14ac:dyDescent="0.3">
      <c r="A5180" s="425">
        <v>46811</v>
      </c>
      <c r="B5180" s="12">
        <v>59</v>
      </c>
      <c r="C5180" s="426">
        <v>9.0055555555555546</v>
      </c>
      <c r="D5180" s="426">
        <v>26.542120000000004</v>
      </c>
      <c r="E5180" s="14">
        <v>3.3717529040419318</v>
      </c>
      <c r="F5180" s="14">
        <v>0</v>
      </c>
    </row>
    <row r="5181" spans="1:6" x14ac:dyDescent="0.3">
      <c r="A5181" s="425">
        <v>46813</v>
      </c>
      <c r="B5181" s="12">
        <v>60</v>
      </c>
      <c r="C5181" s="426">
        <v>10.668749999999999</v>
      </c>
      <c r="D5181" s="426">
        <v>26.48836</v>
      </c>
      <c r="E5181" s="14">
        <v>3.3224560685264759</v>
      </c>
      <c r="F5181" s="14">
        <v>0</v>
      </c>
    </row>
    <row r="5182" spans="1:6" x14ac:dyDescent="0.3">
      <c r="A5182" s="425">
        <v>46814</v>
      </c>
      <c r="B5182" s="12">
        <v>61</v>
      </c>
      <c r="C5182" s="426">
        <v>13.237500000000001</v>
      </c>
      <c r="D5182" s="426">
        <v>26.411559999999998</v>
      </c>
      <c r="E5182" s="14">
        <v>3.2917291571556584</v>
      </c>
      <c r="F5182" s="14">
        <v>0</v>
      </c>
    </row>
    <row r="5183" spans="1:6" x14ac:dyDescent="0.3">
      <c r="A5183" s="425">
        <v>46815</v>
      </c>
      <c r="B5183" s="12">
        <v>62</v>
      </c>
      <c r="C5183" s="426">
        <v>13.399999999999999</v>
      </c>
      <c r="D5183" s="426">
        <v>26.096679999999999</v>
      </c>
      <c r="E5183" s="14">
        <v>3.1683823955380843</v>
      </c>
      <c r="F5183" s="14">
        <v>0</v>
      </c>
    </row>
    <row r="5184" spans="1:6" x14ac:dyDescent="0.3">
      <c r="A5184" s="425">
        <v>46816</v>
      </c>
      <c r="B5184" s="12">
        <v>63</v>
      </c>
      <c r="C5184" s="426">
        <v>11.177777777777779</v>
      </c>
      <c r="D5184" s="426">
        <v>26.209320000000002</v>
      </c>
      <c r="E5184" s="14">
        <v>3.2120216329933178</v>
      </c>
      <c r="F5184" s="14">
        <v>0</v>
      </c>
    </row>
    <row r="5185" spans="1:6" x14ac:dyDescent="0.3">
      <c r="A5185" s="425">
        <v>46817</v>
      </c>
      <c r="B5185" s="12">
        <v>64</v>
      </c>
      <c r="C5185" s="426">
        <v>8.9050000000000011</v>
      </c>
      <c r="D5185" s="426">
        <v>26.362920000000003</v>
      </c>
      <c r="E5185" s="14">
        <v>3.2723994828205978</v>
      </c>
      <c r="F5185" s="14">
        <v>0</v>
      </c>
    </row>
    <row r="5186" spans="1:6" x14ac:dyDescent="0.3">
      <c r="A5186" s="425">
        <v>46818</v>
      </c>
      <c r="B5186" s="12">
        <v>65</v>
      </c>
      <c r="C5186" s="426">
        <v>2.7571428571428571</v>
      </c>
      <c r="D5186" s="426">
        <v>26.588200000000001</v>
      </c>
      <c r="E5186" s="14">
        <v>3.3627798564298299</v>
      </c>
      <c r="F5186" s="14">
        <v>0</v>
      </c>
    </row>
    <row r="5187" spans="1:6" x14ac:dyDescent="0.3">
      <c r="A5187" s="425">
        <v>46819</v>
      </c>
      <c r="B5187" s="12">
        <v>66</v>
      </c>
      <c r="C5187" s="426">
        <v>15.13125</v>
      </c>
      <c r="D5187" s="426">
        <v>26.401320000000002</v>
      </c>
      <c r="E5187" s="14">
        <v>3.287651337399057</v>
      </c>
      <c r="F5187" s="14">
        <v>0</v>
      </c>
    </row>
    <row r="5188" spans="1:6" x14ac:dyDescent="0.3">
      <c r="A5188" s="425">
        <v>46820</v>
      </c>
      <c r="B5188" s="12">
        <v>67</v>
      </c>
      <c r="C5188" s="426">
        <v>17.407142857142855</v>
      </c>
      <c r="D5188" s="426">
        <v>26.4602</v>
      </c>
      <c r="E5188" s="14">
        <v>3.3111601588419477</v>
      </c>
      <c r="F5188" s="14">
        <v>0</v>
      </c>
    </row>
    <row r="5189" spans="1:6" x14ac:dyDescent="0.3">
      <c r="A5189" s="425">
        <v>46821</v>
      </c>
      <c r="B5189" s="12">
        <v>68</v>
      </c>
      <c r="C5189" s="426">
        <v>0.99375000000000002</v>
      </c>
      <c r="D5189" s="426">
        <v>26.595880000000001</v>
      </c>
      <c r="E5189" s="14">
        <v>3.3658994616454625</v>
      </c>
      <c r="F5189" s="14">
        <v>0</v>
      </c>
    </row>
    <row r="5190" spans="1:6" x14ac:dyDescent="0.3">
      <c r="A5190" s="425">
        <v>46822</v>
      </c>
      <c r="B5190" s="12">
        <v>69</v>
      </c>
      <c r="C5190" s="426">
        <v>2.0874999999999999</v>
      </c>
      <c r="D5190" s="426">
        <v>26.501159999999999</v>
      </c>
      <c r="E5190" s="14">
        <v>3.3276018291365066</v>
      </c>
      <c r="F5190" s="14">
        <v>0</v>
      </c>
    </row>
    <row r="5191" spans="1:6" x14ac:dyDescent="0.3">
      <c r="A5191" s="425">
        <v>46823</v>
      </c>
      <c r="B5191" s="12">
        <v>70</v>
      </c>
      <c r="C5191" s="426">
        <v>15.242857142857144</v>
      </c>
      <c r="D5191" s="426">
        <v>26.429480000000002</v>
      </c>
      <c r="E5191" s="14">
        <v>3.2988761491029455</v>
      </c>
      <c r="F5191" s="14">
        <v>0</v>
      </c>
    </row>
    <row r="5192" spans="1:6" x14ac:dyDescent="0.3">
      <c r="A5192" s="425">
        <v>46824</v>
      </c>
      <c r="B5192" s="12">
        <v>71</v>
      </c>
      <c r="C5192" s="426">
        <v>13.154999999999998</v>
      </c>
      <c r="D5192" s="426">
        <v>26.117159999999998</v>
      </c>
      <c r="E5192" s="14">
        <v>3.1762767773521445</v>
      </c>
      <c r="F5192" s="14">
        <v>0</v>
      </c>
    </row>
    <row r="5193" spans="1:6" x14ac:dyDescent="0.3">
      <c r="A5193" s="425">
        <v>46825</v>
      </c>
      <c r="B5193" s="12">
        <v>72</v>
      </c>
      <c r="C5193" s="426">
        <v>24.745000000000001</v>
      </c>
      <c r="D5193" s="426">
        <v>26.408999999999999</v>
      </c>
      <c r="E5193" s="14">
        <v>3.290709281252997</v>
      </c>
      <c r="F5193" s="14">
        <v>0</v>
      </c>
    </row>
    <row r="5194" spans="1:6" x14ac:dyDescent="0.3">
      <c r="A5194" s="425">
        <v>46826</v>
      </c>
      <c r="B5194" s="12">
        <v>73</v>
      </c>
      <c r="C5194" s="426">
        <v>20.672222222222224</v>
      </c>
      <c r="D5194" s="426">
        <v>26.133088888888892</v>
      </c>
      <c r="E5194" s="14">
        <v>3.182429139166886</v>
      </c>
      <c r="F5194" s="14">
        <v>0</v>
      </c>
    </row>
    <row r="5195" spans="1:6" x14ac:dyDescent="0.3">
      <c r="A5195" s="425">
        <v>46827</v>
      </c>
      <c r="B5195" s="12">
        <v>74</v>
      </c>
      <c r="C5195" s="426">
        <v>21.758333333333336</v>
      </c>
      <c r="D5195" s="426">
        <v>26.554066666666671</v>
      </c>
      <c r="E5195" s="14">
        <v>3.3489456910952109</v>
      </c>
      <c r="F5195" s="14">
        <v>0</v>
      </c>
    </row>
    <row r="5196" spans="1:6" x14ac:dyDescent="0.3">
      <c r="A5196" s="425">
        <v>46828</v>
      </c>
      <c r="B5196" s="12">
        <v>75</v>
      </c>
      <c r="C5196" s="426">
        <v>8.1624999999999996</v>
      </c>
      <c r="D5196" s="426">
        <v>26.571133333333336</v>
      </c>
      <c r="E5196" s="14">
        <v>3.3558565007513397</v>
      </c>
      <c r="F5196" s="14">
        <v>0</v>
      </c>
    </row>
    <row r="5197" spans="1:6" x14ac:dyDescent="0.3">
      <c r="A5197" s="425">
        <v>46829</v>
      </c>
      <c r="B5197" s="12">
        <v>76</v>
      </c>
      <c r="C5197" s="426">
        <v>8.1444444444444439</v>
      </c>
      <c r="D5197" s="426">
        <v>26.704822222222223</v>
      </c>
      <c r="E5197" s="14">
        <v>3.4104258309531628</v>
      </c>
      <c r="F5197" s="14">
        <v>0</v>
      </c>
    </row>
    <row r="5198" spans="1:6" x14ac:dyDescent="0.3">
      <c r="A5198" s="425">
        <v>46830</v>
      </c>
      <c r="B5198" s="12">
        <v>77</v>
      </c>
      <c r="C5198" s="426">
        <v>5.6333333333333337</v>
      </c>
      <c r="D5198" s="426">
        <v>26.5626</v>
      </c>
      <c r="E5198" s="14">
        <v>3.3523995281445873</v>
      </c>
      <c r="F5198" s="14">
        <v>0</v>
      </c>
    </row>
    <row r="5199" spans="1:6" x14ac:dyDescent="0.3">
      <c r="A5199" s="425">
        <v>46831</v>
      </c>
      <c r="B5199" s="12">
        <v>78</v>
      </c>
      <c r="C5199" s="426">
        <v>7.6388888888888875</v>
      </c>
      <c r="D5199" s="426">
        <v>26.591044444444446</v>
      </c>
      <c r="E5199" s="14">
        <v>3.363934969327588</v>
      </c>
      <c r="F5199" s="14">
        <v>0</v>
      </c>
    </row>
    <row r="5200" spans="1:6" x14ac:dyDescent="0.3">
      <c r="A5200" s="425">
        <v>46832</v>
      </c>
      <c r="B5200" s="12">
        <v>79</v>
      </c>
      <c r="C5200" s="426">
        <v>7.8611111111111107</v>
      </c>
      <c r="D5200" s="426">
        <v>26.480111111111114</v>
      </c>
      <c r="E5200" s="14">
        <v>3.3191436403212284</v>
      </c>
      <c r="F5200" s="14">
        <v>0</v>
      </c>
    </row>
    <row r="5201" spans="1:6" x14ac:dyDescent="0.3">
      <c r="A5201" s="425">
        <v>46833</v>
      </c>
      <c r="B5201" s="12">
        <v>80</v>
      </c>
      <c r="C5201" s="426">
        <v>19.727777777777781</v>
      </c>
      <c r="D5201" s="426">
        <v>26.448822222222226</v>
      </c>
      <c r="E5201" s="14">
        <v>3.3066058070252335</v>
      </c>
      <c r="F5201" s="14">
        <v>0</v>
      </c>
    </row>
    <row r="5202" spans="1:6" x14ac:dyDescent="0.3">
      <c r="A5202" s="425">
        <v>46834</v>
      </c>
      <c r="B5202" s="12">
        <v>81</v>
      </c>
      <c r="C5202" s="426">
        <v>21.9375</v>
      </c>
      <c r="D5202" s="426">
        <v>26.229800000000004</v>
      </c>
      <c r="E5202" s="14">
        <v>3.2200139329365824</v>
      </c>
      <c r="F5202" s="14">
        <v>0</v>
      </c>
    </row>
    <row r="5203" spans="1:6" x14ac:dyDescent="0.3">
      <c r="A5203" s="425">
        <v>46835</v>
      </c>
      <c r="B5203" s="12">
        <v>82</v>
      </c>
      <c r="C5203" s="426">
        <v>12.483333333333333</v>
      </c>
      <c r="D5203" s="426">
        <v>26.539844444444448</v>
      </c>
      <c r="E5203" s="14">
        <v>3.343196261341701</v>
      </c>
      <c r="F5203" s="14">
        <v>0</v>
      </c>
    </row>
    <row r="5204" spans="1:6" x14ac:dyDescent="0.3">
      <c r="A5204" s="425">
        <v>46836</v>
      </c>
      <c r="B5204" s="12">
        <v>83</v>
      </c>
      <c r="C5204" s="426">
        <v>1.51</v>
      </c>
      <c r="D5204" s="426">
        <v>26.448822222222223</v>
      </c>
      <c r="E5204" s="14">
        <v>3.3066058070252335</v>
      </c>
      <c r="F5204" s="14">
        <v>0</v>
      </c>
    </row>
    <row r="5205" spans="1:6" x14ac:dyDescent="0.3">
      <c r="A5205" s="425">
        <v>46837</v>
      </c>
      <c r="B5205" s="12">
        <v>84</v>
      </c>
      <c r="C5205" s="426">
        <v>6.1111111111111107</v>
      </c>
      <c r="D5205" s="426">
        <v>26.497177777777779</v>
      </c>
      <c r="E5205" s="14">
        <v>3.3260001716164043</v>
      </c>
      <c r="F5205" s="14">
        <v>0</v>
      </c>
    </row>
    <row r="5206" spans="1:6" x14ac:dyDescent="0.3">
      <c r="A5206" s="425">
        <v>46838</v>
      </c>
      <c r="B5206" s="12">
        <v>85</v>
      </c>
      <c r="C5206" s="426">
        <v>5.625</v>
      </c>
      <c r="D5206" s="426">
        <v>26.610955555555556</v>
      </c>
      <c r="E5206" s="14">
        <v>3.3720305264747359</v>
      </c>
      <c r="F5206" s="14">
        <v>0</v>
      </c>
    </row>
    <row r="5207" spans="1:6" x14ac:dyDescent="0.3">
      <c r="A5207" s="425">
        <v>46839</v>
      </c>
      <c r="B5207" s="12">
        <v>86</v>
      </c>
      <c r="C5207" s="426">
        <v>9.7833333333333332</v>
      </c>
      <c r="D5207" s="426">
        <v>26.463044444444449</v>
      </c>
      <c r="E5207" s="14">
        <v>3.31229961452896</v>
      </c>
      <c r="F5207" s="14">
        <v>0</v>
      </c>
    </row>
    <row r="5208" spans="1:6" x14ac:dyDescent="0.3">
      <c r="A5208" s="425">
        <v>46840</v>
      </c>
      <c r="B5208" s="12">
        <v>87</v>
      </c>
      <c r="C5208" s="426">
        <v>0.35000000000000003</v>
      </c>
      <c r="D5208" s="426">
        <v>26.511400000000002</v>
      </c>
      <c r="E5208" s="14">
        <v>3.3317235059989345</v>
      </c>
      <c r="F5208" s="14">
        <v>0</v>
      </c>
    </row>
    <row r="5209" spans="1:6" x14ac:dyDescent="0.3">
      <c r="A5209" s="425">
        <v>46841</v>
      </c>
      <c r="B5209" s="12">
        <v>88</v>
      </c>
      <c r="C5209" s="426">
        <v>11.795000000000002</v>
      </c>
      <c r="D5209" s="426">
        <v>26.5626</v>
      </c>
      <c r="E5209" s="14">
        <v>3.3523995281445873</v>
      </c>
      <c r="F5209" s="14">
        <v>0</v>
      </c>
    </row>
    <row r="5210" spans="1:6" x14ac:dyDescent="0.3">
      <c r="A5210" s="425">
        <v>46842</v>
      </c>
      <c r="B5210" s="12">
        <v>89</v>
      </c>
      <c r="C5210" s="426">
        <v>4.21</v>
      </c>
      <c r="D5210" s="426">
        <v>26.608111111111114</v>
      </c>
      <c r="E5210" s="14">
        <v>3.3708729716157024</v>
      </c>
      <c r="F5210" s="14">
        <v>0</v>
      </c>
    </row>
    <row r="5211" spans="1:6" x14ac:dyDescent="0.3">
      <c r="A5211" s="425">
        <v>46843</v>
      </c>
      <c r="B5211" s="12">
        <v>90</v>
      </c>
      <c r="C5211" s="426">
        <v>2.8</v>
      </c>
      <c r="D5211" s="426">
        <v>26.426066666666671</v>
      </c>
      <c r="E5211" s="14">
        <v>3.2975137565263752</v>
      </c>
      <c r="F5211" s="14">
        <v>0</v>
      </c>
    </row>
    <row r="5212" spans="1:6" x14ac:dyDescent="0.3">
      <c r="A5212" s="425">
        <v>46844</v>
      </c>
      <c r="B5212" s="12">
        <v>91</v>
      </c>
      <c r="C5212" s="426">
        <v>7.9111111111111097</v>
      </c>
      <c r="D5212" s="426">
        <v>26.650777777777776</v>
      </c>
      <c r="E5212" s="14">
        <v>3.3602706987788382</v>
      </c>
      <c r="F5212" s="14">
        <v>0</v>
      </c>
    </row>
    <row r="5213" spans="1:6" x14ac:dyDescent="0.3">
      <c r="A5213" s="425">
        <v>46845</v>
      </c>
      <c r="B5213" s="12">
        <v>92</v>
      </c>
      <c r="C5213" s="426">
        <v>5.4562499999999998</v>
      </c>
      <c r="D5213" s="426">
        <v>26.579666666666668</v>
      </c>
      <c r="E5213" s="14">
        <v>3.3315536626747968</v>
      </c>
      <c r="F5213" s="14">
        <v>0</v>
      </c>
    </row>
    <row r="5214" spans="1:6" x14ac:dyDescent="0.3">
      <c r="A5214" s="425">
        <v>46846</v>
      </c>
      <c r="B5214" s="12">
        <v>93</v>
      </c>
      <c r="C5214" s="426">
        <v>4.3187499999999996</v>
      </c>
      <c r="D5214" s="426">
        <v>26.596733333333333</v>
      </c>
      <c r="E5214" s="14">
        <v>3.3384260245262194</v>
      </c>
      <c r="F5214" s="14">
        <v>0</v>
      </c>
    </row>
    <row r="5215" spans="1:6" x14ac:dyDescent="0.3">
      <c r="A5215" s="425">
        <v>46847</v>
      </c>
      <c r="B5215" s="12">
        <v>94</v>
      </c>
      <c r="C5215" s="426">
        <v>2.916666666666667</v>
      </c>
      <c r="D5215" s="426">
        <v>26.42037777777778</v>
      </c>
      <c r="E5215" s="14">
        <v>3.2680107884213543</v>
      </c>
      <c r="F5215" s="14">
        <v>0</v>
      </c>
    </row>
    <row r="5216" spans="1:6" x14ac:dyDescent="0.3">
      <c r="A5216" s="425">
        <v>46848</v>
      </c>
      <c r="B5216" s="12">
        <v>95</v>
      </c>
      <c r="C5216" s="426">
        <v>10.293749999999999</v>
      </c>
      <c r="D5216" s="426">
        <v>26.573977777777777</v>
      </c>
      <c r="E5216" s="14">
        <v>3.3292656415616806</v>
      </c>
      <c r="F5216" s="14">
        <v>0</v>
      </c>
    </row>
    <row r="5217" spans="1:6" x14ac:dyDescent="0.3">
      <c r="A5217" s="425">
        <v>46849</v>
      </c>
      <c r="B5217" s="12">
        <v>96</v>
      </c>
      <c r="C5217" s="426">
        <v>13.434999999999999</v>
      </c>
      <c r="D5217" s="426">
        <v>26.511400000000002</v>
      </c>
      <c r="E5217" s="14">
        <v>3.3041886009906789</v>
      </c>
      <c r="F5217" s="14">
        <v>0</v>
      </c>
    </row>
    <row r="5218" spans="1:6" x14ac:dyDescent="0.3">
      <c r="A5218" s="425">
        <v>46850</v>
      </c>
      <c r="B5218" s="12">
        <v>97</v>
      </c>
      <c r="C5218" s="426">
        <v>8.8062499999999986</v>
      </c>
      <c r="D5218" s="426">
        <v>26.29237777777778</v>
      </c>
      <c r="E5218" s="14">
        <v>3.2177310568444679</v>
      </c>
      <c r="F5218" s="14">
        <v>0</v>
      </c>
    </row>
    <row r="5219" spans="1:6" x14ac:dyDescent="0.3">
      <c r="A5219" s="425">
        <v>46851</v>
      </c>
      <c r="B5219" s="12">
        <v>98</v>
      </c>
      <c r="C5219" s="426">
        <v>13.922222222222222</v>
      </c>
      <c r="D5219" s="426">
        <v>26.400466666666667</v>
      </c>
      <c r="E5219" s="14">
        <v>3.2601438562824567</v>
      </c>
      <c r="F5219" s="14">
        <v>0</v>
      </c>
    </row>
    <row r="5220" spans="1:6" x14ac:dyDescent="0.3">
      <c r="A5220" s="425">
        <v>46852</v>
      </c>
      <c r="B5220" s="12">
        <v>99</v>
      </c>
      <c r="C5220" s="426">
        <v>5.1333333333333337</v>
      </c>
      <c r="D5220" s="426">
        <v>26.061977777777777</v>
      </c>
      <c r="E5220" s="14">
        <v>3.1289715764186097</v>
      </c>
      <c r="F5220" s="14">
        <v>0</v>
      </c>
    </row>
    <row r="5221" spans="1:6" x14ac:dyDescent="0.3">
      <c r="A5221" s="425">
        <v>46853</v>
      </c>
      <c r="B5221" s="12">
        <v>100</v>
      </c>
      <c r="C5221" s="426">
        <v>9.5749999999999993</v>
      </c>
      <c r="D5221" s="426">
        <v>26.201355555555558</v>
      </c>
      <c r="E5221" s="14">
        <v>3.1823983469223576</v>
      </c>
      <c r="F5221" s="14">
        <v>0</v>
      </c>
    </row>
    <row r="5222" spans="1:6" x14ac:dyDescent="0.3">
      <c r="A5222" s="425">
        <v>46854</v>
      </c>
      <c r="B5222" s="12">
        <v>101</v>
      </c>
      <c r="C5222" s="426">
        <v>9.1222222222222218</v>
      </c>
      <c r="D5222" s="426">
        <v>26.531311111111116</v>
      </c>
      <c r="E5222" s="14">
        <v>3.3121495350152972</v>
      </c>
      <c r="F5222" s="14">
        <v>0</v>
      </c>
    </row>
    <row r="5223" spans="1:6" x14ac:dyDescent="0.3">
      <c r="A5223" s="425">
        <v>46855</v>
      </c>
      <c r="B5223" s="12">
        <v>102</v>
      </c>
      <c r="C5223" s="426">
        <v>7.4149999999999991</v>
      </c>
      <c r="D5223" s="426">
        <v>26.44028888888889</v>
      </c>
      <c r="E5223" s="14">
        <v>3.2758945652759119</v>
      </c>
      <c r="F5223" s="14">
        <v>0</v>
      </c>
    </row>
    <row r="5224" spans="1:6" x14ac:dyDescent="0.3">
      <c r="A5224" s="425">
        <v>46856</v>
      </c>
      <c r="B5224" s="12">
        <v>103</v>
      </c>
      <c r="C5224" s="426">
        <v>7.1166666666666663</v>
      </c>
      <c r="D5224" s="426">
        <v>26.534155555555557</v>
      </c>
      <c r="E5224" s="14">
        <v>3.3132881915556802</v>
      </c>
      <c r="F5224" s="14">
        <v>0</v>
      </c>
    </row>
    <row r="5225" spans="1:6" x14ac:dyDescent="0.3">
      <c r="A5225" s="425">
        <v>46857</v>
      </c>
      <c r="B5225" s="12">
        <v>104</v>
      </c>
      <c r="C5225" s="426">
        <v>2.5812499999999998</v>
      </c>
      <c r="D5225" s="426">
        <v>26.5626</v>
      </c>
      <c r="E5225" s="14">
        <v>3.3246937469202513</v>
      </c>
      <c r="F5225" s="14">
        <v>0</v>
      </c>
    </row>
    <row r="5226" spans="1:6" x14ac:dyDescent="0.3">
      <c r="A5226" s="425">
        <v>46858</v>
      </c>
      <c r="B5226" s="12">
        <v>105</v>
      </c>
      <c r="C5226" s="426">
        <v>9.2187499999999982</v>
      </c>
      <c r="D5226" s="426">
        <v>26.44028888888889</v>
      </c>
      <c r="E5226" s="14">
        <v>3.2758945652759119</v>
      </c>
      <c r="F5226" s="14">
        <v>0</v>
      </c>
    </row>
    <row r="5227" spans="1:6" x14ac:dyDescent="0.3">
      <c r="A5227" s="425">
        <v>46859</v>
      </c>
      <c r="B5227" s="12">
        <v>106</v>
      </c>
      <c r="C5227" s="426">
        <v>10.08888888888889</v>
      </c>
      <c r="D5227" s="426">
        <v>26.383400000000002</v>
      </c>
      <c r="E5227" s="14">
        <v>3.2534141695039991</v>
      </c>
      <c r="F5227" s="14">
        <v>0</v>
      </c>
    </row>
    <row r="5228" spans="1:6" x14ac:dyDescent="0.3">
      <c r="A5228" s="425">
        <v>46860</v>
      </c>
      <c r="B5228" s="12">
        <v>107</v>
      </c>
      <c r="C5228" s="426">
        <v>9.7687499999999989</v>
      </c>
      <c r="D5228" s="426">
        <v>26.431755555555554</v>
      </c>
      <c r="E5228" s="14">
        <v>3.2725137403783506</v>
      </c>
      <c r="F5228" s="14">
        <v>0</v>
      </c>
    </row>
    <row r="5229" spans="1:6" x14ac:dyDescent="0.3">
      <c r="A5229" s="425">
        <v>46861</v>
      </c>
      <c r="B5229" s="12">
        <v>108</v>
      </c>
      <c r="C5229" s="426">
        <v>6.15</v>
      </c>
      <c r="D5229" s="426">
        <v>26.622333333333337</v>
      </c>
      <c r="E5229" s="14">
        <v>3.3487579201791542</v>
      </c>
      <c r="F5229" s="14">
        <v>0</v>
      </c>
    </row>
    <row r="5230" spans="1:6" x14ac:dyDescent="0.3">
      <c r="A5230" s="425">
        <v>46862</v>
      </c>
      <c r="B5230" s="12">
        <v>109</v>
      </c>
      <c r="C5230" s="426">
        <v>4.9222222222222225</v>
      </c>
      <c r="D5230" s="426">
        <v>26.471577777777778</v>
      </c>
      <c r="E5230" s="14">
        <v>3.2883174195499554</v>
      </c>
      <c r="F5230" s="14">
        <v>0</v>
      </c>
    </row>
    <row r="5231" spans="1:6" x14ac:dyDescent="0.3">
      <c r="A5231" s="425">
        <v>46863</v>
      </c>
      <c r="B5231" s="12">
        <v>110</v>
      </c>
      <c r="C5231" s="426">
        <v>1.3875</v>
      </c>
      <c r="D5231" s="426">
        <v>26.531311111111112</v>
      </c>
      <c r="E5231" s="14">
        <v>3.3121495350152963</v>
      </c>
      <c r="F5231" s="14">
        <v>0</v>
      </c>
    </row>
    <row r="5232" spans="1:6" x14ac:dyDescent="0.3">
      <c r="A5232" s="425">
        <v>46864</v>
      </c>
      <c r="B5232" s="12">
        <v>111</v>
      </c>
      <c r="C5232" s="426">
        <v>2.2624999999999997</v>
      </c>
      <c r="D5232" s="426">
        <v>26.500022222222224</v>
      </c>
      <c r="E5232" s="14">
        <v>3.2996470841447385</v>
      </c>
      <c r="F5232" s="14">
        <v>0</v>
      </c>
    </row>
    <row r="5233" spans="1:6" x14ac:dyDescent="0.3">
      <c r="A5233" s="425">
        <v>46865</v>
      </c>
      <c r="B5233" s="12">
        <v>112</v>
      </c>
      <c r="C5233" s="426">
        <v>2.8444444444444446</v>
      </c>
      <c r="D5233" s="426">
        <v>26.42037777777778</v>
      </c>
      <c r="E5233" s="14">
        <v>3.2680107884213543</v>
      </c>
      <c r="F5233" s="14">
        <v>0</v>
      </c>
    </row>
    <row r="5234" spans="1:6" x14ac:dyDescent="0.3">
      <c r="A5234" s="425">
        <v>46866</v>
      </c>
      <c r="B5234" s="12">
        <v>113</v>
      </c>
      <c r="C5234" s="426">
        <v>3.2937499999999997</v>
      </c>
      <c r="D5234" s="426">
        <v>26.297000000000001</v>
      </c>
      <c r="E5234" s="14">
        <v>3.2195346350329568</v>
      </c>
      <c r="F5234" s="14">
        <v>0</v>
      </c>
    </row>
    <row r="5235" spans="1:6" x14ac:dyDescent="0.3">
      <c r="A5235" s="425">
        <v>46867</v>
      </c>
      <c r="B5235" s="12">
        <v>114</v>
      </c>
      <c r="C5235" s="426">
        <v>5.2555555555555555</v>
      </c>
      <c r="D5235" s="426">
        <v>26.2746</v>
      </c>
      <c r="E5235" s="14">
        <v>3.2108026374170966</v>
      </c>
      <c r="F5235" s="14">
        <v>0</v>
      </c>
    </row>
    <row r="5236" spans="1:6" x14ac:dyDescent="0.3">
      <c r="A5236" s="425">
        <v>46868</v>
      </c>
      <c r="B5236" s="12">
        <v>115</v>
      </c>
      <c r="C5236" s="426">
        <v>11.56111111111111</v>
      </c>
      <c r="D5236" s="426">
        <v>26.343577777777778</v>
      </c>
      <c r="E5236" s="14">
        <v>3.2377596179196999</v>
      </c>
      <c r="F5236" s="14">
        <v>0</v>
      </c>
    </row>
    <row r="5237" spans="1:6" x14ac:dyDescent="0.3">
      <c r="A5237" s="425">
        <v>46869</v>
      </c>
      <c r="B5237" s="12">
        <v>116</v>
      </c>
      <c r="C5237" s="426">
        <v>15.722222222222221</v>
      </c>
      <c r="D5237" s="426">
        <v>26.287399999999998</v>
      </c>
      <c r="E5237" s="14">
        <v>3.2157897523991839</v>
      </c>
      <c r="F5237" s="14">
        <v>0</v>
      </c>
    </row>
    <row r="5238" spans="1:6" x14ac:dyDescent="0.3">
      <c r="A5238" s="425">
        <v>46870</v>
      </c>
      <c r="B5238" s="12">
        <v>117</v>
      </c>
      <c r="C5238" s="426">
        <v>4.7222222222222223</v>
      </c>
      <c r="D5238" s="426">
        <v>26.340733333333336</v>
      </c>
      <c r="E5238" s="14">
        <v>3.2366440079772341</v>
      </c>
      <c r="F5238" s="14">
        <v>0</v>
      </c>
    </row>
    <row r="5239" spans="1:6" x14ac:dyDescent="0.3">
      <c r="A5239" s="425">
        <v>46871</v>
      </c>
      <c r="B5239" s="12">
        <v>118</v>
      </c>
      <c r="C5239" s="426">
        <v>8.6785714285714288</v>
      </c>
      <c r="D5239" s="426">
        <v>26.280999999999999</v>
      </c>
      <c r="E5239" s="14">
        <v>3.2132953290947079</v>
      </c>
      <c r="F5239" s="14">
        <v>0</v>
      </c>
    </row>
    <row r="5240" spans="1:6" x14ac:dyDescent="0.3">
      <c r="A5240" s="425">
        <v>46872</v>
      </c>
      <c r="B5240" s="12">
        <v>119</v>
      </c>
      <c r="C5240" s="426">
        <v>4.04</v>
      </c>
      <c r="D5240" s="426">
        <v>26.421800000000001</v>
      </c>
      <c r="E5240" s="14">
        <v>3.2685733565715216</v>
      </c>
      <c r="F5240" s="14">
        <v>0</v>
      </c>
    </row>
    <row r="5241" spans="1:6" x14ac:dyDescent="0.3">
      <c r="A5241" s="425">
        <v>46873</v>
      </c>
      <c r="B5241" s="12">
        <v>120</v>
      </c>
      <c r="C5241" s="426">
        <v>4.2666666666666657</v>
      </c>
      <c r="D5241" s="426">
        <v>26.329355555555559</v>
      </c>
      <c r="E5241" s="14">
        <v>3.2321849957355804</v>
      </c>
      <c r="F5241" s="14">
        <v>0</v>
      </c>
    </row>
    <row r="5242" spans="1:6" x14ac:dyDescent="0.3">
      <c r="A5242" s="425">
        <v>46874</v>
      </c>
      <c r="B5242" s="12">
        <v>121</v>
      </c>
      <c r="C5242" s="426">
        <v>3.0562500000000004</v>
      </c>
      <c r="D5242" s="426">
        <v>26.494333333333334</v>
      </c>
      <c r="E5242" s="14">
        <v>3.2699002410673761</v>
      </c>
      <c r="F5242" s="14">
        <v>0</v>
      </c>
    </row>
    <row r="5243" spans="1:6" x14ac:dyDescent="0.3">
      <c r="A5243" s="425">
        <v>46875</v>
      </c>
      <c r="B5243" s="12">
        <v>122</v>
      </c>
      <c r="C5243" s="426">
        <v>8.1187500000000004</v>
      </c>
      <c r="D5243" s="426">
        <v>26.278155555555557</v>
      </c>
      <c r="E5243" s="14">
        <v>3.1854190252665346</v>
      </c>
      <c r="F5243" s="14">
        <v>0</v>
      </c>
    </row>
    <row r="5244" spans="1:6" x14ac:dyDescent="0.3">
      <c r="A5244" s="425">
        <v>46876</v>
      </c>
      <c r="B5244" s="12">
        <v>123</v>
      </c>
      <c r="C5244" s="426">
        <v>5.9499999999999993</v>
      </c>
      <c r="D5244" s="426">
        <v>26.565444444444445</v>
      </c>
      <c r="E5244" s="14">
        <v>3.2981209005344119</v>
      </c>
      <c r="F5244" s="14">
        <v>0</v>
      </c>
    </row>
    <row r="5245" spans="1:6" x14ac:dyDescent="0.3">
      <c r="A5245" s="425">
        <v>46877</v>
      </c>
      <c r="B5245" s="12">
        <v>124</v>
      </c>
      <c r="C5245" s="426">
        <v>5.6187500000000004</v>
      </c>
      <c r="D5245" s="426">
        <v>26.599577777777782</v>
      </c>
      <c r="E5245" s="14">
        <v>3.3117428568271534</v>
      </c>
      <c r="F5245" s="14">
        <v>0</v>
      </c>
    </row>
    <row r="5246" spans="1:6" x14ac:dyDescent="0.3">
      <c r="A5246" s="425">
        <v>46878</v>
      </c>
      <c r="B5246" s="12">
        <v>125</v>
      </c>
      <c r="C5246" s="426">
        <v>3.6062499999999997</v>
      </c>
      <c r="D5246" s="426">
        <v>26.653622222222221</v>
      </c>
      <c r="E5246" s="14">
        <v>3.3334120166477414</v>
      </c>
      <c r="F5246" s="14">
        <v>0</v>
      </c>
    </row>
    <row r="5247" spans="1:6" x14ac:dyDescent="0.3">
      <c r="A5247" s="425">
        <v>46879</v>
      </c>
      <c r="B5247" s="12">
        <v>126</v>
      </c>
      <c r="C5247" s="426">
        <v>6.0142857142857151</v>
      </c>
      <c r="D5247" s="426">
        <v>26.525622222222225</v>
      </c>
      <c r="E5247" s="14">
        <v>3.2822909801531628</v>
      </c>
      <c r="F5247" s="14">
        <v>0</v>
      </c>
    </row>
    <row r="5248" spans="1:6" x14ac:dyDescent="0.3">
      <c r="A5248" s="425">
        <v>46880</v>
      </c>
      <c r="B5248" s="12">
        <v>127</v>
      </c>
      <c r="C5248" s="426">
        <v>15.559999999999999</v>
      </c>
      <c r="D5248" s="426">
        <v>26.426066666666667</v>
      </c>
      <c r="E5248" s="14">
        <v>3.2430093969143683</v>
      </c>
      <c r="F5248" s="14">
        <v>0</v>
      </c>
    </row>
    <row r="5249" spans="1:6" x14ac:dyDescent="0.3">
      <c r="A5249" s="425">
        <v>46881</v>
      </c>
      <c r="B5249" s="12">
        <v>128</v>
      </c>
      <c r="C5249" s="426">
        <v>12.84375</v>
      </c>
      <c r="D5249" s="426">
        <v>26.269622222222221</v>
      </c>
      <c r="E5249" s="14">
        <v>3.1821245318563975</v>
      </c>
      <c r="F5249" s="14">
        <v>0</v>
      </c>
    </row>
    <row r="5250" spans="1:6" x14ac:dyDescent="0.3">
      <c r="A5250" s="425">
        <v>46882</v>
      </c>
      <c r="B5250" s="12">
        <v>129</v>
      </c>
      <c r="C5250" s="426">
        <v>3.4111111111111114</v>
      </c>
      <c r="D5250" s="426">
        <v>26.533799999999999</v>
      </c>
      <c r="E5250" s="14">
        <v>3.285536291940732</v>
      </c>
      <c r="F5250" s="14">
        <v>0</v>
      </c>
    </row>
    <row r="5251" spans="1:6" x14ac:dyDescent="0.3">
      <c r="A5251" s="425">
        <v>46883</v>
      </c>
      <c r="B5251" s="12">
        <v>130</v>
      </c>
      <c r="C5251" s="426">
        <v>5.6277777777777773</v>
      </c>
      <c r="D5251" s="426">
        <v>26.312288888888894</v>
      </c>
      <c r="E5251" s="14">
        <v>3.1986275331264626</v>
      </c>
      <c r="F5251" s="14">
        <v>0</v>
      </c>
    </row>
    <row r="5252" spans="1:6" x14ac:dyDescent="0.3">
      <c r="A5252" s="425">
        <v>46884</v>
      </c>
      <c r="B5252" s="12">
        <v>131</v>
      </c>
      <c r="C5252" s="426">
        <v>17.3</v>
      </c>
      <c r="D5252" s="426">
        <v>26.107488888888888</v>
      </c>
      <c r="E5252" s="14">
        <v>3.1201078730487679</v>
      </c>
      <c r="F5252" s="14">
        <v>0</v>
      </c>
    </row>
    <row r="5253" spans="1:6" x14ac:dyDescent="0.3">
      <c r="A5253" s="425">
        <v>46885</v>
      </c>
      <c r="B5253" s="12">
        <v>132</v>
      </c>
      <c r="C5253" s="426">
        <v>25.466666666666665</v>
      </c>
      <c r="D5253" s="426">
        <v>26.191400000000002</v>
      </c>
      <c r="E5253" s="14">
        <v>3.1520670824497117</v>
      </c>
      <c r="F5253" s="14">
        <v>0</v>
      </c>
    </row>
    <row r="5254" spans="1:6" x14ac:dyDescent="0.3">
      <c r="A5254" s="425">
        <v>46886</v>
      </c>
      <c r="B5254" s="12">
        <v>133</v>
      </c>
      <c r="C5254" s="426">
        <v>14.129999999999999</v>
      </c>
      <c r="D5254" s="426">
        <v>26.207044444444449</v>
      </c>
      <c r="E5254" s="14">
        <v>3.1580580941010279</v>
      </c>
      <c r="F5254" s="14">
        <v>0</v>
      </c>
    </row>
    <row r="5255" spans="1:6" x14ac:dyDescent="0.3">
      <c r="A5255" s="425">
        <v>46887</v>
      </c>
      <c r="B5255" s="12">
        <v>134</v>
      </c>
      <c r="C5255" s="426">
        <v>19.899999999999999</v>
      </c>
      <c r="D5255" s="426">
        <v>26.121711111111111</v>
      </c>
      <c r="E5255" s="14">
        <v>3.1255040183190972</v>
      </c>
      <c r="F5255" s="14">
        <v>0</v>
      </c>
    </row>
    <row r="5256" spans="1:6" x14ac:dyDescent="0.3">
      <c r="A5256" s="425">
        <v>46888</v>
      </c>
      <c r="B5256" s="12">
        <v>135</v>
      </c>
      <c r="C5256" s="426">
        <v>13.175000000000001</v>
      </c>
      <c r="D5256" s="426">
        <v>26.300911111111112</v>
      </c>
      <c r="E5256" s="14">
        <v>3.1942192668209115</v>
      </c>
      <c r="F5256" s="14">
        <v>0</v>
      </c>
    </row>
    <row r="5257" spans="1:6" x14ac:dyDescent="0.3">
      <c r="A5257" s="425">
        <v>46889</v>
      </c>
      <c r="B5257" s="12">
        <v>136</v>
      </c>
      <c r="C5257" s="426">
        <v>10.9125</v>
      </c>
      <c r="D5257" s="426">
        <v>26.238333333333337</v>
      </c>
      <c r="E5257" s="14">
        <v>3.1700708231139854</v>
      </c>
      <c r="F5257" s="14">
        <v>0</v>
      </c>
    </row>
    <row r="5258" spans="1:6" x14ac:dyDescent="0.3">
      <c r="A5258" s="425">
        <v>46890</v>
      </c>
      <c r="B5258" s="12">
        <v>137</v>
      </c>
      <c r="C5258" s="426">
        <v>4.3049999999999997</v>
      </c>
      <c r="D5258" s="426">
        <v>26.147311111111112</v>
      </c>
      <c r="E5258" s="14">
        <v>3.1352383288397863</v>
      </c>
      <c r="F5258" s="14">
        <v>0</v>
      </c>
    </row>
    <row r="5259" spans="1:6" x14ac:dyDescent="0.3">
      <c r="A5259" s="425">
        <v>46891</v>
      </c>
      <c r="B5259" s="12">
        <v>138</v>
      </c>
      <c r="C5259" s="426">
        <v>19.018749999999997</v>
      </c>
      <c r="D5259" s="426">
        <v>26.351399999999998</v>
      </c>
      <c r="E5259" s="14">
        <v>3.2138224021063646</v>
      </c>
      <c r="F5259" s="14">
        <v>0</v>
      </c>
    </row>
    <row r="5260" spans="1:6" x14ac:dyDescent="0.3">
      <c r="A5260" s="425">
        <v>46892</v>
      </c>
      <c r="B5260" s="12">
        <v>139</v>
      </c>
      <c r="C5260" s="426">
        <v>8.3350000000000009</v>
      </c>
      <c r="D5260" s="426">
        <v>26.534155555555557</v>
      </c>
      <c r="E5260" s="14">
        <v>3.28567745662605</v>
      </c>
      <c r="F5260" s="14">
        <v>0</v>
      </c>
    </row>
    <row r="5261" spans="1:6" x14ac:dyDescent="0.3">
      <c r="A5261" s="425">
        <v>46893</v>
      </c>
      <c r="B5261" s="12">
        <v>140</v>
      </c>
      <c r="C5261" s="426">
        <v>8.90625</v>
      </c>
      <c r="D5261" s="426">
        <v>26.286688888888889</v>
      </c>
      <c r="E5261" s="14">
        <v>3.1887165711565975</v>
      </c>
      <c r="F5261" s="14">
        <v>0</v>
      </c>
    </row>
    <row r="5262" spans="1:6" x14ac:dyDescent="0.3">
      <c r="A5262" s="425">
        <v>46894</v>
      </c>
      <c r="B5262" s="12">
        <v>141</v>
      </c>
      <c r="C5262" s="426">
        <v>12.31875</v>
      </c>
      <c r="D5262" s="426">
        <v>26.235488888888888</v>
      </c>
      <c r="E5262" s="14">
        <v>3.1689770641618553</v>
      </c>
      <c r="F5262" s="14">
        <v>0</v>
      </c>
    </row>
    <row r="5263" spans="1:6" x14ac:dyDescent="0.3">
      <c r="A5263" s="425">
        <v>46895</v>
      </c>
      <c r="B5263" s="12">
        <v>142</v>
      </c>
      <c r="C5263" s="426">
        <v>11.556249999999999</v>
      </c>
      <c r="D5263" s="426">
        <v>26.044911111111112</v>
      </c>
      <c r="E5263" s="14">
        <v>3.0964648827085055</v>
      </c>
      <c r="F5263" s="14">
        <v>0</v>
      </c>
    </row>
    <row r="5264" spans="1:6" x14ac:dyDescent="0.3">
      <c r="A5264" s="425">
        <v>46896</v>
      </c>
      <c r="B5264" s="12">
        <v>143</v>
      </c>
      <c r="C5264" s="426">
        <v>10.292857142857143</v>
      </c>
      <c r="D5264" s="426">
        <v>26.391933333333334</v>
      </c>
      <c r="E5264" s="14">
        <v>3.2296376552766901</v>
      </c>
      <c r="F5264" s="14">
        <v>0</v>
      </c>
    </row>
    <row r="5265" spans="1:6" x14ac:dyDescent="0.3">
      <c r="A5265" s="425">
        <v>46897</v>
      </c>
      <c r="B5265" s="12">
        <v>144</v>
      </c>
      <c r="C5265" s="426">
        <v>8.2900000000000009</v>
      </c>
      <c r="D5265" s="426">
        <v>26.152999999999999</v>
      </c>
      <c r="E5265" s="14">
        <v>3.1374052211626595</v>
      </c>
      <c r="F5265" s="14">
        <v>0</v>
      </c>
    </row>
    <row r="5266" spans="1:6" x14ac:dyDescent="0.3">
      <c r="A5266" s="425">
        <v>46898</v>
      </c>
      <c r="B5266" s="12">
        <v>145</v>
      </c>
      <c r="C5266" s="426">
        <v>7.6055555555555561</v>
      </c>
      <c r="D5266" s="426">
        <v>26.030688888888889</v>
      </c>
      <c r="E5266" s="14">
        <v>3.0911141888741485</v>
      </c>
      <c r="F5266" s="14">
        <v>0</v>
      </c>
    </row>
    <row r="5267" spans="1:6" x14ac:dyDescent="0.3">
      <c r="A5267" s="425">
        <v>46899</v>
      </c>
      <c r="B5267" s="12">
        <v>146</v>
      </c>
      <c r="C5267" s="426">
        <v>19.259999999999998</v>
      </c>
      <c r="D5267" s="426">
        <v>26.161533333333338</v>
      </c>
      <c r="E5267" s="14">
        <v>3.1406580919246934</v>
      </c>
      <c r="F5267" s="14">
        <v>0</v>
      </c>
    </row>
    <row r="5268" spans="1:6" x14ac:dyDescent="0.3">
      <c r="A5268" s="425">
        <v>46900</v>
      </c>
      <c r="B5268" s="12">
        <v>147</v>
      </c>
      <c r="C5268" s="426">
        <v>11.94375</v>
      </c>
      <c r="D5268" s="426">
        <v>26.135933333333334</v>
      </c>
      <c r="E5268" s="14">
        <v>3.1309085945761139</v>
      </c>
      <c r="F5268" s="14">
        <v>0</v>
      </c>
    </row>
    <row r="5269" spans="1:6" x14ac:dyDescent="0.3">
      <c r="A5269" s="425">
        <v>46901</v>
      </c>
      <c r="B5269" s="12">
        <v>148</v>
      </c>
      <c r="C5269" s="426">
        <v>10.8125</v>
      </c>
      <c r="D5269" s="426">
        <v>26.161533333333338</v>
      </c>
      <c r="E5269" s="14">
        <v>3.1406580919246934</v>
      </c>
      <c r="F5269" s="14">
        <v>0</v>
      </c>
    </row>
    <row r="5270" spans="1:6" x14ac:dyDescent="0.3">
      <c r="A5270" s="425">
        <v>46902</v>
      </c>
      <c r="B5270" s="12">
        <v>149</v>
      </c>
      <c r="C5270" s="426">
        <v>12.735714285714286</v>
      </c>
      <c r="D5270" s="426">
        <v>26.050599999999999</v>
      </c>
      <c r="E5270" s="14">
        <v>3.098607514029041</v>
      </c>
      <c r="F5270" s="14">
        <v>0</v>
      </c>
    </row>
    <row r="5271" spans="1:6" x14ac:dyDescent="0.3">
      <c r="A5271" s="425">
        <v>46903</v>
      </c>
      <c r="B5271" s="12">
        <v>150</v>
      </c>
      <c r="C5271" s="426">
        <v>19.162500000000005</v>
      </c>
      <c r="D5271" s="426">
        <v>26.013622222222224</v>
      </c>
      <c r="E5271" s="14">
        <v>3.0847044476611702</v>
      </c>
      <c r="F5271" s="14">
        <v>0</v>
      </c>
    </row>
    <row r="5272" spans="1:6" x14ac:dyDescent="0.3">
      <c r="A5272" s="425">
        <v>46904</v>
      </c>
      <c r="B5272" s="12">
        <v>151</v>
      </c>
      <c r="C5272" s="426">
        <v>7.7777777777777777</v>
      </c>
      <c r="D5272" s="426">
        <v>26.007933333333334</v>
      </c>
      <c r="E5272" s="14">
        <v>3.082570554857103</v>
      </c>
      <c r="F5272" s="14">
        <v>0</v>
      </c>
    </row>
    <row r="5273" spans="1:6" x14ac:dyDescent="0.3">
      <c r="A5273" s="425">
        <v>46905</v>
      </c>
      <c r="B5273" s="12">
        <v>152</v>
      </c>
      <c r="C5273" s="426">
        <v>15.206249999999999</v>
      </c>
      <c r="D5273" s="426">
        <v>26.098955555555555</v>
      </c>
      <c r="E5273" s="14">
        <v>3.0906820105066148</v>
      </c>
      <c r="F5273" s="14">
        <v>0</v>
      </c>
    </row>
    <row r="5274" spans="1:6" x14ac:dyDescent="0.3">
      <c r="A5274" s="425">
        <v>46906</v>
      </c>
      <c r="B5274" s="12">
        <v>153</v>
      </c>
      <c r="C5274" s="426">
        <v>15.865000000000004</v>
      </c>
      <c r="D5274" s="426">
        <v>25.922599999999999</v>
      </c>
      <c r="E5274" s="14">
        <v>3.0250868749527942</v>
      </c>
      <c r="F5274" s="14">
        <v>0</v>
      </c>
    </row>
    <row r="5275" spans="1:6" x14ac:dyDescent="0.3">
      <c r="A5275" s="425">
        <v>46907</v>
      </c>
      <c r="B5275" s="12">
        <v>154</v>
      </c>
      <c r="C5275" s="426">
        <v>11.824999999999999</v>
      </c>
      <c r="D5275" s="426">
        <v>25.945355555555555</v>
      </c>
      <c r="E5275" s="14">
        <v>3.0334788835754889</v>
      </c>
      <c r="F5275" s="14">
        <v>0</v>
      </c>
    </row>
    <row r="5276" spans="1:6" x14ac:dyDescent="0.3">
      <c r="A5276" s="425">
        <v>46908</v>
      </c>
      <c r="B5276" s="12">
        <v>155</v>
      </c>
      <c r="C5276" s="426">
        <v>13.849999999999998</v>
      </c>
      <c r="D5276" s="426">
        <v>25.899844444444447</v>
      </c>
      <c r="E5276" s="14">
        <v>3.0167161117873538</v>
      </c>
      <c r="F5276" s="14">
        <v>0</v>
      </c>
    </row>
    <row r="5277" spans="1:6" x14ac:dyDescent="0.3">
      <c r="A5277" s="425">
        <v>46909</v>
      </c>
      <c r="B5277" s="12">
        <v>156</v>
      </c>
      <c r="C5277" s="426">
        <v>12.783333333333333</v>
      </c>
      <c r="D5277" s="426">
        <v>26.170066666666671</v>
      </c>
      <c r="E5277" s="14">
        <v>3.1174945568641119</v>
      </c>
      <c r="F5277" s="14">
        <v>0</v>
      </c>
    </row>
    <row r="5278" spans="1:6" x14ac:dyDescent="0.3">
      <c r="A5278" s="425">
        <v>46910</v>
      </c>
      <c r="B5278" s="12">
        <v>157</v>
      </c>
      <c r="C5278" s="426">
        <v>9.7375000000000007</v>
      </c>
      <c r="D5278" s="426">
        <v>26.255400000000002</v>
      </c>
      <c r="E5278" s="14">
        <v>3.1499460323339079</v>
      </c>
      <c r="F5278" s="14">
        <v>0</v>
      </c>
    </row>
    <row r="5279" spans="1:6" x14ac:dyDescent="0.3">
      <c r="A5279" s="425">
        <v>46911</v>
      </c>
      <c r="B5279" s="12">
        <v>158</v>
      </c>
      <c r="C5279" s="426">
        <v>9.004999999999999</v>
      </c>
      <c r="D5279" s="426">
        <v>26.147311111111115</v>
      </c>
      <c r="E5279" s="14">
        <v>3.108891788261301</v>
      </c>
      <c r="F5279" s="14">
        <v>0</v>
      </c>
    </row>
    <row r="5280" spans="1:6" x14ac:dyDescent="0.3">
      <c r="A5280" s="425">
        <v>46912</v>
      </c>
      <c r="B5280" s="12">
        <v>159</v>
      </c>
      <c r="C5280" s="426">
        <v>15.144444444444446</v>
      </c>
      <c r="D5280" s="426">
        <v>26.081888888888887</v>
      </c>
      <c r="E5280" s="14">
        <v>3.084278093692375</v>
      </c>
      <c r="F5280" s="14">
        <v>0</v>
      </c>
    </row>
    <row r="5281" spans="1:6" x14ac:dyDescent="0.3">
      <c r="A5281" s="425">
        <v>46913</v>
      </c>
      <c r="B5281" s="12">
        <v>160</v>
      </c>
      <c r="C5281" s="426">
        <v>11.975</v>
      </c>
      <c r="D5281" s="426">
        <v>25.93397777777778</v>
      </c>
      <c r="E5281" s="14">
        <v>3.029280222460164</v>
      </c>
      <c r="F5281" s="14">
        <v>0</v>
      </c>
    </row>
    <row r="5282" spans="1:6" x14ac:dyDescent="0.3">
      <c r="A5282" s="425">
        <v>46914</v>
      </c>
      <c r="B5282" s="12">
        <v>161</v>
      </c>
      <c r="C5282" s="426">
        <v>15.075000000000001</v>
      </c>
      <c r="D5282" s="426">
        <v>26.118866666666669</v>
      </c>
      <c r="E5282" s="14">
        <v>3.0981684500951814</v>
      </c>
      <c r="F5282" s="14">
        <v>0</v>
      </c>
    </row>
    <row r="5283" spans="1:6" x14ac:dyDescent="0.3">
      <c r="A5283" s="425">
        <v>46915</v>
      </c>
      <c r="B5283" s="12">
        <v>162</v>
      </c>
      <c r="C5283" s="426">
        <v>12.430000000000001</v>
      </c>
      <c r="D5283" s="426">
        <v>25.962422222222223</v>
      </c>
      <c r="E5283" s="14">
        <v>3.0397868431685331</v>
      </c>
      <c r="F5283" s="14">
        <v>0</v>
      </c>
    </row>
    <row r="5284" spans="1:6" x14ac:dyDescent="0.3">
      <c r="A5284" s="425">
        <v>46916</v>
      </c>
      <c r="B5284" s="12">
        <v>163</v>
      </c>
      <c r="C5284" s="426">
        <v>18.388888888888889</v>
      </c>
      <c r="D5284" s="426">
        <v>25.979488888888888</v>
      </c>
      <c r="E5284" s="14">
        <v>3.0461067709891259</v>
      </c>
      <c r="F5284" s="14">
        <v>0</v>
      </c>
    </row>
    <row r="5285" spans="1:6" x14ac:dyDescent="0.3">
      <c r="A5285" s="425">
        <v>46917</v>
      </c>
      <c r="B5285" s="12">
        <v>164</v>
      </c>
      <c r="C5285" s="426">
        <v>7.43</v>
      </c>
      <c r="D5285" s="426">
        <v>25.976644444444446</v>
      </c>
      <c r="E5285" s="14">
        <v>3.045052618237909</v>
      </c>
      <c r="F5285" s="14">
        <v>0</v>
      </c>
    </row>
    <row r="5286" spans="1:6" x14ac:dyDescent="0.3">
      <c r="A5286" s="425">
        <v>46918</v>
      </c>
      <c r="B5286" s="12">
        <v>165</v>
      </c>
      <c r="C5286" s="426">
        <v>3.1444444444444448</v>
      </c>
      <c r="D5286" s="426">
        <v>26.11602222222222</v>
      </c>
      <c r="E5286" s="14">
        <v>3.0970979558917286</v>
      </c>
      <c r="F5286" s="14">
        <v>0</v>
      </c>
    </row>
    <row r="5287" spans="1:6" x14ac:dyDescent="0.3">
      <c r="A5287" s="425">
        <v>46919</v>
      </c>
      <c r="B5287" s="12">
        <v>166</v>
      </c>
      <c r="C5287" s="426">
        <v>1.3187500000000001</v>
      </c>
      <c r="D5287" s="426">
        <v>26.138777777777779</v>
      </c>
      <c r="E5287" s="14">
        <v>3.1056712738484888</v>
      </c>
      <c r="F5287" s="14">
        <v>0</v>
      </c>
    </row>
    <row r="5288" spans="1:6" x14ac:dyDescent="0.3">
      <c r="A5288" s="425">
        <v>46920</v>
      </c>
      <c r="B5288" s="12">
        <v>167</v>
      </c>
      <c r="C5288" s="426">
        <v>4.0333333333333332</v>
      </c>
      <c r="D5288" s="426">
        <v>25.831577777777781</v>
      </c>
      <c r="E5288" s="14">
        <v>2.9917311153719313</v>
      </c>
      <c r="F5288" s="14">
        <v>0</v>
      </c>
    </row>
    <row r="5289" spans="1:6" x14ac:dyDescent="0.3">
      <c r="A5289" s="425">
        <v>46921</v>
      </c>
      <c r="B5289" s="12">
        <v>168</v>
      </c>
      <c r="C5289" s="426">
        <v>10.185714285714287</v>
      </c>
      <c r="D5289" s="426">
        <v>25.902688888888889</v>
      </c>
      <c r="E5289" s="14">
        <v>3.0177612959357654</v>
      </c>
      <c r="F5289" s="14">
        <v>0</v>
      </c>
    </row>
    <row r="5290" spans="1:6" x14ac:dyDescent="0.3">
      <c r="A5290" s="425">
        <v>46922</v>
      </c>
      <c r="B5290" s="12">
        <v>169</v>
      </c>
      <c r="C5290" s="426">
        <v>14.016666666666667</v>
      </c>
      <c r="D5290" s="426">
        <v>25.848644444444446</v>
      </c>
      <c r="E5290" s="14">
        <v>2.9979594803233587</v>
      </c>
      <c r="F5290" s="14">
        <v>0</v>
      </c>
    </row>
    <row r="5291" spans="1:6" x14ac:dyDescent="0.3">
      <c r="A5291" s="425">
        <v>46923</v>
      </c>
      <c r="B5291" s="12">
        <v>170</v>
      </c>
      <c r="C5291" s="426">
        <v>12.484999999999999</v>
      </c>
      <c r="D5291" s="426">
        <v>25.905533333333334</v>
      </c>
      <c r="E5291" s="14">
        <v>3.0188068117989499</v>
      </c>
      <c r="F5291" s="14">
        <v>0</v>
      </c>
    </row>
    <row r="5292" spans="1:6" x14ac:dyDescent="0.3">
      <c r="A5292" s="425">
        <v>46924</v>
      </c>
      <c r="B5292" s="12">
        <v>171</v>
      </c>
      <c r="C5292" s="426">
        <v>25.110000000000003</v>
      </c>
      <c r="D5292" s="426">
        <v>25.69788888888889</v>
      </c>
      <c r="E5292" s="14">
        <v>2.943353713789949</v>
      </c>
      <c r="F5292" s="14">
        <v>0</v>
      </c>
    </row>
    <row r="5293" spans="1:6" x14ac:dyDescent="0.3">
      <c r="A5293" s="425">
        <v>46925</v>
      </c>
      <c r="B5293" s="12">
        <v>172</v>
      </c>
      <c r="C5293" s="426">
        <v>16.84375</v>
      </c>
      <c r="D5293" s="426">
        <v>25.894155555555557</v>
      </c>
      <c r="E5293" s="14">
        <v>3.0146267384944938</v>
      </c>
      <c r="F5293" s="14">
        <v>0</v>
      </c>
    </row>
    <row r="5294" spans="1:6" x14ac:dyDescent="0.3">
      <c r="A5294" s="425">
        <v>46926</v>
      </c>
      <c r="B5294" s="12">
        <v>173</v>
      </c>
      <c r="C5294" s="426">
        <v>9.0062500000000014</v>
      </c>
      <c r="D5294" s="426">
        <v>26.079044444444445</v>
      </c>
      <c r="E5294" s="14">
        <v>3.0832119431393239</v>
      </c>
      <c r="F5294" s="14">
        <v>0</v>
      </c>
    </row>
    <row r="5295" spans="1:6" x14ac:dyDescent="0.3">
      <c r="A5295" s="425">
        <v>46927</v>
      </c>
      <c r="B5295" s="12">
        <v>174</v>
      </c>
      <c r="C5295" s="426">
        <v>12.583333333333334</v>
      </c>
      <c r="D5295" s="426">
        <v>25.848644444444446</v>
      </c>
      <c r="E5295" s="14">
        <v>2.9979594803233574</v>
      </c>
      <c r="F5295" s="14">
        <v>0</v>
      </c>
    </row>
    <row r="5296" spans="1:6" x14ac:dyDescent="0.3">
      <c r="A5296" s="425">
        <v>46928</v>
      </c>
      <c r="B5296" s="12">
        <v>175</v>
      </c>
      <c r="C5296" s="426">
        <v>9.7062500000000007</v>
      </c>
      <c r="D5296" s="426">
        <v>25.746244444444443</v>
      </c>
      <c r="E5296" s="14">
        <v>2.9607677901912579</v>
      </c>
      <c r="F5296" s="14">
        <v>0</v>
      </c>
    </row>
    <row r="5297" spans="1:6" x14ac:dyDescent="0.3">
      <c r="A5297" s="425">
        <v>46929</v>
      </c>
      <c r="B5297" s="12">
        <v>176</v>
      </c>
      <c r="C5297" s="426">
        <v>24.727777777777778</v>
      </c>
      <c r="D5297" s="426">
        <v>25.586600000000004</v>
      </c>
      <c r="E5297" s="14">
        <v>2.9036368627998193</v>
      </c>
      <c r="F5297" s="14">
        <v>0</v>
      </c>
    </row>
    <row r="5298" spans="1:6" x14ac:dyDescent="0.3">
      <c r="A5298" s="425">
        <v>46930</v>
      </c>
      <c r="B5298" s="12">
        <v>177</v>
      </c>
      <c r="C5298" s="426">
        <v>14.915000000000001</v>
      </c>
      <c r="D5298" s="426">
        <v>25.905533333333334</v>
      </c>
      <c r="E5298" s="14">
        <v>3.0188068117989499</v>
      </c>
      <c r="F5298" s="14">
        <v>0</v>
      </c>
    </row>
    <row r="5299" spans="1:6" x14ac:dyDescent="0.3">
      <c r="A5299" s="425">
        <v>46931</v>
      </c>
      <c r="B5299" s="12">
        <v>178</v>
      </c>
      <c r="C5299" s="426">
        <v>11.699999999999998</v>
      </c>
      <c r="D5299" s="426">
        <v>25.942511111111113</v>
      </c>
      <c r="E5299" s="14">
        <v>3.0324287200232614</v>
      </c>
      <c r="F5299" s="14">
        <v>0</v>
      </c>
    </row>
    <row r="5300" spans="1:6" x14ac:dyDescent="0.3">
      <c r="A5300" s="425">
        <v>46932</v>
      </c>
      <c r="B5300" s="12">
        <v>179</v>
      </c>
      <c r="C5300" s="426">
        <v>1.9833333333333334</v>
      </c>
      <c r="D5300" s="426">
        <v>25.842955555555555</v>
      </c>
      <c r="E5300" s="14">
        <v>2.9958820348581314</v>
      </c>
      <c r="F5300" s="14">
        <v>0</v>
      </c>
    </row>
    <row r="5301" spans="1:6" x14ac:dyDescent="0.3">
      <c r="A5301" s="425">
        <v>46933</v>
      </c>
      <c r="B5301" s="12">
        <v>180</v>
      </c>
      <c r="C5301" s="426">
        <v>8.6999999999999993</v>
      </c>
      <c r="D5301" s="426">
        <v>25.732022222222223</v>
      </c>
      <c r="E5301" s="14">
        <v>2.955636117401629</v>
      </c>
      <c r="F5301" s="14">
        <v>0</v>
      </c>
    </row>
    <row r="5302" spans="1:6" x14ac:dyDescent="0.3">
      <c r="A5302" s="425">
        <v>46934</v>
      </c>
      <c r="B5302" s="12">
        <v>181</v>
      </c>
      <c r="C5302" s="426">
        <v>7.7950000000000017</v>
      </c>
      <c r="D5302" s="426">
        <v>25.621088888888888</v>
      </c>
      <c r="E5302" s="14">
        <v>2.9158915251560393</v>
      </c>
      <c r="F5302" s="14">
        <v>0</v>
      </c>
    </row>
    <row r="5303" spans="1:6" x14ac:dyDescent="0.3">
      <c r="A5303" s="425">
        <v>46935</v>
      </c>
      <c r="B5303" s="12">
        <v>182</v>
      </c>
      <c r="C5303" s="426">
        <v>13.324999999999999</v>
      </c>
      <c r="D5303" s="426">
        <v>25.669444444444444</v>
      </c>
      <c r="E5303" s="14">
        <v>2.9580118319938578</v>
      </c>
      <c r="F5303" s="14">
        <v>0</v>
      </c>
    </row>
    <row r="5304" spans="1:6" x14ac:dyDescent="0.3">
      <c r="A5304" s="425">
        <v>46936</v>
      </c>
      <c r="B5304" s="12">
        <v>183</v>
      </c>
      <c r="C5304" s="426">
        <v>10.938888888888888</v>
      </c>
      <c r="D5304" s="426">
        <v>25.459240000000001</v>
      </c>
      <c r="E5304" s="14">
        <v>2.8830272326553912</v>
      </c>
      <c r="F5304" s="14">
        <v>0</v>
      </c>
    </row>
    <row r="5305" spans="1:6" x14ac:dyDescent="0.3">
      <c r="A5305" s="425">
        <v>46937</v>
      </c>
      <c r="B5305" s="12">
        <v>184</v>
      </c>
      <c r="C5305" s="426">
        <v>16.055</v>
      </c>
      <c r="D5305" s="426">
        <v>25.4618</v>
      </c>
      <c r="E5305" s="14">
        <v>2.8839296057213257</v>
      </c>
      <c r="F5305" s="14">
        <v>0</v>
      </c>
    </row>
    <row r="5306" spans="1:6" x14ac:dyDescent="0.3">
      <c r="A5306" s="425">
        <v>46938</v>
      </c>
      <c r="B5306" s="12">
        <v>185</v>
      </c>
      <c r="C5306" s="426">
        <v>13.19375</v>
      </c>
      <c r="D5306" s="426">
        <v>25.635311111111115</v>
      </c>
      <c r="E5306" s="14">
        <v>2.9457129327927731</v>
      </c>
      <c r="F5306" s="14">
        <v>0</v>
      </c>
    </row>
    <row r="5307" spans="1:6" x14ac:dyDescent="0.3">
      <c r="A5307" s="425">
        <v>46939</v>
      </c>
      <c r="B5307" s="12">
        <v>186</v>
      </c>
      <c r="C5307" s="426">
        <v>12.775</v>
      </c>
      <c r="D5307" s="426">
        <v>25.48171111111111</v>
      </c>
      <c r="E5307" s="14">
        <v>2.8909571616540095</v>
      </c>
      <c r="F5307" s="14">
        <v>0</v>
      </c>
    </row>
    <row r="5308" spans="1:6" x14ac:dyDescent="0.3">
      <c r="A5308" s="425">
        <v>46940</v>
      </c>
      <c r="B5308" s="12">
        <v>187</v>
      </c>
      <c r="C5308" s="426">
        <v>16.331250000000001</v>
      </c>
      <c r="D5308" s="426">
        <v>25.551400000000001</v>
      </c>
      <c r="E5308" s="14">
        <v>2.9156807366395259</v>
      </c>
      <c r="F5308" s="14">
        <v>0</v>
      </c>
    </row>
    <row r="5309" spans="1:6" x14ac:dyDescent="0.3">
      <c r="A5309" s="425">
        <v>46941</v>
      </c>
      <c r="B5309" s="12">
        <v>188</v>
      </c>
      <c r="C5309" s="426">
        <v>2.8444444444444441</v>
      </c>
      <c r="D5309" s="426">
        <v>25.697319999999998</v>
      </c>
      <c r="E5309" s="14">
        <v>2.9680913529735227</v>
      </c>
      <c r="F5309" s="14">
        <v>0</v>
      </c>
    </row>
    <row r="5310" spans="1:6" x14ac:dyDescent="0.3">
      <c r="A5310" s="425">
        <v>46942</v>
      </c>
      <c r="B5310" s="12">
        <v>189</v>
      </c>
      <c r="C5310" s="426">
        <v>2.0833333333333335</v>
      </c>
      <c r="D5310" s="426">
        <v>25.623080000000002</v>
      </c>
      <c r="E5310" s="14">
        <v>2.9413174367718269</v>
      </c>
      <c r="F5310" s="14">
        <v>0</v>
      </c>
    </row>
    <row r="5311" spans="1:6" x14ac:dyDescent="0.3">
      <c r="A5311" s="425">
        <v>46943</v>
      </c>
      <c r="B5311" s="12">
        <v>190</v>
      </c>
      <c r="C5311" s="426">
        <v>6.7055555555555557</v>
      </c>
      <c r="D5311" s="426">
        <v>25.812519999999999</v>
      </c>
      <c r="E5311" s="14">
        <v>3.0100850149883658</v>
      </c>
      <c r="F5311" s="14">
        <v>0</v>
      </c>
    </row>
    <row r="5312" spans="1:6" x14ac:dyDescent="0.3">
      <c r="A5312" s="425">
        <v>46944</v>
      </c>
      <c r="B5312" s="12">
        <v>191</v>
      </c>
      <c r="C5312" s="426">
        <v>11.725</v>
      </c>
      <c r="D5312" s="426">
        <v>25.707560000000001</v>
      </c>
      <c r="E5312" s="14">
        <v>2.971802039279797</v>
      </c>
      <c r="F5312" s="14">
        <v>0</v>
      </c>
    </row>
    <row r="5313" spans="1:6" x14ac:dyDescent="0.3">
      <c r="A5313" s="425">
        <v>46945</v>
      </c>
      <c r="B5313" s="12">
        <v>192</v>
      </c>
      <c r="C5313" s="426">
        <v>8.56111111111111</v>
      </c>
      <c r="D5313" s="426">
        <v>25.697319999999998</v>
      </c>
      <c r="E5313" s="14">
        <v>2.9680913529735227</v>
      </c>
      <c r="F5313" s="14">
        <v>0</v>
      </c>
    </row>
    <row r="5314" spans="1:6" x14ac:dyDescent="0.3">
      <c r="A5314" s="425">
        <v>46946</v>
      </c>
      <c r="B5314" s="12">
        <v>193</v>
      </c>
      <c r="C5314" s="426">
        <v>6.7944444444444443</v>
      </c>
      <c r="D5314" s="426">
        <v>25.707560000000001</v>
      </c>
      <c r="E5314" s="14">
        <v>2.971802039279797</v>
      </c>
      <c r="F5314" s="14">
        <v>0</v>
      </c>
    </row>
    <row r="5315" spans="1:6" x14ac:dyDescent="0.3">
      <c r="A5315" s="425">
        <v>46947</v>
      </c>
      <c r="B5315" s="12">
        <v>194</v>
      </c>
      <c r="C5315" s="426">
        <v>8.1166666666666671</v>
      </c>
      <c r="D5315" s="426">
        <v>25.766439999999999</v>
      </c>
      <c r="E5315" s="14">
        <v>2.9932220588305416</v>
      </c>
      <c r="F5315" s="14">
        <v>0</v>
      </c>
    </row>
    <row r="5316" spans="1:6" x14ac:dyDescent="0.3">
      <c r="A5316" s="425">
        <v>46948</v>
      </c>
      <c r="B5316" s="12">
        <v>195</v>
      </c>
      <c r="C5316" s="426">
        <v>16.105555555555554</v>
      </c>
      <c r="D5316" s="426">
        <v>25.982333333333337</v>
      </c>
      <c r="E5316" s="14">
        <v>3.072984656879084</v>
      </c>
      <c r="F5316" s="14">
        <v>0</v>
      </c>
    </row>
    <row r="5317" spans="1:6" x14ac:dyDescent="0.3">
      <c r="A5317" s="425">
        <v>46949</v>
      </c>
      <c r="B5317" s="12">
        <v>196</v>
      </c>
      <c r="C5317" s="426">
        <v>5.6083333333333334</v>
      </c>
      <c r="D5317" s="426">
        <v>25.723488888888888</v>
      </c>
      <c r="E5317" s="14">
        <v>2.9775827732211613</v>
      </c>
      <c r="F5317" s="14">
        <v>0</v>
      </c>
    </row>
    <row r="5318" spans="1:6" x14ac:dyDescent="0.3">
      <c r="A5318" s="425">
        <v>46950</v>
      </c>
      <c r="B5318" s="12">
        <v>197</v>
      </c>
      <c r="C5318" s="426">
        <v>15.344444444444447</v>
      </c>
      <c r="D5318" s="426">
        <v>25.45412</v>
      </c>
      <c r="E5318" s="14">
        <v>2.8812232858781179</v>
      </c>
      <c r="F5318" s="14">
        <v>0</v>
      </c>
    </row>
    <row r="5319" spans="1:6" x14ac:dyDescent="0.3">
      <c r="A5319" s="425">
        <v>46951</v>
      </c>
      <c r="B5319" s="12">
        <v>198</v>
      </c>
      <c r="C5319" s="426">
        <v>5.5277777777777777</v>
      </c>
      <c r="D5319" s="426">
        <v>25.643560000000001</v>
      </c>
      <c r="E5319" s="14">
        <v>2.9486807944635762</v>
      </c>
      <c r="F5319" s="14">
        <v>0</v>
      </c>
    </row>
    <row r="5320" spans="1:6" x14ac:dyDescent="0.3">
      <c r="A5320" s="425">
        <v>46952</v>
      </c>
      <c r="B5320" s="12">
        <v>199</v>
      </c>
      <c r="C5320" s="426">
        <v>12.614999999999998</v>
      </c>
      <c r="D5320" s="426">
        <v>25.582120000000003</v>
      </c>
      <c r="E5320" s="14">
        <v>2.9266421897261297</v>
      </c>
      <c r="F5320" s="14">
        <v>0</v>
      </c>
    </row>
    <row r="5321" spans="1:6" x14ac:dyDescent="0.3">
      <c r="A5321" s="425">
        <v>46953</v>
      </c>
      <c r="B5321" s="12">
        <v>200</v>
      </c>
      <c r="C5321" s="426">
        <v>13.334999999999999</v>
      </c>
      <c r="D5321" s="426">
        <v>25.820200000000003</v>
      </c>
      <c r="E5321" s="14">
        <v>3.0129040103642795</v>
      </c>
      <c r="F5321" s="14">
        <v>0</v>
      </c>
    </row>
    <row r="5322" spans="1:6" x14ac:dyDescent="0.3">
      <c r="A5322" s="425">
        <v>46954</v>
      </c>
      <c r="B5322" s="12">
        <v>201</v>
      </c>
      <c r="C5322" s="426">
        <v>17.656249999999996</v>
      </c>
      <c r="D5322" s="426">
        <v>25.840679999999999</v>
      </c>
      <c r="E5322" s="14">
        <v>3.0204332191396612</v>
      </c>
      <c r="F5322" s="14">
        <v>0</v>
      </c>
    </row>
    <row r="5323" spans="1:6" x14ac:dyDescent="0.3">
      <c r="A5323" s="425">
        <v>46955</v>
      </c>
      <c r="B5323" s="12">
        <v>202</v>
      </c>
      <c r="C5323" s="426">
        <v>3.9187500000000002</v>
      </c>
      <c r="D5323" s="426">
        <v>25.63588</v>
      </c>
      <c r="E5323" s="14">
        <v>2.9459175234785873</v>
      </c>
      <c r="F5323" s="14">
        <v>0</v>
      </c>
    </row>
    <row r="5324" spans="1:6" x14ac:dyDescent="0.3">
      <c r="A5324" s="425">
        <v>46956</v>
      </c>
      <c r="B5324" s="12">
        <v>203</v>
      </c>
      <c r="C5324" s="426">
        <v>5.8687500000000004</v>
      </c>
      <c r="D5324" s="426">
        <v>25.615400000000001</v>
      </c>
      <c r="E5324" s="14">
        <v>2.9385606025620166</v>
      </c>
      <c r="F5324" s="14">
        <v>0</v>
      </c>
    </row>
    <row r="5325" spans="1:6" x14ac:dyDescent="0.3">
      <c r="A5325" s="425">
        <v>46957</v>
      </c>
      <c r="B5325" s="12">
        <v>204</v>
      </c>
      <c r="C5325" s="426">
        <v>5.3055555555555554</v>
      </c>
      <c r="D5325" s="426">
        <v>25.630759999999999</v>
      </c>
      <c r="E5325" s="14">
        <v>2.9440766841859345</v>
      </c>
      <c r="F5325" s="14">
        <v>0</v>
      </c>
    </row>
    <row r="5326" spans="1:6" x14ac:dyDescent="0.3">
      <c r="A5326" s="425">
        <v>46958</v>
      </c>
      <c r="B5326" s="12">
        <v>205</v>
      </c>
      <c r="C5326" s="426">
        <v>4.05</v>
      </c>
      <c r="D5326" s="426">
        <v>25.523240000000001</v>
      </c>
      <c r="E5326" s="14">
        <v>2.9056665655460754</v>
      </c>
      <c r="F5326" s="14">
        <v>0</v>
      </c>
    </row>
    <row r="5327" spans="1:6" x14ac:dyDescent="0.3">
      <c r="A5327" s="425">
        <v>46959</v>
      </c>
      <c r="B5327" s="12">
        <v>206</v>
      </c>
      <c r="C5327" s="426">
        <v>5.56</v>
      </c>
      <c r="D5327" s="426">
        <v>25.658919999999998</v>
      </c>
      <c r="E5327" s="14">
        <v>2.9542145823779902</v>
      </c>
      <c r="F5327" s="14">
        <v>0</v>
      </c>
    </row>
    <row r="5328" spans="1:6" x14ac:dyDescent="0.3">
      <c r="A5328" s="425">
        <v>46960</v>
      </c>
      <c r="B5328" s="12">
        <v>207</v>
      </c>
      <c r="C5328" s="426">
        <v>9.8249999999999993</v>
      </c>
      <c r="D5328" s="426">
        <v>25.815079999999998</v>
      </c>
      <c r="E5328" s="14">
        <v>3.0110244100232531</v>
      </c>
      <c r="F5328" s="14">
        <v>0</v>
      </c>
    </row>
    <row r="5329" spans="1:6" x14ac:dyDescent="0.3">
      <c r="A5329" s="425">
        <v>46961</v>
      </c>
      <c r="B5329" s="12">
        <v>208</v>
      </c>
      <c r="C5329" s="426">
        <v>2.5625</v>
      </c>
      <c r="D5329" s="426">
        <v>25.687080000000002</v>
      </c>
      <c r="E5329" s="14">
        <v>2.964384968886467</v>
      </c>
      <c r="F5329" s="14">
        <v>0</v>
      </c>
    </row>
    <row r="5330" spans="1:6" x14ac:dyDescent="0.3">
      <c r="A5330" s="425">
        <v>46962</v>
      </c>
      <c r="B5330" s="12">
        <v>209</v>
      </c>
      <c r="C5330" s="426">
        <v>1.9055555555555554</v>
      </c>
      <c r="D5330" s="426">
        <v>25.681960000000004</v>
      </c>
      <c r="E5330" s="14">
        <v>2.9625333896551829</v>
      </c>
      <c r="F5330" s="14">
        <v>0</v>
      </c>
    </row>
    <row r="5331" spans="1:6" x14ac:dyDescent="0.3">
      <c r="A5331" s="425">
        <v>46963</v>
      </c>
      <c r="B5331" s="12">
        <v>210</v>
      </c>
      <c r="C5331" s="426">
        <v>1.1428571428571428</v>
      </c>
      <c r="D5331" s="426">
        <v>25.524377777777779</v>
      </c>
      <c r="E5331" s="14">
        <v>2.9060705517188259</v>
      </c>
      <c r="F5331" s="14">
        <v>0</v>
      </c>
    </row>
    <row r="5332" spans="1:6" x14ac:dyDescent="0.3">
      <c r="A5332" s="425">
        <v>46964</v>
      </c>
      <c r="B5332" s="12">
        <v>211</v>
      </c>
      <c r="C5332" s="426">
        <v>1.3222222222222222</v>
      </c>
      <c r="D5332" s="426">
        <v>25.336360000000003</v>
      </c>
      <c r="E5332" s="14">
        <v>2.8400261989226299</v>
      </c>
      <c r="F5332" s="14">
        <v>0</v>
      </c>
    </row>
    <row r="5333" spans="1:6" x14ac:dyDescent="0.3">
      <c r="A5333" s="425">
        <v>46965</v>
      </c>
      <c r="B5333" s="12">
        <v>212</v>
      </c>
      <c r="C5333" s="426">
        <v>5.5142857142857142</v>
      </c>
      <c r="D5333" s="426">
        <v>25.697320000000005</v>
      </c>
      <c r="E5333" s="14">
        <v>2.968091352973524</v>
      </c>
      <c r="F5333" s="14">
        <v>0</v>
      </c>
    </row>
    <row r="5334" spans="1:6" x14ac:dyDescent="0.3">
      <c r="A5334" s="425">
        <v>46966</v>
      </c>
      <c r="B5334" s="12">
        <v>213</v>
      </c>
      <c r="C5334" s="426">
        <v>2.6357142857142857</v>
      </c>
      <c r="D5334" s="426">
        <v>25.436199999999999</v>
      </c>
      <c r="E5334" s="14">
        <v>2.8749178626260323</v>
      </c>
      <c r="F5334" s="14">
        <v>0</v>
      </c>
    </row>
    <row r="5335" spans="1:6" x14ac:dyDescent="0.3">
      <c r="A5335" s="425">
        <v>46967</v>
      </c>
      <c r="B5335" s="12">
        <v>214</v>
      </c>
      <c r="C5335" s="426">
        <v>3.0142857142857138</v>
      </c>
      <c r="D5335" s="426">
        <v>25.469480000000004</v>
      </c>
      <c r="E5335" s="14">
        <v>2.8866383239430862</v>
      </c>
      <c r="F5335" s="14">
        <v>0</v>
      </c>
    </row>
    <row r="5336" spans="1:6" x14ac:dyDescent="0.3">
      <c r="A5336" s="425">
        <v>46968</v>
      </c>
      <c r="B5336" s="12">
        <v>215</v>
      </c>
      <c r="C5336" s="426">
        <v>2.2700000000000005</v>
      </c>
      <c r="D5336" s="426">
        <v>25.584111111111113</v>
      </c>
      <c r="E5336" s="14">
        <v>2.9273539841117922</v>
      </c>
      <c r="F5336" s="14">
        <v>0</v>
      </c>
    </row>
    <row r="5337" spans="1:6" x14ac:dyDescent="0.3">
      <c r="A5337" s="425">
        <v>46969</v>
      </c>
      <c r="B5337" s="12">
        <v>216</v>
      </c>
      <c r="C5337" s="426">
        <v>3.5277777777777772</v>
      </c>
      <c r="D5337" s="426">
        <v>25.666600000000003</v>
      </c>
      <c r="E5337" s="14">
        <v>2.9569851007135508</v>
      </c>
      <c r="F5337" s="14">
        <v>0</v>
      </c>
    </row>
    <row r="5338" spans="1:6" x14ac:dyDescent="0.3">
      <c r="A5338" s="425">
        <v>46970</v>
      </c>
      <c r="B5338" s="12">
        <v>217</v>
      </c>
      <c r="C5338" s="426">
        <v>0.66666666666666663</v>
      </c>
      <c r="D5338" s="426">
        <v>25.761320000000005</v>
      </c>
      <c r="E5338" s="14">
        <v>2.9913537915921986</v>
      </c>
      <c r="F5338" s="14">
        <v>0</v>
      </c>
    </row>
    <row r="5339" spans="1:6" x14ac:dyDescent="0.3">
      <c r="A5339" s="425">
        <v>46971</v>
      </c>
      <c r="B5339" s="12">
        <v>218</v>
      </c>
      <c r="C5339" s="426">
        <v>0.45714285714285718</v>
      </c>
      <c r="D5339" s="426">
        <v>25.697320000000005</v>
      </c>
      <c r="E5339" s="14">
        <v>2.968091352973524</v>
      </c>
      <c r="F5339" s="14">
        <v>0</v>
      </c>
    </row>
    <row r="5340" spans="1:6" x14ac:dyDescent="0.3">
      <c r="A5340" s="425">
        <v>46972</v>
      </c>
      <c r="B5340" s="12">
        <v>219</v>
      </c>
      <c r="C5340" s="426">
        <v>4.8777777777777773</v>
      </c>
      <c r="D5340" s="426">
        <v>25.60004</v>
      </c>
      <c r="E5340" s="14">
        <v>2.9330541709394029</v>
      </c>
      <c r="F5340" s="14">
        <v>0</v>
      </c>
    </row>
    <row r="5341" spans="1:6" x14ac:dyDescent="0.3">
      <c r="A5341" s="425">
        <v>46973</v>
      </c>
      <c r="B5341" s="12">
        <v>220</v>
      </c>
      <c r="C5341" s="426">
        <v>3.0785714285714283</v>
      </c>
      <c r="D5341" s="426">
        <v>25.7178</v>
      </c>
      <c r="E5341" s="14">
        <v>2.975517029468592</v>
      </c>
      <c r="F5341" s="14">
        <v>0</v>
      </c>
    </row>
    <row r="5342" spans="1:6" x14ac:dyDescent="0.3">
      <c r="A5342" s="425">
        <v>46974</v>
      </c>
      <c r="B5342" s="12">
        <v>221</v>
      </c>
      <c r="C5342" s="426">
        <v>3.05</v>
      </c>
      <c r="D5342" s="426">
        <v>25.625640000000004</v>
      </c>
      <c r="E5342" s="14">
        <v>2.942236917741297</v>
      </c>
      <c r="F5342" s="14">
        <v>0</v>
      </c>
    </row>
    <row r="5343" spans="1:6" x14ac:dyDescent="0.3">
      <c r="A5343" s="425">
        <v>46975</v>
      </c>
      <c r="B5343" s="12">
        <v>222</v>
      </c>
      <c r="C5343" s="426">
        <v>4.1722222222222216</v>
      </c>
      <c r="D5343" s="426">
        <v>25.661480000000001</v>
      </c>
      <c r="E5343" s="14">
        <v>2.9551378199566289</v>
      </c>
      <c r="F5343" s="14">
        <v>0</v>
      </c>
    </row>
    <row r="5344" spans="1:6" x14ac:dyDescent="0.3">
      <c r="A5344" s="425">
        <v>46976</v>
      </c>
      <c r="B5344" s="12">
        <v>223</v>
      </c>
      <c r="C5344" s="426">
        <v>1.655</v>
      </c>
      <c r="D5344" s="426">
        <v>25.77412</v>
      </c>
      <c r="E5344" s="14">
        <v>2.996026481675115</v>
      </c>
      <c r="F5344" s="14">
        <v>0</v>
      </c>
    </row>
    <row r="5345" spans="1:6" x14ac:dyDescent="0.3">
      <c r="A5345" s="425">
        <v>46977</v>
      </c>
      <c r="B5345" s="12">
        <v>224</v>
      </c>
      <c r="C5345" s="426">
        <v>4.1449999999999996</v>
      </c>
      <c r="D5345" s="426">
        <v>25.753640000000001</v>
      </c>
      <c r="E5345" s="14">
        <v>2.9885534122031614</v>
      </c>
      <c r="F5345" s="14">
        <v>0</v>
      </c>
    </row>
    <row r="5346" spans="1:6" x14ac:dyDescent="0.3">
      <c r="A5346" s="425">
        <v>46978</v>
      </c>
      <c r="B5346" s="12">
        <v>225</v>
      </c>
      <c r="C5346" s="426">
        <v>2.8055555555555554</v>
      </c>
      <c r="D5346" s="426">
        <v>25.510439999999999</v>
      </c>
      <c r="E5346" s="14">
        <v>2.9011253562970931</v>
      </c>
      <c r="F5346" s="14">
        <v>0</v>
      </c>
    </row>
    <row r="5347" spans="1:6" x14ac:dyDescent="0.3">
      <c r="A5347" s="425">
        <v>46979</v>
      </c>
      <c r="B5347" s="12">
        <v>226</v>
      </c>
      <c r="C5347" s="426">
        <v>0.18571428571428572</v>
      </c>
      <c r="D5347" s="426">
        <v>25.533480000000001</v>
      </c>
      <c r="E5347" s="14">
        <v>2.9093043408626893</v>
      </c>
      <c r="F5347" s="14">
        <v>0</v>
      </c>
    </row>
    <row r="5348" spans="1:6" x14ac:dyDescent="0.3">
      <c r="A5348" s="425">
        <v>46980</v>
      </c>
      <c r="B5348" s="12">
        <v>227</v>
      </c>
      <c r="C5348" s="426">
        <v>0.38125000000000003</v>
      </c>
      <c r="D5348" s="426">
        <v>25.556519999999999</v>
      </c>
      <c r="E5348" s="14">
        <v>2.9175049702385554</v>
      </c>
      <c r="F5348" s="14">
        <v>0</v>
      </c>
    </row>
    <row r="5349" spans="1:6" x14ac:dyDescent="0.3">
      <c r="A5349" s="425">
        <v>46981</v>
      </c>
      <c r="B5349" s="12">
        <v>228</v>
      </c>
      <c r="C5349" s="426">
        <v>2.15</v>
      </c>
      <c r="D5349" s="426">
        <v>25.715239999999998</v>
      </c>
      <c r="E5349" s="14">
        <v>2.9745878783414672</v>
      </c>
      <c r="F5349" s="14">
        <v>0</v>
      </c>
    </row>
    <row r="5350" spans="1:6" x14ac:dyDescent="0.3">
      <c r="A5350" s="425">
        <v>46982</v>
      </c>
      <c r="B5350" s="12">
        <v>229</v>
      </c>
      <c r="C5350" s="426">
        <v>0.92499999999999993</v>
      </c>
      <c r="D5350" s="426">
        <v>25.751080000000002</v>
      </c>
      <c r="E5350" s="14">
        <v>2.9876204913613371</v>
      </c>
      <c r="F5350" s="14">
        <v>0</v>
      </c>
    </row>
    <row r="5351" spans="1:6" x14ac:dyDescent="0.3">
      <c r="A5351" s="425">
        <v>46983</v>
      </c>
      <c r="B5351" s="12">
        <v>230</v>
      </c>
      <c r="C5351" s="426">
        <v>1.2</v>
      </c>
      <c r="D5351" s="426">
        <v>25.418279999999996</v>
      </c>
      <c r="E5351" s="14">
        <v>2.8686254843539989</v>
      </c>
      <c r="F5351" s="14">
        <v>0</v>
      </c>
    </row>
    <row r="5352" spans="1:6" x14ac:dyDescent="0.3">
      <c r="A5352" s="425">
        <v>46984</v>
      </c>
      <c r="B5352" s="12">
        <v>231</v>
      </c>
      <c r="C5352" s="426">
        <v>3.7611111111111111</v>
      </c>
      <c r="D5352" s="426">
        <v>25.37988</v>
      </c>
      <c r="E5352" s="14">
        <v>2.8551857017033915</v>
      </c>
      <c r="F5352" s="14">
        <v>0</v>
      </c>
    </row>
    <row r="5353" spans="1:6" x14ac:dyDescent="0.3">
      <c r="A5353" s="425">
        <v>46985</v>
      </c>
      <c r="B5353" s="12">
        <v>232</v>
      </c>
      <c r="C5353" s="426">
        <v>0.19999999999999998</v>
      </c>
      <c r="D5353" s="426">
        <v>25.47972</v>
      </c>
      <c r="E5353" s="14">
        <v>2.8902536802736347</v>
      </c>
      <c r="F5353" s="14">
        <v>0</v>
      </c>
    </row>
    <row r="5354" spans="1:6" x14ac:dyDescent="0.3">
      <c r="A5354" s="425">
        <v>46986</v>
      </c>
      <c r="B5354" s="12">
        <v>233</v>
      </c>
      <c r="C5354" s="426">
        <v>1.6666666666666666E-2</v>
      </c>
      <c r="D5354" s="426">
        <v>25.649533333333334</v>
      </c>
      <c r="E5354" s="14">
        <v>2.9508316748788941</v>
      </c>
      <c r="F5354" s="14">
        <v>0</v>
      </c>
    </row>
    <row r="5355" spans="1:6" x14ac:dyDescent="0.3">
      <c r="A5355" s="425">
        <v>46987</v>
      </c>
      <c r="B5355" s="12">
        <v>234</v>
      </c>
      <c r="C5355" s="426">
        <v>0.47142857142857142</v>
      </c>
      <c r="D5355" s="426">
        <v>25.612839999999998</v>
      </c>
      <c r="E5355" s="14">
        <v>2.9376421939713748</v>
      </c>
      <c r="F5355" s="14">
        <v>0</v>
      </c>
    </row>
    <row r="5356" spans="1:6" x14ac:dyDescent="0.3">
      <c r="A5356" s="425">
        <v>46988</v>
      </c>
      <c r="B5356" s="12">
        <v>235</v>
      </c>
      <c r="C5356" s="426">
        <v>1.2749999999999999</v>
      </c>
      <c r="D5356" s="426">
        <v>25.589799999999997</v>
      </c>
      <c r="E5356" s="14">
        <v>2.9293885748541539</v>
      </c>
      <c r="F5356" s="14">
        <v>0</v>
      </c>
    </row>
    <row r="5357" spans="1:6" x14ac:dyDescent="0.3">
      <c r="A5357" s="425">
        <v>46989</v>
      </c>
      <c r="B5357" s="12">
        <v>236</v>
      </c>
      <c r="C5357" s="426">
        <v>0.16666666666666666</v>
      </c>
      <c r="D5357" s="426">
        <v>25.776679999999999</v>
      </c>
      <c r="E5357" s="14">
        <v>2.9969618285902162</v>
      </c>
      <c r="F5357" s="14">
        <v>0</v>
      </c>
    </row>
    <row r="5358" spans="1:6" x14ac:dyDescent="0.3">
      <c r="A5358" s="425">
        <v>46990</v>
      </c>
      <c r="B5358" s="12">
        <v>237</v>
      </c>
      <c r="C5358" s="426">
        <v>0.23333333333333334</v>
      </c>
      <c r="D5358" s="426">
        <v>25.651240000000001</v>
      </c>
      <c r="E5358" s="14">
        <v>2.9514464805289866</v>
      </c>
      <c r="F5358" s="14">
        <v>0</v>
      </c>
    </row>
    <row r="5359" spans="1:6" x14ac:dyDescent="0.3">
      <c r="A5359" s="425">
        <v>46991</v>
      </c>
      <c r="B5359" s="12">
        <v>238</v>
      </c>
      <c r="C5359" s="426">
        <v>4.0444444444444443</v>
      </c>
      <c r="D5359" s="426">
        <v>25.602600000000002</v>
      </c>
      <c r="E5359" s="14">
        <v>2.9339712396432418</v>
      </c>
      <c r="F5359" s="14">
        <v>0</v>
      </c>
    </row>
    <row r="5360" spans="1:6" x14ac:dyDescent="0.3">
      <c r="A5360" s="425">
        <v>46992</v>
      </c>
      <c r="B5360" s="12">
        <v>239</v>
      </c>
      <c r="C5360" s="426">
        <v>0.15</v>
      </c>
      <c r="D5360" s="426">
        <v>25.738280000000003</v>
      </c>
      <c r="E5360" s="14">
        <v>2.9829599281437638</v>
      </c>
      <c r="F5360" s="14">
        <v>0</v>
      </c>
    </row>
    <row r="5361" spans="1:6" x14ac:dyDescent="0.3">
      <c r="A5361" s="425">
        <v>46993</v>
      </c>
      <c r="B5361" s="12">
        <v>240</v>
      </c>
      <c r="C5361" s="426">
        <v>1.6</v>
      </c>
      <c r="D5361" s="426">
        <v>25.8202</v>
      </c>
      <c r="E5361" s="14">
        <v>3.012904010364279</v>
      </c>
      <c r="F5361" s="14">
        <v>0</v>
      </c>
    </row>
    <row r="5362" spans="1:6" x14ac:dyDescent="0.3">
      <c r="A5362" s="425">
        <v>46994</v>
      </c>
      <c r="B5362" s="12">
        <v>241</v>
      </c>
      <c r="C5362" s="426">
        <v>2.25</v>
      </c>
      <c r="D5362" s="426">
        <v>25.658920000000002</v>
      </c>
      <c r="E5362" s="14">
        <v>2.9542145823779911</v>
      </c>
      <c r="F5362" s="14">
        <v>0</v>
      </c>
    </row>
    <row r="5363" spans="1:6" x14ac:dyDescent="0.3">
      <c r="A5363" s="425">
        <v>46995</v>
      </c>
      <c r="B5363" s="12">
        <v>242</v>
      </c>
      <c r="C5363" s="426">
        <v>0.56111111111111112</v>
      </c>
      <c r="D5363" s="426">
        <v>25.551400000000001</v>
      </c>
      <c r="E5363" s="14">
        <v>2.9156807366395259</v>
      </c>
      <c r="F5363" s="14">
        <v>0</v>
      </c>
    </row>
    <row r="5364" spans="1:6" x14ac:dyDescent="0.3">
      <c r="A5364" s="425">
        <v>46996</v>
      </c>
      <c r="B5364" s="12">
        <v>243</v>
      </c>
      <c r="C5364" s="426">
        <v>0.16666666666666666</v>
      </c>
      <c r="D5364" s="426">
        <v>25.745960000000004</v>
      </c>
      <c r="E5364" s="14">
        <v>2.9857554579538359</v>
      </c>
      <c r="F5364" s="14">
        <v>0</v>
      </c>
    </row>
    <row r="5365" spans="1:6" x14ac:dyDescent="0.3">
      <c r="A5365" s="425">
        <v>46997</v>
      </c>
      <c r="B5365" s="12">
        <v>244</v>
      </c>
      <c r="C5365" s="426">
        <v>5</v>
      </c>
      <c r="D5365" s="426">
        <v>25.761319999999998</v>
      </c>
      <c r="E5365" s="14">
        <v>3.0164912184122996</v>
      </c>
      <c r="F5365" s="14">
        <v>0</v>
      </c>
    </row>
    <row r="5366" spans="1:6" x14ac:dyDescent="0.3">
      <c r="A5366" s="425">
        <v>46998</v>
      </c>
      <c r="B5366" s="12">
        <v>245</v>
      </c>
      <c r="C5366" s="426">
        <v>1.4777777777777779</v>
      </c>
      <c r="D5366" s="426">
        <v>25.63588</v>
      </c>
      <c r="E5366" s="14">
        <v>2.9706731329195835</v>
      </c>
      <c r="F5366" s="14">
        <v>0</v>
      </c>
    </row>
    <row r="5367" spans="1:6" x14ac:dyDescent="0.3">
      <c r="A5367" s="425">
        <v>46999</v>
      </c>
      <c r="B5367" s="12">
        <v>246</v>
      </c>
      <c r="C5367" s="426">
        <v>1.6055555555555554</v>
      </c>
      <c r="D5367" s="426">
        <v>25.710120000000003</v>
      </c>
      <c r="E5367" s="14">
        <v>2.9977113108635804</v>
      </c>
      <c r="F5367" s="14">
        <v>0</v>
      </c>
    </row>
    <row r="5368" spans="1:6" x14ac:dyDescent="0.3">
      <c r="A5368" s="425">
        <v>47000</v>
      </c>
      <c r="B5368" s="12">
        <v>247</v>
      </c>
      <c r="C5368" s="426">
        <v>0.42000000000000004</v>
      </c>
      <c r="D5368" s="426">
        <v>25.881640000000001</v>
      </c>
      <c r="E5368" s="14">
        <v>3.0610523246608659</v>
      </c>
      <c r="F5368" s="14">
        <v>0</v>
      </c>
    </row>
    <row r="5369" spans="1:6" x14ac:dyDescent="0.3">
      <c r="A5369" s="425">
        <v>47001</v>
      </c>
      <c r="B5369" s="12">
        <v>248</v>
      </c>
      <c r="C5369" s="426">
        <v>0.22999999999999998</v>
      </c>
      <c r="D5369" s="426">
        <v>25.733160000000002</v>
      </c>
      <c r="E5369" s="14">
        <v>3.0061488284051241</v>
      </c>
      <c r="F5369" s="14">
        <v>0</v>
      </c>
    </row>
    <row r="5370" spans="1:6" x14ac:dyDescent="0.3">
      <c r="A5370" s="425">
        <v>47002</v>
      </c>
      <c r="B5370" s="12">
        <v>249</v>
      </c>
      <c r="C5370" s="426">
        <v>2.1437500000000003</v>
      </c>
      <c r="D5370" s="426">
        <v>25.7818</v>
      </c>
      <c r="E5370" s="14">
        <v>3.0240336116231554</v>
      </c>
      <c r="F5370" s="14">
        <v>0</v>
      </c>
    </row>
    <row r="5371" spans="1:6" x14ac:dyDescent="0.3">
      <c r="A5371" s="425">
        <v>47003</v>
      </c>
      <c r="B5371" s="12">
        <v>250</v>
      </c>
      <c r="C5371" s="426">
        <v>7.0349999999999993</v>
      </c>
      <c r="D5371" s="426">
        <v>25.874244444444443</v>
      </c>
      <c r="E5371" s="14">
        <v>3.0582959754158998</v>
      </c>
      <c r="F5371" s="14">
        <v>0</v>
      </c>
    </row>
    <row r="5372" spans="1:6" x14ac:dyDescent="0.3">
      <c r="A5372" s="425">
        <v>47004</v>
      </c>
      <c r="B5372" s="12">
        <v>251</v>
      </c>
      <c r="C5372" s="426">
        <v>3.5350000000000001</v>
      </c>
      <c r="D5372" s="426">
        <v>25.794599999999996</v>
      </c>
      <c r="E5372" s="14">
        <v>3.0287564469176265</v>
      </c>
      <c r="F5372" s="14">
        <v>0</v>
      </c>
    </row>
    <row r="5373" spans="1:6" x14ac:dyDescent="0.3">
      <c r="A5373" s="425">
        <v>47005</v>
      </c>
      <c r="B5373" s="12">
        <v>252</v>
      </c>
      <c r="C5373" s="426">
        <v>2.2944444444444447</v>
      </c>
      <c r="D5373" s="426">
        <v>25.615400000000001</v>
      </c>
      <c r="E5373" s="14">
        <v>2.9632543891381671</v>
      </c>
      <c r="F5373" s="14">
        <v>0</v>
      </c>
    </row>
    <row r="5374" spans="1:6" x14ac:dyDescent="0.3">
      <c r="A5374" s="425">
        <v>47006</v>
      </c>
      <c r="B5374" s="12">
        <v>253</v>
      </c>
      <c r="C5374" s="426">
        <v>6.0062499999999996</v>
      </c>
      <c r="D5374" s="426">
        <v>25.594920000000002</v>
      </c>
      <c r="E5374" s="14">
        <v>2.9558529450785982</v>
      </c>
      <c r="F5374" s="14">
        <v>0</v>
      </c>
    </row>
    <row r="5375" spans="1:6" x14ac:dyDescent="0.3">
      <c r="A5375" s="425">
        <v>47007</v>
      </c>
      <c r="B5375" s="12">
        <v>254</v>
      </c>
      <c r="C5375" s="426">
        <v>2.1666666666666661</v>
      </c>
      <c r="D5375" s="426">
        <v>25.725480000000005</v>
      </c>
      <c r="E5375" s="14">
        <v>3.0033338798655262</v>
      </c>
      <c r="F5375" s="14">
        <v>0</v>
      </c>
    </row>
    <row r="5376" spans="1:6" x14ac:dyDescent="0.3">
      <c r="A5376" s="425">
        <v>47008</v>
      </c>
      <c r="B5376" s="12">
        <v>255</v>
      </c>
      <c r="C5376" s="426">
        <v>4.9999999999999996E-2</v>
      </c>
      <c r="D5376" s="426">
        <v>25.7818</v>
      </c>
      <c r="E5376" s="14">
        <v>3.0240336116231554</v>
      </c>
      <c r="F5376" s="14">
        <v>0</v>
      </c>
    </row>
    <row r="5377" spans="1:6" x14ac:dyDescent="0.3">
      <c r="A5377" s="425">
        <v>47009</v>
      </c>
      <c r="B5377" s="12">
        <v>256</v>
      </c>
      <c r="C5377" s="426">
        <v>0.5</v>
      </c>
      <c r="D5377" s="426">
        <v>25.697319999999998</v>
      </c>
      <c r="E5377" s="14">
        <v>2.9930332971161571</v>
      </c>
      <c r="F5377" s="14">
        <v>0</v>
      </c>
    </row>
    <row r="5378" spans="1:6" x14ac:dyDescent="0.3">
      <c r="A5378" s="425">
        <v>47010</v>
      </c>
      <c r="B5378" s="12">
        <v>257</v>
      </c>
      <c r="C5378" s="426">
        <v>1.1625000000000001</v>
      </c>
      <c r="D5378" s="426">
        <v>25.881640000000001</v>
      </c>
      <c r="E5378" s="14">
        <v>3.0610523246608659</v>
      </c>
      <c r="F5378" s="14">
        <v>0</v>
      </c>
    </row>
    <row r="5379" spans="1:6" x14ac:dyDescent="0.3">
      <c r="A5379" s="425">
        <v>47011</v>
      </c>
      <c r="B5379" s="12">
        <v>258</v>
      </c>
      <c r="C5379" s="426">
        <v>1.7777777777777777</v>
      </c>
      <c r="D5379" s="426">
        <v>25.857177777777778</v>
      </c>
      <c r="E5379" s="14">
        <v>3.0519438625067803</v>
      </c>
      <c r="F5379" s="14">
        <v>0</v>
      </c>
    </row>
    <row r="5380" spans="1:6" x14ac:dyDescent="0.3">
      <c r="A5380" s="425">
        <v>47012</v>
      </c>
      <c r="B5380" s="12">
        <v>259</v>
      </c>
      <c r="C5380" s="426">
        <v>5.7285714285714286</v>
      </c>
      <c r="D5380" s="426">
        <v>26.04206666666667</v>
      </c>
      <c r="E5380" s="14">
        <v>3.1214057863880935</v>
      </c>
      <c r="F5380" s="14">
        <v>0</v>
      </c>
    </row>
    <row r="5381" spans="1:6" x14ac:dyDescent="0.3">
      <c r="A5381" s="425">
        <v>47013</v>
      </c>
      <c r="B5381" s="12">
        <v>260</v>
      </c>
      <c r="C5381" s="426">
        <v>0.14285714285714285</v>
      </c>
      <c r="D5381" s="426">
        <v>26.187133333333332</v>
      </c>
      <c r="E5381" s="14">
        <v>3.1769091886813556</v>
      </c>
      <c r="F5381" s="14">
        <v>0</v>
      </c>
    </row>
    <row r="5382" spans="1:6" x14ac:dyDescent="0.3">
      <c r="A5382" s="425">
        <v>47014</v>
      </c>
      <c r="B5382" s="12">
        <v>261</v>
      </c>
      <c r="C5382" s="426">
        <v>0.5</v>
      </c>
      <c r="D5382" s="426">
        <v>26.133088888888889</v>
      </c>
      <c r="E5382" s="14">
        <v>3.1561280719010432</v>
      </c>
      <c r="F5382" s="14">
        <v>0</v>
      </c>
    </row>
    <row r="5383" spans="1:6" x14ac:dyDescent="0.3">
      <c r="A5383" s="425">
        <v>47015</v>
      </c>
      <c r="B5383" s="12">
        <v>262</v>
      </c>
      <c r="C5383" s="426">
        <v>0.55714285714285716</v>
      </c>
      <c r="D5383" s="426">
        <v>26.178600000000003</v>
      </c>
      <c r="E5383" s="14">
        <v>3.1736197846573395</v>
      </c>
      <c r="F5383" s="14">
        <v>0</v>
      </c>
    </row>
    <row r="5384" spans="1:6" x14ac:dyDescent="0.3">
      <c r="A5384" s="425">
        <v>47016</v>
      </c>
      <c r="B5384" s="12">
        <v>263</v>
      </c>
      <c r="C5384" s="426">
        <v>0</v>
      </c>
      <c r="D5384" s="426">
        <v>25.874244444444443</v>
      </c>
      <c r="E5384" s="14">
        <v>3.0582959754158998</v>
      </c>
      <c r="F5384" s="14">
        <v>0</v>
      </c>
    </row>
    <row r="5385" spans="1:6" x14ac:dyDescent="0.3">
      <c r="A5385" s="425">
        <v>47017</v>
      </c>
      <c r="B5385" s="12">
        <v>264</v>
      </c>
      <c r="C5385" s="426">
        <v>1.7437499999999999</v>
      </c>
      <c r="D5385" s="426">
        <v>25.80597777777778</v>
      </c>
      <c r="E5385" s="14">
        <v>3.0329602342666835</v>
      </c>
      <c r="F5385" s="14">
        <v>0</v>
      </c>
    </row>
    <row r="5386" spans="1:6" x14ac:dyDescent="0.3">
      <c r="A5386" s="425">
        <v>47018</v>
      </c>
      <c r="B5386" s="12">
        <v>265</v>
      </c>
      <c r="C5386" s="426">
        <v>1.5874999999999999</v>
      </c>
      <c r="D5386" s="426">
        <v>26.007933333333334</v>
      </c>
      <c r="E5386" s="14">
        <v>3.1084745090995991</v>
      </c>
      <c r="F5386" s="14">
        <v>0</v>
      </c>
    </row>
    <row r="5387" spans="1:6" x14ac:dyDescent="0.3">
      <c r="A5387" s="425">
        <v>47019</v>
      </c>
      <c r="B5387" s="12">
        <v>266</v>
      </c>
      <c r="C5387" s="426">
        <v>0.74285714285714277</v>
      </c>
      <c r="D5387" s="426">
        <v>26.101800000000001</v>
      </c>
      <c r="E5387" s="14">
        <v>3.1441530500510422</v>
      </c>
      <c r="F5387" s="14">
        <v>0</v>
      </c>
    </row>
    <row r="5388" spans="1:6" x14ac:dyDescent="0.3">
      <c r="A5388" s="425">
        <v>47020</v>
      </c>
      <c r="B5388" s="12">
        <v>267</v>
      </c>
      <c r="C5388" s="426">
        <v>0</v>
      </c>
      <c r="D5388" s="426">
        <v>25.817355555555558</v>
      </c>
      <c r="E5388" s="14">
        <v>3.0371693995629259</v>
      </c>
      <c r="F5388" s="14">
        <v>0</v>
      </c>
    </row>
    <row r="5389" spans="1:6" x14ac:dyDescent="0.3">
      <c r="A5389" s="425">
        <v>47021</v>
      </c>
      <c r="B5389" s="12">
        <v>268</v>
      </c>
      <c r="C5389" s="426">
        <v>0.94374999999999998</v>
      </c>
      <c r="D5389" s="426">
        <v>25.899844444444444</v>
      </c>
      <c r="E5389" s="14">
        <v>3.0678468933430714</v>
      </c>
      <c r="F5389" s="14">
        <v>0</v>
      </c>
    </row>
    <row r="5390" spans="1:6" x14ac:dyDescent="0.3">
      <c r="A5390" s="425">
        <v>47022</v>
      </c>
      <c r="B5390" s="12">
        <v>269</v>
      </c>
      <c r="C5390" s="426">
        <v>2.0874999999999999</v>
      </c>
      <c r="D5390" s="426">
        <v>26.141622222222225</v>
      </c>
      <c r="E5390" s="14">
        <v>3.1594011294834874</v>
      </c>
      <c r="F5390" s="14">
        <v>0</v>
      </c>
    </row>
    <row r="5391" spans="1:6" x14ac:dyDescent="0.3">
      <c r="A5391" s="425">
        <v>47023</v>
      </c>
      <c r="B5391" s="12">
        <v>270</v>
      </c>
      <c r="C5391" s="426">
        <v>0</v>
      </c>
      <c r="D5391" s="426">
        <v>26.170066666666671</v>
      </c>
      <c r="E5391" s="14">
        <v>3.1703334476584186</v>
      </c>
      <c r="F5391" s="14">
        <v>0</v>
      </c>
    </row>
    <row r="5392" spans="1:6" x14ac:dyDescent="0.3">
      <c r="A5392" s="425">
        <v>47024</v>
      </c>
      <c r="B5392" s="12">
        <v>271</v>
      </c>
      <c r="C5392" s="426">
        <v>0.57777777777777783</v>
      </c>
      <c r="D5392" s="426">
        <v>26.216999999999999</v>
      </c>
      <c r="E5392" s="14">
        <v>3.1884462693516902</v>
      </c>
      <c r="F5392" s="14">
        <v>0</v>
      </c>
    </row>
    <row r="5393" spans="1:6" x14ac:dyDescent="0.3">
      <c r="A5393" s="425">
        <v>47025</v>
      </c>
      <c r="B5393" s="12">
        <v>272</v>
      </c>
      <c r="C5393" s="426">
        <v>0.21249999999999999</v>
      </c>
      <c r="D5393" s="426">
        <v>26.252839999999999</v>
      </c>
      <c r="E5393" s="14">
        <v>3.2023404328839575</v>
      </c>
      <c r="F5393" s="14">
        <v>0</v>
      </c>
    </row>
    <row r="5394" spans="1:6" x14ac:dyDescent="0.3">
      <c r="A5394" s="425">
        <v>47026</v>
      </c>
      <c r="B5394" s="12">
        <v>273</v>
      </c>
      <c r="C5394" s="426">
        <v>0.95</v>
      </c>
      <c r="D5394" s="426">
        <v>26.109480000000001</v>
      </c>
      <c r="E5394" s="14">
        <v>3.1470885640386435</v>
      </c>
      <c r="F5394" s="14">
        <v>0</v>
      </c>
    </row>
    <row r="5395" spans="1:6" x14ac:dyDescent="0.3">
      <c r="A5395" s="425">
        <v>47027</v>
      </c>
      <c r="B5395" s="12">
        <v>274</v>
      </c>
      <c r="C5395" s="426">
        <v>5.5714285714285712</v>
      </c>
      <c r="D5395" s="426">
        <v>26.19652</v>
      </c>
      <c r="E5395" s="14">
        <v>3.2335399279374291</v>
      </c>
      <c r="F5395" s="14">
        <v>0</v>
      </c>
    </row>
    <row r="5396" spans="1:6" x14ac:dyDescent="0.3">
      <c r="A5396" s="425">
        <v>47028</v>
      </c>
      <c r="B5396" s="12">
        <v>275</v>
      </c>
      <c r="C5396" s="426">
        <v>7.5400000000000009</v>
      </c>
      <c r="D5396" s="426">
        <v>26.403880000000001</v>
      </c>
      <c r="E5396" s="14">
        <v>3.3158494653789616</v>
      </c>
      <c r="F5396" s="14">
        <v>0</v>
      </c>
    </row>
    <row r="5397" spans="1:6" x14ac:dyDescent="0.3">
      <c r="A5397" s="425">
        <v>47029</v>
      </c>
      <c r="B5397" s="12">
        <v>276</v>
      </c>
      <c r="C5397" s="426">
        <v>0</v>
      </c>
      <c r="D5397" s="426">
        <v>26.283560000000001</v>
      </c>
      <c r="E5397" s="14">
        <v>3.2678644387754772</v>
      </c>
      <c r="F5397" s="14">
        <v>0</v>
      </c>
    </row>
    <row r="5398" spans="1:6" x14ac:dyDescent="0.3">
      <c r="A5398" s="425">
        <v>47030</v>
      </c>
      <c r="B5398" s="12">
        <v>277</v>
      </c>
      <c r="C5398" s="426">
        <v>0.52222222222222225</v>
      </c>
      <c r="D5398" s="426">
        <v>26.36036</v>
      </c>
      <c r="E5398" s="14">
        <v>3.2984211741757385</v>
      </c>
      <c r="F5398" s="14">
        <v>0</v>
      </c>
    </row>
    <row r="5399" spans="1:6" x14ac:dyDescent="0.3">
      <c r="A5399" s="425">
        <v>47031</v>
      </c>
      <c r="B5399" s="12">
        <v>278</v>
      </c>
      <c r="C5399" s="426">
        <v>1.6111111111111112</v>
      </c>
      <c r="D5399" s="426">
        <v>26.437159999999999</v>
      </c>
      <c r="E5399" s="14">
        <v>3.3292321462019645</v>
      </c>
      <c r="F5399" s="14">
        <v>0</v>
      </c>
    </row>
    <row r="5400" spans="1:6" x14ac:dyDescent="0.3">
      <c r="A5400" s="425">
        <v>47032</v>
      </c>
      <c r="B5400" s="12">
        <v>279</v>
      </c>
      <c r="C5400" s="426">
        <v>4.8499999999999996</v>
      </c>
      <c r="D5400" s="426">
        <v>26.380839999999999</v>
      </c>
      <c r="E5400" s="14">
        <v>3.3066125457073747</v>
      </c>
      <c r="F5400" s="14">
        <v>0</v>
      </c>
    </row>
    <row r="5401" spans="1:6" x14ac:dyDescent="0.3">
      <c r="A5401" s="425">
        <v>47033</v>
      </c>
      <c r="B5401" s="12">
        <v>280</v>
      </c>
      <c r="C5401" s="426">
        <v>0.57999999999999996</v>
      </c>
      <c r="D5401" s="426">
        <v>26.411560000000001</v>
      </c>
      <c r="E5401" s="14">
        <v>3.3189335303552938</v>
      </c>
      <c r="F5401" s="14">
        <v>0</v>
      </c>
    </row>
    <row r="5402" spans="1:6" x14ac:dyDescent="0.3">
      <c r="A5402" s="425">
        <v>47034</v>
      </c>
      <c r="B5402" s="12">
        <v>281</v>
      </c>
      <c r="C5402" s="426">
        <v>2.6444444444444444</v>
      </c>
      <c r="D5402" s="426">
        <v>26.3322</v>
      </c>
      <c r="E5402" s="14">
        <v>3.2871875553159513</v>
      </c>
      <c r="F5402" s="14">
        <v>0</v>
      </c>
    </row>
    <row r="5403" spans="1:6" x14ac:dyDescent="0.3">
      <c r="A5403" s="425">
        <v>47035</v>
      </c>
      <c r="B5403" s="12">
        <v>282</v>
      </c>
      <c r="C5403" s="426">
        <v>2.7722222222222226</v>
      </c>
      <c r="D5403" s="426">
        <v>26.439720000000001</v>
      </c>
      <c r="E5403" s="14">
        <v>3.3302635653129968</v>
      </c>
      <c r="F5403" s="14">
        <v>0</v>
      </c>
    </row>
    <row r="5404" spans="1:6" x14ac:dyDescent="0.3">
      <c r="A5404" s="425">
        <v>47036</v>
      </c>
      <c r="B5404" s="12">
        <v>283</v>
      </c>
      <c r="C5404" s="426">
        <v>0.25</v>
      </c>
      <c r="D5404" s="426">
        <v>26.498600000000003</v>
      </c>
      <c r="E5404" s="14">
        <v>3.3540644454675648</v>
      </c>
      <c r="F5404" s="14">
        <v>0</v>
      </c>
    </row>
    <row r="5405" spans="1:6" x14ac:dyDescent="0.3">
      <c r="A5405" s="425">
        <v>47037</v>
      </c>
      <c r="B5405" s="12">
        <v>284</v>
      </c>
      <c r="C5405" s="426">
        <v>1.675</v>
      </c>
      <c r="D5405" s="426">
        <v>26.549800000000001</v>
      </c>
      <c r="E5405" s="14">
        <v>3.374882922885873</v>
      </c>
      <c r="F5405" s="14">
        <v>0</v>
      </c>
    </row>
    <row r="5406" spans="1:6" x14ac:dyDescent="0.3">
      <c r="A5406" s="425">
        <v>47038</v>
      </c>
      <c r="B5406" s="12">
        <v>285</v>
      </c>
      <c r="C5406" s="426">
        <v>5.5555555555555552E-2</v>
      </c>
      <c r="D5406" s="426">
        <v>26.60868</v>
      </c>
      <c r="E5406" s="14">
        <v>3.3989648220638036</v>
      </c>
      <c r="F5406" s="14">
        <v>0</v>
      </c>
    </row>
    <row r="5407" spans="1:6" x14ac:dyDescent="0.3">
      <c r="A5407" s="425">
        <v>47039</v>
      </c>
      <c r="B5407" s="12">
        <v>286</v>
      </c>
      <c r="C5407" s="426">
        <v>0</v>
      </c>
      <c r="D5407" s="426">
        <v>26.65476</v>
      </c>
      <c r="E5407" s="14">
        <v>3.4179166736901925</v>
      </c>
      <c r="F5407" s="14">
        <v>0</v>
      </c>
    </row>
    <row r="5408" spans="1:6" x14ac:dyDescent="0.3">
      <c r="A5408" s="425">
        <v>47040</v>
      </c>
      <c r="B5408" s="12">
        <v>287</v>
      </c>
      <c r="C5408" s="426">
        <v>1.6666666666666667</v>
      </c>
      <c r="D5408" s="426">
        <v>26.670120000000004</v>
      </c>
      <c r="E5408" s="14">
        <v>3.4242545032974672</v>
      </c>
      <c r="F5408" s="14">
        <v>0</v>
      </c>
    </row>
    <row r="5409" spans="1:6" x14ac:dyDescent="0.3">
      <c r="A5409" s="425">
        <v>47041</v>
      </c>
      <c r="B5409" s="12">
        <v>288</v>
      </c>
      <c r="C5409" s="426">
        <v>1.6714285714285713</v>
      </c>
      <c r="D5409" s="426">
        <v>26.5242</v>
      </c>
      <c r="E5409" s="14">
        <v>3.3644594769353389</v>
      </c>
      <c r="F5409" s="14">
        <v>0</v>
      </c>
    </row>
    <row r="5410" spans="1:6" x14ac:dyDescent="0.3">
      <c r="A5410" s="425">
        <v>47042</v>
      </c>
      <c r="B5410" s="12">
        <v>289</v>
      </c>
      <c r="C5410" s="426">
        <v>1.3666666666666667</v>
      </c>
      <c r="D5410" s="426">
        <v>26.434600000000003</v>
      </c>
      <c r="E5410" s="14">
        <v>3.328201010355369</v>
      </c>
      <c r="F5410" s="14">
        <v>0</v>
      </c>
    </row>
    <row r="5411" spans="1:6" x14ac:dyDescent="0.3">
      <c r="A5411" s="425">
        <v>47043</v>
      </c>
      <c r="B5411" s="12">
        <v>290</v>
      </c>
      <c r="C5411" s="426">
        <v>5.177777777777778</v>
      </c>
      <c r="D5411" s="426">
        <v>26.629159999999999</v>
      </c>
      <c r="E5411" s="14">
        <v>3.4073764584285469</v>
      </c>
      <c r="F5411" s="14">
        <v>0</v>
      </c>
    </row>
    <row r="5412" spans="1:6" x14ac:dyDescent="0.3">
      <c r="A5412" s="425">
        <v>47044</v>
      </c>
      <c r="B5412" s="12">
        <v>291</v>
      </c>
      <c r="C5412" s="426">
        <v>0.9</v>
      </c>
      <c r="D5412" s="426">
        <v>26.624040000000001</v>
      </c>
      <c r="E5412" s="14">
        <v>3.4052718386351843</v>
      </c>
      <c r="F5412" s="14">
        <v>0</v>
      </c>
    </row>
    <row r="5413" spans="1:6" x14ac:dyDescent="0.3">
      <c r="A5413" s="425">
        <v>47045</v>
      </c>
      <c r="B5413" s="12">
        <v>292</v>
      </c>
      <c r="C5413" s="426">
        <v>0</v>
      </c>
      <c r="D5413" s="426">
        <v>26.787880000000001</v>
      </c>
      <c r="E5413" s="14">
        <v>3.4731865352599187</v>
      </c>
      <c r="F5413" s="14">
        <v>0</v>
      </c>
    </row>
    <row r="5414" spans="1:6" x14ac:dyDescent="0.3">
      <c r="A5414" s="425">
        <v>47046</v>
      </c>
      <c r="B5414" s="12">
        <v>293</v>
      </c>
      <c r="C5414" s="426">
        <v>0.57999999999999996</v>
      </c>
      <c r="D5414" s="426">
        <v>26.711079999999999</v>
      </c>
      <c r="E5414" s="14">
        <v>3.4412056655286367</v>
      </c>
      <c r="F5414" s="14">
        <v>0</v>
      </c>
    </row>
    <row r="5415" spans="1:6" x14ac:dyDescent="0.3">
      <c r="A5415" s="425">
        <v>47047</v>
      </c>
      <c r="B5415" s="12">
        <v>294</v>
      </c>
      <c r="C5415" s="426">
        <v>2.5</v>
      </c>
      <c r="D5415" s="426">
        <v>26.847044444444442</v>
      </c>
      <c r="E5415" s="14">
        <v>3.4979996280664798</v>
      </c>
      <c r="F5415" s="14">
        <v>0</v>
      </c>
    </row>
    <row r="5416" spans="1:6" x14ac:dyDescent="0.3">
      <c r="A5416" s="425">
        <v>47048</v>
      </c>
      <c r="B5416" s="12">
        <v>295</v>
      </c>
      <c r="C5416" s="426">
        <v>0.58888888888888891</v>
      </c>
      <c r="D5416" s="426">
        <v>26.613799999999998</v>
      </c>
      <c r="E5416" s="14">
        <v>3.4010660206589542</v>
      </c>
      <c r="F5416" s="14">
        <v>0</v>
      </c>
    </row>
    <row r="5417" spans="1:6" x14ac:dyDescent="0.3">
      <c r="A5417" s="425">
        <v>47049</v>
      </c>
      <c r="B5417" s="12">
        <v>296</v>
      </c>
      <c r="C5417" s="426">
        <v>0.88888888888888884</v>
      </c>
      <c r="D5417" s="426">
        <v>26.58052</v>
      </c>
      <c r="E5417" s="14">
        <v>3.3874286015285593</v>
      </c>
      <c r="F5417" s="14">
        <v>0</v>
      </c>
    </row>
    <row r="5418" spans="1:6" x14ac:dyDescent="0.3">
      <c r="A5418" s="425">
        <v>47050</v>
      </c>
      <c r="B5418" s="12">
        <v>297</v>
      </c>
      <c r="C5418" s="426">
        <v>2.3937499999999998</v>
      </c>
      <c r="D5418" s="426">
        <v>26.521639999999998</v>
      </c>
      <c r="E5418" s="14">
        <v>3.3634186955634431</v>
      </c>
      <c r="F5418" s="14">
        <v>0</v>
      </c>
    </row>
    <row r="5419" spans="1:6" x14ac:dyDescent="0.3">
      <c r="A5419" s="425">
        <v>47051</v>
      </c>
      <c r="B5419" s="12">
        <v>298</v>
      </c>
      <c r="C5419" s="426">
        <v>2.125</v>
      </c>
      <c r="D5419" s="426">
        <v>26.728999999999999</v>
      </c>
      <c r="E5419" s="14">
        <v>3.4486448178912879</v>
      </c>
      <c r="F5419" s="14">
        <v>0</v>
      </c>
    </row>
    <row r="5420" spans="1:6" x14ac:dyDescent="0.3">
      <c r="A5420" s="425">
        <v>47052</v>
      </c>
      <c r="B5420" s="12">
        <v>299</v>
      </c>
      <c r="C5420" s="426">
        <v>3.8149999999999999</v>
      </c>
      <c r="D5420" s="426">
        <v>26.639400000000002</v>
      </c>
      <c r="E5420" s="14">
        <v>3.4115891206562048</v>
      </c>
      <c r="F5420" s="14">
        <v>0</v>
      </c>
    </row>
    <row r="5421" spans="1:6" x14ac:dyDescent="0.3">
      <c r="A5421" s="425">
        <v>47053</v>
      </c>
      <c r="B5421" s="12">
        <v>300</v>
      </c>
      <c r="C5421" s="426">
        <v>0.53749999999999998</v>
      </c>
      <c r="D5421" s="426">
        <v>26.695719999999998</v>
      </c>
      <c r="E5421" s="14">
        <v>3.4348404045650147</v>
      </c>
      <c r="F5421" s="14">
        <v>0</v>
      </c>
    </row>
    <row r="5422" spans="1:6" x14ac:dyDescent="0.3">
      <c r="A5422" s="425">
        <v>47054</v>
      </c>
      <c r="B5422" s="12">
        <v>301</v>
      </c>
      <c r="C5422" s="426">
        <v>4.1111111111111107</v>
      </c>
      <c r="D5422" s="426">
        <v>26.782760000000003</v>
      </c>
      <c r="E5422" s="14">
        <v>3.4710464546598465</v>
      </c>
      <c r="F5422" s="14">
        <v>0</v>
      </c>
    </row>
    <row r="5423" spans="1:6" x14ac:dyDescent="0.3">
      <c r="A5423" s="425">
        <v>47055</v>
      </c>
      <c r="B5423" s="12">
        <v>302</v>
      </c>
      <c r="C5423" s="426">
        <v>0.1111111111111111</v>
      </c>
      <c r="D5423" s="426">
        <v>26.798120000000001</v>
      </c>
      <c r="E5423" s="14">
        <v>3.4774701382107942</v>
      </c>
      <c r="F5423" s="14">
        <v>0</v>
      </c>
    </row>
    <row r="5424" spans="1:6" x14ac:dyDescent="0.3">
      <c r="A5424" s="425">
        <v>47056</v>
      </c>
      <c r="B5424" s="12">
        <v>303</v>
      </c>
      <c r="C5424" s="426">
        <v>5.322222222222222</v>
      </c>
      <c r="D5424" s="426">
        <v>26.813479999999998</v>
      </c>
      <c r="E5424" s="14">
        <v>3.4839041500869667</v>
      </c>
      <c r="F5424" s="14">
        <v>0</v>
      </c>
    </row>
    <row r="5425" spans="1:6" x14ac:dyDescent="0.3">
      <c r="A5425" s="425">
        <v>47057</v>
      </c>
      <c r="B5425" s="12">
        <v>304</v>
      </c>
      <c r="C5425" s="426">
        <v>3</v>
      </c>
      <c r="D5425" s="426">
        <v>26.979880000000001</v>
      </c>
      <c r="E5425" s="14">
        <v>3.5542694765295484</v>
      </c>
      <c r="F5425" s="14">
        <v>0</v>
      </c>
    </row>
    <row r="5426" spans="1:6" x14ac:dyDescent="0.3">
      <c r="A5426" s="425">
        <v>47058</v>
      </c>
      <c r="B5426" s="12">
        <v>305</v>
      </c>
      <c r="C5426" s="426">
        <v>0.78888888888888886</v>
      </c>
      <c r="D5426" s="426">
        <v>26.792999999999999</v>
      </c>
      <c r="E5426" s="14">
        <v>3.5038140561816213</v>
      </c>
      <c r="F5426" s="14">
        <v>0</v>
      </c>
    </row>
    <row r="5427" spans="1:6" x14ac:dyDescent="0.3">
      <c r="A5427" s="425">
        <v>47059</v>
      </c>
      <c r="B5427" s="12">
        <v>306</v>
      </c>
      <c r="C5427" s="426">
        <v>0.68888888888888888</v>
      </c>
      <c r="D5427" s="426">
        <v>26.723880000000001</v>
      </c>
      <c r="E5427" s="14">
        <v>3.4747680619895811</v>
      </c>
      <c r="F5427" s="14">
        <v>0</v>
      </c>
    </row>
    <row r="5428" spans="1:6" x14ac:dyDescent="0.3">
      <c r="A5428" s="425">
        <v>47060</v>
      </c>
      <c r="B5428" s="12">
        <v>307</v>
      </c>
      <c r="C5428" s="426">
        <v>0</v>
      </c>
      <c r="D5428" s="426">
        <v>26.769960000000005</v>
      </c>
      <c r="E5428" s="14">
        <v>3.4941086582006906</v>
      </c>
      <c r="F5428" s="14">
        <v>0</v>
      </c>
    </row>
    <row r="5429" spans="1:6" x14ac:dyDescent="0.3">
      <c r="A5429" s="425">
        <v>47061</v>
      </c>
      <c r="B5429" s="12">
        <v>308</v>
      </c>
      <c r="C5429" s="426">
        <v>3.2375000000000003</v>
      </c>
      <c r="D5429" s="426">
        <v>26.782760000000003</v>
      </c>
      <c r="E5429" s="14">
        <v>3.4994976551078785</v>
      </c>
      <c r="F5429" s="14">
        <v>0</v>
      </c>
    </row>
    <row r="5430" spans="1:6" x14ac:dyDescent="0.3">
      <c r="A5430" s="425">
        <v>47062</v>
      </c>
      <c r="B5430" s="12">
        <v>309</v>
      </c>
      <c r="C5430" s="426">
        <v>3.2399999999999998</v>
      </c>
      <c r="D5430" s="426">
        <v>26.92868</v>
      </c>
      <c r="E5430" s="14">
        <v>3.56144384014096</v>
      </c>
      <c r="F5430" s="14">
        <v>0</v>
      </c>
    </row>
    <row r="5431" spans="1:6" x14ac:dyDescent="0.3">
      <c r="A5431" s="425">
        <v>47063</v>
      </c>
      <c r="B5431" s="12">
        <v>310</v>
      </c>
      <c r="C5431" s="426">
        <v>0.79999999999999993</v>
      </c>
      <c r="D5431" s="426">
        <v>26.997800000000005</v>
      </c>
      <c r="E5431" s="14">
        <v>3.5911159765983505</v>
      </c>
      <c r="F5431" s="14">
        <v>0</v>
      </c>
    </row>
    <row r="5432" spans="1:6" x14ac:dyDescent="0.3">
      <c r="A5432" s="425">
        <v>47064</v>
      </c>
      <c r="B5432" s="12">
        <v>311</v>
      </c>
      <c r="C5432" s="426">
        <v>1.9750000000000001</v>
      </c>
      <c r="D5432" s="426">
        <v>27.08484</v>
      </c>
      <c r="E5432" s="14">
        <v>3.6287829837560621</v>
      </c>
      <c r="F5432" s="14">
        <v>0</v>
      </c>
    </row>
    <row r="5433" spans="1:6" x14ac:dyDescent="0.3">
      <c r="A5433" s="425">
        <v>47065</v>
      </c>
      <c r="B5433" s="12">
        <v>312</v>
      </c>
      <c r="C5433" s="426">
        <v>0.42777777777777776</v>
      </c>
      <c r="D5433" s="426">
        <v>26.887720000000002</v>
      </c>
      <c r="E5433" s="14">
        <v>3.5439603379882314</v>
      </c>
      <c r="F5433" s="14">
        <v>0</v>
      </c>
    </row>
    <row r="5434" spans="1:6" x14ac:dyDescent="0.3">
      <c r="A5434" s="425">
        <v>47066</v>
      </c>
      <c r="B5434" s="12">
        <v>313</v>
      </c>
      <c r="C5434" s="426">
        <v>6.0166666666666675</v>
      </c>
      <c r="D5434" s="426">
        <v>26.967079999999999</v>
      </c>
      <c r="E5434" s="14">
        <v>3.577902177349424</v>
      </c>
      <c r="F5434" s="14">
        <v>0</v>
      </c>
    </row>
    <row r="5435" spans="1:6" x14ac:dyDescent="0.3">
      <c r="A5435" s="425">
        <v>47067</v>
      </c>
      <c r="B5435" s="12">
        <v>314</v>
      </c>
      <c r="C5435" s="426">
        <v>2.5375000000000001</v>
      </c>
      <c r="D5435" s="426">
        <v>27.020840000000003</v>
      </c>
      <c r="E5435" s="14">
        <v>3.6010538473260274</v>
      </c>
      <c r="F5435" s="14">
        <v>0</v>
      </c>
    </row>
    <row r="5436" spans="1:6" x14ac:dyDescent="0.3">
      <c r="A5436" s="425">
        <v>47068</v>
      </c>
      <c r="B5436" s="12">
        <v>315</v>
      </c>
      <c r="C5436" s="426">
        <v>0</v>
      </c>
      <c r="D5436" s="426">
        <v>27.059240000000003</v>
      </c>
      <c r="E5436" s="14">
        <v>3.6176694420652931</v>
      </c>
      <c r="F5436" s="14">
        <v>0</v>
      </c>
    </row>
    <row r="5437" spans="1:6" x14ac:dyDescent="0.3">
      <c r="A5437" s="425">
        <v>47069</v>
      </c>
      <c r="B5437" s="12">
        <v>316</v>
      </c>
      <c r="C5437" s="426">
        <v>1.0299999999999998</v>
      </c>
      <c r="D5437" s="426">
        <v>27.189799999999998</v>
      </c>
      <c r="E5437" s="14">
        <v>3.674654198996739</v>
      </c>
      <c r="F5437" s="14">
        <v>0</v>
      </c>
    </row>
    <row r="5438" spans="1:6" x14ac:dyDescent="0.3">
      <c r="A5438" s="425">
        <v>47070</v>
      </c>
      <c r="B5438" s="12">
        <v>317</v>
      </c>
      <c r="C5438" s="426">
        <v>0.05</v>
      </c>
      <c r="D5438" s="426">
        <v>27.105319999999999</v>
      </c>
      <c r="E5438" s="14">
        <v>3.637694848999689</v>
      </c>
      <c r="F5438" s="14">
        <v>0</v>
      </c>
    </row>
    <row r="5439" spans="1:6" x14ac:dyDescent="0.3">
      <c r="A5439" s="425">
        <v>47071</v>
      </c>
      <c r="B5439" s="12">
        <v>318</v>
      </c>
      <c r="C5439" s="426">
        <v>1.9214285714285713</v>
      </c>
      <c r="D5439" s="426">
        <v>27.064360000000001</v>
      </c>
      <c r="E5439" s="14">
        <v>3.6198898146175491</v>
      </c>
      <c r="F5439" s="14">
        <v>0</v>
      </c>
    </row>
    <row r="5440" spans="1:6" x14ac:dyDescent="0.3">
      <c r="A5440" s="425">
        <v>47072</v>
      </c>
      <c r="B5440" s="12">
        <v>319</v>
      </c>
      <c r="C5440" s="426">
        <v>1.7666666666666666</v>
      </c>
      <c r="D5440" s="426">
        <v>27.077159999999999</v>
      </c>
      <c r="E5440" s="14">
        <v>3.6254458550822997</v>
      </c>
      <c r="F5440" s="14">
        <v>0</v>
      </c>
    </row>
    <row r="5441" spans="1:6" x14ac:dyDescent="0.3">
      <c r="A5441" s="425">
        <v>47073</v>
      </c>
      <c r="B5441" s="12">
        <v>320</v>
      </c>
      <c r="C5441" s="426">
        <v>11.31111111111111</v>
      </c>
      <c r="D5441" s="426">
        <v>27.107880000000002</v>
      </c>
      <c r="E5441" s="14">
        <v>3.6388101473767338</v>
      </c>
      <c r="F5441" s="14">
        <v>0</v>
      </c>
    </row>
    <row r="5442" spans="1:6" x14ac:dyDescent="0.3">
      <c r="A5442" s="425">
        <v>47074</v>
      </c>
      <c r="B5442" s="12">
        <v>321</v>
      </c>
      <c r="C5442" s="426">
        <v>0</v>
      </c>
      <c r="D5442" s="426">
        <v>27.133479999999999</v>
      </c>
      <c r="E5442" s="14">
        <v>3.6499792149747967</v>
      </c>
      <c r="F5442" s="14">
        <v>0</v>
      </c>
    </row>
    <row r="5443" spans="1:6" x14ac:dyDescent="0.3">
      <c r="A5443" s="425">
        <v>47075</v>
      </c>
      <c r="B5443" s="12">
        <v>322</v>
      </c>
      <c r="C5443" s="426">
        <v>1.9416666666666667</v>
      </c>
      <c r="D5443" s="426">
        <v>27.128644444444443</v>
      </c>
      <c r="E5443" s="14">
        <v>3.6478672614293126</v>
      </c>
      <c r="F5443" s="14">
        <v>0</v>
      </c>
    </row>
    <row r="5444" spans="1:6" x14ac:dyDescent="0.3">
      <c r="A5444" s="425">
        <v>47076</v>
      </c>
      <c r="B5444" s="12">
        <v>323</v>
      </c>
      <c r="C5444" s="426">
        <v>5.9124999999999996</v>
      </c>
      <c r="D5444" s="426">
        <v>27.097355555555559</v>
      </c>
      <c r="E5444" s="14">
        <v>3.634226901186989</v>
      </c>
      <c r="F5444" s="14">
        <v>0</v>
      </c>
    </row>
    <row r="5445" spans="1:6" x14ac:dyDescent="0.3">
      <c r="A5445" s="425">
        <v>47077</v>
      </c>
      <c r="B5445" s="12">
        <v>324</v>
      </c>
      <c r="C5445" s="426">
        <v>7.75</v>
      </c>
      <c r="D5445" s="426">
        <v>27.09451111111111</v>
      </c>
      <c r="E5445" s="14">
        <v>3.6329890339651283</v>
      </c>
      <c r="F5445" s="14">
        <v>0</v>
      </c>
    </row>
    <row r="5446" spans="1:6" x14ac:dyDescent="0.3">
      <c r="A5446" s="425">
        <v>47078</v>
      </c>
      <c r="B5446" s="12">
        <v>325</v>
      </c>
      <c r="C5446" s="426">
        <v>5.5250000000000004</v>
      </c>
      <c r="D5446" s="426">
        <v>27.169319999999999</v>
      </c>
      <c r="E5446" s="14">
        <v>3.6656650741274115</v>
      </c>
      <c r="F5446" s="14">
        <v>0</v>
      </c>
    </row>
    <row r="5447" spans="1:6" x14ac:dyDescent="0.3">
      <c r="A5447" s="425">
        <v>47079</v>
      </c>
      <c r="B5447" s="12">
        <v>326</v>
      </c>
      <c r="C5447" s="426">
        <v>8.0555555555555554</v>
      </c>
      <c r="D5447" s="426">
        <v>26.884022222222224</v>
      </c>
      <c r="E5447" s="14">
        <v>3.5423856233920668</v>
      </c>
      <c r="F5447" s="14">
        <v>0</v>
      </c>
    </row>
    <row r="5448" spans="1:6" x14ac:dyDescent="0.3">
      <c r="A5448" s="425">
        <v>47080</v>
      </c>
      <c r="B5448" s="12">
        <v>327</v>
      </c>
      <c r="C5448" s="426">
        <v>2.4714285714285715</v>
      </c>
      <c r="D5448" s="426">
        <v>26.943755555555555</v>
      </c>
      <c r="E5448" s="14">
        <v>3.5678974616311527</v>
      </c>
      <c r="F5448" s="14">
        <v>0</v>
      </c>
    </row>
    <row r="5449" spans="1:6" x14ac:dyDescent="0.3">
      <c r="A5449" s="425">
        <v>47081</v>
      </c>
      <c r="B5449" s="12">
        <v>328</v>
      </c>
      <c r="C5449" s="426">
        <v>1.53125</v>
      </c>
      <c r="D5449" s="426">
        <v>26.980733333333333</v>
      </c>
      <c r="E5449" s="14">
        <v>3.5837698019636148</v>
      </c>
      <c r="F5449" s="14">
        <v>0</v>
      </c>
    </row>
    <row r="5450" spans="1:6" x14ac:dyDescent="0.3">
      <c r="A5450" s="425">
        <v>47082</v>
      </c>
      <c r="B5450" s="12">
        <v>329</v>
      </c>
      <c r="C5450" s="426">
        <v>1.79375</v>
      </c>
      <c r="D5450" s="426">
        <v>26.975044444444443</v>
      </c>
      <c r="E5450" s="14">
        <v>3.5813239523770122</v>
      </c>
      <c r="F5450" s="14">
        <v>0</v>
      </c>
    </row>
    <row r="5451" spans="1:6" x14ac:dyDescent="0.3">
      <c r="A5451" s="425">
        <v>47083</v>
      </c>
      <c r="B5451" s="12">
        <v>330</v>
      </c>
      <c r="C5451" s="426">
        <v>7.1749999999999998</v>
      </c>
      <c r="D5451" s="426">
        <v>27.020555555555553</v>
      </c>
      <c r="E5451" s="14">
        <v>3.6009310136582346</v>
      </c>
      <c r="F5451" s="14">
        <v>0</v>
      </c>
    </row>
    <row r="5452" spans="1:6" x14ac:dyDescent="0.3">
      <c r="A5452" s="425">
        <v>47084</v>
      </c>
      <c r="B5452" s="12">
        <v>331</v>
      </c>
      <c r="C5452" s="426">
        <v>14.45</v>
      </c>
      <c r="D5452" s="426">
        <v>26.949444444444445</v>
      </c>
      <c r="E5452" s="14">
        <v>3.5703354102319276</v>
      </c>
      <c r="F5452" s="14">
        <v>0</v>
      </c>
    </row>
    <row r="5453" spans="1:6" x14ac:dyDescent="0.3">
      <c r="A5453" s="425">
        <v>47085</v>
      </c>
      <c r="B5453" s="12">
        <v>332</v>
      </c>
      <c r="C5453" s="426">
        <v>9.2437499999999986</v>
      </c>
      <c r="D5453" s="426">
        <v>27.034777777777776</v>
      </c>
      <c r="E5453" s="14">
        <v>3.6070771060261726</v>
      </c>
      <c r="F5453" s="14">
        <v>0</v>
      </c>
    </row>
    <row r="5454" spans="1:6" x14ac:dyDescent="0.3">
      <c r="A5454" s="425">
        <v>47086</v>
      </c>
      <c r="B5454" s="12">
        <v>333</v>
      </c>
      <c r="C5454" s="426">
        <v>2.4857142857142853</v>
      </c>
      <c r="D5454" s="426">
        <v>27.208288888888891</v>
      </c>
      <c r="E5454" s="14">
        <v>3.6827854962633668</v>
      </c>
      <c r="F5454" s="14">
        <v>0</v>
      </c>
    </row>
    <row r="5455" spans="1:6" x14ac:dyDescent="0.3">
      <c r="A5455" s="425">
        <v>47087</v>
      </c>
      <c r="B5455" s="12">
        <v>334</v>
      </c>
      <c r="C5455" s="426">
        <v>1.9000000000000001</v>
      </c>
      <c r="D5455" s="426">
        <v>27.154244444444448</v>
      </c>
      <c r="E5455" s="14">
        <v>3.6590600611496886</v>
      </c>
      <c r="F5455" s="14">
        <v>0</v>
      </c>
    </row>
    <row r="5456" spans="1:6" x14ac:dyDescent="0.3">
      <c r="A5456" s="425">
        <v>47088</v>
      </c>
      <c r="B5456" s="12">
        <v>335</v>
      </c>
      <c r="C5456" s="426">
        <v>5.73</v>
      </c>
      <c r="D5456" s="426">
        <v>27.05468888888889</v>
      </c>
      <c r="E5456" s="14">
        <v>3.6156967576905301</v>
      </c>
      <c r="F5456" s="14">
        <v>0</v>
      </c>
    </row>
    <row r="5457" spans="1:6" x14ac:dyDescent="0.3">
      <c r="A5457" s="425">
        <v>47089</v>
      </c>
      <c r="B5457" s="12">
        <v>336</v>
      </c>
      <c r="C5457" s="426">
        <v>2.0062500000000001</v>
      </c>
      <c r="D5457" s="426">
        <v>27.037622222222222</v>
      </c>
      <c r="E5457" s="14">
        <v>3.6083074044568311</v>
      </c>
      <c r="F5457" s="14">
        <v>0</v>
      </c>
    </row>
    <row r="5458" spans="1:6" x14ac:dyDescent="0.3">
      <c r="A5458" s="425">
        <v>47090</v>
      </c>
      <c r="B5458" s="12">
        <v>337</v>
      </c>
      <c r="C5458" s="426">
        <v>5.9555555555555557</v>
      </c>
      <c r="D5458" s="426">
        <v>26.885159999999999</v>
      </c>
      <c r="E5458" s="14">
        <v>3.5428700864866185</v>
      </c>
      <c r="F5458" s="14">
        <v>0</v>
      </c>
    </row>
    <row r="5459" spans="1:6" x14ac:dyDescent="0.3">
      <c r="A5459" s="425">
        <v>47091</v>
      </c>
      <c r="B5459" s="12">
        <v>338</v>
      </c>
      <c r="C5459" s="426">
        <v>7.4611111111111121</v>
      </c>
      <c r="D5459" s="426">
        <v>27.02084</v>
      </c>
      <c r="E5459" s="14">
        <v>3.6010538473260261</v>
      </c>
      <c r="F5459" s="14">
        <v>0</v>
      </c>
    </row>
    <row r="5460" spans="1:6" x14ac:dyDescent="0.3">
      <c r="A5460" s="425">
        <v>47092</v>
      </c>
      <c r="B5460" s="12">
        <v>339</v>
      </c>
      <c r="C5460" s="426">
        <v>4.9000000000000004</v>
      </c>
      <c r="D5460" s="426">
        <v>26.821159999999999</v>
      </c>
      <c r="E5460" s="14">
        <v>3.5157080229314448</v>
      </c>
      <c r="F5460" s="14">
        <v>0</v>
      </c>
    </row>
    <row r="5461" spans="1:6" x14ac:dyDescent="0.3">
      <c r="A5461" s="425">
        <v>47093</v>
      </c>
      <c r="B5461" s="12">
        <v>340</v>
      </c>
      <c r="C5461" s="426">
        <v>5.2555555555555555</v>
      </c>
      <c r="D5461" s="426">
        <v>26.910760000000003</v>
      </c>
      <c r="E5461" s="14">
        <v>3.553785661417439</v>
      </c>
      <c r="F5461" s="14">
        <v>0</v>
      </c>
    </row>
    <row r="5462" spans="1:6" x14ac:dyDescent="0.3">
      <c r="A5462" s="425">
        <v>47094</v>
      </c>
      <c r="B5462" s="12">
        <v>341</v>
      </c>
      <c r="C5462" s="426">
        <v>3.35</v>
      </c>
      <c r="D5462" s="426">
        <v>27.031933333333335</v>
      </c>
      <c r="E5462" s="14">
        <v>3.6058471676280446</v>
      </c>
      <c r="F5462" s="14">
        <v>0</v>
      </c>
    </row>
    <row r="5463" spans="1:6" x14ac:dyDescent="0.3">
      <c r="A5463" s="425">
        <v>47095</v>
      </c>
      <c r="B5463" s="12">
        <v>342</v>
      </c>
      <c r="C5463" s="426">
        <v>3.0333333333333332</v>
      </c>
      <c r="D5463" s="426">
        <v>27.188377777777774</v>
      </c>
      <c r="E5463" s="14">
        <v>3.6740293481119477</v>
      </c>
      <c r="F5463" s="14">
        <v>0</v>
      </c>
    </row>
    <row r="5464" spans="1:6" x14ac:dyDescent="0.3">
      <c r="A5464" s="425">
        <v>47096</v>
      </c>
      <c r="B5464" s="12">
        <v>343</v>
      </c>
      <c r="C5464" s="426">
        <v>6.1428571428571432</v>
      </c>
      <c r="D5464" s="426">
        <v>26.906777777777776</v>
      </c>
      <c r="E5464" s="14">
        <v>3.5520857765371234</v>
      </c>
      <c r="F5464" s="14">
        <v>0</v>
      </c>
    </row>
    <row r="5465" spans="1:6" x14ac:dyDescent="0.3">
      <c r="A5465" s="425">
        <v>47097</v>
      </c>
      <c r="B5465" s="12">
        <v>344</v>
      </c>
      <c r="C5465" s="426">
        <v>8.6083333333333325</v>
      </c>
      <c r="D5465" s="426">
        <v>26.77252</v>
      </c>
      <c r="E5465" s="14">
        <v>3.4951858795479032</v>
      </c>
      <c r="F5465" s="14">
        <v>0</v>
      </c>
    </row>
    <row r="5466" spans="1:6" x14ac:dyDescent="0.3">
      <c r="A5466" s="425">
        <v>47098</v>
      </c>
      <c r="B5466" s="12">
        <v>345</v>
      </c>
      <c r="C5466" s="426">
        <v>10.75</v>
      </c>
      <c r="D5466" s="426">
        <v>26.813479999999998</v>
      </c>
      <c r="E5466" s="14">
        <v>3.5124607414811226</v>
      </c>
      <c r="F5466" s="14">
        <v>0</v>
      </c>
    </row>
    <row r="5467" spans="1:6" x14ac:dyDescent="0.3">
      <c r="A5467" s="425">
        <v>47099</v>
      </c>
      <c r="B5467" s="12">
        <v>346</v>
      </c>
      <c r="C5467" s="426">
        <v>11.9</v>
      </c>
      <c r="D5467" s="426">
        <v>26.762280000000004</v>
      </c>
      <c r="E5467" s="14">
        <v>3.4908787278482825</v>
      </c>
      <c r="F5467" s="14">
        <v>0</v>
      </c>
    </row>
    <row r="5468" spans="1:6" x14ac:dyDescent="0.3">
      <c r="A5468" s="425">
        <v>47100</v>
      </c>
      <c r="B5468" s="12">
        <v>347</v>
      </c>
      <c r="C5468" s="426">
        <v>10.692857142857141</v>
      </c>
      <c r="D5468" s="426">
        <v>26.887720000000002</v>
      </c>
      <c r="E5468" s="14">
        <v>3.5439603379882318</v>
      </c>
      <c r="F5468" s="14">
        <v>0</v>
      </c>
    </row>
    <row r="5469" spans="1:6" x14ac:dyDescent="0.3">
      <c r="A5469" s="425">
        <v>47101</v>
      </c>
      <c r="B5469" s="12">
        <v>348</v>
      </c>
      <c r="C5469" s="426">
        <v>16.95</v>
      </c>
      <c r="D5469" s="426">
        <v>26.713639999999998</v>
      </c>
      <c r="E5469" s="14">
        <v>3.4704828510289714</v>
      </c>
      <c r="F5469" s="14">
        <v>0</v>
      </c>
    </row>
    <row r="5470" spans="1:6" x14ac:dyDescent="0.3">
      <c r="A5470" s="425">
        <v>47102</v>
      </c>
      <c r="B5470" s="12">
        <v>349</v>
      </c>
      <c r="C5470" s="426">
        <v>2.4500000000000002</v>
      </c>
      <c r="D5470" s="426">
        <v>26.83652</v>
      </c>
      <c r="E5470" s="14">
        <v>3.522210402537147</v>
      </c>
      <c r="F5470" s="14">
        <v>0</v>
      </c>
    </row>
    <row r="5471" spans="1:6" x14ac:dyDescent="0.3">
      <c r="A5471" s="425">
        <v>47103</v>
      </c>
      <c r="B5471" s="12">
        <v>350</v>
      </c>
      <c r="C5471" s="426">
        <v>15.488888888888889</v>
      </c>
      <c r="D5471" s="426">
        <v>26.997799999999998</v>
      </c>
      <c r="E5471" s="14">
        <v>3.5911159765983505</v>
      </c>
      <c r="F5471" s="14">
        <v>0</v>
      </c>
    </row>
    <row r="5472" spans="1:6" x14ac:dyDescent="0.3">
      <c r="A5472" s="425">
        <v>47104</v>
      </c>
      <c r="B5472" s="12">
        <v>351</v>
      </c>
      <c r="C5472" s="426">
        <v>7.4400000000000022</v>
      </c>
      <c r="D5472" s="426">
        <v>26.953000000000003</v>
      </c>
      <c r="E5472" s="14">
        <v>3.5718598572620572</v>
      </c>
      <c r="F5472" s="14">
        <v>0</v>
      </c>
    </row>
    <row r="5473" spans="1:6" x14ac:dyDescent="0.3">
      <c r="A5473" s="425">
        <v>47105</v>
      </c>
      <c r="B5473" s="12">
        <v>352</v>
      </c>
      <c r="C5473" s="426">
        <v>8.2499999999999982</v>
      </c>
      <c r="D5473" s="426">
        <v>26.959400000000002</v>
      </c>
      <c r="E5473" s="14">
        <v>3.5746052756087985</v>
      </c>
      <c r="F5473" s="14">
        <v>0</v>
      </c>
    </row>
    <row r="5474" spans="1:6" x14ac:dyDescent="0.3">
      <c r="A5474" s="425">
        <v>47106</v>
      </c>
      <c r="B5474" s="12">
        <v>353</v>
      </c>
      <c r="C5474" s="426">
        <v>16.485714285714288</v>
      </c>
      <c r="D5474" s="426">
        <v>26.785320000000002</v>
      </c>
      <c r="E5474" s="14">
        <v>3.5005763216698256</v>
      </c>
      <c r="F5474" s="14">
        <v>0</v>
      </c>
    </row>
    <row r="5475" spans="1:6" x14ac:dyDescent="0.3">
      <c r="A5475" s="425">
        <v>47107</v>
      </c>
      <c r="B5475" s="12">
        <v>354</v>
      </c>
      <c r="C5475" s="426">
        <v>7.46875</v>
      </c>
      <c r="D5475" s="426">
        <v>26.647933333333334</v>
      </c>
      <c r="E5475" s="14">
        <v>3.4430958083634895</v>
      </c>
      <c r="F5475" s="14">
        <v>0</v>
      </c>
    </row>
    <row r="5476" spans="1:6" x14ac:dyDescent="0.3">
      <c r="A5476" s="425">
        <v>47108</v>
      </c>
      <c r="B5476" s="12">
        <v>355</v>
      </c>
      <c r="C5476" s="426">
        <v>8.1000000000000014</v>
      </c>
      <c r="D5476" s="426">
        <v>26.995240000000003</v>
      </c>
      <c r="E5476" s="14">
        <v>3.5900132253627581</v>
      </c>
      <c r="F5476" s="14">
        <v>0</v>
      </c>
    </row>
    <row r="5477" spans="1:6" x14ac:dyDescent="0.3">
      <c r="A5477" s="425">
        <v>47109</v>
      </c>
      <c r="B5477" s="12">
        <v>356</v>
      </c>
      <c r="C5477" s="426">
        <v>3.5944444444444446</v>
      </c>
      <c r="D5477" s="426">
        <v>26.773800000000001</v>
      </c>
      <c r="E5477" s="14">
        <v>3.4957245985916239</v>
      </c>
      <c r="F5477" s="14">
        <v>0</v>
      </c>
    </row>
    <row r="5478" spans="1:6" x14ac:dyDescent="0.3">
      <c r="A5478" s="425">
        <v>47110</v>
      </c>
      <c r="B5478" s="12">
        <v>357</v>
      </c>
      <c r="C5478" s="426">
        <v>6.1437499999999998</v>
      </c>
      <c r="D5478" s="426">
        <v>26.821800000000003</v>
      </c>
      <c r="E5478" s="14">
        <v>3.515978747311348</v>
      </c>
      <c r="F5478" s="14">
        <v>0</v>
      </c>
    </row>
    <row r="5479" spans="1:6" x14ac:dyDescent="0.3">
      <c r="A5479" s="425">
        <v>47111</v>
      </c>
      <c r="B5479" s="12">
        <v>358</v>
      </c>
      <c r="C5479" s="426">
        <v>5.9333333333333336</v>
      </c>
      <c r="D5479" s="426">
        <v>26.83652</v>
      </c>
      <c r="E5479" s="14">
        <v>3.522210402537147</v>
      </c>
      <c r="F5479" s="14">
        <v>0</v>
      </c>
    </row>
    <row r="5480" spans="1:6" x14ac:dyDescent="0.3">
      <c r="A5480" s="425">
        <v>47112</v>
      </c>
      <c r="B5480" s="12">
        <v>359</v>
      </c>
      <c r="C5480" s="426">
        <v>7.5625</v>
      </c>
      <c r="D5480" s="426">
        <v>26.577960000000004</v>
      </c>
      <c r="E5480" s="14">
        <v>3.414138788927795</v>
      </c>
      <c r="F5480" s="14">
        <v>0</v>
      </c>
    </row>
    <row r="5481" spans="1:6" x14ac:dyDescent="0.3">
      <c r="A5481" s="425">
        <v>47113</v>
      </c>
      <c r="B5481" s="12">
        <v>360</v>
      </c>
      <c r="C5481" s="426">
        <v>5.8611111111111107</v>
      </c>
      <c r="D5481" s="426">
        <v>26.852733333333333</v>
      </c>
      <c r="E5481" s="14">
        <v>3.5290853374816913</v>
      </c>
      <c r="F5481" s="14">
        <v>0</v>
      </c>
    </row>
    <row r="5482" spans="1:6" x14ac:dyDescent="0.3">
      <c r="A5482" s="425">
        <v>47114</v>
      </c>
      <c r="B5482" s="12">
        <v>361</v>
      </c>
      <c r="C5482" s="426">
        <v>7.8166666666666664</v>
      </c>
      <c r="D5482" s="426">
        <v>26.881177777777779</v>
      </c>
      <c r="E5482" s="14">
        <v>3.5411747163670042</v>
      </c>
      <c r="F5482" s="14">
        <v>0</v>
      </c>
    </row>
    <row r="5483" spans="1:6" x14ac:dyDescent="0.3">
      <c r="A5483" s="425">
        <v>47115</v>
      </c>
      <c r="B5483" s="12">
        <v>362</v>
      </c>
      <c r="C5483" s="426">
        <v>6.614285714285713</v>
      </c>
      <c r="D5483" s="426">
        <v>26.572200000000002</v>
      </c>
      <c r="E5483" s="14">
        <v>3.4117646914853328</v>
      </c>
      <c r="F5483" s="14">
        <v>0</v>
      </c>
    </row>
    <row r="5484" spans="1:6" x14ac:dyDescent="0.3">
      <c r="A5484" s="425">
        <v>47116</v>
      </c>
      <c r="B5484" s="12">
        <v>363</v>
      </c>
      <c r="C5484" s="426">
        <v>11.285714285714286</v>
      </c>
      <c r="D5484" s="426">
        <v>26.650777777777776</v>
      </c>
      <c r="E5484" s="14">
        <v>3.4442774662483098</v>
      </c>
      <c r="F5484" s="14">
        <v>0</v>
      </c>
    </row>
    <row r="5485" spans="1:6" x14ac:dyDescent="0.3">
      <c r="A5485" s="425">
        <v>47117</v>
      </c>
      <c r="B5485" s="12">
        <v>364</v>
      </c>
      <c r="C5485" s="426">
        <v>8.18888888888889</v>
      </c>
      <c r="D5485" s="426">
        <v>26.443133333333332</v>
      </c>
      <c r="E5485" s="14">
        <v>3.3589477497635163</v>
      </c>
      <c r="F5485" s="14">
        <v>0</v>
      </c>
    </row>
    <row r="5486" spans="1:6" x14ac:dyDescent="0.3">
      <c r="A5486" s="425">
        <v>47118</v>
      </c>
      <c r="B5486" s="12">
        <v>365</v>
      </c>
      <c r="C5486" s="426">
        <v>3.5124999999999997</v>
      </c>
      <c r="D5486" s="426">
        <v>26.63086666666667</v>
      </c>
      <c r="E5486" s="14">
        <v>3.436013319501412</v>
      </c>
      <c r="F5486" s="14">
        <v>0</v>
      </c>
    </row>
    <row r="5487" spans="1:6" x14ac:dyDescent="0.3">
      <c r="A5487" s="425">
        <v>47119</v>
      </c>
      <c r="B5487" s="12">
        <v>1</v>
      </c>
      <c r="C5487" s="426">
        <v>19</v>
      </c>
      <c r="D5487" s="426">
        <v>26.366333333333337</v>
      </c>
      <c r="E5487" s="14">
        <v>3.32786426308886</v>
      </c>
      <c r="F5487" s="14">
        <v>0</v>
      </c>
    </row>
    <row r="5488" spans="1:6" x14ac:dyDescent="0.3">
      <c r="A5488" s="425">
        <v>47120</v>
      </c>
      <c r="B5488" s="12">
        <v>2</v>
      </c>
      <c r="C5488" s="426">
        <v>25.112500000000001</v>
      </c>
      <c r="D5488" s="426">
        <v>26.391080000000002</v>
      </c>
      <c r="E5488" s="14">
        <v>3.3378520236023852</v>
      </c>
      <c r="F5488" s="14">
        <v>0</v>
      </c>
    </row>
    <row r="5489" spans="1:6" x14ac:dyDescent="0.3">
      <c r="A5489" s="425">
        <v>47121</v>
      </c>
      <c r="B5489" s="12">
        <v>3</v>
      </c>
      <c r="C5489" s="426">
        <v>6.625</v>
      </c>
      <c r="D5489" s="426">
        <v>26.649640000000005</v>
      </c>
      <c r="E5489" s="14">
        <v>3.4438047604652868</v>
      </c>
      <c r="F5489" s="14">
        <v>0</v>
      </c>
    </row>
    <row r="5490" spans="1:6" x14ac:dyDescent="0.3">
      <c r="A5490" s="425">
        <v>47122</v>
      </c>
      <c r="B5490" s="12">
        <v>4</v>
      </c>
      <c r="C5490" s="426">
        <v>4.6187500000000004</v>
      </c>
      <c r="D5490" s="426">
        <v>26.739240000000002</v>
      </c>
      <c r="E5490" s="14">
        <v>3.4812045339453439</v>
      </c>
      <c r="F5490" s="14">
        <v>0</v>
      </c>
    </row>
    <row r="5491" spans="1:6" x14ac:dyDescent="0.3">
      <c r="A5491" s="425">
        <v>47123</v>
      </c>
      <c r="B5491" s="12">
        <v>5</v>
      </c>
      <c r="C5491" s="426">
        <v>4.8722222222222227</v>
      </c>
      <c r="D5491" s="426">
        <v>26.536999999999999</v>
      </c>
      <c r="E5491" s="14">
        <v>3.3972878730950749</v>
      </c>
      <c r="F5491" s="14">
        <v>0</v>
      </c>
    </row>
    <row r="5492" spans="1:6" x14ac:dyDescent="0.3">
      <c r="A5492" s="425">
        <v>47124</v>
      </c>
      <c r="B5492" s="12">
        <v>6</v>
      </c>
      <c r="C5492" s="426">
        <v>2.1111111111111112</v>
      </c>
      <c r="D5492" s="426">
        <v>26.64452</v>
      </c>
      <c r="E5492" s="14">
        <v>3.441678287793565</v>
      </c>
      <c r="F5492" s="14">
        <v>0</v>
      </c>
    </row>
    <row r="5493" spans="1:6" x14ac:dyDescent="0.3">
      <c r="A5493" s="425">
        <v>47125</v>
      </c>
      <c r="B5493" s="12">
        <v>7</v>
      </c>
      <c r="C5493" s="426">
        <v>3.9649999999999999</v>
      </c>
      <c r="D5493" s="426">
        <v>26.69828</v>
      </c>
      <c r="E5493" s="14">
        <v>3.4640636859608467</v>
      </c>
      <c r="F5493" s="14">
        <v>0</v>
      </c>
    </row>
    <row r="5494" spans="1:6" x14ac:dyDescent="0.3">
      <c r="A5494" s="425">
        <v>47126</v>
      </c>
      <c r="B5494" s="12">
        <v>8</v>
      </c>
      <c r="C5494" s="426">
        <v>6.1150000000000002</v>
      </c>
      <c r="D5494" s="426">
        <v>26.723880000000001</v>
      </c>
      <c r="E5494" s="14">
        <v>3.4747680619895815</v>
      </c>
      <c r="F5494" s="14">
        <v>0</v>
      </c>
    </row>
    <row r="5495" spans="1:6" x14ac:dyDescent="0.3">
      <c r="A5495" s="425">
        <v>47127</v>
      </c>
      <c r="B5495" s="12">
        <v>9</v>
      </c>
      <c r="C5495" s="426">
        <v>7.5299999999999994</v>
      </c>
      <c r="D5495" s="426">
        <v>26.51652</v>
      </c>
      <c r="E5495" s="14">
        <v>3.3888899358487299</v>
      </c>
      <c r="F5495" s="14">
        <v>0</v>
      </c>
    </row>
    <row r="5496" spans="1:6" x14ac:dyDescent="0.3">
      <c r="A5496" s="425">
        <v>47128</v>
      </c>
      <c r="B5496" s="12">
        <v>10</v>
      </c>
      <c r="C5496" s="426">
        <v>8.5500000000000007</v>
      </c>
      <c r="D5496" s="426">
        <v>26.462760000000003</v>
      </c>
      <c r="E5496" s="14">
        <v>3.3669325236415926</v>
      </c>
      <c r="F5496" s="14">
        <v>0</v>
      </c>
    </row>
    <row r="5497" spans="1:6" x14ac:dyDescent="0.3">
      <c r="A5497" s="425">
        <v>47129</v>
      </c>
      <c r="B5497" s="12">
        <v>11</v>
      </c>
      <c r="C5497" s="426">
        <v>11.172222222222222</v>
      </c>
      <c r="D5497" s="426">
        <v>26.621480000000002</v>
      </c>
      <c r="E5497" s="14">
        <v>3.4321233987446815</v>
      </c>
      <c r="F5497" s="14">
        <v>0</v>
      </c>
    </row>
    <row r="5498" spans="1:6" x14ac:dyDescent="0.3">
      <c r="A5498" s="425">
        <v>47130</v>
      </c>
      <c r="B5498" s="12">
        <v>12</v>
      </c>
      <c r="C5498" s="426">
        <v>9.8555555555555561</v>
      </c>
      <c r="D5498" s="426">
        <v>26.539560000000002</v>
      </c>
      <c r="E5498" s="14">
        <v>3.3983389046961685</v>
      </c>
      <c r="F5498" s="14">
        <v>0</v>
      </c>
    </row>
    <row r="5499" spans="1:6" x14ac:dyDescent="0.3">
      <c r="A5499" s="425">
        <v>47131</v>
      </c>
      <c r="B5499" s="12">
        <v>13</v>
      </c>
      <c r="C5499" s="426">
        <v>5.4</v>
      </c>
      <c r="D5499" s="426">
        <v>26.60868</v>
      </c>
      <c r="E5499" s="14">
        <v>3.4268251894577695</v>
      </c>
      <c r="F5499" s="14">
        <v>0</v>
      </c>
    </row>
    <row r="5500" spans="1:6" x14ac:dyDescent="0.3">
      <c r="A5500" s="425">
        <v>47132</v>
      </c>
      <c r="B5500" s="12">
        <v>14</v>
      </c>
      <c r="C5500" s="426">
        <v>3.3875000000000002</v>
      </c>
      <c r="D5500" s="426">
        <v>26.636839999999999</v>
      </c>
      <c r="E5500" s="14">
        <v>3.4384907364441695</v>
      </c>
      <c r="F5500" s="14">
        <v>0</v>
      </c>
    </row>
    <row r="5501" spans="1:6" x14ac:dyDescent="0.3">
      <c r="A5501" s="425">
        <v>47133</v>
      </c>
      <c r="B5501" s="12">
        <v>15</v>
      </c>
      <c r="C5501" s="426">
        <v>19.542857142857144</v>
      </c>
      <c r="D5501" s="426">
        <v>26.316839999999999</v>
      </c>
      <c r="E5501" s="14">
        <v>3.3079685746657641</v>
      </c>
      <c r="F5501" s="14">
        <v>0</v>
      </c>
    </row>
    <row r="5502" spans="1:6" x14ac:dyDescent="0.3">
      <c r="A5502" s="425">
        <v>47134</v>
      </c>
      <c r="B5502" s="12">
        <v>16</v>
      </c>
      <c r="C5502" s="426">
        <v>12.549999999999999</v>
      </c>
      <c r="D5502" s="426">
        <v>26.575400000000002</v>
      </c>
      <c r="E5502" s="14">
        <v>3.4130834551385565</v>
      </c>
      <c r="F5502" s="14">
        <v>0</v>
      </c>
    </row>
    <row r="5503" spans="1:6" x14ac:dyDescent="0.3">
      <c r="A5503" s="425">
        <v>47135</v>
      </c>
      <c r="B5503" s="12">
        <v>17</v>
      </c>
      <c r="C5503" s="426">
        <v>8</v>
      </c>
      <c r="D5503" s="426">
        <v>26.636839999999999</v>
      </c>
      <c r="E5503" s="14">
        <v>3.4384907364441695</v>
      </c>
      <c r="F5503" s="14">
        <v>0</v>
      </c>
    </row>
    <row r="5504" spans="1:6" x14ac:dyDescent="0.3">
      <c r="A5504" s="425">
        <v>47136</v>
      </c>
      <c r="B5504" s="12">
        <v>18</v>
      </c>
      <c r="C5504" s="426">
        <v>15.622222222222222</v>
      </c>
      <c r="D5504" s="426">
        <v>26.59844</v>
      </c>
      <c r="E5504" s="14">
        <v>3.4225917941745738</v>
      </c>
      <c r="F5504" s="14">
        <v>0</v>
      </c>
    </row>
    <row r="5505" spans="1:6" x14ac:dyDescent="0.3">
      <c r="A5505" s="425">
        <v>47137</v>
      </c>
      <c r="B5505" s="12">
        <v>19</v>
      </c>
      <c r="C5505" s="426">
        <v>5.54</v>
      </c>
      <c r="D5505" s="426">
        <v>26.368040000000001</v>
      </c>
      <c r="E5505" s="14">
        <v>3.3285522193021064</v>
      </c>
      <c r="F5505" s="14">
        <v>0</v>
      </c>
    </row>
    <row r="5506" spans="1:6" x14ac:dyDescent="0.3">
      <c r="A5506" s="425">
        <v>47138</v>
      </c>
      <c r="B5506" s="12">
        <v>20</v>
      </c>
      <c r="C5506" s="426">
        <v>7.6950000000000003</v>
      </c>
      <c r="D5506" s="426">
        <v>26.475559999999998</v>
      </c>
      <c r="E5506" s="14">
        <v>3.3721490359723365</v>
      </c>
      <c r="F5506" s="14">
        <v>0</v>
      </c>
    </row>
    <row r="5507" spans="1:6" x14ac:dyDescent="0.3">
      <c r="A5507" s="425">
        <v>47139</v>
      </c>
      <c r="B5507" s="12">
        <v>21</v>
      </c>
      <c r="C5507" s="426">
        <v>2.5062500000000001</v>
      </c>
      <c r="D5507" s="426">
        <v>26.713639999999998</v>
      </c>
      <c r="E5507" s="14">
        <v>3.4704828510289718</v>
      </c>
      <c r="F5507" s="14">
        <v>0</v>
      </c>
    </row>
    <row r="5508" spans="1:6" x14ac:dyDescent="0.3">
      <c r="A5508" s="425">
        <v>47140</v>
      </c>
      <c r="B5508" s="12">
        <v>22</v>
      </c>
      <c r="C5508" s="426">
        <v>12.11</v>
      </c>
      <c r="D5508" s="426">
        <v>26.626600000000003</v>
      </c>
      <c r="E5508" s="14">
        <v>3.4342446945165999</v>
      </c>
      <c r="F5508" s="14">
        <v>0</v>
      </c>
    </row>
    <row r="5509" spans="1:6" x14ac:dyDescent="0.3">
      <c r="A5509" s="425">
        <v>47141</v>
      </c>
      <c r="B5509" s="12">
        <v>23</v>
      </c>
      <c r="C5509" s="426">
        <v>5.6444444444444439</v>
      </c>
      <c r="D5509" s="426">
        <v>26.721320000000002</v>
      </c>
      <c r="E5509" s="14">
        <v>3.473696326564276</v>
      </c>
      <c r="F5509" s="14">
        <v>0</v>
      </c>
    </row>
    <row r="5510" spans="1:6" x14ac:dyDescent="0.3">
      <c r="A5510" s="425">
        <v>47142</v>
      </c>
      <c r="B5510" s="12">
        <v>24</v>
      </c>
      <c r="C5510" s="426">
        <v>1.03125</v>
      </c>
      <c r="D5510" s="426">
        <v>26.667559999999998</v>
      </c>
      <c r="E5510" s="14">
        <v>3.451256480250513</v>
      </c>
      <c r="F5510" s="14">
        <v>0</v>
      </c>
    </row>
    <row r="5511" spans="1:6" x14ac:dyDescent="0.3">
      <c r="A5511" s="425">
        <v>47143</v>
      </c>
      <c r="B5511" s="12">
        <v>25</v>
      </c>
      <c r="C5511" s="426">
        <v>3.2600000000000002</v>
      </c>
      <c r="D5511" s="426">
        <v>26.734120000000004</v>
      </c>
      <c r="E5511" s="14">
        <v>3.4790578889487258</v>
      </c>
      <c r="F5511" s="14">
        <v>0</v>
      </c>
    </row>
    <row r="5512" spans="1:6" x14ac:dyDescent="0.3">
      <c r="A5512" s="425">
        <v>47144</v>
      </c>
      <c r="B5512" s="12">
        <v>26</v>
      </c>
      <c r="C5512" s="426">
        <v>4.6375000000000002</v>
      </c>
      <c r="D5512" s="426">
        <v>26.585639999999998</v>
      </c>
      <c r="E5512" s="14">
        <v>3.4173065125242172</v>
      </c>
      <c r="F5512" s="14">
        <v>0</v>
      </c>
    </row>
    <row r="5513" spans="1:6" x14ac:dyDescent="0.3">
      <c r="A5513" s="425">
        <v>47145</v>
      </c>
      <c r="B5513" s="12">
        <v>27</v>
      </c>
      <c r="C5513" s="426">
        <v>12.264999999999999</v>
      </c>
      <c r="D5513" s="426">
        <v>26.59076</v>
      </c>
      <c r="E5513" s="14">
        <v>3.4194197637058745</v>
      </c>
      <c r="F5513" s="14">
        <v>0</v>
      </c>
    </row>
    <row r="5514" spans="1:6" x14ac:dyDescent="0.3">
      <c r="A5514" s="425">
        <v>47146</v>
      </c>
      <c r="B5514" s="12">
        <v>28</v>
      </c>
      <c r="C5514" s="426">
        <v>2.1222222222222222</v>
      </c>
      <c r="D5514" s="426">
        <v>26.529320000000002</v>
      </c>
      <c r="E5514" s="14">
        <v>3.3941364978127977</v>
      </c>
      <c r="F5514" s="14">
        <v>0</v>
      </c>
    </row>
    <row r="5515" spans="1:6" x14ac:dyDescent="0.3">
      <c r="A5515" s="425">
        <v>47147</v>
      </c>
      <c r="B5515" s="12">
        <v>29</v>
      </c>
      <c r="C5515" s="426">
        <v>4.9849999999999994</v>
      </c>
      <c r="D5515" s="426">
        <v>26.465888888888891</v>
      </c>
      <c r="E5515" s="14">
        <v>3.3682070110553153</v>
      </c>
      <c r="F5515" s="14">
        <v>0</v>
      </c>
    </row>
    <row r="5516" spans="1:6" x14ac:dyDescent="0.3">
      <c r="A5516" s="425">
        <v>47148</v>
      </c>
      <c r="B5516" s="12">
        <v>30</v>
      </c>
      <c r="C5516" s="426">
        <v>23.512499999999999</v>
      </c>
      <c r="D5516" s="426">
        <v>26.639400000000002</v>
      </c>
      <c r="E5516" s="14">
        <v>3.4395529659074855</v>
      </c>
      <c r="F5516" s="14">
        <v>0</v>
      </c>
    </row>
    <row r="5517" spans="1:6" x14ac:dyDescent="0.3">
      <c r="A5517" s="425">
        <v>47149</v>
      </c>
      <c r="B5517" s="12">
        <v>31</v>
      </c>
      <c r="C5517" s="426">
        <v>7.1099999999999994</v>
      </c>
      <c r="D5517" s="426">
        <v>26.398759999999999</v>
      </c>
      <c r="E5517" s="14">
        <v>3.3409570895002476</v>
      </c>
      <c r="F5517" s="14">
        <v>0</v>
      </c>
    </row>
    <row r="5518" spans="1:6" x14ac:dyDescent="0.3">
      <c r="A5518" s="425">
        <v>47150</v>
      </c>
      <c r="B5518" s="12">
        <v>32</v>
      </c>
      <c r="C5518" s="426">
        <v>12.071428571428571</v>
      </c>
      <c r="D5518" s="426">
        <v>26.398759999999999</v>
      </c>
      <c r="E5518" s="14">
        <v>3.3137948367400822</v>
      </c>
      <c r="F5518" s="14">
        <v>0</v>
      </c>
    </row>
    <row r="5519" spans="1:6" x14ac:dyDescent="0.3">
      <c r="A5519" s="425">
        <v>47151</v>
      </c>
      <c r="B5519" s="12">
        <v>33</v>
      </c>
      <c r="C5519" s="426">
        <v>16.84375</v>
      </c>
      <c r="D5519" s="426">
        <v>26.304040000000004</v>
      </c>
      <c r="E5519" s="14">
        <v>3.2759880825449814</v>
      </c>
      <c r="F5519" s="14">
        <v>0</v>
      </c>
    </row>
    <row r="5520" spans="1:6" x14ac:dyDescent="0.3">
      <c r="A5520" s="425">
        <v>47152</v>
      </c>
      <c r="B5520" s="12">
        <v>34</v>
      </c>
      <c r="C5520" s="426">
        <v>8.9500000000000011</v>
      </c>
      <c r="D5520" s="426">
        <v>26.457639999999998</v>
      </c>
      <c r="E5520" s="14">
        <v>3.3374914326724672</v>
      </c>
      <c r="F5520" s="14">
        <v>0</v>
      </c>
    </row>
    <row r="5521" spans="1:6" x14ac:dyDescent="0.3">
      <c r="A5521" s="425">
        <v>47153</v>
      </c>
      <c r="B5521" s="12">
        <v>35</v>
      </c>
      <c r="C5521" s="426">
        <v>3.4833333333333334</v>
      </c>
      <c r="D5521" s="426">
        <v>26.48836</v>
      </c>
      <c r="E5521" s="14">
        <v>3.349914383142397</v>
      </c>
      <c r="F5521" s="14">
        <v>0</v>
      </c>
    </row>
    <row r="5522" spans="1:6" x14ac:dyDescent="0.3">
      <c r="A5522" s="425">
        <v>47154</v>
      </c>
      <c r="B5522" s="12">
        <v>36</v>
      </c>
      <c r="C5522" s="426">
        <v>8.6</v>
      </c>
      <c r="D5522" s="426">
        <v>26.403880000000001</v>
      </c>
      <c r="E5522" s="14">
        <v>3.315849465378963</v>
      </c>
      <c r="F5522" s="14">
        <v>0</v>
      </c>
    </row>
    <row r="5523" spans="1:6" x14ac:dyDescent="0.3">
      <c r="A5523" s="425">
        <v>47155</v>
      </c>
      <c r="B5523" s="12">
        <v>37</v>
      </c>
      <c r="C5523" s="426">
        <v>5.5277777777777777</v>
      </c>
      <c r="D5523" s="426">
        <v>26.659880000000001</v>
      </c>
      <c r="E5523" s="14">
        <v>3.4200281414433102</v>
      </c>
      <c r="F5523" s="14">
        <v>0</v>
      </c>
    </row>
    <row r="5524" spans="1:6" x14ac:dyDescent="0.3">
      <c r="A5524" s="425">
        <v>47156</v>
      </c>
      <c r="B5524" s="12">
        <v>38</v>
      </c>
      <c r="C5524" s="426">
        <v>10.029999999999999</v>
      </c>
      <c r="D5524" s="426">
        <v>26.50628</v>
      </c>
      <c r="E5524" s="14">
        <v>3.3571799729257874</v>
      </c>
      <c r="F5524" s="14">
        <v>0</v>
      </c>
    </row>
    <row r="5525" spans="1:6" x14ac:dyDescent="0.3">
      <c r="A5525" s="425">
        <v>47157</v>
      </c>
      <c r="B5525" s="12">
        <v>39</v>
      </c>
      <c r="C5525" s="426">
        <v>10.78888888888889</v>
      </c>
      <c r="D5525" s="426">
        <v>26.508839999999999</v>
      </c>
      <c r="E5525" s="14">
        <v>3.3582190499716496</v>
      </c>
      <c r="F5525" s="14">
        <v>0</v>
      </c>
    </row>
    <row r="5526" spans="1:6" x14ac:dyDescent="0.3">
      <c r="A5526" s="425">
        <v>47158</v>
      </c>
      <c r="B5526" s="12">
        <v>40</v>
      </c>
      <c r="C5526" s="426">
        <v>6.58</v>
      </c>
      <c r="D5526" s="426">
        <v>26.542120000000004</v>
      </c>
      <c r="E5526" s="14">
        <v>3.3717529040419318</v>
      </c>
      <c r="F5526" s="14">
        <v>0</v>
      </c>
    </row>
    <row r="5527" spans="1:6" x14ac:dyDescent="0.3">
      <c r="A5527" s="425">
        <v>47159</v>
      </c>
      <c r="B5527" s="12">
        <v>41</v>
      </c>
      <c r="C5527" s="426">
        <v>6.5055555555555555</v>
      </c>
      <c r="D5527" s="426">
        <v>26.437159999999999</v>
      </c>
      <c r="E5527" s="14">
        <v>3.3292321462019645</v>
      </c>
      <c r="F5527" s="14">
        <v>0</v>
      </c>
    </row>
    <row r="5528" spans="1:6" x14ac:dyDescent="0.3">
      <c r="A5528" s="425">
        <v>47160</v>
      </c>
      <c r="B5528" s="12">
        <v>42</v>
      </c>
      <c r="C5528" s="426">
        <v>10.490000000000002</v>
      </c>
      <c r="D5528" s="426">
        <v>26.411559999999998</v>
      </c>
      <c r="E5528" s="14">
        <v>3.3189335303552912</v>
      </c>
      <c r="F5528" s="14">
        <v>0</v>
      </c>
    </row>
    <row r="5529" spans="1:6" x14ac:dyDescent="0.3">
      <c r="A5529" s="425">
        <v>47161</v>
      </c>
      <c r="B5529" s="12">
        <v>43</v>
      </c>
      <c r="C5529" s="426">
        <v>17.12777777777778</v>
      </c>
      <c r="D5529" s="426">
        <v>26.352679999999999</v>
      </c>
      <c r="E5529" s="14">
        <v>3.2953540715741592</v>
      </c>
      <c r="F5529" s="14">
        <v>0</v>
      </c>
    </row>
    <row r="5530" spans="1:6" x14ac:dyDescent="0.3">
      <c r="A5530" s="425">
        <v>47162</v>
      </c>
      <c r="B5530" s="12">
        <v>44</v>
      </c>
      <c r="C5530" s="426">
        <v>5.0250000000000004</v>
      </c>
      <c r="D5530" s="426">
        <v>26.401320000000002</v>
      </c>
      <c r="E5530" s="14">
        <v>3.3148220096089664</v>
      </c>
      <c r="F5530" s="14">
        <v>0</v>
      </c>
    </row>
    <row r="5531" spans="1:6" x14ac:dyDescent="0.3">
      <c r="A5531" s="425">
        <v>47163</v>
      </c>
      <c r="B5531" s="12">
        <v>45</v>
      </c>
      <c r="C5531" s="426">
        <v>17.324999999999999</v>
      </c>
      <c r="D5531" s="426">
        <v>26.377711111111111</v>
      </c>
      <c r="E5531" s="14">
        <v>3.3053599155901288</v>
      </c>
      <c r="F5531" s="14">
        <v>0</v>
      </c>
    </row>
    <row r="5532" spans="1:6" x14ac:dyDescent="0.3">
      <c r="A5532" s="425">
        <v>47164</v>
      </c>
      <c r="B5532" s="12">
        <v>46</v>
      </c>
      <c r="C5532" s="426">
        <v>1.9666666666666666</v>
      </c>
      <c r="D5532" s="426">
        <v>26.389088888888889</v>
      </c>
      <c r="E5532" s="14">
        <v>3.3099169585459203</v>
      </c>
      <c r="F5532" s="14">
        <v>0</v>
      </c>
    </row>
    <row r="5533" spans="1:6" x14ac:dyDescent="0.3">
      <c r="A5533" s="425">
        <v>47165</v>
      </c>
      <c r="B5533" s="12">
        <v>47</v>
      </c>
      <c r="C5533" s="426">
        <v>11.284999999999998</v>
      </c>
      <c r="D5533" s="426">
        <v>26.329640000000005</v>
      </c>
      <c r="E5533" s="14">
        <v>3.2861680109529412</v>
      </c>
      <c r="F5533" s="14">
        <v>0</v>
      </c>
    </row>
    <row r="5534" spans="1:6" x14ac:dyDescent="0.3">
      <c r="A5534" s="425">
        <v>47166</v>
      </c>
      <c r="B5534" s="12">
        <v>48</v>
      </c>
      <c r="C5534" s="426">
        <v>5.7700000000000005</v>
      </c>
      <c r="D5534" s="426">
        <v>26.283560000000001</v>
      </c>
      <c r="E5534" s="14">
        <v>3.2678644387754767</v>
      </c>
      <c r="F5534" s="14">
        <v>0</v>
      </c>
    </row>
    <row r="5535" spans="1:6" x14ac:dyDescent="0.3">
      <c r="A5535" s="425">
        <v>47167</v>
      </c>
      <c r="B5535" s="12">
        <v>49</v>
      </c>
      <c r="C5535" s="426">
        <v>14.875</v>
      </c>
      <c r="D5535" s="426">
        <v>26.311720000000001</v>
      </c>
      <c r="E5535" s="14">
        <v>3.279039099799665</v>
      </c>
      <c r="F5535" s="14">
        <v>0</v>
      </c>
    </row>
    <row r="5536" spans="1:6" x14ac:dyDescent="0.3">
      <c r="A5536" s="425">
        <v>47168</v>
      </c>
      <c r="B5536" s="12">
        <v>50</v>
      </c>
      <c r="C5536" s="426">
        <v>13.855</v>
      </c>
      <c r="D5536" s="426">
        <v>26.201640000000005</v>
      </c>
      <c r="E5536" s="14">
        <v>3.2355500206609391</v>
      </c>
      <c r="F5536" s="14">
        <v>0</v>
      </c>
    </row>
    <row r="5537" spans="1:6" x14ac:dyDescent="0.3">
      <c r="A5537" s="425">
        <v>47169</v>
      </c>
      <c r="B5537" s="12">
        <v>51</v>
      </c>
      <c r="C5537" s="426">
        <v>4.9666666666666668</v>
      </c>
      <c r="D5537" s="426">
        <v>26.48068</v>
      </c>
      <c r="E5537" s="14">
        <v>3.3468048162069746</v>
      </c>
      <c r="F5537" s="14">
        <v>0</v>
      </c>
    </row>
    <row r="5538" spans="1:6" x14ac:dyDescent="0.3">
      <c r="A5538" s="425">
        <v>47170</v>
      </c>
      <c r="B5538" s="12">
        <v>52</v>
      </c>
      <c r="C5538" s="426">
        <v>10.005555555555553</v>
      </c>
      <c r="D5538" s="426">
        <v>26.237480000000001</v>
      </c>
      <c r="E5538" s="14">
        <v>3.2496521386892354</v>
      </c>
      <c r="F5538" s="14">
        <v>0</v>
      </c>
    </row>
    <row r="5539" spans="1:6" x14ac:dyDescent="0.3">
      <c r="A5539" s="425">
        <v>47171</v>
      </c>
      <c r="B5539" s="12">
        <v>53</v>
      </c>
      <c r="C5539" s="426">
        <v>7.5650000000000004</v>
      </c>
      <c r="D5539" s="426">
        <v>26.47044</v>
      </c>
      <c r="E5539" s="14">
        <v>3.3426626987086192</v>
      </c>
      <c r="F5539" s="14">
        <v>0</v>
      </c>
    </row>
    <row r="5540" spans="1:6" x14ac:dyDescent="0.3">
      <c r="A5540" s="425">
        <v>47172</v>
      </c>
      <c r="B5540" s="12">
        <v>54</v>
      </c>
      <c r="C5540" s="426">
        <v>12.25</v>
      </c>
      <c r="D5540" s="426">
        <v>26.490919999999999</v>
      </c>
      <c r="E5540" s="14">
        <v>3.3509514729849936</v>
      </c>
      <c r="F5540" s="14">
        <v>0</v>
      </c>
    </row>
    <row r="5541" spans="1:6" x14ac:dyDescent="0.3">
      <c r="A5541" s="425">
        <v>47173</v>
      </c>
      <c r="B5541" s="12">
        <v>55</v>
      </c>
      <c r="C5541" s="426">
        <v>9.21875</v>
      </c>
      <c r="D5541" s="426">
        <v>26.513960000000004</v>
      </c>
      <c r="E5541" s="14">
        <v>3.360298056058276</v>
      </c>
      <c r="F5541" s="14">
        <v>0</v>
      </c>
    </row>
    <row r="5542" spans="1:6" x14ac:dyDescent="0.3">
      <c r="A5542" s="425">
        <v>47174</v>
      </c>
      <c r="B5542" s="12">
        <v>56</v>
      </c>
      <c r="C5542" s="426">
        <v>7.7111111111111104</v>
      </c>
      <c r="D5542" s="426">
        <v>26.593320000000002</v>
      </c>
      <c r="E5542" s="14">
        <v>3.392668065375716</v>
      </c>
      <c r="F5542" s="14">
        <v>0</v>
      </c>
    </row>
    <row r="5543" spans="1:6" x14ac:dyDescent="0.3">
      <c r="A5543" s="425">
        <v>47175</v>
      </c>
      <c r="B5543" s="12">
        <v>57</v>
      </c>
      <c r="C5543" s="426">
        <v>7.8250000000000002</v>
      </c>
      <c r="D5543" s="426">
        <v>26.577960000000004</v>
      </c>
      <c r="E5543" s="14">
        <v>3.3863815630015521</v>
      </c>
      <c r="F5543" s="14">
        <v>0</v>
      </c>
    </row>
    <row r="5544" spans="1:6" x14ac:dyDescent="0.3">
      <c r="A5544" s="425">
        <v>47176</v>
      </c>
      <c r="B5544" s="12">
        <v>58</v>
      </c>
      <c r="C5544" s="426">
        <v>7.3944444444444439</v>
      </c>
      <c r="D5544" s="426">
        <v>26.409000000000006</v>
      </c>
      <c r="E5544" s="14">
        <v>3.3179052257261641</v>
      </c>
      <c r="F5544" s="14">
        <v>0</v>
      </c>
    </row>
    <row r="5545" spans="1:6" x14ac:dyDescent="0.3">
      <c r="A5545" s="425">
        <v>47177</v>
      </c>
      <c r="B5545" s="12">
        <v>59</v>
      </c>
      <c r="C5545" s="426">
        <v>9.0055555555555546</v>
      </c>
      <c r="D5545" s="426">
        <v>26.542120000000004</v>
      </c>
      <c r="E5545" s="14">
        <v>3.3717529040419318</v>
      </c>
      <c r="F5545" s="14">
        <v>0</v>
      </c>
    </row>
    <row r="5546" spans="1:6" x14ac:dyDescent="0.3">
      <c r="A5546" s="425">
        <v>47178</v>
      </c>
      <c r="B5546" s="12">
        <v>60</v>
      </c>
      <c r="C5546" s="426">
        <v>10.668749999999999</v>
      </c>
      <c r="D5546" s="426">
        <v>26.48836</v>
      </c>
      <c r="E5546" s="14">
        <v>3.3224560685264759</v>
      </c>
      <c r="F5546" s="14">
        <v>0</v>
      </c>
    </row>
    <row r="5547" spans="1:6" x14ac:dyDescent="0.3">
      <c r="A5547" s="425">
        <v>47179</v>
      </c>
      <c r="B5547" s="12">
        <v>61</v>
      </c>
      <c r="C5547" s="426">
        <v>13.237500000000001</v>
      </c>
      <c r="D5547" s="426">
        <v>26.411559999999998</v>
      </c>
      <c r="E5547" s="14">
        <v>3.2917291571556584</v>
      </c>
      <c r="F5547" s="14">
        <v>0</v>
      </c>
    </row>
    <row r="5548" spans="1:6" x14ac:dyDescent="0.3">
      <c r="A5548" s="425">
        <v>47180</v>
      </c>
      <c r="B5548" s="12">
        <v>62</v>
      </c>
      <c r="C5548" s="426">
        <v>13.399999999999999</v>
      </c>
      <c r="D5548" s="426">
        <v>26.096679999999999</v>
      </c>
      <c r="E5548" s="14">
        <v>3.1683823955380843</v>
      </c>
      <c r="F5548" s="14">
        <v>0</v>
      </c>
    </row>
    <row r="5549" spans="1:6" x14ac:dyDescent="0.3">
      <c r="A5549" s="425">
        <v>47181</v>
      </c>
      <c r="B5549" s="12">
        <v>63</v>
      </c>
      <c r="C5549" s="426">
        <v>11.177777777777779</v>
      </c>
      <c r="D5549" s="426">
        <v>26.209320000000002</v>
      </c>
      <c r="E5549" s="14">
        <v>3.2120216329933178</v>
      </c>
      <c r="F5549" s="14">
        <v>0</v>
      </c>
    </row>
    <row r="5550" spans="1:6" x14ac:dyDescent="0.3">
      <c r="A5550" s="425">
        <v>47182</v>
      </c>
      <c r="B5550" s="12">
        <v>64</v>
      </c>
      <c r="C5550" s="426">
        <v>8.9050000000000011</v>
      </c>
      <c r="D5550" s="426">
        <v>26.362920000000003</v>
      </c>
      <c r="E5550" s="14">
        <v>3.2723994828205978</v>
      </c>
      <c r="F5550" s="14">
        <v>0</v>
      </c>
    </row>
    <row r="5551" spans="1:6" x14ac:dyDescent="0.3">
      <c r="A5551" s="425">
        <v>47183</v>
      </c>
      <c r="B5551" s="12">
        <v>65</v>
      </c>
      <c r="C5551" s="426">
        <v>2.7571428571428571</v>
      </c>
      <c r="D5551" s="426">
        <v>26.588200000000001</v>
      </c>
      <c r="E5551" s="14">
        <v>3.3627798564298299</v>
      </c>
      <c r="F5551" s="14">
        <v>0</v>
      </c>
    </row>
    <row r="5552" spans="1:6" x14ac:dyDescent="0.3">
      <c r="A5552" s="425">
        <v>47184</v>
      </c>
      <c r="B5552" s="12">
        <v>66</v>
      </c>
      <c r="C5552" s="426">
        <v>15.13125</v>
      </c>
      <c r="D5552" s="426">
        <v>26.401320000000002</v>
      </c>
      <c r="E5552" s="14">
        <v>3.287651337399057</v>
      </c>
      <c r="F5552" s="14">
        <v>0</v>
      </c>
    </row>
    <row r="5553" spans="1:6" x14ac:dyDescent="0.3">
      <c r="A5553" s="425">
        <v>47185</v>
      </c>
      <c r="B5553" s="12">
        <v>67</v>
      </c>
      <c r="C5553" s="426">
        <v>17.407142857142855</v>
      </c>
      <c r="D5553" s="426">
        <v>26.4602</v>
      </c>
      <c r="E5553" s="14">
        <v>3.3111601588419477</v>
      </c>
      <c r="F5553" s="14">
        <v>0</v>
      </c>
    </row>
    <row r="5554" spans="1:6" x14ac:dyDescent="0.3">
      <c r="A5554" s="425">
        <v>47186</v>
      </c>
      <c r="B5554" s="12">
        <v>68</v>
      </c>
      <c r="C5554" s="426">
        <v>0.99375000000000002</v>
      </c>
      <c r="D5554" s="426">
        <v>26.595880000000001</v>
      </c>
      <c r="E5554" s="14">
        <v>3.3658994616454625</v>
      </c>
      <c r="F5554" s="14">
        <v>0</v>
      </c>
    </row>
    <row r="5555" spans="1:6" x14ac:dyDescent="0.3">
      <c r="A5555" s="425">
        <v>47187</v>
      </c>
      <c r="B5555" s="12">
        <v>69</v>
      </c>
      <c r="C5555" s="426">
        <v>2.0874999999999999</v>
      </c>
      <c r="D5555" s="426">
        <v>26.501159999999999</v>
      </c>
      <c r="E5555" s="14">
        <v>3.3276018291365066</v>
      </c>
      <c r="F5555" s="14">
        <v>0</v>
      </c>
    </row>
    <row r="5556" spans="1:6" x14ac:dyDescent="0.3">
      <c r="A5556" s="425">
        <v>47188</v>
      </c>
      <c r="B5556" s="12">
        <v>70</v>
      </c>
      <c r="C5556" s="426">
        <v>15.242857142857144</v>
      </c>
      <c r="D5556" s="426">
        <v>26.429480000000002</v>
      </c>
      <c r="E5556" s="14">
        <v>3.2988761491029455</v>
      </c>
      <c r="F5556" s="14">
        <v>0</v>
      </c>
    </row>
    <row r="5557" spans="1:6" x14ac:dyDescent="0.3">
      <c r="A5557" s="425">
        <v>47189</v>
      </c>
      <c r="B5557" s="12">
        <v>71</v>
      </c>
      <c r="C5557" s="426">
        <v>13.154999999999998</v>
      </c>
      <c r="D5557" s="426">
        <v>26.117159999999998</v>
      </c>
      <c r="E5557" s="14">
        <v>3.1762767773521445</v>
      </c>
      <c r="F5557" s="14">
        <v>0</v>
      </c>
    </row>
    <row r="5558" spans="1:6" x14ac:dyDescent="0.3">
      <c r="A5558" s="425">
        <v>47190</v>
      </c>
      <c r="B5558" s="12">
        <v>72</v>
      </c>
      <c r="C5558" s="426">
        <v>24.745000000000001</v>
      </c>
      <c r="D5558" s="426">
        <v>26.408999999999999</v>
      </c>
      <c r="E5558" s="14">
        <v>3.290709281252997</v>
      </c>
      <c r="F5558" s="14">
        <v>0</v>
      </c>
    </row>
    <row r="5559" spans="1:6" x14ac:dyDescent="0.3">
      <c r="A5559" s="425">
        <v>47191</v>
      </c>
      <c r="B5559" s="12">
        <v>73</v>
      </c>
      <c r="C5559" s="426">
        <v>20.672222222222224</v>
      </c>
      <c r="D5559" s="426">
        <v>26.133088888888892</v>
      </c>
      <c r="E5559" s="14">
        <v>3.182429139166886</v>
      </c>
      <c r="F5559" s="14">
        <v>0</v>
      </c>
    </row>
    <row r="5560" spans="1:6" x14ac:dyDescent="0.3">
      <c r="A5560" s="425">
        <v>47192</v>
      </c>
      <c r="B5560" s="12">
        <v>74</v>
      </c>
      <c r="C5560" s="426">
        <v>21.758333333333336</v>
      </c>
      <c r="D5560" s="426">
        <v>26.554066666666671</v>
      </c>
      <c r="E5560" s="14">
        <v>3.3489456910952109</v>
      </c>
      <c r="F5560" s="14">
        <v>0</v>
      </c>
    </row>
    <row r="5561" spans="1:6" x14ac:dyDescent="0.3">
      <c r="A5561" s="425">
        <v>47193</v>
      </c>
      <c r="B5561" s="12">
        <v>75</v>
      </c>
      <c r="C5561" s="426">
        <v>8.1624999999999996</v>
      </c>
      <c r="D5561" s="426">
        <v>26.571133333333336</v>
      </c>
      <c r="E5561" s="14">
        <v>3.3558565007513397</v>
      </c>
      <c r="F5561" s="14">
        <v>0</v>
      </c>
    </row>
    <row r="5562" spans="1:6" x14ac:dyDescent="0.3">
      <c r="A5562" s="425">
        <v>47194</v>
      </c>
      <c r="B5562" s="12">
        <v>76</v>
      </c>
      <c r="C5562" s="426">
        <v>8.1444444444444439</v>
      </c>
      <c r="D5562" s="426">
        <v>26.704822222222223</v>
      </c>
      <c r="E5562" s="14">
        <v>3.4104258309531628</v>
      </c>
      <c r="F5562" s="14">
        <v>0</v>
      </c>
    </row>
    <row r="5563" spans="1:6" x14ac:dyDescent="0.3">
      <c r="A5563" s="425">
        <v>47195</v>
      </c>
      <c r="B5563" s="12">
        <v>77</v>
      </c>
      <c r="C5563" s="426">
        <v>5.6333333333333337</v>
      </c>
      <c r="D5563" s="426">
        <v>26.5626</v>
      </c>
      <c r="E5563" s="14">
        <v>3.3523995281445873</v>
      </c>
      <c r="F5563" s="14">
        <v>0</v>
      </c>
    </row>
    <row r="5564" spans="1:6" x14ac:dyDescent="0.3">
      <c r="A5564" s="425">
        <v>47196</v>
      </c>
      <c r="B5564" s="12">
        <v>78</v>
      </c>
      <c r="C5564" s="426">
        <v>7.6388888888888875</v>
      </c>
      <c r="D5564" s="426">
        <v>26.591044444444446</v>
      </c>
      <c r="E5564" s="14">
        <v>3.363934969327588</v>
      </c>
      <c r="F5564" s="14">
        <v>0</v>
      </c>
    </row>
    <row r="5565" spans="1:6" x14ac:dyDescent="0.3">
      <c r="A5565" s="425">
        <v>47197</v>
      </c>
      <c r="B5565" s="12">
        <v>79</v>
      </c>
      <c r="C5565" s="426">
        <v>7.8611111111111107</v>
      </c>
      <c r="D5565" s="426">
        <v>26.480111111111114</v>
      </c>
      <c r="E5565" s="14">
        <v>3.3191436403212284</v>
      </c>
      <c r="F5565" s="14">
        <v>0</v>
      </c>
    </row>
    <row r="5566" spans="1:6" x14ac:dyDescent="0.3">
      <c r="A5566" s="425">
        <v>47198</v>
      </c>
      <c r="B5566" s="12">
        <v>80</v>
      </c>
      <c r="C5566" s="426">
        <v>19.727777777777781</v>
      </c>
      <c r="D5566" s="426">
        <v>26.448822222222226</v>
      </c>
      <c r="E5566" s="14">
        <v>3.3066058070252335</v>
      </c>
      <c r="F5566" s="14">
        <v>0</v>
      </c>
    </row>
    <row r="5567" spans="1:6" x14ac:dyDescent="0.3">
      <c r="A5567" s="425">
        <v>47199</v>
      </c>
      <c r="B5567" s="12">
        <v>81</v>
      </c>
      <c r="C5567" s="426">
        <v>21.9375</v>
      </c>
      <c r="D5567" s="426">
        <v>26.229800000000004</v>
      </c>
      <c r="E5567" s="14">
        <v>3.2200139329365824</v>
      </c>
      <c r="F5567" s="14">
        <v>0</v>
      </c>
    </row>
    <row r="5568" spans="1:6" x14ac:dyDescent="0.3">
      <c r="A5568" s="425">
        <v>47200</v>
      </c>
      <c r="B5568" s="12">
        <v>82</v>
      </c>
      <c r="C5568" s="426">
        <v>12.483333333333333</v>
      </c>
      <c r="D5568" s="426">
        <v>26.539844444444448</v>
      </c>
      <c r="E5568" s="14">
        <v>3.343196261341701</v>
      </c>
      <c r="F5568" s="14">
        <v>0</v>
      </c>
    </row>
    <row r="5569" spans="1:6" x14ac:dyDescent="0.3">
      <c r="A5569" s="425">
        <v>47201</v>
      </c>
      <c r="B5569" s="12">
        <v>83</v>
      </c>
      <c r="C5569" s="426">
        <v>1.51</v>
      </c>
      <c r="D5569" s="426">
        <v>26.448822222222223</v>
      </c>
      <c r="E5569" s="14">
        <v>3.3066058070252335</v>
      </c>
      <c r="F5569" s="14">
        <v>0</v>
      </c>
    </row>
    <row r="5570" spans="1:6" x14ac:dyDescent="0.3">
      <c r="A5570" s="425">
        <v>47202</v>
      </c>
      <c r="B5570" s="12">
        <v>84</v>
      </c>
      <c r="C5570" s="426">
        <v>6.1111111111111107</v>
      </c>
      <c r="D5570" s="426">
        <v>26.497177777777779</v>
      </c>
      <c r="E5570" s="14">
        <v>3.3260001716164043</v>
      </c>
      <c r="F5570" s="14">
        <v>0</v>
      </c>
    </row>
    <row r="5571" spans="1:6" x14ac:dyDescent="0.3">
      <c r="A5571" s="425">
        <v>47203</v>
      </c>
      <c r="B5571" s="12">
        <v>85</v>
      </c>
      <c r="C5571" s="426">
        <v>5.625</v>
      </c>
      <c r="D5571" s="426">
        <v>26.610955555555556</v>
      </c>
      <c r="E5571" s="14">
        <v>3.3720305264747359</v>
      </c>
      <c r="F5571" s="14">
        <v>0</v>
      </c>
    </row>
    <row r="5572" spans="1:6" x14ac:dyDescent="0.3">
      <c r="A5572" s="425">
        <v>47204</v>
      </c>
      <c r="B5572" s="12">
        <v>86</v>
      </c>
      <c r="C5572" s="426">
        <v>9.7833333333333332</v>
      </c>
      <c r="D5572" s="426">
        <v>26.463044444444449</v>
      </c>
      <c r="E5572" s="14">
        <v>3.31229961452896</v>
      </c>
      <c r="F5572" s="14">
        <v>0</v>
      </c>
    </row>
    <row r="5573" spans="1:6" x14ac:dyDescent="0.3">
      <c r="A5573" s="425">
        <v>47205</v>
      </c>
      <c r="B5573" s="12">
        <v>87</v>
      </c>
      <c r="C5573" s="426">
        <v>0.35000000000000003</v>
      </c>
      <c r="D5573" s="426">
        <v>26.511400000000002</v>
      </c>
      <c r="E5573" s="14">
        <v>3.3317235059989345</v>
      </c>
      <c r="F5573" s="14">
        <v>0</v>
      </c>
    </row>
    <row r="5574" spans="1:6" x14ac:dyDescent="0.3">
      <c r="A5574" s="425">
        <v>47206</v>
      </c>
      <c r="B5574" s="12">
        <v>88</v>
      </c>
      <c r="C5574" s="426">
        <v>11.795000000000002</v>
      </c>
      <c r="D5574" s="426">
        <v>26.5626</v>
      </c>
      <c r="E5574" s="14">
        <v>3.3523995281445873</v>
      </c>
      <c r="F5574" s="14">
        <v>0</v>
      </c>
    </row>
    <row r="5575" spans="1:6" x14ac:dyDescent="0.3">
      <c r="A5575" s="425">
        <v>47207</v>
      </c>
      <c r="B5575" s="12">
        <v>89</v>
      </c>
      <c r="C5575" s="426">
        <v>4.21</v>
      </c>
      <c r="D5575" s="426">
        <v>26.608111111111114</v>
      </c>
      <c r="E5575" s="14">
        <v>3.3708729716157024</v>
      </c>
      <c r="F5575" s="14">
        <v>0</v>
      </c>
    </row>
    <row r="5576" spans="1:6" x14ac:dyDescent="0.3">
      <c r="A5576" s="425">
        <v>47208</v>
      </c>
      <c r="B5576" s="12">
        <v>90</v>
      </c>
      <c r="C5576" s="426">
        <v>2.8</v>
      </c>
      <c r="D5576" s="426">
        <v>26.426066666666671</v>
      </c>
      <c r="E5576" s="14">
        <v>3.2975137565263752</v>
      </c>
      <c r="F5576" s="14">
        <v>0</v>
      </c>
    </row>
    <row r="5577" spans="1:6" x14ac:dyDescent="0.3">
      <c r="A5577" s="425">
        <v>47209</v>
      </c>
      <c r="B5577" s="12">
        <v>91</v>
      </c>
      <c r="C5577" s="426">
        <v>7.9111111111111097</v>
      </c>
      <c r="D5577" s="426">
        <v>26.650777777777776</v>
      </c>
      <c r="E5577" s="14">
        <v>3.3602706987788382</v>
      </c>
      <c r="F5577" s="14">
        <v>0</v>
      </c>
    </row>
    <row r="5578" spans="1:6" x14ac:dyDescent="0.3">
      <c r="A5578" s="425">
        <v>47210</v>
      </c>
      <c r="B5578" s="12">
        <v>92</v>
      </c>
      <c r="C5578" s="426">
        <v>5.4562499999999998</v>
      </c>
      <c r="D5578" s="426">
        <v>26.579666666666668</v>
      </c>
      <c r="E5578" s="14">
        <v>3.3315536626747968</v>
      </c>
      <c r="F5578" s="14">
        <v>0</v>
      </c>
    </row>
    <row r="5579" spans="1:6" x14ac:dyDescent="0.3">
      <c r="A5579" s="425">
        <v>47211</v>
      </c>
      <c r="B5579" s="12">
        <v>93</v>
      </c>
      <c r="C5579" s="426">
        <v>4.3187499999999996</v>
      </c>
      <c r="D5579" s="426">
        <v>26.596733333333333</v>
      </c>
      <c r="E5579" s="14">
        <v>3.3384260245262194</v>
      </c>
      <c r="F5579" s="14">
        <v>0</v>
      </c>
    </row>
    <row r="5580" spans="1:6" x14ac:dyDescent="0.3">
      <c r="A5580" s="425">
        <v>47212</v>
      </c>
      <c r="B5580" s="12">
        <v>94</v>
      </c>
      <c r="C5580" s="426">
        <v>2.916666666666667</v>
      </c>
      <c r="D5580" s="426">
        <v>26.42037777777778</v>
      </c>
      <c r="E5580" s="14">
        <v>3.2680107884213543</v>
      </c>
      <c r="F5580" s="14">
        <v>0</v>
      </c>
    </row>
    <row r="5581" spans="1:6" x14ac:dyDescent="0.3">
      <c r="A5581" s="425">
        <v>47213</v>
      </c>
      <c r="B5581" s="12">
        <v>95</v>
      </c>
      <c r="C5581" s="426">
        <v>10.293749999999999</v>
      </c>
      <c r="D5581" s="426">
        <v>26.573977777777777</v>
      </c>
      <c r="E5581" s="14">
        <v>3.3292656415616806</v>
      </c>
      <c r="F5581" s="14">
        <v>0</v>
      </c>
    </row>
    <row r="5582" spans="1:6" x14ac:dyDescent="0.3">
      <c r="A5582" s="425">
        <v>47214</v>
      </c>
      <c r="B5582" s="12">
        <v>96</v>
      </c>
      <c r="C5582" s="426">
        <v>13.434999999999999</v>
      </c>
      <c r="D5582" s="426">
        <v>26.511400000000002</v>
      </c>
      <c r="E5582" s="14">
        <v>3.3041886009906789</v>
      </c>
      <c r="F5582" s="14">
        <v>0</v>
      </c>
    </row>
    <row r="5583" spans="1:6" x14ac:dyDescent="0.3">
      <c r="A5583" s="425">
        <v>47215</v>
      </c>
      <c r="B5583" s="12">
        <v>97</v>
      </c>
      <c r="C5583" s="426">
        <v>8.8062499999999986</v>
      </c>
      <c r="D5583" s="426">
        <v>26.29237777777778</v>
      </c>
      <c r="E5583" s="14">
        <v>3.2177310568444679</v>
      </c>
      <c r="F5583" s="14">
        <v>0</v>
      </c>
    </row>
    <row r="5584" spans="1:6" x14ac:dyDescent="0.3">
      <c r="A5584" s="425">
        <v>47216</v>
      </c>
      <c r="B5584" s="12">
        <v>98</v>
      </c>
      <c r="C5584" s="426">
        <v>13.922222222222222</v>
      </c>
      <c r="D5584" s="426">
        <v>26.400466666666667</v>
      </c>
      <c r="E5584" s="14">
        <v>3.2601438562824567</v>
      </c>
      <c r="F5584" s="14">
        <v>0</v>
      </c>
    </row>
    <row r="5585" spans="1:6" x14ac:dyDescent="0.3">
      <c r="A5585" s="425">
        <v>47217</v>
      </c>
      <c r="B5585" s="12">
        <v>99</v>
      </c>
      <c r="C5585" s="426">
        <v>5.1333333333333337</v>
      </c>
      <c r="D5585" s="426">
        <v>26.061977777777777</v>
      </c>
      <c r="E5585" s="14">
        <v>3.1289715764186097</v>
      </c>
      <c r="F5585" s="14">
        <v>0</v>
      </c>
    </row>
    <row r="5586" spans="1:6" x14ac:dyDescent="0.3">
      <c r="A5586" s="425">
        <v>47218</v>
      </c>
      <c r="B5586" s="12">
        <v>100</v>
      </c>
      <c r="C5586" s="426">
        <v>9.5749999999999993</v>
      </c>
      <c r="D5586" s="426">
        <v>26.201355555555558</v>
      </c>
      <c r="E5586" s="14">
        <v>3.1823983469223576</v>
      </c>
      <c r="F5586" s="14">
        <v>0</v>
      </c>
    </row>
    <row r="5587" spans="1:6" x14ac:dyDescent="0.3">
      <c r="A5587" s="425">
        <v>47219</v>
      </c>
      <c r="B5587" s="12">
        <v>101</v>
      </c>
      <c r="C5587" s="426">
        <v>9.1222222222222218</v>
      </c>
      <c r="D5587" s="426">
        <v>26.531311111111116</v>
      </c>
      <c r="E5587" s="14">
        <v>3.3121495350152972</v>
      </c>
      <c r="F5587" s="14">
        <v>0</v>
      </c>
    </row>
    <row r="5588" spans="1:6" x14ac:dyDescent="0.3">
      <c r="A5588" s="425">
        <v>47220</v>
      </c>
      <c r="B5588" s="12">
        <v>102</v>
      </c>
      <c r="C5588" s="426">
        <v>7.4149999999999991</v>
      </c>
      <c r="D5588" s="426">
        <v>26.44028888888889</v>
      </c>
      <c r="E5588" s="14">
        <v>3.2758945652759119</v>
      </c>
      <c r="F5588" s="14">
        <v>0</v>
      </c>
    </row>
    <row r="5589" spans="1:6" x14ac:dyDescent="0.3">
      <c r="A5589" s="425">
        <v>47221</v>
      </c>
      <c r="B5589" s="12">
        <v>103</v>
      </c>
      <c r="C5589" s="426">
        <v>7.1166666666666663</v>
      </c>
      <c r="D5589" s="426">
        <v>26.534155555555557</v>
      </c>
      <c r="E5589" s="14">
        <v>3.3132881915556802</v>
      </c>
      <c r="F5589" s="14">
        <v>0</v>
      </c>
    </row>
    <row r="5590" spans="1:6" x14ac:dyDescent="0.3">
      <c r="A5590" s="425">
        <v>47222</v>
      </c>
      <c r="B5590" s="12">
        <v>104</v>
      </c>
      <c r="C5590" s="426">
        <v>2.5812499999999998</v>
      </c>
      <c r="D5590" s="426">
        <v>26.5626</v>
      </c>
      <c r="E5590" s="14">
        <v>3.3246937469202513</v>
      </c>
      <c r="F5590" s="14">
        <v>0</v>
      </c>
    </row>
    <row r="5591" spans="1:6" x14ac:dyDescent="0.3">
      <c r="A5591" s="425">
        <v>47223</v>
      </c>
      <c r="B5591" s="12">
        <v>105</v>
      </c>
      <c r="C5591" s="426">
        <v>9.2187499999999982</v>
      </c>
      <c r="D5591" s="426">
        <v>26.44028888888889</v>
      </c>
      <c r="E5591" s="14">
        <v>3.2758945652759119</v>
      </c>
      <c r="F5591" s="14">
        <v>0</v>
      </c>
    </row>
    <row r="5592" spans="1:6" x14ac:dyDescent="0.3">
      <c r="A5592" s="425">
        <v>47224</v>
      </c>
      <c r="B5592" s="12">
        <v>106</v>
      </c>
      <c r="C5592" s="426">
        <v>10.08888888888889</v>
      </c>
      <c r="D5592" s="426">
        <v>26.383400000000002</v>
      </c>
      <c r="E5592" s="14">
        <v>3.2534141695039991</v>
      </c>
      <c r="F5592" s="14">
        <v>0</v>
      </c>
    </row>
    <row r="5593" spans="1:6" x14ac:dyDescent="0.3">
      <c r="A5593" s="425">
        <v>47225</v>
      </c>
      <c r="B5593" s="12">
        <v>107</v>
      </c>
      <c r="C5593" s="426">
        <v>9.7687499999999989</v>
      </c>
      <c r="D5593" s="426">
        <v>26.431755555555554</v>
      </c>
      <c r="E5593" s="14">
        <v>3.2725137403783506</v>
      </c>
      <c r="F5593" s="14">
        <v>0</v>
      </c>
    </row>
    <row r="5594" spans="1:6" x14ac:dyDescent="0.3">
      <c r="A5594" s="425">
        <v>47226</v>
      </c>
      <c r="B5594" s="12">
        <v>108</v>
      </c>
      <c r="C5594" s="426">
        <v>6.15</v>
      </c>
      <c r="D5594" s="426">
        <v>26.622333333333337</v>
      </c>
      <c r="E5594" s="14">
        <v>3.3487579201791542</v>
      </c>
      <c r="F5594" s="14">
        <v>0</v>
      </c>
    </row>
    <row r="5595" spans="1:6" x14ac:dyDescent="0.3">
      <c r="A5595" s="425">
        <v>47227</v>
      </c>
      <c r="B5595" s="12">
        <v>109</v>
      </c>
      <c r="C5595" s="426">
        <v>4.9222222222222225</v>
      </c>
      <c r="D5595" s="426">
        <v>26.471577777777778</v>
      </c>
      <c r="E5595" s="14">
        <v>3.2883174195499554</v>
      </c>
      <c r="F5595" s="14">
        <v>0</v>
      </c>
    </row>
    <row r="5596" spans="1:6" x14ac:dyDescent="0.3">
      <c r="A5596" s="425">
        <v>47228</v>
      </c>
      <c r="B5596" s="12">
        <v>110</v>
      </c>
      <c r="C5596" s="426">
        <v>1.3875</v>
      </c>
      <c r="D5596" s="426">
        <v>26.531311111111112</v>
      </c>
      <c r="E5596" s="14">
        <v>3.3121495350152963</v>
      </c>
      <c r="F5596" s="14">
        <v>0</v>
      </c>
    </row>
    <row r="5597" spans="1:6" x14ac:dyDescent="0.3">
      <c r="A5597" s="425">
        <v>47229</v>
      </c>
      <c r="B5597" s="12">
        <v>111</v>
      </c>
      <c r="C5597" s="426">
        <v>2.2624999999999997</v>
      </c>
      <c r="D5597" s="426">
        <v>26.500022222222224</v>
      </c>
      <c r="E5597" s="14">
        <v>3.2996470841447385</v>
      </c>
      <c r="F5597" s="14">
        <v>0</v>
      </c>
    </row>
    <row r="5598" spans="1:6" x14ac:dyDescent="0.3">
      <c r="A5598" s="425">
        <v>47230</v>
      </c>
      <c r="B5598" s="12">
        <v>112</v>
      </c>
      <c r="C5598" s="426">
        <v>2.8444444444444446</v>
      </c>
      <c r="D5598" s="426">
        <v>26.42037777777778</v>
      </c>
      <c r="E5598" s="14">
        <v>3.2680107884213543</v>
      </c>
      <c r="F5598" s="14">
        <v>0</v>
      </c>
    </row>
    <row r="5599" spans="1:6" x14ac:dyDescent="0.3">
      <c r="A5599" s="425">
        <v>47231</v>
      </c>
      <c r="B5599" s="12">
        <v>113</v>
      </c>
      <c r="C5599" s="426">
        <v>3.2937499999999997</v>
      </c>
      <c r="D5599" s="426">
        <v>26.297000000000001</v>
      </c>
      <c r="E5599" s="14">
        <v>3.2195346350329568</v>
      </c>
      <c r="F5599" s="14">
        <v>0</v>
      </c>
    </row>
    <row r="5600" spans="1:6" x14ac:dyDescent="0.3">
      <c r="A5600" s="425">
        <v>47232</v>
      </c>
      <c r="B5600" s="12">
        <v>114</v>
      </c>
      <c r="C5600" s="426">
        <v>5.2555555555555555</v>
      </c>
      <c r="D5600" s="426">
        <v>26.2746</v>
      </c>
      <c r="E5600" s="14">
        <v>3.2108026374170966</v>
      </c>
      <c r="F5600" s="14">
        <v>0</v>
      </c>
    </row>
    <row r="5601" spans="1:6" x14ac:dyDescent="0.3">
      <c r="A5601" s="425">
        <v>47233</v>
      </c>
      <c r="B5601" s="12">
        <v>115</v>
      </c>
      <c r="C5601" s="426">
        <v>11.56111111111111</v>
      </c>
      <c r="D5601" s="426">
        <v>26.343577777777778</v>
      </c>
      <c r="E5601" s="14">
        <v>3.2377596179196999</v>
      </c>
      <c r="F5601" s="14">
        <v>0</v>
      </c>
    </row>
    <row r="5602" spans="1:6" x14ac:dyDescent="0.3">
      <c r="A5602" s="425">
        <v>47234</v>
      </c>
      <c r="B5602" s="12">
        <v>116</v>
      </c>
      <c r="C5602" s="426">
        <v>15.722222222222221</v>
      </c>
      <c r="D5602" s="426">
        <v>26.287399999999998</v>
      </c>
      <c r="E5602" s="14">
        <v>3.2157897523991839</v>
      </c>
      <c r="F5602" s="14">
        <v>0</v>
      </c>
    </row>
    <row r="5603" spans="1:6" x14ac:dyDescent="0.3">
      <c r="A5603" s="425">
        <v>47235</v>
      </c>
      <c r="B5603" s="12">
        <v>117</v>
      </c>
      <c r="C5603" s="426">
        <v>4.7222222222222223</v>
      </c>
      <c r="D5603" s="426">
        <v>26.340733333333336</v>
      </c>
      <c r="E5603" s="14">
        <v>3.2366440079772341</v>
      </c>
      <c r="F5603" s="14">
        <v>0</v>
      </c>
    </row>
    <row r="5604" spans="1:6" x14ac:dyDescent="0.3">
      <c r="A5604" s="425">
        <v>47236</v>
      </c>
      <c r="B5604" s="12">
        <v>118</v>
      </c>
      <c r="C5604" s="426">
        <v>8.6785714285714288</v>
      </c>
      <c r="D5604" s="426">
        <v>26.280999999999999</v>
      </c>
      <c r="E5604" s="14">
        <v>3.2132953290947079</v>
      </c>
      <c r="F5604" s="14">
        <v>0</v>
      </c>
    </row>
    <row r="5605" spans="1:6" x14ac:dyDescent="0.3">
      <c r="A5605" s="425">
        <v>47237</v>
      </c>
      <c r="B5605" s="12">
        <v>119</v>
      </c>
      <c r="C5605" s="426">
        <v>4.04</v>
      </c>
      <c r="D5605" s="426">
        <v>26.421800000000001</v>
      </c>
      <c r="E5605" s="14">
        <v>3.2685733565715216</v>
      </c>
      <c r="F5605" s="14">
        <v>0</v>
      </c>
    </row>
    <row r="5606" spans="1:6" x14ac:dyDescent="0.3">
      <c r="A5606" s="425">
        <v>47238</v>
      </c>
      <c r="B5606" s="12">
        <v>120</v>
      </c>
      <c r="C5606" s="426">
        <v>4.2666666666666657</v>
      </c>
      <c r="D5606" s="426">
        <v>26.329355555555559</v>
      </c>
      <c r="E5606" s="14">
        <v>3.2321849957355804</v>
      </c>
      <c r="F5606" s="14">
        <v>0</v>
      </c>
    </row>
    <row r="5607" spans="1:6" x14ac:dyDescent="0.3">
      <c r="A5607" s="425">
        <v>47239</v>
      </c>
      <c r="B5607" s="12">
        <v>121</v>
      </c>
      <c r="C5607" s="426">
        <v>3.0562500000000004</v>
      </c>
      <c r="D5607" s="426">
        <v>26.494333333333334</v>
      </c>
      <c r="E5607" s="14">
        <v>3.2699002410673761</v>
      </c>
      <c r="F5607" s="14">
        <v>0</v>
      </c>
    </row>
    <row r="5608" spans="1:6" x14ac:dyDescent="0.3">
      <c r="A5608" s="425">
        <v>47240</v>
      </c>
      <c r="B5608" s="12">
        <v>122</v>
      </c>
      <c r="C5608" s="426">
        <v>8.1187500000000004</v>
      </c>
      <c r="D5608" s="426">
        <v>26.278155555555557</v>
      </c>
      <c r="E5608" s="14">
        <v>3.1854190252665346</v>
      </c>
      <c r="F5608" s="14">
        <v>0</v>
      </c>
    </row>
    <row r="5609" spans="1:6" x14ac:dyDescent="0.3">
      <c r="A5609" s="425">
        <v>47241</v>
      </c>
      <c r="B5609" s="12">
        <v>123</v>
      </c>
      <c r="C5609" s="426">
        <v>5.9499999999999993</v>
      </c>
      <c r="D5609" s="426">
        <v>26.565444444444445</v>
      </c>
      <c r="E5609" s="14">
        <v>3.2981209005344119</v>
      </c>
      <c r="F5609" s="14">
        <v>0</v>
      </c>
    </row>
    <row r="5610" spans="1:6" x14ac:dyDescent="0.3">
      <c r="A5610" s="425">
        <v>47242</v>
      </c>
      <c r="B5610" s="12">
        <v>124</v>
      </c>
      <c r="C5610" s="426">
        <v>5.6187500000000004</v>
      </c>
      <c r="D5610" s="426">
        <v>26.599577777777782</v>
      </c>
      <c r="E5610" s="14">
        <v>3.3117428568271534</v>
      </c>
      <c r="F5610" s="14">
        <v>0</v>
      </c>
    </row>
    <row r="5611" spans="1:6" x14ac:dyDescent="0.3">
      <c r="A5611" s="425">
        <v>47243</v>
      </c>
      <c r="B5611" s="12">
        <v>125</v>
      </c>
      <c r="C5611" s="426">
        <v>3.6062499999999997</v>
      </c>
      <c r="D5611" s="426">
        <v>26.653622222222221</v>
      </c>
      <c r="E5611" s="14">
        <v>3.3334120166477414</v>
      </c>
      <c r="F5611" s="14">
        <v>0</v>
      </c>
    </row>
    <row r="5612" spans="1:6" x14ac:dyDescent="0.3">
      <c r="A5612" s="425">
        <v>47244</v>
      </c>
      <c r="B5612" s="12">
        <v>126</v>
      </c>
      <c r="C5612" s="426">
        <v>6.0142857142857151</v>
      </c>
      <c r="D5612" s="426">
        <v>26.525622222222225</v>
      </c>
      <c r="E5612" s="14">
        <v>3.2822909801531628</v>
      </c>
      <c r="F5612" s="14">
        <v>0</v>
      </c>
    </row>
    <row r="5613" spans="1:6" x14ac:dyDescent="0.3">
      <c r="A5613" s="425">
        <v>47245</v>
      </c>
      <c r="B5613" s="12">
        <v>127</v>
      </c>
      <c r="C5613" s="426">
        <v>15.559999999999999</v>
      </c>
      <c r="D5613" s="426">
        <v>26.426066666666667</v>
      </c>
      <c r="E5613" s="14">
        <v>3.2430093969143683</v>
      </c>
      <c r="F5613" s="14">
        <v>0</v>
      </c>
    </row>
    <row r="5614" spans="1:6" x14ac:dyDescent="0.3">
      <c r="A5614" s="425">
        <v>47246</v>
      </c>
      <c r="B5614" s="12">
        <v>128</v>
      </c>
      <c r="C5614" s="426">
        <v>12.84375</v>
      </c>
      <c r="D5614" s="426">
        <v>26.269622222222221</v>
      </c>
      <c r="E5614" s="14">
        <v>3.1821245318563975</v>
      </c>
      <c r="F5614" s="14">
        <v>0</v>
      </c>
    </row>
    <row r="5615" spans="1:6" x14ac:dyDescent="0.3">
      <c r="A5615" s="425">
        <v>47247</v>
      </c>
      <c r="B5615" s="12">
        <v>129</v>
      </c>
      <c r="C5615" s="426">
        <v>3.4111111111111114</v>
      </c>
      <c r="D5615" s="426">
        <v>26.533799999999999</v>
      </c>
      <c r="E5615" s="14">
        <v>3.285536291940732</v>
      </c>
      <c r="F5615" s="14">
        <v>0</v>
      </c>
    </row>
    <row r="5616" spans="1:6" x14ac:dyDescent="0.3">
      <c r="A5616" s="425">
        <v>47248</v>
      </c>
      <c r="B5616" s="12">
        <v>130</v>
      </c>
      <c r="C5616" s="426">
        <v>5.6277777777777773</v>
      </c>
      <c r="D5616" s="426">
        <v>26.312288888888894</v>
      </c>
      <c r="E5616" s="14">
        <v>3.1986275331264626</v>
      </c>
      <c r="F5616" s="14">
        <v>0</v>
      </c>
    </row>
    <row r="5617" spans="1:6" x14ac:dyDescent="0.3">
      <c r="A5617" s="425">
        <v>47249</v>
      </c>
      <c r="B5617" s="12">
        <v>131</v>
      </c>
      <c r="C5617" s="426">
        <v>17.3</v>
      </c>
      <c r="D5617" s="426">
        <v>26.107488888888888</v>
      </c>
      <c r="E5617" s="14">
        <v>3.1201078730487679</v>
      </c>
      <c r="F5617" s="14">
        <v>0</v>
      </c>
    </row>
    <row r="5618" spans="1:6" x14ac:dyDescent="0.3">
      <c r="A5618" s="425">
        <v>47250</v>
      </c>
      <c r="B5618" s="12">
        <v>132</v>
      </c>
      <c r="C5618" s="426">
        <v>25.466666666666665</v>
      </c>
      <c r="D5618" s="426">
        <v>26.191400000000002</v>
      </c>
      <c r="E5618" s="14">
        <v>3.1520670824497117</v>
      </c>
      <c r="F5618" s="14">
        <v>0</v>
      </c>
    </row>
    <row r="5619" spans="1:6" x14ac:dyDescent="0.3">
      <c r="A5619" s="425">
        <v>47251</v>
      </c>
      <c r="B5619" s="12">
        <v>133</v>
      </c>
      <c r="C5619" s="426">
        <v>14.129999999999999</v>
      </c>
      <c r="D5619" s="426">
        <v>26.207044444444449</v>
      </c>
      <c r="E5619" s="14">
        <v>3.1580580941010279</v>
      </c>
      <c r="F5619" s="14">
        <v>0</v>
      </c>
    </row>
    <row r="5620" spans="1:6" x14ac:dyDescent="0.3">
      <c r="A5620" s="425">
        <v>47252</v>
      </c>
      <c r="B5620" s="12">
        <v>134</v>
      </c>
      <c r="C5620" s="426">
        <v>19.899999999999999</v>
      </c>
      <c r="D5620" s="426">
        <v>26.121711111111111</v>
      </c>
      <c r="E5620" s="14">
        <v>3.1255040183190972</v>
      </c>
      <c r="F5620" s="14">
        <v>0</v>
      </c>
    </row>
    <row r="5621" spans="1:6" x14ac:dyDescent="0.3">
      <c r="A5621" s="425">
        <v>47253</v>
      </c>
      <c r="B5621" s="12">
        <v>135</v>
      </c>
      <c r="C5621" s="426">
        <v>13.175000000000001</v>
      </c>
      <c r="D5621" s="426">
        <v>26.300911111111112</v>
      </c>
      <c r="E5621" s="14">
        <v>3.1942192668209115</v>
      </c>
      <c r="F5621" s="14">
        <v>0</v>
      </c>
    </row>
    <row r="5622" spans="1:6" x14ac:dyDescent="0.3">
      <c r="A5622" s="425">
        <v>47254</v>
      </c>
      <c r="B5622" s="12">
        <v>136</v>
      </c>
      <c r="C5622" s="426">
        <v>10.9125</v>
      </c>
      <c r="D5622" s="426">
        <v>26.238333333333337</v>
      </c>
      <c r="E5622" s="14">
        <v>3.1700708231139854</v>
      </c>
      <c r="F5622" s="14">
        <v>0</v>
      </c>
    </row>
    <row r="5623" spans="1:6" x14ac:dyDescent="0.3">
      <c r="A5623" s="425">
        <v>47255</v>
      </c>
      <c r="B5623" s="12">
        <v>137</v>
      </c>
      <c r="C5623" s="426">
        <v>4.3049999999999997</v>
      </c>
      <c r="D5623" s="426">
        <v>26.147311111111112</v>
      </c>
      <c r="E5623" s="14">
        <v>3.1352383288397863</v>
      </c>
      <c r="F5623" s="14">
        <v>0</v>
      </c>
    </row>
    <row r="5624" spans="1:6" x14ac:dyDescent="0.3">
      <c r="A5624" s="425">
        <v>47256</v>
      </c>
      <c r="B5624" s="12">
        <v>138</v>
      </c>
      <c r="C5624" s="426">
        <v>19.018749999999997</v>
      </c>
      <c r="D5624" s="426">
        <v>26.351399999999998</v>
      </c>
      <c r="E5624" s="14">
        <v>3.2138224021063646</v>
      </c>
      <c r="F5624" s="14">
        <v>0</v>
      </c>
    </row>
    <row r="5625" spans="1:6" x14ac:dyDescent="0.3">
      <c r="A5625" s="425">
        <v>47257</v>
      </c>
      <c r="B5625" s="12">
        <v>139</v>
      </c>
      <c r="C5625" s="426">
        <v>8.3350000000000009</v>
      </c>
      <c r="D5625" s="426">
        <v>26.534155555555557</v>
      </c>
      <c r="E5625" s="14">
        <v>3.28567745662605</v>
      </c>
      <c r="F5625" s="14">
        <v>0</v>
      </c>
    </row>
    <row r="5626" spans="1:6" x14ac:dyDescent="0.3">
      <c r="A5626" s="425">
        <v>47258</v>
      </c>
      <c r="B5626" s="12">
        <v>140</v>
      </c>
      <c r="C5626" s="426">
        <v>8.90625</v>
      </c>
      <c r="D5626" s="426">
        <v>26.286688888888889</v>
      </c>
      <c r="E5626" s="14">
        <v>3.1887165711565975</v>
      </c>
      <c r="F5626" s="14">
        <v>0</v>
      </c>
    </row>
    <row r="5627" spans="1:6" x14ac:dyDescent="0.3">
      <c r="A5627" s="425">
        <v>47259</v>
      </c>
      <c r="B5627" s="12">
        <v>141</v>
      </c>
      <c r="C5627" s="426">
        <v>12.31875</v>
      </c>
      <c r="D5627" s="426">
        <v>26.235488888888888</v>
      </c>
      <c r="E5627" s="14">
        <v>3.1689770641618553</v>
      </c>
      <c r="F5627" s="14">
        <v>0</v>
      </c>
    </row>
    <row r="5628" spans="1:6" x14ac:dyDescent="0.3">
      <c r="A5628" s="425">
        <v>47260</v>
      </c>
      <c r="B5628" s="12">
        <v>142</v>
      </c>
      <c r="C5628" s="426">
        <v>11.556249999999999</v>
      </c>
      <c r="D5628" s="426">
        <v>26.044911111111112</v>
      </c>
      <c r="E5628" s="14">
        <v>3.0964648827085055</v>
      </c>
      <c r="F5628" s="14">
        <v>0</v>
      </c>
    </row>
    <row r="5629" spans="1:6" x14ac:dyDescent="0.3">
      <c r="A5629" s="425">
        <v>47261</v>
      </c>
      <c r="B5629" s="12">
        <v>143</v>
      </c>
      <c r="C5629" s="426">
        <v>10.292857142857143</v>
      </c>
      <c r="D5629" s="426">
        <v>26.391933333333334</v>
      </c>
      <c r="E5629" s="14">
        <v>3.2296376552766901</v>
      </c>
      <c r="F5629" s="14">
        <v>0</v>
      </c>
    </row>
    <row r="5630" spans="1:6" x14ac:dyDescent="0.3">
      <c r="A5630" s="425">
        <v>47262</v>
      </c>
      <c r="B5630" s="12">
        <v>144</v>
      </c>
      <c r="C5630" s="426">
        <v>8.2900000000000009</v>
      </c>
      <c r="D5630" s="426">
        <v>26.152999999999999</v>
      </c>
      <c r="E5630" s="14">
        <v>3.1374052211626595</v>
      </c>
      <c r="F5630" s="14">
        <v>0</v>
      </c>
    </row>
    <row r="5631" spans="1:6" x14ac:dyDescent="0.3">
      <c r="A5631" s="425">
        <v>47263</v>
      </c>
      <c r="B5631" s="12">
        <v>145</v>
      </c>
      <c r="C5631" s="426">
        <v>7.6055555555555561</v>
      </c>
      <c r="D5631" s="426">
        <v>26.030688888888889</v>
      </c>
      <c r="E5631" s="14">
        <v>3.0911141888741485</v>
      </c>
      <c r="F5631" s="14">
        <v>0</v>
      </c>
    </row>
    <row r="5632" spans="1:6" x14ac:dyDescent="0.3">
      <c r="A5632" s="425">
        <v>47264</v>
      </c>
      <c r="B5632" s="12">
        <v>146</v>
      </c>
      <c r="C5632" s="426">
        <v>19.259999999999998</v>
      </c>
      <c r="D5632" s="426">
        <v>26.161533333333338</v>
      </c>
      <c r="E5632" s="14">
        <v>3.1406580919246934</v>
      </c>
      <c r="F5632" s="14">
        <v>0</v>
      </c>
    </row>
    <row r="5633" spans="1:6" x14ac:dyDescent="0.3">
      <c r="A5633" s="425">
        <v>47265</v>
      </c>
      <c r="B5633" s="12">
        <v>147</v>
      </c>
      <c r="C5633" s="426">
        <v>11.94375</v>
      </c>
      <c r="D5633" s="426">
        <v>26.135933333333334</v>
      </c>
      <c r="E5633" s="14">
        <v>3.1309085945761139</v>
      </c>
      <c r="F5633" s="14">
        <v>0</v>
      </c>
    </row>
    <row r="5634" spans="1:6" x14ac:dyDescent="0.3">
      <c r="A5634" s="425">
        <v>47266</v>
      </c>
      <c r="B5634" s="12">
        <v>148</v>
      </c>
      <c r="C5634" s="426">
        <v>10.8125</v>
      </c>
      <c r="D5634" s="426">
        <v>26.161533333333338</v>
      </c>
      <c r="E5634" s="14">
        <v>3.1406580919246934</v>
      </c>
      <c r="F5634" s="14">
        <v>0</v>
      </c>
    </row>
    <row r="5635" spans="1:6" x14ac:dyDescent="0.3">
      <c r="A5635" s="425">
        <v>47267</v>
      </c>
      <c r="B5635" s="12">
        <v>149</v>
      </c>
      <c r="C5635" s="426">
        <v>12.735714285714286</v>
      </c>
      <c r="D5635" s="426">
        <v>26.050599999999999</v>
      </c>
      <c r="E5635" s="14">
        <v>3.098607514029041</v>
      </c>
      <c r="F5635" s="14">
        <v>0</v>
      </c>
    </row>
    <row r="5636" spans="1:6" x14ac:dyDescent="0.3">
      <c r="A5636" s="425">
        <v>47268</v>
      </c>
      <c r="B5636" s="12">
        <v>150</v>
      </c>
      <c r="C5636" s="426">
        <v>19.162500000000005</v>
      </c>
      <c r="D5636" s="426">
        <v>26.013622222222224</v>
      </c>
      <c r="E5636" s="14">
        <v>3.0847044476611702</v>
      </c>
      <c r="F5636" s="14">
        <v>0</v>
      </c>
    </row>
    <row r="5637" spans="1:6" x14ac:dyDescent="0.3">
      <c r="A5637" s="425">
        <v>47269</v>
      </c>
      <c r="B5637" s="12">
        <v>151</v>
      </c>
      <c r="C5637" s="426">
        <v>7.7777777777777777</v>
      </c>
      <c r="D5637" s="426">
        <v>26.007933333333334</v>
      </c>
      <c r="E5637" s="14">
        <v>3.082570554857103</v>
      </c>
      <c r="F5637" s="14">
        <v>0</v>
      </c>
    </row>
    <row r="5638" spans="1:6" x14ac:dyDescent="0.3">
      <c r="A5638" s="425">
        <v>47270</v>
      </c>
      <c r="B5638" s="12">
        <v>152</v>
      </c>
      <c r="C5638" s="426">
        <v>15.206249999999999</v>
      </c>
      <c r="D5638" s="426">
        <v>26.098955555555555</v>
      </c>
      <c r="E5638" s="14">
        <v>3.0906820105066148</v>
      </c>
      <c r="F5638" s="14">
        <v>0</v>
      </c>
    </row>
    <row r="5639" spans="1:6" x14ac:dyDescent="0.3">
      <c r="A5639" s="425">
        <v>47271</v>
      </c>
      <c r="B5639" s="12">
        <v>153</v>
      </c>
      <c r="C5639" s="426">
        <v>15.865000000000004</v>
      </c>
      <c r="D5639" s="426">
        <v>25.922599999999999</v>
      </c>
      <c r="E5639" s="14">
        <v>3.0250868749527942</v>
      </c>
      <c r="F5639" s="14">
        <v>0</v>
      </c>
    </row>
    <row r="5640" spans="1:6" x14ac:dyDescent="0.3">
      <c r="A5640" s="425">
        <v>47272</v>
      </c>
      <c r="B5640" s="12">
        <v>154</v>
      </c>
      <c r="C5640" s="426">
        <v>11.824999999999999</v>
      </c>
      <c r="D5640" s="426">
        <v>25.945355555555555</v>
      </c>
      <c r="E5640" s="14">
        <v>3.0334788835754889</v>
      </c>
      <c r="F5640" s="14">
        <v>0</v>
      </c>
    </row>
    <row r="5641" spans="1:6" x14ac:dyDescent="0.3">
      <c r="A5641" s="425">
        <v>47273</v>
      </c>
      <c r="B5641" s="12">
        <v>155</v>
      </c>
      <c r="C5641" s="426">
        <v>13.849999999999998</v>
      </c>
      <c r="D5641" s="426">
        <v>25.899844444444447</v>
      </c>
      <c r="E5641" s="14">
        <v>3.0167161117873538</v>
      </c>
      <c r="F5641" s="14">
        <v>0</v>
      </c>
    </row>
    <row r="5642" spans="1:6" x14ac:dyDescent="0.3">
      <c r="A5642" s="425">
        <v>47274</v>
      </c>
      <c r="B5642" s="12">
        <v>156</v>
      </c>
      <c r="C5642" s="426">
        <v>12.783333333333333</v>
      </c>
      <c r="D5642" s="426">
        <v>26.170066666666671</v>
      </c>
      <c r="E5642" s="14">
        <v>3.1174945568641119</v>
      </c>
      <c r="F5642" s="14">
        <v>0</v>
      </c>
    </row>
    <row r="5643" spans="1:6" x14ac:dyDescent="0.3">
      <c r="A5643" s="425">
        <v>47275</v>
      </c>
      <c r="B5643" s="12">
        <v>157</v>
      </c>
      <c r="C5643" s="426">
        <v>9.7375000000000007</v>
      </c>
      <c r="D5643" s="426">
        <v>26.255400000000002</v>
      </c>
      <c r="E5643" s="14">
        <v>3.1499460323339079</v>
      </c>
      <c r="F5643" s="14">
        <v>0</v>
      </c>
    </row>
    <row r="5644" spans="1:6" x14ac:dyDescent="0.3">
      <c r="A5644" s="425">
        <v>47276</v>
      </c>
      <c r="B5644" s="12">
        <v>158</v>
      </c>
      <c r="C5644" s="426">
        <v>9.004999999999999</v>
      </c>
      <c r="D5644" s="426">
        <v>26.147311111111115</v>
      </c>
      <c r="E5644" s="14">
        <v>3.108891788261301</v>
      </c>
      <c r="F5644" s="14">
        <v>0</v>
      </c>
    </row>
    <row r="5645" spans="1:6" x14ac:dyDescent="0.3">
      <c r="A5645" s="425">
        <v>47277</v>
      </c>
      <c r="B5645" s="12">
        <v>159</v>
      </c>
      <c r="C5645" s="426">
        <v>15.144444444444446</v>
      </c>
      <c r="D5645" s="426">
        <v>26.081888888888887</v>
      </c>
      <c r="E5645" s="14">
        <v>3.084278093692375</v>
      </c>
      <c r="F5645" s="14">
        <v>0</v>
      </c>
    </row>
    <row r="5646" spans="1:6" x14ac:dyDescent="0.3">
      <c r="A5646" s="425">
        <v>47278</v>
      </c>
      <c r="B5646" s="12">
        <v>160</v>
      </c>
      <c r="C5646" s="426">
        <v>11.975</v>
      </c>
      <c r="D5646" s="426">
        <v>25.93397777777778</v>
      </c>
      <c r="E5646" s="14">
        <v>3.029280222460164</v>
      </c>
      <c r="F5646" s="14">
        <v>0</v>
      </c>
    </row>
    <row r="5647" spans="1:6" x14ac:dyDescent="0.3">
      <c r="A5647" s="425">
        <v>47279</v>
      </c>
      <c r="B5647" s="12">
        <v>161</v>
      </c>
      <c r="C5647" s="426">
        <v>15.075000000000001</v>
      </c>
      <c r="D5647" s="426">
        <v>26.118866666666669</v>
      </c>
      <c r="E5647" s="14">
        <v>3.0981684500951814</v>
      </c>
      <c r="F5647" s="14">
        <v>0</v>
      </c>
    </row>
    <row r="5648" spans="1:6" x14ac:dyDescent="0.3">
      <c r="A5648" s="425">
        <v>47280</v>
      </c>
      <c r="B5648" s="12">
        <v>162</v>
      </c>
      <c r="C5648" s="426">
        <v>12.430000000000001</v>
      </c>
      <c r="D5648" s="426">
        <v>25.962422222222223</v>
      </c>
      <c r="E5648" s="14">
        <v>3.0397868431685331</v>
      </c>
      <c r="F5648" s="14">
        <v>0</v>
      </c>
    </row>
    <row r="5649" spans="1:6" x14ac:dyDescent="0.3">
      <c r="A5649" s="425">
        <v>47281</v>
      </c>
      <c r="B5649" s="12">
        <v>163</v>
      </c>
      <c r="C5649" s="426">
        <v>18.388888888888889</v>
      </c>
      <c r="D5649" s="426">
        <v>25.979488888888888</v>
      </c>
      <c r="E5649" s="14">
        <v>3.0461067709891259</v>
      </c>
      <c r="F5649" s="14">
        <v>0</v>
      </c>
    </row>
    <row r="5650" spans="1:6" x14ac:dyDescent="0.3">
      <c r="A5650" s="425">
        <v>47282</v>
      </c>
      <c r="B5650" s="12">
        <v>164</v>
      </c>
      <c r="C5650" s="426">
        <v>7.43</v>
      </c>
      <c r="D5650" s="426">
        <v>25.976644444444446</v>
      </c>
      <c r="E5650" s="14">
        <v>3.045052618237909</v>
      </c>
      <c r="F5650" s="14">
        <v>0</v>
      </c>
    </row>
    <row r="5651" spans="1:6" x14ac:dyDescent="0.3">
      <c r="A5651" s="425">
        <v>47283</v>
      </c>
      <c r="B5651" s="12">
        <v>165</v>
      </c>
      <c r="C5651" s="426">
        <v>3.1444444444444448</v>
      </c>
      <c r="D5651" s="426">
        <v>26.11602222222222</v>
      </c>
      <c r="E5651" s="14">
        <v>3.0970979558917286</v>
      </c>
      <c r="F5651" s="14">
        <v>0</v>
      </c>
    </row>
    <row r="5652" spans="1:6" x14ac:dyDescent="0.3">
      <c r="A5652" s="425">
        <v>47284</v>
      </c>
      <c r="B5652" s="12">
        <v>166</v>
      </c>
      <c r="C5652" s="426">
        <v>1.3187500000000001</v>
      </c>
      <c r="D5652" s="426">
        <v>26.138777777777779</v>
      </c>
      <c r="E5652" s="14">
        <v>3.1056712738484888</v>
      </c>
      <c r="F5652" s="14">
        <v>0</v>
      </c>
    </row>
    <row r="5653" spans="1:6" x14ac:dyDescent="0.3">
      <c r="A5653" s="425">
        <v>47285</v>
      </c>
      <c r="B5653" s="12">
        <v>167</v>
      </c>
      <c r="C5653" s="426">
        <v>4.0333333333333332</v>
      </c>
      <c r="D5653" s="426">
        <v>25.831577777777781</v>
      </c>
      <c r="E5653" s="14">
        <v>2.9917311153719313</v>
      </c>
      <c r="F5653" s="14">
        <v>0</v>
      </c>
    </row>
    <row r="5654" spans="1:6" x14ac:dyDescent="0.3">
      <c r="A5654" s="425">
        <v>47286</v>
      </c>
      <c r="B5654" s="12">
        <v>168</v>
      </c>
      <c r="C5654" s="426">
        <v>10.185714285714287</v>
      </c>
      <c r="D5654" s="426">
        <v>25.902688888888889</v>
      </c>
      <c r="E5654" s="14">
        <v>3.0177612959357654</v>
      </c>
      <c r="F5654" s="14">
        <v>0</v>
      </c>
    </row>
    <row r="5655" spans="1:6" x14ac:dyDescent="0.3">
      <c r="A5655" s="425">
        <v>47287</v>
      </c>
      <c r="B5655" s="12">
        <v>169</v>
      </c>
      <c r="C5655" s="426">
        <v>14.016666666666667</v>
      </c>
      <c r="D5655" s="426">
        <v>25.848644444444446</v>
      </c>
      <c r="E5655" s="14">
        <v>2.9979594803233587</v>
      </c>
      <c r="F5655" s="14">
        <v>0</v>
      </c>
    </row>
    <row r="5656" spans="1:6" x14ac:dyDescent="0.3">
      <c r="A5656" s="425">
        <v>47288</v>
      </c>
      <c r="B5656" s="12">
        <v>170</v>
      </c>
      <c r="C5656" s="426">
        <v>12.484999999999999</v>
      </c>
      <c r="D5656" s="426">
        <v>25.905533333333334</v>
      </c>
      <c r="E5656" s="14">
        <v>3.0188068117989499</v>
      </c>
      <c r="F5656" s="14">
        <v>0</v>
      </c>
    </row>
    <row r="5657" spans="1:6" x14ac:dyDescent="0.3">
      <c r="A5657" s="425">
        <v>47289</v>
      </c>
      <c r="B5657" s="12">
        <v>171</v>
      </c>
      <c r="C5657" s="426">
        <v>25.110000000000003</v>
      </c>
      <c r="D5657" s="426">
        <v>25.69788888888889</v>
      </c>
      <c r="E5657" s="14">
        <v>2.943353713789949</v>
      </c>
      <c r="F5657" s="14">
        <v>0</v>
      </c>
    </row>
    <row r="5658" spans="1:6" x14ac:dyDescent="0.3">
      <c r="A5658" s="425">
        <v>47290</v>
      </c>
      <c r="B5658" s="12">
        <v>172</v>
      </c>
      <c r="C5658" s="426">
        <v>16.84375</v>
      </c>
      <c r="D5658" s="426">
        <v>25.894155555555557</v>
      </c>
      <c r="E5658" s="14">
        <v>3.0146267384944938</v>
      </c>
      <c r="F5658" s="14">
        <v>0</v>
      </c>
    </row>
    <row r="5659" spans="1:6" x14ac:dyDescent="0.3">
      <c r="A5659" s="425">
        <v>47291</v>
      </c>
      <c r="B5659" s="12">
        <v>173</v>
      </c>
      <c r="C5659" s="426">
        <v>9.0062500000000014</v>
      </c>
      <c r="D5659" s="426">
        <v>26.079044444444445</v>
      </c>
      <c r="E5659" s="14">
        <v>3.0832119431393239</v>
      </c>
      <c r="F5659" s="14">
        <v>0</v>
      </c>
    </row>
    <row r="5660" spans="1:6" x14ac:dyDescent="0.3">
      <c r="A5660" s="425">
        <v>47292</v>
      </c>
      <c r="B5660" s="12">
        <v>174</v>
      </c>
      <c r="C5660" s="426">
        <v>12.583333333333334</v>
      </c>
      <c r="D5660" s="426">
        <v>25.848644444444446</v>
      </c>
      <c r="E5660" s="14">
        <v>2.9979594803233574</v>
      </c>
      <c r="F5660" s="14">
        <v>0</v>
      </c>
    </row>
    <row r="5661" spans="1:6" x14ac:dyDescent="0.3">
      <c r="A5661" s="425">
        <v>47293</v>
      </c>
      <c r="B5661" s="12">
        <v>175</v>
      </c>
      <c r="C5661" s="426">
        <v>9.7062500000000007</v>
      </c>
      <c r="D5661" s="426">
        <v>25.746244444444443</v>
      </c>
      <c r="E5661" s="14">
        <v>2.9607677901912579</v>
      </c>
      <c r="F5661" s="14">
        <v>0</v>
      </c>
    </row>
    <row r="5662" spans="1:6" x14ac:dyDescent="0.3">
      <c r="A5662" s="425">
        <v>47294</v>
      </c>
      <c r="B5662" s="12">
        <v>176</v>
      </c>
      <c r="C5662" s="426">
        <v>24.727777777777778</v>
      </c>
      <c r="D5662" s="426">
        <v>25.586600000000004</v>
      </c>
      <c r="E5662" s="14">
        <v>2.9036368627998193</v>
      </c>
      <c r="F5662" s="14">
        <v>0</v>
      </c>
    </row>
    <row r="5663" spans="1:6" x14ac:dyDescent="0.3">
      <c r="A5663" s="425">
        <v>47295</v>
      </c>
      <c r="B5663" s="12">
        <v>177</v>
      </c>
      <c r="C5663" s="426">
        <v>14.915000000000001</v>
      </c>
      <c r="D5663" s="426">
        <v>25.905533333333334</v>
      </c>
      <c r="E5663" s="14">
        <v>3.0188068117989499</v>
      </c>
      <c r="F5663" s="14">
        <v>0</v>
      </c>
    </row>
    <row r="5664" spans="1:6" x14ac:dyDescent="0.3">
      <c r="A5664" s="425">
        <v>47296</v>
      </c>
      <c r="B5664" s="12">
        <v>178</v>
      </c>
      <c r="C5664" s="426">
        <v>11.699999999999998</v>
      </c>
      <c r="D5664" s="426">
        <v>25.942511111111113</v>
      </c>
      <c r="E5664" s="14">
        <v>3.0324287200232614</v>
      </c>
      <c r="F5664" s="14">
        <v>0</v>
      </c>
    </row>
    <row r="5665" spans="1:6" x14ac:dyDescent="0.3">
      <c r="A5665" s="425">
        <v>47297</v>
      </c>
      <c r="B5665" s="12">
        <v>179</v>
      </c>
      <c r="C5665" s="426">
        <v>1.9833333333333334</v>
      </c>
      <c r="D5665" s="426">
        <v>25.842955555555555</v>
      </c>
      <c r="E5665" s="14">
        <v>2.9958820348581314</v>
      </c>
      <c r="F5665" s="14">
        <v>0</v>
      </c>
    </row>
    <row r="5666" spans="1:6" x14ac:dyDescent="0.3">
      <c r="A5666" s="425">
        <v>47298</v>
      </c>
      <c r="B5666" s="12">
        <v>180</v>
      </c>
      <c r="C5666" s="426">
        <v>8.6999999999999993</v>
      </c>
      <c r="D5666" s="426">
        <v>25.732022222222223</v>
      </c>
      <c r="E5666" s="14">
        <v>2.955636117401629</v>
      </c>
      <c r="F5666" s="14">
        <v>0</v>
      </c>
    </row>
    <row r="5667" spans="1:6" x14ac:dyDescent="0.3">
      <c r="A5667" s="425">
        <v>47299</v>
      </c>
      <c r="B5667" s="12">
        <v>181</v>
      </c>
      <c r="C5667" s="426">
        <v>7.7950000000000017</v>
      </c>
      <c r="D5667" s="426">
        <v>25.621088888888888</v>
      </c>
      <c r="E5667" s="14">
        <v>2.9158915251560393</v>
      </c>
      <c r="F5667" s="14">
        <v>0</v>
      </c>
    </row>
    <row r="5668" spans="1:6" x14ac:dyDescent="0.3">
      <c r="A5668" s="425">
        <v>47300</v>
      </c>
      <c r="B5668" s="12">
        <v>182</v>
      </c>
      <c r="C5668" s="426">
        <v>13.324999999999999</v>
      </c>
      <c r="D5668" s="426">
        <v>25.669444444444444</v>
      </c>
      <c r="E5668" s="14">
        <v>2.9580118319938578</v>
      </c>
      <c r="F5668" s="14">
        <v>0</v>
      </c>
    </row>
    <row r="5669" spans="1:6" x14ac:dyDescent="0.3">
      <c r="A5669" s="425">
        <v>47301</v>
      </c>
      <c r="B5669" s="12">
        <v>183</v>
      </c>
      <c r="C5669" s="426">
        <v>10.938888888888888</v>
      </c>
      <c r="D5669" s="426">
        <v>25.459240000000001</v>
      </c>
      <c r="E5669" s="14">
        <v>2.8830272326553912</v>
      </c>
      <c r="F5669" s="14">
        <v>0</v>
      </c>
    </row>
    <row r="5670" spans="1:6" x14ac:dyDescent="0.3">
      <c r="A5670" s="425">
        <v>47302</v>
      </c>
      <c r="B5670" s="12">
        <v>184</v>
      </c>
      <c r="C5670" s="426">
        <v>16.055</v>
      </c>
      <c r="D5670" s="426">
        <v>25.4618</v>
      </c>
      <c r="E5670" s="14">
        <v>2.8839296057213257</v>
      </c>
      <c r="F5670" s="14">
        <v>0</v>
      </c>
    </row>
    <row r="5671" spans="1:6" x14ac:dyDescent="0.3">
      <c r="A5671" s="425">
        <v>47303</v>
      </c>
      <c r="B5671" s="12">
        <v>185</v>
      </c>
      <c r="C5671" s="426">
        <v>13.19375</v>
      </c>
      <c r="D5671" s="426">
        <v>25.635311111111115</v>
      </c>
      <c r="E5671" s="14">
        <v>2.9457129327927731</v>
      </c>
      <c r="F5671" s="14">
        <v>0</v>
      </c>
    </row>
    <row r="5672" spans="1:6" x14ac:dyDescent="0.3">
      <c r="A5672" s="425">
        <v>47304</v>
      </c>
      <c r="B5672" s="12">
        <v>186</v>
      </c>
      <c r="C5672" s="426">
        <v>12.775</v>
      </c>
      <c r="D5672" s="426">
        <v>25.48171111111111</v>
      </c>
      <c r="E5672" s="14">
        <v>2.8909571616540095</v>
      </c>
      <c r="F5672" s="14">
        <v>0</v>
      </c>
    </row>
    <row r="5673" spans="1:6" x14ac:dyDescent="0.3">
      <c r="A5673" s="425">
        <v>47305</v>
      </c>
      <c r="B5673" s="12">
        <v>187</v>
      </c>
      <c r="C5673" s="426">
        <v>16.331250000000001</v>
      </c>
      <c r="D5673" s="426">
        <v>25.551400000000001</v>
      </c>
      <c r="E5673" s="14">
        <v>2.9156807366395259</v>
      </c>
      <c r="F5673" s="14">
        <v>0</v>
      </c>
    </row>
    <row r="5674" spans="1:6" x14ac:dyDescent="0.3">
      <c r="A5674" s="425">
        <v>47306</v>
      </c>
      <c r="B5674" s="12">
        <v>188</v>
      </c>
      <c r="C5674" s="426">
        <v>2.8444444444444441</v>
      </c>
      <c r="D5674" s="426">
        <v>25.697319999999998</v>
      </c>
      <c r="E5674" s="14">
        <v>2.9680913529735227</v>
      </c>
      <c r="F5674" s="14">
        <v>0</v>
      </c>
    </row>
    <row r="5675" spans="1:6" x14ac:dyDescent="0.3">
      <c r="A5675" s="425">
        <v>47307</v>
      </c>
      <c r="B5675" s="12">
        <v>189</v>
      </c>
      <c r="C5675" s="426">
        <v>2.0833333333333335</v>
      </c>
      <c r="D5675" s="426">
        <v>25.623080000000002</v>
      </c>
      <c r="E5675" s="14">
        <v>2.9413174367718269</v>
      </c>
      <c r="F5675" s="14">
        <v>0</v>
      </c>
    </row>
    <row r="5676" spans="1:6" x14ac:dyDescent="0.3">
      <c r="A5676" s="425">
        <v>47308</v>
      </c>
      <c r="B5676" s="12">
        <v>190</v>
      </c>
      <c r="C5676" s="426">
        <v>6.7055555555555557</v>
      </c>
      <c r="D5676" s="426">
        <v>25.812519999999999</v>
      </c>
      <c r="E5676" s="14">
        <v>3.0100850149883658</v>
      </c>
      <c r="F5676" s="14">
        <v>0</v>
      </c>
    </row>
    <row r="5677" spans="1:6" x14ac:dyDescent="0.3">
      <c r="A5677" s="425">
        <v>47309</v>
      </c>
      <c r="B5677" s="12">
        <v>191</v>
      </c>
      <c r="C5677" s="426">
        <v>11.725</v>
      </c>
      <c r="D5677" s="426">
        <v>25.707560000000001</v>
      </c>
      <c r="E5677" s="14">
        <v>2.971802039279797</v>
      </c>
      <c r="F5677" s="14">
        <v>0</v>
      </c>
    </row>
    <row r="5678" spans="1:6" x14ac:dyDescent="0.3">
      <c r="A5678" s="425">
        <v>47310</v>
      </c>
      <c r="B5678" s="12">
        <v>192</v>
      </c>
      <c r="C5678" s="426">
        <v>8.56111111111111</v>
      </c>
      <c r="D5678" s="426">
        <v>25.697319999999998</v>
      </c>
      <c r="E5678" s="14">
        <v>2.9680913529735227</v>
      </c>
      <c r="F5678" s="14">
        <v>0</v>
      </c>
    </row>
    <row r="5679" spans="1:6" x14ac:dyDescent="0.3">
      <c r="A5679" s="425">
        <v>47311</v>
      </c>
      <c r="B5679" s="12">
        <v>193</v>
      </c>
      <c r="C5679" s="426">
        <v>6.7944444444444443</v>
      </c>
      <c r="D5679" s="426">
        <v>25.707560000000001</v>
      </c>
      <c r="E5679" s="14">
        <v>2.971802039279797</v>
      </c>
      <c r="F5679" s="14">
        <v>0</v>
      </c>
    </row>
    <row r="5680" spans="1:6" x14ac:dyDescent="0.3">
      <c r="A5680" s="425">
        <v>47312</v>
      </c>
      <c r="B5680" s="12">
        <v>194</v>
      </c>
      <c r="C5680" s="426">
        <v>8.1166666666666671</v>
      </c>
      <c r="D5680" s="426">
        <v>25.766439999999999</v>
      </c>
      <c r="E5680" s="14">
        <v>2.9932220588305416</v>
      </c>
      <c r="F5680" s="14">
        <v>0</v>
      </c>
    </row>
    <row r="5681" spans="1:6" x14ac:dyDescent="0.3">
      <c r="A5681" s="425">
        <v>47313</v>
      </c>
      <c r="B5681" s="12">
        <v>195</v>
      </c>
      <c r="C5681" s="426">
        <v>16.105555555555554</v>
      </c>
      <c r="D5681" s="426">
        <v>25.982333333333337</v>
      </c>
      <c r="E5681" s="14">
        <v>3.072984656879084</v>
      </c>
      <c r="F5681" s="14">
        <v>0</v>
      </c>
    </row>
    <row r="5682" spans="1:6" x14ac:dyDescent="0.3">
      <c r="A5682" s="425">
        <v>47314</v>
      </c>
      <c r="B5682" s="12">
        <v>196</v>
      </c>
      <c r="C5682" s="426">
        <v>5.6083333333333334</v>
      </c>
      <c r="D5682" s="426">
        <v>25.723488888888888</v>
      </c>
      <c r="E5682" s="14">
        <v>2.9775827732211613</v>
      </c>
      <c r="F5682" s="14">
        <v>0</v>
      </c>
    </row>
    <row r="5683" spans="1:6" x14ac:dyDescent="0.3">
      <c r="A5683" s="425">
        <v>47315</v>
      </c>
      <c r="B5683" s="12">
        <v>197</v>
      </c>
      <c r="C5683" s="426">
        <v>15.344444444444447</v>
      </c>
      <c r="D5683" s="426">
        <v>25.45412</v>
      </c>
      <c r="E5683" s="14">
        <v>2.8812232858781179</v>
      </c>
      <c r="F5683" s="14">
        <v>0</v>
      </c>
    </row>
    <row r="5684" spans="1:6" x14ac:dyDescent="0.3">
      <c r="A5684" s="425">
        <v>47316</v>
      </c>
      <c r="B5684" s="12">
        <v>198</v>
      </c>
      <c r="C5684" s="426">
        <v>5.5277777777777777</v>
      </c>
      <c r="D5684" s="426">
        <v>25.643560000000001</v>
      </c>
      <c r="E5684" s="14">
        <v>2.9486807944635762</v>
      </c>
      <c r="F5684" s="14">
        <v>0</v>
      </c>
    </row>
    <row r="5685" spans="1:6" x14ac:dyDescent="0.3">
      <c r="A5685" s="425">
        <v>47317</v>
      </c>
      <c r="B5685" s="12">
        <v>199</v>
      </c>
      <c r="C5685" s="426">
        <v>12.614999999999998</v>
      </c>
      <c r="D5685" s="426">
        <v>25.582120000000003</v>
      </c>
      <c r="E5685" s="14">
        <v>2.9266421897261297</v>
      </c>
      <c r="F5685" s="14">
        <v>0</v>
      </c>
    </row>
    <row r="5686" spans="1:6" x14ac:dyDescent="0.3">
      <c r="A5686" s="425">
        <v>47318</v>
      </c>
      <c r="B5686" s="12">
        <v>200</v>
      </c>
      <c r="C5686" s="426">
        <v>13.334999999999999</v>
      </c>
      <c r="D5686" s="426">
        <v>25.820200000000003</v>
      </c>
      <c r="E5686" s="14">
        <v>3.0129040103642795</v>
      </c>
      <c r="F5686" s="14">
        <v>0</v>
      </c>
    </row>
    <row r="5687" spans="1:6" x14ac:dyDescent="0.3">
      <c r="A5687" s="425">
        <v>47319</v>
      </c>
      <c r="B5687" s="12">
        <v>201</v>
      </c>
      <c r="C5687" s="426">
        <v>17.656249999999996</v>
      </c>
      <c r="D5687" s="426">
        <v>25.840679999999999</v>
      </c>
      <c r="E5687" s="14">
        <v>3.0204332191396612</v>
      </c>
      <c r="F5687" s="14">
        <v>0</v>
      </c>
    </row>
    <row r="5688" spans="1:6" x14ac:dyDescent="0.3">
      <c r="A5688" s="425">
        <v>47320</v>
      </c>
      <c r="B5688" s="12">
        <v>202</v>
      </c>
      <c r="C5688" s="426">
        <v>3.9187500000000002</v>
      </c>
      <c r="D5688" s="426">
        <v>25.63588</v>
      </c>
      <c r="E5688" s="14">
        <v>2.9459175234785873</v>
      </c>
      <c r="F5688" s="14">
        <v>0</v>
      </c>
    </row>
    <row r="5689" spans="1:6" x14ac:dyDescent="0.3">
      <c r="A5689" s="425">
        <v>47321</v>
      </c>
      <c r="B5689" s="12">
        <v>203</v>
      </c>
      <c r="C5689" s="426">
        <v>5.8687500000000004</v>
      </c>
      <c r="D5689" s="426">
        <v>25.615400000000001</v>
      </c>
      <c r="E5689" s="14">
        <v>2.9385606025620166</v>
      </c>
      <c r="F5689" s="14">
        <v>0</v>
      </c>
    </row>
    <row r="5690" spans="1:6" x14ac:dyDescent="0.3">
      <c r="A5690" s="425">
        <v>47322</v>
      </c>
      <c r="B5690" s="12">
        <v>204</v>
      </c>
      <c r="C5690" s="426">
        <v>5.3055555555555554</v>
      </c>
      <c r="D5690" s="426">
        <v>25.630759999999999</v>
      </c>
      <c r="E5690" s="14">
        <v>2.9440766841859345</v>
      </c>
      <c r="F5690" s="14">
        <v>0</v>
      </c>
    </row>
    <row r="5691" spans="1:6" x14ac:dyDescent="0.3">
      <c r="A5691" s="425">
        <v>47323</v>
      </c>
      <c r="B5691" s="12">
        <v>205</v>
      </c>
      <c r="C5691" s="426">
        <v>4.05</v>
      </c>
      <c r="D5691" s="426">
        <v>25.523240000000001</v>
      </c>
      <c r="E5691" s="14">
        <v>2.9056665655460754</v>
      </c>
      <c r="F5691" s="14">
        <v>0</v>
      </c>
    </row>
    <row r="5692" spans="1:6" x14ac:dyDescent="0.3">
      <c r="A5692" s="425">
        <v>47324</v>
      </c>
      <c r="B5692" s="12">
        <v>206</v>
      </c>
      <c r="C5692" s="426">
        <v>5.56</v>
      </c>
      <c r="D5692" s="426">
        <v>25.658919999999998</v>
      </c>
      <c r="E5692" s="14">
        <v>2.9542145823779902</v>
      </c>
      <c r="F5692" s="14">
        <v>0</v>
      </c>
    </row>
    <row r="5693" spans="1:6" x14ac:dyDescent="0.3">
      <c r="A5693" s="425">
        <v>47325</v>
      </c>
      <c r="B5693" s="12">
        <v>207</v>
      </c>
      <c r="C5693" s="426">
        <v>9.8249999999999993</v>
      </c>
      <c r="D5693" s="426">
        <v>25.815079999999998</v>
      </c>
      <c r="E5693" s="14">
        <v>3.0110244100232531</v>
      </c>
      <c r="F5693" s="14">
        <v>0</v>
      </c>
    </row>
    <row r="5694" spans="1:6" x14ac:dyDescent="0.3">
      <c r="A5694" s="425">
        <v>47326</v>
      </c>
      <c r="B5694" s="12">
        <v>208</v>
      </c>
      <c r="C5694" s="426">
        <v>2.5625</v>
      </c>
      <c r="D5694" s="426">
        <v>25.687080000000002</v>
      </c>
      <c r="E5694" s="14">
        <v>2.964384968886467</v>
      </c>
      <c r="F5694" s="14">
        <v>0</v>
      </c>
    </row>
    <row r="5695" spans="1:6" x14ac:dyDescent="0.3">
      <c r="A5695" s="425">
        <v>47327</v>
      </c>
      <c r="B5695" s="12">
        <v>209</v>
      </c>
      <c r="C5695" s="426">
        <v>1.9055555555555554</v>
      </c>
      <c r="D5695" s="426">
        <v>25.681960000000004</v>
      </c>
      <c r="E5695" s="14">
        <v>2.9625333896551829</v>
      </c>
      <c r="F5695" s="14">
        <v>0</v>
      </c>
    </row>
    <row r="5696" spans="1:6" x14ac:dyDescent="0.3">
      <c r="A5696" s="425">
        <v>47328</v>
      </c>
      <c r="B5696" s="12">
        <v>210</v>
      </c>
      <c r="C5696" s="426">
        <v>1.1428571428571428</v>
      </c>
      <c r="D5696" s="426">
        <v>25.524377777777779</v>
      </c>
      <c r="E5696" s="14">
        <v>2.9060705517188259</v>
      </c>
      <c r="F5696" s="14">
        <v>0</v>
      </c>
    </row>
    <row r="5697" spans="1:6" x14ac:dyDescent="0.3">
      <c r="A5697" s="425">
        <v>47329</v>
      </c>
      <c r="B5697" s="12">
        <v>211</v>
      </c>
      <c r="C5697" s="426">
        <v>1.3222222222222222</v>
      </c>
      <c r="D5697" s="426">
        <v>25.336360000000003</v>
      </c>
      <c r="E5697" s="14">
        <v>2.8400261989226299</v>
      </c>
      <c r="F5697" s="14">
        <v>0</v>
      </c>
    </row>
    <row r="5698" spans="1:6" x14ac:dyDescent="0.3">
      <c r="A5698" s="425">
        <v>47330</v>
      </c>
      <c r="B5698" s="12">
        <v>212</v>
      </c>
      <c r="C5698" s="426">
        <v>5.5142857142857142</v>
      </c>
      <c r="D5698" s="426">
        <v>25.697320000000005</v>
      </c>
      <c r="E5698" s="14">
        <v>2.968091352973524</v>
      </c>
      <c r="F5698" s="14">
        <v>0</v>
      </c>
    </row>
    <row r="5699" spans="1:6" x14ac:dyDescent="0.3">
      <c r="A5699" s="425">
        <v>47331</v>
      </c>
      <c r="B5699" s="12">
        <v>213</v>
      </c>
      <c r="C5699" s="426">
        <v>2.6357142857142857</v>
      </c>
      <c r="D5699" s="426">
        <v>25.436199999999999</v>
      </c>
      <c r="E5699" s="14">
        <v>2.8749178626260323</v>
      </c>
      <c r="F5699" s="14">
        <v>0</v>
      </c>
    </row>
    <row r="5700" spans="1:6" x14ac:dyDescent="0.3">
      <c r="A5700" s="425">
        <v>47332</v>
      </c>
      <c r="B5700" s="12">
        <v>214</v>
      </c>
      <c r="C5700" s="426">
        <v>3.0142857142857138</v>
      </c>
      <c r="D5700" s="426">
        <v>25.469480000000004</v>
      </c>
      <c r="E5700" s="14">
        <v>2.8866383239430862</v>
      </c>
      <c r="F5700" s="14">
        <v>0</v>
      </c>
    </row>
    <row r="5701" spans="1:6" x14ac:dyDescent="0.3">
      <c r="A5701" s="425">
        <v>47333</v>
      </c>
      <c r="B5701" s="12">
        <v>215</v>
      </c>
      <c r="C5701" s="426">
        <v>2.2700000000000005</v>
      </c>
      <c r="D5701" s="426">
        <v>25.584111111111113</v>
      </c>
      <c r="E5701" s="14">
        <v>2.9273539841117922</v>
      </c>
      <c r="F5701" s="14">
        <v>0</v>
      </c>
    </row>
    <row r="5702" spans="1:6" x14ac:dyDescent="0.3">
      <c r="A5702" s="425">
        <v>47334</v>
      </c>
      <c r="B5702" s="12">
        <v>216</v>
      </c>
      <c r="C5702" s="426">
        <v>3.5277777777777772</v>
      </c>
      <c r="D5702" s="426">
        <v>25.666600000000003</v>
      </c>
      <c r="E5702" s="14">
        <v>2.9569851007135508</v>
      </c>
      <c r="F5702" s="14">
        <v>0</v>
      </c>
    </row>
    <row r="5703" spans="1:6" x14ac:dyDescent="0.3">
      <c r="A5703" s="425">
        <v>47335</v>
      </c>
      <c r="B5703" s="12">
        <v>217</v>
      </c>
      <c r="C5703" s="426">
        <v>0.66666666666666663</v>
      </c>
      <c r="D5703" s="426">
        <v>25.761320000000005</v>
      </c>
      <c r="E5703" s="14">
        <v>2.9913537915921986</v>
      </c>
      <c r="F5703" s="14">
        <v>0</v>
      </c>
    </row>
    <row r="5704" spans="1:6" x14ac:dyDescent="0.3">
      <c r="A5704" s="425">
        <v>47336</v>
      </c>
      <c r="B5704" s="12">
        <v>218</v>
      </c>
      <c r="C5704" s="426">
        <v>0.45714285714285718</v>
      </c>
      <c r="D5704" s="426">
        <v>25.697320000000005</v>
      </c>
      <c r="E5704" s="14">
        <v>2.968091352973524</v>
      </c>
      <c r="F5704" s="14">
        <v>0</v>
      </c>
    </row>
    <row r="5705" spans="1:6" x14ac:dyDescent="0.3">
      <c r="A5705" s="425">
        <v>47337</v>
      </c>
      <c r="B5705" s="12">
        <v>219</v>
      </c>
      <c r="C5705" s="426">
        <v>4.8777777777777773</v>
      </c>
      <c r="D5705" s="426">
        <v>25.60004</v>
      </c>
      <c r="E5705" s="14">
        <v>2.9330541709394029</v>
      </c>
      <c r="F5705" s="14">
        <v>0</v>
      </c>
    </row>
    <row r="5706" spans="1:6" x14ac:dyDescent="0.3">
      <c r="A5706" s="425">
        <v>47338</v>
      </c>
      <c r="B5706" s="12">
        <v>220</v>
      </c>
      <c r="C5706" s="426">
        <v>3.0785714285714283</v>
      </c>
      <c r="D5706" s="426">
        <v>25.7178</v>
      </c>
      <c r="E5706" s="14">
        <v>2.975517029468592</v>
      </c>
      <c r="F5706" s="14">
        <v>0</v>
      </c>
    </row>
    <row r="5707" spans="1:6" x14ac:dyDescent="0.3">
      <c r="A5707" s="425">
        <v>47339</v>
      </c>
      <c r="B5707" s="12">
        <v>221</v>
      </c>
      <c r="C5707" s="426">
        <v>3.05</v>
      </c>
      <c r="D5707" s="426">
        <v>25.625640000000004</v>
      </c>
      <c r="E5707" s="14">
        <v>2.942236917741297</v>
      </c>
      <c r="F5707" s="14">
        <v>0</v>
      </c>
    </row>
    <row r="5708" spans="1:6" x14ac:dyDescent="0.3">
      <c r="A5708" s="425">
        <v>47340</v>
      </c>
      <c r="B5708" s="12">
        <v>222</v>
      </c>
      <c r="C5708" s="426">
        <v>4.1722222222222216</v>
      </c>
      <c r="D5708" s="426">
        <v>25.661480000000001</v>
      </c>
      <c r="E5708" s="14">
        <v>2.9551378199566289</v>
      </c>
      <c r="F5708" s="14">
        <v>0</v>
      </c>
    </row>
    <row r="5709" spans="1:6" x14ac:dyDescent="0.3">
      <c r="A5709" s="425">
        <v>47341</v>
      </c>
      <c r="B5709" s="12">
        <v>223</v>
      </c>
      <c r="C5709" s="426">
        <v>1.655</v>
      </c>
      <c r="D5709" s="426">
        <v>25.77412</v>
      </c>
      <c r="E5709" s="14">
        <v>2.996026481675115</v>
      </c>
      <c r="F5709" s="14">
        <v>0</v>
      </c>
    </row>
    <row r="5710" spans="1:6" x14ac:dyDescent="0.3">
      <c r="A5710" s="425">
        <v>47342</v>
      </c>
      <c r="B5710" s="12">
        <v>224</v>
      </c>
      <c r="C5710" s="426">
        <v>4.1449999999999996</v>
      </c>
      <c r="D5710" s="426">
        <v>25.753640000000001</v>
      </c>
      <c r="E5710" s="14">
        <v>2.9885534122031614</v>
      </c>
      <c r="F5710" s="14">
        <v>0</v>
      </c>
    </row>
    <row r="5711" spans="1:6" x14ac:dyDescent="0.3">
      <c r="A5711" s="425">
        <v>47343</v>
      </c>
      <c r="B5711" s="12">
        <v>225</v>
      </c>
      <c r="C5711" s="426">
        <v>2.8055555555555554</v>
      </c>
      <c r="D5711" s="426">
        <v>25.510439999999999</v>
      </c>
      <c r="E5711" s="14">
        <v>2.9011253562970931</v>
      </c>
      <c r="F5711" s="14">
        <v>0</v>
      </c>
    </row>
    <row r="5712" spans="1:6" x14ac:dyDescent="0.3">
      <c r="A5712" s="425">
        <v>47344</v>
      </c>
      <c r="B5712" s="12">
        <v>226</v>
      </c>
      <c r="C5712" s="426">
        <v>0.18571428571428572</v>
      </c>
      <c r="D5712" s="426">
        <v>25.533480000000001</v>
      </c>
      <c r="E5712" s="14">
        <v>2.9093043408626893</v>
      </c>
      <c r="F5712" s="14">
        <v>0</v>
      </c>
    </row>
    <row r="5713" spans="1:6" x14ac:dyDescent="0.3">
      <c r="A5713" s="425">
        <v>47345</v>
      </c>
      <c r="B5713" s="12">
        <v>227</v>
      </c>
      <c r="C5713" s="426">
        <v>0.38125000000000003</v>
      </c>
      <c r="D5713" s="426">
        <v>25.556519999999999</v>
      </c>
      <c r="E5713" s="14">
        <v>2.9175049702385554</v>
      </c>
      <c r="F5713" s="14">
        <v>0</v>
      </c>
    </row>
    <row r="5714" spans="1:6" x14ac:dyDescent="0.3">
      <c r="A5714" s="425">
        <v>47346</v>
      </c>
      <c r="B5714" s="12">
        <v>228</v>
      </c>
      <c r="C5714" s="426">
        <v>2.15</v>
      </c>
      <c r="D5714" s="426">
        <v>25.715239999999998</v>
      </c>
      <c r="E5714" s="14">
        <v>2.9745878783414672</v>
      </c>
      <c r="F5714" s="14">
        <v>0</v>
      </c>
    </row>
    <row r="5715" spans="1:6" x14ac:dyDescent="0.3">
      <c r="A5715" s="425">
        <v>47347</v>
      </c>
      <c r="B5715" s="12">
        <v>229</v>
      </c>
      <c r="C5715" s="426">
        <v>0.92499999999999993</v>
      </c>
      <c r="D5715" s="426">
        <v>25.751080000000002</v>
      </c>
      <c r="E5715" s="14">
        <v>2.9876204913613371</v>
      </c>
      <c r="F5715" s="14">
        <v>0</v>
      </c>
    </row>
    <row r="5716" spans="1:6" x14ac:dyDescent="0.3">
      <c r="A5716" s="425">
        <v>47348</v>
      </c>
      <c r="B5716" s="12">
        <v>230</v>
      </c>
      <c r="C5716" s="426">
        <v>1.2</v>
      </c>
      <c r="D5716" s="426">
        <v>25.418279999999996</v>
      </c>
      <c r="E5716" s="14">
        <v>2.8686254843539989</v>
      </c>
      <c r="F5716" s="14">
        <v>0</v>
      </c>
    </row>
    <row r="5717" spans="1:6" x14ac:dyDescent="0.3">
      <c r="A5717" s="425">
        <v>47349</v>
      </c>
      <c r="B5717" s="12">
        <v>231</v>
      </c>
      <c r="C5717" s="426">
        <v>3.7611111111111111</v>
      </c>
      <c r="D5717" s="426">
        <v>25.37988</v>
      </c>
      <c r="E5717" s="14">
        <v>2.8551857017033915</v>
      </c>
      <c r="F5717" s="14">
        <v>0</v>
      </c>
    </row>
    <row r="5718" spans="1:6" x14ac:dyDescent="0.3">
      <c r="A5718" s="425">
        <v>47350</v>
      </c>
      <c r="B5718" s="12">
        <v>232</v>
      </c>
      <c r="C5718" s="426">
        <v>0.19999999999999998</v>
      </c>
      <c r="D5718" s="426">
        <v>25.47972</v>
      </c>
      <c r="E5718" s="14">
        <v>2.8902536802736347</v>
      </c>
      <c r="F5718" s="14">
        <v>0</v>
      </c>
    </row>
    <row r="5719" spans="1:6" x14ac:dyDescent="0.3">
      <c r="A5719" s="425">
        <v>47351</v>
      </c>
      <c r="B5719" s="12">
        <v>233</v>
      </c>
      <c r="C5719" s="426">
        <v>1.6666666666666666E-2</v>
      </c>
      <c r="D5719" s="426">
        <v>25.649533333333334</v>
      </c>
      <c r="E5719" s="14">
        <v>2.9508316748788941</v>
      </c>
      <c r="F5719" s="14">
        <v>0</v>
      </c>
    </row>
    <row r="5720" spans="1:6" x14ac:dyDescent="0.3">
      <c r="A5720" s="425">
        <v>47352</v>
      </c>
      <c r="B5720" s="12">
        <v>234</v>
      </c>
      <c r="C5720" s="426">
        <v>0.47142857142857142</v>
      </c>
      <c r="D5720" s="426">
        <v>25.612839999999998</v>
      </c>
      <c r="E5720" s="14">
        <v>2.9376421939713748</v>
      </c>
      <c r="F5720" s="14">
        <v>0</v>
      </c>
    </row>
    <row r="5721" spans="1:6" x14ac:dyDescent="0.3">
      <c r="A5721" s="425">
        <v>47353</v>
      </c>
      <c r="B5721" s="12">
        <v>235</v>
      </c>
      <c r="C5721" s="426">
        <v>1.2749999999999999</v>
      </c>
      <c r="D5721" s="426">
        <v>25.589799999999997</v>
      </c>
      <c r="E5721" s="14">
        <v>2.9293885748541539</v>
      </c>
      <c r="F5721" s="14">
        <v>0</v>
      </c>
    </row>
    <row r="5722" spans="1:6" x14ac:dyDescent="0.3">
      <c r="A5722" s="425">
        <v>47354</v>
      </c>
      <c r="B5722" s="12">
        <v>236</v>
      </c>
      <c r="C5722" s="426">
        <v>0.16666666666666666</v>
      </c>
      <c r="D5722" s="426">
        <v>25.776679999999999</v>
      </c>
      <c r="E5722" s="14">
        <v>2.9969618285902162</v>
      </c>
      <c r="F5722" s="14">
        <v>0</v>
      </c>
    </row>
    <row r="5723" spans="1:6" x14ac:dyDescent="0.3">
      <c r="A5723" s="425">
        <v>47355</v>
      </c>
      <c r="B5723" s="12">
        <v>237</v>
      </c>
      <c r="C5723" s="426">
        <v>0.23333333333333334</v>
      </c>
      <c r="D5723" s="426">
        <v>25.651240000000001</v>
      </c>
      <c r="E5723" s="14">
        <v>2.9514464805289866</v>
      </c>
      <c r="F5723" s="14">
        <v>0</v>
      </c>
    </row>
    <row r="5724" spans="1:6" x14ac:dyDescent="0.3">
      <c r="A5724" s="425">
        <v>47356</v>
      </c>
      <c r="B5724" s="12">
        <v>238</v>
      </c>
      <c r="C5724" s="426">
        <v>4.0444444444444443</v>
      </c>
      <c r="D5724" s="426">
        <v>25.602600000000002</v>
      </c>
      <c r="E5724" s="14">
        <v>2.9339712396432418</v>
      </c>
      <c r="F5724" s="14">
        <v>0</v>
      </c>
    </row>
    <row r="5725" spans="1:6" x14ac:dyDescent="0.3">
      <c r="A5725" s="425">
        <v>47357</v>
      </c>
      <c r="B5725" s="12">
        <v>239</v>
      </c>
      <c r="C5725" s="426">
        <v>0.15</v>
      </c>
      <c r="D5725" s="426">
        <v>25.738280000000003</v>
      </c>
      <c r="E5725" s="14">
        <v>2.9829599281437638</v>
      </c>
      <c r="F5725" s="14">
        <v>0</v>
      </c>
    </row>
    <row r="5726" spans="1:6" x14ac:dyDescent="0.3">
      <c r="A5726" s="425">
        <v>47358</v>
      </c>
      <c r="B5726" s="12">
        <v>240</v>
      </c>
      <c r="C5726" s="426">
        <v>1.6</v>
      </c>
      <c r="D5726" s="426">
        <v>25.8202</v>
      </c>
      <c r="E5726" s="14">
        <v>3.012904010364279</v>
      </c>
      <c r="F5726" s="14">
        <v>0</v>
      </c>
    </row>
    <row r="5727" spans="1:6" x14ac:dyDescent="0.3">
      <c r="A5727" s="425">
        <v>47359</v>
      </c>
      <c r="B5727" s="12">
        <v>241</v>
      </c>
      <c r="C5727" s="426">
        <v>2.25</v>
      </c>
      <c r="D5727" s="426">
        <v>25.658920000000002</v>
      </c>
      <c r="E5727" s="14">
        <v>2.9542145823779911</v>
      </c>
      <c r="F5727" s="14">
        <v>0</v>
      </c>
    </row>
    <row r="5728" spans="1:6" x14ac:dyDescent="0.3">
      <c r="A5728" s="425">
        <v>47360</v>
      </c>
      <c r="B5728" s="12">
        <v>242</v>
      </c>
      <c r="C5728" s="426">
        <v>0.56111111111111112</v>
      </c>
      <c r="D5728" s="426">
        <v>25.551400000000001</v>
      </c>
      <c r="E5728" s="14">
        <v>2.9156807366395259</v>
      </c>
      <c r="F5728" s="14">
        <v>0</v>
      </c>
    </row>
    <row r="5729" spans="1:6" x14ac:dyDescent="0.3">
      <c r="A5729" s="425">
        <v>47361</v>
      </c>
      <c r="B5729" s="12">
        <v>243</v>
      </c>
      <c r="C5729" s="426">
        <v>0.16666666666666666</v>
      </c>
      <c r="D5729" s="426">
        <v>25.745960000000004</v>
      </c>
      <c r="E5729" s="14">
        <v>2.9857554579538359</v>
      </c>
      <c r="F5729" s="14">
        <v>0</v>
      </c>
    </row>
    <row r="5730" spans="1:6" x14ac:dyDescent="0.3">
      <c r="A5730" s="425">
        <v>47362</v>
      </c>
      <c r="B5730" s="12">
        <v>244</v>
      </c>
      <c r="C5730" s="426">
        <v>5</v>
      </c>
      <c r="D5730" s="426">
        <v>25.761319999999998</v>
      </c>
      <c r="E5730" s="14">
        <v>3.0164912184122996</v>
      </c>
      <c r="F5730" s="14">
        <v>0</v>
      </c>
    </row>
    <row r="5731" spans="1:6" x14ac:dyDescent="0.3">
      <c r="A5731" s="425">
        <v>47363</v>
      </c>
      <c r="B5731" s="12">
        <v>245</v>
      </c>
      <c r="C5731" s="426">
        <v>1.4777777777777779</v>
      </c>
      <c r="D5731" s="426">
        <v>25.63588</v>
      </c>
      <c r="E5731" s="14">
        <v>2.9706731329195835</v>
      </c>
      <c r="F5731" s="14">
        <v>0</v>
      </c>
    </row>
    <row r="5732" spans="1:6" x14ac:dyDescent="0.3">
      <c r="A5732" s="425">
        <v>47364</v>
      </c>
      <c r="B5732" s="12">
        <v>246</v>
      </c>
      <c r="C5732" s="426">
        <v>1.6055555555555554</v>
      </c>
      <c r="D5732" s="426">
        <v>25.710120000000003</v>
      </c>
      <c r="E5732" s="14">
        <v>2.9977113108635804</v>
      </c>
      <c r="F5732" s="14">
        <v>0</v>
      </c>
    </row>
    <row r="5733" spans="1:6" x14ac:dyDescent="0.3">
      <c r="A5733" s="425">
        <v>47365</v>
      </c>
      <c r="B5733" s="12">
        <v>247</v>
      </c>
      <c r="C5733" s="426">
        <v>0.42000000000000004</v>
      </c>
      <c r="D5733" s="426">
        <v>25.881640000000001</v>
      </c>
      <c r="E5733" s="14">
        <v>3.0610523246608659</v>
      </c>
      <c r="F5733" s="14">
        <v>0</v>
      </c>
    </row>
    <row r="5734" spans="1:6" x14ac:dyDescent="0.3">
      <c r="A5734" s="425">
        <v>47366</v>
      </c>
      <c r="B5734" s="12">
        <v>248</v>
      </c>
      <c r="C5734" s="426">
        <v>0.22999999999999998</v>
      </c>
      <c r="D5734" s="426">
        <v>25.733160000000002</v>
      </c>
      <c r="E5734" s="14">
        <v>3.0061488284051241</v>
      </c>
      <c r="F5734" s="14">
        <v>0</v>
      </c>
    </row>
    <row r="5735" spans="1:6" x14ac:dyDescent="0.3">
      <c r="A5735" s="425">
        <v>47367</v>
      </c>
      <c r="B5735" s="12">
        <v>249</v>
      </c>
      <c r="C5735" s="426">
        <v>2.1437500000000003</v>
      </c>
      <c r="D5735" s="426">
        <v>25.7818</v>
      </c>
      <c r="E5735" s="14">
        <v>3.0240336116231554</v>
      </c>
      <c r="F5735" s="14">
        <v>0</v>
      </c>
    </row>
    <row r="5736" spans="1:6" x14ac:dyDescent="0.3">
      <c r="A5736" s="425">
        <v>47368</v>
      </c>
      <c r="B5736" s="12">
        <v>250</v>
      </c>
      <c r="C5736" s="426">
        <v>7.0349999999999993</v>
      </c>
      <c r="D5736" s="426">
        <v>25.874244444444443</v>
      </c>
      <c r="E5736" s="14">
        <v>3.0582959754158998</v>
      </c>
      <c r="F5736" s="14">
        <v>0</v>
      </c>
    </row>
    <row r="5737" spans="1:6" x14ac:dyDescent="0.3">
      <c r="A5737" s="425">
        <v>47369</v>
      </c>
      <c r="B5737" s="12">
        <v>251</v>
      </c>
      <c r="C5737" s="426">
        <v>3.5350000000000001</v>
      </c>
      <c r="D5737" s="426">
        <v>25.794599999999996</v>
      </c>
      <c r="E5737" s="14">
        <v>3.0287564469176265</v>
      </c>
      <c r="F5737" s="14">
        <v>0</v>
      </c>
    </row>
    <row r="5738" spans="1:6" x14ac:dyDescent="0.3">
      <c r="A5738" s="425">
        <v>47370</v>
      </c>
      <c r="B5738" s="12">
        <v>252</v>
      </c>
      <c r="C5738" s="426">
        <v>2.2944444444444447</v>
      </c>
      <c r="D5738" s="426">
        <v>25.615400000000001</v>
      </c>
      <c r="E5738" s="14">
        <v>2.9632543891381671</v>
      </c>
      <c r="F5738" s="14">
        <v>0</v>
      </c>
    </row>
    <row r="5739" spans="1:6" x14ac:dyDescent="0.3">
      <c r="A5739" s="425">
        <v>47371</v>
      </c>
      <c r="B5739" s="12">
        <v>253</v>
      </c>
      <c r="C5739" s="426">
        <v>6.0062499999999996</v>
      </c>
      <c r="D5739" s="426">
        <v>25.594920000000002</v>
      </c>
      <c r="E5739" s="14">
        <v>2.9558529450785982</v>
      </c>
      <c r="F5739" s="14">
        <v>0</v>
      </c>
    </row>
    <row r="5740" spans="1:6" x14ac:dyDescent="0.3">
      <c r="A5740" s="425">
        <v>47372</v>
      </c>
      <c r="B5740" s="12">
        <v>254</v>
      </c>
      <c r="C5740" s="426">
        <v>2.1666666666666661</v>
      </c>
      <c r="D5740" s="426">
        <v>25.725480000000005</v>
      </c>
      <c r="E5740" s="14">
        <v>3.0033338798655262</v>
      </c>
      <c r="F5740" s="14">
        <v>0</v>
      </c>
    </row>
    <row r="5741" spans="1:6" x14ac:dyDescent="0.3">
      <c r="A5741" s="425">
        <v>47373</v>
      </c>
      <c r="B5741" s="12">
        <v>255</v>
      </c>
      <c r="C5741" s="426">
        <v>4.9999999999999996E-2</v>
      </c>
      <c r="D5741" s="426">
        <v>25.7818</v>
      </c>
      <c r="E5741" s="14">
        <v>3.0240336116231554</v>
      </c>
      <c r="F5741" s="14">
        <v>0</v>
      </c>
    </row>
    <row r="5742" spans="1:6" x14ac:dyDescent="0.3">
      <c r="A5742" s="425">
        <v>47374</v>
      </c>
      <c r="B5742" s="12">
        <v>256</v>
      </c>
      <c r="C5742" s="426">
        <v>0.5</v>
      </c>
      <c r="D5742" s="426">
        <v>25.697319999999998</v>
      </c>
      <c r="E5742" s="14">
        <v>2.9930332971161571</v>
      </c>
      <c r="F5742" s="14">
        <v>0</v>
      </c>
    </row>
    <row r="5743" spans="1:6" x14ac:dyDescent="0.3">
      <c r="A5743" s="425">
        <v>47375</v>
      </c>
      <c r="B5743" s="12">
        <v>257</v>
      </c>
      <c r="C5743" s="426">
        <v>1.1625000000000001</v>
      </c>
      <c r="D5743" s="426">
        <v>25.881640000000001</v>
      </c>
      <c r="E5743" s="14">
        <v>3.0610523246608659</v>
      </c>
      <c r="F5743" s="14">
        <v>0</v>
      </c>
    </row>
    <row r="5744" spans="1:6" x14ac:dyDescent="0.3">
      <c r="A5744" s="425">
        <v>47376</v>
      </c>
      <c r="B5744" s="12">
        <v>258</v>
      </c>
      <c r="C5744" s="426">
        <v>1.7777777777777777</v>
      </c>
      <c r="D5744" s="426">
        <v>25.857177777777778</v>
      </c>
      <c r="E5744" s="14">
        <v>3.0519438625067803</v>
      </c>
      <c r="F5744" s="14">
        <v>0</v>
      </c>
    </row>
    <row r="5745" spans="1:6" x14ac:dyDescent="0.3">
      <c r="A5745" s="425">
        <v>47377</v>
      </c>
      <c r="B5745" s="12">
        <v>259</v>
      </c>
      <c r="C5745" s="426">
        <v>5.7285714285714286</v>
      </c>
      <c r="D5745" s="426">
        <v>26.04206666666667</v>
      </c>
      <c r="E5745" s="14">
        <v>3.1214057863880935</v>
      </c>
      <c r="F5745" s="14">
        <v>0</v>
      </c>
    </row>
    <row r="5746" spans="1:6" x14ac:dyDescent="0.3">
      <c r="A5746" s="425">
        <v>47378</v>
      </c>
      <c r="B5746" s="12">
        <v>260</v>
      </c>
      <c r="C5746" s="426">
        <v>0.14285714285714285</v>
      </c>
      <c r="D5746" s="426">
        <v>26.187133333333332</v>
      </c>
      <c r="E5746" s="14">
        <v>3.1769091886813556</v>
      </c>
      <c r="F5746" s="14">
        <v>0</v>
      </c>
    </row>
    <row r="5747" spans="1:6" x14ac:dyDescent="0.3">
      <c r="A5747" s="425">
        <v>47379</v>
      </c>
      <c r="B5747" s="12">
        <v>261</v>
      </c>
      <c r="C5747" s="426">
        <v>0.5</v>
      </c>
      <c r="D5747" s="426">
        <v>26.133088888888889</v>
      </c>
      <c r="E5747" s="14">
        <v>3.1561280719010432</v>
      </c>
      <c r="F5747" s="14">
        <v>0</v>
      </c>
    </row>
    <row r="5748" spans="1:6" x14ac:dyDescent="0.3">
      <c r="A5748" s="425">
        <v>47380</v>
      </c>
      <c r="B5748" s="12">
        <v>262</v>
      </c>
      <c r="C5748" s="426">
        <v>0.55714285714285716</v>
      </c>
      <c r="D5748" s="426">
        <v>26.178600000000003</v>
      </c>
      <c r="E5748" s="14">
        <v>3.1736197846573395</v>
      </c>
      <c r="F5748" s="14">
        <v>0</v>
      </c>
    </row>
    <row r="5749" spans="1:6" x14ac:dyDescent="0.3">
      <c r="A5749" s="425">
        <v>47381</v>
      </c>
      <c r="B5749" s="12">
        <v>263</v>
      </c>
      <c r="C5749" s="426">
        <v>0</v>
      </c>
      <c r="D5749" s="426">
        <v>25.874244444444443</v>
      </c>
      <c r="E5749" s="14">
        <v>3.0582959754158998</v>
      </c>
      <c r="F5749" s="14">
        <v>0</v>
      </c>
    </row>
    <row r="5750" spans="1:6" x14ac:dyDescent="0.3">
      <c r="A5750" s="425">
        <v>47382</v>
      </c>
      <c r="B5750" s="12">
        <v>264</v>
      </c>
      <c r="C5750" s="426">
        <v>1.7437499999999999</v>
      </c>
      <c r="D5750" s="426">
        <v>25.80597777777778</v>
      </c>
      <c r="E5750" s="14">
        <v>3.0329602342666835</v>
      </c>
      <c r="F5750" s="14">
        <v>0</v>
      </c>
    </row>
    <row r="5751" spans="1:6" x14ac:dyDescent="0.3">
      <c r="A5751" s="425">
        <v>47383</v>
      </c>
      <c r="B5751" s="12">
        <v>265</v>
      </c>
      <c r="C5751" s="426">
        <v>1.5874999999999999</v>
      </c>
      <c r="D5751" s="426">
        <v>26.007933333333334</v>
      </c>
      <c r="E5751" s="14">
        <v>3.1084745090995991</v>
      </c>
      <c r="F5751" s="14">
        <v>0</v>
      </c>
    </row>
    <row r="5752" spans="1:6" x14ac:dyDescent="0.3">
      <c r="A5752" s="425">
        <v>47384</v>
      </c>
      <c r="B5752" s="12">
        <v>266</v>
      </c>
      <c r="C5752" s="426">
        <v>0.74285714285714277</v>
      </c>
      <c r="D5752" s="426">
        <v>26.101800000000001</v>
      </c>
      <c r="E5752" s="14">
        <v>3.1441530500510422</v>
      </c>
      <c r="F5752" s="14">
        <v>0</v>
      </c>
    </row>
    <row r="5753" spans="1:6" x14ac:dyDescent="0.3">
      <c r="A5753" s="425">
        <v>47385</v>
      </c>
      <c r="B5753" s="12">
        <v>267</v>
      </c>
      <c r="C5753" s="426">
        <v>0</v>
      </c>
      <c r="D5753" s="426">
        <v>25.817355555555558</v>
      </c>
      <c r="E5753" s="14">
        <v>3.0371693995629259</v>
      </c>
      <c r="F5753" s="14">
        <v>0</v>
      </c>
    </row>
    <row r="5754" spans="1:6" x14ac:dyDescent="0.3">
      <c r="A5754" s="425">
        <v>47386</v>
      </c>
      <c r="B5754" s="12">
        <v>268</v>
      </c>
      <c r="C5754" s="426">
        <v>0.94374999999999998</v>
      </c>
      <c r="D5754" s="426">
        <v>25.899844444444444</v>
      </c>
      <c r="E5754" s="14">
        <v>3.0678468933430714</v>
      </c>
      <c r="F5754" s="14">
        <v>0</v>
      </c>
    </row>
    <row r="5755" spans="1:6" x14ac:dyDescent="0.3">
      <c r="A5755" s="425">
        <v>47387</v>
      </c>
      <c r="B5755" s="12">
        <v>269</v>
      </c>
      <c r="C5755" s="426">
        <v>2.0874999999999999</v>
      </c>
      <c r="D5755" s="426">
        <v>26.141622222222225</v>
      </c>
      <c r="E5755" s="14">
        <v>3.1594011294834874</v>
      </c>
      <c r="F5755" s="14">
        <v>0</v>
      </c>
    </row>
    <row r="5756" spans="1:6" x14ac:dyDescent="0.3">
      <c r="A5756" s="425">
        <v>47388</v>
      </c>
      <c r="B5756" s="12">
        <v>270</v>
      </c>
      <c r="C5756" s="426">
        <v>0</v>
      </c>
      <c r="D5756" s="426">
        <v>26.170066666666671</v>
      </c>
      <c r="E5756" s="14">
        <v>3.1703334476584186</v>
      </c>
      <c r="F5756" s="14">
        <v>0</v>
      </c>
    </row>
    <row r="5757" spans="1:6" x14ac:dyDescent="0.3">
      <c r="A5757" s="425">
        <v>47389</v>
      </c>
      <c r="B5757" s="12">
        <v>271</v>
      </c>
      <c r="C5757" s="426">
        <v>0.57777777777777783</v>
      </c>
      <c r="D5757" s="426">
        <v>26.216999999999999</v>
      </c>
      <c r="E5757" s="14">
        <v>3.1884462693516902</v>
      </c>
      <c r="F5757" s="14">
        <v>0</v>
      </c>
    </row>
    <row r="5758" spans="1:6" x14ac:dyDescent="0.3">
      <c r="A5758" s="425">
        <v>47390</v>
      </c>
      <c r="B5758" s="12">
        <v>272</v>
      </c>
      <c r="C5758" s="426">
        <v>0.21249999999999999</v>
      </c>
      <c r="D5758" s="426">
        <v>26.252839999999999</v>
      </c>
      <c r="E5758" s="14">
        <v>3.2023404328839575</v>
      </c>
      <c r="F5758" s="14">
        <v>0</v>
      </c>
    </row>
    <row r="5759" spans="1:6" x14ac:dyDescent="0.3">
      <c r="A5759" s="425">
        <v>47391</v>
      </c>
      <c r="B5759" s="12">
        <v>273</v>
      </c>
      <c r="C5759" s="426">
        <v>0.95</v>
      </c>
      <c r="D5759" s="426">
        <v>26.109480000000001</v>
      </c>
      <c r="E5759" s="14">
        <v>3.1470885640386435</v>
      </c>
      <c r="F5759" s="14">
        <v>0</v>
      </c>
    </row>
    <row r="5760" spans="1:6" x14ac:dyDescent="0.3">
      <c r="A5760" s="425">
        <v>47392</v>
      </c>
      <c r="B5760" s="12">
        <v>274</v>
      </c>
      <c r="C5760" s="426">
        <v>5.5714285714285712</v>
      </c>
      <c r="D5760" s="426">
        <v>26.19652</v>
      </c>
      <c r="E5760" s="14">
        <v>3.2335399279374291</v>
      </c>
      <c r="F5760" s="14">
        <v>0</v>
      </c>
    </row>
    <row r="5761" spans="1:6" x14ac:dyDescent="0.3">
      <c r="A5761" s="425">
        <v>47393</v>
      </c>
      <c r="B5761" s="12">
        <v>275</v>
      </c>
      <c r="C5761" s="426">
        <v>7.5400000000000009</v>
      </c>
      <c r="D5761" s="426">
        <v>26.403880000000001</v>
      </c>
      <c r="E5761" s="14">
        <v>3.3158494653789616</v>
      </c>
      <c r="F5761" s="14">
        <v>0</v>
      </c>
    </row>
    <row r="5762" spans="1:6" x14ac:dyDescent="0.3">
      <c r="A5762" s="425">
        <v>47394</v>
      </c>
      <c r="B5762" s="12">
        <v>276</v>
      </c>
      <c r="C5762" s="426">
        <v>0</v>
      </c>
      <c r="D5762" s="426">
        <v>26.283560000000001</v>
      </c>
      <c r="E5762" s="14">
        <v>3.2678644387754772</v>
      </c>
      <c r="F5762" s="14">
        <v>0</v>
      </c>
    </row>
    <row r="5763" spans="1:6" x14ac:dyDescent="0.3">
      <c r="A5763" s="425">
        <v>47395</v>
      </c>
      <c r="B5763" s="12">
        <v>277</v>
      </c>
      <c r="C5763" s="426">
        <v>0.52222222222222225</v>
      </c>
      <c r="D5763" s="426">
        <v>26.36036</v>
      </c>
      <c r="E5763" s="14">
        <v>3.2984211741757385</v>
      </c>
      <c r="F5763" s="14">
        <v>0</v>
      </c>
    </row>
    <row r="5764" spans="1:6" x14ac:dyDescent="0.3">
      <c r="A5764" s="425">
        <v>47396</v>
      </c>
      <c r="B5764" s="12">
        <v>278</v>
      </c>
      <c r="C5764" s="426">
        <v>1.6111111111111112</v>
      </c>
      <c r="D5764" s="426">
        <v>26.437159999999999</v>
      </c>
      <c r="E5764" s="14">
        <v>3.3292321462019645</v>
      </c>
      <c r="F5764" s="14">
        <v>0</v>
      </c>
    </row>
    <row r="5765" spans="1:6" x14ac:dyDescent="0.3">
      <c r="A5765" s="425">
        <v>47397</v>
      </c>
      <c r="B5765" s="12">
        <v>279</v>
      </c>
      <c r="C5765" s="426">
        <v>4.8499999999999996</v>
      </c>
      <c r="D5765" s="426">
        <v>26.380839999999999</v>
      </c>
      <c r="E5765" s="14">
        <v>3.3066125457073747</v>
      </c>
      <c r="F5765" s="14">
        <v>0</v>
      </c>
    </row>
    <row r="5766" spans="1:6" x14ac:dyDescent="0.3">
      <c r="A5766" s="425">
        <v>47398</v>
      </c>
      <c r="B5766" s="12">
        <v>280</v>
      </c>
      <c r="C5766" s="426">
        <v>0.57999999999999996</v>
      </c>
      <c r="D5766" s="426">
        <v>26.411560000000001</v>
      </c>
      <c r="E5766" s="14">
        <v>3.3189335303552938</v>
      </c>
      <c r="F5766" s="14">
        <v>0</v>
      </c>
    </row>
    <row r="5767" spans="1:6" x14ac:dyDescent="0.3">
      <c r="A5767" s="425">
        <v>47399</v>
      </c>
      <c r="B5767" s="12">
        <v>281</v>
      </c>
      <c r="C5767" s="426">
        <v>2.6444444444444444</v>
      </c>
      <c r="D5767" s="426">
        <v>26.3322</v>
      </c>
      <c r="E5767" s="14">
        <v>3.2871875553159513</v>
      </c>
      <c r="F5767" s="14">
        <v>0</v>
      </c>
    </row>
    <row r="5768" spans="1:6" x14ac:dyDescent="0.3">
      <c r="A5768" s="425">
        <v>47400</v>
      </c>
      <c r="B5768" s="12">
        <v>282</v>
      </c>
      <c r="C5768" s="426">
        <v>2.7722222222222226</v>
      </c>
      <c r="D5768" s="426">
        <v>26.439720000000001</v>
      </c>
      <c r="E5768" s="14">
        <v>3.3302635653129968</v>
      </c>
      <c r="F5768" s="14">
        <v>0</v>
      </c>
    </row>
    <row r="5769" spans="1:6" x14ac:dyDescent="0.3">
      <c r="A5769" s="425">
        <v>47401</v>
      </c>
      <c r="B5769" s="12">
        <v>283</v>
      </c>
      <c r="C5769" s="426">
        <v>0.25</v>
      </c>
      <c r="D5769" s="426">
        <v>26.498600000000003</v>
      </c>
      <c r="E5769" s="14">
        <v>3.3540644454675648</v>
      </c>
      <c r="F5769" s="14">
        <v>0</v>
      </c>
    </row>
    <row r="5770" spans="1:6" x14ac:dyDescent="0.3">
      <c r="A5770" s="425">
        <v>47402</v>
      </c>
      <c r="B5770" s="12">
        <v>284</v>
      </c>
      <c r="C5770" s="426">
        <v>1.675</v>
      </c>
      <c r="D5770" s="426">
        <v>26.549800000000001</v>
      </c>
      <c r="E5770" s="14">
        <v>3.374882922885873</v>
      </c>
      <c r="F5770" s="14">
        <v>0</v>
      </c>
    </row>
    <row r="5771" spans="1:6" x14ac:dyDescent="0.3">
      <c r="A5771" s="425">
        <v>47403</v>
      </c>
      <c r="B5771" s="12">
        <v>285</v>
      </c>
      <c r="C5771" s="426">
        <v>5.5555555555555552E-2</v>
      </c>
      <c r="D5771" s="426">
        <v>26.60868</v>
      </c>
      <c r="E5771" s="14">
        <v>3.3989648220638036</v>
      </c>
      <c r="F5771" s="14">
        <v>0</v>
      </c>
    </row>
    <row r="5772" spans="1:6" x14ac:dyDescent="0.3">
      <c r="A5772" s="425">
        <v>47404</v>
      </c>
      <c r="B5772" s="12">
        <v>286</v>
      </c>
      <c r="C5772" s="426">
        <v>0</v>
      </c>
      <c r="D5772" s="426">
        <v>26.65476</v>
      </c>
      <c r="E5772" s="14">
        <v>3.4179166736901925</v>
      </c>
      <c r="F5772" s="14">
        <v>0</v>
      </c>
    </row>
    <row r="5773" spans="1:6" x14ac:dyDescent="0.3">
      <c r="A5773" s="425">
        <v>47405</v>
      </c>
      <c r="B5773" s="12">
        <v>287</v>
      </c>
      <c r="C5773" s="426">
        <v>1.6666666666666667</v>
      </c>
      <c r="D5773" s="426">
        <v>26.670120000000004</v>
      </c>
      <c r="E5773" s="14">
        <v>3.4242545032974672</v>
      </c>
      <c r="F5773" s="14">
        <v>0</v>
      </c>
    </row>
    <row r="5774" spans="1:6" x14ac:dyDescent="0.3">
      <c r="A5774" s="425">
        <v>47406</v>
      </c>
      <c r="B5774" s="12">
        <v>288</v>
      </c>
      <c r="C5774" s="426">
        <v>1.6714285714285713</v>
      </c>
      <c r="D5774" s="426">
        <v>26.5242</v>
      </c>
      <c r="E5774" s="14">
        <v>3.3644594769353389</v>
      </c>
      <c r="F5774" s="14">
        <v>0</v>
      </c>
    </row>
    <row r="5775" spans="1:6" x14ac:dyDescent="0.3">
      <c r="A5775" s="425">
        <v>47407</v>
      </c>
      <c r="B5775" s="12">
        <v>289</v>
      </c>
      <c r="C5775" s="426">
        <v>1.3666666666666667</v>
      </c>
      <c r="D5775" s="426">
        <v>26.434600000000003</v>
      </c>
      <c r="E5775" s="14">
        <v>3.328201010355369</v>
      </c>
      <c r="F5775" s="14">
        <v>0</v>
      </c>
    </row>
    <row r="5776" spans="1:6" x14ac:dyDescent="0.3">
      <c r="A5776" s="425">
        <v>47408</v>
      </c>
      <c r="B5776" s="12">
        <v>290</v>
      </c>
      <c r="C5776" s="426">
        <v>5.177777777777778</v>
      </c>
      <c r="D5776" s="426">
        <v>26.629159999999999</v>
      </c>
      <c r="E5776" s="14">
        <v>3.4073764584285469</v>
      </c>
      <c r="F5776" s="14">
        <v>0</v>
      </c>
    </row>
    <row r="5777" spans="1:6" x14ac:dyDescent="0.3">
      <c r="A5777" s="425">
        <v>47409</v>
      </c>
      <c r="B5777" s="12">
        <v>291</v>
      </c>
      <c r="C5777" s="426">
        <v>0.9</v>
      </c>
      <c r="D5777" s="426">
        <v>26.624040000000001</v>
      </c>
      <c r="E5777" s="14">
        <v>3.4052718386351843</v>
      </c>
      <c r="F5777" s="14">
        <v>0</v>
      </c>
    </row>
    <row r="5778" spans="1:6" x14ac:dyDescent="0.3">
      <c r="A5778" s="425">
        <v>47410</v>
      </c>
      <c r="B5778" s="12">
        <v>292</v>
      </c>
      <c r="C5778" s="426">
        <v>0</v>
      </c>
      <c r="D5778" s="426">
        <v>26.787880000000001</v>
      </c>
      <c r="E5778" s="14">
        <v>3.4731865352599187</v>
      </c>
      <c r="F5778" s="14">
        <v>0</v>
      </c>
    </row>
    <row r="5779" spans="1:6" x14ac:dyDescent="0.3">
      <c r="A5779" s="425">
        <v>47411</v>
      </c>
      <c r="B5779" s="12">
        <v>293</v>
      </c>
      <c r="C5779" s="426">
        <v>0.57999999999999996</v>
      </c>
      <c r="D5779" s="426">
        <v>26.711079999999999</v>
      </c>
      <c r="E5779" s="14">
        <v>3.4412056655286367</v>
      </c>
      <c r="F5779" s="14">
        <v>0</v>
      </c>
    </row>
    <row r="5780" spans="1:6" x14ac:dyDescent="0.3">
      <c r="A5780" s="425">
        <v>47412</v>
      </c>
      <c r="B5780" s="12">
        <v>294</v>
      </c>
      <c r="C5780" s="426">
        <v>2.5</v>
      </c>
      <c r="D5780" s="426">
        <v>26.847044444444442</v>
      </c>
      <c r="E5780" s="14">
        <v>3.4979996280664798</v>
      </c>
      <c r="F5780" s="14">
        <v>0</v>
      </c>
    </row>
    <row r="5781" spans="1:6" x14ac:dyDescent="0.3">
      <c r="A5781" s="425">
        <v>47413</v>
      </c>
      <c r="B5781" s="12">
        <v>295</v>
      </c>
      <c r="C5781" s="426">
        <v>0.58888888888888891</v>
      </c>
      <c r="D5781" s="426">
        <v>26.613799999999998</v>
      </c>
      <c r="E5781" s="14">
        <v>3.4010660206589542</v>
      </c>
      <c r="F5781" s="14">
        <v>0</v>
      </c>
    </row>
    <row r="5782" spans="1:6" x14ac:dyDescent="0.3">
      <c r="A5782" s="425">
        <v>47414</v>
      </c>
      <c r="B5782" s="12">
        <v>296</v>
      </c>
      <c r="C5782" s="426">
        <v>0.88888888888888884</v>
      </c>
      <c r="D5782" s="426">
        <v>26.58052</v>
      </c>
      <c r="E5782" s="14">
        <v>3.3874286015285593</v>
      </c>
      <c r="F5782" s="14">
        <v>0</v>
      </c>
    </row>
    <row r="5783" spans="1:6" x14ac:dyDescent="0.3">
      <c r="A5783" s="425">
        <v>47415</v>
      </c>
      <c r="B5783" s="12">
        <v>297</v>
      </c>
      <c r="C5783" s="426">
        <v>2.3937499999999998</v>
      </c>
      <c r="D5783" s="426">
        <v>26.521639999999998</v>
      </c>
      <c r="E5783" s="14">
        <v>3.3634186955634431</v>
      </c>
      <c r="F5783" s="14">
        <v>0</v>
      </c>
    </row>
    <row r="5784" spans="1:6" x14ac:dyDescent="0.3">
      <c r="A5784" s="425">
        <v>47416</v>
      </c>
      <c r="B5784" s="12">
        <v>298</v>
      </c>
      <c r="C5784" s="426">
        <v>2.125</v>
      </c>
      <c r="D5784" s="426">
        <v>26.728999999999999</v>
      </c>
      <c r="E5784" s="14">
        <v>3.4486448178912879</v>
      </c>
      <c r="F5784" s="14">
        <v>0</v>
      </c>
    </row>
    <row r="5785" spans="1:6" x14ac:dyDescent="0.3">
      <c r="A5785" s="425">
        <v>47417</v>
      </c>
      <c r="B5785" s="12">
        <v>299</v>
      </c>
      <c r="C5785" s="426">
        <v>3.8149999999999999</v>
      </c>
      <c r="D5785" s="426">
        <v>26.639400000000002</v>
      </c>
      <c r="E5785" s="14">
        <v>3.4115891206562048</v>
      </c>
      <c r="F5785" s="14">
        <v>0</v>
      </c>
    </row>
    <row r="5786" spans="1:6" x14ac:dyDescent="0.3">
      <c r="A5786" s="425">
        <v>47418</v>
      </c>
      <c r="B5786" s="12">
        <v>300</v>
      </c>
      <c r="C5786" s="426">
        <v>0.53749999999999998</v>
      </c>
      <c r="D5786" s="426">
        <v>26.695719999999998</v>
      </c>
      <c r="E5786" s="14">
        <v>3.4348404045650147</v>
      </c>
      <c r="F5786" s="14">
        <v>0</v>
      </c>
    </row>
    <row r="5787" spans="1:6" x14ac:dyDescent="0.3">
      <c r="A5787" s="425">
        <v>47419</v>
      </c>
      <c r="B5787" s="12">
        <v>301</v>
      </c>
      <c r="C5787" s="426">
        <v>4.1111111111111107</v>
      </c>
      <c r="D5787" s="426">
        <v>26.782760000000003</v>
      </c>
      <c r="E5787" s="14">
        <v>3.4710464546598465</v>
      </c>
      <c r="F5787" s="14">
        <v>0</v>
      </c>
    </row>
    <row r="5788" spans="1:6" x14ac:dyDescent="0.3">
      <c r="A5788" s="425">
        <v>47420</v>
      </c>
      <c r="B5788" s="12">
        <v>302</v>
      </c>
      <c r="C5788" s="426">
        <v>0.1111111111111111</v>
      </c>
      <c r="D5788" s="426">
        <v>26.798120000000001</v>
      </c>
      <c r="E5788" s="14">
        <v>3.4774701382107942</v>
      </c>
      <c r="F5788" s="14">
        <v>0</v>
      </c>
    </row>
    <row r="5789" spans="1:6" x14ac:dyDescent="0.3">
      <c r="A5789" s="425">
        <v>47421</v>
      </c>
      <c r="B5789" s="12">
        <v>303</v>
      </c>
      <c r="C5789" s="426">
        <v>5.322222222222222</v>
      </c>
      <c r="D5789" s="426">
        <v>26.813479999999998</v>
      </c>
      <c r="E5789" s="14">
        <v>3.4839041500869667</v>
      </c>
      <c r="F5789" s="14">
        <v>0</v>
      </c>
    </row>
    <row r="5790" spans="1:6" x14ac:dyDescent="0.3">
      <c r="A5790" s="425">
        <v>47422</v>
      </c>
      <c r="B5790" s="12">
        <v>304</v>
      </c>
      <c r="C5790" s="426">
        <v>3</v>
      </c>
      <c r="D5790" s="426">
        <v>26.979880000000001</v>
      </c>
      <c r="E5790" s="14">
        <v>3.5542694765295484</v>
      </c>
      <c r="F5790" s="14">
        <v>0</v>
      </c>
    </row>
    <row r="5791" spans="1:6" x14ac:dyDescent="0.3">
      <c r="A5791" s="425">
        <v>47423</v>
      </c>
      <c r="B5791" s="12">
        <v>305</v>
      </c>
      <c r="C5791" s="426">
        <v>0.78888888888888886</v>
      </c>
      <c r="D5791" s="426">
        <v>26.792999999999999</v>
      </c>
      <c r="E5791" s="14">
        <v>3.5038140561816213</v>
      </c>
      <c r="F5791" s="14">
        <v>0</v>
      </c>
    </row>
    <row r="5792" spans="1:6" x14ac:dyDescent="0.3">
      <c r="A5792" s="425">
        <v>47424</v>
      </c>
      <c r="B5792" s="12">
        <v>306</v>
      </c>
      <c r="C5792" s="426">
        <v>0.68888888888888888</v>
      </c>
      <c r="D5792" s="426">
        <v>26.723880000000001</v>
      </c>
      <c r="E5792" s="14">
        <v>3.4747680619895811</v>
      </c>
      <c r="F5792" s="14">
        <v>0</v>
      </c>
    </row>
    <row r="5793" spans="1:6" x14ac:dyDescent="0.3">
      <c r="A5793" s="425">
        <v>47425</v>
      </c>
      <c r="B5793" s="12">
        <v>307</v>
      </c>
      <c r="C5793" s="426">
        <v>0</v>
      </c>
      <c r="D5793" s="426">
        <v>26.769960000000005</v>
      </c>
      <c r="E5793" s="14">
        <v>3.4941086582006906</v>
      </c>
      <c r="F5793" s="14">
        <v>0</v>
      </c>
    </row>
    <row r="5794" spans="1:6" x14ac:dyDescent="0.3">
      <c r="A5794" s="425">
        <v>47426</v>
      </c>
      <c r="B5794" s="12">
        <v>308</v>
      </c>
      <c r="C5794" s="426">
        <v>3.2375000000000003</v>
      </c>
      <c r="D5794" s="426">
        <v>26.782760000000003</v>
      </c>
      <c r="E5794" s="14">
        <v>3.4994976551078785</v>
      </c>
      <c r="F5794" s="14">
        <v>0</v>
      </c>
    </row>
    <row r="5795" spans="1:6" x14ac:dyDescent="0.3">
      <c r="A5795" s="425">
        <v>47427</v>
      </c>
      <c r="B5795" s="12">
        <v>309</v>
      </c>
      <c r="C5795" s="426">
        <v>3.2399999999999998</v>
      </c>
      <c r="D5795" s="426">
        <v>26.92868</v>
      </c>
      <c r="E5795" s="14">
        <v>3.56144384014096</v>
      </c>
      <c r="F5795" s="14">
        <v>0</v>
      </c>
    </row>
    <row r="5796" spans="1:6" x14ac:dyDescent="0.3">
      <c r="A5796" s="425">
        <v>47428</v>
      </c>
      <c r="B5796" s="12">
        <v>310</v>
      </c>
      <c r="C5796" s="426">
        <v>0.79999999999999993</v>
      </c>
      <c r="D5796" s="426">
        <v>26.997800000000005</v>
      </c>
      <c r="E5796" s="14">
        <v>3.5911159765983505</v>
      </c>
      <c r="F5796" s="14">
        <v>0</v>
      </c>
    </row>
    <row r="5797" spans="1:6" x14ac:dyDescent="0.3">
      <c r="A5797" s="425">
        <v>47429</v>
      </c>
      <c r="B5797" s="12">
        <v>311</v>
      </c>
      <c r="C5797" s="426">
        <v>1.9750000000000001</v>
      </c>
      <c r="D5797" s="426">
        <v>27.08484</v>
      </c>
      <c r="E5797" s="14">
        <v>3.6287829837560621</v>
      </c>
      <c r="F5797" s="14">
        <v>0</v>
      </c>
    </row>
    <row r="5798" spans="1:6" x14ac:dyDescent="0.3">
      <c r="A5798" s="425">
        <v>47430</v>
      </c>
      <c r="B5798" s="12">
        <v>312</v>
      </c>
      <c r="C5798" s="426">
        <v>0.42777777777777776</v>
      </c>
      <c r="D5798" s="426">
        <v>26.887720000000002</v>
      </c>
      <c r="E5798" s="14">
        <v>3.5439603379882314</v>
      </c>
      <c r="F5798" s="14">
        <v>0</v>
      </c>
    </row>
    <row r="5799" spans="1:6" x14ac:dyDescent="0.3">
      <c r="A5799" s="425">
        <v>47431</v>
      </c>
      <c r="B5799" s="12">
        <v>313</v>
      </c>
      <c r="C5799" s="426">
        <v>6.0166666666666675</v>
      </c>
      <c r="D5799" s="426">
        <v>26.967079999999999</v>
      </c>
      <c r="E5799" s="14">
        <v>3.577902177349424</v>
      </c>
      <c r="F5799" s="14">
        <v>0</v>
      </c>
    </row>
    <row r="5800" spans="1:6" x14ac:dyDescent="0.3">
      <c r="A5800" s="425">
        <v>47432</v>
      </c>
      <c r="B5800" s="12">
        <v>314</v>
      </c>
      <c r="C5800" s="426">
        <v>2.5375000000000001</v>
      </c>
      <c r="D5800" s="426">
        <v>27.020840000000003</v>
      </c>
      <c r="E5800" s="14">
        <v>3.6010538473260274</v>
      </c>
      <c r="F5800" s="14">
        <v>0</v>
      </c>
    </row>
    <row r="5801" spans="1:6" x14ac:dyDescent="0.3">
      <c r="A5801" s="425">
        <v>47433</v>
      </c>
      <c r="B5801" s="12">
        <v>315</v>
      </c>
      <c r="C5801" s="426">
        <v>0</v>
      </c>
      <c r="D5801" s="426">
        <v>27.059240000000003</v>
      </c>
      <c r="E5801" s="14">
        <v>3.6176694420652931</v>
      </c>
      <c r="F5801" s="14">
        <v>0</v>
      </c>
    </row>
    <row r="5802" spans="1:6" x14ac:dyDescent="0.3">
      <c r="A5802" s="425">
        <v>47434</v>
      </c>
      <c r="B5802" s="12">
        <v>316</v>
      </c>
      <c r="C5802" s="426">
        <v>1.0299999999999998</v>
      </c>
      <c r="D5802" s="426">
        <v>27.189799999999998</v>
      </c>
      <c r="E5802" s="14">
        <v>3.674654198996739</v>
      </c>
      <c r="F5802" s="14">
        <v>0</v>
      </c>
    </row>
    <row r="5803" spans="1:6" x14ac:dyDescent="0.3">
      <c r="A5803" s="425">
        <v>47435</v>
      </c>
      <c r="B5803" s="12">
        <v>317</v>
      </c>
      <c r="C5803" s="426">
        <v>0.05</v>
      </c>
      <c r="D5803" s="426">
        <v>27.105319999999999</v>
      </c>
      <c r="E5803" s="14">
        <v>3.637694848999689</v>
      </c>
      <c r="F5803" s="14">
        <v>0</v>
      </c>
    </row>
    <row r="5804" spans="1:6" x14ac:dyDescent="0.3">
      <c r="A5804" s="425">
        <v>47436</v>
      </c>
      <c r="B5804" s="12">
        <v>318</v>
      </c>
      <c r="C5804" s="426">
        <v>1.9214285714285713</v>
      </c>
      <c r="D5804" s="426">
        <v>27.064360000000001</v>
      </c>
      <c r="E5804" s="14">
        <v>3.6198898146175491</v>
      </c>
      <c r="F5804" s="14">
        <v>0</v>
      </c>
    </row>
    <row r="5805" spans="1:6" x14ac:dyDescent="0.3">
      <c r="A5805" s="425">
        <v>47437</v>
      </c>
      <c r="B5805" s="12">
        <v>319</v>
      </c>
      <c r="C5805" s="426">
        <v>1.7666666666666666</v>
      </c>
      <c r="D5805" s="426">
        <v>27.077159999999999</v>
      </c>
      <c r="E5805" s="14">
        <v>3.6254458550822997</v>
      </c>
      <c r="F5805" s="14">
        <v>0</v>
      </c>
    </row>
    <row r="5806" spans="1:6" x14ac:dyDescent="0.3">
      <c r="A5806" s="425">
        <v>47438</v>
      </c>
      <c r="B5806" s="12">
        <v>320</v>
      </c>
      <c r="C5806" s="426">
        <v>11.31111111111111</v>
      </c>
      <c r="D5806" s="426">
        <v>27.107880000000002</v>
      </c>
      <c r="E5806" s="14">
        <v>3.6388101473767338</v>
      </c>
      <c r="F5806" s="14">
        <v>0</v>
      </c>
    </row>
    <row r="5807" spans="1:6" x14ac:dyDescent="0.3">
      <c r="A5807" s="425">
        <v>47439</v>
      </c>
      <c r="B5807" s="12">
        <v>321</v>
      </c>
      <c r="C5807" s="426">
        <v>0</v>
      </c>
      <c r="D5807" s="426">
        <v>27.133479999999999</v>
      </c>
      <c r="E5807" s="14">
        <v>3.6499792149747967</v>
      </c>
      <c r="F5807" s="14">
        <v>0</v>
      </c>
    </row>
    <row r="5808" spans="1:6" x14ac:dyDescent="0.3">
      <c r="A5808" s="425">
        <v>47440</v>
      </c>
      <c r="B5808" s="12">
        <v>322</v>
      </c>
      <c r="C5808" s="426">
        <v>1.9416666666666667</v>
      </c>
      <c r="D5808" s="426">
        <v>27.128644444444443</v>
      </c>
      <c r="E5808" s="14">
        <v>3.6478672614293126</v>
      </c>
      <c r="F5808" s="14">
        <v>0</v>
      </c>
    </row>
    <row r="5809" spans="1:6" x14ac:dyDescent="0.3">
      <c r="A5809" s="425">
        <v>47441</v>
      </c>
      <c r="B5809" s="12">
        <v>323</v>
      </c>
      <c r="C5809" s="426">
        <v>5.9124999999999996</v>
      </c>
      <c r="D5809" s="426">
        <v>27.097355555555559</v>
      </c>
      <c r="E5809" s="14">
        <v>3.634226901186989</v>
      </c>
      <c r="F5809" s="14">
        <v>0</v>
      </c>
    </row>
    <row r="5810" spans="1:6" x14ac:dyDescent="0.3">
      <c r="A5810" s="425">
        <v>47442</v>
      </c>
      <c r="B5810" s="12">
        <v>324</v>
      </c>
      <c r="C5810" s="426">
        <v>7.75</v>
      </c>
      <c r="D5810" s="426">
        <v>27.09451111111111</v>
      </c>
      <c r="E5810" s="14">
        <v>3.6329890339651283</v>
      </c>
      <c r="F5810" s="14">
        <v>0</v>
      </c>
    </row>
    <row r="5811" spans="1:6" x14ac:dyDescent="0.3">
      <c r="A5811" s="425">
        <v>47443</v>
      </c>
      <c r="B5811" s="12">
        <v>325</v>
      </c>
      <c r="C5811" s="426">
        <v>5.5250000000000004</v>
      </c>
      <c r="D5811" s="426">
        <v>27.169319999999999</v>
      </c>
      <c r="E5811" s="14">
        <v>3.6656650741274115</v>
      </c>
      <c r="F5811" s="14">
        <v>0</v>
      </c>
    </row>
    <row r="5812" spans="1:6" x14ac:dyDescent="0.3">
      <c r="A5812" s="425">
        <v>47444</v>
      </c>
      <c r="B5812" s="12">
        <v>326</v>
      </c>
      <c r="C5812" s="426">
        <v>8.0555555555555554</v>
      </c>
      <c r="D5812" s="426">
        <v>26.884022222222224</v>
      </c>
      <c r="E5812" s="14">
        <v>3.5423856233920668</v>
      </c>
      <c r="F5812" s="14">
        <v>0</v>
      </c>
    </row>
    <row r="5813" spans="1:6" x14ac:dyDescent="0.3">
      <c r="A5813" s="425">
        <v>47445</v>
      </c>
      <c r="B5813" s="12">
        <v>327</v>
      </c>
      <c r="C5813" s="426">
        <v>2.4714285714285715</v>
      </c>
      <c r="D5813" s="426">
        <v>26.943755555555555</v>
      </c>
      <c r="E5813" s="14">
        <v>3.5678974616311527</v>
      </c>
      <c r="F5813" s="14">
        <v>0</v>
      </c>
    </row>
    <row r="5814" spans="1:6" x14ac:dyDescent="0.3">
      <c r="A5814" s="425">
        <v>47446</v>
      </c>
      <c r="B5814" s="12">
        <v>328</v>
      </c>
      <c r="C5814" s="426">
        <v>1.53125</v>
      </c>
      <c r="D5814" s="426">
        <v>26.980733333333333</v>
      </c>
      <c r="E5814" s="14">
        <v>3.5837698019636148</v>
      </c>
      <c r="F5814" s="14">
        <v>0</v>
      </c>
    </row>
    <row r="5815" spans="1:6" x14ac:dyDescent="0.3">
      <c r="A5815" s="425">
        <v>47447</v>
      </c>
      <c r="B5815" s="12">
        <v>329</v>
      </c>
      <c r="C5815" s="426">
        <v>1.79375</v>
      </c>
      <c r="D5815" s="426">
        <v>26.975044444444443</v>
      </c>
      <c r="E5815" s="14">
        <v>3.5813239523770122</v>
      </c>
      <c r="F5815" s="14">
        <v>0</v>
      </c>
    </row>
    <row r="5816" spans="1:6" x14ac:dyDescent="0.3">
      <c r="A5816" s="425">
        <v>47448</v>
      </c>
      <c r="B5816" s="12">
        <v>330</v>
      </c>
      <c r="C5816" s="426">
        <v>7.1749999999999998</v>
      </c>
      <c r="D5816" s="426">
        <v>27.020555555555553</v>
      </c>
      <c r="E5816" s="14">
        <v>3.6009310136582346</v>
      </c>
      <c r="F5816" s="14">
        <v>0</v>
      </c>
    </row>
    <row r="5817" spans="1:6" x14ac:dyDescent="0.3">
      <c r="A5817" s="425">
        <v>47449</v>
      </c>
      <c r="B5817" s="12">
        <v>331</v>
      </c>
      <c r="C5817" s="426">
        <v>14.45</v>
      </c>
      <c r="D5817" s="426">
        <v>26.949444444444445</v>
      </c>
      <c r="E5817" s="14">
        <v>3.5703354102319276</v>
      </c>
      <c r="F5817" s="14">
        <v>0</v>
      </c>
    </row>
    <row r="5818" spans="1:6" x14ac:dyDescent="0.3">
      <c r="A5818" s="425">
        <v>47450</v>
      </c>
      <c r="B5818" s="12">
        <v>332</v>
      </c>
      <c r="C5818" s="426">
        <v>9.2437499999999986</v>
      </c>
      <c r="D5818" s="426">
        <v>27.034777777777776</v>
      </c>
      <c r="E5818" s="14">
        <v>3.6070771060261726</v>
      </c>
      <c r="F5818" s="14">
        <v>0</v>
      </c>
    </row>
    <row r="5819" spans="1:6" x14ac:dyDescent="0.3">
      <c r="A5819" s="425">
        <v>47451</v>
      </c>
      <c r="B5819" s="12">
        <v>333</v>
      </c>
      <c r="C5819" s="426">
        <v>2.4857142857142853</v>
      </c>
      <c r="D5819" s="426">
        <v>27.208288888888891</v>
      </c>
      <c r="E5819" s="14">
        <v>3.6827854962633668</v>
      </c>
      <c r="F5819" s="14">
        <v>0</v>
      </c>
    </row>
    <row r="5820" spans="1:6" x14ac:dyDescent="0.3">
      <c r="A5820" s="425">
        <v>47452</v>
      </c>
      <c r="B5820" s="12">
        <v>334</v>
      </c>
      <c r="C5820" s="426">
        <v>1.9000000000000001</v>
      </c>
      <c r="D5820" s="426">
        <v>27.154244444444448</v>
      </c>
      <c r="E5820" s="14">
        <v>3.6590600611496886</v>
      </c>
      <c r="F5820" s="14">
        <v>0</v>
      </c>
    </row>
    <row r="5821" spans="1:6" x14ac:dyDescent="0.3">
      <c r="A5821" s="425">
        <v>47453</v>
      </c>
      <c r="B5821" s="12">
        <v>335</v>
      </c>
      <c r="C5821" s="426">
        <v>5.73</v>
      </c>
      <c r="D5821" s="426">
        <v>27.05468888888889</v>
      </c>
      <c r="E5821" s="14">
        <v>3.6156967576905301</v>
      </c>
      <c r="F5821" s="14">
        <v>0</v>
      </c>
    </row>
    <row r="5822" spans="1:6" x14ac:dyDescent="0.3">
      <c r="A5822" s="425">
        <v>47454</v>
      </c>
      <c r="B5822" s="12">
        <v>336</v>
      </c>
      <c r="C5822" s="426">
        <v>2.0062500000000001</v>
      </c>
      <c r="D5822" s="426">
        <v>27.037622222222222</v>
      </c>
      <c r="E5822" s="14">
        <v>3.6083074044568311</v>
      </c>
      <c r="F5822" s="14">
        <v>0</v>
      </c>
    </row>
    <row r="5823" spans="1:6" x14ac:dyDescent="0.3">
      <c r="A5823" s="425">
        <v>47455</v>
      </c>
      <c r="B5823" s="12">
        <v>337</v>
      </c>
      <c r="C5823" s="426">
        <v>5.9555555555555557</v>
      </c>
      <c r="D5823" s="426">
        <v>26.885159999999999</v>
      </c>
      <c r="E5823" s="14">
        <v>3.5428700864866185</v>
      </c>
      <c r="F5823" s="14">
        <v>0</v>
      </c>
    </row>
    <row r="5824" spans="1:6" x14ac:dyDescent="0.3">
      <c r="A5824" s="425">
        <v>47456</v>
      </c>
      <c r="B5824" s="12">
        <v>338</v>
      </c>
      <c r="C5824" s="426">
        <v>7.4611111111111121</v>
      </c>
      <c r="D5824" s="426">
        <v>27.02084</v>
      </c>
      <c r="E5824" s="14">
        <v>3.6010538473260261</v>
      </c>
      <c r="F5824" s="14">
        <v>0</v>
      </c>
    </row>
    <row r="5825" spans="1:6" x14ac:dyDescent="0.3">
      <c r="A5825" s="425">
        <v>47457</v>
      </c>
      <c r="B5825" s="12">
        <v>339</v>
      </c>
      <c r="C5825" s="426">
        <v>4.9000000000000004</v>
      </c>
      <c r="D5825" s="426">
        <v>26.821159999999999</v>
      </c>
      <c r="E5825" s="14">
        <v>3.5157080229314448</v>
      </c>
      <c r="F5825" s="14">
        <v>0</v>
      </c>
    </row>
    <row r="5826" spans="1:6" x14ac:dyDescent="0.3">
      <c r="A5826" s="425">
        <v>47458</v>
      </c>
      <c r="B5826" s="12">
        <v>340</v>
      </c>
      <c r="C5826" s="426">
        <v>5.2555555555555555</v>
      </c>
      <c r="D5826" s="426">
        <v>26.910760000000003</v>
      </c>
      <c r="E5826" s="14">
        <v>3.553785661417439</v>
      </c>
      <c r="F5826" s="14">
        <v>0</v>
      </c>
    </row>
    <row r="5827" spans="1:6" x14ac:dyDescent="0.3">
      <c r="A5827" s="425">
        <v>47459</v>
      </c>
      <c r="B5827" s="12">
        <v>341</v>
      </c>
      <c r="C5827" s="426">
        <v>3.35</v>
      </c>
      <c r="D5827" s="426">
        <v>27.031933333333335</v>
      </c>
      <c r="E5827" s="14">
        <v>3.6058471676280446</v>
      </c>
      <c r="F5827" s="14">
        <v>0</v>
      </c>
    </row>
    <row r="5828" spans="1:6" x14ac:dyDescent="0.3">
      <c r="A5828" s="425">
        <v>47460</v>
      </c>
      <c r="B5828" s="12">
        <v>342</v>
      </c>
      <c r="C5828" s="426">
        <v>3.0333333333333332</v>
      </c>
      <c r="D5828" s="426">
        <v>27.188377777777774</v>
      </c>
      <c r="E5828" s="14">
        <v>3.6740293481119477</v>
      </c>
      <c r="F5828" s="14">
        <v>0</v>
      </c>
    </row>
    <row r="5829" spans="1:6" x14ac:dyDescent="0.3">
      <c r="A5829" s="425">
        <v>47461</v>
      </c>
      <c r="B5829" s="12">
        <v>343</v>
      </c>
      <c r="C5829" s="426">
        <v>6.1428571428571432</v>
      </c>
      <c r="D5829" s="426">
        <v>26.906777777777776</v>
      </c>
      <c r="E5829" s="14">
        <v>3.5520857765371234</v>
      </c>
      <c r="F5829" s="14">
        <v>0</v>
      </c>
    </row>
    <row r="5830" spans="1:6" x14ac:dyDescent="0.3">
      <c r="A5830" s="425">
        <v>47462</v>
      </c>
      <c r="B5830" s="12">
        <v>344</v>
      </c>
      <c r="C5830" s="426">
        <v>8.6083333333333325</v>
      </c>
      <c r="D5830" s="426">
        <v>26.77252</v>
      </c>
      <c r="E5830" s="14">
        <v>3.4951858795479032</v>
      </c>
      <c r="F5830" s="14">
        <v>0</v>
      </c>
    </row>
    <row r="5831" spans="1:6" x14ac:dyDescent="0.3">
      <c r="A5831" s="425">
        <v>47463</v>
      </c>
      <c r="B5831" s="12">
        <v>345</v>
      </c>
      <c r="C5831" s="426">
        <v>10.75</v>
      </c>
      <c r="D5831" s="426">
        <v>26.813479999999998</v>
      </c>
      <c r="E5831" s="14">
        <v>3.5124607414811226</v>
      </c>
      <c r="F5831" s="14">
        <v>0</v>
      </c>
    </row>
    <row r="5832" spans="1:6" x14ac:dyDescent="0.3">
      <c r="A5832" s="425">
        <v>47464</v>
      </c>
      <c r="B5832" s="12">
        <v>346</v>
      </c>
      <c r="C5832" s="426">
        <v>11.9</v>
      </c>
      <c r="D5832" s="426">
        <v>26.762280000000004</v>
      </c>
      <c r="E5832" s="14">
        <v>3.4908787278482825</v>
      </c>
      <c r="F5832" s="14">
        <v>0</v>
      </c>
    </row>
    <row r="5833" spans="1:6" x14ac:dyDescent="0.3">
      <c r="A5833" s="425">
        <v>47465</v>
      </c>
      <c r="B5833" s="12">
        <v>347</v>
      </c>
      <c r="C5833" s="426">
        <v>10.692857142857141</v>
      </c>
      <c r="D5833" s="426">
        <v>26.887720000000002</v>
      </c>
      <c r="E5833" s="14">
        <v>3.5439603379882318</v>
      </c>
      <c r="F5833" s="14">
        <v>0</v>
      </c>
    </row>
    <row r="5834" spans="1:6" x14ac:dyDescent="0.3">
      <c r="A5834" s="425">
        <v>47466</v>
      </c>
      <c r="B5834" s="12">
        <v>348</v>
      </c>
      <c r="C5834" s="426">
        <v>16.95</v>
      </c>
      <c r="D5834" s="426">
        <v>26.713639999999998</v>
      </c>
      <c r="E5834" s="14">
        <v>3.4704828510289714</v>
      </c>
      <c r="F5834" s="14">
        <v>0</v>
      </c>
    </row>
    <row r="5835" spans="1:6" x14ac:dyDescent="0.3">
      <c r="A5835" s="425">
        <v>47467</v>
      </c>
      <c r="B5835" s="12">
        <v>349</v>
      </c>
      <c r="C5835" s="426">
        <v>2.4500000000000002</v>
      </c>
      <c r="D5835" s="426">
        <v>26.83652</v>
      </c>
      <c r="E5835" s="14">
        <v>3.522210402537147</v>
      </c>
      <c r="F5835" s="14">
        <v>0</v>
      </c>
    </row>
    <row r="5836" spans="1:6" x14ac:dyDescent="0.3">
      <c r="A5836" s="425">
        <v>47468</v>
      </c>
      <c r="B5836" s="12">
        <v>350</v>
      </c>
      <c r="C5836" s="426">
        <v>15.488888888888889</v>
      </c>
      <c r="D5836" s="426">
        <v>26.997799999999998</v>
      </c>
      <c r="E5836" s="14">
        <v>3.5911159765983505</v>
      </c>
      <c r="F5836" s="14">
        <v>0</v>
      </c>
    </row>
    <row r="5837" spans="1:6" x14ac:dyDescent="0.3">
      <c r="A5837" s="425">
        <v>47469</v>
      </c>
      <c r="B5837" s="12">
        <v>351</v>
      </c>
      <c r="C5837" s="426">
        <v>7.4400000000000022</v>
      </c>
      <c r="D5837" s="426">
        <v>26.953000000000003</v>
      </c>
      <c r="E5837" s="14">
        <v>3.5718598572620572</v>
      </c>
      <c r="F5837" s="14">
        <v>0</v>
      </c>
    </row>
    <row r="5838" spans="1:6" x14ac:dyDescent="0.3">
      <c r="A5838" s="425">
        <v>47470</v>
      </c>
      <c r="B5838" s="12">
        <v>352</v>
      </c>
      <c r="C5838" s="426">
        <v>8.2499999999999982</v>
      </c>
      <c r="D5838" s="426">
        <v>26.959400000000002</v>
      </c>
      <c r="E5838" s="14">
        <v>3.5746052756087985</v>
      </c>
      <c r="F5838" s="14">
        <v>0</v>
      </c>
    </row>
    <row r="5839" spans="1:6" x14ac:dyDescent="0.3">
      <c r="A5839" s="425">
        <v>47471</v>
      </c>
      <c r="B5839" s="12">
        <v>353</v>
      </c>
      <c r="C5839" s="426">
        <v>16.485714285714288</v>
      </c>
      <c r="D5839" s="426">
        <v>26.785320000000002</v>
      </c>
      <c r="E5839" s="14">
        <v>3.5005763216698256</v>
      </c>
      <c r="F5839" s="14">
        <v>0</v>
      </c>
    </row>
    <row r="5840" spans="1:6" x14ac:dyDescent="0.3">
      <c r="A5840" s="425">
        <v>47472</v>
      </c>
      <c r="B5840" s="12">
        <v>354</v>
      </c>
      <c r="C5840" s="426">
        <v>7.46875</v>
      </c>
      <c r="D5840" s="426">
        <v>26.647933333333334</v>
      </c>
      <c r="E5840" s="14">
        <v>3.4430958083634895</v>
      </c>
      <c r="F5840" s="14">
        <v>0</v>
      </c>
    </row>
    <row r="5841" spans="1:6" x14ac:dyDescent="0.3">
      <c r="A5841" s="425">
        <v>47473</v>
      </c>
      <c r="B5841" s="12">
        <v>355</v>
      </c>
      <c r="C5841" s="426">
        <v>8.1000000000000014</v>
      </c>
      <c r="D5841" s="426">
        <v>26.995240000000003</v>
      </c>
      <c r="E5841" s="14">
        <v>3.5900132253627581</v>
      </c>
      <c r="F5841" s="14">
        <v>0</v>
      </c>
    </row>
    <row r="5842" spans="1:6" x14ac:dyDescent="0.3">
      <c r="A5842" s="425">
        <v>47474</v>
      </c>
      <c r="B5842" s="12">
        <v>356</v>
      </c>
      <c r="C5842" s="426">
        <v>3.5944444444444446</v>
      </c>
      <c r="D5842" s="426">
        <v>26.773800000000001</v>
      </c>
      <c r="E5842" s="14">
        <v>3.4957245985916239</v>
      </c>
      <c r="F5842" s="14">
        <v>0</v>
      </c>
    </row>
    <row r="5843" spans="1:6" x14ac:dyDescent="0.3">
      <c r="A5843" s="425">
        <v>47475</v>
      </c>
      <c r="B5843" s="12">
        <v>357</v>
      </c>
      <c r="C5843" s="426">
        <v>6.1437499999999998</v>
      </c>
      <c r="D5843" s="426">
        <v>26.821800000000003</v>
      </c>
      <c r="E5843" s="14">
        <v>3.515978747311348</v>
      </c>
      <c r="F5843" s="14">
        <v>0</v>
      </c>
    </row>
    <row r="5844" spans="1:6" x14ac:dyDescent="0.3">
      <c r="A5844" s="425">
        <v>47476</v>
      </c>
      <c r="B5844" s="12">
        <v>358</v>
      </c>
      <c r="C5844" s="426">
        <v>5.9333333333333336</v>
      </c>
      <c r="D5844" s="426">
        <v>26.83652</v>
      </c>
      <c r="E5844" s="14">
        <v>3.522210402537147</v>
      </c>
      <c r="F5844" s="14">
        <v>0</v>
      </c>
    </row>
    <row r="5845" spans="1:6" x14ac:dyDescent="0.3">
      <c r="A5845" s="425">
        <v>47477</v>
      </c>
      <c r="B5845" s="12">
        <v>359</v>
      </c>
      <c r="C5845" s="426">
        <v>7.5625</v>
      </c>
      <c r="D5845" s="426">
        <v>26.577960000000004</v>
      </c>
      <c r="E5845" s="14">
        <v>3.414138788927795</v>
      </c>
      <c r="F5845" s="14">
        <v>0</v>
      </c>
    </row>
    <row r="5846" spans="1:6" x14ac:dyDescent="0.3">
      <c r="A5846" s="425">
        <v>47478</v>
      </c>
      <c r="B5846" s="12">
        <v>360</v>
      </c>
      <c r="C5846" s="426">
        <v>5.8611111111111107</v>
      </c>
      <c r="D5846" s="426">
        <v>26.852733333333333</v>
      </c>
      <c r="E5846" s="14">
        <v>3.5290853374816913</v>
      </c>
      <c r="F5846" s="14">
        <v>0</v>
      </c>
    </row>
    <row r="5847" spans="1:6" x14ac:dyDescent="0.3">
      <c r="A5847" s="425">
        <v>47479</v>
      </c>
      <c r="B5847" s="12">
        <v>361</v>
      </c>
      <c r="C5847" s="426">
        <v>7.8166666666666664</v>
      </c>
      <c r="D5847" s="426">
        <v>26.881177777777779</v>
      </c>
      <c r="E5847" s="14">
        <v>3.5411747163670042</v>
      </c>
      <c r="F5847" s="14">
        <v>0</v>
      </c>
    </row>
    <row r="5848" spans="1:6" x14ac:dyDescent="0.3">
      <c r="A5848" s="425">
        <v>47480</v>
      </c>
      <c r="B5848" s="12">
        <v>362</v>
      </c>
      <c r="C5848" s="426">
        <v>6.614285714285713</v>
      </c>
      <c r="D5848" s="426">
        <v>26.572200000000002</v>
      </c>
      <c r="E5848" s="14">
        <v>3.4117646914853328</v>
      </c>
      <c r="F5848" s="14">
        <v>0</v>
      </c>
    </row>
    <row r="5849" spans="1:6" x14ac:dyDescent="0.3">
      <c r="A5849" s="425">
        <v>47481</v>
      </c>
      <c r="B5849" s="12">
        <v>363</v>
      </c>
      <c r="C5849" s="426">
        <v>11.285714285714286</v>
      </c>
      <c r="D5849" s="426">
        <v>26.650777777777776</v>
      </c>
      <c r="E5849" s="14">
        <v>3.4442774662483098</v>
      </c>
      <c r="F5849" s="14">
        <v>0</v>
      </c>
    </row>
    <row r="5850" spans="1:6" x14ac:dyDescent="0.3">
      <c r="A5850" s="425">
        <v>47482</v>
      </c>
      <c r="B5850" s="12">
        <v>364</v>
      </c>
      <c r="C5850" s="426">
        <v>8.18888888888889</v>
      </c>
      <c r="D5850" s="426">
        <v>26.443133333333332</v>
      </c>
      <c r="E5850" s="14">
        <v>3.3589477497635163</v>
      </c>
      <c r="F5850" s="14">
        <v>0</v>
      </c>
    </row>
    <row r="5851" spans="1:6" x14ac:dyDescent="0.3">
      <c r="A5851" s="425">
        <v>47483</v>
      </c>
      <c r="B5851" s="12">
        <v>365</v>
      </c>
      <c r="C5851" s="426">
        <v>3.5124999999999997</v>
      </c>
      <c r="D5851" s="426">
        <v>26.63086666666667</v>
      </c>
      <c r="E5851" s="14">
        <v>3.436013319501412</v>
      </c>
      <c r="F5851" s="14">
        <v>0</v>
      </c>
    </row>
    <row r="5852" spans="1:6" x14ac:dyDescent="0.3">
      <c r="A5852" s="425">
        <v>47484</v>
      </c>
      <c r="B5852" s="12">
        <v>1</v>
      </c>
      <c r="C5852" s="426">
        <v>19</v>
      </c>
      <c r="D5852" s="426">
        <v>26.366333333333337</v>
      </c>
      <c r="E5852" s="14">
        <v>3.32786426308886</v>
      </c>
      <c r="F5852" s="14">
        <v>0</v>
      </c>
    </row>
    <row r="5853" spans="1:6" x14ac:dyDescent="0.3">
      <c r="A5853" s="425">
        <v>47485</v>
      </c>
      <c r="B5853" s="12">
        <v>2</v>
      </c>
      <c r="C5853" s="426">
        <v>25.112500000000001</v>
      </c>
      <c r="D5853" s="426">
        <v>26.391080000000002</v>
      </c>
      <c r="E5853" s="14">
        <v>3.3378520236023852</v>
      </c>
      <c r="F5853" s="14">
        <v>0</v>
      </c>
    </row>
    <row r="5854" spans="1:6" x14ac:dyDescent="0.3">
      <c r="A5854" s="425">
        <v>47486</v>
      </c>
      <c r="B5854" s="12">
        <v>3</v>
      </c>
      <c r="C5854" s="426">
        <v>6.625</v>
      </c>
      <c r="D5854" s="426">
        <v>26.649640000000005</v>
      </c>
      <c r="E5854" s="14">
        <v>3.4438047604652868</v>
      </c>
      <c r="F5854" s="14">
        <v>0</v>
      </c>
    </row>
    <row r="5855" spans="1:6" x14ac:dyDescent="0.3">
      <c r="A5855" s="425">
        <v>47487</v>
      </c>
      <c r="B5855" s="12">
        <v>4</v>
      </c>
      <c r="C5855" s="426">
        <v>4.6187500000000004</v>
      </c>
      <c r="D5855" s="426">
        <v>26.739240000000002</v>
      </c>
      <c r="E5855" s="14">
        <v>3.4812045339453439</v>
      </c>
      <c r="F5855" s="14">
        <v>0</v>
      </c>
    </row>
    <row r="5856" spans="1:6" x14ac:dyDescent="0.3">
      <c r="A5856" s="425">
        <v>47488</v>
      </c>
      <c r="B5856" s="12">
        <v>5</v>
      </c>
      <c r="C5856" s="426">
        <v>4.8722222222222227</v>
      </c>
      <c r="D5856" s="426">
        <v>26.536999999999999</v>
      </c>
      <c r="E5856" s="14">
        <v>3.3972878730950749</v>
      </c>
      <c r="F5856" s="14">
        <v>0</v>
      </c>
    </row>
    <row r="5857" spans="1:6" x14ac:dyDescent="0.3">
      <c r="A5857" s="425">
        <v>47489</v>
      </c>
      <c r="B5857" s="12">
        <v>6</v>
      </c>
      <c r="C5857" s="426">
        <v>2.1111111111111112</v>
      </c>
      <c r="D5857" s="426">
        <v>26.64452</v>
      </c>
      <c r="E5857" s="14">
        <v>3.441678287793565</v>
      </c>
      <c r="F5857" s="14">
        <v>0</v>
      </c>
    </row>
    <row r="5858" spans="1:6" x14ac:dyDescent="0.3">
      <c r="A5858" s="425">
        <v>47490</v>
      </c>
      <c r="B5858" s="12">
        <v>7</v>
      </c>
      <c r="C5858" s="426">
        <v>3.9649999999999999</v>
      </c>
      <c r="D5858" s="426">
        <v>26.69828</v>
      </c>
      <c r="E5858" s="14">
        <v>3.4640636859608467</v>
      </c>
      <c r="F5858" s="14">
        <v>0</v>
      </c>
    </row>
    <row r="5859" spans="1:6" x14ac:dyDescent="0.3">
      <c r="A5859" s="425">
        <v>47491</v>
      </c>
      <c r="B5859" s="12">
        <v>8</v>
      </c>
      <c r="C5859" s="426">
        <v>6.1150000000000002</v>
      </c>
      <c r="D5859" s="426">
        <v>26.723880000000001</v>
      </c>
      <c r="E5859" s="14">
        <v>3.4747680619895815</v>
      </c>
      <c r="F5859" s="14">
        <v>0</v>
      </c>
    </row>
    <row r="5860" spans="1:6" x14ac:dyDescent="0.3">
      <c r="A5860" s="425">
        <v>47492</v>
      </c>
      <c r="B5860" s="12">
        <v>9</v>
      </c>
      <c r="C5860" s="426">
        <v>7.5299999999999994</v>
      </c>
      <c r="D5860" s="426">
        <v>26.51652</v>
      </c>
      <c r="E5860" s="14">
        <v>3.3888899358487299</v>
      </c>
      <c r="F5860" s="14">
        <v>0</v>
      </c>
    </row>
    <row r="5861" spans="1:6" x14ac:dyDescent="0.3">
      <c r="A5861" s="425">
        <v>47493</v>
      </c>
      <c r="B5861" s="12">
        <v>10</v>
      </c>
      <c r="C5861" s="426">
        <v>8.5500000000000007</v>
      </c>
      <c r="D5861" s="426">
        <v>26.462760000000003</v>
      </c>
      <c r="E5861" s="14">
        <v>3.3669325236415926</v>
      </c>
      <c r="F5861" s="14">
        <v>0</v>
      </c>
    </row>
    <row r="5862" spans="1:6" x14ac:dyDescent="0.3">
      <c r="A5862" s="425">
        <v>47494</v>
      </c>
      <c r="B5862" s="12">
        <v>11</v>
      </c>
      <c r="C5862" s="426">
        <v>11.172222222222222</v>
      </c>
      <c r="D5862" s="426">
        <v>26.621480000000002</v>
      </c>
      <c r="E5862" s="14">
        <v>3.4321233987446815</v>
      </c>
      <c r="F5862" s="14">
        <v>0</v>
      </c>
    </row>
    <row r="5863" spans="1:6" x14ac:dyDescent="0.3">
      <c r="A5863" s="425">
        <v>47495</v>
      </c>
      <c r="B5863" s="12">
        <v>12</v>
      </c>
      <c r="C5863" s="426">
        <v>9.8555555555555561</v>
      </c>
      <c r="D5863" s="426">
        <v>26.539560000000002</v>
      </c>
      <c r="E5863" s="14">
        <v>3.3983389046961685</v>
      </c>
      <c r="F5863" s="14">
        <v>0</v>
      </c>
    </row>
    <row r="5864" spans="1:6" x14ac:dyDescent="0.3">
      <c r="A5864" s="425">
        <v>47496</v>
      </c>
      <c r="B5864" s="12">
        <v>13</v>
      </c>
      <c r="C5864" s="426">
        <v>5.4</v>
      </c>
      <c r="D5864" s="426">
        <v>26.60868</v>
      </c>
      <c r="E5864" s="14">
        <v>3.4268251894577695</v>
      </c>
      <c r="F5864" s="14">
        <v>0</v>
      </c>
    </row>
    <row r="5865" spans="1:6" x14ac:dyDescent="0.3">
      <c r="A5865" s="425">
        <v>47497</v>
      </c>
      <c r="B5865" s="12">
        <v>14</v>
      </c>
      <c r="C5865" s="426">
        <v>3.3875000000000002</v>
      </c>
      <c r="D5865" s="426">
        <v>26.636839999999999</v>
      </c>
      <c r="E5865" s="14">
        <v>3.4384907364441695</v>
      </c>
      <c r="F5865" s="14">
        <v>0</v>
      </c>
    </row>
    <row r="5866" spans="1:6" x14ac:dyDescent="0.3">
      <c r="A5866" s="425">
        <v>47498</v>
      </c>
      <c r="B5866" s="12">
        <v>15</v>
      </c>
      <c r="C5866" s="426">
        <v>19.542857142857144</v>
      </c>
      <c r="D5866" s="426">
        <v>26.316839999999999</v>
      </c>
      <c r="E5866" s="14">
        <v>3.3079685746657641</v>
      </c>
      <c r="F5866" s="14">
        <v>0</v>
      </c>
    </row>
    <row r="5867" spans="1:6" x14ac:dyDescent="0.3">
      <c r="A5867" s="425">
        <v>47499</v>
      </c>
      <c r="B5867" s="12">
        <v>16</v>
      </c>
      <c r="C5867" s="426">
        <v>12.549999999999999</v>
      </c>
      <c r="D5867" s="426">
        <v>26.575400000000002</v>
      </c>
      <c r="E5867" s="14">
        <v>3.4130834551385565</v>
      </c>
      <c r="F5867" s="14">
        <v>0</v>
      </c>
    </row>
    <row r="5868" spans="1:6" x14ac:dyDescent="0.3">
      <c r="A5868" s="425">
        <v>47500</v>
      </c>
      <c r="B5868" s="12">
        <v>17</v>
      </c>
      <c r="C5868" s="426">
        <v>8</v>
      </c>
      <c r="D5868" s="426">
        <v>26.636839999999999</v>
      </c>
      <c r="E5868" s="14">
        <v>3.4384907364441695</v>
      </c>
      <c r="F5868" s="14">
        <v>0</v>
      </c>
    </row>
    <row r="5869" spans="1:6" x14ac:dyDescent="0.3">
      <c r="A5869" s="425">
        <v>47501</v>
      </c>
      <c r="B5869" s="12">
        <v>18</v>
      </c>
      <c r="C5869" s="426">
        <v>15.622222222222222</v>
      </c>
      <c r="D5869" s="426">
        <v>26.59844</v>
      </c>
      <c r="E5869" s="14">
        <v>3.4225917941745738</v>
      </c>
      <c r="F5869" s="14">
        <v>0</v>
      </c>
    </row>
    <row r="5870" spans="1:6" x14ac:dyDescent="0.3">
      <c r="A5870" s="425">
        <v>47502</v>
      </c>
      <c r="B5870" s="12">
        <v>19</v>
      </c>
      <c r="C5870" s="426">
        <v>5.54</v>
      </c>
      <c r="D5870" s="426">
        <v>26.368040000000001</v>
      </c>
      <c r="E5870" s="14">
        <v>3.3285522193021064</v>
      </c>
      <c r="F5870" s="14">
        <v>0</v>
      </c>
    </row>
    <row r="5871" spans="1:6" x14ac:dyDescent="0.3">
      <c r="A5871" s="425">
        <v>47503</v>
      </c>
      <c r="B5871" s="12">
        <v>20</v>
      </c>
      <c r="C5871" s="426">
        <v>7.6950000000000003</v>
      </c>
      <c r="D5871" s="426">
        <v>26.475559999999998</v>
      </c>
      <c r="E5871" s="14">
        <v>3.3721490359723365</v>
      </c>
      <c r="F5871" s="14">
        <v>0</v>
      </c>
    </row>
    <row r="5872" spans="1:6" x14ac:dyDescent="0.3">
      <c r="A5872" s="425">
        <v>47504</v>
      </c>
      <c r="B5872" s="12">
        <v>21</v>
      </c>
      <c r="C5872" s="426">
        <v>2.5062500000000001</v>
      </c>
      <c r="D5872" s="426">
        <v>26.713639999999998</v>
      </c>
      <c r="E5872" s="14">
        <v>3.4704828510289718</v>
      </c>
      <c r="F5872" s="14">
        <v>0</v>
      </c>
    </row>
    <row r="5873" spans="1:6" x14ac:dyDescent="0.3">
      <c r="A5873" s="425">
        <v>47505</v>
      </c>
      <c r="B5873" s="12">
        <v>22</v>
      </c>
      <c r="C5873" s="426">
        <v>12.11</v>
      </c>
      <c r="D5873" s="426">
        <v>26.626600000000003</v>
      </c>
      <c r="E5873" s="14">
        <v>3.4342446945165999</v>
      </c>
      <c r="F5873" s="14">
        <v>0</v>
      </c>
    </row>
    <row r="5874" spans="1:6" x14ac:dyDescent="0.3">
      <c r="A5874" s="425">
        <v>47506</v>
      </c>
      <c r="B5874" s="12">
        <v>23</v>
      </c>
      <c r="C5874" s="426">
        <v>5.6444444444444439</v>
      </c>
      <c r="D5874" s="426">
        <v>26.721320000000002</v>
      </c>
      <c r="E5874" s="14">
        <v>3.473696326564276</v>
      </c>
      <c r="F5874" s="14">
        <v>0</v>
      </c>
    </row>
    <row r="5875" spans="1:6" x14ac:dyDescent="0.3">
      <c r="A5875" s="425">
        <v>47507</v>
      </c>
      <c r="B5875" s="12">
        <v>24</v>
      </c>
      <c r="C5875" s="426">
        <v>1.03125</v>
      </c>
      <c r="D5875" s="426">
        <v>26.667559999999998</v>
      </c>
      <c r="E5875" s="14">
        <v>3.451256480250513</v>
      </c>
      <c r="F5875" s="14">
        <v>0</v>
      </c>
    </row>
    <row r="5876" spans="1:6" x14ac:dyDescent="0.3">
      <c r="A5876" s="425">
        <v>47508</v>
      </c>
      <c r="B5876" s="12">
        <v>25</v>
      </c>
      <c r="C5876" s="426">
        <v>3.2600000000000002</v>
      </c>
      <c r="D5876" s="426">
        <v>26.734120000000004</v>
      </c>
      <c r="E5876" s="14">
        <v>3.4790578889487258</v>
      </c>
      <c r="F5876" s="14">
        <v>0</v>
      </c>
    </row>
    <row r="5877" spans="1:6" x14ac:dyDescent="0.3">
      <c r="A5877" s="425">
        <v>47509</v>
      </c>
      <c r="B5877" s="12">
        <v>26</v>
      </c>
      <c r="C5877" s="426">
        <v>4.6375000000000002</v>
      </c>
      <c r="D5877" s="426">
        <v>26.585639999999998</v>
      </c>
      <c r="E5877" s="14">
        <v>3.4173065125242172</v>
      </c>
      <c r="F5877" s="14">
        <v>0</v>
      </c>
    </row>
    <row r="5878" spans="1:6" x14ac:dyDescent="0.3">
      <c r="A5878" s="425">
        <v>47510</v>
      </c>
      <c r="B5878" s="12">
        <v>27</v>
      </c>
      <c r="C5878" s="426">
        <v>12.264999999999999</v>
      </c>
      <c r="D5878" s="426">
        <v>26.59076</v>
      </c>
      <c r="E5878" s="14">
        <v>3.4194197637058745</v>
      </c>
      <c r="F5878" s="14">
        <v>0</v>
      </c>
    </row>
    <row r="5879" spans="1:6" x14ac:dyDescent="0.3">
      <c r="A5879" s="425">
        <v>47511</v>
      </c>
      <c r="B5879" s="12">
        <v>28</v>
      </c>
      <c r="C5879" s="426">
        <v>2.1222222222222222</v>
      </c>
      <c r="D5879" s="426">
        <v>26.529320000000002</v>
      </c>
      <c r="E5879" s="14">
        <v>3.3941364978127977</v>
      </c>
      <c r="F5879" s="14">
        <v>0</v>
      </c>
    </row>
    <row r="5880" spans="1:6" x14ac:dyDescent="0.3">
      <c r="A5880" s="425">
        <v>47512</v>
      </c>
      <c r="B5880" s="12">
        <v>29</v>
      </c>
      <c r="C5880" s="426">
        <v>4.9849999999999994</v>
      </c>
      <c r="D5880" s="426">
        <v>26.465888888888891</v>
      </c>
      <c r="E5880" s="14">
        <v>3.3682070110553153</v>
      </c>
      <c r="F5880" s="14">
        <v>0</v>
      </c>
    </row>
    <row r="5881" spans="1:6" x14ac:dyDescent="0.3">
      <c r="A5881" s="425">
        <v>47513</v>
      </c>
      <c r="B5881" s="12">
        <v>30</v>
      </c>
      <c r="C5881" s="426">
        <v>23.512499999999999</v>
      </c>
      <c r="D5881" s="426">
        <v>26.639400000000002</v>
      </c>
      <c r="E5881" s="14">
        <v>3.4395529659074855</v>
      </c>
      <c r="F5881" s="14">
        <v>0</v>
      </c>
    </row>
    <row r="5882" spans="1:6" x14ac:dyDescent="0.3">
      <c r="A5882" s="425">
        <v>47514</v>
      </c>
      <c r="B5882" s="12">
        <v>31</v>
      </c>
      <c r="C5882" s="426">
        <v>7.1099999999999994</v>
      </c>
      <c r="D5882" s="426">
        <v>26.398759999999999</v>
      </c>
      <c r="E5882" s="14">
        <v>3.3409570895002476</v>
      </c>
      <c r="F5882" s="14">
        <v>0</v>
      </c>
    </row>
    <row r="5883" spans="1:6" x14ac:dyDescent="0.3">
      <c r="A5883" s="425">
        <v>47515</v>
      </c>
      <c r="B5883" s="12">
        <v>32</v>
      </c>
      <c r="C5883" s="426">
        <v>12.071428571428571</v>
      </c>
      <c r="D5883" s="426">
        <v>26.398759999999999</v>
      </c>
      <c r="E5883" s="14">
        <v>3.3137948367400822</v>
      </c>
      <c r="F5883" s="14">
        <v>0</v>
      </c>
    </row>
    <row r="5884" spans="1:6" x14ac:dyDescent="0.3">
      <c r="A5884" s="425">
        <v>47516</v>
      </c>
      <c r="B5884" s="12">
        <v>33</v>
      </c>
      <c r="C5884" s="426">
        <v>16.84375</v>
      </c>
      <c r="D5884" s="426">
        <v>26.304040000000004</v>
      </c>
      <c r="E5884" s="14">
        <v>3.2759880825449814</v>
      </c>
      <c r="F5884" s="14">
        <v>0</v>
      </c>
    </row>
    <row r="5885" spans="1:6" x14ac:dyDescent="0.3">
      <c r="A5885" s="425">
        <v>47517</v>
      </c>
      <c r="B5885" s="12">
        <v>34</v>
      </c>
      <c r="C5885" s="426">
        <v>8.9500000000000011</v>
      </c>
      <c r="D5885" s="426">
        <v>26.457639999999998</v>
      </c>
      <c r="E5885" s="14">
        <v>3.3374914326724672</v>
      </c>
      <c r="F5885" s="14">
        <v>0</v>
      </c>
    </row>
    <row r="5886" spans="1:6" x14ac:dyDescent="0.3">
      <c r="A5886" s="425">
        <v>47518</v>
      </c>
      <c r="B5886" s="12">
        <v>35</v>
      </c>
      <c r="C5886" s="426">
        <v>3.4833333333333334</v>
      </c>
      <c r="D5886" s="426">
        <v>26.48836</v>
      </c>
      <c r="E5886" s="14">
        <v>3.349914383142397</v>
      </c>
      <c r="F5886" s="14">
        <v>0</v>
      </c>
    </row>
    <row r="5887" spans="1:6" x14ac:dyDescent="0.3">
      <c r="A5887" s="425">
        <v>47519</v>
      </c>
      <c r="B5887" s="12">
        <v>36</v>
      </c>
      <c r="C5887" s="426">
        <v>8.6</v>
      </c>
      <c r="D5887" s="426">
        <v>26.403880000000001</v>
      </c>
      <c r="E5887" s="14">
        <v>3.315849465378963</v>
      </c>
      <c r="F5887" s="14">
        <v>0</v>
      </c>
    </row>
    <row r="5888" spans="1:6" x14ac:dyDescent="0.3">
      <c r="A5888" s="425">
        <v>47520</v>
      </c>
      <c r="B5888" s="12">
        <v>37</v>
      </c>
      <c r="C5888" s="426">
        <v>5.5277777777777777</v>
      </c>
      <c r="D5888" s="426">
        <v>26.659880000000001</v>
      </c>
      <c r="E5888" s="14">
        <v>3.4200281414433102</v>
      </c>
      <c r="F5888" s="14">
        <v>0</v>
      </c>
    </row>
    <row r="5889" spans="1:6" x14ac:dyDescent="0.3">
      <c r="A5889" s="425">
        <v>47521</v>
      </c>
      <c r="B5889" s="12">
        <v>38</v>
      </c>
      <c r="C5889" s="426">
        <v>10.029999999999999</v>
      </c>
      <c r="D5889" s="426">
        <v>26.50628</v>
      </c>
      <c r="E5889" s="14">
        <v>3.3571799729257874</v>
      </c>
      <c r="F5889" s="14">
        <v>0</v>
      </c>
    </row>
    <row r="5890" spans="1:6" x14ac:dyDescent="0.3">
      <c r="A5890" s="425">
        <v>47522</v>
      </c>
      <c r="B5890" s="12">
        <v>39</v>
      </c>
      <c r="C5890" s="426">
        <v>10.78888888888889</v>
      </c>
      <c r="D5890" s="426">
        <v>26.508839999999999</v>
      </c>
      <c r="E5890" s="14">
        <v>3.3582190499716496</v>
      </c>
      <c r="F5890" s="14">
        <v>0</v>
      </c>
    </row>
    <row r="5891" spans="1:6" x14ac:dyDescent="0.3">
      <c r="A5891" s="425">
        <v>47523</v>
      </c>
      <c r="B5891" s="12">
        <v>40</v>
      </c>
      <c r="C5891" s="426">
        <v>6.58</v>
      </c>
      <c r="D5891" s="426">
        <v>26.542120000000004</v>
      </c>
      <c r="E5891" s="14">
        <v>3.3717529040419318</v>
      </c>
      <c r="F5891" s="14">
        <v>0</v>
      </c>
    </row>
    <row r="5892" spans="1:6" x14ac:dyDescent="0.3">
      <c r="A5892" s="425">
        <v>47524</v>
      </c>
      <c r="B5892" s="12">
        <v>41</v>
      </c>
      <c r="C5892" s="426">
        <v>6.5055555555555555</v>
      </c>
      <c r="D5892" s="426">
        <v>26.437159999999999</v>
      </c>
      <c r="E5892" s="14">
        <v>3.3292321462019645</v>
      </c>
      <c r="F5892" s="14">
        <v>0</v>
      </c>
    </row>
    <row r="5893" spans="1:6" x14ac:dyDescent="0.3">
      <c r="A5893" s="425">
        <v>47525</v>
      </c>
      <c r="B5893" s="12">
        <v>42</v>
      </c>
      <c r="C5893" s="426">
        <v>10.490000000000002</v>
      </c>
      <c r="D5893" s="426">
        <v>26.411559999999998</v>
      </c>
      <c r="E5893" s="14">
        <v>3.3189335303552912</v>
      </c>
      <c r="F5893" s="14">
        <v>0</v>
      </c>
    </row>
    <row r="5894" spans="1:6" x14ac:dyDescent="0.3">
      <c r="A5894" s="425">
        <v>47526</v>
      </c>
      <c r="B5894" s="12">
        <v>43</v>
      </c>
      <c r="C5894" s="426">
        <v>17.12777777777778</v>
      </c>
      <c r="D5894" s="426">
        <v>26.352679999999999</v>
      </c>
      <c r="E5894" s="14">
        <v>3.2953540715741592</v>
      </c>
      <c r="F5894" s="14">
        <v>0</v>
      </c>
    </row>
    <row r="5895" spans="1:6" x14ac:dyDescent="0.3">
      <c r="A5895" s="425">
        <v>47527</v>
      </c>
      <c r="B5895" s="12">
        <v>44</v>
      </c>
      <c r="C5895" s="426">
        <v>5.0250000000000004</v>
      </c>
      <c r="D5895" s="426">
        <v>26.401320000000002</v>
      </c>
      <c r="E5895" s="14">
        <v>3.3148220096089664</v>
      </c>
      <c r="F5895" s="14">
        <v>0</v>
      </c>
    </row>
    <row r="5896" spans="1:6" x14ac:dyDescent="0.3">
      <c r="A5896" s="425">
        <v>47528</v>
      </c>
      <c r="B5896" s="12">
        <v>45</v>
      </c>
      <c r="C5896" s="426">
        <v>17.324999999999999</v>
      </c>
      <c r="D5896" s="426">
        <v>26.377711111111111</v>
      </c>
      <c r="E5896" s="14">
        <v>3.3053599155901288</v>
      </c>
      <c r="F5896" s="14">
        <v>0</v>
      </c>
    </row>
    <row r="5897" spans="1:6" x14ac:dyDescent="0.3">
      <c r="A5897" s="425">
        <v>47529</v>
      </c>
      <c r="B5897" s="12">
        <v>46</v>
      </c>
      <c r="C5897" s="426">
        <v>1.9666666666666666</v>
      </c>
      <c r="D5897" s="426">
        <v>26.389088888888889</v>
      </c>
      <c r="E5897" s="14">
        <v>3.3099169585459203</v>
      </c>
      <c r="F5897" s="14">
        <v>0</v>
      </c>
    </row>
    <row r="5898" spans="1:6" x14ac:dyDescent="0.3">
      <c r="A5898" s="425">
        <v>47530</v>
      </c>
      <c r="B5898" s="12">
        <v>47</v>
      </c>
      <c r="C5898" s="426">
        <v>11.284999999999998</v>
      </c>
      <c r="D5898" s="426">
        <v>26.329640000000005</v>
      </c>
      <c r="E5898" s="14">
        <v>3.2861680109529412</v>
      </c>
      <c r="F5898" s="14">
        <v>0</v>
      </c>
    </row>
    <row r="5899" spans="1:6" x14ac:dyDescent="0.3">
      <c r="A5899" s="425">
        <v>47531</v>
      </c>
      <c r="B5899" s="12">
        <v>48</v>
      </c>
      <c r="C5899" s="426">
        <v>5.7700000000000005</v>
      </c>
      <c r="D5899" s="426">
        <v>26.283560000000001</v>
      </c>
      <c r="E5899" s="14">
        <v>3.2678644387754767</v>
      </c>
      <c r="F5899" s="14">
        <v>0</v>
      </c>
    </row>
    <row r="5900" spans="1:6" x14ac:dyDescent="0.3">
      <c r="A5900" s="425">
        <v>47532</v>
      </c>
      <c r="B5900" s="12">
        <v>49</v>
      </c>
      <c r="C5900" s="426">
        <v>14.875</v>
      </c>
      <c r="D5900" s="426">
        <v>26.311720000000001</v>
      </c>
      <c r="E5900" s="14">
        <v>3.279039099799665</v>
      </c>
      <c r="F5900" s="14">
        <v>0</v>
      </c>
    </row>
    <row r="5901" spans="1:6" x14ac:dyDescent="0.3">
      <c r="A5901" s="425">
        <v>47533</v>
      </c>
      <c r="B5901" s="12">
        <v>50</v>
      </c>
      <c r="C5901" s="426">
        <v>13.855</v>
      </c>
      <c r="D5901" s="426">
        <v>26.201640000000005</v>
      </c>
      <c r="E5901" s="14">
        <v>3.2355500206609391</v>
      </c>
      <c r="F5901" s="14">
        <v>0</v>
      </c>
    </row>
    <row r="5902" spans="1:6" x14ac:dyDescent="0.3">
      <c r="A5902" s="425">
        <v>47534</v>
      </c>
      <c r="B5902" s="12">
        <v>51</v>
      </c>
      <c r="C5902" s="426">
        <v>4.9666666666666668</v>
      </c>
      <c r="D5902" s="426">
        <v>26.48068</v>
      </c>
      <c r="E5902" s="14">
        <v>3.3468048162069746</v>
      </c>
      <c r="F5902" s="14">
        <v>0</v>
      </c>
    </row>
    <row r="5903" spans="1:6" x14ac:dyDescent="0.3">
      <c r="A5903" s="425">
        <v>47535</v>
      </c>
      <c r="B5903" s="12">
        <v>52</v>
      </c>
      <c r="C5903" s="426">
        <v>10.005555555555553</v>
      </c>
      <c r="D5903" s="426">
        <v>26.237480000000001</v>
      </c>
      <c r="E5903" s="14">
        <v>3.2496521386892354</v>
      </c>
      <c r="F5903" s="14">
        <v>0</v>
      </c>
    </row>
    <row r="5904" spans="1:6" x14ac:dyDescent="0.3">
      <c r="A5904" s="425">
        <v>47536</v>
      </c>
      <c r="B5904" s="12">
        <v>53</v>
      </c>
      <c r="C5904" s="426">
        <v>7.5650000000000004</v>
      </c>
      <c r="D5904" s="426">
        <v>26.47044</v>
      </c>
      <c r="E5904" s="14">
        <v>3.3426626987086192</v>
      </c>
      <c r="F5904" s="14">
        <v>0</v>
      </c>
    </row>
    <row r="5905" spans="1:6" x14ac:dyDescent="0.3">
      <c r="A5905" s="425">
        <v>47537</v>
      </c>
      <c r="B5905" s="12">
        <v>54</v>
      </c>
      <c r="C5905" s="426">
        <v>12.25</v>
      </c>
      <c r="D5905" s="426">
        <v>26.490919999999999</v>
      </c>
      <c r="E5905" s="14">
        <v>3.3509514729849936</v>
      </c>
      <c r="F5905" s="14">
        <v>0</v>
      </c>
    </row>
    <row r="5906" spans="1:6" x14ac:dyDescent="0.3">
      <c r="A5906" s="425">
        <v>47538</v>
      </c>
      <c r="B5906" s="12">
        <v>55</v>
      </c>
      <c r="C5906" s="426">
        <v>9.21875</v>
      </c>
      <c r="D5906" s="426">
        <v>26.513960000000004</v>
      </c>
      <c r="E5906" s="14">
        <v>3.360298056058276</v>
      </c>
      <c r="F5906" s="14">
        <v>0</v>
      </c>
    </row>
    <row r="5907" spans="1:6" x14ac:dyDescent="0.3">
      <c r="A5907" s="425">
        <v>47539</v>
      </c>
      <c r="B5907" s="12">
        <v>56</v>
      </c>
      <c r="C5907" s="426">
        <v>7.7111111111111104</v>
      </c>
      <c r="D5907" s="426">
        <v>26.593320000000002</v>
      </c>
      <c r="E5907" s="14">
        <v>3.392668065375716</v>
      </c>
      <c r="F5907" s="14">
        <v>0</v>
      </c>
    </row>
    <row r="5908" spans="1:6" x14ac:dyDescent="0.3">
      <c r="A5908" s="425">
        <v>47540</v>
      </c>
      <c r="B5908" s="12">
        <v>57</v>
      </c>
      <c r="C5908" s="426">
        <v>7.8250000000000002</v>
      </c>
      <c r="D5908" s="426">
        <v>26.577960000000004</v>
      </c>
      <c r="E5908" s="14">
        <v>3.3863815630015521</v>
      </c>
      <c r="F5908" s="14">
        <v>0</v>
      </c>
    </row>
    <row r="5909" spans="1:6" x14ac:dyDescent="0.3">
      <c r="A5909" s="425">
        <v>47541</v>
      </c>
      <c r="B5909" s="12">
        <v>58</v>
      </c>
      <c r="C5909" s="426">
        <v>7.3944444444444439</v>
      </c>
      <c r="D5909" s="426">
        <v>26.409000000000006</v>
      </c>
      <c r="E5909" s="14">
        <v>3.3179052257261641</v>
      </c>
      <c r="F5909" s="14">
        <v>0</v>
      </c>
    </row>
    <row r="5910" spans="1:6" x14ac:dyDescent="0.3">
      <c r="A5910" s="425">
        <v>47542</v>
      </c>
      <c r="B5910" s="12">
        <v>59</v>
      </c>
      <c r="C5910" s="426">
        <v>9.0055555555555546</v>
      </c>
      <c r="D5910" s="426">
        <v>26.542120000000004</v>
      </c>
      <c r="E5910" s="14">
        <v>3.3717529040419318</v>
      </c>
      <c r="F5910" s="14">
        <v>0</v>
      </c>
    </row>
    <row r="5911" spans="1:6" x14ac:dyDescent="0.3">
      <c r="A5911" s="425">
        <v>47543</v>
      </c>
      <c r="B5911" s="12">
        <v>60</v>
      </c>
      <c r="C5911" s="426">
        <v>10.668749999999999</v>
      </c>
      <c r="D5911" s="426">
        <v>26.48836</v>
      </c>
      <c r="E5911" s="14">
        <v>3.3224560685264759</v>
      </c>
      <c r="F5911" s="14">
        <v>0</v>
      </c>
    </row>
    <row r="5912" spans="1:6" x14ac:dyDescent="0.3">
      <c r="A5912" s="425">
        <v>47544</v>
      </c>
      <c r="B5912" s="12">
        <v>61</v>
      </c>
      <c r="C5912" s="426">
        <v>13.237500000000001</v>
      </c>
      <c r="D5912" s="426">
        <v>26.411559999999998</v>
      </c>
      <c r="E5912" s="14">
        <v>3.2917291571556584</v>
      </c>
      <c r="F5912" s="14">
        <v>0</v>
      </c>
    </row>
    <row r="5913" spans="1:6" x14ac:dyDescent="0.3">
      <c r="A5913" s="425">
        <v>47545</v>
      </c>
      <c r="B5913" s="12">
        <v>62</v>
      </c>
      <c r="C5913" s="426">
        <v>13.399999999999999</v>
      </c>
      <c r="D5913" s="426">
        <v>26.096679999999999</v>
      </c>
      <c r="E5913" s="14">
        <v>3.1683823955380843</v>
      </c>
      <c r="F5913" s="14">
        <v>0</v>
      </c>
    </row>
    <row r="5914" spans="1:6" x14ac:dyDescent="0.3">
      <c r="A5914" s="425">
        <v>47546</v>
      </c>
      <c r="B5914" s="12">
        <v>63</v>
      </c>
      <c r="C5914" s="426">
        <v>11.177777777777779</v>
      </c>
      <c r="D5914" s="426">
        <v>26.209320000000002</v>
      </c>
      <c r="E5914" s="14">
        <v>3.2120216329933178</v>
      </c>
      <c r="F5914" s="14">
        <v>0</v>
      </c>
    </row>
    <row r="5915" spans="1:6" x14ac:dyDescent="0.3">
      <c r="A5915" s="425">
        <v>47547</v>
      </c>
      <c r="B5915" s="12">
        <v>64</v>
      </c>
      <c r="C5915" s="426">
        <v>8.9050000000000011</v>
      </c>
      <c r="D5915" s="426">
        <v>26.362920000000003</v>
      </c>
      <c r="E5915" s="14">
        <v>3.2723994828205978</v>
      </c>
      <c r="F5915" s="14">
        <v>0</v>
      </c>
    </row>
    <row r="5916" spans="1:6" x14ac:dyDescent="0.3">
      <c r="A5916" s="425">
        <v>47548</v>
      </c>
      <c r="B5916" s="12">
        <v>65</v>
      </c>
      <c r="C5916" s="426">
        <v>2.7571428571428571</v>
      </c>
      <c r="D5916" s="426">
        <v>26.588200000000001</v>
      </c>
      <c r="E5916" s="14">
        <v>3.3627798564298299</v>
      </c>
      <c r="F5916" s="14">
        <v>0</v>
      </c>
    </row>
    <row r="5917" spans="1:6" x14ac:dyDescent="0.3">
      <c r="A5917" s="425">
        <v>47549</v>
      </c>
      <c r="B5917" s="12">
        <v>66</v>
      </c>
      <c r="C5917" s="426">
        <v>15.13125</v>
      </c>
      <c r="D5917" s="426">
        <v>26.401320000000002</v>
      </c>
      <c r="E5917" s="14">
        <v>3.287651337399057</v>
      </c>
      <c r="F5917" s="14">
        <v>0</v>
      </c>
    </row>
    <row r="5918" spans="1:6" x14ac:dyDescent="0.3">
      <c r="A5918" s="425">
        <v>47550</v>
      </c>
      <c r="B5918" s="12">
        <v>67</v>
      </c>
      <c r="C5918" s="426">
        <v>17.407142857142855</v>
      </c>
      <c r="D5918" s="426">
        <v>26.4602</v>
      </c>
      <c r="E5918" s="14">
        <v>3.3111601588419477</v>
      </c>
      <c r="F5918" s="14">
        <v>0</v>
      </c>
    </row>
    <row r="5919" spans="1:6" x14ac:dyDescent="0.3">
      <c r="A5919" s="425">
        <v>47551</v>
      </c>
      <c r="B5919" s="12">
        <v>68</v>
      </c>
      <c r="C5919" s="426">
        <v>0.99375000000000002</v>
      </c>
      <c r="D5919" s="426">
        <v>26.595880000000001</v>
      </c>
      <c r="E5919" s="14">
        <v>3.3658994616454625</v>
      </c>
      <c r="F5919" s="14">
        <v>0</v>
      </c>
    </row>
    <row r="5920" spans="1:6" x14ac:dyDescent="0.3">
      <c r="A5920" s="425">
        <v>47552</v>
      </c>
      <c r="B5920" s="12">
        <v>69</v>
      </c>
      <c r="C5920" s="426">
        <v>2.0874999999999999</v>
      </c>
      <c r="D5920" s="426">
        <v>26.501159999999999</v>
      </c>
      <c r="E5920" s="14">
        <v>3.3276018291365066</v>
      </c>
      <c r="F5920" s="14">
        <v>0</v>
      </c>
    </row>
    <row r="5921" spans="1:6" x14ac:dyDescent="0.3">
      <c r="A5921" s="425">
        <v>47553</v>
      </c>
      <c r="B5921" s="12">
        <v>70</v>
      </c>
      <c r="C5921" s="426">
        <v>15.242857142857144</v>
      </c>
      <c r="D5921" s="426">
        <v>26.429480000000002</v>
      </c>
      <c r="E5921" s="14">
        <v>3.2988761491029455</v>
      </c>
      <c r="F5921" s="14">
        <v>0</v>
      </c>
    </row>
    <row r="5922" spans="1:6" x14ac:dyDescent="0.3">
      <c r="A5922" s="425">
        <v>47554</v>
      </c>
      <c r="B5922" s="12">
        <v>71</v>
      </c>
      <c r="C5922" s="426">
        <v>13.154999999999998</v>
      </c>
      <c r="D5922" s="426">
        <v>26.117159999999998</v>
      </c>
      <c r="E5922" s="14">
        <v>3.1762767773521445</v>
      </c>
      <c r="F5922" s="14">
        <v>0</v>
      </c>
    </row>
    <row r="5923" spans="1:6" x14ac:dyDescent="0.3">
      <c r="A5923" s="425">
        <v>47555</v>
      </c>
      <c r="B5923" s="12">
        <v>72</v>
      </c>
      <c r="C5923" s="426">
        <v>24.745000000000001</v>
      </c>
      <c r="D5923" s="426">
        <v>26.408999999999999</v>
      </c>
      <c r="E5923" s="14">
        <v>3.290709281252997</v>
      </c>
      <c r="F5923" s="14">
        <v>0</v>
      </c>
    </row>
    <row r="5924" spans="1:6" x14ac:dyDescent="0.3">
      <c r="A5924" s="425">
        <v>47556</v>
      </c>
      <c r="B5924" s="12">
        <v>73</v>
      </c>
      <c r="C5924" s="426">
        <v>20.672222222222224</v>
      </c>
      <c r="D5924" s="426">
        <v>26.133088888888892</v>
      </c>
      <c r="E5924" s="14">
        <v>3.182429139166886</v>
      </c>
      <c r="F5924" s="14">
        <v>0</v>
      </c>
    </row>
    <row r="5925" spans="1:6" x14ac:dyDescent="0.3">
      <c r="A5925" s="425">
        <v>47557</v>
      </c>
      <c r="B5925" s="12">
        <v>74</v>
      </c>
      <c r="C5925" s="426">
        <v>21.758333333333336</v>
      </c>
      <c r="D5925" s="426">
        <v>26.554066666666671</v>
      </c>
      <c r="E5925" s="14">
        <v>3.3489456910952109</v>
      </c>
      <c r="F5925" s="14">
        <v>0</v>
      </c>
    </row>
    <row r="5926" spans="1:6" x14ac:dyDescent="0.3">
      <c r="A5926" s="425">
        <v>47558</v>
      </c>
      <c r="B5926" s="12">
        <v>75</v>
      </c>
      <c r="C5926" s="426">
        <v>8.1624999999999996</v>
      </c>
      <c r="D5926" s="426">
        <v>26.571133333333336</v>
      </c>
      <c r="E5926" s="14">
        <v>3.3558565007513397</v>
      </c>
      <c r="F5926" s="14">
        <v>0</v>
      </c>
    </row>
    <row r="5927" spans="1:6" x14ac:dyDescent="0.3">
      <c r="A5927" s="425">
        <v>47559</v>
      </c>
      <c r="B5927" s="12">
        <v>76</v>
      </c>
      <c r="C5927" s="426">
        <v>8.1444444444444439</v>
      </c>
      <c r="D5927" s="426">
        <v>26.704822222222223</v>
      </c>
      <c r="E5927" s="14">
        <v>3.4104258309531628</v>
      </c>
      <c r="F5927" s="14">
        <v>0</v>
      </c>
    </row>
    <row r="5928" spans="1:6" x14ac:dyDescent="0.3">
      <c r="A5928" s="425">
        <v>47560</v>
      </c>
      <c r="B5928" s="12">
        <v>77</v>
      </c>
      <c r="C5928" s="426">
        <v>5.6333333333333337</v>
      </c>
      <c r="D5928" s="426">
        <v>26.5626</v>
      </c>
      <c r="E5928" s="14">
        <v>3.3523995281445873</v>
      </c>
      <c r="F5928" s="14">
        <v>0</v>
      </c>
    </row>
    <row r="5929" spans="1:6" x14ac:dyDescent="0.3">
      <c r="A5929" s="425">
        <v>47561</v>
      </c>
      <c r="B5929" s="12">
        <v>78</v>
      </c>
      <c r="C5929" s="426">
        <v>7.6388888888888875</v>
      </c>
      <c r="D5929" s="426">
        <v>26.591044444444446</v>
      </c>
      <c r="E5929" s="14">
        <v>3.363934969327588</v>
      </c>
      <c r="F5929" s="14">
        <v>0</v>
      </c>
    </row>
    <row r="5930" spans="1:6" x14ac:dyDescent="0.3">
      <c r="A5930" s="425">
        <v>47562</v>
      </c>
      <c r="B5930" s="12">
        <v>79</v>
      </c>
      <c r="C5930" s="426">
        <v>7.8611111111111107</v>
      </c>
      <c r="D5930" s="426">
        <v>26.480111111111114</v>
      </c>
      <c r="E5930" s="14">
        <v>3.3191436403212284</v>
      </c>
      <c r="F5930" s="14">
        <v>0</v>
      </c>
    </row>
    <row r="5931" spans="1:6" x14ac:dyDescent="0.3">
      <c r="A5931" s="425">
        <v>47563</v>
      </c>
      <c r="B5931" s="12">
        <v>80</v>
      </c>
      <c r="C5931" s="426">
        <v>19.727777777777781</v>
      </c>
      <c r="D5931" s="426">
        <v>26.448822222222226</v>
      </c>
      <c r="E5931" s="14">
        <v>3.3066058070252335</v>
      </c>
      <c r="F5931" s="14">
        <v>0</v>
      </c>
    </row>
    <row r="5932" spans="1:6" x14ac:dyDescent="0.3">
      <c r="A5932" s="425">
        <v>47564</v>
      </c>
      <c r="B5932" s="12">
        <v>81</v>
      </c>
      <c r="C5932" s="426">
        <v>21.9375</v>
      </c>
      <c r="D5932" s="426">
        <v>26.229800000000004</v>
      </c>
      <c r="E5932" s="14">
        <v>3.2200139329365824</v>
      </c>
      <c r="F5932" s="14">
        <v>0</v>
      </c>
    </row>
    <row r="5933" spans="1:6" x14ac:dyDescent="0.3">
      <c r="A5933" s="425">
        <v>47565</v>
      </c>
      <c r="B5933" s="12">
        <v>82</v>
      </c>
      <c r="C5933" s="426">
        <v>12.483333333333333</v>
      </c>
      <c r="D5933" s="426">
        <v>26.539844444444448</v>
      </c>
      <c r="E5933" s="14">
        <v>3.343196261341701</v>
      </c>
      <c r="F5933" s="14">
        <v>0</v>
      </c>
    </row>
    <row r="5934" spans="1:6" x14ac:dyDescent="0.3">
      <c r="A5934" s="425">
        <v>47566</v>
      </c>
      <c r="B5934" s="12">
        <v>83</v>
      </c>
      <c r="C5934" s="426">
        <v>1.51</v>
      </c>
      <c r="D5934" s="426">
        <v>26.448822222222223</v>
      </c>
      <c r="E5934" s="14">
        <v>3.3066058070252335</v>
      </c>
      <c r="F5934" s="14">
        <v>0</v>
      </c>
    </row>
    <row r="5935" spans="1:6" x14ac:dyDescent="0.3">
      <c r="A5935" s="425">
        <v>47567</v>
      </c>
      <c r="B5935" s="12">
        <v>84</v>
      </c>
      <c r="C5935" s="426">
        <v>6.1111111111111107</v>
      </c>
      <c r="D5935" s="426">
        <v>26.497177777777779</v>
      </c>
      <c r="E5935" s="14">
        <v>3.3260001716164043</v>
      </c>
      <c r="F5935" s="14">
        <v>0</v>
      </c>
    </row>
    <row r="5936" spans="1:6" x14ac:dyDescent="0.3">
      <c r="A5936" s="425">
        <v>47568</v>
      </c>
      <c r="B5936" s="12">
        <v>85</v>
      </c>
      <c r="C5936" s="426">
        <v>5.625</v>
      </c>
      <c r="D5936" s="426">
        <v>26.610955555555556</v>
      </c>
      <c r="E5936" s="14">
        <v>3.3720305264747359</v>
      </c>
      <c r="F5936" s="14">
        <v>0</v>
      </c>
    </row>
    <row r="5937" spans="1:6" x14ac:dyDescent="0.3">
      <c r="A5937" s="425">
        <v>47569</v>
      </c>
      <c r="B5937" s="12">
        <v>86</v>
      </c>
      <c r="C5937" s="426">
        <v>9.7833333333333332</v>
      </c>
      <c r="D5937" s="426">
        <v>26.463044444444449</v>
      </c>
      <c r="E5937" s="14">
        <v>3.31229961452896</v>
      </c>
      <c r="F5937" s="14">
        <v>0</v>
      </c>
    </row>
    <row r="5938" spans="1:6" x14ac:dyDescent="0.3">
      <c r="A5938" s="425">
        <v>47570</v>
      </c>
      <c r="B5938" s="12">
        <v>87</v>
      </c>
      <c r="C5938" s="426">
        <v>0.35000000000000003</v>
      </c>
      <c r="D5938" s="426">
        <v>26.511400000000002</v>
      </c>
      <c r="E5938" s="14">
        <v>3.3317235059989345</v>
      </c>
      <c r="F5938" s="14">
        <v>0</v>
      </c>
    </row>
    <row r="5939" spans="1:6" x14ac:dyDescent="0.3">
      <c r="A5939" s="425">
        <v>47571</v>
      </c>
      <c r="B5939" s="12">
        <v>88</v>
      </c>
      <c r="C5939" s="426">
        <v>11.795000000000002</v>
      </c>
      <c r="D5939" s="426">
        <v>26.5626</v>
      </c>
      <c r="E5939" s="14">
        <v>3.3523995281445873</v>
      </c>
      <c r="F5939" s="14">
        <v>0</v>
      </c>
    </row>
    <row r="5940" spans="1:6" x14ac:dyDescent="0.3">
      <c r="A5940" s="425">
        <v>47572</v>
      </c>
      <c r="B5940" s="12">
        <v>89</v>
      </c>
      <c r="C5940" s="426">
        <v>4.21</v>
      </c>
      <c r="D5940" s="426">
        <v>26.608111111111114</v>
      </c>
      <c r="E5940" s="14">
        <v>3.3708729716157024</v>
      </c>
      <c r="F5940" s="14">
        <v>0</v>
      </c>
    </row>
    <row r="5941" spans="1:6" x14ac:dyDescent="0.3">
      <c r="A5941" s="425">
        <v>47573</v>
      </c>
      <c r="B5941" s="12">
        <v>90</v>
      </c>
      <c r="C5941" s="426">
        <v>2.8</v>
      </c>
      <c r="D5941" s="426">
        <v>26.426066666666671</v>
      </c>
      <c r="E5941" s="14">
        <v>3.2975137565263752</v>
      </c>
      <c r="F5941" s="14">
        <v>0</v>
      </c>
    </row>
    <row r="5942" spans="1:6" x14ac:dyDescent="0.3">
      <c r="A5942" s="425">
        <v>47574</v>
      </c>
      <c r="B5942" s="12">
        <v>91</v>
      </c>
      <c r="C5942" s="426">
        <v>7.9111111111111097</v>
      </c>
      <c r="D5942" s="426">
        <v>26.650777777777776</v>
      </c>
      <c r="E5942" s="14">
        <v>3.3602706987788382</v>
      </c>
      <c r="F5942" s="14">
        <v>0</v>
      </c>
    </row>
    <row r="5943" spans="1:6" x14ac:dyDescent="0.3">
      <c r="A5943" s="425">
        <v>47575</v>
      </c>
      <c r="B5943" s="12">
        <v>92</v>
      </c>
      <c r="C5943" s="426">
        <v>5.4562499999999998</v>
      </c>
      <c r="D5943" s="426">
        <v>26.579666666666668</v>
      </c>
      <c r="E5943" s="14">
        <v>3.3315536626747968</v>
      </c>
      <c r="F5943" s="14">
        <v>0</v>
      </c>
    </row>
    <row r="5944" spans="1:6" x14ac:dyDescent="0.3">
      <c r="A5944" s="425">
        <v>47576</v>
      </c>
      <c r="B5944" s="12">
        <v>93</v>
      </c>
      <c r="C5944" s="426">
        <v>4.3187499999999996</v>
      </c>
      <c r="D5944" s="426">
        <v>26.596733333333333</v>
      </c>
      <c r="E5944" s="14">
        <v>3.3384260245262194</v>
      </c>
      <c r="F5944" s="14">
        <v>0</v>
      </c>
    </row>
    <row r="5945" spans="1:6" x14ac:dyDescent="0.3">
      <c r="A5945" s="425">
        <v>47577</v>
      </c>
      <c r="B5945" s="12">
        <v>94</v>
      </c>
      <c r="C5945" s="426">
        <v>2.916666666666667</v>
      </c>
      <c r="D5945" s="426">
        <v>26.42037777777778</v>
      </c>
      <c r="E5945" s="14">
        <v>3.2680107884213543</v>
      </c>
      <c r="F5945" s="14">
        <v>0</v>
      </c>
    </row>
    <row r="5946" spans="1:6" x14ac:dyDescent="0.3">
      <c r="A5946" s="425">
        <v>47578</v>
      </c>
      <c r="B5946" s="12">
        <v>95</v>
      </c>
      <c r="C5946" s="426">
        <v>10.293749999999999</v>
      </c>
      <c r="D5946" s="426">
        <v>26.573977777777777</v>
      </c>
      <c r="E5946" s="14">
        <v>3.3292656415616806</v>
      </c>
      <c r="F5946" s="14">
        <v>0</v>
      </c>
    </row>
    <row r="5947" spans="1:6" x14ac:dyDescent="0.3">
      <c r="A5947" s="425">
        <v>47579</v>
      </c>
      <c r="B5947" s="12">
        <v>96</v>
      </c>
      <c r="C5947" s="426">
        <v>13.434999999999999</v>
      </c>
      <c r="D5947" s="426">
        <v>26.511400000000002</v>
      </c>
      <c r="E5947" s="14">
        <v>3.3041886009906789</v>
      </c>
      <c r="F5947" s="14">
        <v>0</v>
      </c>
    </row>
    <row r="5948" spans="1:6" x14ac:dyDescent="0.3">
      <c r="A5948" s="425">
        <v>47580</v>
      </c>
      <c r="B5948" s="12">
        <v>97</v>
      </c>
      <c r="C5948" s="426">
        <v>8.8062499999999986</v>
      </c>
      <c r="D5948" s="426">
        <v>26.29237777777778</v>
      </c>
      <c r="E5948" s="14">
        <v>3.2177310568444679</v>
      </c>
      <c r="F5948" s="14">
        <v>0</v>
      </c>
    </row>
    <row r="5949" spans="1:6" x14ac:dyDescent="0.3">
      <c r="A5949" s="425">
        <v>47581</v>
      </c>
      <c r="B5949" s="12">
        <v>98</v>
      </c>
      <c r="C5949" s="426">
        <v>13.922222222222222</v>
      </c>
      <c r="D5949" s="426">
        <v>26.400466666666667</v>
      </c>
      <c r="E5949" s="14">
        <v>3.2601438562824567</v>
      </c>
      <c r="F5949" s="14">
        <v>0</v>
      </c>
    </row>
    <row r="5950" spans="1:6" x14ac:dyDescent="0.3">
      <c r="A5950" s="425">
        <v>47582</v>
      </c>
      <c r="B5950" s="12">
        <v>99</v>
      </c>
      <c r="C5950" s="426">
        <v>5.1333333333333337</v>
      </c>
      <c r="D5950" s="426">
        <v>26.061977777777777</v>
      </c>
      <c r="E5950" s="14">
        <v>3.1289715764186097</v>
      </c>
      <c r="F5950" s="14">
        <v>0</v>
      </c>
    </row>
    <row r="5951" spans="1:6" x14ac:dyDescent="0.3">
      <c r="A5951" s="425">
        <v>47583</v>
      </c>
      <c r="B5951" s="12">
        <v>100</v>
      </c>
      <c r="C5951" s="426">
        <v>9.5749999999999993</v>
      </c>
      <c r="D5951" s="426">
        <v>26.201355555555558</v>
      </c>
      <c r="E5951" s="14">
        <v>3.1823983469223576</v>
      </c>
      <c r="F5951" s="14">
        <v>0</v>
      </c>
    </row>
    <row r="5952" spans="1:6" x14ac:dyDescent="0.3">
      <c r="A5952" s="425">
        <v>47584</v>
      </c>
      <c r="B5952" s="12">
        <v>101</v>
      </c>
      <c r="C5952" s="426">
        <v>9.1222222222222218</v>
      </c>
      <c r="D5952" s="426">
        <v>26.531311111111116</v>
      </c>
      <c r="E5952" s="14">
        <v>3.3121495350152972</v>
      </c>
      <c r="F5952" s="14">
        <v>0</v>
      </c>
    </row>
    <row r="5953" spans="1:6" x14ac:dyDescent="0.3">
      <c r="A5953" s="425">
        <v>47585</v>
      </c>
      <c r="B5953" s="12">
        <v>102</v>
      </c>
      <c r="C5953" s="426">
        <v>7.4149999999999991</v>
      </c>
      <c r="D5953" s="426">
        <v>26.44028888888889</v>
      </c>
      <c r="E5953" s="14">
        <v>3.2758945652759119</v>
      </c>
      <c r="F5953" s="14">
        <v>0</v>
      </c>
    </row>
    <row r="5954" spans="1:6" x14ac:dyDescent="0.3">
      <c r="A5954" s="425">
        <v>47586</v>
      </c>
      <c r="B5954" s="12">
        <v>103</v>
      </c>
      <c r="C5954" s="426">
        <v>7.1166666666666663</v>
      </c>
      <c r="D5954" s="426">
        <v>26.534155555555557</v>
      </c>
      <c r="E5954" s="14">
        <v>3.3132881915556802</v>
      </c>
      <c r="F5954" s="14">
        <v>0</v>
      </c>
    </row>
    <row r="5955" spans="1:6" x14ac:dyDescent="0.3">
      <c r="A5955" s="425">
        <v>47587</v>
      </c>
      <c r="B5955" s="12">
        <v>104</v>
      </c>
      <c r="C5955" s="426">
        <v>2.5812499999999998</v>
      </c>
      <c r="D5955" s="426">
        <v>26.5626</v>
      </c>
      <c r="E5955" s="14">
        <v>3.3246937469202513</v>
      </c>
      <c r="F5955" s="14">
        <v>0</v>
      </c>
    </row>
    <row r="5956" spans="1:6" x14ac:dyDescent="0.3">
      <c r="A5956" s="425">
        <v>47588</v>
      </c>
      <c r="B5956" s="12">
        <v>105</v>
      </c>
      <c r="C5956" s="426">
        <v>9.2187499999999982</v>
      </c>
      <c r="D5956" s="426">
        <v>26.44028888888889</v>
      </c>
      <c r="E5956" s="14">
        <v>3.2758945652759119</v>
      </c>
      <c r="F5956" s="14">
        <v>0</v>
      </c>
    </row>
    <row r="5957" spans="1:6" x14ac:dyDescent="0.3">
      <c r="A5957" s="425">
        <v>47589</v>
      </c>
      <c r="B5957" s="12">
        <v>106</v>
      </c>
      <c r="C5957" s="426">
        <v>10.08888888888889</v>
      </c>
      <c r="D5957" s="426">
        <v>26.383400000000002</v>
      </c>
      <c r="E5957" s="14">
        <v>3.2534141695039991</v>
      </c>
      <c r="F5957" s="14">
        <v>0</v>
      </c>
    </row>
    <row r="5958" spans="1:6" x14ac:dyDescent="0.3">
      <c r="A5958" s="425">
        <v>47590</v>
      </c>
      <c r="B5958" s="12">
        <v>107</v>
      </c>
      <c r="C5958" s="426">
        <v>9.7687499999999989</v>
      </c>
      <c r="D5958" s="426">
        <v>26.431755555555554</v>
      </c>
      <c r="E5958" s="14">
        <v>3.2725137403783506</v>
      </c>
      <c r="F5958" s="14">
        <v>0</v>
      </c>
    </row>
    <row r="5959" spans="1:6" x14ac:dyDescent="0.3">
      <c r="A5959" s="425">
        <v>47591</v>
      </c>
      <c r="B5959" s="12">
        <v>108</v>
      </c>
      <c r="C5959" s="426">
        <v>6.15</v>
      </c>
      <c r="D5959" s="426">
        <v>26.622333333333337</v>
      </c>
      <c r="E5959" s="14">
        <v>3.3487579201791542</v>
      </c>
      <c r="F5959" s="14">
        <v>0</v>
      </c>
    </row>
    <row r="5960" spans="1:6" x14ac:dyDescent="0.3">
      <c r="A5960" s="425">
        <v>47592</v>
      </c>
      <c r="B5960" s="12">
        <v>109</v>
      </c>
      <c r="C5960" s="426">
        <v>4.9222222222222225</v>
      </c>
      <c r="D5960" s="426">
        <v>26.471577777777778</v>
      </c>
      <c r="E5960" s="14">
        <v>3.2883174195499554</v>
      </c>
      <c r="F5960" s="14">
        <v>0</v>
      </c>
    </row>
    <row r="5961" spans="1:6" x14ac:dyDescent="0.3">
      <c r="A5961" s="425">
        <v>47593</v>
      </c>
      <c r="B5961" s="12">
        <v>110</v>
      </c>
      <c r="C5961" s="426">
        <v>1.3875</v>
      </c>
      <c r="D5961" s="426">
        <v>26.531311111111112</v>
      </c>
      <c r="E5961" s="14">
        <v>3.3121495350152963</v>
      </c>
      <c r="F5961" s="14">
        <v>0</v>
      </c>
    </row>
    <row r="5962" spans="1:6" x14ac:dyDescent="0.3">
      <c r="A5962" s="425">
        <v>47594</v>
      </c>
      <c r="B5962" s="12">
        <v>111</v>
      </c>
      <c r="C5962" s="426">
        <v>2.2624999999999997</v>
      </c>
      <c r="D5962" s="426">
        <v>26.500022222222224</v>
      </c>
      <c r="E5962" s="14">
        <v>3.2996470841447385</v>
      </c>
      <c r="F5962" s="14">
        <v>0</v>
      </c>
    </row>
    <row r="5963" spans="1:6" x14ac:dyDescent="0.3">
      <c r="A5963" s="425">
        <v>47595</v>
      </c>
      <c r="B5963" s="12">
        <v>112</v>
      </c>
      <c r="C5963" s="426">
        <v>2.8444444444444446</v>
      </c>
      <c r="D5963" s="426">
        <v>26.42037777777778</v>
      </c>
      <c r="E5963" s="14">
        <v>3.2680107884213543</v>
      </c>
      <c r="F5963" s="14">
        <v>0</v>
      </c>
    </row>
    <row r="5964" spans="1:6" x14ac:dyDescent="0.3">
      <c r="A5964" s="425">
        <v>47596</v>
      </c>
      <c r="B5964" s="12">
        <v>113</v>
      </c>
      <c r="C5964" s="426">
        <v>3.2937499999999997</v>
      </c>
      <c r="D5964" s="426">
        <v>26.297000000000001</v>
      </c>
      <c r="E5964" s="14">
        <v>3.2195346350329568</v>
      </c>
      <c r="F5964" s="14">
        <v>0</v>
      </c>
    </row>
    <row r="5965" spans="1:6" x14ac:dyDescent="0.3">
      <c r="A5965" s="425">
        <v>47597</v>
      </c>
      <c r="B5965" s="12">
        <v>114</v>
      </c>
      <c r="C5965" s="426">
        <v>5.2555555555555555</v>
      </c>
      <c r="D5965" s="426">
        <v>26.2746</v>
      </c>
      <c r="E5965" s="14">
        <v>3.2108026374170966</v>
      </c>
      <c r="F5965" s="14">
        <v>0</v>
      </c>
    </row>
    <row r="5966" spans="1:6" x14ac:dyDescent="0.3">
      <c r="A5966" s="425">
        <v>47598</v>
      </c>
      <c r="B5966" s="12">
        <v>115</v>
      </c>
      <c r="C5966" s="426">
        <v>11.56111111111111</v>
      </c>
      <c r="D5966" s="426">
        <v>26.343577777777778</v>
      </c>
      <c r="E5966" s="14">
        <v>3.2377596179196999</v>
      </c>
      <c r="F5966" s="14">
        <v>0</v>
      </c>
    </row>
    <row r="5967" spans="1:6" x14ac:dyDescent="0.3">
      <c r="A5967" s="425">
        <v>47599</v>
      </c>
      <c r="B5967" s="12">
        <v>116</v>
      </c>
      <c r="C5967" s="426">
        <v>15.722222222222221</v>
      </c>
      <c r="D5967" s="426">
        <v>26.287399999999998</v>
      </c>
      <c r="E5967" s="14">
        <v>3.2157897523991839</v>
      </c>
      <c r="F5967" s="14">
        <v>0</v>
      </c>
    </row>
    <row r="5968" spans="1:6" x14ac:dyDescent="0.3">
      <c r="A5968" s="425">
        <v>47600</v>
      </c>
      <c r="B5968" s="12">
        <v>117</v>
      </c>
      <c r="C5968" s="426">
        <v>4.7222222222222223</v>
      </c>
      <c r="D5968" s="426">
        <v>26.340733333333336</v>
      </c>
      <c r="E5968" s="14">
        <v>3.2366440079772341</v>
      </c>
      <c r="F5968" s="14">
        <v>0</v>
      </c>
    </row>
    <row r="5969" spans="1:6" x14ac:dyDescent="0.3">
      <c r="A5969" s="425">
        <v>47601</v>
      </c>
      <c r="B5969" s="12">
        <v>118</v>
      </c>
      <c r="C5969" s="426">
        <v>8.6785714285714288</v>
      </c>
      <c r="D5969" s="426">
        <v>26.280999999999999</v>
      </c>
      <c r="E5969" s="14">
        <v>3.2132953290947079</v>
      </c>
      <c r="F5969" s="14">
        <v>0</v>
      </c>
    </row>
    <row r="5970" spans="1:6" x14ac:dyDescent="0.3">
      <c r="A5970" s="425">
        <v>47602</v>
      </c>
      <c r="B5970" s="12">
        <v>119</v>
      </c>
      <c r="C5970" s="426">
        <v>4.04</v>
      </c>
      <c r="D5970" s="426">
        <v>26.421800000000001</v>
      </c>
      <c r="E5970" s="14">
        <v>3.2685733565715216</v>
      </c>
      <c r="F5970" s="14">
        <v>0</v>
      </c>
    </row>
    <row r="5971" spans="1:6" x14ac:dyDescent="0.3">
      <c r="A5971" s="425">
        <v>47603</v>
      </c>
      <c r="B5971" s="12">
        <v>120</v>
      </c>
      <c r="C5971" s="426">
        <v>4.2666666666666657</v>
      </c>
      <c r="D5971" s="426">
        <v>26.329355555555559</v>
      </c>
      <c r="E5971" s="14">
        <v>3.2321849957355804</v>
      </c>
      <c r="F5971" s="14">
        <v>0</v>
      </c>
    </row>
    <row r="5972" spans="1:6" x14ac:dyDescent="0.3">
      <c r="A5972" s="425">
        <v>47604</v>
      </c>
      <c r="B5972" s="12">
        <v>121</v>
      </c>
      <c r="C5972" s="426">
        <v>3.0562500000000004</v>
      </c>
      <c r="D5972" s="426">
        <v>26.494333333333334</v>
      </c>
      <c r="E5972" s="14">
        <v>3.2699002410673761</v>
      </c>
      <c r="F5972" s="14">
        <v>0</v>
      </c>
    </row>
    <row r="5973" spans="1:6" x14ac:dyDescent="0.3">
      <c r="A5973" s="425">
        <v>47605</v>
      </c>
      <c r="B5973" s="12">
        <v>122</v>
      </c>
      <c r="C5973" s="426">
        <v>8.1187500000000004</v>
      </c>
      <c r="D5973" s="426">
        <v>26.278155555555557</v>
      </c>
      <c r="E5973" s="14">
        <v>3.1854190252665346</v>
      </c>
      <c r="F5973" s="14">
        <v>0</v>
      </c>
    </row>
    <row r="5974" spans="1:6" x14ac:dyDescent="0.3">
      <c r="A5974" s="425">
        <v>47606</v>
      </c>
      <c r="B5974" s="12">
        <v>123</v>
      </c>
      <c r="C5974" s="426">
        <v>5.9499999999999993</v>
      </c>
      <c r="D5974" s="426">
        <v>26.565444444444445</v>
      </c>
      <c r="E5974" s="14">
        <v>3.2981209005344119</v>
      </c>
      <c r="F5974" s="14">
        <v>0</v>
      </c>
    </row>
    <row r="5975" spans="1:6" x14ac:dyDescent="0.3">
      <c r="A5975" s="425">
        <v>47607</v>
      </c>
      <c r="B5975" s="12">
        <v>124</v>
      </c>
      <c r="C5975" s="426">
        <v>5.6187500000000004</v>
      </c>
      <c r="D5975" s="426">
        <v>26.599577777777782</v>
      </c>
      <c r="E5975" s="14">
        <v>3.3117428568271534</v>
      </c>
      <c r="F5975" s="14">
        <v>0</v>
      </c>
    </row>
    <row r="5976" spans="1:6" x14ac:dyDescent="0.3">
      <c r="A5976" s="425">
        <v>47608</v>
      </c>
      <c r="B5976" s="12">
        <v>125</v>
      </c>
      <c r="C5976" s="426">
        <v>3.6062499999999997</v>
      </c>
      <c r="D5976" s="426">
        <v>26.653622222222221</v>
      </c>
      <c r="E5976" s="14">
        <v>3.3334120166477414</v>
      </c>
      <c r="F5976" s="14">
        <v>0</v>
      </c>
    </row>
    <row r="5977" spans="1:6" x14ac:dyDescent="0.3">
      <c r="A5977" s="425">
        <v>47609</v>
      </c>
      <c r="B5977" s="12">
        <v>126</v>
      </c>
      <c r="C5977" s="426">
        <v>6.0142857142857151</v>
      </c>
      <c r="D5977" s="426">
        <v>26.525622222222225</v>
      </c>
      <c r="E5977" s="14">
        <v>3.2822909801531628</v>
      </c>
      <c r="F5977" s="14">
        <v>0</v>
      </c>
    </row>
    <row r="5978" spans="1:6" x14ac:dyDescent="0.3">
      <c r="A5978" s="425">
        <v>47610</v>
      </c>
      <c r="B5978" s="12">
        <v>127</v>
      </c>
      <c r="C5978" s="426">
        <v>15.559999999999999</v>
      </c>
      <c r="D5978" s="426">
        <v>26.426066666666667</v>
      </c>
      <c r="E5978" s="14">
        <v>3.2430093969143683</v>
      </c>
      <c r="F5978" s="14">
        <v>0</v>
      </c>
    </row>
    <row r="5979" spans="1:6" x14ac:dyDescent="0.3">
      <c r="A5979" s="425">
        <v>47611</v>
      </c>
      <c r="B5979" s="12">
        <v>128</v>
      </c>
      <c r="C5979" s="426">
        <v>12.84375</v>
      </c>
      <c r="D5979" s="426">
        <v>26.269622222222221</v>
      </c>
      <c r="E5979" s="14">
        <v>3.1821245318563975</v>
      </c>
      <c r="F5979" s="14">
        <v>0</v>
      </c>
    </row>
    <row r="5980" spans="1:6" x14ac:dyDescent="0.3">
      <c r="A5980" s="425">
        <v>47612</v>
      </c>
      <c r="B5980" s="12">
        <v>129</v>
      </c>
      <c r="C5980" s="426">
        <v>3.4111111111111114</v>
      </c>
      <c r="D5980" s="426">
        <v>26.533799999999999</v>
      </c>
      <c r="E5980" s="14">
        <v>3.285536291940732</v>
      </c>
      <c r="F5980" s="14">
        <v>0</v>
      </c>
    </row>
    <row r="5981" spans="1:6" x14ac:dyDescent="0.3">
      <c r="A5981" s="425">
        <v>47613</v>
      </c>
      <c r="B5981" s="12">
        <v>130</v>
      </c>
      <c r="C5981" s="426">
        <v>5.6277777777777773</v>
      </c>
      <c r="D5981" s="426">
        <v>26.312288888888894</v>
      </c>
      <c r="E5981" s="14">
        <v>3.1986275331264626</v>
      </c>
      <c r="F5981" s="14">
        <v>0</v>
      </c>
    </row>
    <row r="5982" spans="1:6" x14ac:dyDescent="0.3">
      <c r="A5982" s="425">
        <v>47614</v>
      </c>
      <c r="B5982" s="12">
        <v>131</v>
      </c>
      <c r="C5982" s="426">
        <v>17.3</v>
      </c>
      <c r="D5982" s="426">
        <v>26.107488888888888</v>
      </c>
      <c r="E5982" s="14">
        <v>3.1201078730487679</v>
      </c>
      <c r="F5982" s="14">
        <v>0</v>
      </c>
    </row>
    <row r="5983" spans="1:6" x14ac:dyDescent="0.3">
      <c r="A5983" s="425">
        <v>47615</v>
      </c>
      <c r="B5983" s="12">
        <v>132</v>
      </c>
      <c r="C5983" s="426">
        <v>25.466666666666665</v>
      </c>
      <c r="D5983" s="426">
        <v>26.191400000000002</v>
      </c>
      <c r="E5983" s="14">
        <v>3.1520670824497117</v>
      </c>
      <c r="F5983" s="14">
        <v>0</v>
      </c>
    </row>
    <row r="5984" spans="1:6" x14ac:dyDescent="0.3">
      <c r="A5984" s="425">
        <v>47616</v>
      </c>
      <c r="B5984" s="12">
        <v>133</v>
      </c>
      <c r="C5984" s="426">
        <v>14.129999999999999</v>
      </c>
      <c r="D5984" s="426">
        <v>26.207044444444449</v>
      </c>
      <c r="E5984" s="14">
        <v>3.1580580941010279</v>
      </c>
      <c r="F5984" s="14">
        <v>0</v>
      </c>
    </row>
    <row r="5985" spans="1:6" x14ac:dyDescent="0.3">
      <c r="A5985" s="425">
        <v>47617</v>
      </c>
      <c r="B5985" s="12">
        <v>134</v>
      </c>
      <c r="C5985" s="426">
        <v>19.899999999999999</v>
      </c>
      <c r="D5985" s="426">
        <v>26.121711111111111</v>
      </c>
      <c r="E5985" s="14">
        <v>3.1255040183190972</v>
      </c>
      <c r="F5985" s="14">
        <v>0</v>
      </c>
    </row>
    <row r="5986" spans="1:6" x14ac:dyDescent="0.3">
      <c r="A5986" s="425">
        <v>47618</v>
      </c>
      <c r="B5986" s="12">
        <v>135</v>
      </c>
      <c r="C5986" s="426">
        <v>13.175000000000001</v>
      </c>
      <c r="D5986" s="426">
        <v>26.300911111111112</v>
      </c>
      <c r="E5986" s="14">
        <v>3.1942192668209115</v>
      </c>
      <c r="F5986" s="14">
        <v>0</v>
      </c>
    </row>
    <row r="5987" spans="1:6" x14ac:dyDescent="0.3">
      <c r="A5987" s="425">
        <v>47619</v>
      </c>
      <c r="B5987" s="12">
        <v>136</v>
      </c>
      <c r="C5987" s="426">
        <v>10.9125</v>
      </c>
      <c r="D5987" s="426">
        <v>26.238333333333337</v>
      </c>
      <c r="E5987" s="14">
        <v>3.1700708231139854</v>
      </c>
      <c r="F5987" s="14">
        <v>0</v>
      </c>
    </row>
    <row r="5988" spans="1:6" x14ac:dyDescent="0.3">
      <c r="A5988" s="425">
        <v>47620</v>
      </c>
      <c r="B5988" s="12">
        <v>137</v>
      </c>
      <c r="C5988" s="426">
        <v>4.3049999999999997</v>
      </c>
      <c r="D5988" s="426">
        <v>26.147311111111112</v>
      </c>
      <c r="E5988" s="14">
        <v>3.1352383288397863</v>
      </c>
      <c r="F5988" s="14">
        <v>0</v>
      </c>
    </row>
    <row r="5989" spans="1:6" x14ac:dyDescent="0.3">
      <c r="A5989" s="425">
        <v>47621</v>
      </c>
      <c r="B5989" s="12">
        <v>138</v>
      </c>
      <c r="C5989" s="426">
        <v>19.018749999999997</v>
      </c>
      <c r="D5989" s="426">
        <v>26.351399999999998</v>
      </c>
      <c r="E5989" s="14">
        <v>3.2138224021063646</v>
      </c>
      <c r="F5989" s="14">
        <v>0</v>
      </c>
    </row>
    <row r="5990" spans="1:6" x14ac:dyDescent="0.3">
      <c r="A5990" s="425">
        <v>47622</v>
      </c>
      <c r="B5990" s="12">
        <v>139</v>
      </c>
      <c r="C5990" s="426">
        <v>8.3350000000000009</v>
      </c>
      <c r="D5990" s="426">
        <v>26.534155555555557</v>
      </c>
      <c r="E5990" s="14">
        <v>3.28567745662605</v>
      </c>
      <c r="F5990" s="14">
        <v>0</v>
      </c>
    </row>
    <row r="5991" spans="1:6" x14ac:dyDescent="0.3">
      <c r="A5991" s="425">
        <v>47623</v>
      </c>
      <c r="B5991" s="12">
        <v>140</v>
      </c>
      <c r="C5991" s="426">
        <v>8.90625</v>
      </c>
      <c r="D5991" s="426">
        <v>26.286688888888889</v>
      </c>
      <c r="E5991" s="14">
        <v>3.1887165711565975</v>
      </c>
      <c r="F5991" s="14">
        <v>0</v>
      </c>
    </row>
    <row r="5992" spans="1:6" x14ac:dyDescent="0.3">
      <c r="A5992" s="425">
        <v>47624</v>
      </c>
      <c r="B5992" s="12">
        <v>141</v>
      </c>
      <c r="C5992" s="426">
        <v>12.31875</v>
      </c>
      <c r="D5992" s="426">
        <v>26.235488888888888</v>
      </c>
      <c r="E5992" s="14">
        <v>3.1689770641618553</v>
      </c>
      <c r="F5992" s="14">
        <v>0</v>
      </c>
    </row>
    <row r="5993" spans="1:6" x14ac:dyDescent="0.3">
      <c r="A5993" s="425">
        <v>47625</v>
      </c>
      <c r="B5993" s="12">
        <v>142</v>
      </c>
      <c r="C5993" s="426">
        <v>11.556249999999999</v>
      </c>
      <c r="D5993" s="426">
        <v>26.044911111111112</v>
      </c>
      <c r="E5993" s="14">
        <v>3.0964648827085055</v>
      </c>
      <c r="F5993" s="14">
        <v>0</v>
      </c>
    </row>
    <row r="5994" spans="1:6" x14ac:dyDescent="0.3">
      <c r="A5994" s="425">
        <v>47626</v>
      </c>
      <c r="B5994" s="12">
        <v>143</v>
      </c>
      <c r="C5994" s="426">
        <v>10.292857142857143</v>
      </c>
      <c r="D5994" s="426">
        <v>26.391933333333334</v>
      </c>
      <c r="E5994" s="14">
        <v>3.2296376552766901</v>
      </c>
      <c r="F5994" s="14">
        <v>0</v>
      </c>
    </row>
    <row r="5995" spans="1:6" x14ac:dyDescent="0.3">
      <c r="A5995" s="425">
        <v>47627</v>
      </c>
      <c r="B5995" s="12">
        <v>144</v>
      </c>
      <c r="C5995" s="426">
        <v>8.2900000000000009</v>
      </c>
      <c r="D5995" s="426">
        <v>26.152999999999999</v>
      </c>
      <c r="E5995" s="14">
        <v>3.1374052211626595</v>
      </c>
      <c r="F5995" s="14">
        <v>0</v>
      </c>
    </row>
    <row r="5996" spans="1:6" x14ac:dyDescent="0.3">
      <c r="A5996" s="425">
        <v>47628</v>
      </c>
      <c r="B5996" s="12">
        <v>145</v>
      </c>
      <c r="C5996" s="426">
        <v>7.6055555555555561</v>
      </c>
      <c r="D5996" s="426">
        <v>26.030688888888889</v>
      </c>
      <c r="E5996" s="14">
        <v>3.0911141888741485</v>
      </c>
      <c r="F5996" s="14">
        <v>0</v>
      </c>
    </row>
    <row r="5997" spans="1:6" x14ac:dyDescent="0.3">
      <c r="A5997" s="425">
        <v>47629</v>
      </c>
      <c r="B5997" s="12">
        <v>146</v>
      </c>
      <c r="C5997" s="426">
        <v>19.259999999999998</v>
      </c>
      <c r="D5997" s="426">
        <v>26.161533333333338</v>
      </c>
      <c r="E5997" s="14">
        <v>3.1406580919246934</v>
      </c>
      <c r="F5997" s="14">
        <v>0</v>
      </c>
    </row>
    <row r="5998" spans="1:6" x14ac:dyDescent="0.3">
      <c r="A5998" s="425">
        <v>47630</v>
      </c>
      <c r="B5998" s="12">
        <v>147</v>
      </c>
      <c r="C5998" s="426">
        <v>11.94375</v>
      </c>
      <c r="D5998" s="426">
        <v>26.135933333333334</v>
      </c>
      <c r="E5998" s="14">
        <v>3.1309085945761139</v>
      </c>
      <c r="F5998" s="14">
        <v>0</v>
      </c>
    </row>
    <row r="5999" spans="1:6" x14ac:dyDescent="0.3">
      <c r="A5999" s="425">
        <v>47631</v>
      </c>
      <c r="B5999" s="12">
        <v>148</v>
      </c>
      <c r="C5999" s="426">
        <v>10.8125</v>
      </c>
      <c r="D5999" s="426">
        <v>26.161533333333338</v>
      </c>
      <c r="E5999" s="14">
        <v>3.1406580919246934</v>
      </c>
      <c r="F5999" s="14">
        <v>0</v>
      </c>
    </row>
    <row r="6000" spans="1:6" x14ac:dyDescent="0.3">
      <c r="A6000" s="425">
        <v>47632</v>
      </c>
      <c r="B6000" s="12">
        <v>149</v>
      </c>
      <c r="C6000" s="426">
        <v>12.735714285714286</v>
      </c>
      <c r="D6000" s="426">
        <v>26.050599999999999</v>
      </c>
      <c r="E6000" s="14">
        <v>3.098607514029041</v>
      </c>
      <c r="F6000" s="14">
        <v>0</v>
      </c>
    </row>
    <row r="6001" spans="1:6" x14ac:dyDescent="0.3">
      <c r="A6001" s="425">
        <v>47633</v>
      </c>
      <c r="B6001" s="12">
        <v>150</v>
      </c>
      <c r="C6001" s="426">
        <v>19.162500000000005</v>
      </c>
      <c r="D6001" s="426">
        <v>26.013622222222224</v>
      </c>
      <c r="E6001" s="14">
        <v>3.0847044476611702</v>
      </c>
      <c r="F6001" s="14">
        <v>0</v>
      </c>
    </row>
    <row r="6002" spans="1:6" x14ac:dyDescent="0.3">
      <c r="A6002" s="425">
        <v>47634</v>
      </c>
      <c r="B6002" s="12">
        <v>151</v>
      </c>
      <c r="C6002" s="426">
        <v>7.7777777777777777</v>
      </c>
      <c r="D6002" s="426">
        <v>26.007933333333334</v>
      </c>
      <c r="E6002" s="14">
        <v>3.082570554857103</v>
      </c>
      <c r="F6002" s="14">
        <v>0</v>
      </c>
    </row>
    <row r="6003" spans="1:6" x14ac:dyDescent="0.3">
      <c r="A6003" s="425">
        <v>47635</v>
      </c>
      <c r="B6003" s="12">
        <v>152</v>
      </c>
      <c r="C6003" s="426">
        <v>15.206249999999999</v>
      </c>
      <c r="D6003" s="426">
        <v>26.098955555555555</v>
      </c>
      <c r="E6003" s="14">
        <v>3.0906820105066148</v>
      </c>
      <c r="F6003" s="14">
        <v>0</v>
      </c>
    </row>
    <row r="6004" spans="1:6" x14ac:dyDescent="0.3">
      <c r="A6004" s="425">
        <v>47636</v>
      </c>
      <c r="B6004" s="12">
        <v>153</v>
      </c>
      <c r="C6004" s="426">
        <v>15.865000000000004</v>
      </c>
      <c r="D6004" s="426">
        <v>25.922599999999999</v>
      </c>
      <c r="E6004" s="14">
        <v>3.0250868749527942</v>
      </c>
      <c r="F6004" s="14">
        <v>0</v>
      </c>
    </row>
    <row r="6005" spans="1:6" x14ac:dyDescent="0.3">
      <c r="A6005" s="425">
        <v>47637</v>
      </c>
      <c r="B6005" s="12">
        <v>154</v>
      </c>
      <c r="C6005" s="426">
        <v>11.824999999999999</v>
      </c>
      <c r="D6005" s="426">
        <v>25.945355555555555</v>
      </c>
      <c r="E6005" s="14">
        <v>3.0334788835754889</v>
      </c>
      <c r="F6005" s="14">
        <v>0</v>
      </c>
    </row>
    <row r="6006" spans="1:6" x14ac:dyDescent="0.3">
      <c r="A6006" s="425">
        <v>47638</v>
      </c>
      <c r="B6006" s="12">
        <v>155</v>
      </c>
      <c r="C6006" s="426">
        <v>13.849999999999998</v>
      </c>
      <c r="D6006" s="426">
        <v>25.899844444444447</v>
      </c>
      <c r="E6006" s="14">
        <v>3.0167161117873538</v>
      </c>
      <c r="F6006" s="14">
        <v>0</v>
      </c>
    </row>
    <row r="6007" spans="1:6" x14ac:dyDescent="0.3">
      <c r="A6007" s="425">
        <v>47639</v>
      </c>
      <c r="B6007" s="12">
        <v>156</v>
      </c>
      <c r="C6007" s="426">
        <v>12.783333333333333</v>
      </c>
      <c r="D6007" s="426">
        <v>26.170066666666671</v>
      </c>
      <c r="E6007" s="14">
        <v>3.1174945568641119</v>
      </c>
      <c r="F6007" s="14">
        <v>0</v>
      </c>
    </row>
    <row r="6008" spans="1:6" x14ac:dyDescent="0.3">
      <c r="A6008" s="425">
        <v>47640</v>
      </c>
      <c r="B6008" s="12">
        <v>157</v>
      </c>
      <c r="C6008" s="426">
        <v>9.7375000000000007</v>
      </c>
      <c r="D6008" s="426">
        <v>26.255400000000002</v>
      </c>
      <c r="E6008" s="14">
        <v>3.1499460323339079</v>
      </c>
      <c r="F6008" s="14">
        <v>0</v>
      </c>
    </row>
    <row r="6009" spans="1:6" x14ac:dyDescent="0.3">
      <c r="A6009" s="425">
        <v>47641</v>
      </c>
      <c r="B6009" s="12">
        <v>158</v>
      </c>
      <c r="C6009" s="426">
        <v>9.004999999999999</v>
      </c>
      <c r="D6009" s="426">
        <v>26.147311111111115</v>
      </c>
      <c r="E6009" s="14">
        <v>3.108891788261301</v>
      </c>
      <c r="F6009" s="14">
        <v>0</v>
      </c>
    </row>
    <row r="6010" spans="1:6" x14ac:dyDescent="0.3">
      <c r="A6010" s="425">
        <v>47642</v>
      </c>
      <c r="B6010" s="12">
        <v>159</v>
      </c>
      <c r="C6010" s="426">
        <v>15.144444444444446</v>
      </c>
      <c r="D6010" s="426">
        <v>26.081888888888887</v>
      </c>
      <c r="E6010" s="14">
        <v>3.084278093692375</v>
      </c>
      <c r="F6010" s="14">
        <v>0</v>
      </c>
    </row>
    <row r="6011" spans="1:6" x14ac:dyDescent="0.3">
      <c r="A6011" s="425">
        <v>47643</v>
      </c>
      <c r="B6011" s="12">
        <v>160</v>
      </c>
      <c r="C6011" s="426">
        <v>11.975</v>
      </c>
      <c r="D6011" s="426">
        <v>25.93397777777778</v>
      </c>
      <c r="E6011" s="14">
        <v>3.029280222460164</v>
      </c>
      <c r="F6011" s="14">
        <v>0</v>
      </c>
    </row>
    <row r="6012" spans="1:6" x14ac:dyDescent="0.3">
      <c r="A6012" s="425">
        <v>47644</v>
      </c>
      <c r="B6012" s="12">
        <v>161</v>
      </c>
      <c r="C6012" s="426">
        <v>15.075000000000001</v>
      </c>
      <c r="D6012" s="426">
        <v>26.118866666666669</v>
      </c>
      <c r="E6012" s="14">
        <v>3.0981684500951814</v>
      </c>
      <c r="F6012" s="14">
        <v>0</v>
      </c>
    </row>
    <row r="6013" spans="1:6" x14ac:dyDescent="0.3">
      <c r="A6013" s="425">
        <v>47645</v>
      </c>
      <c r="B6013" s="12">
        <v>162</v>
      </c>
      <c r="C6013" s="426">
        <v>12.430000000000001</v>
      </c>
      <c r="D6013" s="426">
        <v>25.962422222222223</v>
      </c>
      <c r="E6013" s="14">
        <v>3.0397868431685331</v>
      </c>
      <c r="F6013" s="14">
        <v>0</v>
      </c>
    </row>
    <row r="6014" spans="1:6" x14ac:dyDescent="0.3">
      <c r="A6014" s="425">
        <v>47646</v>
      </c>
      <c r="B6014" s="12">
        <v>163</v>
      </c>
      <c r="C6014" s="426">
        <v>18.388888888888889</v>
      </c>
      <c r="D6014" s="426">
        <v>25.979488888888888</v>
      </c>
      <c r="E6014" s="14">
        <v>3.0461067709891259</v>
      </c>
      <c r="F6014" s="14">
        <v>0</v>
      </c>
    </row>
    <row r="6015" spans="1:6" x14ac:dyDescent="0.3">
      <c r="A6015" s="425">
        <v>47647</v>
      </c>
      <c r="B6015" s="12">
        <v>164</v>
      </c>
      <c r="C6015" s="426">
        <v>7.43</v>
      </c>
      <c r="D6015" s="426">
        <v>25.976644444444446</v>
      </c>
      <c r="E6015" s="14">
        <v>3.045052618237909</v>
      </c>
      <c r="F6015" s="14">
        <v>0</v>
      </c>
    </row>
    <row r="6016" spans="1:6" x14ac:dyDescent="0.3">
      <c r="A6016" s="425">
        <v>47648</v>
      </c>
      <c r="B6016" s="12">
        <v>165</v>
      </c>
      <c r="C6016" s="426">
        <v>3.1444444444444448</v>
      </c>
      <c r="D6016" s="426">
        <v>26.11602222222222</v>
      </c>
      <c r="E6016" s="14">
        <v>3.0970979558917286</v>
      </c>
      <c r="F6016" s="14">
        <v>0</v>
      </c>
    </row>
    <row r="6017" spans="1:6" x14ac:dyDescent="0.3">
      <c r="A6017" s="425">
        <v>47649</v>
      </c>
      <c r="B6017" s="12">
        <v>166</v>
      </c>
      <c r="C6017" s="426">
        <v>1.3187500000000001</v>
      </c>
      <c r="D6017" s="426">
        <v>26.138777777777779</v>
      </c>
      <c r="E6017" s="14">
        <v>3.1056712738484888</v>
      </c>
      <c r="F6017" s="14">
        <v>0</v>
      </c>
    </row>
    <row r="6018" spans="1:6" x14ac:dyDescent="0.3">
      <c r="A6018" s="425">
        <v>47650</v>
      </c>
      <c r="B6018" s="12">
        <v>167</v>
      </c>
      <c r="C6018" s="426">
        <v>4.0333333333333332</v>
      </c>
      <c r="D6018" s="426">
        <v>25.831577777777781</v>
      </c>
      <c r="E6018" s="14">
        <v>2.9917311153719313</v>
      </c>
      <c r="F6018" s="14">
        <v>0</v>
      </c>
    </row>
    <row r="6019" spans="1:6" x14ac:dyDescent="0.3">
      <c r="A6019" s="425">
        <v>47651</v>
      </c>
      <c r="B6019" s="12">
        <v>168</v>
      </c>
      <c r="C6019" s="426">
        <v>10.185714285714287</v>
      </c>
      <c r="D6019" s="426">
        <v>25.902688888888889</v>
      </c>
      <c r="E6019" s="14">
        <v>3.0177612959357654</v>
      </c>
      <c r="F6019" s="14">
        <v>0</v>
      </c>
    </row>
    <row r="6020" spans="1:6" x14ac:dyDescent="0.3">
      <c r="A6020" s="425">
        <v>47652</v>
      </c>
      <c r="B6020" s="12">
        <v>169</v>
      </c>
      <c r="C6020" s="426">
        <v>14.016666666666667</v>
      </c>
      <c r="D6020" s="426">
        <v>25.848644444444446</v>
      </c>
      <c r="E6020" s="14">
        <v>2.9979594803233587</v>
      </c>
      <c r="F6020" s="14">
        <v>0</v>
      </c>
    </row>
    <row r="6021" spans="1:6" x14ac:dyDescent="0.3">
      <c r="A6021" s="425">
        <v>47653</v>
      </c>
      <c r="B6021" s="12">
        <v>170</v>
      </c>
      <c r="C6021" s="426">
        <v>12.484999999999999</v>
      </c>
      <c r="D6021" s="426">
        <v>25.905533333333334</v>
      </c>
      <c r="E6021" s="14">
        <v>3.0188068117989499</v>
      </c>
      <c r="F6021" s="14">
        <v>0</v>
      </c>
    </row>
    <row r="6022" spans="1:6" x14ac:dyDescent="0.3">
      <c r="A6022" s="425">
        <v>47654</v>
      </c>
      <c r="B6022" s="12">
        <v>171</v>
      </c>
      <c r="C6022" s="426">
        <v>25.110000000000003</v>
      </c>
      <c r="D6022" s="426">
        <v>25.69788888888889</v>
      </c>
      <c r="E6022" s="14">
        <v>2.943353713789949</v>
      </c>
      <c r="F6022" s="14">
        <v>0</v>
      </c>
    </row>
    <row r="6023" spans="1:6" x14ac:dyDescent="0.3">
      <c r="A6023" s="425">
        <v>47655</v>
      </c>
      <c r="B6023" s="12">
        <v>172</v>
      </c>
      <c r="C6023" s="426">
        <v>16.84375</v>
      </c>
      <c r="D6023" s="426">
        <v>25.894155555555557</v>
      </c>
      <c r="E6023" s="14">
        <v>3.0146267384944938</v>
      </c>
      <c r="F6023" s="14">
        <v>0</v>
      </c>
    </row>
    <row r="6024" spans="1:6" x14ac:dyDescent="0.3">
      <c r="A6024" s="425">
        <v>47656</v>
      </c>
      <c r="B6024" s="12">
        <v>173</v>
      </c>
      <c r="C6024" s="426">
        <v>9.0062500000000014</v>
      </c>
      <c r="D6024" s="426">
        <v>26.079044444444445</v>
      </c>
      <c r="E6024" s="14">
        <v>3.0832119431393239</v>
      </c>
      <c r="F6024" s="14">
        <v>0</v>
      </c>
    </row>
    <row r="6025" spans="1:6" x14ac:dyDescent="0.3">
      <c r="A6025" s="425">
        <v>47657</v>
      </c>
      <c r="B6025" s="12">
        <v>174</v>
      </c>
      <c r="C6025" s="426">
        <v>12.583333333333334</v>
      </c>
      <c r="D6025" s="426">
        <v>25.848644444444446</v>
      </c>
      <c r="E6025" s="14">
        <v>2.9979594803233574</v>
      </c>
      <c r="F6025" s="14">
        <v>0</v>
      </c>
    </row>
    <row r="6026" spans="1:6" x14ac:dyDescent="0.3">
      <c r="A6026" s="425">
        <v>47658</v>
      </c>
      <c r="B6026" s="12">
        <v>175</v>
      </c>
      <c r="C6026" s="426">
        <v>9.7062500000000007</v>
      </c>
      <c r="D6026" s="426">
        <v>25.746244444444443</v>
      </c>
      <c r="E6026" s="14">
        <v>2.9607677901912579</v>
      </c>
      <c r="F6026" s="14">
        <v>0</v>
      </c>
    </row>
    <row r="6027" spans="1:6" x14ac:dyDescent="0.3">
      <c r="A6027" s="425">
        <v>47659</v>
      </c>
      <c r="B6027" s="12">
        <v>176</v>
      </c>
      <c r="C6027" s="426">
        <v>24.727777777777778</v>
      </c>
      <c r="D6027" s="426">
        <v>25.586600000000004</v>
      </c>
      <c r="E6027" s="14">
        <v>2.9036368627998193</v>
      </c>
      <c r="F6027" s="14">
        <v>0</v>
      </c>
    </row>
    <row r="6028" spans="1:6" x14ac:dyDescent="0.3">
      <c r="A6028" s="425">
        <v>47660</v>
      </c>
      <c r="B6028" s="12">
        <v>177</v>
      </c>
      <c r="C6028" s="426">
        <v>14.915000000000001</v>
      </c>
      <c r="D6028" s="426">
        <v>25.905533333333334</v>
      </c>
      <c r="E6028" s="14">
        <v>3.0188068117989499</v>
      </c>
      <c r="F6028" s="14">
        <v>0</v>
      </c>
    </row>
    <row r="6029" spans="1:6" x14ac:dyDescent="0.3">
      <c r="A6029" s="425">
        <v>47661</v>
      </c>
      <c r="B6029" s="12">
        <v>178</v>
      </c>
      <c r="C6029" s="426">
        <v>11.699999999999998</v>
      </c>
      <c r="D6029" s="426">
        <v>25.942511111111113</v>
      </c>
      <c r="E6029" s="14">
        <v>3.0324287200232614</v>
      </c>
      <c r="F6029" s="14">
        <v>0</v>
      </c>
    </row>
    <row r="6030" spans="1:6" x14ac:dyDescent="0.3">
      <c r="A6030" s="425">
        <v>47662</v>
      </c>
      <c r="B6030" s="12">
        <v>179</v>
      </c>
      <c r="C6030" s="426">
        <v>1.9833333333333334</v>
      </c>
      <c r="D6030" s="426">
        <v>25.842955555555555</v>
      </c>
      <c r="E6030" s="14">
        <v>2.9958820348581314</v>
      </c>
      <c r="F6030" s="14">
        <v>0</v>
      </c>
    </row>
    <row r="6031" spans="1:6" x14ac:dyDescent="0.3">
      <c r="A6031" s="425">
        <v>47663</v>
      </c>
      <c r="B6031" s="12">
        <v>180</v>
      </c>
      <c r="C6031" s="426">
        <v>8.6999999999999993</v>
      </c>
      <c r="D6031" s="426">
        <v>25.732022222222223</v>
      </c>
      <c r="E6031" s="14">
        <v>2.955636117401629</v>
      </c>
      <c r="F6031" s="14">
        <v>0</v>
      </c>
    </row>
    <row r="6032" spans="1:6" x14ac:dyDescent="0.3">
      <c r="A6032" s="425">
        <v>47664</v>
      </c>
      <c r="B6032" s="12">
        <v>181</v>
      </c>
      <c r="C6032" s="426">
        <v>7.7950000000000017</v>
      </c>
      <c r="D6032" s="426">
        <v>25.621088888888888</v>
      </c>
      <c r="E6032" s="14">
        <v>2.9158915251560393</v>
      </c>
      <c r="F6032" s="14">
        <v>0</v>
      </c>
    </row>
    <row r="6033" spans="1:6" x14ac:dyDescent="0.3">
      <c r="A6033" s="425">
        <v>47665</v>
      </c>
      <c r="B6033" s="12">
        <v>182</v>
      </c>
      <c r="C6033" s="426">
        <v>13.324999999999999</v>
      </c>
      <c r="D6033" s="426">
        <v>25.669444444444444</v>
      </c>
      <c r="E6033" s="14">
        <v>2.9580118319938578</v>
      </c>
      <c r="F6033" s="14">
        <v>0</v>
      </c>
    </row>
    <row r="6034" spans="1:6" x14ac:dyDescent="0.3">
      <c r="A6034" s="425">
        <v>47666</v>
      </c>
      <c r="B6034" s="12">
        <v>183</v>
      </c>
      <c r="C6034" s="426">
        <v>10.938888888888888</v>
      </c>
      <c r="D6034" s="426">
        <v>25.459240000000001</v>
      </c>
      <c r="E6034" s="14">
        <v>2.8830272326553912</v>
      </c>
      <c r="F6034" s="14">
        <v>0</v>
      </c>
    </row>
    <row r="6035" spans="1:6" x14ac:dyDescent="0.3">
      <c r="A6035" s="425">
        <v>47667</v>
      </c>
      <c r="B6035" s="12">
        <v>184</v>
      </c>
      <c r="C6035" s="426">
        <v>16.055</v>
      </c>
      <c r="D6035" s="426">
        <v>25.4618</v>
      </c>
      <c r="E6035" s="14">
        <v>2.8839296057213257</v>
      </c>
      <c r="F6035" s="14">
        <v>0</v>
      </c>
    </row>
    <row r="6036" spans="1:6" x14ac:dyDescent="0.3">
      <c r="A6036" s="425">
        <v>47668</v>
      </c>
      <c r="B6036" s="12">
        <v>185</v>
      </c>
      <c r="C6036" s="426">
        <v>13.19375</v>
      </c>
      <c r="D6036" s="426">
        <v>25.635311111111115</v>
      </c>
      <c r="E6036" s="14">
        <v>2.9457129327927731</v>
      </c>
      <c r="F6036" s="14">
        <v>0</v>
      </c>
    </row>
    <row r="6037" spans="1:6" x14ac:dyDescent="0.3">
      <c r="A6037" s="425">
        <v>47669</v>
      </c>
      <c r="B6037" s="12">
        <v>186</v>
      </c>
      <c r="C6037" s="426">
        <v>12.775</v>
      </c>
      <c r="D6037" s="426">
        <v>25.48171111111111</v>
      </c>
      <c r="E6037" s="14">
        <v>2.8909571616540095</v>
      </c>
      <c r="F6037" s="14">
        <v>0</v>
      </c>
    </row>
    <row r="6038" spans="1:6" x14ac:dyDescent="0.3">
      <c r="A6038" s="425">
        <v>47670</v>
      </c>
      <c r="B6038" s="12">
        <v>187</v>
      </c>
      <c r="C6038" s="426">
        <v>16.331250000000001</v>
      </c>
      <c r="D6038" s="426">
        <v>25.551400000000001</v>
      </c>
      <c r="E6038" s="14">
        <v>2.9156807366395259</v>
      </c>
      <c r="F6038" s="14">
        <v>0</v>
      </c>
    </row>
    <row r="6039" spans="1:6" x14ac:dyDescent="0.3">
      <c r="A6039" s="425">
        <v>47671</v>
      </c>
      <c r="B6039" s="12">
        <v>188</v>
      </c>
      <c r="C6039" s="426">
        <v>2.8444444444444441</v>
      </c>
      <c r="D6039" s="426">
        <v>25.697319999999998</v>
      </c>
      <c r="E6039" s="14">
        <v>2.9680913529735227</v>
      </c>
      <c r="F6039" s="14">
        <v>0</v>
      </c>
    </row>
    <row r="6040" spans="1:6" x14ac:dyDescent="0.3">
      <c r="A6040" s="425">
        <v>47672</v>
      </c>
      <c r="B6040" s="12">
        <v>189</v>
      </c>
      <c r="C6040" s="426">
        <v>2.0833333333333335</v>
      </c>
      <c r="D6040" s="426">
        <v>25.623080000000002</v>
      </c>
      <c r="E6040" s="14">
        <v>2.9413174367718269</v>
      </c>
      <c r="F6040" s="14">
        <v>0</v>
      </c>
    </row>
    <row r="6041" spans="1:6" x14ac:dyDescent="0.3">
      <c r="A6041" s="425">
        <v>47673</v>
      </c>
      <c r="B6041" s="12">
        <v>190</v>
      </c>
      <c r="C6041" s="426">
        <v>6.7055555555555557</v>
      </c>
      <c r="D6041" s="426">
        <v>25.812519999999999</v>
      </c>
      <c r="E6041" s="14">
        <v>3.0100850149883658</v>
      </c>
      <c r="F6041" s="14">
        <v>0</v>
      </c>
    </row>
    <row r="6042" spans="1:6" x14ac:dyDescent="0.3">
      <c r="A6042" s="425">
        <v>47674</v>
      </c>
      <c r="B6042" s="12">
        <v>191</v>
      </c>
      <c r="C6042" s="426">
        <v>11.725</v>
      </c>
      <c r="D6042" s="426">
        <v>25.707560000000001</v>
      </c>
      <c r="E6042" s="14">
        <v>2.971802039279797</v>
      </c>
      <c r="F6042" s="14">
        <v>0</v>
      </c>
    </row>
    <row r="6043" spans="1:6" x14ac:dyDescent="0.3">
      <c r="A6043" s="425">
        <v>47675</v>
      </c>
      <c r="B6043" s="12">
        <v>192</v>
      </c>
      <c r="C6043" s="426">
        <v>8.56111111111111</v>
      </c>
      <c r="D6043" s="426">
        <v>25.697319999999998</v>
      </c>
      <c r="E6043" s="14">
        <v>2.9680913529735227</v>
      </c>
      <c r="F6043" s="14">
        <v>0</v>
      </c>
    </row>
    <row r="6044" spans="1:6" x14ac:dyDescent="0.3">
      <c r="A6044" s="425">
        <v>47676</v>
      </c>
      <c r="B6044" s="12">
        <v>193</v>
      </c>
      <c r="C6044" s="426">
        <v>6.7944444444444443</v>
      </c>
      <c r="D6044" s="426">
        <v>25.707560000000001</v>
      </c>
      <c r="E6044" s="14">
        <v>2.971802039279797</v>
      </c>
      <c r="F6044" s="14">
        <v>0</v>
      </c>
    </row>
    <row r="6045" spans="1:6" x14ac:dyDescent="0.3">
      <c r="A6045" s="425">
        <v>47677</v>
      </c>
      <c r="B6045" s="12">
        <v>194</v>
      </c>
      <c r="C6045" s="426">
        <v>8.1166666666666671</v>
      </c>
      <c r="D6045" s="426">
        <v>25.766439999999999</v>
      </c>
      <c r="E6045" s="14">
        <v>2.9932220588305416</v>
      </c>
      <c r="F6045" s="14">
        <v>0</v>
      </c>
    </row>
    <row r="6046" spans="1:6" x14ac:dyDescent="0.3">
      <c r="A6046" s="425">
        <v>47678</v>
      </c>
      <c r="B6046" s="12">
        <v>195</v>
      </c>
      <c r="C6046" s="426">
        <v>16.105555555555554</v>
      </c>
      <c r="D6046" s="426">
        <v>25.982333333333337</v>
      </c>
      <c r="E6046" s="14">
        <v>3.072984656879084</v>
      </c>
      <c r="F6046" s="14">
        <v>0</v>
      </c>
    </row>
    <row r="6047" spans="1:6" x14ac:dyDescent="0.3">
      <c r="A6047" s="425">
        <v>47679</v>
      </c>
      <c r="B6047" s="12">
        <v>196</v>
      </c>
      <c r="C6047" s="426">
        <v>5.6083333333333334</v>
      </c>
      <c r="D6047" s="426">
        <v>25.723488888888888</v>
      </c>
      <c r="E6047" s="14">
        <v>2.9775827732211613</v>
      </c>
      <c r="F6047" s="14">
        <v>0</v>
      </c>
    </row>
    <row r="6048" spans="1:6" x14ac:dyDescent="0.3">
      <c r="A6048" s="425">
        <v>47680</v>
      </c>
      <c r="B6048" s="12">
        <v>197</v>
      </c>
      <c r="C6048" s="426">
        <v>15.344444444444447</v>
      </c>
      <c r="D6048" s="426">
        <v>25.45412</v>
      </c>
      <c r="E6048" s="14">
        <v>2.8812232858781179</v>
      </c>
      <c r="F6048" s="14">
        <v>0</v>
      </c>
    </row>
    <row r="6049" spans="1:6" x14ac:dyDescent="0.3">
      <c r="A6049" s="425">
        <v>47681</v>
      </c>
      <c r="B6049" s="12">
        <v>198</v>
      </c>
      <c r="C6049" s="426">
        <v>5.5277777777777777</v>
      </c>
      <c r="D6049" s="426">
        <v>25.643560000000001</v>
      </c>
      <c r="E6049" s="14">
        <v>2.9486807944635762</v>
      </c>
      <c r="F6049" s="14">
        <v>0</v>
      </c>
    </row>
    <row r="6050" spans="1:6" x14ac:dyDescent="0.3">
      <c r="A6050" s="425">
        <v>47682</v>
      </c>
      <c r="B6050" s="12">
        <v>199</v>
      </c>
      <c r="C6050" s="426">
        <v>12.614999999999998</v>
      </c>
      <c r="D6050" s="426">
        <v>25.582120000000003</v>
      </c>
      <c r="E6050" s="14">
        <v>2.9266421897261297</v>
      </c>
      <c r="F6050" s="14">
        <v>0</v>
      </c>
    </row>
    <row r="6051" spans="1:6" x14ac:dyDescent="0.3">
      <c r="A6051" s="425">
        <v>47683</v>
      </c>
      <c r="B6051" s="12">
        <v>200</v>
      </c>
      <c r="C6051" s="426">
        <v>13.334999999999999</v>
      </c>
      <c r="D6051" s="426">
        <v>25.820200000000003</v>
      </c>
      <c r="E6051" s="14">
        <v>3.0129040103642795</v>
      </c>
      <c r="F6051" s="14">
        <v>0</v>
      </c>
    </row>
    <row r="6052" spans="1:6" x14ac:dyDescent="0.3">
      <c r="A6052" s="425">
        <v>47684</v>
      </c>
      <c r="B6052" s="12">
        <v>201</v>
      </c>
      <c r="C6052" s="426">
        <v>17.656249999999996</v>
      </c>
      <c r="D6052" s="426">
        <v>25.840679999999999</v>
      </c>
      <c r="E6052" s="14">
        <v>3.0204332191396612</v>
      </c>
      <c r="F6052" s="14">
        <v>0</v>
      </c>
    </row>
    <row r="6053" spans="1:6" x14ac:dyDescent="0.3">
      <c r="A6053" s="425">
        <v>47685</v>
      </c>
      <c r="B6053" s="12">
        <v>202</v>
      </c>
      <c r="C6053" s="426">
        <v>3.9187500000000002</v>
      </c>
      <c r="D6053" s="426">
        <v>25.63588</v>
      </c>
      <c r="E6053" s="14">
        <v>2.9459175234785873</v>
      </c>
      <c r="F6053" s="14">
        <v>0</v>
      </c>
    </row>
    <row r="6054" spans="1:6" x14ac:dyDescent="0.3">
      <c r="A6054" s="425">
        <v>47686</v>
      </c>
      <c r="B6054" s="12">
        <v>203</v>
      </c>
      <c r="C6054" s="426">
        <v>5.8687500000000004</v>
      </c>
      <c r="D6054" s="426">
        <v>25.615400000000001</v>
      </c>
      <c r="E6054" s="14">
        <v>2.9385606025620166</v>
      </c>
      <c r="F6054" s="14">
        <v>0</v>
      </c>
    </row>
    <row r="6055" spans="1:6" x14ac:dyDescent="0.3">
      <c r="A6055" s="425">
        <v>47687</v>
      </c>
      <c r="B6055" s="12">
        <v>204</v>
      </c>
      <c r="C6055" s="426">
        <v>5.3055555555555554</v>
      </c>
      <c r="D6055" s="426">
        <v>25.630759999999999</v>
      </c>
      <c r="E6055" s="14">
        <v>2.9440766841859345</v>
      </c>
      <c r="F6055" s="14">
        <v>0</v>
      </c>
    </row>
    <row r="6056" spans="1:6" x14ac:dyDescent="0.3">
      <c r="A6056" s="425">
        <v>47688</v>
      </c>
      <c r="B6056" s="12">
        <v>205</v>
      </c>
      <c r="C6056" s="426">
        <v>4.05</v>
      </c>
      <c r="D6056" s="426">
        <v>25.523240000000001</v>
      </c>
      <c r="E6056" s="14">
        <v>2.9056665655460754</v>
      </c>
      <c r="F6056" s="14">
        <v>0</v>
      </c>
    </row>
    <row r="6057" spans="1:6" x14ac:dyDescent="0.3">
      <c r="A6057" s="425">
        <v>47689</v>
      </c>
      <c r="B6057" s="12">
        <v>206</v>
      </c>
      <c r="C6057" s="426">
        <v>5.56</v>
      </c>
      <c r="D6057" s="426">
        <v>25.658919999999998</v>
      </c>
      <c r="E6057" s="14">
        <v>2.9542145823779902</v>
      </c>
      <c r="F6057" s="14">
        <v>0</v>
      </c>
    </row>
    <row r="6058" spans="1:6" x14ac:dyDescent="0.3">
      <c r="A6058" s="425">
        <v>47690</v>
      </c>
      <c r="B6058" s="12">
        <v>207</v>
      </c>
      <c r="C6058" s="426">
        <v>9.8249999999999993</v>
      </c>
      <c r="D6058" s="426">
        <v>25.815079999999998</v>
      </c>
      <c r="E6058" s="14">
        <v>3.0110244100232531</v>
      </c>
      <c r="F6058" s="14">
        <v>0</v>
      </c>
    </row>
    <row r="6059" spans="1:6" x14ac:dyDescent="0.3">
      <c r="A6059" s="425">
        <v>47691</v>
      </c>
      <c r="B6059" s="12">
        <v>208</v>
      </c>
      <c r="C6059" s="426">
        <v>2.5625</v>
      </c>
      <c r="D6059" s="426">
        <v>25.687080000000002</v>
      </c>
      <c r="E6059" s="14">
        <v>2.964384968886467</v>
      </c>
      <c r="F6059" s="14">
        <v>0</v>
      </c>
    </row>
    <row r="6060" spans="1:6" x14ac:dyDescent="0.3">
      <c r="A6060" s="425">
        <v>47692</v>
      </c>
      <c r="B6060" s="12">
        <v>209</v>
      </c>
      <c r="C6060" s="426">
        <v>1.9055555555555554</v>
      </c>
      <c r="D6060" s="426">
        <v>25.681960000000004</v>
      </c>
      <c r="E6060" s="14">
        <v>2.9625333896551829</v>
      </c>
      <c r="F6060" s="14">
        <v>0</v>
      </c>
    </row>
    <row r="6061" spans="1:6" x14ac:dyDescent="0.3">
      <c r="A6061" s="425">
        <v>47693</v>
      </c>
      <c r="B6061" s="12">
        <v>210</v>
      </c>
      <c r="C6061" s="426">
        <v>1.1428571428571428</v>
      </c>
      <c r="D6061" s="426">
        <v>25.524377777777779</v>
      </c>
      <c r="E6061" s="14">
        <v>2.9060705517188259</v>
      </c>
      <c r="F6061" s="14">
        <v>0</v>
      </c>
    </row>
    <row r="6062" spans="1:6" x14ac:dyDescent="0.3">
      <c r="A6062" s="425">
        <v>47694</v>
      </c>
      <c r="B6062" s="12">
        <v>211</v>
      </c>
      <c r="C6062" s="426">
        <v>1.3222222222222222</v>
      </c>
      <c r="D6062" s="426">
        <v>25.336360000000003</v>
      </c>
      <c r="E6062" s="14">
        <v>2.8400261989226299</v>
      </c>
      <c r="F6062" s="14">
        <v>0</v>
      </c>
    </row>
    <row r="6063" spans="1:6" x14ac:dyDescent="0.3">
      <c r="A6063" s="425">
        <v>47695</v>
      </c>
      <c r="B6063" s="12">
        <v>212</v>
      </c>
      <c r="C6063" s="426">
        <v>5.5142857142857142</v>
      </c>
      <c r="D6063" s="426">
        <v>25.697320000000005</v>
      </c>
      <c r="E6063" s="14">
        <v>2.968091352973524</v>
      </c>
      <c r="F6063" s="14">
        <v>0</v>
      </c>
    </row>
    <row r="6064" spans="1:6" x14ac:dyDescent="0.3">
      <c r="A6064" s="425">
        <v>47696</v>
      </c>
      <c r="B6064" s="12">
        <v>213</v>
      </c>
      <c r="C6064" s="426">
        <v>2.6357142857142857</v>
      </c>
      <c r="D6064" s="426">
        <v>25.436199999999999</v>
      </c>
      <c r="E6064" s="14">
        <v>2.8749178626260323</v>
      </c>
      <c r="F6064" s="14">
        <v>0</v>
      </c>
    </row>
    <row r="6065" spans="1:6" x14ac:dyDescent="0.3">
      <c r="A6065" s="425">
        <v>47697</v>
      </c>
      <c r="B6065" s="12">
        <v>214</v>
      </c>
      <c r="C6065" s="426">
        <v>3.0142857142857138</v>
      </c>
      <c r="D6065" s="426">
        <v>25.469480000000004</v>
      </c>
      <c r="E6065" s="14">
        <v>2.8866383239430862</v>
      </c>
      <c r="F6065" s="14">
        <v>0</v>
      </c>
    </row>
    <row r="6066" spans="1:6" x14ac:dyDescent="0.3">
      <c r="A6066" s="425">
        <v>47698</v>
      </c>
      <c r="B6066" s="12">
        <v>215</v>
      </c>
      <c r="C6066" s="426">
        <v>2.2700000000000005</v>
      </c>
      <c r="D6066" s="426">
        <v>25.584111111111113</v>
      </c>
      <c r="E6066" s="14">
        <v>2.9273539841117922</v>
      </c>
      <c r="F6066" s="14">
        <v>0</v>
      </c>
    </row>
    <row r="6067" spans="1:6" x14ac:dyDescent="0.3">
      <c r="A6067" s="425">
        <v>47699</v>
      </c>
      <c r="B6067" s="12">
        <v>216</v>
      </c>
      <c r="C6067" s="426">
        <v>3.5277777777777772</v>
      </c>
      <c r="D6067" s="426">
        <v>25.666600000000003</v>
      </c>
      <c r="E6067" s="14">
        <v>2.9569851007135508</v>
      </c>
      <c r="F6067" s="14">
        <v>0</v>
      </c>
    </row>
    <row r="6068" spans="1:6" x14ac:dyDescent="0.3">
      <c r="A6068" s="425">
        <v>47700</v>
      </c>
      <c r="B6068" s="12">
        <v>217</v>
      </c>
      <c r="C6068" s="426">
        <v>0.66666666666666663</v>
      </c>
      <c r="D6068" s="426">
        <v>25.761320000000005</v>
      </c>
      <c r="E6068" s="14">
        <v>2.9913537915921986</v>
      </c>
      <c r="F6068" s="14">
        <v>0</v>
      </c>
    </row>
    <row r="6069" spans="1:6" x14ac:dyDescent="0.3">
      <c r="A6069" s="425">
        <v>47701</v>
      </c>
      <c r="B6069" s="12">
        <v>218</v>
      </c>
      <c r="C6069" s="426">
        <v>0.45714285714285718</v>
      </c>
      <c r="D6069" s="426">
        <v>25.697320000000005</v>
      </c>
      <c r="E6069" s="14">
        <v>2.968091352973524</v>
      </c>
      <c r="F6069" s="14">
        <v>0</v>
      </c>
    </row>
    <row r="6070" spans="1:6" x14ac:dyDescent="0.3">
      <c r="A6070" s="425">
        <v>47702</v>
      </c>
      <c r="B6070" s="12">
        <v>219</v>
      </c>
      <c r="C6070" s="426">
        <v>4.8777777777777773</v>
      </c>
      <c r="D6070" s="426">
        <v>25.60004</v>
      </c>
      <c r="E6070" s="14">
        <v>2.9330541709394029</v>
      </c>
      <c r="F6070" s="14">
        <v>0</v>
      </c>
    </row>
    <row r="6071" spans="1:6" x14ac:dyDescent="0.3">
      <c r="A6071" s="425">
        <v>47703</v>
      </c>
      <c r="B6071" s="12">
        <v>220</v>
      </c>
      <c r="C6071" s="426">
        <v>3.0785714285714283</v>
      </c>
      <c r="D6071" s="426">
        <v>25.7178</v>
      </c>
      <c r="E6071" s="14">
        <v>2.975517029468592</v>
      </c>
      <c r="F6071" s="14">
        <v>0</v>
      </c>
    </row>
    <row r="6072" spans="1:6" x14ac:dyDescent="0.3">
      <c r="A6072" s="425">
        <v>47704</v>
      </c>
      <c r="B6072" s="12">
        <v>221</v>
      </c>
      <c r="C6072" s="426">
        <v>3.05</v>
      </c>
      <c r="D6072" s="426">
        <v>25.625640000000004</v>
      </c>
      <c r="E6072" s="14">
        <v>2.942236917741297</v>
      </c>
      <c r="F6072" s="14">
        <v>0</v>
      </c>
    </row>
    <row r="6073" spans="1:6" x14ac:dyDescent="0.3">
      <c r="A6073" s="425">
        <v>47705</v>
      </c>
      <c r="B6073" s="12">
        <v>222</v>
      </c>
      <c r="C6073" s="426">
        <v>4.1722222222222216</v>
      </c>
      <c r="D6073" s="426">
        <v>25.661480000000001</v>
      </c>
      <c r="E6073" s="14">
        <v>2.9551378199566289</v>
      </c>
      <c r="F6073" s="14">
        <v>0</v>
      </c>
    </row>
    <row r="6074" spans="1:6" x14ac:dyDescent="0.3">
      <c r="A6074" s="425">
        <v>47706</v>
      </c>
      <c r="B6074" s="12">
        <v>223</v>
      </c>
      <c r="C6074" s="426">
        <v>1.655</v>
      </c>
      <c r="D6074" s="426">
        <v>25.77412</v>
      </c>
      <c r="E6074" s="14">
        <v>2.996026481675115</v>
      </c>
      <c r="F6074" s="14">
        <v>0</v>
      </c>
    </row>
    <row r="6075" spans="1:6" x14ac:dyDescent="0.3">
      <c r="A6075" s="425">
        <v>47707</v>
      </c>
      <c r="B6075" s="12">
        <v>224</v>
      </c>
      <c r="C6075" s="426">
        <v>4.1449999999999996</v>
      </c>
      <c r="D6075" s="426">
        <v>25.753640000000001</v>
      </c>
      <c r="E6075" s="14">
        <v>2.9885534122031614</v>
      </c>
      <c r="F6075" s="14">
        <v>0</v>
      </c>
    </row>
    <row r="6076" spans="1:6" x14ac:dyDescent="0.3">
      <c r="A6076" s="425">
        <v>47708</v>
      </c>
      <c r="B6076" s="12">
        <v>225</v>
      </c>
      <c r="C6076" s="426">
        <v>2.8055555555555554</v>
      </c>
      <c r="D6076" s="426">
        <v>25.510439999999999</v>
      </c>
      <c r="E6076" s="14">
        <v>2.9011253562970931</v>
      </c>
      <c r="F6076" s="14">
        <v>0</v>
      </c>
    </row>
    <row r="6077" spans="1:6" x14ac:dyDescent="0.3">
      <c r="A6077" s="425">
        <v>47709</v>
      </c>
      <c r="B6077" s="12">
        <v>226</v>
      </c>
      <c r="C6077" s="426">
        <v>0.18571428571428572</v>
      </c>
      <c r="D6077" s="426">
        <v>25.533480000000001</v>
      </c>
      <c r="E6077" s="14">
        <v>2.9093043408626893</v>
      </c>
      <c r="F6077" s="14">
        <v>0</v>
      </c>
    </row>
    <row r="6078" spans="1:6" x14ac:dyDescent="0.3">
      <c r="A6078" s="425">
        <v>47710</v>
      </c>
      <c r="B6078" s="12">
        <v>227</v>
      </c>
      <c r="C6078" s="426">
        <v>0.38125000000000003</v>
      </c>
      <c r="D6078" s="426">
        <v>25.556519999999999</v>
      </c>
      <c r="E6078" s="14">
        <v>2.9175049702385554</v>
      </c>
      <c r="F6078" s="14">
        <v>0</v>
      </c>
    </row>
    <row r="6079" spans="1:6" x14ac:dyDescent="0.3">
      <c r="A6079" s="425">
        <v>47711</v>
      </c>
      <c r="B6079" s="12">
        <v>228</v>
      </c>
      <c r="C6079" s="426">
        <v>2.15</v>
      </c>
      <c r="D6079" s="426">
        <v>25.715239999999998</v>
      </c>
      <c r="E6079" s="14">
        <v>2.9745878783414672</v>
      </c>
      <c r="F6079" s="14">
        <v>0</v>
      </c>
    </row>
    <row r="6080" spans="1:6" x14ac:dyDescent="0.3">
      <c r="A6080" s="425">
        <v>47712</v>
      </c>
      <c r="B6080" s="12">
        <v>229</v>
      </c>
      <c r="C6080" s="426">
        <v>0.92499999999999993</v>
      </c>
      <c r="D6080" s="426">
        <v>25.751080000000002</v>
      </c>
      <c r="E6080" s="14">
        <v>2.9876204913613371</v>
      </c>
      <c r="F6080" s="14">
        <v>0</v>
      </c>
    </row>
    <row r="6081" spans="1:6" x14ac:dyDescent="0.3">
      <c r="A6081" s="425">
        <v>47713</v>
      </c>
      <c r="B6081" s="12">
        <v>230</v>
      </c>
      <c r="C6081" s="426">
        <v>1.2</v>
      </c>
      <c r="D6081" s="426">
        <v>25.418279999999996</v>
      </c>
      <c r="E6081" s="14">
        <v>2.8686254843539989</v>
      </c>
      <c r="F6081" s="14">
        <v>0</v>
      </c>
    </row>
    <row r="6082" spans="1:6" x14ac:dyDescent="0.3">
      <c r="A6082" s="425">
        <v>47714</v>
      </c>
      <c r="B6082" s="12">
        <v>231</v>
      </c>
      <c r="C6082" s="426">
        <v>3.7611111111111111</v>
      </c>
      <c r="D6082" s="426">
        <v>25.37988</v>
      </c>
      <c r="E6082" s="14">
        <v>2.8551857017033915</v>
      </c>
      <c r="F6082" s="14">
        <v>0</v>
      </c>
    </row>
    <row r="6083" spans="1:6" x14ac:dyDescent="0.3">
      <c r="A6083" s="425">
        <v>47715</v>
      </c>
      <c r="B6083" s="12">
        <v>232</v>
      </c>
      <c r="C6083" s="426">
        <v>0.19999999999999998</v>
      </c>
      <c r="D6083" s="426">
        <v>25.47972</v>
      </c>
      <c r="E6083" s="14">
        <v>2.8902536802736347</v>
      </c>
      <c r="F6083" s="14">
        <v>0</v>
      </c>
    </row>
    <row r="6084" spans="1:6" x14ac:dyDescent="0.3">
      <c r="A6084" s="425">
        <v>47716</v>
      </c>
      <c r="B6084" s="12">
        <v>233</v>
      </c>
      <c r="C6084" s="426">
        <v>1.6666666666666666E-2</v>
      </c>
      <c r="D6084" s="426">
        <v>25.649533333333334</v>
      </c>
      <c r="E6084" s="14">
        <v>2.9508316748788941</v>
      </c>
      <c r="F6084" s="14">
        <v>0</v>
      </c>
    </row>
    <row r="6085" spans="1:6" x14ac:dyDescent="0.3">
      <c r="A6085" s="425">
        <v>47717</v>
      </c>
      <c r="B6085" s="12">
        <v>234</v>
      </c>
      <c r="C6085" s="426">
        <v>0.47142857142857142</v>
      </c>
      <c r="D6085" s="426">
        <v>25.612839999999998</v>
      </c>
      <c r="E6085" s="14">
        <v>2.9376421939713748</v>
      </c>
      <c r="F6085" s="14">
        <v>0</v>
      </c>
    </row>
    <row r="6086" spans="1:6" x14ac:dyDescent="0.3">
      <c r="A6086" s="425">
        <v>47718</v>
      </c>
      <c r="B6086" s="12">
        <v>235</v>
      </c>
      <c r="C6086" s="426">
        <v>1.2749999999999999</v>
      </c>
      <c r="D6086" s="426">
        <v>25.589799999999997</v>
      </c>
      <c r="E6086" s="14">
        <v>2.9293885748541539</v>
      </c>
      <c r="F6086" s="14">
        <v>0</v>
      </c>
    </row>
    <row r="6087" spans="1:6" x14ac:dyDescent="0.3">
      <c r="A6087" s="425">
        <v>47719</v>
      </c>
      <c r="B6087" s="12">
        <v>236</v>
      </c>
      <c r="C6087" s="426">
        <v>0.16666666666666666</v>
      </c>
      <c r="D6087" s="426">
        <v>25.776679999999999</v>
      </c>
      <c r="E6087" s="14">
        <v>2.9969618285902162</v>
      </c>
      <c r="F6087" s="14">
        <v>0</v>
      </c>
    </row>
    <row r="6088" spans="1:6" x14ac:dyDescent="0.3">
      <c r="A6088" s="425">
        <v>47720</v>
      </c>
      <c r="B6088" s="12">
        <v>237</v>
      </c>
      <c r="C6088" s="426">
        <v>0.23333333333333334</v>
      </c>
      <c r="D6088" s="426">
        <v>25.651240000000001</v>
      </c>
      <c r="E6088" s="14">
        <v>2.9514464805289866</v>
      </c>
      <c r="F6088" s="14">
        <v>0</v>
      </c>
    </row>
    <row r="6089" spans="1:6" x14ac:dyDescent="0.3">
      <c r="A6089" s="425">
        <v>47721</v>
      </c>
      <c r="B6089" s="12">
        <v>238</v>
      </c>
      <c r="C6089" s="426">
        <v>4.0444444444444443</v>
      </c>
      <c r="D6089" s="426">
        <v>25.602600000000002</v>
      </c>
      <c r="E6089" s="14">
        <v>2.9339712396432418</v>
      </c>
      <c r="F6089" s="14">
        <v>0</v>
      </c>
    </row>
    <row r="6090" spans="1:6" x14ac:dyDescent="0.3">
      <c r="A6090" s="425">
        <v>47722</v>
      </c>
      <c r="B6090" s="12">
        <v>239</v>
      </c>
      <c r="C6090" s="426">
        <v>0.15</v>
      </c>
      <c r="D6090" s="426">
        <v>25.738280000000003</v>
      </c>
      <c r="E6090" s="14">
        <v>2.9829599281437638</v>
      </c>
      <c r="F6090" s="14">
        <v>0</v>
      </c>
    </row>
    <row r="6091" spans="1:6" x14ac:dyDescent="0.3">
      <c r="A6091" s="425">
        <v>47723</v>
      </c>
      <c r="B6091" s="12">
        <v>240</v>
      </c>
      <c r="C6091" s="426">
        <v>1.6</v>
      </c>
      <c r="D6091" s="426">
        <v>25.8202</v>
      </c>
      <c r="E6091" s="14">
        <v>3.012904010364279</v>
      </c>
      <c r="F6091" s="14">
        <v>0</v>
      </c>
    </row>
    <row r="6092" spans="1:6" x14ac:dyDescent="0.3">
      <c r="A6092" s="425">
        <v>47724</v>
      </c>
      <c r="B6092" s="12">
        <v>241</v>
      </c>
      <c r="C6092" s="426">
        <v>2.25</v>
      </c>
      <c r="D6092" s="426">
        <v>25.658920000000002</v>
      </c>
      <c r="E6092" s="14">
        <v>2.9542145823779911</v>
      </c>
      <c r="F6092" s="14">
        <v>0</v>
      </c>
    </row>
    <row r="6093" spans="1:6" x14ac:dyDescent="0.3">
      <c r="A6093" s="425">
        <v>47725</v>
      </c>
      <c r="B6093" s="12">
        <v>242</v>
      </c>
      <c r="C6093" s="426">
        <v>0.56111111111111112</v>
      </c>
      <c r="D6093" s="426">
        <v>25.551400000000001</v>
      </c>
      <c r="E6093" s="14">
        <v>2.9156807366395259</v>
      </c>
      <c r="F6093" s="14">
        <v>0</v>
      </c>
    </row>
    <row r="6094" spans="1:6" x14ac:dyDescent="0.3">
      <c r="A6094" s="425">
        <v>47726</v>
      </c>
      <c r="B6094" s="12">
        <v>243</v>
      </c>
      <c r="C6094" s="426">
        <v>0.16666666666666666</v>
      </c>
      <c r="D6094" s="426">
        <v>25.745960000000004</v>
      </c>
      <c r="E6094" s="14">
        <v>2.9857554579538359</v>
      </c>
      <c r="F6094" s="14">
        <v>0</v>
      </c>
    </row>
    <row r="6095" spans="1:6" x14ac:dyDescent="0.3">
      <c r="A6095" s="425">
        <v>47727</v>
      </c>
      <c r="B6095" s="12">
        <v>244</v>
      </c>
      <c r="C6095" s="426">
        <v>5</v>
      </c>
      <c r="D6095" s="426">
        <v>25.761319999999998</v>
      </c>
      <c r="E6095" s="14">
        <v>3.0164912184122996</v>
      </c>
      <c r="F6095" s="14">
        <v>0</v>
      </c>
    </row>
    <row r="6096" spans="1:6" x14ac:dyDescent="0.3">
      <c r="A6096" s="425">
        <v>47728</v>
      </c>
      <c r="B6096" s="12">
        <v>245</v>
      </c>
      <c r="C6096" s="426">
        <v>1.4777777777777779</v>
      </c>
      <c r="D6096" s="426">
        <v>25.63588</v>
      </c>
      <c r="E6096" s="14">
        <v>2.9706731329195835</v>
      </c>
      <c r="F6096" s="14">
        <v>0</v>
      </c>
    </row>
    <row r="6097" spans="1:6" x14ac:dyDescent="0.3">
      <c r="A6097" s="425">
        <v>47729</v>
      </c>
      <c r="B6097" s="12">
        <v>246</v>
      </c>
      <c r="C6097" s="426">
        <v>1.6055555555555554</v>
      </c>
      <c r="D6097" s="426">
        <v>25.710120000000003</v>
      </c>
      <c r="E6097" s="14">
        <v>2.9977113108635804</v>
      </c>
      <c r="F6097" s="14">
        <v>0</v>
      </c>
    </row>
    <row r="6098" spans="1:6" x14ac:dyDescent="0.3">
      <c r="A6098" s="425">
        <v>47730</v>
      </c>
      <c r="B6098" s="12">
        <v>247</v>
      </c>
      <c r="C6098" s="426">
        <v>0.42000000000000004</v>
      </c>
      <c r="D6098" s="426">
        <v>25.881640000000001</v>
      </c>
      <c r="E6098" s="14">
        <v>3.0610523246608659</v>
      </c>
      <c r="F6098" s="14">
        <v>0</v>
      </c>
    </row>
    <row r="6099" spans="1:6" x14ac:dyDescent="0.3">
      <c r="A6099" s="425">
        <v>47731</v>
      </c>
      <c r="B6099" s="12">
        <v>248</v>
      </c>
      <c r="C6099" s="426">
        <v>0.22999999999999998</v>
      </c>
      <c r="D6099" s="426">
        <v>25.733160000000002</v>
      </c>
      <c r="E6099" s="14">
        <v>3.0061488284051241</v>
      </c>
      <c r="F6099" s="14">
        <v>0</v>
      </c>
    </row>
    <row r="6100" spans="1:6" x14ac:dyDescent="0.3">
      <c r="A6100" s="425">
        <v>47732</v>
      </c>
      <c r="B6100" s="12">
        <v>249</v>
      </c>
      <c r="C6100" s="426">
        <v>2.1437500000000003</v>
      </c>
      <c r="D6100" s="426">
        <v>25.7818</v>
      </c>
      <c r="E6100" s="14">
        <v>3.0240336116231554</v>
      </c>
      <c r="F6100" s="14">
        <v>0</v>
      </c>
    </row>
    <row r="6101" spans="1:6" x14ac:dyDescent="0.3">
      <c r="A6101" s="425">
        <v>47733</v>
      </c>
      <c r="B6101" s="12">
        <v>250</v>
      </c>
      <c r="C6101" s="426">
        <v>7.0349999999999993</v>
      </c>
      <c r="D6101" s="426">
        <v>25.874244444444443</v>
      </c>
      <c r="E6101" s="14">
        <v>3.0582959754158998</v>
      </c>
      <c r="F6101" s="14">
        <v>0</v>
      </c>
    </row>
    <row r="6102" spans="1:6" x14ac:dyDescent="0.3">
      <c r="A6102" s="425">
        <v>47734</v>
      </c>
      <c r="B6102" s="12">
        <v>251</v>
      </c>
      <c r="C6102" s="426">
        <v>3.5350000000000001</v>
      </c>
      <c r="D6102" s="426">
        <v>25.794599999999996</v>
      </c>
      <c r="E6102" s="14">
        <v>3.0287564469176265</v>
      </c>
      <c r="F6102" s="14">
        <v>0</v>
      </c>
    </row>
    <row r="6103" spans="1:6" x14ac:dyDescent="0.3">
      <c r="A6103" s="425">
        <v>47735</v>
      </c>
      <c r="B6103" s="12">
        <v>252</v>
      </c>
      <c r="C6103" s="426">
        <v>2.2944444444444447</v>
      </c>
      <c r="D6103" s="426">
        <v>25.615400000000001</v>
      </c>
      <c r="E6103" s="14">
        <v>2.9632543891381671</v>
      </c>
      <c r="F6103" s="14">
        <v>0</v>
      </c>
    </row>
    <row r="6104" spans="1:6" x14ac:dyDescent="0.3">
      <c r="A6104" s="425">
        <v>47736</v>
      </c>
      <c r="B6104" s="12">
        <v>253</v>
      </c>
      <c r="C6104" s="426">
        <v>6.0062499999999996</v>
      </c>
      <c r="D6104" s="426">
        <v>25.594920000000002</v>
      </c>
      <c r="E6104" s="14">
        <v>2.9558529450785982</v>
      </c>
      <c r="F6104" s="14">
        <v>0</v>
      </c>
    </row>
    <row r="6105" spans="1:6" x14ac:dyDescent="0.3">
      <c r="A6105" s="425">
        <v>47737</v>
      </c>
      <c r="B6105" s="12">
        <v>254</v>
      </c>
      <c r="C6105" s="426">
        <v>2.1666666666666661</v>
      </c>
      <c r="D6105" s="426">
        <v>25.725480000000005</v>
      </c>
      <c r="E6105" s="14">
        <v>3.0033338798655262</v>
      </c>
      <c r="F6105" s="14">
        <v>0</v>
      </c>
    </row>
    <row r="6106" spans="1:6" x14ac:dyDescent="0.3">
      <c r="A6106" s="425">
        <v>47738</v>
      </c>
      <c r="B6106" s="12">
        <v>255</v>
      </c>
      <c r="C6106" s="426">
        <v>4.9999999999999996E-2</v>
      </c>
      <c r="D6106" s="426">
        <v>25.7818</v>
      </c>
      <c r="E6106" s="14">
        <v>3.0240336116231554</v>
      </c>
      <c r="F6106" s="14">
        <v>0</v>
      </c>
    </row>
    <row r="6107" spans="1:6" x14ac:dyDescent="0.3">
      <c r="A6107" s="425">
        <v>47739</v>
      </c>
      <c r="B6107" s="12">
        <v>256</v>
      </c>
      <c r="C6107" s="426">
        <v>0.5</v>
      </c>
      <c r="D6107" s="426">
        <v>25.697319999999998</v>
      </c>
      <c r="E6107" s="14">
        <v>2.9930332971161571</v>
      </c>
      <c r="F6107" s="14">
        <v>0</v>
      </c>
    </row>
    <row r="6108" spans="1:6" x14ac:dyDescent="0.3">
      <c r="A6108" s="425">
        <v>47740</v>
      </c>
      <c r="B6108" s="12">
        <v>257</v>
      </c>
      <c r="C6108" s="426">
        <v>1.1625000000000001</v>
      </c>
      <c r="D6108" s="426">
        <v>25.881640000000001</v>
      </c>
      <c r="E6108" s="14">
        <v>3.0610523246608659</v>
      </c>
      <c r="F6108" s="14">
        <v>0</v>
      </c>
    </row>
    <row r="6109" spans="1:6" x14ac:dyDescent="0.3">
      <c r="A6109" s="425">
        <v>47741</v>
      </c>
      <c r="B6109" s="12">
        <v>258</v>
      </c>
      <c r="C6109" s="426">
        <v>1.7777777777777777</v>
      </c>
      <c r="D6109" s="426">
        <v>25.857177777777778</v>
      </c>
      <c r="E6109" s="14">
        <v>3.0519438625067803</v>
      </c>
      <c r="F6109" s="14">
        <v>0</v>
      </c>
    </row>
    <row r="6110" spans="1:6" x14ac:dyDescent="0.3">
      <c r="A6110" s="425">
        <v>47742</v>
      </c>
      <c r="B6110" s="12">
        <v>259</v>
      </c>
      <c r="C6110" s="426">
        <v>5.7285714285714286</v>
      </c>
      <c r="D6110" s="426">
        <v>26.04206666666667</v>
      </c>
      <c r="E6110" s="14">
        <v>3.1214057863880935</v>
      </c>
      <c r="F6110" s="14">
        <v>0</v>
      </c>
    </row>
    <row r="6111" spans="1:6" x14ac:dyDescent="0.3">
      <c r="A6111" s="425">
        <v>47743</v>
      </c>
      <c r="B6111" s="12">
        <v>260</v>
      </c>
      <c r="C6111" s="426">
        <v>0.14285714285714285</v>
      </c>
      <c r="D6111" s="426">
        <v>26.187133333333332</v>
      </c>
      <c r="E6111" s="14">
        <v>3.1769091886813556</v>
      </c>
      <c r="F6111" s="14">
        <v>0</v>
      </c>
    </row>
    <row r="6112" spans="1:6" x14ac:dyDescent="0.3">
      <c r="A6112" s="425">
        <v>47744</v>
      </c>
      <c r="B6112" s="12">
        <v>261</v>
      </c>
      <c r="C6112" s="426">
        <v>0.5</v>
      </c>
      <c r="D6112" s="426">
        <v>26.133088888888889</v>
      </c>
      <c r="E6112" s="14">
        <v>3.1561280719010432</v>
      </c>
      <c r="F6112" s="14">
        <v>0</v>
      </c>
    </row>
    <row r="6113" spans="1:6" x14ac:dyDescent="0.3">
      <c r="A6113" s="425">
        <v>47745</v>
      </c>
      <c r="B6113" s="12">
        <v>262</v>
      </c>
      <c r="C6113" s="426">
        <v>0.55714285714285716</v>
      </c>
      <c r="D6113" s="426">
        <v>26.178600000000003</v>
      </c>
      <c r="E6113" s="14">
        <v>3.1736197846573395</v>
      </c>
      <c r="F6113" s="14">
        <v>0</v>
      </c>
    </row>
    <row r="6114" spans="1:6" x14ac:dyDescent="0.3">
      <c r="A6114" s="425">
        <v>47746</v>
      </c>
      <c r="B6114" s="12">
        <v>263</v>
      </c>
      <c r="C6114" s="426">
        <v>0</v>
      </c>
      <c r="D6114" s="426">
        <v>25.874244444444443</v>
      </c>
      <c r="E6114" s="14">
        <v>3.0582959754158998</v>
      </c>
      <c r="F6114" s="14">
        <v>0</v>
      </c>
    </row>
    <row r="6115" spans="1:6" x14ac:dyDescent="0.3">
      <c r="A6115" s="425">
        <v>47747</v>
      </c>
      <c r="B6115" s="12">
        <v>264</v>
      </c>
      <c r="C6115" s="426">
        <v>1.7437499999999999</v>
      </c>
      <c r="D6115" s="426">
        <v>25.80597777777778</v>
      </c>
      <c r="E6115" s="14">
        <v>3.0329602342666835</v>
      </c>
      <c r="F6115" s="14">
        <v>0</v>
      </c>
    </row>
    <row r="6116" spans="1:6" x14ac:dyDescent="0.3">
      <c r="A6116" s="425">
        <v>47748</v>
      </c>
      <c r="B6116" s="12">
        <v>265</v>
      </c>
      <c r="C6116" s="426">
        <v>1.5874999999999999</v>
      </c>
      <c r="D6116" s="426">
        <v>26.007933333333334</v>
      </c>
      <c r="E6116" s="14">
        <v>3.1084745090995991</v>
      </c>
      <c r="F6116" s="14">
        <v>0</v>
      </c>
    </row>
    <row r="6117" spans="1:6" x14ac:dyDescent="0.3">
      <c r="A6117" s="425">
        <v>47749</v>
      </c>
      <c r="B6117" s="12">
        <v>266</v>
      </c>
      <c r="C6117" s="426">
        <v>0.74285714285714277</v>
      </c>
      <c r="D6117" s="426">
        <v>26.101800000000001</v>
      </c>
      <c r="E6117" s="14">
        <v>3.1441530500510422</v>
      </c>
      <c r="F6117" s="14">
        <v>0</v>
      </c>
    </row>
    <row r="6118" spans="1:6" x14ac:dyDescent="0.3">
      <c r="A6118" s="425">
        <v>47750</v>
      </c>
      <c r="B6118" s="12">
        <v>267</v>
      </c>
      <c r="C6118" s="426">
        <v>0</v>
      </c>
      <c r="D6118" s="426">
        <v>25.817355555555558</v>
      </c>
      <c r="E6118" s="14">
        <v>3.0371693995629259</v>
      </c>
      <c r="F6118" s="14">
        <v>0</v>
      </c>
    </row>
    <row r="6119" spans="1:6" x14ac:dyDescent="0.3">
      <c r="A6119" s="425">
        <v>47751</v>
      </c>
      <c r="B6119" s="12">
        <v>268</v>
      </c>
      <c r="C6119" s="426">
        <v>0.94374999999999998</v>
      </c>
      <c r="D6119" s="426">
        <v>25.899844444444444</v>
      </c>
      <c r="E6119" s="14">
        <v>3.0678468933430714</v>
      </c>
      <c r="F6119" s="14">
        <v>0</v>
      </c>
    </row>
    <row r="6120" spans="1:6" x14ac:dyDescent="0.3">
      <c r="A6120" s="425">
        <v>47752</v>
      </c>
      <c r="B6120" s="12">
        <v>269</v>
      </c>
      <c r="C6120" s="426">
        <v>2.0874999999999999</v>
      </c>
      <c r="D6120" s="426">
        <v>26.141622222222225</v>
      </c>
      <c r="E6120" s="14">
        <v>3.1594011294834874</v>
      </c>
      <c r="F6120" s="14">
        <v>0</v>
      </c>
    </row>
    <row r="6121" spans="1:6" x14ac:dyDescent="0.3">
      <c r="A6121" s="425">
        <v>47753</v>
      </c>
      <c r="B6121" s="12">
        <v>270</v>
      </c>
      <c r="C6121" s="426">
        <v>0</v>
      </c>
      <c r="D6121" s="426">
        <v>26.170066666666671</v>
      </c>
      <c r="E6121" s="14">
        <v>3.1703334476584186</v>
      </c>
      <c r="F6121" s="14">
        <v>0</v>
      </c>
    </row>
    <row r="6122" spans="1:6" x14ac:dyDescent="0.3">
      <c r="A6122" s="425">
        <v>47754</v>
      </c>
      <c r="B6122" s="12">
        <v>271</v>
      </c>
      <c r="C6122" s="426">
        <v>0.57777777777777783</v>
      </c>
      <c r="D6122" s="426">
        <v>26.216999999999999</v>
      </c>
      <c r="E6122" s="14">
        <v>3.1884462693516902</v>
      </c>
      <c r="F6122" s="14">
        <v>0</v>
      </c>
    </row>
    <row r="6123" spans="1:6" x14ac:dyDescent="0.3">
      <c r="A6123" s="425">
        <v>47755</v>
      </c>
      <c r="B6123" s="12">
        <v>272</v>
      </c>
      <c r="C6123" s="426">
        <v>0.21249999999999999</v>
      </c>
      <c r="D6123" s="426">
        <v>26.252839999999999</v>
      </c>
      <c r="E6123" s="14">
        <v>3.2023404328839575</v>
      </c>
      <c r="F6123" s="14">
        <v>0</v>
      </c>
    </row>
    <row r="6124" spans="1:6" x14ac:dyDescent="0.3">
      <c r="A6124" s="425">
        <v>47756</v>
      </c>
      <c r="B6124" s="12">
        <v>273</v>
      </c>
      <c r="C6124" s="426">
        <v>0.95</v>
      </c>
      <c r="D6124" s="426">
        <v>26.109480000000001</v>
      </c>
      <c r="E6124" s="14">
        <v>3.1470885640386435</v>
      </c>
      <c r="F6124" s="14">
        <v>0</v>
      </c>
    </row>
    <row r="6125" spans="1:6" x14ac:dyDescent="0.3">
      <c r="A6125" s="425">
        <v>47757</v>
      </c>
      <c r="B6125" s="12">
        <v>274</v>
      </c>
      <c r="C6125" s="426">
        <v>5.5714285714285712</v>
      </c>
      <c r="D6125" s="426">
        <v>26.19652</v>
      </c>
      <c r="E6125" s="14">
        <v>3.2335399279374291</v>
      </c>
      <c r="F6125" s="14">
        <v>0</v>
      </c>
    </row>
    <row r="6126" spans="1:6" x14ac:dyDescent="0.3">
      <c r="A6126" s="425">
        <v>47758</v>
      </c>
      <c r="B6126" s="12">
        <v>275</v>
      </c>
      <c r="C6126" s="426">
        <v>7.5400000000000009</v>
      </c>
      <c r="D6126" s="426">
        <v>26.403880000000001</v>
      </c>
      <c r="E6126" s="14">
        <v>3.3158494653789616</v>
      </c>
      <c r="F6126" s="14">
        <v>0</v>
      </c>
    </row>
    <row r="6127" spans="1:6" x14ac:dyDescent="0.3">
      <c r="A6127" s="425">
        <v>47759</v>
      </c>
      <c r="B6127" s="12">
        <v>276</v>
      </c>
      <c r="C6127" s="426">
        <v>0</v>
      </c>
      <c r="D6127" s="426">
        <v>26.283560000000001</v>
      </c>
      <c r="E6127" s="14">
        <v>3.2678644387754772</v>
      </c>
      <c r="F6127" s="14">
        <v>0</v>
      </c>
    </row>
    <row r="6128" spans="1:6" x14ac:dyDescent="0.3">
      <c r="A6128" s="425">
        <v>47760</v>
      </c>
      <c r="B6128" s="12">
        <v>277</v>
      </c>
      <c r="C6128" s="426">
        <v>0.52222222222222225</v>
      </c>
      <c r="D6128" s="426">
        <v>26.36036</v>
      </c>
      <c r="E6128" s="14">
        <v>3.2984211741757385</v>
      </c>
      <c r="F6128" s="14">
        <v>0</v>
      </c>
    </row>
    <row r="6129" spans="1:6" x14ac:dyDescent="0.3">
      <c r="A6129" s="425">
        <v>47761</v>
      </c>
      <c r="B6129" s="12">
        <v>278</v>
      </c>
      <c r="C6129" s="426">
        <v>1.6111111111111112</v>
      </c>
      <c r="D6129" s="426">
        <v>26.437159999999999</v>
      </c>
      <c r="E6129" s="14">
        <v>3.3292321462019645</v>
      </c>
      <c r="F6129" s="14">
        <v>0</v>
      </c>
    </row>
    <row r="6130" spans="1:6" x14ac:dyDescent="0.3">
      <c r="A6130" s="425">
        <v>47762</v>
      </c>
      <c r="B6130" s="12">
        <v>279</v>
      </c>
      <c r="C6130" s="426">
        <v>4.8499999999999996</v>
      </c>
      <c r="D6130" s="426">
        <v>26.380839999999999</v>
      </c>
      <c r="E6130" s="14">
        <v>3.3066125457073747</v>
      </c>
      <c r="F6130" s="14">
        <v>0</v>
      </c>
    </row>
    <row r="6131" spans="1:6" x14ac:dyDescent="0.3">
      <c r="A6131" s="425">
        <v>47763</v>
      </c>
      <c r="B6131" s="12">
        <v>280</v>
      </c>
      <c r="C6131" s="426">
        <v>0.57999999999999996</v>
      </c>
      <c r="D6131" s="426">
        <v>26.411560000000001</v>
      </c>
      <c r="E6131" s="14">
        <v>3.3189335303552938</v>
      </c>
      <c r="F6131" s="14">
        <v>0</v>
      </c>
    </row>
    <row r="6132" spans="1:6" x14ac:dyDescent="0.3">
      <c r="A6132" s="425">
        <v>47764</v>
      </c>
      <c r="B6132" s="12">
        <v>281</v>
      </c>
      <c r="C6132" s="426">
        <v>2.6444444444444444</v>
      </c>
      <c r="D6132" s="426">
        <v>26.3322</v>
      </c>
      <c r="E6132" s="14">
        <v>3.2871875553159513</v>
      </c>
      <c r="F6132" s="14">
        <v>0</v>
      </c>
    </row>
    <row r="6133" spans="1:6" x14ac:dyDescent="0.3">
      <c r="A6133" s="425">
        <v>47765</v>
      </c>
      <c r="B6133" s="12">
        <v>282</v>
      </c>
      <c r="C6133" s="426">
        <v>2.7722222222222226</v>
      </c>
      <c r="D6133" s="426">
        <v>26.439720000000001</v>
      </c>
      <c r="E6133" s="14">
        <v>3.3302635653129968</v>
      </c>
      <c r="F6133" s="14">
        <v>0</v>
      </c>
    </row>
    <row r="6134" spans="1:6" x14ac:dyDescent="0.3">
      <c r="A6134" s="425">
        <v>47766</v>
      </c>
      <c r="B6134" s="12">
        <v>283</v>
      </c>
      <c r="C6134" s="426">
        <v>0.25</v>
      </c>
      <c r="D6134" s="426">
        <v>26.498600000000003</v>
      </c>
      <c r="E6134" s="14">
        <v>3.3540644454675648</v>
      </c>
      <c r="F6134" s="14">
        <v>0</v>
      </c>
    </row>
    <row r="6135" spans="1:6" x14ac:dyDescent="0.3">
      <c r="A6135" s="425">
        <v>47767</v>
      </c>
      <c r="B6135" s="12">
        <v>284</v>
      </c>
      <c r="C6135" s="426">
        <v>1.675</v>
      </c>
      <c r="D6135" s="426">
        <v>26.549800000000001</v>
      </c>
      <c r="E6135" s="14">
        <v>3.374882922885873</v>
      </c>
      <c r="F6135" s="14">
        <v>0</v>
      </c>
    </row>
    <row r="6136" spans="1:6" x14ac:dyDescent="0.3">
      <c r="A6136" s="425">
        <v>47768</v>
      </c>
      <c r="B6136" s="12">
        <v>285</v>
      </c>
      <c r="C6136" s="426">
        <v>5.5555555555555552E-2</v>
      </c>
      <c r="D6136" s="426">
        <v>26.60868</v>
      </c>
      <c r="E6136" s="14">
        <v>3.3989648220638036</v>
      </c>
      <c r="F6136" s="14">
        <v>0</v>
      </c>
    </row>
    <row r="6137" spans="1:6" x14ac:dyDescent="0.3">
      <c r="A6137" s="425">
        <v>47769</v>
      </c>
      <c r="B6137" s="12">
        <v>286</v>
      </c>
      <c r="C6137" s="426">
        <v>0</v>
      </c>
      <c r="D6137" s="426">
        <v>26.65476</v>
      </c>
      <c r="E6137" s="14">
        <v>3.4179166736901925</v>
      </c>
      <c r="F6137" s="14">
        <v>0</v>
      </c>
    </row>
    <row r="6138" spans="1:6" x14ac:dyDescent="0.3">
      <c r="A6138" s="425">
        <v>47770</v>
      </c>
      <c r="B6138" s="12">
        <v>287</v>
      </c>
      <c r="C6138" s="426">
        <v>1.6666666666666667</v>
      </c>
      <c r="D6138" s="426">
        <v>26.670120000000004</v>
      </c>
      <c r="E6138" s="14">
        <v>3.4242545032974672</v>
      </c>
      <c r="F6138" s="14">
        <v>0</v>
      </c>
    </row>
    <row r="6139" spans="1:6" x14ac:dyDescent="0.3">
      <c r="A6139" s="425">
        <v>47771</v>
      </c>
      <c r="B6139" s="12">
        <v>288</v>
      </c>
      <c r="C6139" s="426">
        <v>1.6714285714285713</v>
      </c>
      <c r="D6139" s="426">
        <v>26.5242</v>
      </c>
      <c r="E6139" s="14">
        <v>3.3644594769353389</v>
      </c>
      <c r="F6139" s="14">
        <v>0</v>
      </c>
    </row>
    <row r="6140" spans="1:6" x14ac:dyDescent="0.3">
      <c r="A6140" s="425">
        <v>47772</v>
      </c>
      <c r="B6140" s="12">
        <v>289</v>
      </c>
      <c r="C6140" s="426">
        <v>1.3666666666666667</v>
      </c>
      <c r="D6140" s="426">
        <v>26.434600000000003</v>
      </c>
      <c r="E6140" s="14">
        <v>3.328201010355369</v>
      </c>
      <c r="F6140" s="14">
        <v>0</v>
      </c>
    </row>
    <row r="6141" spans="1:6" x14ac:dyDescent="0.3">
      <c r="A6141" s="425">
        <v>47773</v>
      </c>
      <c r="B6141" s="12">
        <v>290</v>
      </c>
      <c r="C6141" s="426">
        <v>5.177777777777778</v>
      </c>
      <c r="D6141" s="426">
        <v>26.629159999999999</v>
      </c>
      <c r="E6141" s="14">
        <v>3.4073764584285469</v>
      </c>
      <c r="F6141" s="14">
        <v>0</v>
      </c>
    </row>
    <row r="6142" spans="1:6" x14ac:dyDescent="0.3">
      <c r="A6142" s="425">
        <v>47774</v>
      </c>
      <c r="B6142" s="12">
        <v>291</v>
      </c>
      <c r="C6142" s="426">
        <v>0.9</v>
      </c>
      <c r="D6142" s="426">
        <v>26.624040000000001</v>
      </c>
      <c r="E6142" s="14">
        <v>3.4052718386351843</v>
      </c>
      <c r="F6142" s="14">
        <v>0</v>
      </c>
    </row>
    <row r="6143" spans="1:6" x14ac:dyDescent="0.3">
      <c r="A6143" s="425">
        <v>47775</v>
      </c>
      <c r="B6143" s="12">
        <v>292</v>
      </c>
      <c r="C6143" s="426">
        <v>0</v>
      </c>
      <c r="D6143" s="426">
        <v>26.787880000000001</v>
      </c>
      <c r="E6143" s="14">
        <v>3.4731865352599187</v>
      </c>
      <c r="F6143" s="14">
        <v>0</v>
      </c>
    </row>
    <row r="6144" spans="1:6" x14ac:dyDescent="0.3">
      <c r="A6144" s="425">
        <v>47776</v>
      </c>
      <c r="B6144" s="12">
        <v>293</v>
      </c>
      <c r="C6144" s="426">
        <v>0.57999999999999996</v>
      </c>
      <c r="D6144" s="426">
        <v>26.711079999999999</v>
      </c>
      <c r="E6144" s="14">
        <v>3.4412056655286367</v>
      </c>
      <c r="F6144" s="14">
        <v>0</v>
      </c>
    </row>
    <row r="6145" spans="1:6" x14ac:dyDescent="0.3">
      <c r="A6145" s="425">
        <v>47777</v>
      </c>
      <c r="B6145" s="12">
        <v>294</v>
      </c>
      <c r="C6145" s="426">
        <v>2.5</v>
      </c>
      <c r="D6145" s="426">
        <v>26.847044444444442</v>
      </c>
      <c r="E6145" s="14">
        <v>3.4979996280664798</v>
      </c>
      <c r="F6145" s="14">
        <v>0</v>
      </c>
    </row>
    <row r="6146" spans="1:6" x14ac:dyDescent="0.3">
      <c r="A6146" s="425">
        <v>47778</v>
      </c>
      <c r="B6146" s="12">
        <v>295</v>
      </c>
      <c r="C6146" s="426">
        <v>0.58888888888888891</v>
      </c>
      <c r="D6146" s="426">
        <v>26.613799999999998</v>
      </c>
      <c r="E6146" s="14">
        <v>3.4010660206589542</v>
      </c>
      <c r="F6146" s="14">
        <v>0</v>
      </c>
    </row>
    <row r="6147" spans="1:6" x14ac:dyDescent="0.3">
      <c r="A6147" s="425">
        <v>47779</v>
      </c>
      <c r="B6147" s="12">
        <v>296</v>
      </c>
      <c r="C6147" s="426">
        <v>0.88888888888888884</v>
      </c>
      <c r="D6147" s="426">
        <v>26.58052</v>
      </c>
      <c r="E6147" s="14">
        <v>3.3874286015285593</v>
      </c>
      <c r="F6147" s="14">
        <v>0</v>
      </c>
    </row>
    <row r="6148" spans="1:6" x14ac:dyDescent="0.3">
      <c r="A6148" s="425">
        <v>47780</v>
      </c>
      <c r="B6148" s="12">
        <v>297</v>
      </c>
      <c r="C6148" s="426">
        <v>2.3937499999999998</v>
      </c>
      <c r="D6148" s="426">
        <v>26.521639999999998</v>
      </c>
      <c r="E6148" s="14">
        <v>3.3634186955634431</v>
      </c>
      <c r="F6148" s="14">
        <v>0</v>
      </c>
    </row>
    <row r="6149" spans="1:6" x14ac:dyDescent="0.3">
      <c r="A6149" s="425">
        <v>47781</v>
      </c>
      <c r="B6149" s="12">
        <v>298</v>
      </c>
      <c r="C6149" s="426">
        <v>2.125</v>
      </c>
      <c r="D6149" s="426">
        <v>26.728999999999999</v>
      </c>
      <c r="E6149" s="14">
        <v>3.4486448178912879</v>
      </c>
      <c r="F6149" s="14">
        <v>0</v>
      </c>
    </row>
    <row r="6150" spans="1:6" x14ac:dyDescent="0.3">
      <c r="A6150" s="425">
        <v>47782</v>
      </c>
      <c r="B6150" s="12">
        <v>299</v>
      </c>
      <c r="C6150" s="426">
        <v>3.8149999999999999</v>
      </c>
      <c r="D6150" s="426">
        <v>26.639400000000002</v>
      </c>
      <c r="E6150" s="14">
        <v>3.4115891206562048</v>
      </c>
      <c r="F6150" s="14">
        <v>0</v>
      </c>
    </row>
    <row r="6151" spans="1:6" x14ac:dyDescent="0.3">
      <c r="A6151" s="425">
        <v>47783</v>
      </c>
      <c r="B6151" s="12">
        <v>300</v>
      </c>
      <c r="C6151" s="426">
        <v>0.53749999999999998</v>
      </c>
      <c r="D6151" s="426">
        <v>26.695719999999998</v>
      </c>
      <c r="E6151" s="14">
        <v>3.4348404045650147</v>
      </c>
      <c r="F6151" s="14">
        <v>0</v>
      </c>
    </row>
    <row r="6152" spans="1:6" x14ac:dyDescent="0.3">
      <c r="A6152" s="425">
        <v>47784</v>
      </c>
      <c r="B6152" s="12">
        <v>301</v>
      </c>
      <c r="C6152" s="426">
        <v>4.1111111111111107</v>
      </c>
      <c r="D6152" s="426">
        <v>26.782760000000003</v>
      </c>
      <c r="E6152" s="14">
        <v>3.4710464546598465</v>
      </c>
      <c r="F6152" s="14">
        <v>0</v>
      </c>
    </row>
    <row r="6153" spans="1:6" x14ac:dyDescent="0.3">
      <c r="A6153" s="425">
        <v>47785</v>
      </c>
      <c r="B6153" s="12">
        <v>302</v>
      </c>
      <c r="C6153" s="426">
        <v>0.1111111111111111</v>
      </c>
      <c r="D6153" s="426">
        <v>26.798120000000001</v>
      </c>
      <c r="E6153" s="14">
        <v>3.4774701382107942</v>
      </c>
      <c r="F6153" s="14">
        <v>0</v>
      </c>
    </row>
    <row r="6154" spans="1:6" x14ac:dyDescent="0.3">
      <c r="A6154" s="425">
        <v>47786</v>
      </c>
      <c r="B6154" s="12">
        <v>303</v>
      </c>
      <c r="C6154" s="426">
        <v>5.322222222222222</v>
      </c>
      <c r="D6154" s="426">
        <v>26.813479999999998</v>
      </c>
      <c r="E6154" s="14">
        <v>3.4839041500869667</v>
      </c>
      <c r="F6154" s="14">
        <v>0</v>
      </c>
    </row>
    <row r="6155" spans="1:6" x14ac:dyDescent="0.3">
      <c r="A6155" s="425">
        <v>47787</v>
      </c>
      <c r="B6155" s="12">
        <v>304</v>
      </c>
      <c r="C6155" s="426">
        <v>3</v>
      </c>
      <c r="D6155" s="426">
        <v>26.979880000000001</v>
      </c>
      <c r="E6155" s="14">
        <v>3.5542694765295484</v>
      </c>
      <c r="F6155" s="14">
        <v>0</v>
      </c>
    </row>
    <row r="6156" spans="1:6" x14ac:dyDescent="0.3">
      <c r="A6156" s="425">
        <v>47788</v>
      </c>
      <c r="B6156" s="12">
        <v>305</v>
      </c>
      <c r="C6156" s="426">
        <v>0.78888888888888886</v>
      </c>
      <c r="D6156" s="426">
        <v>26.792999999999999</v>
      </c>
      <c r="E6156" s="14">
        <v>3.5038140561816213</v>
      </c>
      <c r="F6156" s="14">
        <v>0</v>
      </c>
    </row>
    <row r="6157" spans="1:6" x14ac:dyDescent="0.3">
      <c r="A6157" s="425">
        <v>47789</v>
      </c>
      <c r="B6157" s="12">
        <v>306</v>
      </c>
      <c r="C6157" s="426">
        <v>0.68888888888888888</v>
      </c>
      <c r="D6157" s="426">
        <v>26.723880000000001</v>
      </c>
      <c r="E6157" s="14">
        <v>3.4747680619895811</v>
      </c>
      <c r="F6157" s="14">
        <v>0</v>
      </c>
    </row>
    <row r="6158" spans="1:6" x14ac:dyDescent="0.3">
      <c r="A6158" s="425">
        <v>47790</v>
      </c>
      <c r="B6158" s="12">
        <v>307</v>
      </c>
      <c r="C6158" s="426">
        <v>0</v>
      </c>
      <c r="D6158" s="426">
        <v>26.769960000000005</v>
      </c>
      <c r="E6158" s="14">
        <v>3.4941086582006906</v>
      </c>
      <c r="F6158" s="14">
        <v>0</v>
      </c>
    </row>
    <row r="6159" spans="1:6" x14ac:dyDescent="0.3">
      <c r="A6159" s="425">
        <v>47791</v>
      </c>
      <c r="B6159" s="12">
        <v>308</v>
      </c>
      <c r="C6159" s="426">
        <v>3.2375000000000003</v>
      </c>
      <c r="D6159" s="426">
        <v>26.782760000000003</v>
      </c>
      <c r="E6159" s="14">
        <v>3.4994976551078785</v>
      </c>
      <c r="F6159" s="14">
        <v>0</v>
      </c>
    </row>
    <row r="6160" spans="1:6" x14ac:dyDescent="0.3">
      <c r="A6160" s="425">
        <v>47792</v>
      </c>
      <c r="B6160" s="12">
        <v>309</v>
      </c>
      <c r="C6160" s="426">
        <v>3.2399999999999998</v>
      </c>
      <c r="D6160" s="426">
        <v>26.92868</v>
      </c>
      <c r="E6160" s="14">
        <v>3.56144384014096</v>
      </c>
      <c r="F6160" s="14">
        <v>0</v>
      </c>
    </row>
    <row r="6161" spans="1:6" x14ac:dyDescent="0.3">
      <c r="A6161" s="425">
        <v>47793</v>
      </c>
      <c r="B6161" s="12">
        <v>310</v>
      </c>
      <c r="C6161" s="426">
        <v>0.79999999999999993</v>
      </c>
      <c r="D6161" s="426">
        <v>26.997800000000005</v>
      </c>
      <c r="E6161" s="14">
        <v>3.5911159765983505</v>
      </c>
      <c r="F6161" s="14">
        <v>0</v>
      </c>
    </row>
    <row r="6162" spans="1:6" x14ac:dyDescent="0.3">
      <c r="A6162" s="425">
        <v>47794</v>
      </c>
      <c r="B6162" s="12">
        <v>311</v>
      </c>
      <c r="C6162" s="426">
        <v>1.9750000000000001</v>
      </c>
      <c r="D6162" s="426">
        <v>27.08484</v>
      </c>
      <c r="E6162" s="14">
        <v>3.6287829837560621</v>
      </c>
      <c r="F6162" s="14">
        <v>0</v>
      </c>
    </row>
    <row r="6163" spans="1:6" x14ac:dyDescent="0.3">
      <c r="A6163" s="425">
        <v>47795</v>
      </c>
      <c r="B6163" s="12">
        <v>312</v>
      </c>
      <c r="C6163" s="426">
        <v>0.42777777777777776</v>
      </c>
      <c r="D6163" s="426">
        <v>26.887720000000002</v>
      </c>
      <c r="E6163" s="14">
        <v>3.5439603379882314</v>
      </c>
      <c r="F6163" s="14">
        <v>0</v>
      </c>
    </row>
    <row r="6164" spans="1:6" x14ac:dyDescent="0.3">
      <c r="A6164" s="425">
        <v>47796</v>
      </c>
      <c r="B6164" s="12">
        <v>313</v>
      </c>
      <c r="C6164" s="426">
        <v>6.0166666666666675</v>
      </c>
      <c r="D6164" s="426">
        <v>26.967079999999999</v>
      </c>
      <c r="E6164" s="14">
        <v>3.577902177349424</v>
      </c>
      <c r="F6164" s="14">
        <v>0</v>
      </c>
    </row>
    <row r="6165" spans="1:6" x14ac:dyDescent="0.3">
      <c r="A6165" s="425">
        <v>47797</v>
      </c>
      <c r="B6165" s="12">
        <v>314</v>
      </c>
      <c r="C6165" s="426">
        <v>2.5375000000000001</v>
      </c>
      <c r="D6165" s="426">
        <v>27.020840000000003</v>
      </c>
      <c r="E6165" s="14">
        <v>3.6010538473260274</v>
      </c>
      <c r="F6165" s="14">
        <v>0</v>
      </c>
    </row>
    <row r="6166" spans="1:6" x14ac:dyDescent="0.3">
      <c r="A6166" s="425">
        <v>47798</v>
      </c>
      <c r="B6166" s="12">
        <v>315</v>
      </c>
      <c r="C6166" s="426">
        <v>0</v>
      </c>
      <c r="D6166" s="426">
        <v>27.059240000000003</v>
      </c>
      <c r="E6166" s="14">
        <v>3.6176694420652931</v>
      </c>
      <c r="F6166" s="14">
        <v>0</v>
      </c>
    </row>
    <row r="6167" spans="1:6" x14ac:dyDescent="0.3">
      <c r="A6167" s="425">
        <v>47799</v>
      </c>
      <c r="B6167" s="12">
        <v>316</v>
      </c>
      <c r="C6167" s="426">
        <v>1.0299999999999998</v>
      </c>
      <c r="D6167" s="426">
        <v>27.189799999999998</v>
      </c>
      <c r="E6167" s="14">
        <v>3.674654198996739</v>
      </c>
      <c r="F6167" s="14">
        <v>0</v>
      </c>
    </row>
    <row r="6168" spans="1:6" x14ac:dyDescent="0.3">
      <c r="A6168" s="425">
        <v>47800</v>
      </c>
      <c r="B6168" s="12">
        <v>317</v>
      </c>
      <c r="C6168" s="426">
        <v>0.05</v>
      </c>
      <c r="D6168" s="426">
        <v>27.105319999999999</v>
      </c>
      <c r="E6168" s="14">
        <v>3.637694848999689</v>
      </c>
      <c r="F6168" s="14">
        <v>0</v>
      </c>
    </row>
    <row r="6169" spans="1:6" x14ac:dyDescent="0.3">
      <c r="A6169" s="425">
        <v>47801</v>
      </c>
      <c r="B6169" s="12">
        <v>318</v>
      </c>
      <c r="C6169" s="426">
        <v>1.9214285714285713</v>
      </c>
      <c r="D6169" s="426">
        <v>27.064360000000001</v>
      </c>
      <c r="E6169" s="14">
        <v>3.6198898146175491</v>
      </c>
      <c r="F6169" s="14">
        <v>0</v>
      </c>
    </row>
    <row r="6170" spans="1:6" x14ac:dyDescent="0.3">
      <c r="A6170" s="425">
        <v>47802</v>
      </c>
      <c r="B6170" s="12">
        <v>319</v>
      </c>
      <c r="C6170" s="426">
        <v>1.7666666666666666</v>
      </c>
      <c r="D6170" s="426">
        <v>27.077159999999999</v>
      </c>
      <c r="E6170" s="14">
        <v>3.6254458550822997</v>
      </c>
      <c r="F6170" s="14">
        <v>0</v>
      </c>
    </row>
    <row r="6171" spans="1:6" x14ac:dyDescent="0.3">
      <c r="A6171" s="425">
        <v>47803</v>
      </c>
      <c r="B6171" s="12">
        <v>320</v>
      </c>
      <c r="C6171" s="426">
        <v>11.31111111111111</v>
      </c>
      <c r="D6171" s="426">
        <v>27.107880000000002</v>
      </c>
      <c r="E6171" s="14">
        <v>3.6388101473767338</v>
      </c>
      <c r="F6171" s="14">
        <v>0</v>
      </c>
    </row>
    <row r="6172" spans="1:6" x14ac:dyDescent="0.3">
      <c r="A6172" s="425">
        <v>47804</v>
      </c>
      <c r="B6172" s="12">
        <v>321</v>
      </c>
      <c r="C6172" s="426">
        <v>0</v>
      </c>
      <c r="D6172" s="426">
        <v>27.133479999999999</v>
      </c>
      <c r="E6172" s="14">
        <v>3.6499792149747967</v>
      </c>
      <c r="F6172" s="14">
        <v>0</v>
      </c>
    </row>
    <row r="6173" spans="1:6" x14ac:dyDescent="0.3">
      <c r="A6173" s="425">
        <v>47805</v>
      </c>
      <c r="B6173" s="12">
        <v>322</v>
      </c>
      <c r="C6173" s="426">
        <v>1.9416666666666667</v>
      </c>
      <c r="D6173" s="426">
        <v>27.128644444444443</v>
      </c>
      <c r="E6173" s="14">
        <v>3.6478672614293126</v>
      </c>
      <c r="F6173" s="14">
        <v>0</v>
      </c>
    </row>
    <row r="6174" spans="1:6" x14ac:dyDescent="0.3">
      <c r="A6174" s="425">
        <v>47806</v>
      </c>
      <c r="B6174" s="12">
        <v>323</v>
      </c>
      <c r="C6174" s="426">
        <v>5.9124999999999996</v>
      </c>
      <c r="D6174" s="426">
        <v>27.097355555555559</v>
      </c>
      <c r="E6174" s="14">
        <v>3.634226901186989</v>
      </c>
      <c r="F6174" s="14">
        <v>0</v>
      </c>
    </row>
    <row r="6175" spans="1:6" x14ac:dyDescent="0.3">
      <c r="A6175" s="425">
        <v>47807</v>
      </c>
      <c r="B6175" s="12">
        <v>324</v>
      </c>
      <c r="C6175" s="426">
        <v>7.75</v>
      </c>
      <c r="D6175" s="426">
        <v>27.09451111111111</v>
      </c>
      <c r="E6175" s="14">
        <v>3.6329890339651283</v>
      </c>
      <c r="F6175" s="14">
        <v>0</v>
      </c>
    </row>
    <row r="6176" spans="1:6" x14ac:dyDescent="0.3">
      <c r="A6176" s="425">
        <v>47808</v>
      </c>
      <c r="B6176" s="12">
        <v>325</v>
      </c>
      <c r="C6176" s="426">
        <v>5.5250000000000004</v>
      </c>
      <c r="D6176" s="426">
        <v>27.169319999999999</v>
      </c>
      <c r="E6176" s="14">
        <v>3.6656650741274115</v>
      </c>
      <c r="F6176" s="14">
        <v>0</v>
      </c>
    </row>
    <row r="6177" spans="1:6" x14ac:dyDescent="0.3">
      <c r="A6177" s="425">
        <v>47809</v>
      </c>
      <c r="B6177" s="12">
        <v>326</v>
      </c>
      <c r="C6177" s="426">
        <v>8.0555555555555554</v>
      </c>
      <c r="D6177" s="426">
        <v>26.884022222222224</v>
      </c>
      <c r="E6177" s="14">
        <v>3.5423856233920668</v>
      </c>
      <c r="F6177" s="14">
        <v>0</v>
      </c>
    </row>
    <row r="6178" spans="1:6" x14ac:dyDescent="0.3">
      <c r="A6178" s="425">
        <v>47810</v>
      </c>
      <c r="B6178" s="12">
        <v>327</v>
      </c>
      <c r="C6178" s="426">
        <v>2.4714285714285715</v>
      </c>
      <c r="D6178" s="426">
        <v>26.943755555555555</v>
      </c>
      <c r="E6178" s="14">
        <v>3.5678974616311527</v>
      </c>
      <c r="F6178" s="14">
        <v>0</v>
      </c>
    </row>
    <row r="6179" spans="1:6" x14ac:dyDescent="0.3">
      <c r="A6179" s="425">
        <v>47811</v>
      </c>
      <c r="B6179" s="12">
        <v>328</v>
      </c>
      <c r="C6179" s="426">
        <v>1.53125</v>
      </c>
      <c r="D6179" s="426">
        <v>26.980733333333333</v>
      </c>
      <c r="E6179" s="14">
        <v>3.5837698019636148</v>
      </c>
      <c r="F6179" s="14">
        <v>0</v>
      </c>
    </row>
    <row r="6180" spans="1:6" x14ac:dyDescent="0.3">
      <c r="A6180" s="425">
        <v>47812</v>
      </c>
      <c r="B6180" s="12">
        <v>329</v>
      </c>
      <c r="C6180" s="426">
        <v>1.79375</v>
      </c>
      <c r="D6180" s="426">
        <v>26.975044444444443</v>
      </c>
      <c r="E6180" s="14">
        <v>3.5813239523770122</v>
      </c>
      <c r="F6180" s="14">
        <v>0</v>
      </c>
    </row>
    <row r="6181" spans="1:6" x14ac:dyDescent="0.3">
      <c r="A6181" s="425">
        <v>47813</v>
      </c>
      <c r="B6181" s="12">
        <v>330</v>
      </c>
      <c r="C6181" s="426">
        <v>7.1749999999999998</v>
      </c>
      <c r="D6181" s="426">
        <v>27.020555555555553</v>
      </c>
      <c r="E6181" s="14">
        <v>3.6009310136582346</v>
      </c>
      <c r="F6181" s="14">
        <v>0</v>
      </c>
    </row>
    <row r="6182" spans="1:6" x14ac:dyDescent="0.3">
      <c r="A6182" s="425">
        <v>47814</v>
      </c>
      <c r="B6182" s="12">
        <v>331</v>
      </c>
      <c r="C6182" s="426">
        <v>14.45</v>
      </c>
      <c r="D6182" s="426">
        <v>26.949444444444445</v>
      </c>
      <c r="E6182" s="14">
        <v>3.5703354102319276</v>
      </c>
      <c r="F6182" s="14">
        <v>0</v>
      </c>
    </row>
    <row r="6183" spans="1:6" x14ac:dyDescent="0.3">
      <c r="A6183" s="425">
        <v>47815</v>
      </c>
      <c r="B6183" s="12">
        <v>332</v>
      </c>
      <c r="C6183" s="426">
        <v>9.2437499999999986</v>
      </c>
      <c r="D6183" s="426">
        <v>27.034777777777776</v>
      </c>
      <c r="E6183" s="14">
        <v>3.6070771060261726</v>
      </c>
      <c r="F6183" s="14">
        <v>0</v>
      </c>
    </row>
    <row r="6184" spans="1:6" x14ac:dyDescent="0.3">
      <c r="A6184" s="425">
        <v>47816</v>
      </c>
      <c r="B6184" s="12">
        <v>333</v>
      </c>
      <c r="C6184" s="426">
        <v>2.4857142857142853</v>
      </c>
      <c r="D6184" s="426">
        <v>27.208288888888891</v>
      </c>
      <c r="E6184" s="14">
        <v>3.6827854962633668</v>
      </c>
      <c r="F6184" s="14">
        <v>0</v>
      </c>
    </row>
    <row r="6185" spans="1:6" x14ac:dyDescent="0.3">
      <c r="A6185" s="425">
        <v>47817</v>
      </c>
      <c r="B6185" s="12">
        <v>334</v>
      </c>
      <c r="C6185" s="426">
        <v>1.9000000000000001</v>
      </c>
      <c r="D6185" s="426">
        <v>27.154244444444448</v>
      </c>
      <c r="E6185" s="14">
        <v>3.6590600611496886</v>
      </c>
      <c r="F6185" s="14">
        <v>0</v>
      </c>
    </row>
    <row r="6186" spans="1:6" x14ac:dyDescent="0.3">
      <c r="A6186" s="425">
        <v>47818</v>
      </c>
      <c r="B6186" s="12">
        <v>335</v>
      </c>
      <c r="C6186" s="426">
        <v>5.73</v>
      </c>
      <c r="D6186" s="426">
        <v>27.05468888888889</v>
      </c>
      <c r="E6186" s="14">
        <v>3.6156967576905301</v>
      </c>
      <c r="F6186" s="14">
        <v>0</v>
      </c>
    </row>
    <row r="6187" spans="1:6" x14ac:dyDescent="0.3">
      <c r="A6187" s="425">
        <v>47819</v>
      </c>
      <c r="B6187" s="12">
        <v>336</v>
      </c>
      <c r="C6187" s="426">
        <v>2.0062500000000001</v>
      </c>
      <c r="D6187" s="426">
        <v>27.037622222222222</v>
      </c>
      <c r="E6187" s="14">
        <v>3.6083074044568311</v>
      </c>
      <c r="F6187" s="14">
        <v>0</v>
      </c>
    </row>
    <row r="6188" spans="1:6" x14ac:dyDescent="0.3">
      <c r="A6188" s="425">
        <v>47820</v>
      </c>
      <c r="B6188" s="12">
        <v>337</v>
      </c>
      <c r="C6188" s="426">
        <v>5.9555555555555557</v>
      </c>
      <c r="D6188" s="426">
        <v>26.885159999999999</v>
      </c>
      <c r="E6188" s="14">
        <v>3.5428700864866185</v>
      </c>
      <c r="F6188" s="14">
        <v>0</v>
      </c>
    </row>
    <row r="6189" spans="1:6" x14ac:dyDescent="0.3">
      <c r="A6189" s="425">
        <v>47821</v>
      </c>
      <c r="B6189" s="12">
        <v>338</v>
      </c>
      <c r="C6189" s="426">
        <v>7.4611111111111121</v>
      </c>
      <c r="D6189" s="426">
        <v>27.02084</v>
      </c>
      <c r="E6189" s="14">
        <v>3.6010538473260261</v>
      </c>
      <c r="F6189" s="14">
        <v>0</v>
      </c>
    </row>
    <row r="6190" spans="1:6" x14ac:dyDescent="0.3">
      <c r="A6190" s="425">
        <v>47822</v>
      </c>
      <c r="B6190" s="12">
        <v>339</v>
      </c>
      <c r="C6190" s="426">
        <v>4.9000000000000004</v>
      </c>
      <c r="D6190" s="426">
        <v>26.821159999999999</v>
      </c>
      <c r="E6190" s="14">
        <v>3.5157080229314448</v>
      </c>
      <c r="F6190" s="14">
        <v>0</v>
      </c>
    </row>
    <row r="6191" spans="1:6" x14ac:dyDescent="0.3">
      <c r="A6191" s="425">
        <v>47823</v>
      </c>
      <c r="B6191" s="12">
        <v>340</v>
      </c>
      <c r="C6191" s="426">
        <v>5.2555555555555555</v>
      </c>
      <c r="D6191" s="426">
        <v>26.910760000000003</v>
      </c>
      <c r="E6191" s="14">
        <v>3.553785661417439</v>
      </c>
      <c r="F6191" s="14">
        <v>0</v>
      </c>
    </row>
    <row r="6192" spans="1:6" x14ac:dyDescent="0.3">
      <c r="A6192" s="425">
        <v>47824</v>
      </c>
      <c r="B6192" s="12">
        <v>341</v>
      </c>
      <c r="C6192" s="426">
        <v>3.35</v>
      </c>
      <c r="D6192" s="426">
        <v>27.031933333333335</v>
      </c>
      <c r="E6192" s="14">
        <v>3.6058471676280446</v>
      </c>
      <c r="F6192" s="14">
        <v>0</v>
      </c>
    </row>
    <row r="6193" spans="1:6" x14ac:dyDescent="0.3">
      <c r="A6193" s="425">
        <v>47825</v>
      </c>
      <c r="B6193" s="12">
        <v>342</v>
      </c>
      <c r="C6193" s="426">
        <v>3.0333333333333332</v>
      </c>
      <c r="D6193" s="426">
        <v>27.188377777777774</v>
      </c>
      <c r="E6193" s="14">
        <v>3.6740293481119477</v>
      </c>
      <c r="F6193" s="14">
        <v>0</v>
      </c>
    </row>
    <row r="6194" spans="1:6" x14ac:dyDescent="0.3">
      <c r="A6194" s="425">
        <v>47826</v>
      </c>
      <c r="B6194" s="12">
        <v>343</v>
      </c>
      <c r="C6194" s="426">
        <v>6.1428571428571432</v>
      </c>
      <c r="D6194" s="426">
        <v>26.906777777777776</v>
      </c>
      <c r="E6194" s="14">
        <v>3.5520857765371234</v>
      </c>
      <c r="F6194" s="14">
        <v>0</v>
      </c>
    </row>
    <row r="6195" spans="1:6" x14ac:dyDescent="0.3">
      <c r="A6195" s="425">
        <v>47827</v>
      </c>
      <c r="B6195" s="12">
        <v>344</v>
      </c>
      <c r="C6195" s="426">
        <v>8.6083333333333325</v>
      </c>
      <c r="D6195" s="426">
        <v>26.77252</v>
      </c>
      <c r="E6195" s="14">
        <v>3.4951858795479032</v>
      </c>
      <c r="F6195" s="14">
        <v>0</v>
      </c>
    </row>
    <row r="6196" spans="1:6" x14ac:dyDescent="0.3">
      <c r="A6196" s="425">
        <v>47828</v>
      </c>
      <c r="B6196" s="12">
        <v>345</v>
      </c>
      <c r="C6196" s="426">
        <v>10.75</v>
      </c>
      <c r="D6196" s="426">
        <v>26.813479999999998</v>
      </c>
      <c r="E6196" s="14">
        <v>3.5124607414811226</v>
      </c>
      <c r="F6196" s="14">
        <v>0</v>
      </c>
    </row>
    <row r="6197" spans="1:6" x14ac:dyDescent="0.3">
      <c r="A6197" s="425">
        <v>47829</v>
      </c>
      <c r="B6197" s="12">
        <v>346</v>
      </c>
      <c r="C6197" s="426">
        <v>11.9</v>
      </c>
      <c r="D6197" s="426">
        <v>26.762280000000004</v>
      </c>
      <c r="E6197" s="14">
        <v>3.4908787278482825</v>
      </c>
      <c r="F6197" s="14">
        <v>0</v>
      </c>
    </row>
    <row r="6198" spans="1:6" x14ac:dyDescent="0.3">
      <c r="A6198" s="425">
        <v>47830</v>
      </c>
      <c r="B6198" s="12">
        <v>347</v>
      </c>
      <c r="C6198" s="426">
        <v>10.692857142857141</v>
      </c>
      <c r="D6198" s="426">
        <v>26.887720000000002</v>
      </c>
      <c r="E6198" s="14">
        <v>3.5439603379882318</v>
      </c>
      <c r="F6198" s="14">
        <v>0</v>
      </c>
    </row>
    <row r="6199" spans="1:6" x14ac:dyDescent="0.3">
      <c r="A6199" s="425">
        <v>47831</v>
      </c>
      <c r="B6199" s="12">
        <v>348</v>
      </c>
      <c r="C6199" s="426">
        <v>16.95</v>
      </c>
      <c r="D6199" s="426">
        <v>26.713639999999998</v>
      </c>
      <c r="E6199" s="14">
        <v>3.4704828510289714</v>
      </c>
      <c r="F6199" s="14">
        <v>0</v>
      </c>
    </row>
    <row r="6200" spans="1:6" x14ac:dyDescent="0.3">
      <c r="A6200" s="425">
        <v>47832</v>
      </c>
      <c r="B6200" s="12">
        <v>349</v>
      </c>
      <c r="C6200" s="426">
        <v>2.4500000000000002</v>
      </c>
      <c r="D6200" s="426">
        <v>26.83652</v>
      </c>
      <c r="E6200" s="14">
        <v>3.522210402537147</v>
      </c>
      <c r="F6200" s="14">
        <v>0</v>
      </c>
    </row>
    <row r="6201" spans="1:6" x14ac:dyDescent="0.3">
      <c r="A6201" s="425">
        <v>47833</v>
      </c>
      <c r="B6201" s="12">
        <v>350</v>
      </c>
      <c r="C6201" s="426">
        <v>15.488888888888889</v>
      </c>
      <c r="D6201" s="426">
        <v>26.997799999999998</v>
      </c>
      <c r="E6201" s="14">
        <v>3.5911159765983505</v>
      </c>
      <c r="F6201" s="14">
        <v>0</v>
      </c>
    </row>
    <row r="6202" spans="1:6" x14ac:dyDescent="0.3">
      <c r="A6202" s="425">
        <v>47834</v>
      </c>
      <c r="B6202" s="12">
        <v>351</v>
      </c>
      <c r="C6202" s="426">
        <v>7.4400000000000022</v>
      </c>
      <c r="D6202" s="426">
        <v>26.953000000000003</v>
      </c>
      <c r="E6202" s="14">
        <v>3.5718598572620572</v>
      </c>
      <c r="F6202" s="14">
        <v>0</v>
      </c>
    </row>
    <row r="6203" spans="1:6" x14ac:dyDescent="0.3">
      <c r="A6203" s="425">
        <v>47835</v>
      </c>
      <c r="B6203" s="12">
        <v>352</v>
      </c>
      <c r="C6203" s="426">
        <v>8.2499999999999982</v>
      </c>
      <c r="D6203" s="426">
        <v>26.959400000000002</v>
      </c>
      <c r="E6203" s="14">
        <v>3.5746052756087985</v>
      </c>
      <c r="F6203" s="14">
        <v>0</v>
      </c>
    </row>
    <row r="6204" spans="1:6" x14ac:dyDescent="0.3">
      <c r="A6204" s="425">
        <v>47836</v>
      </c>
      <c r="B6204" s="12">
        <v>353</v>
      </c>
      <c r="C6204" s="426">
        <v>16.485714285714288</v>
      </c>
      <c r="D6204" s="426">
        <v>26.785320000000002</v>
      </c>
      <c r="E6204" s="14">
        <v>3.5005763216698256</v>
      </c>
      <c r="F6204" s="14">
        <v>0</v>
      </c>
    </row>
    <row r="6205" spans="1:6" x14ac:dyDescent="0.3">
      <c r="A6205" s="425">
        <v>47837</v>
      </c>
      <c r="B6205" s="12">
        <v>354</v>
      </c>
      <c r="C6205" s="426">
        <v>7.46875</v>
      </c>
      <c r="D6205" s="426">
        <v>26.647933333333334</v>
      </c>
      <c r="E6205" s="14">
        <v>3.4430958083634895</v>
      </c>
      <c r="F6205" s="14">
        <v>0</v>
      </c>
    </row>
    <row r="6206" spans="1:6" x14ac:dyDescent="0.3">
      <c r="A6206" s="425">
        <v>47838</v>
      </c>
      <c r="B6206" s="12">
        <v>355</v>
      </c>
      <c r="C6206" s="426">
        <v>8.1000000000000014</v>
      </c>
      <c r="D6206" s="426">
        <v>26.995240000000003</v>
      </c>
      <c r="E6206" s="14">
        <v>3.5900132253627581</v>
      </c>
      <c r="F6206" s="14">
        <v>0</v>
      </c>
    </row>
    <row r="6207" spans="1:6" x14ac:dyDescent="0.3">
      <c r="A6207" s="425">
        <v>47839</v>
      </c>
      <c r="B6207" s="12">
        <v>356</v>
      </c>
      <c r="C6207" s="426">
        <v>3.5944444444444446</v>
      </c>
      <c r="D6207" s="426">
        <v>26.773800000000001</v>
      </c>
      <c r="E6207" s="14">
        <v>3.4957245985916239</v>
      </c>
      <c r="F6207" s="14">
        <v>0</v>
      </c>
    </row>
    <row r="6208" spans="1:6" x14ac:dyDescent="0.3">
      <c r="A6208" s="425">
        <v>47840</v>
      </c>
      <c r="B6208" s="12">
        <v>357</v>
      </c>
      <c r="C6208" s="426">
        <v>6.1437499999999998</v>
      </c>
      <c r="D6208" s="426">
        <v>26.821800000000003</v>
      </c>
      <c r="E6208" s="14">
        <v>3.515978747311348</v>
      </c>
      <c r="F6208" s="14">
        <v>0</v>
      </c>
    </row>
    <row r="6209" spans="1:6" x14ac:dyDescent="0.3">
      <c r="A6209" s="425">
        <v>47841</v>
      </c>
      <c r="B6209" s="12">
        <v>358</v>
      </c>
      <c r="C6209" s="426">
        <v>5.9333333333333336</v>
      </c>
      <c r="D6209" s="426">
        <v>26.83652</v>
      </c>
      <c r="E6209" s="14">
        <v>3.522210402537147</v>
      </c>
      <c r="F6209" s="14">
        <v>0</v>
      </c>
    </row>
    <row r="6210" spans="1:6" x14ac:dyDescent="0.3">
      <c r="A6210" s="425">
        <v>47842</v>
      </c>
      <c r="B6210" s="12">
        <v>359</v>
      </c>
      <c r="C6210" s="426">
        <v>7.5625</v>
      </c>
      <c r="D6210" s="426">
        <v>26.577960000000004</v>
      </c>
      <c r="E6210" s="14">
        <v>3.414138788927795</v>
      </c>
      <c r="F6210" s="14">
        <v>0</v>
      </c>
    </row>
    <row r="6211" spans="1:6" x14ac:dyDescent="0.3">
      <c r="A6211" s="425">
        <v>47843</v>
      </c>
      <c r="B6211" s="12">
        <v>360</v>
      </c>
      <c r="C6211" s="426">
        <v>5.8611111111111107</v>
      </c>
      <c r="D6211" s="426">
        <v>26.852733333333333</v>
      </c>
      <c r="E6211" s="14">
        <v>3.5290853374816913</v>
      </c>
      <c r="F6211" s="14">
        <v>0</v>
      </c>
    </row>
    <row r="6212" spans="1:6" x14ac:dyDescent="0.3">
      <c r="A6212" s="425">
        <v>47844</v>
      </c>
      <c r="B6212" s="12">
        <v>361</v>
      </c>
      <c r="C6212" s="426">
        <v>7.8166666666666664</v>
      </c>
      <c r="D6212" s="426">
        <v>26.881177777777779</v>
      </c>
      <c r="E6212" s="14">
        <v>3.5411747163670042</v>
      </c>
      <c r="F6212" s="14">
        <v>0</v>
      </c>
    </row>
    <row r="6213" spans="1:6" x14ac:dyDescent="0.3">
      <c r="A6213" s="425">
        <v>47845</v>
      </c>
      <c r="B6213" s="12">
        <v>362</v>
      </c>
      <c r="C6213" s="426">
        <v>6.614285714285713</v>
      </c>
      <c r="D6213" s="426">
        <v>26.572200000000002</v>
      </c>
      <c r="E6213" s="14">
        <v>3.4117646914853328</v>
      </c>
      <c r="F6213" s="14">
        <v>0</v>
      </c>
    </row>
    <row r="6214" spans="1:6" x14ac:dyDescent="0.3">
      <c r="A6214" s="425">
        <v>47846</v>
      </c>
      <c r="B6214" s="12">
        <v>363</v>
      </c>
      <c r="C6214" s="426">
        <v>11.285714285714286</v>
      </c>
      <c r="D6214" s="426">
        <v>26.650777777777776</v>
      </c>
      <c r="E6214" s="14">
        <v>3.4442774662483098</v>
      </c>
      <c r="F6214" s="14">
        <v>0</v>
      </c>
    </row>
    <row r="6215" spans="1:6" x14ac:dyDescent="0.3">
      <c r="A6215" s="425">
        <v>47847</v>
      </c>
      <c r="B6215" s="12">
        <v>364</v>
      </c>
      <c r="C6215" s="426">
        <v>8.18888888888889</v>
      </c>
      <c r="D6215" s="426">
        <v>26.443133333333332</v>
      </c>
      <c r="E6215" s="14">
        <v>3.3589477497635163</v>
      </c>
      <c r="F6215" s="14">
        <v>0</v>
      </c>
    </row>
    <row r="6216" spans="1:6" x14ac:dyDescent="0.3">
      <c r="A6216" s="425">
        <v>47848</v>
      </c>
      <c r="B6216" s="12">
        <v>365</v>
      </c>
      <c r="C6216" s="426">
        <v>3.5124999999999997</v>
      </c>
      <c r="D6216" s="426">
        <v>26.63086666666667</v>
      </c>
      <c r="E6216" s="14">
        <v>3.436013319501412</v>
      </c>
      <c r="F6216" s="14">
        <v>0</v>
      </c>
    </row>
    <row r="6217" spans="1:6" x14ac:dyDescent="0.3">
      <c r="A6217" s="425">
        <v>47849</v>
      </c>
      <c r="B6217" s="12">
        <v>1</v>
      </c>
      <c r="C6217" s="426">
        <v>19</v>
      </c>
      <c r="D6217" s="426">
        <v>26.366333333333337</v>
      </c>
      <c r="E6217" s="14">
        <v>3.32786426308886</v>
      </c>
      <c r="F6217" s="14">
        <v>0</v>
      </c>
    </row>
    <row r="6218" spans="1:6" x14ac:dyDescent="0.3">
      <c r="A6218" s="425">
        <v>47850</v>
      </c>
      <c r="B6218" s="12">
        <v>2</v>
      </c>
      <c r="C6218" s="426">
        <v>25.112500000000001</v>
      </c>
      <c r="D6218" s="426">
        <v>26.391080000000002</v>
      </c>
      <c r="E6218" s="14">
        <v>3.3378520236023852</v>
      </c>
      <c r="F6218" s="14">
        <v>0</v>
      </c>
    </row>
    <row r="6219" spans="1:6" x14ac:dyDescent="0.3">
      <c r="A6219" s="425">
        <v>47851</v>
      </c>
      <c r="B6219" s="12">
        <v>3</v>
      </c>
      <c r="C6219" s="426">
        <v>6.625</v>
      </c>
      <c r="D6219" s="426">
        <v>26.649640000000005</v>
      </c>
      <c r="E6219" s="14">
        <v>3.4438047604652868</v>
      </c>
      <c r="F6219" s="14">
        <v>0</v>
      </c>
    </row>
    <row r="6220" spans="1:6" x14ac:dyDescent="0.3">
      <c r="A6220" s="425">
        <v>47852</v>
      </c>
      <c r="B6220" s="12">
        <v>4</v>
      </c>
      <c r="C6220" s="426">
        <v>4.6187500000000004</v>
      </c>
      <c r="D6220" s="426">
        <v>26.739240000000002</v>
      </c>
      <c r="E6220" s="14">
        <v>3.4812045339453439</v>
      </c>
      <c r="F6220" s="14">
        <v>0</v>
      </c>
    </row>
    <row r="6221" spans="1:6" x14ac:dyDescent="0.3">
      <c r="A6221" s="425">
        <v>47853</v>
      </c>
      <c r="B6221" s="12">
        <v>5</v>
      </c>
      <c r="C6221" s="426">
        <v>4.8722222222222227</v>
      </c>
      <c r="D6221" s="426">
        <v>26.536999999999999</v>
      </c>
      <c r="E6221" s="14">
        <v>3.3972878730950749</v>
      </c>
      <c r="F6221" s="14">
        <v>0</v>
      </c>
    </row>
    <row r="6222" spans="1:6" x14ac:dyDescent="0.3">
      <c r="A6222" s="425">
        <v>47854</v>
      </c>
      <c r="B6222" s="12">
        <v>6</v>
      </c>
      <c r="C6222" s="426">
        <v>2.1111111111111112</v>
      </c>
      <c r="D6222" s="426">
        <v>26.64452</v>
      </c>
      <c r="E6222" s="14">
        <v>3.441678287793565</v>
      </c>
      <c r="F6222" s="14">
        <v>0</v>
      </c>
    </row>
    <row r="6223" spans="1:6" x14ac:dyDescent="0.3">
      <c r="A6223" s="425">
        <v>47855</v>
      </c>
      <c r="B6223" s="12">
        <v>7</v>
      </c>
      <c r="C6223" s="426">
        <v>3.9649999999999999</v>
      </c>
      <c r="D6223" s="426">
        <v>26.69828</v>
      </c>
      <c r="E6223" s="14">
        <v>3.4640636859608467</v>
      </c>
      <c r="F6223" s="14">
        <v>0</v>
      </c>
    </row>
    <row r="6224" spans="1:6" x14ac:dyDescent="0.3">
      <c r="A6224" s="425">
        <v>47856</v>
      </c>
      <c r="B6224" s="12">
        <v>8</v>
      </c>
      <c r="C6224" s="426">
        <v>6.1150000000000002</v>
      </c>
      <c r="D6224" s="426">
        <v>26.723880000000001</v>
      </c>
      <c r="E6224" s="14">
        <v>3.4747680619895815</v>
      </c>
      <c r="F6224" s="14">
        <v>0</v>
      </c>
    </row>
    <row r="6225" spans="1:6" x14ac:dyDescent="0.3">
      <c r="A6225" s="425">
        <v>47857</v>
      </c>
      <c r="B6225" s="12">
        <v>9</v>
      </c>
      <c r="C6225" s="426">
        <v>7.5299999999999994</v>
      </c>
      <c r="D6225" s="426">
        <v>26.51652</v>
      </c>
      <c r="E6225" s="14">
        <v>3.3888899358487299</v>
      </c>
      <c r="F6225" s="14">
        <v>0</v>
      </c>
    </row>
    <row r="6226" spans="1:6" x14ac:dyDescent="0.3">
      <c r="A6226" s="425">
        <v>47858</v>
      </c>
      <c r="B6226" s="12">
        <v>10</v>
      </c>
      <c r="C6226" s="426">
        <v>8.5500000000000007</v>
      </c>
      <c r="D6226" s="426">
        <v>26.462760000000003</v>
      </c>
      <c r="E6226" s="14">
        <v>3.3669325236415926</v>
      </c>
      <c r="F6226" s="14">
        <v>0</v>
      </c>
    </row>
    <row r="6227" spans="1:6" x14ac:dyDescent="0.3">
      <c r="A6227" s="425">
        <v>47859</v>
      </c>
      <c r="B6227" s="12">
        <v>11</v>
      </c>
      <c r="C6227" s="426">
        <v>11.172222222222222</v>
      </c>
      <c r="D6227" s="426">
        <v>26.621480000000002</v>
      </c>
      <c r="E6227" s="14">
        <v>3.4321233987446815</v>
      </c>
      <c r="F6227" s="14">
        <v>0</v>
      </c>
    </row>
    <row r="6228" spans="1:6" x14ac:dyDescent="0.3">
      <c r="A6228" s="425">
        <v>47860</v>
      </c>
      <c r="B6228" s="12">
        <v>12</v>
      </c>
      <c r="C6228" s="426">
        <v>9.8555555555555561</v>
      </c>
      <c r="D6228" s="426">
        <v>26.539560000000002</v>
      </c>
      <c r="E6228" s="14">
        <v>3.3983389046961685</v>
      </c>
      <c r="F6228" s="14">
        <v>0</v>
      </c>
    </row>
    <row r="6229" spans="1:6" x14ac:dyDescent="0.3">
      <c r="A6229" s="425">
        <v>47861</v>
      </c>
      <c r="B6229" s="12">
        <v>13</v>
      </c>
      <c r="C6229" s="426">
        <v>5.4</v>
      </c>
      <c r="D6229" s="426">
        <v>26.60868</v>
      </c>
      <c r="E6229" s="14">
        <v>3.4268251894577695</v>
      </c>
      <c r="F6229" s="14">
        <v>0</v>
      </c>
    </row>
    <row r="6230" spans="1:6" x14ac:dyDescent="0.3">
      <c r="A6230" s="425">
        <v>47862</v>
      </c>
      <c r="B6230" s="12">
        <v>14</v>
      </c>
      <c r="C6230" s="426">
        <v>3.3875000000000002</v>
      </c>
      <c r="D6230" s="426">
        <v>26.636839999999999</v>
      </c>
      <c r="E6230" s="14">
        <v>3.4384907364441695</v>
      </c>
      <c r="F6230" s="14">
        <v>0</v>
      </c>
    </row>
    <row r="6231" spans="1:6" x14ac:dyDescent="0.3">
      <c r="A6231" s="425">
        <v>47863</v>
      </c>
      <c r="B6231" s="12">
        <v>15</v>
      </c>
      <c r="C6231" s="426">
        <v>19.542857142857144</v>
      </c>
      <c r="D6231" s="426">
        <v>26.316839999999999</v>
      </c>
      <c r="E6231" s="14">
        <v>3.3079685746657641</v>
      </c>
      <c r="F6231" s="14">
        <v>0</v>
      </c>
    </row>
    <row r="6232" spans="1:6" x14ac:dyDescent="0.3">
      <c r="A6232" s="425">
        <v>47864</v>
      </c>
      <c r="B6232" s="12">
        <v>16</v>
      </c>
      <c r="C6232" s="426">
        <v>12.549999999999999</v>
      </c>
      <c r="D6232" s="426">
        <v>26.575400000000002</v>
      </c>
      <c r="E6232" s="14">
        <v>3.4130834551385565</v>
      </c>
      <c r="F6232" s="14">
        <v>0</v>
      </c>
    </row>
    <row r="6233" spans="1:6" x14ac:dyDescent="0.3">
      <c r="A6233" s="425">
        <v>47865</v>
      </c>
      <c r="B6233" s="12">
        <v>17</v>
      </c>
      <c r="C6233" s="426">
        <v>8</v>
      </c>
      <c r="D6233" s="426">
        <v>26.636839999999999</v>
      </c>
      <c r="E6233" s="14">
        <v>3.4384907364441695</v>
      </c>
      <c r="F6233" s="14">
        <v>0</v>
      </c>
    </row>
    <row r="6234" spans="1:6" x14ac:dyDescent="0.3">
      <c r="A6234" s="425">
        <v>47866</v>
      </c>
      <c r="B6234" s="12">
        <v>18</v>
      </c>
      <c r="C6234" s="426">
        <v>15.622222222222222</v>
      </c>
      <c r="D6234" s="426">
        <v>26.59844</v>
      </c>
      <c r="E6234" s="14">
        <v>3.4225917941745738</v>
      </c>
      <c r="F6234" s="14">
        <v>0</v>
      </c>
    </row>
    <row r="6235" spans="1:6" x14ac:dyDescent="0.3">
      <c r="A6235" s="425">
        <v>47867</v>
      </c>
      <c r="B6235" s="12">
        <v>19</v>
      </c>
      <c r="C6235" s="426">
        <v>5.54</v>
      </c>
      <c r="D6235" s="426">
        <v>26.368040000000001</v>
      </c>
      <c r="E6235" s="14">
        <v>3.3285522193021064</v>
      </c>
      <c r="F6235" s="14">
        <v>0</v>
      </c>
    </row>
    <row r="6236" spans="1:6" x14ac:dyDescent="0.3">
      <c r="A6236" s="425">
        <v>47868</v>
      </c>
      <c r="B6236" s="12">
        <v>20</v>
      </c>
      <c r="C6236" s="426">
        <v>7.6950000000000003</v>
      </c>
      <c r="D6236" s="426">
        <v>26.475559999999998</v>
      </c>
      <c r="E6236" s="14">
        <v>3.3721490359723365</v>
      </c>
      <c r="F6236" s="14">
        <v>0</v>
      </c>
    </row>
    <row r="6237" spans="1:6" x14ac:dyDescent="0.3">
      <c r="A6237" s="425">
        <v>47869</v>
      </c>
      <c r="B6237" s="12">
        <v>21</v>
      </c>
      <c r="C6237" s="426">
        <v>2.5062500000000001</v>
      </c>
      <c r="D6237" s="426">
        <v>26.713639999999998</v>
      </c>
      <c r="E6237" s="14">
        <v>3.4704828510289718</v>
      </c>
      <c r="F6237" s="14">
        <v>0</v>
      </c>
    </row>
    <row r="6238" spans="1:6" x14ac:dyDescent="0.3">
      <c r="A6238" s="425">
        <v>47870</v>
      </c>
      <c r="B6238" s="12">
        <v>22</v>
      </c>
      <c r="C6238" s="426">
        <v>12.11</v>
      </c>
      <c r="D6238" s="426">
        <v>26.626600000000003</v>
      </c>
      <c r="E6238" s="14">
        <v>3.4342446945165999</v>
      </c>
      <c r="F6238" s="14">
        <v>0</v>
      </c>
    </row>
    <row r="6239" spans="1:6" x14ac:dyDescent="0.3">
      <c r="A6239" s="425">
        <v>47871</v>
      </c>
      <c r="B6239" s="12">
        <v>23</v>
      </c>
      <c r="C6239" s="426">
        <v>5.6444444444444439</v>
      </c>
      <c r="D6239" s="426">
        <v>26.721320000000002</v>
      </c>
      <c r="E6239" s="14">
        <v>3.473696326564276</v>
      </c>
      <c r="F6239" s="14">
        <v>0</v>
      </c>
    </row>
    <row r="6240" spans="1:6" x14ac:dyDescent="0.3">
      <c r="A6240" s="425">
        <v>47872</v>
      </c>
      <c r="B6240" s="12">
        <v>24</v>
      </c>
      <c r="C6240" s="426">
        <v>1.03125</v>
      </c>
      <c r="D6240" s="426">
        <v>26.667559999999998</v>
      </c>
      <c r="E6240" s="14">
        <v>3.451256480250513</v>
      </c>
      <c r="F6240" s="14">
        <v>0</v>
      </c>
    </row>
    <row r="6241" spans="1:6" x14ac:dyDescent="0.3">
      <c r="A6241" s="425">
        <v>47873</v>
      </c>
      <c r="B6241" s="12">
        <v>25</v>
      </c>
      <c r="C6241" s="426">
        <v>3.2600000000000002</v>
      </c>
      <c r="D6241" s="426">
        <v>26.734120000000004</v>
      </c>
      <c r="E6241" s="14">
        <v>3.4790578889487258</v>
      </c>
      <c r="F6241" s="14">
        <v>0</v>
      </c>
    </row>
    <row r="6242" spans="1:6" x14ac:dyDescent="0.3">
      <c r="A6242" s="425">
        <v>47874</v>
      </c>
      <c r="B6242" s="12">
        <v>26</v>
      </c>
      <c r="C6242" s="426">
        <v>4.6375000000000002</v>
      </c>
      <c r="D6242" s="426">
        <v>26.585639999999998</v>
      </c>
      <c r="E6242" s="14">
        <v>3.4173065125242172</v>
      </c>
      <c r="F6242" s="14">
        <v>0</v>
      </c>
    </row>
    <row r="6243" spans="1:6" x14ac:dyDescent="0.3">
      <c r="A6243" s="425">
        <v>47875</v>
      </c>
      <c r="B6243" s="12">
        <v>27</v>
      </c>
      <c r="C6243" s="426">
        <v>12.264999999999999</v>
      </c>
      <c r="D6243" s="426">
        <v>26.59076</v>
      </c>
      <c r="E6243" s="14">
        <v>3.4194197637058745</v>
      </c>
      <c r="F6243" s="14">
        <v>0</v>
      </c>
    </row>
    <row r="6244" spans="1:6" x14ac:dyDescent="0.3">
      <c r="A6244" s="425">
        <v>47876</v>
      </c>
      <c r="B6244" s="12">
        <v>28</v>
      </c>
      <c r="C6244" s="426">
        <v>2.1222222222222222</v>
      </c>
      <c r="D6244" s="426">
        <v>26.529320000000002</v>
      </c>
      <c r="E6244" s="14">
        <v>3.3941364978127977</v>
      </c>
      <c r="F6244" s="14">
        <v>0</v>
      </c>
    </row>
    <row r="6245" spans="1:6" x14ac:dyDescent="0.3">
      <c r="A6245" s="425">
        <v>47877</v>
      </c>
      <c r="B6245" s="12">
        <v>29</v>
      </c>
      <c r="C6245" s="426">
        <v>4.9849999999999994</v>
      </c>
      <c r="D6245" s="426">
        <v>26.465888888888891</v>
      </c>
      <c r="E6245" s="14">
        <v>3.3682070110553153</v>
      </c>
      <c r="F6245" s="14">
        <v>0</v>
      </c>
    </row>
    <row r="6246" spans="1:6" x14ac:dyDescent="0.3">
      <c r="A6246" s="425">
        <v>47878</v>
      </c>
      <c r="B6246" s="12">
        <v>30</v>
      </c>
      <c r="C6246" s="426">
        <v>23.512499999999999</v>
      </c>
      <c r="D6246" s="426">
        <v>26.639400000000002</v>
      </c>
      <c r="E6246" s="14">
        <v>3.4395529659074855</v>
      </c>
      <c r="F6246" s="14">
        <v>0</v>
      </c>
    </row>
    <row r="6247" spans="1:6" x14ac:dyDescent="0.3">
      <c r="A6247" s="425">
        <v>47879</v>
      </c>
      <c r="B6247" s="12">
        <v>31</v>
      </c>
      <c r="C6247" s="426">
        <v>7.1099999999999994</v>
      </c>
      <c r="D6247" s="426">
        <v>26.398759999999999</v>
      </c>
      <c r="E6247" s="14">
        <v>3.3409570895002476</v>
      </c>
      <c r="F6247" s="14">
        <v>0</v>
      </c>
    </row>
    <row r="6248" spans="1:6" x14ac:dyDescent="0.3">
      <c r="A6248" s="425">
        <v>47880</v>
      </c>
      <c r="B6248" s="12">
        <v>32</v>
      </c>
      <c r="C6248" s="426">
        <v>12.071428571428571</v>
      </c>
      <c r="D6248" s="426">
        <v>26.398759999999999</v>
      </c>
      <c r="E6248" s="14">
        <v>3.3137948367400822</v>
      </c>
      <c r="F6248" s="14">
        <v>0</v>
      </c>
    </row>
    <row r="6249" spans="1:6" x14ac:dyDescent="0.3">
      <c r="A6249" s="425">
        <v>47881</v>
      </c>
      <c r="B6249" s="12">
        <v>33</v>
      </c>
      <c r="C6249" s="426">
        <v>16.84375</v>
      </c>
      <c r="D6249" s="426">
        <v>26.304040000000004</v>
      </c>
      <c r="E6249" s="14">
        <v>3.2759880825449814</v>
      </c>
      <c r="F6249" s="14">
        <v>0</v>
      </c>
    </row>
    <row r="6250" spans="1:6" x14ac:dyDescent="0.3">
      <c r="A6250" s="425">
        <v>47882</v>
      </c>
      <c r="B6250" s="12">
        <v>34</v>
      </c>
      <c r="C6250" s="426">
        <v>8.9500000000000011</v>
      </c>
      <c r="D6250" s="426">
        <v>26.457639999999998</v>
      </c>
      <c r="E6250" s="14">
        <v>3.3374914326724672</v>
      </c>
      <c r="F6250" s="14">
        <v>0</v>
      </c>
    </row>
    <row r="6251" spans="1:6" x14ac:dyDescent="0.3">
      <c r="A6251" s="425">
        <v>47883</v>
      </c>
      <c r="B6251" s="12">
        <v>35</v>
      </c>
      <c r="C6251" s="426">
        <v>3.4833333333333334</v>
      </c>
      <c r="D6251" s="426">
        <v>26.48836</v>
      </c>
      <c r="E6251" s="14">
        <v>3.349914383142397</v>
      </c>
      <c r="F6251" s="14">
        <v>0</v>
      </c>
    </row>
    <row r="6252" spans="1:6" x14ac:dyDescent="0.3">
      <c r="A6252" s="425">
        <v>47884</v>
      </c>
      <c r="B6252" s="12">
        <v>36</v>
      </c>
      <c r="C6252" s="426">
        <v>8.6</v>
      </c>
      <c r="D6252" s="426">
        <v>26.403880000000001</v>
      </c>
      <c r="E6252" s="14">
        <v>3.315849465378963</v>
      </c>
      <c r="F6252" s="14">
        <v>0</v>
      </c>
    </row>
    <row r="6253" spans="1:6" x14ac:dyDescent="0.3">
      <c r="A6253" s="425">
        <v>47885</v>
      </c>
      <c r="B6253" s="12">
        <v>37</v>
      </c>
      <c r="C6253" s="426">
        <v>5.5277777777777777</v>
      </c>
      <c r="D6253" s="426">
        <v>26.659880000000001</v>
      </c>
      <c r="E6253" s="14">
        <v>3.4200281414433102</v>
      </c>
      <c r="F6253" s="14">
        <v>0</v>
      </c>
    </row>
    <row r="6254" spans="1:6" x14ac:dyDescent="0.3">
      <c r="A6254" s="425">
        <v>47886</v>
      </c>
      <c r="B6254" s="12">
        <v>38</v>
      </c>
      <c r="C6254" s="426">
        <v>10.029999999999999</v>
      </c>
      <c r="D6254" s="426">
        <v>26.50628</v>
      </c>
      <c r="E6254" s="14">
        <v>3.3571799729257874</v>
      </c>
      <c r="F6254" s="14">
        <v>0</v>
      </c>
    </row>
    <row r="6255" spans="1:6" x14ac:dyDescent="0.3">
      <c r="A6255" s="425">
        <v>47887</v>
      </c>
      <c r="B6255" s="12">
        <v>39</v>
      </c>
      <c r="C6255" s="426">
        <v>10.78888888888889</v>
      </c>
      <c r="D6255" s="426">
        <v>26.508839999999999</v>
      </c>
      <c r="E6255" s="14">
        <v>3.3582190499716496</v>
      </c>
      <c r="F6255" s="14">
        <v>0</v>
      </c>
    </row>
    <row r="6256" spans="1:6" x14ac:dyDescent="0.3">
      <c r="A6256" s="425">
        <v>47888</v>
      </c>
      <c r="B6256" s="12">
        <v>40</v>
      </c>
      <c r="C6256" s="426">
        <v>6.58</v>
      </c>
      <c r="D6256" s="426">
        <v>26.542120000000004</v>
      </c>
      <c r="E6256" s="14">
        <v>3.3717529040419318</v>
      </c>
      <c r="F6256" s="14">
        <v>0</v>
      </c>
    </row>
    <row r="6257" spans="1:6" x14ac:dyDescent="0.3">
      <c r="A6257" s="425">
        <v>47889</v>
      </c>
      <c r="B6257" s="12">
        <v>41</v>
      </c>
      <c r="C6257" s="426">
        <v>6.5055555555555555</v>
      </c>
      <c r="D6257" s="426">
        <v>26.437159999999999</v>
      </c>
      <c r="E6257" s="14">
        <v>3.3292321462019645</v>
      </c>
      <c r="F6257" s="14">
        <v>0</v>
      </c>
    </row>
    <row r="6258" spans="1:6" x14ac:dyDescent="0.3">
      <c r="A6258" s="425">
        <v>47890</v>
      </c>
      <c r="B6258" s="12">
        <v>42</v>
      </c>
      <c r="C6258" s="426">
        <v>10.490000000000002</v>
      </c>
      <c r="D6258" s="426">
        <v>26.411559999999998</v>
      </c>
      <c r="E6258" s="14">
        <v>3.3189335303552912</v>
      </c>
      <c r="F6258" s="14">
        <v>0</v>
      </c>
    </row>
    <row r="6259" spans="1:6" x14ac:dyDescent="0.3">
      <c r="A6259" s="425">
        <v>47891</v>
      </c>
      <c r="B6259" s="12">
        <v>43</v>
      </c>
      <c r="C6259" s="426">
        <v>17.12777777777778</v>
      </c>
      <c r="D6259" s="426">
        <v>26.352679999999999</v>
      </c>
      <c r="E6259" s="14">
        <v>3.2953540715741592</v>
      </c>
      <c r="F6259" s="14">
        <v>0</v>
      </c>
    </row>
    <row r="6260" spans="1:6" x14ac:dyDescent="0.3">
      <c r="A6260" s="425">
        <v>47892</v>
      </c>
      <c r="B6260" s="12">
        <v>44</v>
      </c>
      <c r="C6260" s="426">
        <v>5.0250000000000004</v>
      </c>
      <c r="D6260" s="426">
        <v>26.401320000000002</v>
      </c>
      <c r="E6260" s="14">
        <v>3.3148220096089664</v>
      </c>
      <c r="F6260" s="14">
        <v>0</v>
      </c>
    </row>
    <row r="6261" spans="1:6" x14ac:dyDescent="0.3">
      <c r="A6261" s="425">
        <v>47893</v>
      </c>
      <c r="B6261" s="12">
        <v>45</v>
      </c>
      <c r="C6261" s="426">
        <v>17.324999999999999</v>
      </c>
      <c r="D6261" s="426">
        <v>26.377711111111111</v>
      </c>
      <c r="E6261" s="14">
        <v>3.3053599155901288</v>
      </c>
      <c r="F6261" s="14">
        <v>0</v>
      </c>
    </row>
    <row r="6262" spans="1:6" x14ac:dyDescent="0.3">
      <c r="A6262" s="425">
        <v>47894</v>
      </c>
      <c r="B6262" s="12">
        <v>46</v>
      </c>
      <c r="C6262" s="426">
        <v>1.9666666666666666</v>
      </c>
      <c r="D6262" s="426">
        <v>26.389088888888889</v>
      </c>
      <c r="E6262" s="14">
        <v>3.3099169585459203</v>
      </c>
      <c r="F6262" s="14">
        <v>0</v>
      </c>
    </row>
    <row r="6263" spans="1:6" x14ac:dyDescent="0.3">
      <c r="A6263" s="425">
        <v>47895</v>
      </c>
      <c r="B6263" s="12">
        <v>47</v>
      </c>
      <c r="C6263" s="426">
        <v>11.284999999999998</v>
      </c>
      <c r="D6263" s="426">
        <v>26.329640000000005</v>
      </c>
      <c r="E6263" s="14">
        <v>3.2861680109529412</v>
      </c>
      <c r="F6263" s="14">
        <v>0</v>
      </c>
    </row>
    <row r="6264" spans="1:6" x14ac:dyDescent="0.3">
      <c r="A6264" s="425">
        <v>47896</v>
      </c>
      <c r="B6264" s="12">
        <v>48</v>
      </c>
      <c r="C6264" s="426">
        <v>5.7700000000000005</v>
      </c>
      <c r="D6264" s="426">
        <v>26.283560000000001</v>
      </c>
      <c r="E6264" s="14">
        <v>3.2678644387754767</v>
      </c>
      <c r="F6264" s="14">
        <v>0</v>
      </c>
    </row>
    <row r="6265" spans="1:6" x14ac:dyDescent="0.3">
      <c r="A6265" s="425">
        <v>47897</v>
      </c>
      <c r="B6265" s="12">
        <v>49</v>
      </c>
      <c r="C6265" s="426">
        <v>14.875</v>
      </c>
      <c r="D6265" s="426">
        <v>26.311720000000001</v>
      </c>
      <c r="E6265" s="14">
        <v>3.279039099799665</v>
      </c>
      <c r="F6265" s="14">
        <v>0</v>
      </c>
    </row>
    <row r="6266" spans="1:6" x14ac:dyDescent="0.3">
      <c r="A6266" s="425">
        <v>47898</v>
      </c>
      <c r="B6266" s="12">
        <v>50</v>
      </c>
      <c r="C6266" s="426">
        <v>13.855</v>
      </c>
      <c r="D6266" s="426">
        <v>26.201640000000005</v>
      </c>
      <c r="E6266" s="14">
        <v>3.2355500206609391</v>
      </c>
      <c r="F6266" s="14">
        <v>0</v>
      </c>
    </row>
    <row r="6267" spans="1:6" x14ac:dyDescent="0.3">
      <c r="A6267" s="425">
        <v>47899</v>
      </c>
      <c r="B6267" s="12">
        <v>51</v>
      </c>
      <c r="C6267" s="426">
        <v>4.9666666666666668</v>
      </c>
      <c r="D6267" s="426">
        <v>26.48068</v>
      </c>
      <c r="E6267" s="14">
        <v>3.3468048162069746</v>
      </c>
      <c r="F6267" s="14">
        <v>0</v>
      </c>
    </row>
    <row r="6268" spans="1:6" x14ac:dyDescent="0.3">
      <c r="A6268" s="425">
        <v>47900</v>
      </c>
      <c r="B6268" s="12">
        <v>52</v>
      </c>
      <c r="C6268" s="426">
        <v>10.005555555555553</v>
      </c>
      <c r="D6268" s="426">
        <v>26.237480000000001</v>
      </c>
      <c r="E6268" s="14">
        <v>3.2496521386892354</v>
      </c>
      <c r="F6268" s="14">
        <v>0</v>
      </c>
    </row>
    <row r="6269" spans="1:6" x14ac:dyDescent="0.3">
      <c r="A6269" s="425">
        <v>47901</v>
      </c>
      <c r="B6269" s="12">
        <v>53</v>
      </c>
      <c r="C6269" s="426">
        <v>7.5650000000000004</v>
      </c>
      <c r="D6269" s="426">
        <v>26.47044</v>
      </c>
      <c r="E6269" s="14">
        <v>3.3426626987086192</v>
      </c>
      <c r="F6269" s="14">
        <v>0</v>
      </c>
    </row>
    <row r="6270" spans="1:6" x14ac:dyDescent="0.3">
      <c r="A6270" s="425">
        <v>47902</v>
      </c>
      <c r="B6270" s="12">
        <v>54</v>
      </c>
      <c r="C6270" s="426">
        <v>12.25</v>
      </c>
      <c r="D6270" s="426">
        <v>26.490919999999999</v>
      </c>
      <c r="E6270" s="14">
        <v>3.3509514729849936</v>
      </c>
      <c r="F6270" s="14">
        <v>0</v>
      </c>
    </row>
    <row r="6271" spans="1:6" x14ac:dyDescent="0.3">
      <c r="A6271" s="425">
        <v>47903</v>
      </c>
      <c r="B6271" s="12">
        <v>55</v>
      </c>
      <c r="C6271" s="426">
        <v>9.21875</v>
      </c>
      <c r="D6271" s="426">
        <v>26.513960000000004</v>
      </c>
      <c r="E6271" s="14">
        <v>3.360298056058276</v>
      </c>
      <c r="F6271" s="14">
        <v>0</v>
      </c>
    </row>
    <row r="6272" spans="1:6" x14ac:dyDescent="0.3">
      <c r="A6272" s="425">
        <v>47904</v>
      </c>
      <c r="B6272" s="12">
        <v>56</v>
      </c>
      <c r="C6272" s="426">
        <v>7.7111111111111104</v>
      </c>
      <c r="D6272" s="426">
        <v>26.593320000000002</v>
      </c>
      <c r="E6272" s="14">
        <v>3.392668065375716</v>
      </c>
      <c r="F6272" s="14">
        <v>0</v>
      </c>
    </row>
    <row r="6273" spans="1:6" x14ac:dyDescent="0.3">
      <c r="A6273" s="425">
        <v>47905</v>
      </c>
      <c r="B6273" s="12">
        <v>57</v>
      </c>
      <c r="C6273" s="426">
        <v>7.8250000000000002</v>
      </c>
      <c r="D6273" s="426">
        <v>26.577960000000004</v>
      </c>
      <c r="E6273" s="14">
        <v>3.3863815630015521</v>
      </c>
      <c r="F6273" s="14">
        <v>0</v>
      </c>
    </row>
    <row r="6274" spans="1:6" x14ac:dyDescent="0.3">
      <c r="A6274" s="425">
        <v>47906</v>
      </c>
      <c r="B6274" s="12">
        <v>58</v>
      </c>
      <c r="C6274" s="426">
        <v>7.3944444444444439</v>
      </c>
      <c r="D6274" s="426">
        <v>26.409000000000006</v>
      </c>
      <c r="E6274" s="14">
        <v>3.3179052257261641</v>
      </c>
      <c r="F6274" s="14">
        <v>0</v>
      </c>
    </row>
    <row r="6275" spans="1:6" x14ac:dyDescent="0.3">
      <c r="A6275" s="425">
        <v>47907</v>
      </c>
      <c r="B6275" s="12">
        <v>59</v>
      </c>
      <c r="C6275" s="426">
        <v>9.0055555555555546</v>
      </c>
      <c r="D6275" s="426">
        <v>26.542120000000004</v>
      </c>
      <c r="E6275" s="14">
        <v>3.3717529040419318</v>
      </c>
      <c r="F6275" s="14">
        <v>0</v>
      </c>
    </row>
    <row r="6276" spans="1:6" x14ac:dyDescent="0.3">
      <c r="A6276" s="425">
        <v>47908</v>
      </c>
      <c r="B6276" s="12">
        <v>60</v>
      </c>
      <c r="C6276" s="426">
        <v>10.668749999999999</v>
      </c>
      <c r="D6276" s="426">
        <v>26.48836</v>
      </c>
      <c r="E6276" s="14">
        <v>3.3224560685264759</v>
      </c>
      <c r="F6276" s="14">
        <v>0</v>
      </c>
    </row>
    <row r="6277" spans="1:6" x14ac:dyDescent="0.3">
      <c r="A6277" s="425">
        <v>47909</v>
      </c>
      <c r="B6277" s="12">
        <v>61</v>
      </c>
      <c r="C6277" s="426">
        <v>13.237500000000001</v>
      </c>
      <c r="D6277" s="426">
        <v>26.411559999999998</v>
      </c>
      <c r="E6277" s="14">
        <v>3.2917291571556584</v>
      </c>
      <c r="F6277" s="14">
        <v>0</v>
      </c>
    </row>
    <row r="6278" spans="1:6" x14ac:dyDescent="0.3">
      <c r="A6278" s="425">
        <v>47910</v>
      </c>
      <c r="B6278" s="12">
        <v>62</v>
      </c>
      <c r="C6278" s="426">
        <v>13.399999999999999</v>
      </c>
      <c r="D6278" s="426">
        <v>26.096679999999999</v>
      </c>
      <c r="E6278" s="14">
        <v>3.1683823955380843</v>
      </c>
      <c r="F6278" s="14">
        <v>0</v>
      </c>
    </row>
    <row r="6279" spans="1:6" x14ac:dyDescent="0.3">
      <c r="A6279" s="425">
        <v>47911</v>
      </c>
      <c r="B6279" s="12">
        <v>63</v>
      </c>
      <c r="C6279" s="426">
        <v>11.177777777777779</v>
      </c>
      <c r="D6279" s="426">
        <v>26.209320000000002</v>
      </c>
      <c r="E6279" s="14">
        <v>3.2120216329933178</v>
      </c>
      <c r="F6279" s="14">
        <v>0</v>
      </c>
    </row>
    <row r="6280" spans="1:6" x14ac:dyDescent="0.3">
      <c r="A6280" s="425">
        <v>47912</v>
      </c>
      <c r="B6280" s="12">
        <v>64</v>
      </c>
      <c r="C6280" s="426">
        <v>8.9050000000000011</v>
      </c>
      <c r="D6280" s="426">
        <v>26.362920000000003</v>
      </c>
      <c r="E6280" s="14">
        <v>3.2723994828205978</v>
      </c>
      <c r="F6280" s="14">
        <v>0</v>
      </c>
    </row>
    <row r="6281" spans="1:6" x14ac:dyDescent="0.3">
      <c r="A6281" s="425">
        <v>47913</v>
      </c>
      <c r="B6281" s="12">
        <v>65</v>
      </c>
      <c r="C6281" s="426">
        <v>2.7571428571428571</v>
      </c>
      <c r="D6281" s="426">
        <v>26.588200000000001</v>
      </c>
      <c r="E6281" s="14">
        <v>3.3627798564298299</v>
      </c>
      <c r="F6281" s="14">
        <v>0</v>
      </c>
    </row>
    <row r="6282" spans="1:6" x14ac:dyDescent="0.3">
      <c r="A6282" s="425">
        <v>47914</v>
      </c>
      <c r="B6282" s="12">
        <v>66</v>
      </c>
      <c r="C6282" s="426">
        <v>15.13125</v>
      </c>
      <c r="D6282" s="426">
        <v>26.401320000000002</v>
      </c>
      <c r="E6282" s="14">
        <v>3.287651337399057</v>
      </c>
      <c r="F6282" s="14">
        <v>0</v>
      </c>
    </row>
    <row r="6283" spans="1:6" x14ac:dyDescent="0.3">
      <c r="A6283" s="425">
        <v>47915</v>
      </c>
      <c r="B6283" s="12">
        <v>67</v>
      </c>
      <c r="C6283" s="426">
        <v>17.407142857142855</v>
      </c>
      <c r="D6283" s="426">
        <v>26.4602</v>
      </c>
      <c r="E6283" s="14">
        <v>3.3111601588419477</v>
      </c>
      <c r="F6283" s="14">
        <v>0</v>
      </c>
    </row>
    <row r="6284" spans="1:6" x14ac:dyDescent="0.3">
      <c r="A6284" s="425">
        <v>47916</v>
      </c>
      <c r="B6284" s="12">
        <v>68</v>
      </c>
      <c r="C6284" s="426">
        <v>0.99375000000000002</v>
      </c>
      <c r="D6284" s="426">
        <v>26.595880000000001</v>
      </c>
      <c r="E6284" s="14">
        <v>3.3658994616454625</v>
      </c>
      <c r="F6284" s="14">
        <v>0</v>
      </c>
    </row>
    <row r="6285" spans="1:6" x14ac:dyDescent="0.3">
      <c r="A6285" s="425">
        <v>47917</v>
      </c>
      <c r="B6285" s="12">
        <v>69</v>
      </c>
      <c r="C6285" s="426">
        <v>2.0874999999999999</v>
      </c>
      <c r="D6285" s="426">
        <v>26.501159999999999</v>
      </c>
      <c r="E6285" s="14">
        <v>3.3276018291365066</v>
      </c>
      <c r="F6285" s="14">
        <v>0</v>
      </c>
    </row>
    <row r="6286" spans="1:6" x14ac:dyDescent="0.3">
      <c r="A6286" s="425">
        <v>47918</v>
      </c>
      <c r="B6286" s="12">
        <v>70</v>
      </c>
      <c r="C6286" s="426">
        <v>15.242857142857144</v>
      </c>
      <c r="D6286" s="426">
        <v>26.429480000000002</v>
      </c>
      <c r="E6286" s="14">
        <v>3.2988761491029455</v>
      </c>
      <c r="F6286" s="14">
        <v>0</v>
      </c>
    </row>
    <row r="6287" spans="1:6" x14ac:dyDescent="0.3">
      <c r="A6287" s="425">
        <v>47919</v>
      </c>
      <c r="B6287" s="12">
        <v>71</v>
      </c>
      <c r="C6287" s="426">
        <v>13.154999999999998</v>
      </c>
      <c r="D6287" s="426">
        <v>26.117159999999998</v>
      </c>
      <c r="E6287" s="14">
        <v>3.1762767773521445</v>
      </c>
      <c r="F6287" s="14">
        <v>0</v>
      </c>
    </row>
    <row r="6288" spans="1:6" x14ac:dyDescent="0.3">
      <c r="A6288" s="425">
        <v>47920</v>
      </c>
      <c r="B6288" s="12">
        <v>72</v>
      </c>
      <c r="C6288" s="426">
        <v>24.745000000000001</v>
      </c>
      <c r="D6288" s="426">
        <v>26.408999999999999</v>
      </c>
      <c r="E6288" s="14">
        <v>3.290709281252997</v>
      </c>
      <c r="F6288" s="14">
        <v>0</v>
      </c>
    </row>
    <row r="6289" spans="1:6" x14ac:dyDescent="0.3">
      <c r="A6289" s="425">
        <v>47921</v>
      </c>
      <c r="B6289" s="12">
        <v>73</v>
      </c>
      <c r="C6289" s="426">
        <v>20.672222222222224</v>
      </c>
      <c r="D6289" s="426">
        <v>26.133088888888892</v>
      </c>
      <c r="E6289" s="14">
        <v>3.182429139166886</v>
      </c>
      <c r="F6289" s="14">
        <v>0</v>
      </c>
    </row>
    <row r="6290" spans="1:6" x14ac:dyDescent="0.3">
      <c r="A6290" s="425">
        <v>47922</v>
      </c>
      <c r="B6290" s="12">
        <v>74</v>
      </c>
      <c r="C6290" s="426">
        <v>21.758333333333336</v>
      </c>
      <c r="D6290" s="426">
        <v>26.554066666666671</v>
      </c>
      <c r="E6290" s="14">
        <v>3.3489456910952109</v>
      </c>
      <c r="F6290" s="14">
        <v>0</v>
      </c>
    </row>
    <row r="6291" spans="1:6" x14ac:dyDescent="0.3">
      <c r="A6291" s="425">
        <v>47923</v>
      </c>
      <c r="B6291" s="12">
        <v>75</v>
      </c>
      <c r="C6291" s="426">
        <v>8.1624999999999996</v>
      </c>
      <c r="D6291" s="426">
        <v>26.571133333333336</v>
      </c>
      <c r="E6291" s="14">
        <v>3.3558565007513397</v>
      </c>
      <c r="F6291" s="14">
        <v>0</v>
      </c>
    </row>
    <row r="6292" spans="1:6" x14ac:dyDescent="0.3">
      <c r="A6292" s="425">
        <v>47924</v>
      </c>
      <c r="B6292" s="12">
        <v>76</v>
      </c>
      <c r="C6292" s="426">
        <v>8.1444444444444439</v>
      </c>
      <c r="D6292" s="426">
        <v>26.704822222222223</v>
      </c>
      <c r="E6292" s="14">
        <v>3.4104258309531628</v>
      </c>
      <c r="F6292" s="14">
        <v>0</v>
      </c>
    </row>
    <row r="6293" spans="1:6" x14ac:dyDescent="0.3">
      <c r="A6293" s="425">
        <v>47925</v>
      </c>
      <c r="B6293" s="12">
        <v>77</v>
      </c>
      <c r="C6293" s="426">
        <v>5.6333333333333337</v>
      </c>
      <c r="D6293" s="426">
        <v>26.5626</v>
      </c>
      <c r="E6293" s="14">
        <v>3.3523995281445873</v>
      </c>
      <c r="F6293" s="14">
        <v>0</v>
      </c>
    </row>
    <row r="6294" spans="1:6" x14ac:dyDescent="0.3">
      <c r="A6294" s="425">
        <v>47926</v>
      </c>
      <c r="B6294" s="12">
        <v>78</v>
      </c>
      <c r="C6294" s="426">
        <v>7.6388888888888875</v>
      </c>
      <c r="D6294" s="426">
        <v>26.591044444444446</v>
      </c>
      <c r="E6294" s="14">
        <v>3.363934969327588</v>
      </c>
      <c r="F6294" s="14">
        <v>0</v>
      </c>
    </row>
    <row r="6295" spans="1:6" x14ac:dyDescent="0.3">
      <c r="A6295" s="425">
        <v>47927</v>
      </c>
      <c r="B6295" s="12">
        <v>79</v>
      </c>
      <c r="C6295" s="426">
        <v>7.8611111111111107</v>
      </c>
      <c r="D6295" s="426">
        <v>26.480111111111114</v>
      </c>
      <c r="E6295" s="14">
        <v>3.3191436403212284</v>
      </c>
      <c r="F6295" s="14">
        <v>0</v>
      </c>
    </row>
    <row r="6296" spans="1:6" x14ac:dyDescent="0.3">
      <c r="A6296" s="425">
        <v>47928</v>
      </c>
      <c r="B6296" s="12">
        <v>80</v>
      </c>
      <c r="C6296" s="426">
        <v>19.727777777777781</v>
      </c>
      <c r="D6296" s="426">
        <v>26.448822222222226</v>
      </c>
      <c r="E6296" s="14">
        <v>3.3066058070252335</v>
      </c>
      <c r="F6296" s="14">
        <v>0</v>
      </c>
    </row>
    <row r="6297" spans="1:6" x14ac:dyDescent="0.3">
      <c r="A6297" s="425">
        <v>47929</v>
      </c>
      <c r="B6297" s="12">
        <v>81</v>
      </c>
      <c r="C6297" s="426">
        <v>21.9375</v>
      </c>
      <c r="D6297" s="426">
        <v>26.229800000000004</v>
      </c>
      <c r="E6297" s="14">
        <v>3.2200139329365824</v>
      </c>
      <c r="F6297" s="14">
        <v>0</v>
      </c>
    </row>
    <row r="6298" spans="1:6" x14ac:dyDescent="0.3">
      <c r="A6298" s="425">
        <v>47930</v>
      </c>
      <c r="B6298" s="12">
        <v>82</v>
      </c>
      <c r="C6298" s="426">
        <v>12.483333333333333</v>
      </c>
      <c r="D6298" s="426">
        <v>26.539844444444448</v>
      </c>
      <c r="E6298" s="14">
        <v>3.343196261341701</v>
      </c>
      <c r="F6298" s="14">
        <v>0</v>
      </c>
    </row>
    <row r="6299" spans="1:6" x14ac:dyDescent="0.3">
      <c r="A6299" s="425">
        <v>47931</v>
      </c>
      <c r="B6299" s="12">
        <v>83</v>
      </c>
      <c r="C6299" s="426">
        <v>1.51</v>
      </c>
      <c r="D6299" s="426">
        <v>26.448822222222223</v>
      </c>
      <c r="E6299" s="14">
        <v>3.3066058070252335</v>
      </c>
      <c r="F6299" s="14">
        <v>0</v>
      </c>
    </row>
    <row r="6300" spans="1:6" x14ac:dyDescent="0.3">
      <c r="A6300" s="425">
        <v>47932</v>
      </c>
      <c r="B6300" s="12">
        <v>84</v>
      </c>
      <c r="C6300" s="426">
        <v>6.1111111111111107</v>
      </c>
      <c r="D6300" s="426">
        <v>26.497177777777779</v>
      </c>
      <c r="E6300" s="14">
        <v>3.3260001716164043</v>
      </c>
      <c r="F6300" s="14">
        <v>0</v>
      </c>
    </row>
    <row r="6301" spans="1:6" x14ac:dyDescent="0.3">
      <c r="A6301" s="425">
        <v>47933</v>
      </c>
      <c r="B6301" s="12">
        <v>85</v>
      </c>
      <c r="C6301" s="426">
        <v>5.625</v>
      </c>
      <c r="D6301" s="426">
        <v>26.610955555555556</v>
      </c>
      <c r="E6301" s="14">
        <v>3.3720305264747359</v>
      </c>
      <c r="F6301" s="14">
        <v>0</v>
      </c>
    </row>
    <row r="6302" spans="1:6" x14ac:dyDescent="0.3">
      <c r="A6302" s="425">
        <v>47934</v>
      </c>
      <c r="B6302" s="12">
        <v>86</v>
      </c>
      <c r="C6302" s="426">
        <v>9.7833333333333332</v>
      </c>
      <c r="D6302" s="426">
        <v>26.463044444444449</v>
      </c>
      <c r="E6302" s="14">
        <v>3.31229961452896</v>
      </c>
      <c r="F6302" s="14">
        <v>0</v>
      </c>
    </row>
    <row r="6303" spans="1:6" x14ac:dyDescent="0.3">
      <c r="A6303" s="425">
        <v>47935</v>
      </c>
      <c r="B6303" s="12">
        <v>87</v>
      </c>
      <c r="C6303" s="426">
        <v>0.35000000000000003</v>
      </c>
      <c r="D6303" s="426">
        <v>26.511400000000002</v>
      </c>
      <c r="E6303" s="14">
        <v>3.3317235059989345</v>
      </c>
      <c r="F6303" s="14">
        <v>0</v>
      </c>
    </row>
    <row r="6304" spans="1:6" x14ac:dyDescent="0.3">
      <c r="A6304" s="425">
        <v>47936</v>
      </c>
      <c r="B6304" s="12">
        <v>88</v>
      </c>
      <c r="C6304" s="426">
        <v>11.795000000000002</v>
      </c>
      <c r="D6304" s="426">
        <v>26.5626</v>
      </c>
      <c r="E6304" s="14">
        <v>3.3523995281445873</v>
      </c>
      <c r="F6304" s="14">
        <v>0</v>
      </c>
    </row>
    <row r="6305" spans="1:6" x14ac:dyDescent="0.3">
      <c r="A6305" s="425">
        <v>47937</v>
      </c>
      <c r="B6305" s="12">
        <v>89</v>
      </c>
      <c r="C6305" s="426">
        <v>4.21</v>
      </c>
      <c r="D6305" s="426">
        <v>26.608111111111114</v>
      </c>
      <c r="E6305" s="14">
        <v>3.3708729716157024</v>
      </c>
      <c r="F6305" s="14">
        <v>0</v>
      </c>
    </row>
    <row r="6306" spans="1:6" x14ac:dyDescent="0.3">
      <c r="A6306" s="425">
        <v>47938</v>
      </c>
      <c r="B6306" s="12">
        <v>90</v>
      </c>
      <c r="C6306" s="426">
        <v>2.8</v>
      </c>
      <c r="D6306" s="426">
        <v>26.426066666666671</v>
      </c>
      <c r="E6306" s="14">
        <v>3.2975137565263752</v>
      </c>
      <c r="F6306" s="14">
        <v>0</v>
      </c>
    </row>
    <row r="6307" spans="1:6" x14ac:dyDescent="0.3">
      <c r="A6307" s="425">
        <v>47939</v>
      </c>
      <c r="B6307" s="12">
        <v>91</v>
      </c>
      <c r="C6307" s="426">
        <v>7.9111111111111097</v>
      </c>
      <c r="D6307" s="426">
        <v>26.650777777777776</v>
      </c>
      <c r="E6307" s="14">
        <v>3.3602706987788382</v>
      </c>
      <c r="F6307" s="14">
        <v>0</v>
      </c>
    </row>
    <row r="6308" spans="1:6" x14ac:dyDescent="0.3">
      <c r="A6308" s="425">
        <v>47940</v>
      </c>
      <c r="B6308" s="12">
        <v>92</v>
      </c>
      <c r="C6308" s="426">
        <v>5.4562499999999998</v>
      </c>
      <c r="D6308" s="426">
        <v>26.579666666666668</v>
      </c>
      <c r="E6308" s="14">
        <v>3.3315536626747968</v>
      </c>
      <c r="F6308" s="14">
        <v>0</v>
      </c>
    </row>
    <row r="6309" spans="1:6" x14ac:dyDescent="0.3">
      <c r="A6309" s="425">
        <v>47941</v>
      </c>
      <c r="B6309" s="12">
        <v>93</v>
      </c>
      <c r="C6309" s="426">
        <v>4.3187499999999996</v>
      </c>
      <c r="D6309" s="426">
        <v>26.596733333333333</v>
      </c>
      <c r="E6309" s="14">
        <v>3.3384260245262194</v>
      </c>
      <c r="F6309" s="14">
        <v>0</v>
      </c>
    </row>
    <row r="6310" spans="1:6" x14ac:dyDescent="0.3">
      <c r="A6310" s="425">
        <v>47942</v>
      </c>
      <c r="B6310" s="12">
        <v>94</v>
      </c>
      <c r="C6310" s="426">
        <v>2.916666666666667</v>
      </c>
      <c r="D6310" s="426">
        <v>26.42037777777778</v>
      </c>
      <c r="E6310" s="14">
        <v>3.2680107884213543</v>
      </c>
      <c r="F6310" s="14">
        <v>0</v>
      </c>
    </row>
    <row r="6311" spans="1:6" x14ac:dyDescent="0.3">
      <c r="A6311" s="425">
        <v>47943</v>
      </c>
      <c r="B6311" s="12">
        <v>95</v>
      </c>
      <c r="C6311" s="426">
        <v>10.293749999999999</v>
      </c>
      <c r="D6311" s="426">
        <v>26.573977777777777</v>
      </c>
      <c r="E6311" s="14">
        <v>3.3292656415616806</v>
      </c>
      <c r="F6311" s="14">
        <v>0</v>
      </c>
    </row>
    <row r="6312" spans="1:6" x14ac:dyDescent="0.3">
      <c r="A6312" s="425">
        <v>47944</v>
      </c>
      <c r="B6312" s="12">
        <v>96</v>
      </c>
      <c r="C6312" s="426">
        <v>13.434999999999999</v>
      </c>
      <c r="D6312" s="426">
        <v>26.511400000000002</v>
      </c>
      <c r="E6312" s="14">
        <v>3.3041886009906789</v>
      </c>
      <c r="F6312" s="14">
        <v>0</v>
      </c>
    </row>
    <row r="6313" spans="1:6" x14ac:dyDescent="0.3">
      <c r="A6313" s="425">
        <v>47945</v>
      </c>
      <c r="B6313" s="12">
        <v>97</v>
      </c>
      <c r="C6313" s="426">
        <v>8.8062499999999986</v>
      </c>
      <c r="D6313" s="426">
        <v>26.29237777777778</v>
      </c>
      <c r="E6313" s="14">
        <v>3.2177310568444679</v>
      </c>
      <c r="F6313" s="14">
        <v>0</v>
      </c>
    </row>
    <row r="6314" spans="1:6" x14ac:dyDescent="0.3">
      <c r="A6314" s="425">
        <v>47946</v>
      </c>
      <c r="B6314" s="12">
        <v>98</v>
      </c>
      <c r="C6314" s="426">
        <v>13.922222222222222</v>
      </c>
      <c r="D6314" s="426">
        <v>26.400466666666667</v>
      </c>
      <c r="E6314" s="14">
        <v>3.2601438562824567</v>
      </c>
      <c r="F6314" s="14">
        <v>0</v>
      </c>
    </row>
    <row r="6315" spans="1:6" x14ac:dyDescent="0.3">
      <c r="A6315" s="425">
        <v>47947</v>
      </c>
      <c r="B6315" s="12">
        <v>99</v>
      </c>
      <c r="C6315" s="426">
        <v>5.1333333333333337</v>
      </c>
      <c r="D6315" s="426">
        <v>26.061977777777777</v>
      </c>
      <c r="E6315" s="14">
        <v>3.1289715764186097</v>
      </c>
      <c r="F6315" s="14">
        <v>0</v>
      </c>
    </row>
    <row r="6316" spans="1:6" x14ac:dyDescent="0.3">
      <c r="A6316" s="425">
        <v>47948</v>
      </c>
      <c r="B6316" s="12">
        <v>100</v>
      </c>
      <c r="C6316" s="426">
        <v>9.5749999999999993</v>
      </c>
      <c r="D6316" s="426">
        <v>26.201355555555558</v>
      </c>
      <c r="E6316" s="14">
        <v>3.1823983469223576</v>
      </c>
      <c r="F6316" s="14">
        <v>0</v>
      </c>
    </row>
    <row r="6317" spans="1:6" x14ac:dyDescent="0.3">
      <c r="A6317" s="425">
        <v>47949</v>
      </c>
      <c r="B6317" s="12">
        <v>101</v>
      </c>
      <c r="C6317" s="426">
        <v>9.1222222222222218</v>
      </c>
      <c r="D6317" s="426">
        <v>26.531311111111116</v>
      </c>
      <c r="E6317" s="14">
        <v>3.3121495350152972</v>
      </c>
      <c r="F6317" s="14">
        <v>0</v>
      </c>
    </row>
    <row r="6318" spans="1:6" x14ac:dyDescent="0.3">
      <c r="A6318" s="425">
        <v>47950</v>
      </c>
      <c r="B6318" s="12">
        <v>102</v>
      </c>
      <c r="C6318" s="426">
        <v>7.4149999999999991</v>
      </c>
      <c r="D6318" s="426">
        <v>26.44028888888889</v>
      </c>
      <c r="E6318" s="14">
        <v>3.2758945652759119</v>
      </c>
      <c r="F6318" s="14">
        <v>0</v>
      </c>
    </row>
    <row r="6319" spans="1:6" x14ac:dyDescent="0.3">
      <c r="A6319" s="425">
        <v>47951</v>
      </c>
      <c r="B6319" s="12">
        <v>103</v>
      </c>
      <c r="C6319" s="426">
        <v>7.1166666666666663</v>
      </c>
      <c r="D6319" s="426">
        <v>26.534155555555557</v>
      </c>
      <c r="E6319" s="14">
        <v>3.3132881915556802</v>
      </c>
      <c r="F6319" s="14">
        <v>0</v>
      </c>
    </row>
    <row r="6320" spans="1:6" x14ac:dyDescent="0.3">
      <c r="A6320" s="425">
        <v>47952</v>
      </c>
      <c r="B6320" s="12">
        <v>104</v>
      </c>
      <c r="C6320" s="426">
        <v>2.5812499999999998</v>
      </c>
      <c r="D6320" s="426">
        <v>26.5626</v>
      </c>
      <c r="E6320" s="14">
        <v>3.3246937469202513</v>
      </c>
      <c r="F6320" s="14">
        <v>0</v>
      </c>
    </row>
    <row r="6321" spans="1:6" x14ac:dyDescent="0.3">
      <c r="A6321" s="425">
        <v>47953</v>
      </c>
      <c r="B6321" s="12">
        <v>105</v>
      </c>
      <c r="C6321" s="426">
        <v>9.2187499999999982</v>
      </c>
      <c r="D6321" s="426">
        <v>26.44028888888889</v>
      </c>
      <c r="E6321" s="14">
        <v>3.2758945652759119</v>
      </c>
      <c r="F6321" s="14">
        <v>0</v>
      </c>
    </row>
    <row r="6322" spans="1:6" x14ac:dyDescent="0.3">
      <c r="A6322" s="425">
        <v>47954</v>
      </c>
      <c r="B6322" s="12">
        <v>106</v>
      </c>
      <c r="C6322" s="426">
        <v>10.08888888888889</v>
      </c>
      <c r="D6322" s="426">
        <v>26.383400000000002</v>
      </c>
      <c r="E6322" s="14">
        <v>3.2534141695039991</v>
      </c>
      <c r="F6322" s="14">
        <v>0</v>
      </c>
    </row>
    <row r="6323" spans="1:6" x14ac:dyDescent="0.3">
      <c r="A6323" s="425">
        <v>47955</v>
      </c>
      <c r="B6323" s="12">
        <v>107</v>
      </c>
      <c r="C6323" s="426">
        <v>9.7687499999999989</v>
      </c>
      <c r="D6323" s="426">
        <v>26.431755555555554</v>
      </c>
      <c r="E6323" s="14">
        <v>3.2725137403783506</v>
      </c>
      <c r="F6323" s="14">
        <v>0</v>
      </c>
    </row>
    <row r="6324" spans="1:6" x14ac:dyDescent="0.3">
      <c r="A6324" s="425">
        <v>47956</v>
      </c>
      <c r="B6324" s="12">
        <v>108</v>
      </c>
      <c r="C6324" s="426">
        <v>6.15</v>
      </c>
      <c r="D6324" s="426">
        <v>26.622333333333337</v>
      </c>
      <c r="E6324" s="14">
        <v>3.3487579201791542</v>
      </c>
      <c r="F6324" s="14">
        <v>0</v>
      </c>
    </row>
    <row r="6325" spans="1:6" x14ac:dyDescent="0.3">
      <c r="A6325" s="425">
        <v>47957</v>
      </c>
      <c r="B6325" s="12">
        <v>109</v>
      </c>
      <c r="C6325" s="426">
        <v>4.9222222222222225</v>
      </c>
      <c r="D6325" s="426">
        <v>26.471577777777778</v>
      </c>
      <c r="E6325" s="14">
        <v>3.2883174195499554</v>
      </c>
      <c r="F6325" s="14">
        <v>0</v>
      </c>
    </row>
    <row r="6326" spans="1:6" x14ac:dyDescent="0.3">
      <c r="A6326" s="425">
        <v>47958</v>
      </c>
      <c r="B6326" s="12">
        <v>110</v>
      </c>
      <c r="C6326" s="426">
        <v>1.3875</v>
      </c>
      <c r="D6326" s="426">
        <v>26.531311111111112</v>
      </c>
      <c r="E6326" s="14">
        <v>3.3121495350152963</v>
      </c>
      <c r="F6326" s="14">
        <v>0</v>
      </c>
    </row>
    <row r="6327" spans="1:6" x14ac:dyDescent="0.3">
      <c r="A6327" s="425">
        <v>47959</v>
      </c>
      <c r="B6327" s="12">
        <v>111</v>
      </c>
      <c r="C6327" s="426">
        <v>2.2624999999999997</v>
      </c>
      <c r="D6327" s="426">
        <v>26.500022222222224</v>
      </c>
      <c r="E6327" s="14">
        <v>3.2996470841447385</v>
      </c>
      <c r="F6327" s="14">
        <v>0</v>
      </c>
    </row>
    <row r="6328" spans="1:6" x14ac:dyDescent="0.3">
      <c r="A6328" s="425">
        <v>47960</v>
      </c>
      <c r="B6328" s="12">
        <v>112</v>
      </c>
      <c r="C6328" s="426">
        <v>2.8444444444444446</v>
      </c>
      <c r="D6328" s="426">
        <v>26.42037777777778</v>
      </c>
      <c r="E6328" s="14">
        <v>3.2680107884213543</v>
      </c>
      <c r="F6328" s="14">
        <v>0</v>
      </c>
    </row>
    <row r="6329" spans="1:6" x14ac:dyDescent="0.3">
      <c r="A6329" s="425">
        <v>47961</v>
      </c>
      <c r="B6329" s="12">
        <v>113</v>
      </c>
      <c r="C6329" s="426">
        <v>3.2937499999999997</v>
      </c>
      <c r="D6329" s="426">
        <v>26.297000000000001</v>
      </c>
      <c r="E6329" s="14">
        <v>3.2195346350329568</v>
      </c>
      <c r="F6329" s="14">
        <v>0</v>
      </c>
    </row>
    <row r="6330" spans="1:6" x14ac:dyDescent="0.3">
      <c r="A6330" s="425">
        <v>47962</v>
      </c>
      <c r="B6330" s="12">
        <v>114</v>
      </c>
      <c r="C6330" s="426">
        <v>5.2555555555555555</v>
      </c>
      <c r="D6330" s="426">
        <v>26.2746</v>
      </c>
      <c r="E6330" s="14">
        <v>3.2108026374170966</v>
      </c>
      <c r="F6330" s="14">
        <v>0</v>
      </c>
    </row>
    <row r="6331" spans="1:6" x14ac:dyDescent="0.3">
      <c r="A6331" s="425">
        <v>47963</v>
      </c>
      <c r="B6331" s="12">
        <v>115</v>
      </c>
      <c r="C6331" s="426">
        <v>11.56111111111111</v>
      </c>
      <c r="D6331" s="426">
        <v>26.343577777777778</v>
      </c>
      <c r="E6331" s="14">
        <v>3.2377596179196999</v>
      </c>
      <c r="F6331" s="14">
        <v>0</v>
      </c>
    </row>
    <row r="6332" spans="1:6" x14ac:dyDescent="0.3">
      <c r="A6332" s="425">
        <v>47964</v>
      </c>
      <c r="B6332" s="12">
        <v>116</v>
      </c>
      <c r="C6332" s="426">
        <v>15.722222222222221</v>
      </c>
      <c r="D6332" s="426">
        <v>26.287399999999998</v>
      </c>
      <c r="E6332" s="14">
        <v>3.2157897523991839</v>
      </c>
      <c r="F6332" s="14">
        <v>0</v>
      </c>
    </row>
    <row r="6333" spans="1:6" x14ac:dyDescent="0.3">
      <c r="A6333" s="425">
        <v>47965</v>
      </c>
      <c r="B6333" s="12">
        <v>117</v>
      </c>
      <c r="C6333" s="426">
        <v>4.7222222222222223</v>
      </c>
      <c r="D6333" s="426">
        <v>26.340733333333336</v>
      </c>
      <c r="E6333" s="14">
        <v>3.2366440079772341</v>
      </c>
      <c r="F6333" s="14">
        <v>0</v>
      </c>
    </row>
    <row r="6334" spans="1:6" x14ac:dyDescent="0.3">
      <c r="A6334" s="425">
        <v>47966</v>
      </c>
      <c r="B6334" s="12">
        <v>118</v>
      </c>
      <c r="C6334" s="426">
        <v>8.6785714285714288</v>
      </c>
      <c r="D6334" s="426">
        <v>26.280999999999999</v>
      </c>
      <c r="E6334" s="14">
        <v>3.2132953290947079</v>
      </c>
      <c r="F6334" s="14">
        <v>0</v>
      </c>
    </row>
    <row r="6335" spans="1:6" x14ac:dyDescent="0.3">
      <c r="A6335" s="425">
        <v>47967</v>
      </c>
      <c r="B6335" s="12">
        <v>119</v>
      </c>
      <c r="C6335" s="426">
        <v>4.04</v>
      </c>
      <c r="D6335" s="426">
        <v>26.421800000000001</v>
      </c>
      <c r="E6335" s="14">
        <v>3.2685733565715216</v>
      </c>
      <c r="F6335" s="14">
        <v>0</v>
      </c>
    </row>
    <row r="6336" spans="1:6" x14ac:dyDescent="0.3">
      <c r="A6336" s="425">
        <v>47968</v>
      </c>
      <c r="B6336" s="12">
        <v>120</v>
      </c>
      <c r="C6336" s="426">
        <v>4.2666666666666657</v>
      </c>
      <c r="D6336" s="426">
        <v>26.329355555555559</v>
      </c>
      <c r="E6336" s="14">
        <v>3.2321849957355804</v>
      </c>
      <c r="F6336" s="14">
        <v>0</v>
      </c>
    </row>
    <row r="6337" spans="1:6" x14ac:dyDescent="0.3">
      <c r="A6337" s="425">
        <v>47969</v>
      </c>
      <c r="B6337" s="12">
        <v>121</v>
      </c>
      <c r="C6337" s="426">
        <v>3.0562500000000004</v>
      </c>
      <c r="D6337" s="426">
        <v>26.494333333333334</v>
      </c>
      <c r="E6337" s="14">
        <v>3.2699002410673761</v>
      </c>
      <c r="F6337" s="14">
        <v>0</v>
      </c>
    </row>
    <row r="6338" spans="1:6" x14ac:dyDescent="0.3">
      <c r="A6338" s="425">
        <v>47970</v>
      </c>
      <c r="B6338" s="12">
        <v>122</v>
      </c>
      <c r="C6338" s="426">
        <v>8.1187500000000004</v>
      </c>
      <c r="D6338" s="426">
        <v>26.278155555555557</v>
      </c>
      <c r="E6338" s="14">
        <v>3.1854190252665346</v>
      </c>
      <c r="F6338" s="14">
        <v>0</v>
      </c>
    </row>
    <row r="6339" spans="1:6" x14ac:dyDescent="0.3">
      <c r="A6339" s="425">
        <v>47971</v>
      </c>
      <c r="B6339" s="12">
        <v>123</v>
      </c>
      <c r="C6339" s="426">
        <v>5.9499999999999993</v>
      </c>
      <c r="D6339" s="426">
        <v>26.565444444444445</v>
      </c>
      <c r="E6339" s="14">
        <v>3.2981209005344119</v>
      </c>
      <c r="F6339" s="14">
        <v>0</v>
      </c>
    </row>
    <row r="6340" spans="1:6" x14ac:dyDescent="0.3">
      <c r="A6340" s="425">
        <v>47972</v>
      </c>
      <c r="B6340" s="12">
        <v>124</v>
      </c>
      <c r="C6340" s="426">
        <v>5.6187500000000004</v>
      </c>
      <c r="D6340" s="426">
        <v>26.599577777777782</v>
      </c>
      <c r="E6340" s="14">
        <v>3.3117428568271534</v>
      </c>
      <c r="F6340" s="14">
        <v>0</v>
      </c>
    </row>
    <row r="6341" spans="1:6" x14ac:dyDescent="0.3">
      <c r="A6341" s="425">
        <v>47973</v>
      </c>
      <c r="B6341" s="12">
        <v>125</v>
      </c>
      <c r="C6341" s="426">
        <v>3.6062499999999997</v>
      </c>
      <c r="D6341" s="426">
        <v>26.653622222222221</v>
      </c>
      <c r="E6341" s="14">
        <v>3.3334120166477414</v>
      </c>
      <c r="F6341" s="14">
        <v>0</v>
      </c>
    </row>
    <row r="6342" spans="1:6" x14ac:dyDescent="0.3">
      <c r="A6342" s="425">
        <v>47974</v>
      </c>
      <c r="B6342" s="12">
        <v>126</v>
      </c>
      <c r="C6342" s="426">
        <v>6.0142857142857151</v>
      </c>
      <c r="D6342" s="426">
        <v>26.525622222222225</v>
      </c>
      <c r="E6342" s="14">
        <v>3.2822909801531628</v>
      </c>
      <c r="F6342" s="14">
        <v>0</v>
      </c>
    </row>
    <row r="6343" spans="1:6" x14ac:dyDescent="0.3">
      <c r="A6343" s="425">
        <v>47975</v>
      </c>
      <c r="B6343" s="12">
        <v>127</v>
      </c>
      <c r="C6343" s="426">
        <v>15.559999999999999</v>
      </c>
      <c r="D6343" s="426">
        <v>26.426066666666667</v>
      </c>
      <c r="E6343" s="14">
        <v>3.2430093969143683</v>
      </c>
      <c r="F6343" s="14">
        <v>0</v>
      </c>
    </row>
    <row r="6344" spans="1:6" x14ac:dyDescent="0.3">
      <c r="A6344" s="425">
        <v>47976</v>
      </c>
      <c r="B6344" s="12">
        <v>128</v>
      </c>
      <c r="C6344" s="426">
        <v>12.84375</v>
      </c>
      <c r="D6344" s="426">
        <v>26.269622222222221</v>
      </c>
      <c r="E6344" s="14">
        <v>3.1821245318563975</v>
      </c>
      <c r="F6344" s="14">
        <v>0</v>
      </c>
    </row>
    <row r="6345" spans="1:6" x14ac:dyDescent="0.3">
      <c r="A6345" s="425">
        <v>47977</v>
      </c>
      <c r="B6345" s="12">
        <v>129</v>
      </c>
      <c r="C6345" s="426">
        <v>3.4111111111111114</v>
      </c>
      <c r="D6345" s="426">
        <v>26.533799999999999</v>
      </c>
      <c r="E6345" s="14">
        <v>3.285536291940732</v>
      </c>
      <c r="F6345" s="14">
        <v>0</v>
      </c>
    </row>
    <row r="6346" spans="1:6" x14ac:dyDescent="0.3">
      <c r="A6346" s="425">
        <v>47978</v>
      </c>
      <c r="B6346" s="12">
        <v>130</v>
      </c>
      <c r="C6346" s="426">
        <v>5.6277777777777773</v>
      </c>
      <c r="D6346" s="426">
        <v>26.312288888888894</v>
      </c>
      <c r="E6346" s="14">
        <v>3.1986275331264626</v>
      </c>
      <c r="F6346" s="14">
        <v>0</v>
      </c>
    </row>
    <row r="6347" spans="1:6" x14ac:dyDescent="0.3">
      <c r="A6347" s="425">
        <v>47979</v>
      </c>
      <c r="B6347" s="12">
        <v>131</v>
      </c>
      <c r="C6347" s="426">
        <v>17.3</v>
      </c>
      <c r="D6347" s="426">
        <v>26.107488888888888</v>
      </c>
      <c r="E6347" s="14">
        <v>3.1201078730487679</v>
      </c>
      <c r="F6347" s="14">
        <v>0</v>
      </c>
    </row>
    <row r="6348" spans="1:6" x14ac:dyDescent="0.3">
      <c r="A6348" s="425">
        <v>47980</v>
      </c>
      <c r="B6348" s="12">
        <v>132</v>
      </c>
      <c r="C6348" s="426">
        <v>25.466666666666665</v>
      </c>
      <c r="D6348" s="426">
        <v>26.191400000000002</v>
      </c>
      <c r="E6348" s="14">
        <v>3.1520670824497117</v>
      </c>
      <c r="F6348" s="14">
        <v>0</v>
      </c>
    </row>
    <row r="6349" spans="1:6" x14ac:dyDescent="0.3">
      <c r="A6349" s="425">
        <v>47981</v>
      </c>
      <c r="B6349" s="12">
        <v>133</v>
      </c>
      <c r="C6349" s="426">
        <v>14.129999999999999</v>
      </c>
      <c r="D6349" s="426">
        <v>26.207044444444449</v>
      </c>
      <c r="E6349" s="14">
        <v>3.1580580941010279</v>
      </c>
      <c r="F6349" s="14">
        <v>0</v>
      </c>
    </row>
    <row r="6350" spans="1:6" x14ac:dyDescent="0.3">
      <c r="A6350" s="425">
        <v>47982</v>
      </c>
      <c r="B6350" s="12">
        <v>134</v>
      </c>
      <c r="C6350" s="426">
        <v>19.899999999999999</v>
      </c>
      <c r="D6350" s="426">
        <v>26.121711111111111</v>
      </c>
      <c r="E6350" s="14">
        <v>3.1255040183190972</v>
      </c>
      <c r="F6350" s="14">
        <v>0</v>
      </c>
    </row>
    <row r="6351" spans="1:6" x14ac:dyDescent="0.3">
      <c r="A6351" s="425">
        <v>47983</v>
      </c>
      <c r="B6351" s="12">
        <v>135</v>
      </c>
      <c r="C6351" s="426">
        <v>13.175000000000001</v>
      </c>
      <c r="D6351" s="426">
        <v>26.300911111111112</v>
      </c>
      <c r="E6351" s="14">
        <v>3.1942192668209115</v>
      </c>
      <c r="F6351" s="14">
        <v>0</v>
      </c>
    </row>
    <row r="6352" spans="1:6" x14ac:dyDescent="0.3">
      <c r="A6352" s="425">
        <v>47984</v>
      </c>
      <c r="B6352" s="12">
        <v>136</v>
      </c>
      <c r="C6352" s="426">
        <v>10.9125</v>
      </c>
      <c r="D6352" s="426">
        <v>26.238333333333337</v>
      </c>
      <c r="E6352" s="14">
        <v>3.1700708231139854</v>
      </c>
      <c r="F6352" s="14">
        <v>0</v>
      </c>
    </row>
    <row r="6353" spans="1:6" x14ac:dyDescent="0.3">
      <c r="A6353" s="425">
        <v>47985</v>
      </c>
      <c r="B6353" s="12">
        <v>137</v>
      </c>
      <c r="C6353" s="426">
        <v>4.3049999999999997</v>
      </c>
      <c r="D6353" s="426">
        <v>26.147311111111112</v>
      </c>
      <c r="E6353" s="14">
        <v>3.1352383288397863</v>
      </c>
      <c r="F6353" s="14">
        <v>0</v>
      </c>
    </row>
    <row r="6354" spans="1:6" x14ac:dyDescent="0.3">
      <c r="A6354" s="425">
        <v>47986</v>
      </c>
      <c r="B6354" s="12">
        <v>138</v>
      </c>
      <c r="C6354" s="426">
        <v>19.018749999999997</v>
      </c>
      <c r="D6354" s="426">
        <v>26.351399999999998</v>
      </c>
      <c r="E6354" s="14">
        <v>3.2138224021063646</v>
      </c>
      <c r="F6354" s="14">
        <v>0</v>
      </c>
    </row>
    <row r="6355" spans="1:6" x14ac:dyDescent="0.3">
      <c r="A6355" s="425">
        <v>47987</v>
      </c>
      <c r="B6355" s="12">
        <v>139</v>
      </c>
      <c r="C6355" s="426">
        <v>8.3350000000000009</v>
      </c>
      <c r="D6355" s="426">
        <v>26.534155555555557</v>
      </c>
      <c r="E6355" s="14">
        <v>3.28567745662605</v>
      </c>
      <c r="F6355" s="14">
        <v>0</v>
      </c>
    </row>
    <row r="6356" spans="1:6" x14ac:dyDescent="0.3">
      <c r="A6356" s="425">
        <v>47988</v>
      </c>
      <c r="B6356" s="12">
        <v>140</v>
      </c>
      <c r="C6356" s="426">
        <v>8.90625</v>
      </c>
      <c r="D6356" s="426">
        <v>26.286688888888889</v>
      </c>
      <c r="E6356" s="14">
        <v>3.1887165711565975</v>
      </c>
      <c r="F6356" s="14">
        <v>0</v>
      </c>
    </row>
    <row r="6357" spans="1:6" x14ac:dyDescent="0.3">
      <c r="A6357" s="425">
        <v>47989</v>
      </c>
      <c r="B6357" s="12">
        <v>141</v>
      </c>
      <c r="C6357" s="426">
        <v>12.31875</v>
      </c>
      <c r="D6357" s="426">
        <v>26.235488888888888</v>
      </c>
      <c r="E6357" s="14">
        <v>3.1689770641618553</v>
      </c>
      <c r="F6357" s="14">
        <v>0</v>
      </c>
    </row>
    <row r="6358" spans="1:6" x14ac:dyDescent="0.3">
      <c r="A6358" s="425">
        <v>47990</v>
      </c>
      <c r="B6358" s="12">
        <v>142</v>
      </c>
      <c r="C6358" s="426">
        <v>11.556249999999999</v>
      </c>
      <c r="D6358" s="426">
        <v>26.044911111111112</v>
      </c>
      <c r="E6358" s="14">
        <v>3.0964648827085055</v>
      </c>
      <c r="F6358" s="14">
        <v>0</v>
      </c>
    </row>
    <row r="6359" spans="1:6" x14ac:dyDescent="0.3">
      <c r="A6359" s="425">
        <v>47991</v>
      </c>
      <c r="B6359" s="12">
        <v>143</v>
      </c>
      <c r="C6359" s="426">
        <v>10.292857142857143</v>
      </c>
      <c r="D6359" s="426">
        <v>26.391933333333334</v>
      </c>
      <c r="E6359" s="14">
        <v>3.2296376552766901</v>
      </c>
      <c r="F6359" s="14">
        <v>0</v>
      </c>
    </row>
    <row r="6360" spans="1:6" x14ac:dyDescent="0.3">
      <c r="A6360" s="425">
        <v>47992</v>
      </c>
      <c r="B6360" s="12">
        <v>144</v>
      </c>
      <c r="C6360" s="426">
        <v>8.2900000000000009</v>
      </c>
      <c r="D6360" s="426">
        <v>26.152999999999999</v>
      </c>
      <c r="E6360" s="14">
        <v>3.1374052211626595</v>
      </c>
      <c r="F6360" s="14">
        <v>0</v>
      </c>
    </row>
    <row r="6361" spans="1:6" x14ac:dyDescent="0.3">
      <c r="A6361" s="425">
        <v>47993</v>
      </c>
      <c r="B6361" s="12">
        <v>145</v>
      </c>
      <c r="C6361" s="426">
        <v>7.6055555555555561</v>
      </c>
      <c r="D6361" s="426">
        <v>26.030688888888889</v>
      </c>
      <c r="E6361" s="14">
        <v>3.0911141888741485</v>
      </c>
      <c r="F6361" s="14">
        <v>0</v>
      </c>
    </row>
    <row r="6362" spans="1:6" x14ac:dyDescent="0.3">
      <c r="A6362" s="425">
        <v>47994</v>
      </c>
      <c r="B6362" s="12">
        <v>146</v>
      </c>
      <c r="C6362" s="426">
        <v>19.259999999999998</v>
      </c>
      <c r="D6362" s="426">
        <v>26.161533333333338</v>
      </c>
      <c r="E6362" s="14">
        <v>3.1406580919246934</v>
      </c>
      <c r="F6362" s="14">
        <v>0</v>
      </c>
    </row>
    <row r="6363" spans="1:6" x14ac:dyDescent="0.3">
      <c r="A6363" s="425">
        <v>47995</v>
      </c>
      <c r="B6363" s="12">
        <v>147</v>
      </c>
      <c r="C6363" s="426">
        <v>11.94375</v>
      </c>
      <c r="D6363" s="426">
        <v>26.135933333333334</v>
      </c>
      <c r="E6363" s="14">
        <v>3.1309085945761139</v>
      </c>
      <c r="F6363" s="14">
        <v>0</v>
      </c>
    </row>
    <row r="6364" spans="1:6" x14ac:dyDescent="0.3">
      <c r="A6364" s="425">
        <v>47996</v>
      </c>
      <c r="B6364" s="12">
        <v>148</v>
      </c>
      <c r="C6364" s="426">
        <v>10.8125</v>
      </c>
      <c r="D6364" s="426">
        <v>26.161533333333338</v>
      </c>
      <c r="E6364" s="14">
        <v>3.1406580919246934</v>
      </c>
      <c r="F6364" s="14">
        <v>0</v>
      </c>
    </row>
    <row r="6365" spans="1:6" x14ac:dyDescent="0.3">
      <c r="A6365" s="425">
        <v>47997</v>
      </c>
      <c r="B6365" s="12">
        <v>149</v>
      </c>
      <c r="C6365" s="426">
        <v>12.735714285714286</v>
      </c>
      <c r="D6365" s="426">
        <v>26.050599999999999</v>
      </c>
      <c r="E6365" s="14">
        <v>3.098607514029041</v>
      </c>
      <c r="F6365" s="14">
        <v>0</v>
      </c>
    </row>
    <row r="6366" spans="1:6" x14ac:dyDescent="0.3">
      <c r="A6366" s="425">
        <v>47998</v>
      </c>
      <c r="B6366" s="12">
        <v>150</v>
      </c>
      <c r="C6366" s="426">
        <v>19.162500000000005</v>
      </c>
      <c r="D6366" s="426">
        <v>26.013622222222224</v>
      </c>
      <c r="E6366" s="14">
        <v>3.0847044476611702</v>
      </c>
      <c r="F6366" s="14">
        <v>0</v>
      </c>
    </row>
    <row r="6367" spans="1:6" x14ac:dyDescent="0.3">
      <c r="A6367" s="425">
        <v>47999</v>
      </c>
      <c r="B6367" s="12">
        <v>151</v>
      </c>
      <c r="C6367" s="426">
        <v>7.7777777777777777</v>
      </c>
      <c r="D6367" s="426">
        <v>26.007933333333334</v>
      </c>
      <c r="E6367" s="14">
        <v>3.082570554857103</v>
      </c>
      <c r="F6367" s="14">
        <v>0</v>
      </c>
    </row>
    <row r="6368" spans="1:6" x14ac:dyDescent="0.3">
      <c r="A6368" s="425">
        <v>48000</v>
      </c>
      <c r="B6368" s="12">
        <v>152</v>
      </c>
      <c r="C6368" s="426">
        <v>15.206249999999999</v>
      </c>
      <c r="D6368" s="426">
        <v>26.098955555555555</v>
      </c>
      <c r="E6368" s="14">
        <v>3.0906820105066148</v>
      </c>
      <c r="F6368" s="14">
        <v>0</v>
      </c>
    </row>
    <row r="6369" spans="1:6" x14ac:dyDescent="0.3">
      <c r="A6369" s="425">
        <v>48001</v>
      </c>
      <c r="B6369" s="12">
        <v>153</v>
      </c>
      <c r="C6369" s="426">
        <v>15.865000000000004</v>
      </c>
      <c r="D6369" s="426">
        <v>25.922599999999999</v>
      </c>
      <c r="E6369" s="14">
        <v>3.0250868749527942</v>
      </c>
      <c r="F6369" s="14">
        <v>0</v>
      </c>
    </row>
    <row r="6370" spans="1:6" x14ac:dyDescent="0.3">
      <c r="A6370" s="425">
        <v>48002</v>
      </c>
      <c r="B6370" s="12">
        <v>154</v>
      </c>
      <c r="C6370" s="426">
        <v>11.824999999999999</v>
      </c>
      <c r="D6370" s="426">
        <v>25.945355555555555</v>
      </c>
      <c r="E6370" s="14">
        <v>3.0334788835754889</v>
      </c>
      <c r="F6370" s="14">
        <v>0</v>
      </c>
    </row>
    <row r="6371" spans="1:6" x14ac:dyDescent="0.3">
      <c r="A6371" s="425">
        <v>48003</v>
      </c>
      <c r="B6371" s="12">
        <v>155</v>
      </c>
      <c r="C6371" s="426">
        <v>13.849999999999998</v>
      </c>
      <c r="D6371" s="426">
        <v>25.899844444444447</v>
      </c>
      <c r="E6371" s="14">
        <v>3.0167161117873538</v>
      </c>
      <c r="F6371" s="14">
        <v>0</v>
      </c>
    </row>
    <row r="6372" spans="1:6" x14ac:dyDescent="0.3">
      <c r="A6372" s="425">
        <v>48004</v>
      </c>
      <c r="B6372" s="12">
        <v>156</v>
      </c>
      <c r="C6372" s="426">
        <v>12.783333333333333</v>
      </c>
      <c r="D6372" s="426">
        <v>26.170066666666671</v>
      </c>
      <c r="E6372" s="14">
        <v>3.1174945568641119</v>
      </c>
      <c r="F6372" s="14">
        <v>0</v>
      </c>
    </row>
    <row r="6373" spans="1:6" x14ac:dyDescent="0.3">
      <c r="A6373" s="425">
        <v>48005</v>
      </c>
      <c r="B6373" s="12">
        <v>157</v>
      </c>
      <c r="C6373" s="426">
        <v>9.7375000000000007</v>
      </c>
      <c r="D6373" s="426">
        <v>26.255400000000002</v>
      </c>
      <c r="E6373" s="14">
        <v>3.1499460323339079</v>
      </c>
      <c r="F6373" s="14">
        <v>0</v>
      </c>
    </row>
    <row r="6374" spans="1:6" x14ac:dyDescent="0.3">
      <c r="A6374" s="425">
        <v>48006</v>
      </c>
      <c r="B6374" s="12">
        <v>158</v>
      </c>
      <c r="C6374" s="426">
        <v>9.004999999999999</v>
      </c>
      <c r="D6374" s="426">
        <v>26.147311111111115</v>
      </c>
      <c r="E6374" s="14">
        <v>3.108891788261301</v>
      </c>
      <c r="F6374" s="14">
        <v>0</v>
      </c>
    </row>
    <row r="6375" spans="1:6" x14ac:dyDescent="0.3">
      <c r="A6375" s="425">
        <v>48007</v>
      </c>
      <c r="B6375" s="12">
        <v>159</v>
      </c>
      <c r="C6375" s="426">
        <v>15.144444444444446</v>
      </c>
      <c r="D6375" s="426">
        <v>26.081888888888887</v>
      </c>
      <c r="E6375" s="14">
        <v>3.084278093692375</v>
      </c>
      <c r="F6375" s="14">
        <v>0</v>
      </c>
    </row>
    <row r="6376" spans="1:6" x14ac:dyDescent="0.3">
      <c r="A6376" s="425">
        <v>48008</v>
      </c>
      <c r="B6376" s="12">
        <v>160</v>
      </c>
      <c r="C6376" s="426">
        <v>11.975</v>
      </c>
      <c r="D6376" s="426">
        <v>25.93397777777778</v>
      </c>
      <c r="E6376" s="14">
        <v>3.029280222460164</v>
      </c>
      <c r="F6376" s="14">
        <v>0</v>
      </c>
    </row>
    <row r="6377" spans="1:6" x14ac:dyDescent="0.3">
      <c r="A6377" s="425">
        <v>48009</v>
      </c>
      <c r="B6377" s="12">
        <v>161</v>
      </c>
      <c r="C6377" s="426">
        <v>15.075000000000001</v>
      </c>
      <c r="D6377" s="426">
        <v>26.118866666666669</v>
      </c>
      <c r="E6377" s="14">
        <v>3.0981684500951814</v>
      </c>
      <c r="F6377" s="14">
        <v>0</v>
      </c>
    </row>
    <row r="6378" spans="1:6" x14ac:dyDescent="0.3">
      <c r="A6378" s="425">
        <v>48010</v>
      </c>
      <c r="B6378" s="12">
        <v>162</v>
      </c>
      <c r="C6378" s="426">
        <v>12.430000000000001</v>
      </c>
      <c r="D6378" s="426">
        <v>25.962422222222223</v>
      </c>
      <c r="E6378" s="14">
        <v>3.0397868431685331</v>
      </c>
      <c r="F6378" s="14">
        <v>0</v>
      </c>
    </row>
    <row r="6379" spans="1:6" x14ac:dyDescent="0.3">
      <c r="A6379" s="425">
        <v>48011</v>
      </c>
      <c r="B6379" s="12">
        <v>163</v>
      </c>
      <c r="C6379" s="426">
        <v>18.388888888888889</v>
      </c>
      <c r="D6379" s="426">
        <v>25.979488888888888</v>
      </c>
      <c r="E6379" s="14">
        <v>3.0461067709891259</v>
      </c>
      <c r="F6379" s="14">
        <v>0</v>
      </c>
    </row>
    <row r="6380" spans="1:6" x14ac:dyDescent="0.3">
      <c r="A6380" s="425">
        <v>48012</v>
      </c>
      <c r="B6380" s="12">
        <v>164</v>
      </c>
      <c r="C6380" s="426">
        <v>7.43</v>
      </c>
      <c r="D6380" s="426">
        <v>25.976644444444446</v>
      </c>
      <c r="E6380" s="14">
        <v>3.045052618237909</v>
      </c>
      <c r="F6380" s="14">
        <v>0</v>
      </c>
    </row>
    <row r="6381" spans="1:6" x14ac:dyDescent="0.3">
      <c r="A6381" s="425">
        <v>48013</v>
      </c>
      <c r="B6381" s="12">
        <v>165</v>
      </c>
      <c r="C6381" s="426">
        <v>3.1444444444444448</v>
      </c>
      <c r="D6381" s="426">
        <v>26.11602222222222</v>
      </c>
      <c r="E6381" s="14">
        <v>3.0970979558917286</v>
      </c>
      <c r="F6381" s="14">
        <v>0</v>
      </c>
    </row>
    <row r="6382" spans="1:6" x14ac:dyDescent="0.3">
      <c r="A6382" s="425">
        <v>48014</v>
      </c>
      <c r="B6382" s="12">
        <v>166</v>
      </c>
      <c r="C6382" s="426">
        <v>1.3187500000000001</v>
      </c>
      <c r="D6382" s="426">
        <v>26.138777777777779</v>
      </c>
      <c r="E6382" s="14">
        <v>3.1056712738484888</v>
      </c>
      <c r="F6382" s="14">
        <v>0</v>
      </c>
    </row>
    <row r="6383" spans="1:6" x14ac:dyDescent="0.3">
      <c r="A6383" s="425">
        <v>48015</v>
      </c>
      <c r="B6383" s="12">
        <v>167</v>
      </c>
      <c r="C6383" s="426">
        <v>4.0333333333333332</v>
      </c>
      <c r="D6383" s="426">
        <v>25.831577777777781</v>
      </c>
      <c r="E6383" s="14">
        <v>2.9917311153719313</v>
      </c>
      <c r="F6383" s="14">
        <v>0</v>
      </c>
    </row>
    <row r="6384" spans="1:6" x14ac:dyDescent="0.3">
      <c r="A6384" s="425">
        <v>48016</v>
      </c>
      <c r="B6384" s="12">
        <v>168</v>
      </c>
      <c r="C6384" s="426">
        <v>10.185714285714287</v>
      </c>
      <c r="D6384" s="426">
        <v>25.902688888888889</v>
      </c>
      <c r="E6384" s="14">
        <v>3.0177612959357654</v>
      </c>
      <c r="F6384" s="14">
        <v>0</v>
      </c>
    </row>
    <row r="6385" spans="1:6" x14ac:dyDescent="0.3">
      <c r="A6385" s="425">
        <v>48017</v>
      </c>
      <c r="B6385" s="12">
        <v>169</v>
      </c>
      <c r="C6385" s="426">
        <v>14.016666666666667</v>
      </c>
      <c r="D6385" s="426">
        <v>25.848644444444446</v>
      </c>
      <c r="E6385" s="14">
        <v>2.9979594803233587</v>
      </c>
      <c r="F6385" s="14">
        <v>0</v>
      </c>
    </row>
    <row r="6386" spans="1:6" x14ac:dyDescent="0.3">
      <c r="A6386" s="425">
        <v>48018</v>
      </c>
      <c r="B6386" s="12">
        <v>170</v>
      </c>
      <c r="C6386" s="426">
        <v>12.484999999999999</v>
      </c>
      <c r="D6386" s="426">
        <v>25.905533333333334</v>
      </c>
      <c r="E6386" s="14">
        <v>3.0188068117989499</v>
      </c>
      <c r="F6386" s="14">
        <v>0</v>
      </c>
    </row>
    <row r="6387" spans="1:6" x14ac:dyDescent="0.3">
      <c r="A6387" s="425">
        <v>48019</v>
      </c>
      <c r="B6387" s="12">
        <v>171</v>
      </c>
      <c r="C6387" s="426">
        <v>25.110000000000003</v>
      </c>
      <c r="D6387" s="426">
        <v>25.69788888888889</v>
      </c>
      <c r="E6387" s="14">
        <v>2.943353713789949</v>
      </c>
      <c r="F6387" s="14">
        <v>0</v>
      </c>
    </row>
    <row r="6388" spans="1:6" x14ac:dyDescent="0.3">
      <c r="A6388" s="425">
        <v>48020</v>
      </c>
      <c r="B6388" s="12">
        <v>172</v>
      </c>
      <c r="C6388" s="426">
        <v>16.84375</v>
      </c>
      <c r="D6388" s="426">
        <v>25.894155555555557</v>
      </c>
      <c r="E6388" s="14">
        <v>3.0146267384944938</v>
      </c>
      <c r="F6388" s="14">
        <v>0</v>
      </c>
    </row>
    <row r="6389" spans="1:6" x14ac:dyDescent="0.3">
      <c r="A6389" s="425">
        <v>48021</v>
      </c>
      <c r="B6389" s="12">
        <v>173</v>
      </c>
      <c r="C6389" s="426">
        <v>9.0062500000000014</v>
      </c>
      <c r="D6389" s="426">
        <v>26.079044444444445</v>
      </c>
      <c r="E6389" s="14">
        <v>3.0832119431393239</v>
      </c>
      <c r="F6389" s="14">
        <v>0</v>
      </c>
    </row>
    <row r="6390" spans="1:6" x14ac:dyDescent="0.3">
      <c r="A6390" s="425">
        <v>48022</v>
      </c>
      <c r="B6390" s="12">
        <v>174</v>
      </c>
      <c r="C6390" s="426">
        <v>12.583333333333334</v>
      </c>
      <c r="D6390" s="426">
        <v>25.848644444444446</v>
      </c>
      <c r="E6390" s="14">
        <v>2.9979594803233574</v>
      </c>
      <c r="F6390" s="14">
        <v>0</v>
      </c>
    </row>
    <row r="6391" spans="1:6" x14ac:dyDescent="0.3">
      <c r="A6391" s="425">
        <v>48023</v>
      </c>
      <c r="B6391" s="12">
        <v>175</v>
      </c>
      <c r="C6391" s="426">
        <v>9.7062500000000007</v>
      </c>
      <c r="D6391" s="426">
        <v>25.746244444444443</v>
      </c>
      <c r="E6391" s="14">
        <v>2.9607677901912579</v>
      </c>
      <c r="F6391" s="14">
        <v>0</v>
      </c>
    </row>
    <row r="6392" spans="1:6" x14ac:dyDescent="0.3">
      <c r="A6392" s="425">
        <v>48024</v>
      </c>
      <c r="B6392" s="12">
        <v>176</v>
      </c>
      <c r="C6392" s="426">
        <v>24.727777777777778</v>
      </c>
      <c r="D6392" s="426">
        <v>25.586600000000004</v>
      </c>
      <c r="E6392" s="14">
        <v>2.9036368627998193</v>
      </c>
      <c r="F6392" s="14">
        <v>0</v>
      </c>
    </row>
    <row r="6393" spans="1:6" x14ac:dyDescent="0.3">
      <c r="A6393" s="425">
        <v>48025</v>
      </c>
      <c r="B6393" s="12">
        <v>177</v>
      </c>
      <c r="C6393" s="426">
        <v>14.915000000000001</v>
      </c>
      <c r="D6393" s="426">
        <v>25.905533333333334</v>
      </c>
      <c r="E6393" s="14">
        <v>3.0188068117989499</v>
      </c>
      <c r="F6393" s="14">
        <v>0</v>
      </c>
    </row>
    <row r="6394" spans="1:6" x14ac:dyDescent="0.3">
      <c r="A6394" s="425">
        <v>48026</v>
      </c>
      <c r="B6394" s="12">
        <v>178</v>
      </c>
      <c r="C6394" s="426">
        <v>11.699999999999998</v>
      </c>
      <c r="D6394" s="426">
        <v>25.942511111111113</v>
      </c>
      <c r="E6394" s="14">
        <v>3.0324287200232614</v>
      </c>
      <c r="F6394" s="14">
        <v>0</v>
      </c>
    </row>
    <row r="6395" spans="1:6" x14ac:dyDescent="0.3">
      <c r="A6395" s="425">
        <v>48027</v>
      </c>
      <c r="B6395" s="12">
        <v>179</v>
      </c>
      <c r="C6395" s="426">
        <v>1.9833333333333334</v>
      </c>
      <c r="D6395" s="426">
        <v>25.842955555555555</v>
      </c>
      <c r="E6395" s="14">
        <v>2.9958820348581314</v>
      </c>
      <c r="F6395" s="14">
        <v>0</v>
      </c>
    </row>
    <row r="6396" spans="1:6" x14ac:dyDescent="0.3">
      <c r="A6396" s="425">
        <v>48028</v>
      </c>
      <c r="B6396" s="12">
        <v>180</v>
      </c>
      <c r="C6396" s="426">
        <v>8.6999999999999993</v>
      </c>
      <c r="D6396" s="426">
        <v>25.732022222222223</v>
      </c>
      <c r="E6396" s="14">
        <v>2.955636117401629</v>
      </c>
      <c r="F6396" s="14">
        <v>0</v>
      </c>
    </row>
    <row r="6397" spans="1:6" x14ac:dyDescent="0.3">
      <c r="A6397" s="425">
        <v>48029</v>
      </c>
      <c r="B6397" s="12">
        <v>181</v>
      </c>
      <c r="C6397" s="426">
        <v>7.7950000000000017</v>
      </c>
      <c r="D6397" s="426">
        <v>25.621088888888888</v>
      </c>
      <c r="E6397" s="14">
        <v>2.9158915251560393</v>
      </c>
      <c r="F6397" s="14">
        <v>0</v>
      </c>
    </row>
    <row r="6398" spans="1:6" x14ac:dyDescent="0.3">
      <c r="A6398" s="425">
        <v>48030</v>
      </c>
      <c r="B6398" s="12">
        <v>182</v>
      </c>
      <c r="C6398" s="426">
        <v>13.324999999999999</v>
      </c>
      <c r="D6398" s="426">
        <v>25.669444444444444</v>
      </c>
      <c r="E6398" s="14">
        <v>2.9580118319938578</v>
      </c>
      <c r="F6398" s="14">
        <v>0</v>
      </c>
    </row>
    <row r="6399" spans="1:6" x14ac:dyDescent="0.3">
      <c r="A6399" s="425">
        <v>48031</v>
      </c>
      <c r="B6399" s="12">
        <v>183</v>
      </c>
      <c r="C6399" s="426">
        <v>10.938888888888888</v>
      </c>
      <c r="D6399" s="426">
        <v>25.459240000000001</v>
      </c>
      <c r="E6399" s="14">
        <v>2.8830272326553912</v>
      </c>
      <c r="F6399" s="14">
        <v>0</v>
      </c>
    </row>
    <row r="6400" spans="1:6" x14ac:dyDescent="0.3">
      <c r="A6400" s="425">
        <v>48032</v>
      </c>
      <c r="B6400" s="12">
        <v>184</v>
      </c>
      <c r="C6400" s="426">
        <v>16.055</v>
      </c>
      <c r="D6400" s="426">
        <v>25.4618</v>
      </c>
      <c r="E6400" s="14">
        <v>2.8839296057213257</v>
      </c>
      <c r="F6400" s="14">
        <v>0</v>
      </c>
    </row>
    <row r="6401" spans="1:6" x14ac:dyDescent="0.3">
      <c r="A6401" s="425">
        <v>48033</v>
      </c>
      <c r="B6401" s="12">
        <v>185</v>
      </c>
      <c r="C6401" s="426">
        <v>13.19375</v>
      </c>
      <c r="D6401" s="426">
        <v>25.635311111111115</v>
      </c>
      <c r="E6401" s="14">
        <v>2.9457129327927731</v>
      </c>
      <c r="F6401" s="14">
        <v>0</v>
      </c>
    </row>
    <row r="6402" spans="1:6" x14ac:dyDescent="0.3">
      <c r="A6402" s="425">
        <v>48034</v>
      </c>
      <c r="B6402" s="12">
        <v>186</v>
      </c>
      <c r="C6402" s="426">
        <v>12.775</v>
      </c>
      <c r="D6402" s="426">
        <v>25.48171111111111</v>
      </c>
      <c r="E6402" s="14">
        <v>2.8909571616540095</v>
      </c>
      <c r="F6402" s="14">
        <v>0</v>
      </c>
    </row>
    <row r="6403" spans="1:6" x14ac:dyDescent="0.3">
      <c r="A6403" s="425">
        <v>48035</v>
      </c>
      <c r="B6403" s="12">
        <v>187</v>
      </c>
      <c r="C6403" s="426">
        <v>16.331250000000001</v>
      </c>
      <c r="D6403" s="426">
        <v>25.551400000000001</v>
      </c>
      <c r="E6403" s="14">
        <v>2.9156807366395259</v>
      </c>
      <c r="F6403" s="14">
        <v>0</v>
      </c>
    </row>
    <row r="6404" spans="1:6" x14ac:dyDescent="0.3">
      <c r="A6404" s="425">
        <v>48036</v>
      </c>
      <c r="B6404" s="12">
        <v>188</v>
      </c>
      <c r="C6404" s="426">
        <v>2.8444444444444441</v>
      </c>
      <c r="D6404" s="426">
        <v>25.697319999999998</v>
      </c>
      <c r="E6404" s="14">
        <v>2.9680913529735227</v>
      </c>
      <c r="F6404" s="14">
        <v>0</v>
      </c>
    </row>
    <row r="6405" spans="1:6" x14ac:dyDescent="0.3">
      <c r="A6405" s="425">
        <v>48037</v>
      </c>
      <c r="B6405" s="12">
        <v>189</v>
      </c>
      <c r="C6405" s="426">
        <v>2.0833333333333335</v>
      </c>
      <c r="D6405" s="426">
        <v>25.623080000000002</v>
      </c>
      <c r="E6405" s="14">
        <v>2.9413174367718269</v>
      </c>
      <c r="F6405" s="14">
        <v>0</v>
      </c>
    </row>
    <row r="6406" spans="1:6" x14ac:dyDescent="0.3">
      <c r="A6406" s="425">
        <v>48038</v>
      </c>
      <c r="B6406" s="12">
        <v>190</v>
      </c>
      <c r="C6406" s="426">
        <v>6.7055555555555557</v>
      </c>
      <c r="D6406" s="426">
        <v>25.812519999999999</v>
      </c>
      <c r="E6406" s="14">
        <v>3.0100850149883658</v>
      </c>
      <c r="F6406" s="14">
        <v>0</v>
      </c>
    </row>
    <row r="6407" spans="1:6" x14ac:dyDescent="0.3">
      <c r="A6407" s="425">
        <v>48039</v>
      </c>
      <c r="B6407" s="12">
        <v>191</v>
      </c>
      <c r="C6407" s="426">
        <v>11.725</v>
      </c>
      <c r="D6407" s="426">
        <v>25.707560000000001</v>
      </c>
      <c r="E6407" s="14">
        <v>2.971802039279797</v>
      </c>
      <c r="F6407" s="14">
        <v>0</v>
      </c>
    </row>
    <row r="6408" spans="1:6" x14ac:dyDescent="0.3">
      <c r="A6408" s="425">
        <v>48040</v>
      </c>
      <c r="B6408" s="12">
        <v>192</v>
      </c>
      <c r="C6408" s="426">
        <v>8.56111111111111</v>
      </c>
      <c r="D6408" s="426">
        <v>25.697319999999998</v>
      </c>
      <c r="E6408" s="14">
        <v>2.9680913529735227</v>
      </c>
      <c r="F6408" s="14">
        <v>0</v>
      </c>
    </row>
    <row r="6409" spans="1:6" x14ac:dyDescent="0.3">
      <c r="A6409" s="425">
        <v>48041</v>
      </c>
      <c r="B6409" s="12">
        <v>193</v>
      </c>
      <c r="C6409" s="426">
        <v>6.7944444444444443</v>
      </c>
      <c r="D6409" s="426">
        <v>25.707560000000001</v>
      </c>
      <c r="E6409" s="14">
        <v>2.971802039279797</v>
      </c>
      <c r="F6409" s="14">
        <v>0</v>
      </c>
    </row>
    <row r="6410" spans="1:6" x14ac:dyDescent="0.3">
      <c r="A6410" s="425">
        <v>48042</v>
      </c>
      <c r="B6410" s="12">
        <v>194</v>
      </c>
      <c r="C6410" s="426">
        <v>8.1166666666666671</v>
      </c>
      <c r="D6410" s="426">
        <v>25.766439999999999</v>
      </c>
      <c r="E6410" s="14">
        <v>2.9932220588305416</v>
      </c>
      <c r="F6410" s="14">
        <v>0</v>
      </c>
    </row>
    <row r="6411" spans="1:6" x14ac:dyDescent="0.3">
      <c r="A6411" s="425">
        <v>48043</v>
      </c>
      <c r="B6411" s="12">
        <v>195</v>
      </c>
      <c r="C6411" s="426">
        <v>16.105555555555554</v>
      </c>
      <c r="D6411" s="426">
        <v>25.982333333333337</v>
      </c>
      <c r="E6411" s="14">
        <v>3.072984656879084</v>
      </c>
      <c r="F6411" s="14">
        <v>0</v>
      </c>
    </row>
    <row r="6412" spans="1:6" x14ac:dyDescent="0.3">
      <c r="A6412" s="425">
        <v>48044</v>
      </c>
      <c r="B6412" s="12">
        <v>196</v>
      </c>
      <c r="C6412" s="426">
        <v>5.6083333333333334</v>
      </c>
      <c r="D6412" s="426">
        <v>25.723488888888888</v>
      </c>
      <c r="E6412" s="14">
        <v>2.9775827732211613</v>
      </c>
      <c r="F6412" s="14">
        <v>0</v>
      </c>
    </row>
    <row r="6413" spans="1:6" x14ac:dyDescent="0.3">
      <c r="A6413" s="425">
        <v>48045</v>
      </c>
      <c r="B6413" s="12">
        <v>197</v>
      </c>
      <c r="C6413" s="426">
        <v>15.344444444444447</v>
      </c>
      <c r="D6413" s="426">
        <v>25.45412</v>
      </c>
      <c r="E6413" s="14">
        <v>2.8812232858781179</v>
      </c>
      <c r="F6413" s="14">
        <v>0</v>
      </c>
    </row>
    <row r="6414" spans="1:6" x14ac:dyDescent="0.3">
      <c r="A6414" s="425">
        <v>48046</v>
      </c>
      <c r="B6414" s="12">
        <v>198</v>
      </c>
      <c r="C6414" s="426">
        <v>5.5277777777777777</v>
      </c>
      <c r="D6414" s="426">
        <v>25.643560000000001</v>
      </c>
      <c r="E6414" s="14">
        <v>2.9486807944635762</v>
      </c>
      <c r="F6414" s="14">
        <v>0</v>
      </c>
    </row>
    <row r="6415" spans="1:6" x14ac:dyDescent="0.3">
      <c r="A6415" s="425">
        <v>48047</v>
      </c>
      <c r="B6415" s="12">
        <v>199</v>
      </c>
      <c r="C6415" s="426">
        <v>12.614999999999998</v>
      </c>
      <c r="D6415" s="426">
        <v>25.582120000000003</v>
      </c>
      <c r="E6415" s="14">
        <v>2.9266421897261297</v>
      </c>
      <c r="F6415" s="14">
        <v>0</v>
      </c>
    </row>
    <row r="6416" spans="1:6" x14ac:dyDescent="0.3">
      <c r="A6416" s="425">
        <v>48048</v>
      </c>
      <c r="B6416" s="12">
        <v>200</v>
      </c>
      <c r="C6416" s="426">
        <v>13.334999999999999</v>
      </c>
      <c r="D6416" s="426">
        <v>25.820200000000003</v>
      </c>
      <c r="E6416" s="14">
        <v>3.0129040103642795</v>
      </c>
      <c r="F6416" s="14">
        <v>0</v>
      </c>
    </row>
    <row r="6417" spans="1:6" x14ac:dyDescent="0.3">
      <c r="A6417" s="425">
        <v>48049</v>
      </c>
      <c r="B6417" s="12">
        <v>201</v>
      </c>
      <c r="C6417" s="426">
        <v>17.656249999999996</v>
      </c>
      <c r="D6417" s="426">
        <v>25.840679999999999</v>
      </c>
      <c r="E6417" s="14">
        <v>3.0204332191396612</v>
      </c>
      <c r="F6417" s="14">
        <v>0</v>
      </c>
    </row>
    <row r="6418" spans="1:6" x14ac:dyDescent="0.3">
      <c r="A6418" s="425">
        <v>48050</v>
      </c>
      <c r="B6418" s="12">
        <v>202</v>
      </c>
      <c r="C6418" s="426">
        <v>3.9187500000000002</v>
      </c>
      <c r="D6418" s="426">
        <v>25.63588</v>
      </c>
      <c r="E6418" s="14">
        <v>2.9459175234785873</v>
      </c>
      <c r="F6418" s="14">
        <v>0</v>
      </c>
    </row>
    <row r="6419" spans="1:6" x14ac:dyDescent="0.3">
      <c r="A6419" s="425">
        <v>48051</v>
      </c>
      <c r="B6419" s="12">
        <v>203</v>
      </c>
      <c r="C6419" s="426">
        <v>5.8687500000000004</v>
      </c>
      <c r="D6419" s="426">
        <v>25.615400000000001</v>
      </c>
      <c r="E6419" s="14">
        <v>2.9385606025620166</v>
      </c>
      <c r="F6419" s="14">
        <v>0</v>
      </c>
    </row>
    <row r="6420" spans="1:6" x14ac:dyDescent="0.3">
      <c r="A6420" s="425">
        <v>48052</v>
      </c>
      <c r="B6420" s="12">
        <v>204</v>
      </c>
      <c r="C6420" s="426">
        <v>5.3055555555555554</v>
      </c>
      <c r="D6420" s="426">
        <v>25.630759999999999</v>
      </c>
      <c r="E6420" s="14">
        <v>2.9440766841859345</v>
      </c>
      <c r="F6420" s="14">
        <v>0</v>
      </c>
    </row>
    <row r="6421" spans="1:6" x14ac:dyDescent="0.3">
      <c r="A6421" s="425">
        <v>48053</v>
      </c>
      <c r="B6421" s="12">
        <v>205</v>
      </c>
      <c r="C6421" s="426">
        <v>4.05</v>
      </c>
      <c r="D6421" s="426">
        <v>25.523240000000001</v>
      </c>
      <c r="E6421" s="14">
        <v>2.9056665655460754</v>
      </c>
      <c r="F6421" s="14">
        <v>0</v>
      </c>
    </row>
    <row r="6422" spans="1:6" x14ac:dyDescent="0.3">
      <c r="A6422" s="425">
        <v>48054</v>
      </c>
      <c r="B6422" s="12">
        <v>206</v>
      </c>
      <c r="C6422" s="426">
        <v>5.56</v>
      </c>
      <c r="D6422" s="426">
        <v>25.658919999999998</v>
      </c>
      <c r="E6422" s="14">
        <v>2.9542145823779902</v>
      </c>
      <c r="F6422" s="14">
        <v>0</v>
      </c>
    </row>
    <row r="6423" spans="1:6" x14ac:dyDescent="0.3">
      <c r="A6423" s="425">
        <v>48055</v>
      </c>
      <c r="B6423" s="12">
        <v>207</v>
      </c>
      <c r="C6423" s="426">
        <v>9.8249999999999993</v>
      </c>
      <c r="D6423" s="426">
        <v>25.815079999999998</v>
      </c>
      <c r="E6423" s="14">
        <v>3.0110244100232531</v>
      </c>
      <c r="F6423" s="14">
        <v>0</v>
      </c>
    </row>
    <row r="6424" spans="1:6" x14ac:dyDescent="0.3">
      <c r="A6424" s="425">
        <v>48056</v>
      </c>
      <c r="B6424" s="12">
        <v>208</v>
      </c>
      <c r="C6424" s="426">
        <v>2.5625</v>
      </c>
      <c r="D6424" s="426">
        <v>25.687080000000002</v>
      </c>
      <c r="E6424" s="14">
        <v>2.964384968886467</v>
      </c>
      <c r="F6424" s="14">
        <v>0</v>
      </c>
    </row>
    <row r="6425" spans="1:6" x14ac:dyDescent="0.3">
      <c r="A6425" s="425">
        <v>48057</v>
      </c>
      <c r="B6425" s="12">
        <v>209</v>
      </c>
      <c r="C6425" s="426">
        <v>1.9055555555555554</v>
      </c>
      <c r="D6425" s="426">
        <v>25.681960000000004</v>
      </c>
      <c r="E6425" s="14">
        <v>2.9625333896551829</v>
      </c>
      <c r="F6425" s="14">
        <v>0</v>
      </c>
    </row>
    <row r="6426" spans="1:6" x14ac:dyDescent="0.3">
      <c r="A6426" s="425">
        <v>48058</v>
      </c>
      <c r="B6426" s="12">
        <v>210</v>
      </c>
      <c r="C6426" s="426">
        <v>1.1428571428571428</v>
      </c>
      <c r="D6426" s="426">
        <v>25.524377777777779</v>
      </c>
      <c r="E6426" s="14">
        <v>2.9060705517188259</v>
      </c>
      <c r="F6426" s="14">
        <v>0</v>
      </c>
    </row>
    <row r="6427" spans="1:6" x14ac:dyDescent="0.3">
      <c r="A6427" s="425">
        <v>48059</v>
      </c>
      <c r="B6427" s="12">
        <v>211</v>
      </c>
      <c r="C6427" s="426">
        <v>1.3222222222222222</v>
      </c>
      <c r="D6427" s="426">
        <v>25.336360000000003</v>
      </c>
      <c r="E6427" s="14">
        <v>2.8400261989226299</v>
      </c>
      <c r="F6427" s="14">
        <v>0</v>
      </c>
    </row>
    <row r="6428" spans="1:6" x14ac:dyDescent="0.3">
      <c r="A6428" s="425">
        <v>48060</v>
      </c>
      <c r="B6428" s="12">
        <v>212</v>
      </c>
      <c r="C6428" s="426">
        <v>5.5142857142857142</v>
      </c>
      <c r="D6428" s="426">
        <v>25.697320000000005</v>
      </c>
      <c r="E6428" s="14">
        <v>2.968091352973524</v>
      </c>
      <c r="F6428" s="14">
        <v>0</v>
      </c>
    </row>
    <row r="6429" spans="1:6" x14ac:dyDescent="0.3">
      <c r="A6429" s="425">
        <v>48061</v>
      </c>
      <c r="B6429" s="12">
        <v>213</v>
      </c>
      <c r="C6429" s="426">
        <v>2.6357142857142857</v>
      </c>
      <c r="D6429" s="426">
        <v>25.436199999999999</v>
      </c>
      <c r="E6429" s="14">
        <v>2.8749178626260323</v>
      </c>
      <c r="F6429" s="14">
        <v>0</v>
      </c>
    </row>
    <row r="6430" spans="1:6" x14ac:dyDescent="0.3">
      <c r="A6430" s="425">
        <v>48062</v>
      </c>
      <c r="B6430" s="12">
        <v>214</v>
      </c>
      <c r="C6430" s="426">
        <v>3.0142857142857138</v>
      </c>
      <c r="D6430" s="426">
        <v>25.469480000000004</v>
      </c>
      <c r="E6430" s="14">
        <v>2.8866383239430862</v>
      </c>
      <c r="F6430" s="14">
        <v>0</v>
      </c>
    </row>
    <row r="6431" spans="1:6" x14ac:dyDescent="0.3">
      <c r="A6431" s="425">
        <v>48063</v>
      </c>
      <c r="B6431" s="12">
        <v>215</v>
      </c>
      <c r="C6431" s="426">
        <v>2.2700000000000005</v>
      </c>
      <c r="D6431" s="426">
        <v>25.584111111111113</v>
      </c>
      <c r="E6431" s="14">
        <v>2.9273539841117922</v>
      </c>
      <c r="F6431" s="14">
        <v>0</v>
      </c>
    </row>
    <row r="6432" spans="1:6" x14ac:dyDescent="0.3">
      <c r="A6432" s="425">
        <v>48064</v>
      </c>
      <c r="B6432" s="12">
        <v>216</v>
      </c>
      <c r="C6432" s="426">
        <v>3.5277777777777772</v>
      </c>
      <c r="D6432" s="426">
        <v>25.666600000000003</v>
      </c>
      <c r="E6432" s="14">
        <v>2.9569851007135508</v>
      </c>
      <c r="F6432" s="14">
        <v>0</v>
      </c>
    </row>
    <row r="6433" spans="1:6" x14ac:dyDescent="0.3">
      <c r="A6433" s="425">
        <v>48065</v>
      </c>
      <c r="B6433" s="12">
        <v>217</v>
      </c>
      <c r="C6433" s="426">
        <v>0.66666666666666663</v>
      </c>
      <c r="D6433" s="426">
        <v>25.761320000000005</v>
      </c>
      <c r="E6433" s="14">
        <v>2.9913537915921986</v>
      </c>
      <c r="F6433" s="14">
        <v>0</v>
      </c>
    </row>
    <row r="6434" spans="1:6" x14ac:dyDescent="0.3">
      <c r="A6434" s="425">
        <v>48066</v>
      </c>
      <c r="B6434" s="12">
        <v>218</v>
      </c>
      <c r="C6434" s="426">
        <v>0.45714285714285718</v>
      </c>
      <c r="D6434" s="426">
        <v>25.697320000000005</v>
      </c>
      <c r="E6434" s="14">
        <v>2.968091352973524</v>
      </c>
      <c r="F6434" s="14">
        <v>0</v>
      </c>
    </row>
    <row r="6435" spans="1:6" x14ac:dyDescent="0.3">
      <c r="A6435" s="425">
        <v>48067</v>
      </c>
      <c r="B6435" s="12">
        <v>219</v>
      </c>
      <c r="C6435" s="426">
        <v>4.8777777777777773</v>
      </c>
      <c r="D6435" s="426">
        <v>25.60004</v>
      </c>
      <c r="E6435" s="14">
        <v>2.9330541709394029</v>
      </c>
      <c r="F6435" s="14">
        <v>0</v>
      </c>
    </row>
    <row r="6436" spans="1:6" x14ac:dyDescent="0.3">
      <c r="A6436" s="425">
        <v>48068</v>
      </c>
      <c r="B6436" s="12">
        <v>220</v>
      </c>
      <c r="C6436" s="426">
        <v>3.0785714285714283</v>
      </c>
      <c r="D6436" s="426">
        <v>25.7178</v>
      </c>
      <c r="E6436" s="14">
        <v>2.975517029468592</v>
      </c>
      <c r="F6436" s="14">
        <v>0</v>
      </c>
    </row>
    <row r="6437" spans="1:6" x14ac:dyDescent="0.3">
      <c r="A6437" s="425">
        <v>48069</v>
      </c>
      <c r="B6437" s="12">
        <v>221</v>
      </c>
      <c r="C6437" s="426">
        <v>3.05</v>
      </c>
      <c r="D6437" s="426">
        <v>25.625640000000004</v>
      </c>
      <c r="E6437" s="14">
        <v>2.942236917741297</v>
      </c>
      <c r="F6437" s="14">
        <v>0</v>
      </c>
    </row>
    <row r="6438" spans="1:6" x14ac:dyDescent="0.3">
      <c r="A6438" s="425">
        <v>48070</v>
      </c>
      <c r="B6438" s="12">
        <v>222</v>
      </c>
      <c r="C6438" s="426">
        <v>4.1722222222222216</v>
      </c>
      <c r="D6438" s="426">
        <v>25.661480000000001</v>
      </c>
      <c r="E6438" s="14">
        <v>2.9551378199566289</v>
      </c>
      <c r="F6438" s="14">
        <v>0</v>
      </c>
    </row>
    <row r="6439" spans="1:6" x14ac:dyDescent="0.3">
      <c r="A6439" s="425">
        <v>48071</v>
      </c>
      <c r="B6439" s="12">
        <v>223</v>
      </c>
      <c r="C6439" s="426">
        <v>1.655</v>
      </c>
      <c r="D6439" s="426">
        <v>25.77412</v>
      </c>
      <c r="E6439" s="14">
        <v>2.996026481675115</v>
      </c>
      <c r="F6439" s="14">
        <v>0</v>
      </c>
    </row>
    <row r="6440" spans="1:6" x14ac:dyDescent="0.3">
      <c r="A6440" s="425">
        <v>48072</v>
      </c>
      <c r="B6440" s="12">
        <v>224</v>
      </c>
      <c r="C6440" s="426">
        <v>4.1449999999999996</v>
      </c>
      <c r="D6440" s="426">
        <v>25.753640000000001</v>
      </c>
      <c r="E6440" s="14">
        <v>2.9885534122031614</v>
      </c>
      <c r="F6440" s="14">
        <v>0</v>
      </c>
    </row>
    <row r="6441" spans="1:6" x14ac:dyDescent="0.3">
      <c r="A6441" s="425">
        <v>48073</v>
      </c>
      <c r="B6441" s="12">
        <v>225</v>
      </c>
      <c r="C6441" s="426">
        <v>2.8055555555555554</v>
      </c>
      <c r="D6441" s="426">
        <v>25.510439999999999</v>
      </c>
      <c r="E6441" s="14">
        <v>2.9011253562970931</v>
      </c>
      <c r="F6441" s="14">
        <v>0</v>
      </c>
    </row>
    <row r="6442" spans="1:6" x14ac:dyDescent="0.3">
      <c r="A6442" s="425">
        <v>48074</v>
      </c>
      <c r="B6442" s="12">
        <v>226</v>
      </c>
      <c r="C6442" s="426">
        <v>0.18571428571428572</v>
      </c>
      <c r="D6442" s="426">
        <v>25.533480000000001</v>
      </c>
      <c r="E6442" s="14">
        <v>2.9093043408626893</v>
      </c>
      <c r="F6442" s="14">
        <v>0</v>
      </c>
    </row>
    <row r="6443" spans="1:6" x14ac:dyDescent="0.3">
      <c r="A6443" s="425">
        <v>48075</v>
      </c>
      <c r="B6443" s="12">
        <v>227</v>
      </c>
      <c r="C6443" s="426">
        <v>0.38125000000000003</v>
      </c>
      <c r="D6443" s="426">
        <v>25.556519999999999</v>
      </c>
      <c r="E6443" s="14">
        <v>2.9175049702385554</v>
      </c>
      <c r="F6443" s="14">
        <v>0</v>
      </c>
    </row>
    <row r="6444" spans="1:6" x14ac:dyDescent="0.3">
      <c r="A6444" s="425">
        <v>48076</v>
      </c>
      <c r="B6444" s="12">
        <v>228</v>
      </c>
      <c r="C6444" s="426">
        <v>2.15</v>
      </c>
      <c r="D6444" s="426">
        <v>25.715239999999998</v>
      </c>
      <c r="E6444" s="14">
        <v>2.9745878783414672</v>
      </c>
      <c r="F6444" s="14">
        <v>0</v>
      </c>
    </row>
    <row r="6445" spans="1:6" x14ac:dyDescent="0.3">
      <c r="A6445" s="425">
        <v>48077</v>
      </c>
      <c r="B6445" s="12">
        <v>229</v>
      </c>
      <c r="C6445" s="426">
        <v>0.92499999999999993</v>
      </c>
      <c r="D6445" s="426">
        <v>25.751080000000002</v>
      </c>
      <c r="E6445" s="14">
        <v>2.9876204913613371</v>
      </c>
      <c r="F6445" s="14">
        <v>0</v>
      </c>
    </row>
    <row r="6446" spans="1:6" x14ac:dyDescent="0.3">
      <c r="A6446" s="425">
        <v>48078</v>
      </c>
      <c r="B6446" s="12">
        <v>230</v>
      </c>
      <c r="C6446" s="426">
        <v>1.2</v>
      </c>
      <c r="D6446" s="426">
        <v>25.418279999999996</v>
      </c>
      <c r="E6446" s="14">
        <v>2.8686254843539989</v>
      </c>
      <c r="F6446" s="14">
        <v>0</v>
      </c>
    </row>
    <row r="6447" spans="1:6" x14ac:dyDescent="0.3">
      <c r="A6447" s="425">
        <v>48079</v>
      </c>
      <c r="B6447" s="12">
        <v>231</v>
      </c>
      <c r="C6447" s="426">
        <v>3.7611111111111111</v>
      </c>
      <c r="D6447" s="426">
        <v>25.37988</v>
      </c>
      <c r="E6447" s="14">
        <v>2.8551857017033915</v>
      </c>
      <c r="F6447" s="14">
        <v>0</v>
      </c>
    </row>
    <row r="6448" spans="1:6" x14ac:dyDescent="0.3">
      <c r="A6448" s="425">
        <v>48080</v>
      </c>
      <c r="B6448" s="12">
        <v>232</v>
      </c>
      <c r="C6448" s="426">
        <v>0.19999999999999998</v>
      </c>
      <c r="D6448" s="426">
        <v>25.47972</v>
      </c>
      <c r="E6448" s="14">
        <v>2.8902536802736347</v>
      </c>
      <c r="F6448" s="14">
        <v>0</v>
      </c>
    </row>
    <row r="6449" spans="1:6" x14ac:dyDescent="0.3">
      <c r="A6449" s="425">
        <v>48081</v>
      </c>
      <c r="B6449" s="12">
        <v>233</v>
      </c>
      <c r="C6449" s="426">
        <v>1.6666666666666666E-2</v>
      </c>
      <c r="D6449" s="426">
        <v>25.649533333333334</v>
      </c>
      <c r="E6449" s="14">
        <v>2.9508316748788941</v>
      </c>
      <c r="F6449" s="14">
        <v>0</v>
      </c>
    </row>
    <row r="6450" spans="1:6" x14ac:dyDescent="0.3">
      <c r="A6450" s="425">
        <v>48082</v>
      </c>
      <c r="B6450" s="12">
        <v>234</v>
      </c>
      <c r="C6450" s="426">
        <v>0.47142857142857142</v>
      </c>
      <c r="D6450" s="426">
        <v>25.612839999999998</v>
      </c>
      <c r="E6450" s="14">
        <v>2.9376421939713748</v>
      </c>
      <c r="F6450" s="14">
        <v>0</v>
      </c>
    </row>
    <row r="6451" spans="1:6" x14ac:dyDescent="0.3">
      <c r="A6451" s="425">
        <v>48083</v>
      </c>
      <c r="B6451" s="12">
        <v>235</v>
      </c>
      <c r="C6451" s="426">
        <v>1.2749999999999999</v>
      </c>
      <c r="D6451" s="426">
        <v>25.589799999999997</v>
      </c>
      <c r="E6451" s="14">
        <v>2.9293885748541539</v>
      </c>
      <c r="F6451" s="14">
        <v>0</v>
      </c>
    </row>
    <row r="6452" spans="1:6" x14ac:dyDescent="0.3">
      <c r="A6452" s="425">
        <v>48084</v>
      </c>
      <c r="B6452" s="12">
        <v>236</v>
      </c>
      <c r="C6452" s="426">
        <v>0.16666666666666666</v>
      </c>
      <c r="D6452" s="426">
        <v>25.776679999999999</v>
      </c>
      <c r="E6452" s="14">
        <v>2.9969618285902162</v>
      </c>
      <c r="F6452" s="14">
        <v>0</v>
      </c>
    </row>
    <row r="6453" spans="1:6" x14ac:dyDescent="0.3">
      <c r="A6453" s="425">
        <v>48085</v>
      </c>
      <c r="B6453" s="12">
        <v>237</v>
      </c>
      <c r="C6453" s="426">
        <v>0.23333333333333334</v>
      </c>
      <c r="D6453" s="426">
        <v>25.651240000000001</v>
      </c>
      <c r="E6453" s="14">
        <v>2.9514464805289866</v>
      </c>
      <c r="F6453" s="14">
        <v>0</v>
      </c>
    </row>
    <row r="6454" spans="1:6" x14ac:dyDescent="0.3">
      <c r="A6454" s="425">
        <v>48086</v>
      </c>
      <c r="B6454" s="12">
        <v>238</v>
      </c>
      <c r="C6454" s="426">
        <v>4.0444444444444443</v>
      </c>
      <c r="D6454" s="426">
        <v>25.602600000000002</v>
      </c>
      <c r="E6454" s="14">
        <v>2.9339712396432418</v>
      </c>
      <c r="F6454" s="14">
        <v>0</v>
      </c>
    </row>
    <row r="6455" spans="1:6" x14ac:dyDescent="0.3">
      <c r="A6455" s="425">
        <v>48087</v>
      </c>
      <c r="B6455" s="12">
        <v>239</v>
      </c>
      <c r="C6455" s="426">
        <v>0.15</v>
      </c>
      <c r="D6455" s="426">
        <v>25.738280000000003</v>
      </c>
      <c r="E6455" s="14">
        <v>2.9829599281437638</v>
      </c>
      <c r="F6455" s="14">
        <v>0</v>
      </c>
    </row>
    <row r="6456" spans="1:6" x14ac:dyDescent="0.3">
      <c r="A6456" s="425">
        <v>48088</v>
      </c>
      <c r="B6456" s="12">
        <v>240</v>
      </c>
      <c r="C6456" s="426">
        <v>1.6</v>
      </c>
      <c r="D6456" s="426">
        <v>25.8202</v>
      </c>
      <c r="E6456" s="14">
        <v>3.012904010364279</v>
      </c>
      <c r="F6456" s="14">
        <v>0</v>
      </c>
    </row>
    <row r="6457" spans="1:6" x14ac:dyDescent="0.3">
      <c r="A6457" s="425">
        <v>48089</v>
      </c>
      <c r="B6457" s="12">
        <v>241</v>
      </c>
      <c r="C6457" s="426">
        <v>2.25</v>
      </c>
      <c r="D6457" s="426">
        <v>25.658920000000002</v>
      </c>
      <c r="E6457" s="14">
        <v>2.9542145823779911</v>
      </c>
      <c r="F6457" s="14">
        <v>0</v>
      </c>
    </row>
    <row r="6458" spans="1:6" x14ac:dyDescent="0.3">
      <c r="A6458" s="425">
        <v>48090</v>
      </c>
      <c r="B6458" s="12">
        <v>242</v>
      </c>
      <c r="C6458" s="426">
        <v>0.56111111111111112</v>
      </c>
      <c r="D6458" s="426">
        <v>25.551400000000001</v>
      </c>
      <c r="E6458" s="14">
        <v>2.9156807366395259</v>
      </c>
      <c r="F6458" s="14">
        <v>0</v>
      </c>
    </row>
    <row r="6459" spans="1:6" x14ac:dyDescent="0.3">
      <c r="A6459" s="425">
        <v>48091</v>
      </c>
      <c r="B6459" s="12">
        <v>243</v>
      </c>
      <c r="C6459" s="426">
        <v>0.16666666666666666</v>
      </c>
      <c r="D6459" s="426">
        <v>25.745960000000004</v>
      </c>
      <c r="E6459" s="14">
        <v>2.9857554579538359</v>
      </c>
      <c r="F6459" s="14">
        <v>0</v>
      </c>
    </row>
    <row r="6460" spans="1:6" x14ac:dyDescent="0.3">
      <c r="A6460" s="425">
        <v>48092</v>
      </c>
      <c r="B6460" s="12">
        <v>244</v>
      </c>
      <c r="C6460" s="426">
        <v>5</v>
      </c>
      <c r="D6460" s="426">
        <v>25.761319999999998</v>
      </c>
      <c r="E6460" s="14">
        <v>3.0164912184122996</v>
      </c>
      <c r="F6460" s="14">
        <v>0</v>
      </c>
    </row>
    <row r="6461" spans="1:6" x14ac:dyDescent="0.3">
      <c r="A6461" s="425">
        <v>48093</v>
      </c>
      <c r="B6461" s="12">
        <v>245</v>
      </c>
      <c r="C6461" s="426">
        <v>1.4777777777777779</v>
      </c>
      <c r="D6461" s="426">
        <v>25.63588</v>
      </c>
      <c r="E6461" s="14">
        <v>2.9706731329195835</v>
      </c>
      <c r="F6461" s="14">
        <v>0</v>
      </c>
    </row>
    <row r="6462" spans="1:6" x14ac:dyDescent="0.3">
      <c r="A6462" s="425">
        <v>48094</v>
      </c>
      <c r="B6462" s="12">
        <v>246</v>
      </c>
      <c r="C6462" s="426">
        <v>1.6055555555555554</v>
      </c>
      <c r="D6462" s="426">
        <v>25.710120000000003</v>
      </c>
      <c r="E6462" s="14">
        <v>2.9977113108635804</v>
      </c>
      <c r="F6462" s="14">
        <v>0</v>
      </c>
    </row>
    <row r="6463" spans="1:6" x14ac:dyDescent="0.3">
      <c r="A6463" s="425">
        <v>48095</v>
      </c>
      <c r="B6463" s="12">
        <v>247</v>
      </c>
      <c r="C6463" s="426">
        <v>0.42000000000000004</v>
      </c>
      <c r="D6463" s="426">
        <v>25.881640000000001</v>
      </c>
      <c r="E6463" s="14">
        <v>3.0610523246608659</v>
      </c>
      <c r="F6463" s="14">
        <v>0</v>
      </c>
    </row>
    <row r="6464" spans="1:6" x14ac:dyDescent="0.3">
      <c r="A6464" s="425">
        <v>48096</v>
      </c>
      <c r="B6464" s="12">
        <v>248</v>
      </c>
      <c r="C6464" s="426">
        <v>0.22999999999999998</v>
      </c>
      <c r="D6464" s="426">
        <v>25.733160000000002</v>
      </c>
      <c r="E6464" s="14">
        <v>3.0061488284051241</v>
      </c>
      <c r="F6464" s="14">
        <v>0</v>
      </c>
    </row>
    <row r="6465" spans="1:6" x14ac:dyDescent="0.3">
      <c r="A6465" s="425">
        <v>48097</v>
      </c>
      <c r="B6465" s="12">
        <v>249</v>
      </c>
      <c r="C6465" s="426">
        <v>2.1437500000000003</v>
      </c>
      <c r="D6465" s="426">
        <v>25.7818</v>
      </c>
      <c r="E6465" s="14">
        <v>3.0240336116231554</v>
      </c>
      <c r="F6465" s="14">
        <v>0</v>
      </c>
    </row>
    <row r="6466" spans="1:6" x14ac:dyDescent="0.3">
      <c r="A6466" s="425">
        <v>48098</v>
      </c>
      <c r="B6466" s="12">
        <v>250</v>
      </c>
      <c r="C6466" s="426">
        <v>7.0349999999999993</v>
      </c>
      <c r="D6466" s="426">
        <v>25.874244444444443</v>
      </c>
      <c r="E6466" s="14">
        <v>3.0582959754158998</v>
      </c>
      <c r="F6466" s="14">
        <v>0</v>
      </c>
    </row>
    <row r="6467" spans="1:6" x14ac:dyDescent="0.3">
      <c r="A6467" s="425">
        <v>48099</v>
      </c>
      <c r="B6467" s="12">
        <v>251</v>
      </c>
      <c r="C6467" s="426">
        <v>3.5350000000000001</v>
      </c>
      <c r="D6467" s="426">
        <v>25.794599999999996</v>
      </c>
      <c r="E6467" s="14">
        <v>3.0287564469176265</v>
      </c>
      <c r="F6467" s="14">
        <v>0</v>
      </c>
    </row>
    <row r="6468" spans="1:6" x14ac:dyDescent="0.3">
      <c r="A6468" s="425">
        <v>48100</v>
      </c>
      <c r="B6468" s="12">
        <v>252</v>
      </c>
      <c r="C6468" s="426">
        <v>2.2944444444444447</v>
      </c>
      <c r="D6468" s="426">
        <v>25.615400000000001</v>
      </c>
      <c r="E6468" s="14">
        <v>2.9632543891381671</v>
      </c>
      <c r="F6468" s="14">
        <v>0</v>
      </c>
    </row>
    <row r="6469" spans="1:6" x14ac:dyDescent="0.3">
      <c r="A6469" s="425">
        <v>48101</v>
      </c>
      <c r="B6469" s="12">
        <v>253</v>
      </c>
      <c r="C6469" s="426">
        <v>6.0062499999999996</v>
      </c>
      <c r="D6469" s="426">
        <v>25.594920000000002</v>
      </c>
      <c r="E6469" s="14">
        <v>2.9558529450785982</v>
      </c>
      <c r="F6469" s="14">
        <v>0</v>
      </c>
    </row>
    <row r="6470" spans="1:6" x14ac:dyDescent="0.3">
      <c r="A6470" s="425">
        <v>48102</v>
      </c>
      <c r="B6470" s="12">
        <v>254</v>
      </c>
      <c r="C6470" s="426">
        <v>2.1666666666666661</v>
      </c>
      <c r="D6470" s="426">
        <v>25.725480000000005</v>
      </c>
      <c r="E6470" s="14">
        <v>3.0033338798655262</v>
      </c>
      <c r="F6470" s="14">
        <v>0</v>
      </c>
    </row>
    <row r="6471" spans="1:6" x14ac:dyDescent="0.3">
      <c r="A6471" s="425">
        <v>48103</v>
      </c>
      <c r="B6471" s="12">
        <v>255</v>
      </c>
      <c r="C6471" s="426">
        <v>4.9999999999999996E-2</v>
      </c>
      <c r="D6471" s="426">
        <v>25.7818</v>
      </c>
      <c r="E6471" s="14">
        <v>3.0240336116231554</v>
      </c>
      <c r="F6471" s="14">
        <v>0</v>
      </c>
    </row>
    <row r="6472" spans="1:6" x14ac:dyDescent="0.3">
      <c r="A6472" s="425">
        <v>48104</v>
      </c>
      <c r="B6472" s="12">
        <v>256</v>
      </c>
      <c r="C6472" s="426">
        <v>0.5</v>
      </c>
      <c r="D6472" s="426">
        <v>25.697319999999998</v>
      </c>
      <c r="E6472" s="14">
        <v>2.9930332971161571</v>
      </c>
      <c r="F6472" s="14">
        <v>0</v>
      </c>
    </row>
    <row r="6473" spans="1:6" x14ac:dyDescent="0.3">
      <c r="A6473" s="425">
        <v>48105</v>
      </c>
      <c r="B6473" s="12">
        <v>257</v>
      </c>
      <c r="C6473" s="426">
        <v>1.1625000000000001</v>
      </c>
      <c r="D6473" s="426">
        <v>25.881640000000001</v>
      </c>
      <c r="E6473" s="14">
        <v>3.0610523246608659</v>
      </c>
      <c r="F6473" s="14">
        <v>0</v>
      </c>
    </row>
    <row r="6474" spans="1:6" x14ac:dyDescent="0.3">
      <c r="A6474" s="425">
        <v>48106</v>
      </c>
      <c r="B6474" s="12">
        <v>258</v>
      </c>
      <c r="C6474" s="426">
        <v>1.7777777777777777</v>
      </c>
      <c r="D6474" s="426">
        <v>25.857177777777778</v>
      </c>
      <c r="E6474" s="14">
        <v>3.0519438625067803</v>
      </c>
      <c r="F6474" s="14">
        <v>0</v>
      </c>
    </row>
    <row r="6475" spans="1:6" x14ac:dyDescent="0.3">
      <c r="A6475" s="425">
        <v>48107</v>
      </c>
      <c r="B6475" s="12">
        <v>259</v>
      </c>
      <c r="C6475" s="426">
        <v>5.7285714285714286</v>
      </c>
      <c r="D6475" s="426">
        <v>26.04206666666667</v>
      </c>
      <c r="E6475" s="14">
        <v>3.1214057863880935</v>
      </c>
      <c r="F6475" s="14">
        <v>0</v>
      </c>
    </row>
    <row r="6476" spans="1:6" x14ac:dyDescent="0.3">
      <c r="A6476" s="425">
        <v>48108</v>
      </c>
      <c r="B6476" s="12">
        <v>260</v>
      </c>
      <c r="C6476" s="426">
        <v>0.14285714285714285</v>
      </c>
      <c r="D6476" s="426">
        <v>26.187133333333332</v>
      </c>
      <c r="E6476" s="14">
        <v>3.1769091886813556</v>
      </c>
      <c r="F6476" s="14">
        <v>0</v>
      </c>
    </row>
    <row r="6477" spans="1:6" x14ac:dyDescent="0.3">
      <c r="A6477" s="425">
        <v>48109</v>
      </c>
      <c r="B6477" s="12">
        <v>261</v>
      </c>
      <c r="C6477" s="426">
        <v>0.5</v>
      </c>
      <c r="D6477" s="426">
        <v>26.133088888888889</v>
      </c>
      <c r="E6477" s="14">
        <v>3.1561280719010432</v>
      </c>
      <c r="F6477" s="14">
        <v>0</v>
      </c>
    </row>
    <row r="6478" spans="1:6" x14ac:dyDescent="0.3">
      <c r="A6478" s="425">
        <v>48110</v>
      </c>
      <c r="B6478" s="12">
        <v>262</v>
      </c>
      <c r="C6478" s="426">
        <v>0.55714285714285716</v>
      </c>
      <c r="D6478" s="426">
        <v>26.178600000000003</v>
      </c>
      <c r="E6478" s="14">
        <v>3.1736197846573395</v>
      </c>
      <c r="F6478" s="14">
        <v>0</v>
      </c>
    </row>
    <row r="6479" spans="1:6" x14ac:dyDescent="0.3">
      <c r="A6479" s="425">
        <v>48111</v>
      </c>
      <c r="B6479" s="12">
        <v>263</v>
      </c>
      <c r="C6479" s="426">
        <v>0</v>
      </c>
      <c r="D6479" s="426">
        <v>25.874244444444443</v>
      </c>
      <c r="E6479" s="14">
        <v>3.0582959754158998</v>
      </c>
      <c r="F6479" s="14">
        <v>0</v>
      </c>
    </row>
    <row r="6480" spans="1:6" x14ac:dyDescent="0.3">
      <c r="A6480" s="425">
        <v>48112</v>
      </c>
      <c r="B6480" s="12">
        <v>264</v>
      </c>
      <c r="C6480" s="426">
        <v>1.7437499999999999</v>
      </c>
      <c r="D6480" s="426">
        <v>25.80597777777778</v>
      </c>
      <c r="E6480" s="14">
        <v>3.0329602342666835</v>
      </c>
      <c r="F6480" s="14">
        <v>0</v>
      </c>
    </row>
    <row r="6481" spans="1:6" x14ac:dyDescent="0.3">
      <c r="A6481" s="425">
        <v>48113</v>
      </c>
      <c r="B6481" s="12">
        <v>265</v>
      </c>
      <c r="C6481" s="426">
        <v>1.5874999999999999</v>
      </c>
      <c r="D6481" s="426">
        <v>26.007933333333334</v>
      </c>
      <c r="E6481" s="14">
        <v>3.1084745090995991</v>
      </c>
      <c r="F6481" s="14">
        <v>0</v>
      </c>
    </row>
    <row r="6482" spans="1:6" x14ac:dyDescent="0.3">
      <c r="A6482" s="425">
        <v>48114</v>
      </c>
      <c r="B6482" s="12">
        <v>266</v>
      </c>
      <c r="C6482" s="426">
        <v>0.74285714285714277</v>
      </c>
      <c r="D6482" s="426">
        <v>26.101800000000001</v>
      </c>
      <c r="E6482" s="14">
        <v>3.1441530500510422</v>
      </c>
      <c r="F6482" s="14">
        <v>0</v>
      </c>
    </row>
    <row r="6483" spans="1:6" x14ac:dyDescent="0.3">
      <c r="A6483" s="425">
        <v>48115</v>
      </c>
      <c r="B6483" s="12">
        <v>267</v>
      </c>
      <c r="C6483" s="426">
        <v>0</v>
      </c>
      <c r="D6483" s="426">
        <v>25.817355555555558</v>
      </c>
      <c r="E6483" s="14">
        <v>3.0371693995629259</v>
      </c>
      <c r="F6483" s="14">
        <v>0</v>
      </c>
    </row>
    <row r="6484" spans="1:6" x14ac:dyDescent="0.3">
      <c r="A6484" s="425">
        <v>48116</v>
      </c>
      <c r="B6484" s="12">
        <v>268</v>
      </c>
      <c r="C6484" s="426">
        <v>0.94374999999999998</v>
      </c>
      <c r="D6484" s="426">
        <v>25.899844444444444</v>
      </c>
      <c r="E6484" s="14">
        <v>3.0678468933430714</v>
      </c>
      <c r="F6484" s="14">
        <v>0</v>
      </c>
    </row>
    <row r="6485" spans="1:6" x14ac:dyDescent="0.3">
      <c r="A6485" s="425">
        <v>48117</v>
      </c>
      <c r="B6485" s="12">
        <v>269</v>
      </c>
      <c r="C6485" s="426">
        <v>2.0874999999999999</v>
      </c>
      <c r="D6485" s="426">
        <v>26.141622222222225</v>
      </c>
      <c r="E6485" s="14">
        <v>3.1594011294834874</v>
      </c>
      <c r="F6485" s="14">
        <v>0</v>
      </c>
    </row>
    <row r="6486" spans="1:6" x14ac:dyDescent="0.3">
      <c r="A6486" s="425">
        <v>48118</v>
      </c>
      <c r="B6486" s="12">
        <v>270</v>
      </c>
      <c r="C6486" s="426">
        <v>0</v>
      </c>
      <c r="D6486" s="426">
        <v>26.170066666666671</v>
      </c>
      <c r="E6486" s="14">
        <v>3.1703334476584186</v>
      </c>
      <c r="F6486" s="14">
        <v>0</v>
      </c>
    </row>
    <row r="6487" spans="1:6" x14ac:dyDescent="0.3">
      <c r="A6487" s="425">
        <v>48119</v>
      </c>
      <c r="B6487" s="12">
        <v>271</v>
      </c>
      <c r="C6487" s="426">
        <v>0.57777777777777783</v>
      </c>
      <c r="D6487" s="426">
        <v>26.216999999999999</v>
      </c>
      <c r="E6487" s="14">
        <v>3.1884462693516902</v>
      </c>
      <c r="F6487" s="14">
        <v>0</v>
      </c>
    </row>
    <row r="6488" spans="1:6" x14ac:dyDescent="0.3">
      <c r="A6488" s="425">
        <v>48120</v>
      </c>
      <c r="B6488" s="12">
        <v>272</v>
      </c>
      <c r="C6488" s="426">
        <v>0.21249999999999999</v>
      </c>
      <c r="D6488" s="426">
        <v>26.252839999999999</v>
      </c>
      <c r="E6488" s="14">
        <v>3.2023404328839575</v>
      </c>
      <c r="F6488" s="14">
        <v>0</v>
      </c>
    </row>
    <row r="6489" spans="1:6" x14ac:dyDescent="0.3">
      <c r="A6489" s="425">
        <v>48121</v>
      </c>
      <c r="B6489" s="12">
        <v>273</v>
      </c>
      <c r="C6489" s="426">
        <v>0.95</v>
      </c>
      <c r="D6489" s="426">
        <v>26.109480000000001</v>
      </c>
      <c r="E6489" s="14">
        <v>3.1470885640386435</v>
      </c>
      <c r="F6489" s="14">
        <v>0</v>
      </c>
    </row>
    <row r="6490" spans="1:6" x14ac:dyDescent="0.3">
      <c r="A6490" s="425">
        <v>48122</v>
      </c>
      <c r="B6490" s="12">
        <v>274</v>
      </c>
      <c r="C6490" s="426">
        <v>5.5714285714285712</v>
      </c>
      <c r="D6490" s="426">
        <v>26.19652</v>
      </c>
      <c r="E6490" s="14">
        <v>3.2335399279374291</v>
      </c>
      <c r="F6490" s="14">
        <v>0</v>
      </c>
    </row>
    <row r="6491" spans="1:6" x14ac:dyDescent="0.3">
      <c r="A6491" s="425">
        <v>48123</v>
      </c>
      <c r="B6491" s="12">
        <v>275</v>
      </c>
      <c r="C6491" s="426">
        <v>7.5400000000000009</v>
      </c>
      <c r="D6491" s="426">
        <v>26.403880000000001</v>
      </c>
      <c r="E6491" s="14">
        <v>3.3158494653789616</v>
      </c>
      <c r="F6491" s="14">
        <v>0</v>
      </c>
    </row>
    <row r="6492" spans="1:6" x14ac:dyDescent="0.3">
      <c r="A6492" s="425">
        <v>48124</v>
      </c>
      <c r="B6492" s="12">
        <v>276</v>
      </c>
      <c r="C6492" s="426">
        <v>0</v>
      </c>
      <c r="D6492" s="426">
        <v>26.283560000000001</v>
      </c>
      <c r="E6492" s="14">
        <v>3.2678644387754772</v>
      </c>
      <c r="F6492" s="14">
        <v>0</v>
      </c>
    </row>
    <row r="6493" spans="1:6" x14ac:dyDescent="0.3">
      <c r="A6493" s="425">
        <v>48125</v>
      </c>
      <c r="B6493" s="12">
        <v>277</v>
      </c>
      <c r="C6493" s="426">
        <v>0.52222222222222225</v>
      </c>
      <c r="D6493" s="426">
        <v>26.36036</v>
      </c>
      <c r="E6493" s="14">
        <v>3.2984211741757385</v>
      </c>
      <c r="F6493" s="14">
        <v>0</v>
      </c>
    </row>
    <row r="6494" spans="1:6" x14ac:dyDescent="0.3">
      <c r="A6494" s="425">
        <v>48126</v>
      </c>
      <c r="B6494" s="12">
        <v>278</v>
      </c>
      <c r="C6494" s="426">
        <v>1.6111111111111112</v>
      </c>
      <c r="D6494" s="426">
        <v>26.437159999999999</v>
      </c>
      <c r="E6494" s="14">
        <v>3.3292321462019645</v>
      </c>
      <c r="F6494" s="14">
        <v>0</v>
      </c>
    </row>
    <row r="6495" spans="1:6" x14ac:dyDescent="0.3">
      <c r="A6495" s="425">
        <v>48127</v>
      </c>
      <c r="B6495" s="12">
        <v>279</v>
      </c>
      <c r="C6495" s="426">
        <v>4.8499999999999996</v>
      </c>
      <c r="D6495" s="426">
        <v>26.380839999999999</v>
      </c>
      <c r="E6495" s="14">
        <v>3.3066125457073747</v>
      </c>
      <c r="F6495" s="14">
        <v>0</v>
      </c>
    </row>
    <row r="6496" spans="1:6" x14ac:dyDescent="0.3">
      <c r="A6496" s="425">
        <v>48128</v>
      </c>
      <c r="B6496" s="12">
        <v>280</v>
      </c>
      <c r="C6496" s="426">
        <v>0.57999999999999996</v>
      </c>
      <c r="D6496" s="426">
        <v>26.411560000000001</v>
      </c>
      <c r="E6496" s="14">
        <v>3.3189335303552938</v>
      </c>
      <c r="F6496" s="14">
        <v>0</v>
      </c>
    </row>
    <row r="6497" spans="1:6" x14ac:dyDescent="0.3">
      <c r="A6497" s="425">
        <v>48129</v>
      </c>
      <c r="B6497" s="12">
        <v>281</v>
      </c>
      <c r="C6497" s="426">
        <v>2.6444444444444444</v>
      </c>
      <c r="D6497" s="426">
        <v>26.3322</v>
      </c>
      <c r="E6497" s="14">
        <v>3.2871875553159513</v>
      </c>
      <c r="F6497" s="14">
        <v>0</v>
      </c>
    </row>
    <row r="6498" spans="1:6" x14ac:dyDescent="0.3">
      <c r="A6498" s="425">
        <v>48130</v>
      </c>
      <c r="B6498" s="12">
        <v>282</v>
      </c>
      <c r="C6498" s="426">
        <v>2.7722222222222226</v>
      </c>
      <c r="D6498" s="426">
        <v>26.439720000000001</v>
      </c>
      <c r="E6498" s="14">
        <v>3.3302635653129968</v>
      </c>
      <c r="F6498" s="14">
        <v>0</v>
      </c>
    </row>
    <row r="6499" spans="1:6" x14ac:dyDescent="0.3">
      <c r="A6499" s="425">
        <v>48131</v>
      </c>
      <c r="B6499" s="12">
        <v>283</v>
      </c>
      <c r="C6499" s="426">
        <v>0.25</v>
      </c>
      <c r="D6499" s="426">
        <v>26.498600000000003</v>
      </c>
      <c r="E6499" s="14">
        <v>3.3540644454675648</v>
      </c>
      <c r="F6499" s="14">
        <v>0</v>
      </c>
    </row>
    <row r="6500" spans="1:6" x14ac:dyDescent="0.3">
      <c r="A6500" s="425">
        <v>48132</v>
      </c>
      <c r="B6500" s="12">
        <v>284</v>
      </c>
      <c r="C6500" s="426">
        <v>1.675</v>
      </c>
      <c r="D6500" s="426">
        <v>26.549800000000001</v>
      </c>
      <c r="E6500" s="14">
        <v>3.374882922885873</v>
      </c>
      <c r="F6500" s="14">
        <v>0</v>
      </c>
    </row>
    <row r="6501" spans="1:6" x14ac:dyDescent="0.3">
      <c r="A6501" s="425">
        <v>48133</v>
      </c>
      <c r="B6501" s="12">
        <v>285</v>
      </c>
      <c r="C6501" s="426">
        <v>5.5555555555555552E-2</v>
      </c>
      <c r="D6501" s="426">
        <v>26.60868</v>
      </c>
      <c r="E6501" s="14">
        <v>3.3989648220638036</v>
      </c>
      <c r="F6501" s="14">
        <v>0</v>
      </c>
    </row>
    <row r="6502" spans="1:6" x14ac:dyDescent="0.3">
      <c r="A6502" s="425">
        <v>48134</v>
      </c>
      <c r="B6502" s="12">
        <v>286</v>
      </c>
      <c r="C6502" s="426">
        <v>0</v>
      </c>
      <c r="D6502" s="426">
        <v>26.65476</v>
      </c>
      <c r="E6502" s="14">
        <v>3.4179166736901925</v>
      </c>
      <c r="F6502" s="14">
        <v>0</v>
      </c>
    </row>
    <row r="6503" spans="1:6" x14ac:dyDescent="0.3">
      <c r="A6503" s="425">
        <v>48135</v>
      </c>
      <c r="B6503" s="12">
        <v>287</v>
      </c>
      <c r="C6503" s="426">
        <v>1.6666666666666667</v>
      </c>
      <c r="D6503" s="426">
        <v>26.670120000000004</v>
      </c>
      <c r="E6503" s="14">
        <v>3.4242545032974672</v>
      </c>
      <c r="F6503" s="14">
        <v>0</v>
      </c>
    </row>
    <row r="6504" spans="1:6" x14ac:dyDescent="0.3">
      <c r="A6504" s="425">
        <v>48136</v>
      </c>
      <c r="B6504" s="12">
        <v>288</v>
      </c>
      <c r="C6504" s="426">
        <v>1.6714285714285713</v>
      </c>
      <c r="D6504" s="426">
        <v>26.5242</v>
      </c>
      <c r="E6504" s="14">
        <v>3.3644594769353389</v>
      </c>
      <c r="F6504" s="14">
        <v>0</v>
      </c>
    </row>
    <row r="6505" spans="1:6" x14ac:dyDescent="0.3">
      <c r="A6505" s="425">
        <v>48137</v>
      </c>
      <c r="B6505" s="12">
        <v>289</v>
      </c>
      <c r="C6505" s="426">
        <v>1.3666666666666667</v>
      </c>
      <c r="D6505" s="426">
        <v>26.434600000000003</v>
      </c>
      <c r="E6505" s="14">
        <v>3.328201010355369</v>
      </c>
      <c r="F6505" s="14">
        <v>0</v>
      </c>
    </row>
    <row r="6506" spans="1:6" x14ac:dyDescent="0.3">
      <c r="A6506" s="425">
        <v>48138</v>
      </c>
      <c r="B6506" s="12">
        <v>290</v>
      </c>
      <c r="C6506" s="426">
        <v>5.177777777777778</v>
      </c>
      <c r="D6506" s="426">
        <v>26.629159999999999</v>
      </c>
      <c r="E6506" s="14">
        <v>3.4073764584285469</v>
      </c>
      <c r="F6506" s="14">
        <v>0</v>
      </c>
    </row>
    <row r="6507" spans="1:6" x14ac:dyDescent="0.3">
      <c r="A6507" s="425">
        <v>48139</v>
      </c>
      <c r="B6507" s="12">
        <v>291</v>
      </c>
      <c r="C6507" s="426">
        <v>0.9</v>
      </c>
      <c r="D6507" s="426">
        <v>26.624040000000001</v>
      </c>
      <c r="E6507" s="14">
        <v>3.4052718386351843</v>
      </c>
      <c r="F6507" s="14">
        <v>0</v>
      </c>
    </row>
    <row r="6508" spans="1:6" x14ac:dyDescent="0.3">
      <c r="A6508" s="425">
        <v>48140</v>
      </c>
      <c r="B6508" s="12">
        <v>292</v>
      </c>
      <c r="C6508" s="426">
        <v>0</v>
      </c>
      <c r="D6508" s="426">
        <v>26.787880000000001</v>
      </c>
      <c r="E6508" s="14">
        <v>3.4731865352599187</v>
      </c>
      <c r="F6508" s="14">
        <v>0</v>
      </c>
    </row>
    <row r="6509" spans="1:6" x14ac:dyDescent="0.3">
      <c r="A6509" s="425">
        <v>48141</v>
      </c>
      <c r="B6509" s="12">
        <v>293</v>
      </c>
      <c r="C6509" s="426">
        <v>0.57999999999999996</v>
      </c>
      <c r="D6509" s="426">
        <v>26.711079999999999</v>
      </c>
      <c r="E6509" s="14">
        <v>3.4412056655286367</v>
      </c>
      <c r="F6509" s="14">
        <v>0</v>
      </c>
    </row>
    <row r="6510" spans="1:6" x14ac:dyDescent="0.3">
      <c r="A6510" s="425">
        <v>48142</v>
      </c>
      <c r="B6510" s="12">
        <v>294</v>
      </c>
      <c r="C6510" s="426">
        <v>2.5</v>
      </c>
      <c r="D6510" s="426">
        <v>26.847044444444442</v>
      </c>
      <c r="E6510" s="14">
        <v>3.4979996280664798</v>
      </c>
      <c r="F6510" s="14">
        <v>0</v>
      </c>
    </row>
    <row r="6511" spans="1:6" x14ac:dyDescent="0.3">
      <c r="A6511" s="425">
        <v>48143</v>
      </c>
      <c r="B6511" s="12">
        <v>295</v>
      </c>
      <c r="C6511" s="426">
        <v>0.58888888888888891</v>
      </c>
      <c r="D6511" s="426">
        <v>26.613799999999998</v>
      </c>
      <c r="E6511" s="14">
        <v>3.4010660206589542</v>
      </c>
      <c r="F6511" s="14">
        <v>0</v>
      </c>
    </row>
    <row r="6512" spans="1:6" x14ac:dyDescent="0.3">
      <c r="A6512" s="425">
        <v>48144</v>
      </c>
      <c r="B6512" s="12">
        <v>296</v>
      </c>
      <c r="C6512" s="426">
        <v>0.88888888888888884</v>
      </c>
      <c r="D6512" s="426">
        <v>26.58052</v>
      </c>
      <c r="E6512" s="14">
        <v>3.3874286015285593</v>
      </c>
      <c r="F6512" s="14">
        <v>0</v>
      </c>
    </row>
    <row r="6513" spans="1:6" x14ac:dyDescent="0.3">
      <c r="A6513" s="425">
        <v>48145</v>
      </c>
      <c r="B6513" s="12">
        <v>297</v>
      </c>
      <c r="C6513" s="426">
        <v>2.3937499999999998</v>
      </c>
      <c r="D6513" s="426">
        <v>26.521639999999998</v>
      </c>
      <c r="E6513" s="14">
        <v>3.3634186955634431</v>
      </c>
      <c r="F6513" s="14">
        <v>0</v>
      </c>
    </row>
    <row r="6514" spans="1:6" x14ac:dyDescent="0.3">
      <c r="A6514" s="425">
        <v>48146</v>
      </c>
      <c r="B6514" s="12">
        <v>298</v>
      </c>
      <c r="C6514" s="426">
        <v>2.125</v>
      </c>
      <c r="D6514" s="426">
        <v>26.728999999999999</v>
      </c>
      <c r="E6514" s="14">
        <v>3.4486448178912879</v>
      </c>
      <c r="F6514" s="14">
        <v>0</v>
      </c>
    </row>
    <row r="6515" spans="1:6" x14ac:dyDescent="0.3">
      <c r="A6515" s="425">
        <v>48147</v>
      </c>
      <c r="B6515" s="12">
        <v>299</v>
      </c>
      <c r="C6515" s="426">
        <v>3.8149999999999999</v>
      </c>
      <c r="D6515" s="426">
        <v>26.639400000000002</v>
      </c>
      <c r="E6515" s="14">
        <v>3.4115891206562048</v>
      </c>
      <c r="F6515" s="14">
        <v>0</v>
      </c>
    </row>
    <row r="6516" spans="1:6" x14ac:dyDescent="0.3">
      <c r="A6516" s="425">
        <v>48148</v>
      </c>
      <c r="B6516" s="12">
        <v>300</v>
      </c>
      <c r="C6516" s="426">
        <v>0.53749999999999998</v>
      </c>
      <c r="D6516" s="426">
        <v>26.695719999999998</v>
      </c>
      <c r="E6516" s="14">
        <v>3.4348404045650147</v>
      </c>
      <c r="F6516" s="14">
        <v>0</v>
      </c>
    </row>
    <row r="6517" spans="1:6" x14ac:dyDescent="0.3">
      <c r="A6517" s="425">
        <v>48149</v>
      </c>
      <c r="B6517" s="12">
        <v>301</v>
      </c>
      <c r="C6517" s="426">
        <v>4.1111111111111107</v>
      </c>
      <c r="D6517" s="426">
        <v>26.782760000000003</v>
      </c>
      <c r="E6517" s="14">
        <v>3.4710464546598465</v>
      </c>
      <c r="F6517" s="14">
        <v>0</v>
      </c>
    </row>
    <row r="6518" spans="1:6" x14ac:dyDescent="0.3">
      <c r="A6518" s="425">
        <v>48150</v>
      </c>
      <c r="B6518" s="12">
        <v>302</v>
      </c>
      <c r="C6518" s="426">
        <v>0.1111111111111111</v>
      </c>
      <c r="D6518" s="426">
        <v>26.798120000000001</v>
      </c>
      <c r="E6518" s="14">
        <v>3.4774701382107942</v>
      </c>
      <c r="F6518" s="14">
        <v>0</v>
      </c>
    </row>
    <row r="6519" spans="1:6" x14ac:dyDescent="0.3">
      <c r="A6519" s="425">
        <v>48151</v>
      </c>
      <c r="B6519" s="12">
        <v>303</v>
      </c>
      <c r="C6519" s="426">
        <v>5.322222222222222</v>
      </c>
      <c r="D6519" s="426">
        <v>26.813479999999998</v>
      </c>
      <c r="E6519" s="14">
        <v>3.4839041500869667</v>
      </c>
      <c r="F6519" s="14">
        <v>0</v>
      </c>
    </row>
    <row r="6520" spans="1:6" x14ac:dyDescent="0.3">
      <c r="A6520" s="425">
        <v>48152</v>
      </c>
      <c r="B6520" s="12">
        <v>304</v>
      </c>
      <c r="C6520" s="426">
        <v>3</v>
      </c>
      <c r="D6520" s="426">
        <v>26.979880000000001</v>
      </c>
      <c r="E6520" s="14">
        <v>3.5542694765295484</v>
      </c>
      <c r="F6520" s="14">
        <v>0</v>
      </c>
    </row>
    <row r="6521" spans="1:6" x14ac:dyDescent="0.3">
      <c r="A6521" s="425">
        <v>48153</v>
      </c>
      <c r="B6521" s="12">
        <v>305</v>
      </c>
      <c r="C6521" s="426">
        <v>0.78888888888888886</v>
      </c>
      <c r="D6521" s="426">
        <v>26.792999999999999</v>
      </c>
      <c r="E6521" s="14">
        <v>3.5038140561816213</v>
      </c>
      <c r="F6521" s="14">
        <v>0</v>
      </c>
    </row>
    <row r="6522" spans="1:6" x14ac:dyDescent="0.3">
      <c r="A6522" s="425">
        <v>48154</v>
      </c>
      <c r="B6522" s="12">
        <v>306</v>
      </c>
      <c r="C6522" s="426">
        <v>0.68888888888888888</v>
      </c>
      <c r="D6522" s="426">
        <v>26.723880000000001</v>
      </c>
      <c r="E6522" s="14">
        <v>3.4747680619895811</v>
      </c>
      <c r="F6522" s="14">
        <v>0</v>
      </c>
    </row>
    <row r="6523" spans="1:6" x14ac:dyDescent="0.3">
      <c r="A6523" s="425">
        <v>48155</v>
      </c>
      <c r="B6523" s="12">
        <v>307</v>
      </c>
      <c r="C6523" s="426">
        <v>0</v>
      </c>
      <c r="D6523" s="426">
        <v>26.769960000000005</v>
      </c>
      <c r="E6523" s="14">
        <v>3.4941086582006906</v>
      </c>
      <c r="F6523" s="14">
        <v>0</v>
      </c>
    </row>
    <row r="6524" spans="1:6" x14ac:dyDescent="0.3">
      <c r="A6524" s="425">
        <v>48156</v>
      </c>
      <c r="B6524" s="12">
        <v>308</v>
      </c>
      <c r="C6524" s="426">
        <v>3.2375000000000003</v>
      </c>
      <c r="D6524" s="426">
        <v>26.782760000000003</v>
      </c>
      <c r="E6524" s="14">
        <v>3.4994976551078785</v>
      </c>
      <c r="F6524" s="14">
        <v>0</v>
      </c>
    </row>
    <row r="6525" spans="1:6" x14ac:dyDescent="0.3">
      <c r="A6525" s="425">
        <v>48157</v>
      </c>
      <c r="B6525" s="12">
        <v>309</v>
      </c>
      <c r="C6525" s="426">
        <v>3.2399999999999998</v>
      </c>
      <c r="D6525" s="426">
        <v>26.92868</v>
      </c>
      <c r="E6525" s="14">
        <v>3.56144384014096</v>
      </c>
      <c r="F6525" s="14">
        <v>0</v>
      </c>
    </row>
    <row r="6526" spans="1:6" x14ac:dyDescent="0.3">
      <c r="A6526" s="425">
        <v>48158</v>
      </c>
      <c r="B6526" s="12">
        <v>310</v>
      </c>
      <c r="C6526" s="426">
        <v>0.79999999999999993</v>
      </c>
      <c r="D6526" s="426">
        <v>26.997800000000005</v>
      </c>
      <c r="E6526" s="14">
        <v>3.5911159765983505</v>
      </c>
      <c r="F6526" s="14">
        <v>0</v>
      </c>
    </row>
    <row r="6527" spans="1:6" x14ac:dyDescent="0.3">
      <c r="A6527" s="425">
        <v>48159</v>
      </c>
      <c r="B6527" s="12">
        <v>311</v>
      </c>
      <c r="C6527" s="426">
        <v>1.9750000000000001</v>
      </c>
      <c r="D6527" s="426">
        <v>27.08484</v>
      </c>
      <c r="E6527" s="14">
        <v>3.6287829837560621</v>
      </c>
      <c r="F6527" s="14">
        <v>0</v>
      </c>
    </row>
    <row r="6528" spans="1:6" x14ac:dyDescent="0.3">
      <c r="A6528" s="425">
        <v>48160</v>
      </c>
      <c r="B6528" s="12">
        <v>312</v>
      </c>
      <c r="C6528" s="426">
        <v>0.42777777777777776</v>
      </c>
      <c r="D6528" s="426">
        <v>26.887720000000002</v>
      </c>
      <c r="E6528" s="14">
        <v>3.5439603379882314</v>
      </c>
      <c r="F6528" s="14">
        <v>0</v>
      </c>
    </row>
    <row r="6529" spans="1:6" x14ac:dyDescent="0.3">
      <c r="A6529" s="425">
        <v>48161</v>
      </c>
      <c r="B6529" s="12">
        <v>313</v>
      </c>
      <c r="C6529" s="426">
        <v>6.0166666666666675</v>
      </c>
      <c r="D6529" s="426">
        <v>26.967079999999999</v>
      </c>
      <c r="E6529" s="14">
        <v>3.577902177349424</v>
      </c>
      <c r="F6529" s="14">
        <v>0</v>
      </c>
    </row>
    <row r="6530" spans="1:6" x14ac:dyDescent="0.3">
      <c r="A6530" s="425">
        <v>48162</v>
      </c>
      <c r="B6530" s="12">
        <v>314</v>
      </c>
      <c r="C6530" s="426">
        <v>2.5375000000000001</v>
      </c>
      <c r="D6530" s="426">
        <v>27.020840000000003</v>
      </c>
      <c r="E6530" s="14">
        <v>3.6010538473260274</v>
      </c>
      <c r="F6530" s="14">
        <v>0</v>
      </c>
    </row>
    <row r="6531" spans="1:6" x14ac:dyDescent="0.3">
      <c r="A6531" s="425">
        <v>48163</v>
      </c>
      <c r="B6531" s="12">
        <v>315</v>
      </c>
      <c r="C6531" s="426">
        <v>0</v>
      </c>
      <c r="D6531" s="426">
        <v>27.059240000000003</v>
      </c>
      <c r="E6531" s="14">
        <v>3.6176694420652931</v>
      </c>
      <c r="F6531" s="14">
        <v>0</v>
      </c>
    </row>
    <row r="6532" spans="1:6" x14ac:dyDescent="0.3">
      <c r="A6532" s="425">
        <v>48164</v>
      </c>
      <c r="B6532" s="12">
        <v>316</v>
      </c>
      <c r="C6532" s="426">
        <v>1.0299999999999998</v>
      </c>
      <c r="D6532" s="426">
        <v>27.189799999999998</v>
      </c>
      <c r="E6532" s="14">
        <v>3.674654198996739</v>
      </c>
      <c r="F6532" s="14">
        <v>0</v>
      </c>
    </row>
    <row r="6533" spans="1:6" x14ac:dyDescent="0.3">
      <c r="A6533" s="425">
        <v>48165</v>
      </c>
      <c r="B6533" s="12">
        <v>317</v>
      </c>
      <c r="C6533" s="426">
        <v>0.05</v>
      </c>
      <c r="D6533" s="426">
        <v>27.105319999999999</v>
      </c>
      <c r="E6533" s="14">
        <v>3.637694848999689</v>
      </c>
      <c r="F6533" s="14">
        <v>0</v>
      </c>
    </row>
    <row r="6534" spans="1:6" x14ac:dyDescent="0.3">
      <c r="A6534" s="425">
        <v>48166</v>
      </c>
      <c r="B6534" s="12">
        <v>318</v>
      </c>
      <c r="C6534" s="426">
        <v>1.9214285714285713</v>
      </c>
      <c r="D6534" s="426">
        <v>27.064360000000001</v>
      </c>
      <c r="E6534" s="14">
        <v>3.6198898146175491</v>
      </c>
      <c r="F6534" s="14">
        <v>0</v>
      </c>
    </row>
    <row r="6535" spans="1:6" x14ac:dyDescent="0.3">
      <c r="A6535" s="425">
        <v>48167</v>
      </c>
      <c r="B6535" s="12">
        <v>319</v>
      </c>
      <c r="C6535" s="426">
        <v>1.7666666666666666</v>
      </c>
      <c r="D6535" s="426">
        <v>27.077159999999999</v>
      </c>
      <c r="E6535" s="14">
        <v>3.6254458550822997</v>
      </c>
      <c r="F6535" s="14">
        <v>0</v>
      </c>
    </row>
    <row r="6536" spans="1:6" x14ac:dyDescent="0.3">
      <c r="A6536" s="425">
        <v>48168</v>
      </c>
      <c r="B6536" s="12">
        <v>320</v>
      </c>
      <c r="C6536" s="426">
        <v>11.31111111111111</v>
      </c>
      <c r="D6536" s="426">
        <v>27.107880000000002</v>
      </c>
      <c r="E6536" s="14">
        <v>3.6388101473767338</v>
      </c>
      <c r="F6536" s="14">
        <v>0</v>
      </c>
    </row>
    <row r="6537" spans="1:6" x14ac:dyDescent="0.3">
      <c r="A6537" s="425">
        <v>48169</v>
      </c>
      <c r="B6537" s="12">
        <v>321</v>
      </c>
      <c r="C6537" s="426">
        <v>0</v>
      </c>
      <c r="D6537" s="426">
        <v>27.133479999999999</v>
      </c>
      <c r="E6537" s="14">
        <v>3.6499792149747967</v>
      </c>
      <c r="F6537" s="14">
        <v>0</v>
      </c>
    </row>
    <row r="6538" spans="1:6" x14ac:dyDescent="0.3">
      <c r="A6538" s="425">
        <v>48170</v>
      </c>
      <c r="B6538" s="12">
        <v>322</v>
      </c>
      <c r="C6538" s="426">
        <v>1.9416666666666667</v>
      </c>
      <c r="D6538" s="426">
        <v>27.128644444444443</v>
      </c>
      <c r="E6538" s="14">
        <v>3.6478672614293126</v>
      </c>
      <c r="F6538" s="14">
        <v>0</v>
      </c>
    </row>
    <row r="6539" spans="1:6" x14ac:dyDescent="0.3">
      <c r="A6539" s="425">
        <v>48171</v>
      </c>
      <c r="B6539" s="12">
        <v>323</v>
      </c>
      <c r="C6539" s="426">
        <v>5.9124999999999996</v>
      </c>
      <c r="D6539" s="426">
        <v>27.097355555555559</v>
      </c>
      <c r="E6539" s="14">
        <v>3.634226901186989</v>
      </c>
      <c r="F6539" s="14">
        <v>0</v>
      </c>
    </row>
    <row r="6540" spans="1:6" x14ac:dyDescent="0.3">
      <c r="A6540" s="425">
        <v>48172</v>
      </c>
      <c r="B6540" s="12">
        <v>324</v>
      </c>
      <c r="C6540" s="426">
        <v>7.75</v>
      </c>
      <c r="D6540" s="426">
        <v>27.09451111111111</v>
      </c>
      <c r="E6540" s="14">
        <v>3.6329890339651283</v>
      </c>
      <c r="F6540" s="14">
        <v>0</v>
      </c>
    </row>
    <row r="6541" spans="1:6" x14ac:dyDescent="0.3">
      <c r="A6541" s="425">
        <v>48173</v>
      </c>
      <c r="B6541" s="12">
        <v>325</v>
      </c>
      <c r="C6541" s="426">
        <v>5.5250000000000004</v>
      </c>
      <c r="D6541" s="426">
        <v>27.169319999999999</v>
      </c>
      <c r="E6541" s="14">
        <v>3.6656650741274115</v>
      </c>
      <c r="F6541" s="14">
        <v>0</v>
      </c>
    </row>
    <row r="6542" spans="1:6" x14ac:dyDescent="0.3">
      <c r="A6542" s="425">
        <v>48174</v>
      </c>
      <c r="B6542" s="12">
        <v>326</v>
      </c>
      <c r="C6542" s="426">
        <v>8.0555555555555554</v>
      </c>
      <c r="D6542" s="426">
        <v>26.884022222222224</v>
      </c>
      <c r="E6542" s="14">
        <v>3.5423856233920668</v>
      </c>
      <c r="F6542" s="14">
        <v>0</v>
      </c>
    </row>
    <row r="6543" spans="1:6" x14ac:dyDescent="0.3">
      <c r="A6543" s="425">
        <v>48175</v>
      </c>
      <c r="B6543" s="12">
        <v>327</v>
      </c>
      <c r="C6543" s="426">
        <v>2.4714285714285715</v>
      </c>
      <c r="D6543" s="426">
        <v>26.943755555555555</v>
      </c>
      <c r="E6543" s="14">
        <v>3.5678974616311527</v>
      </c>
      <c r="F6543" s="14">
        <v>0</v>
      </c>
    </row>
    <row r="6544" spans="1:6" x14ac:dyDescent="0.3">
      <c r="A6544" s="425">
        <v>48176</v>
      </c>
      <c r="B6544" s="12">
        <v>328</v>
      </c>
      <c r="C6544" s="426">
        <v>1.53125</v>
      </c>
      <c r="D6544" s="426">
        <v>26.980733333333333</v>
      </c>
      <c r="E6544" s="14">
        <v>3.5837698019636148</v>
      </c>
      <c r="F6544" s="14">
        <v>0</v>
      </c>
    </row>
    <row r="6545" spans="1:6" x14ac:dyDescent="0.3">
      <c r="A6545" s="425">
        <v>48177</v>
      </c>
      <c r="B6545" s="12">
        <v>329</v>
      </c>
      <c r="C6545" s="426">
        <v>1.79375</v>
      </c>
      <c r="D6545" s="426">
        <v>26.975044444444443</v>
      </c>
      <c r="E6545" s="14">
        <v>3.5813239523770122</v>
      </c>
      <c r="F6545" s="14">
        <v>0</v>
      </c>
    </row>
    <row r="6546" spans="1:6" x14ac:dyDescent="0.3">
      <c r="A6546" s="425">
        <v>48178</v>
      </c>
      <c r="B6546" s="12">
        <v>330</v>
      </c>
      <c r="C6546" s="426">
        <v>7.1749999999999998</v>
      </c>
      <c r="D6546" s="426">
        <v>27.020555555555553</v>
      </c>
      <c r="E6546" s="14">
        <v>3.6009310136582346</v>
      </c>
      <c r="F6546" s="14">
        <v>0</v>
      </c>
    </row>
    <row r="6547" spans="1:6" x14ac:dyDescent="0.3">
      <c r="A6547" s="425">
        <v>48179</v>
      </c>
      <c r="B6547" s="12">
        <v>331</v>
      </c>
      <c r="C6547" s="426">
        <v>14.45</v>
      </c>
      <c r="D6547" s="426">
        <v>26.949444444444445</v>
      </c>
      <c r="E6547" s="14">
        <v>3.5703354102319276</v>
      </c>
      <c r="F6547" s="14">
        <v>0</v>
      </c>
    </row>
    <row r="6548" spans="1:6" x14ac:dyDescent="0.3">
      <c r="A6548" s="425">
        <v>48180</v>
      </c>
      <c r="B6548" s="12">
        <v>332</v>
      </c>
      <c r="C6548" s="426">
        <v>9.2437499999999986</v>
      </c>
      <c r="D6548" s="426">
        <v>27.034777777777776</v>
      </c>
      <c r="E6548" s="14">
        <v>3.6070771060261726</v>
      </c>
      <c r="F6548" s="14">
        <v>0</v>
      </c>
    </row>
    <row r="6549" spans="1:6" x14ac:dyDescent="0.3">
      <c r="A6549" s="425">
        <v>48181</v>
      </c>
      <c r="B6549" s="12">
        <v>333</v>
      </c>
      <c r="C6549" s="426">
        <v>2.4857142857142853</v>
      </c>
      <c r="D6549" s="426">
        <v>27.208288888888891</v>
      </c>
      <c r="E6549" s="14">
        <v>3.6827854962633668</v>
      </c>
      <c r="F6549" s="14">
        <v>0</v>
      </c>
    </row>
    <row r="6550" spans="1:6" x14ac:dyDescent="0.3">
      <c r="A6550" s="425">
        <v>48182</v>
      </c>
      <c r="B6550" s="12">
        <v>334</v>
      </c>
      <c r="C6550" s="426">
        <v>1.9000000000000001</v>
      </c>
      <c r="D6550" s="426">
        <v>27.154244444444448</v>
      </c>
      <c r="E6550" s="14">
        <v>3.6590600611496886</v>
      </c>
      <c r="F6550" s="14">
        <v>0</v>
      </c>
    </row>
    <row r="6551" spans="1:6" x14ac:dyDescent="0.3">
      <c r="A6551" s="425">
        <v>48183</v>
      </c>
      <c r="B6551" s="12">
        <v>335</v>
      </c>
      <c r="C6551" s="426">
        <v>5.73</v>
      </c>
      <c r="D6551" s="426">
        <v>27.05468888888889</v>
      </c>
      <c r="E6551" s="14">
        <v>3.6156967576905301</v>
      </c>
      <c r="F6551" s="14">
        <v>0</v>
      </c>
    </row>
    <row r="6552" spans="1:6" x14ac:dyDescent="0.3">
      <c r="A6552" s="425">
        <v>48184</v>
      </c>
      <c r="B6552" s="12">
        <v>336</v>
      </c>
      <c r="C6552" s="426">
        <v>2.0062500000000001</v>
      </c>
      <c r="D6552" s="426">
        <v>27.037622222222222</v>
      </c>
      <c r="E6552" s="14">
        <v>3.6083074044568311</v>
      </c>
      <c r="F6552" s="14">
        <v>0</v>
      </c>
    </row>
    <row r="6553" spans="1:6" x14ac:dyDescent="0.3">
      <c r="A6553" s="425">
        <v>48185</v>
      </c>
      <c r="B6553" s="12">
        <v>337</v>
      </c>
      <c r="C6553" s="426">
        <v>5.9555555555555557</v>
      </c>
      <c r="D6553" s="426">
        <v>26.885159999999999</v>
      </c>
      <c r="E6553" s="14">
        <v>3.5428700864866185</v>
      </c>
      <c r="F6553" s="14">
        <v>0</v>
      </c>
    </row>
    <row r="6554" spans="1:6" x14ac:dyDescent="0.3">
      <c r="A6554" s="425">
        <v>48186</v>
      </c>
      <c r="B6554" s="12">
        <v>338</v>
      </c>
      <c r="C6554" s="426">
        <v>7.4611111111111121</v>
      </c>
      <c r="D6554" s="426">
        <v>27.02084</v>
      </c>
      <c r="E6554" s="14">
        <v>3.6010538473260261</v>
      </c>
      <c r="F6554" s="14">
        <v>0</v>
      </c>
    </row>
    <row r="6555" spans="1:6" x14ac:dyDescent="0.3">
      <c r="A6555" s="425">
        <v>48187</v>
      </c>
      <c r="B6555" s="12">
        <v>339</v>
      </c>
      <c r="C6555" s="426">
        <v>4.9000000000000004</v>
      </c>
      <c r="D6555" s="426">
        <v>26.821159999999999</v>
      </c>
      <c r="E6555" s="14">
        <v>3.5157080229314448</v>
      </c>
      <c r="F6555" s="14">
        <v>0</v>
      </c>
    </row>
    <row r="6556" spans="1:6" x14ac:dyDescent="0.3">
      <c r="A6556" s="425">
        <v>48188</v>
      </c>
      <c r="B6556" s="12">
        <v>340</v>
      </c>
      <c r="C6556" s="426">
        <v>5.2555555555555555</v>
      </c>
      <c r="D6556" s="426">
        <v>26.910760000000003</v>
      </c>
      <c r="E6556" s="14">
        <v>3.553785661417439</v>
      </c>
      <c r="F6556" s="14">
        <v>0</v>
      </c>
    </row>
    <row r="6557" spans="1:6" x14ac:dyDescent="0.3">
      <c r="A6557" s="425">
        <v>48189</v>
      </c>
      <c r="B6557" s="12">
        <v>341</v>
      </c>
      <c r="C6557" s="426">
        <v>3.35</v>
      </c>
      <c r="D6557" s="426">
        <v>27.031933333333335</v>
      </c>
      <c r="E6557" s="14">
        <v>3.6058471676280446</v>
      </c>
      <c r="F6557" s="14">
        <v>0</v>
      </c>
    </row>
    <row r="6558" spans="1:6" x14ac:dyDescent="0.3">
      <c r="A6558" s="425">
        <v>48190</v>
      </c>
      <c r="B6558" s="12">
        <v>342</v>
      </c>
      <c r="C6558" s="426">
        <v>3.0333333333333332</v>
      </c>
      <c r="D6558" s="426">
        <v>27.188377777777774</v>
      </c>
      <c r="E6558" s="14">
        <v>3.6740293481119477</v>
      </c>
      <c r="F6558" s="14">
        <v>0</v>
      </c>
    </row>
    <row r="6559" spans="1:6" x14ac:dyDescent="0.3">
      <c r="A6559" s="425">
        <v>48191</v>
      </c>
      <c r="B6559" s="12">
        <v>343</v>
      </c>
      <c r="C6559" s="426">
        <v>6.1428571428571432</v>
      </c>
      <c r="D6559" s="426">
        <v>26.906777777777776</v>
      </c>
      <c r="E6559" s="14">
        <v>3.5520857765371234</v>
      </c>
      <c r="F6559" s="14">
        <v>0</v>
      </c>
    </row>
    <row r="6560" spans="1:6" x14ac:dyDescent="0.3">
      <c r="A6560" s="425">
        <v>48192</v>
      </c>
      <c r="B6560" s="12">
        <v>344</v>
      </c>
      <c r="C6560" s="426">
        <v>8.6083333333333325</v>
      </c>
      <c r="D6560" s="426">
        <v>26.77252</v>
      </c>
      <c r="E6560" s="14">
        <v>3.4951858795479032</v>
      </c>
      <c r="F6560" s="14">
        <v>0</v>
      </c>
    </row>
    <row r="6561" spans="1:6" x14ac:dyDescent="0.3">
      <c r="A6561" s="425">
        <v>48193</v>
      </c>
      <c r="B6561" s="12">
        <v>345</v>
      </c>
      <c r="C6561" s="426">
        <v>10.75</v>
      </c>
      <c r="D6561" s="426">
        <v>26.813479999999998</v>
      </c>
      <c r="E6561" s="14">
        <v>3.5124607414811226</v>
      </c>
      <c r="F6561" s="14">
        <v>0</v>
      </c>
    </row>
    <row r="6562" spans="1:6" x14ac:dyDescent="0.3">
      <c r="A6562" s="425">
        <v>48194</v>
      </c>
      <c r="B6562" s="12">
        <v>346</v>
      </c>
      <c r="C6562" s="426">
        <v>11.9</v>
      </c>
      <c r="D6562" s="426">
        <v>26.762280000000004</v>
      </c>
      <c r="E6562" s="14">
        <v>3.4908787278482825</v>
      </c>
      <c r="F6562" s="14">
        <v>0</v>
      </c>
    </row>
    <row r="6563" spans="1:6" x14ac:dyDescent="0.3">
      <c r="A6563" s="425">
        <v>48195</v>
      </c>
      <c r="B6563" s="12">
        <v>347</v>
      </c>
      <c r="C6563" s="426">
        <v>10.692857142857141</v>
      </c>
      <c r="D6563" s="426">
        <v>26.887720000000002</v>
      </c>
      <c r="E6563" s="14">
        <v>3.5439603379882318</v>
      </c>
      <c r="F6563" s="14">
        <v>0</v>
      </c>
    </row>
    <row r="6564" spans="1:6" x14ac:dyDescent="0.3">
      <c r="A6564" s="425">
        <v>48196</v>
      </c>
      <c r="B6564" s="12">
        <v>348</v>
      </c>
      <c r="C6564" s="426">
        <v>16.95</v>
      </c>
      <c r="D6564" s="426">
        <v>26.713639999999998</v>
      </c>
      <c r="E6564" s="14">
        <v>3.4704828510289714</v>
      </c>
      <c r="F6564" s="14">
        <v>0</v>
      </c>
    </row>
    <row r="6565" spans="1:6" x14ac:dyDescent="0.3">
      <c r="A6565" s="425">
        <v>48197</v>
      </c>
      <c r="B6565" s="12">
        <v>349</v>
      </c>
      <c r="C6565" s="426">
        <v>2.4500000000000002</v>
      </c>
      <c r="D6565" s="426">
        <v>26.83652</v>
      </c>
      <c r="E6565" s="14">
        <v>3.522210402537147</v>
      </c>
      <c r="F6565" s="14">
        <v>0</v>
      </c>
    </row>
    <row r="6566" spans="1:6" x14ac:dyDescent="0.3">
      <c r="A6566" s="425">
        <v>48198</v>
      </c>
      <c r="B6566" s="12">
        <v>350</v>
      </c>
      <c r="C6566" s="426">
        <v>15.488888888888889</v>
      </c>
      <c r="D6566" s="426">
        <v>26.997799999999998</v>
      </c>
      <c r="E6566" s="14">
        <v>3.5911159765983505</v>
      </c>
      <c r="F6566" s="14">
        <v>0</v>
      </c>
    </row>
    <row r="6567" spans="1:6" x14ac:dyDescent="0.3">
      <c r="A6567" s="425">
        <v>48199</v>
      </c>
      <c r="B6567" s="12">
        <v>351</v>
      </c>
      <c r="C6567" s="426">
        <v>7.4400000000000022</v>
      </c>
      <c r="D6567" s="426">
        <v>26.953000000000003</v>
      </c>
      <c r="E6567" s="14">
        <v>3.5718598572620572</v>
      </c>
      <c r="F6567" s="14">
        <v>0</v>
      </c>
    </row>
    <row r="6568" spans="1:6" x14ac:dyDescent="0.3">
      <c r="A6568" s="425">
        <v>48200</v>
      </c>
      <c r="B6568" s="12">
        <v>352</v>
      </c>
      <c r="C6568" s="426">
        <v>8.2499999999999982</v>
      </c>
      <c r="D6568" s="426">
        <v>26.959400000000002</v>
      </c>
      <c r="E6568" s="14">
        <v>3.5746052756087985</v>
      </c>
      <c r="F6568" s="14">
        <v>0</v>
      </c>
    </row>
    <row r="6569" spans="1:6" x14ac:dyDescent="0.3">
      <c r="A6569" s="425">
        <v>48201</v>
      </c>
      <c r="B6569" s="12">
        <v>353</v>
      </c>
      <c r="C6569" s="426">
        <v>16.485714285714288</v>
      </c>
      <c r="D6569" s="426">
        <v>26.785320000000002</v>
      </c>
      <c r="E6569" s="14">
        <v>3.5005763216698256</v>
      </c>
      <c r="F6569" s="14">
        <v>0</v>
      </c>
    </row>
    <row r="6570" spans="1:6" x14ac:dyDescent="0.3">
      <c r="A6570" s="425">
        <v>48202</v>
      </c>
      <c r="B6570" s="12">
        <v>354</v>
      </c>
      <c r="C6570" s="426">
        <v>7.46875</v>
      </c>
      <c r="D6570" s="426">
        <v>26.647933333333334</v>
      </c>
      <c r="E6570" s="14">
        <v>3.4430958083634895</v>
      </c>
      <c r="F6570" s="14">
        <v>0</v>
      </c>
    </row>
    <row r="6571" spans="1:6" x14ac:dyDescent="0.3">
      <c r="A6571" s="425">
        <v>48203</v>
      </c>
      <c r="B6571" s="12">
        <v>355</v>
      </c>
      <c r="C6571" s="426">
        <v>8.1000000000000014</v>
      </c>
      <c r="D6571" s="426">
        <v>26.995240000000003</v>
      </c>
      <c r="E6571" s="14">
        <v>3.5900132253627581</v>
      </c>
      <c r="F6571" s="14">
        <v>0</v>
      </c>
    </row>
    <row r="6572" spans="1:6" x14ac:dyDescent="0.3">
      <c r="A6572" s="425">
        <v>48204</v>
      </c>
      <c r="B6572" s="12">
        <v>356</v>
      </c>
      <c r="C6572" s="426">
        <v>3.5944444444444446</v>
      </c>
      <c r="D6572" s="426">
        <v>26.773800000000001</v>
      </c>
      <c r="E6572" s="14">
        <v>3.4957245985916239</v>
      </c>
      <c r="F6572" s="14">
        <v>0</v>
      </c>
    </row>
    <row r="6573" spans="1:6" x14ac:dyDescent="0.3">
      <c r="A6573" s="425">
        <v>48205</v>
      </c>
      <c r="B6573" s="12">
        <v>357</v>
      </c>
      <c r="C6573" s="426">
        <v>6.1437499999999998</v>
      </c>
      <c r="D6573" s="426">
        <v>26.821800000000003</v>
      </c>
      <c r="E6573" s="14">
        <v>3.515978747311348</v>
      </c>
      <c r="F6573" s="14">
        <v>0</v>
      </c>
    </row>
    <row r="6574" spans="1:6" x14ac:dyDescent="0.3">
      <c r="A6574" s="425">
        <v>48206</v>
      </c>
      <c r="B6574" s="12">
        <v>358</v>
      </c>
      <c r="C6574" s="426">
        <v>5.9333333333333336</v>
      </c>
      <c r="D6574" s="426">
        <v>26.83652</v>
      </c>
      <c r="E6574" s="14">
        <v>3.522210402537147</v>
      </c>
      <c r="F6574" s="14">
        <v>0</v>
      </c>
    </row>
    <row r="6575" spans="1:6" x14ac:dyDescent="0.3">
      <c r="A6575" s="425">
        <v>48207</v>
      </c>
      <c r="B6575" s="12">
        <v>359</v>
      </c>
      <c r="C6575" s="426">
        <v>7.5625</v>
      </c>
      <c r="D6575" s="426">
        <v>26.577960000000004</v>
      </c>
      <c r="E6575" s="14">
        <v>3.414138788927795</v>
      </c>
      <c r="F6575" s="14">
        <v>0</v>
      </c>
    </row>
    <row r="6576" spans="1:6" x14ac:dyDescent="0.3">
      <c r="A6576" s="425">
        <v>48208</v>
      </c>
      <c r="B6576" s="12">
        <v>360</v>
      </c>
      <c r="C6576" s="426">
        <v>5.8611111111111107</v>
      </c>
      <c r="D6576" s="426">
        <v>26.852733333333333</v>
      </c>
      <c r="E6576" s="14">
        <v>3.5290853374816913</v>
      </c>
      <c r="F6576" s="14">
        <v>0</v>
      </c>
    </row>
    <row r="6577" spans="1:6" x14ac:dyDescent="0.3">
      <c r="A6577" s="425">
        <v>48209</v>
      </c>
      <c r="B6577" s="12">
        <v>361</v>
      </c>
      <c r="C6577" s="426">
        <v>7.8166666666666664</v>
      </c>
      <c r="D6577" s="426">
        <v>26.881177777777779</v>
      </c>
      <c r="E6577" s="14">
        <v>3.5411747163670042</v>
      </c>
      <c r="F6577" s="14">
        <v>0</v>
      </c>
    </row>
    <row r="6578" spans="1:6" x14ac:dyDescent="0.3">
      <c r="A6578" s="425">
        <v>48210</v>
      </c>
      <c r="B6578" s="12">
        <v>362</v>
      </c>
      <c r="C6578" s="426">
        <v>6.614285714285713</v>
      </c>
      <c r="D6578" s="426">
        <v>26.572200000000002</v>
      </c>
      <c r="E6578" s="14">
        <v>3.4117646914853328</v>
      </c>
      <c r="F6578" s="14">
        <v>0</v>
      </c>
    </row>
    <row r="6579" spans="1:6" x14ac:dyDescent="0.3">
      <c r="A6579" s="425">
        <v>48211</v>
      </c>
      <c r="B6579" s="12">
        <v>363</v>
      </c>
      <c r="C6579" s="426">
        <v>11.285714285714286</v>
      </c>
      <c r="D6579" s="426">
        <v>26.650777777777776</v>
      </c>
      <c r="E6579" s="14">
        <v>3.4442774662483098</v>
      </c>
      <c r="F6579" s="14">
        <v>0</v>
      </c>
    </row>
    <row r="6580" spans="1:6" x14ac:dyDescent="0.3">
      <c r="A6580" s="425">
        <v>48212</v>
      </c>
      <c r="B6580" s="12">
        <v>364</v>
      </c>
      <c r="C6580" s="426">
        <v>8.18888888888889</v>
      </c>
      <c r="D6580" s="426">
        <v>26.443133333333332</v>
      </c>
      <c r="E6580" s="14">
        <v>3.3589477497635163</v>
      </c>
      <c r="F6580" s="14">
        <v>0</v>
      </c>
    </row>
    <row r="6581" spans="1:6" x14ac:dyDescent="0.3">
      <c r="A6581" s="425">
        <v>48213</v>
      </c>
      <c r="B6581" s="12">
        <v>365</v>
      </c>
      <c r="C6581" s="426">
        <v>3.5124999999999997</v>
      </c>
      <c r="D6581" s="426">
        <v>26.63086666666667</v>
      </c>
      <c r="E6581" s="14">
        <v>3.436013319501412</v>
      </c>
      <c r="F6581" s="14">
        <v>0</v>
      </c>
    </row>
    <row r="6582" spans="1:6" x14ac:dyDescent="0.3">
      <c r="A6582" s="425">
        <v>48214</v>
      </c>
      <c r="B6582" s="12">
        <v>1</v>
      </c>
      <c r="C6582" s="426">
        <v>19</v>
      </c>
      <c r="D6582" s="426">
        <v>26.366333333333337</v>
      </c>
      <c r="E6582" s="14">
        <v>3.32786426308886</v>
      </c>
      <c r="F6582" s="14">
        <v>0</v>
      </c>
    </row>
    <row r="6583" spans="1:6" x14ac:dyDescent="0.3">
      <c r="A6583" s="425">
        <v>48215</v>
      </c>
      <c r="B6583" s="12">
        <v>2</v>
      </c>
      <c r="C6583" s="426">
        <v>25.112500000000001</v>
      </c>
      <c r="D6583" s="426">
        <v>26.391080000000002</v>
      </c>
      <c r="E6583" s="14">
        <v>3.3378520236023852</v>
      </c>
      <c r="F6583" s="14">
        <v>0</v>
      </c>
    </row>
    <row r="6584" spans="1:6" x14ac:dyDescent="0.3">
      <c r="A6584" s="425">
        <v>48216</v>
      </c>
      <c r="B6584" s="12">
        <v>3</v>
      </c>
      <c r="C6584" s="426">
        <v>6.625</v>
      </c>
      <c r="D6584" s="426">
        <v>26.649640000000005</v>
      </c>
      <c r="E6584" s="14">
        <v>3.4438047604652868</v>
      </c>
      <c r="F6584" s="14">
        <v>0</v>
      </c>
    </row>
    <row r="6585" spans="1:6" x14ac:dyDescent="0.3">
      <c r="A6585" s="425">
        <v>48217</v>
      </c>
      <c r="B6585" s="12">
        <v>4</v>
      </c>
      <c r="C6585" s="426">
        <v>4.6187500000000004</v>
      </c>
      <c r="D6585" s="426">
        <v>26.739240000000002</v>
      </c>
      <c r="E6585" s="14">
        <v>3.4812045339453439</v>
      </c>
      <c r="F6585" s="14">
        <v>0</v>
      </c>
    </row>
    <row r="6586" spans="1:6" x14ac:dyDescent="0.3">
      <c r="A6586" s="425">
        <v>48218</v>
      </c>
      <c r="B6586" s="12">
        <v>5</v>
      </c>
      <c r="C6586" s="426">
        <v>4.8722222222222227</v>
      </c>
      <c r="D6586" s="426">
        <v>26.536999999999999</v>
      </c>
      <c r="E6586" s="14">
        <v>3.3972878730950749</v>
      </c>
      <c r="F6586" s="14">
        <v>0</v>
      </c>
    </row>
    <row r="6587" spans="1:6" x14ac:dyDescent="0.3">
      <c r="A6587" s="425">
        <v>48219</v>
      </c>
      <c r="B6587" s="12">
        <v>6</v>
      </c>
      <c r="C6587" s="426">
        <v>2.1111111111111112</v>
      </c>
      <c r="D6587" s="426">
        <v>26.64452</v>
      </c>
      <c r="E6587" s="14">
        <v>3.441678287793565</v>
      </c>
      <c r="F6587" s="14">
        <v>0</v>
      </c>
    </row>
    <row r="6588" spans="1:6" x14ac:dyDescent="0.3">
      <c r="A6588" s="425">
        <v>48220</v>
      </c>
      <c r="B6588" s="12">
        <v>7</v>
      </c>
      <c r="C6588" s="426">
        <v>3.9649999999999999</v>
      </c>
      <c r="D6588" s="426">
        <v>26.69828</v>
      </c>
      <c r="E6588" s="14">
        <v>3.4640636859608467</v>
      </c>
      <c r="F6588" s="14">
        <v>0</v>
      </c>
    </row>
    <row r="6589" spans="1:6" x14ac:dyDescent="0.3">
      <c r="A6589" s="425">
        <v>48221</v>
      </c>
      <c r="B6589" s="12">
        <v>8</v>
      </c>
      <c r="C6589" s="426">
        <v>6.1150000000000002</v>
      </c>
      <c r="D6589" s="426">
        <v>26.723880000000001</v>
      </c>
      <c r="E6589" s="14">
        <v>3.4747680619895815</v>
      </c>
      <c r="F6589" s="14">
        <v>0</v>
      </c>
    </row>
    <row r="6590" spans="1:6" x14ac:dyDescent="0.3">
      <c r="A6590" s="425">
        <v>48222</v>
      </c>
      <c r="B6590" s="12">
        <v>9</v>
      </c>
      <c r="C6590" s="426">
        <v>7.5299999999999994</v>
      </c>
      <c r="D6590" s="426">
        <v>26.51652</v>
      </c>
      <c r="E6590" s="14">
        <v>3.3888899358487299</v>
      </c>
      <c r="F6590" s="14">
        <v>0</v>
      </c>
    </row>
    <row r="6591" spans="1:6" x14ac:dyDescent="0.3">
      <c r="A6591" s="425">
        <v>48223</v>
      </c>
      <c r="B6591" s="12">
        <v>10</v>
      </c>
      <c r="C6591" s="426">
        <v>8.5500000000000007</v>
      </c>
      <c r="D6591" s="426">
        <v>26.462760000000003</v>
      </c>
      <c r="E6591" s="14">
        <v>3.3669325236415926</v>
      </c>
      <c r="F6591" s="14">
        <v>0</v>
      </c>
    </row>
    <row r="6592" spans="1:6" x14ac:dyDescent="0.3">
      <c r="A6592" s="425">
        <v>48224</v>
      </c>
      <c r="B6592" s="12">
        <v>11</v>
      </c>
      <c r="C6592" s="426">
        <v>11.172222222222222</v>
      </c>
      <c r="D6592" s="426">
        <v>26.621480000000002</v>
      </c>
      <c r="E6592" s="14">
        <v>3.4321233987446815</v>
      </c>
      <c r="F6592" s="14">
        <v>0</v>
      </c>
    </row>
    <row r="6593" spans="1:6" x14ac:dyDescent="0.3">
      <c r="A6593" s="425">
        <v>48225</v>
      </c>
      <c r="B6593" s="12">
        <v>12</v>
      </c>
      <c r="C6593" s="426">
        <v>9.8555555555555561</v>
      </c>
      <c r="D6593" s="426">
        <v>26.539560000000002</v>
      </c>
      <c r="E6593" s="14">
        <v>3.3983389046961685</v>
      </c>
      <c r="F6593" s="14">
        <v>0</v>
      </c>
    </row>
    <row r="6594" spans="1:6" x14ac:dyDescent="0.3">
      <c r="A6594" s="425">
        <v>48226</v>
      </c>
      <c r="B6594" s="12">
        <v>13</v>
      </c>
      <c r="C6594" s="426">
        <v>5.4</v>
      </c>
      <c r="D6594" s="426">
        <v>26.60868</v>
      </c>
      <c r="E6594" s="14">
        <v>3.4268251894577695</v>
      </c>
      <c r="F6594" s="14">
        <v>0</v>
      </c>
    </row>
    <row r="6595" spans="1:6" x14ac:dyDescent="0.3">
      <c r="A6595" s="425">
        <v>48227</v>
      </c>
      <c r="B6595" s="12">
        <v>14</v>
      </c>
      <c r="C6595" s="426">
        <v>3.3875000000000002</v>
      </c>
      <c r="D6595" s="426">
        <v>26.636839999999999</v>
      </c>
      <c r="E6595" s="14">
        <v>3.4384907364441695</v>
      </c>
      <c r="F6595" s="14">
        <v>0</v>
      </c>
    </row>
    <row r="6596" spans="1:6" x14ac:dyDescent="0.3">
      <c r="A6596" s="425">
        <v>48228</v>
      </c>
      <c r="B6596" s="12">
        <v>15</v>
      </c>
      <c r="C6596" s="426">
        <v>19.542857142857144</v>
      </c>
      <c r="D6596" s="426">
        <v>26.316839999999999</v>
      </c>
      <c r="E6596" s="14">
        <v>3.3079685746657641</v>
      </c>
      <c r="F6596" s="14">
        <v>0</v>
      </c>
    </row>
    <row r="6597" spans="1:6" x14ac:dyDescent="0.3">
      <c r="A6597" s="425">
        <v>48229</v>
      </c>
      <c r="B6597" s="12">
        <v>16</v>
      </c>
      <c r="C6597" s="426">
        <v>12.549999999999999</v>
      </c>
      <c r="D6597" s="426">
        <v>26.575400000000002</v>
      </c>
      <c r="E6597" s="14">
        <v>3.4130834551385565</v>
      </c>
      <c r="F6597" s="14">
        <v>0</v>
      </c>
    </row>
    <row r="6598" spans="1:6" x14ac:dyDescent="0.3">
      <c r="A6598" s="425">
        <v>48230</v>
      </c>
      <c r="B6598" s="12">
        <v>17</v>
      </c>
      <c r="C6598" s="426">
        <v>8</v>
      </c>
      <c r="D6598" s="426">
        <v>26.636839999999999</v>
      </c>
      <c r="E6598" s="14">
        <v>3.4384907364441695</v>
      </c>
      <c r="F6598" s="14">
        <v>0</v>
      </c>
    </row>
    <row r="6599" spans="1:6" x14ac:dyDescent="0.3">
      <c r="A6599" s="425">
        <v>48231</v>
      </c>
      <c r="B6599" s="12">
        <v>18</v>
      </c>
      <c r="C6599" s="426">
        <v>15.622222222222222</v>
      </c>
      <c r="D6599" s="426">
        <v>26.59844</v>
      </c>
      <c r="E6599" s="14">
        <v>3.4225917941745738</v>
      </c>
      <c r="F6599" s="14">
        <v>0</v>
      </c>
    </row>
    <row r="6600" spans="1:6" x14ac:dyDescent="0.3">
      <c r="A6600" s="425">
        <v>48232</v>
      </c>
      <c r="B6600" s="12">
        <v>19</v>
      </c>
      <c r="C6600" s="426">
        <v>5.54</v>
      </c>
      <c r="D6600" s="426">
        <v>26.368040000000001</v>
      </c>
      <c r="E6600" s="14">
        <v>3.3285522193021064</v>
      </c>
      <c r="F6600" s="14">
        <v>0</v>
      </c>
    </row>
    <row r="6601" spans="1:6" x14ac:dyDescent="0.3">
      <c r="A6601" s="425">
        <v>48233</v>
      </c>
      <c r="B6601" s="12">
        <v>20</v>
      </c>
      <c r="C6601" s="426">
        <v>7.6950000000000003</v>
      </c>
      <c r="D6601" s="426">
        <v>26.475559999999998</v>
      </c>
      <c r="E6601" s="14">
        <v>3.3721490359723365</v>
      </c>
      <c r="F6601" s="14">
        <v>0</v>
      </c>
    </row>
    <row r="6602" spans="1:6" x14ac:dyDescent="0.3">
      <c r="A6602" s="425">
        <v>48234</v>
      </c>
      <c r="B6602" s="12">
        <v>21</v>
      </c>
      <c r="C6602" s="426">
        <v>2.5062500000000001</v>
      </c>
      <c r="D6602" s="426">
        <v>26.713639999999998</v>
      </c>
      <c r="E6602" s="14">
        <v>3.4704828510289718</v>
      </c>
      <c r="F6602" s="14">
        <v>0</v>
      </c>
    </row>
    <row r="6603" spans="1:6" x14ac:dyDescent="0.3">
      <c r="A6603" s="425">
        <v>48235</v>
      </c>
      <c r="B6603" s="12">
        <v>22</v>
      </c>
      <c r="C6603" s="426">
        <v>12.11</v>
      </c>
      <c r="D6603" s="426">
        <v>26.626600000000003</v>
      </c>
      <c r="E6603" s="14">
        <v>3.4342446945165999</v>
      </c>
      <c r="F6603" s="14">
        <v>0</v>
      </c>
    </row>
    <row r="6604" spans="1:6" x14ac:dyDescent="0.3">
      <c r="A6604" s="425">
        <v>48236</v>
      </c>
      <c r="B6604" s="12">
        <v>23</v>
      </c>
      <c r="C6604" s="426">
        <v>5.6444444444444439</v>
      </c>
      <c r="D6604" s="426">
        <v>26.721320000000002</v>
      </c>
      <c r="E6604" s="14">
        <v>3.473696326564276</v>
      </c>
      <c r="F6604" s="14">
        <v>0</v>
      </c>
    </row>
    <row r="6605" spans="1:6" x14ac:dyDescent="0.3">
      <c r="A6605" s="425">
        <v>48237</v>
      </c>
      <c r="B6605" s="12">
        <v>24</v>
      </c>
      <c r="C6605" s="426">
        <v>1.03125</v>
      </c>
      <c r="D6605" s="426">
        <v>26.667559999999998</v>
      </c>
      <c r="E6605" s="14">
        <v>3.451256480250513</v>
      </c>
      <c r="F6605" s="14">
        <v>0</v>
      </c>
    </row>
    <row r="6606" spans="1:6" x14ac:dyDescent="0.3">
      <c r="A6606" s="425">
        <v>48238</v>
      </c>
      <c r="B6606" s="12">
        <v>25</v>
      </c>
      <c r="C6606" s="426">
        <v>3.2600000000000002</v>
      </c>
      <c r="D6606" s="426">
        <v>26.734120000000004</v>
      </c>
      <c r="E6606" s="14">
        <v>3.4790578889487258</v>
      </c>
      <c r="F6606" s="14">
        <v>0</v>
      </c>
    </row>
    <row r="6607" spans="1:6" x14ac:dyDescent="0.3">
      <c r="A6607" s="425">
        <v>48239</v>
      </c>
      <c r="B6607" s="12">
        <v>26</v>
      </c>
      <c r="C6607" s="426">
        <v>4.6375000000000002</v>
      </c>
      <c r="D6607" s="426">
        <v>26.585639999999998</v>
      </c>
      <c r="E6607" s="14">
        <v>3.4173065125242172</v>
      </c>
      <c r="F6607" s="14">
        <v>0</v>
      </c>
    </row>
    <row r="6608" spans="1:6" x14ac:dyDescent="0.3">
      <c r="A6608" s="425">
        <v>48240</v>
      </c>
      <c r="B6608" s="12">
        <v>27</v>
      </c>
      <c r="C6608" s="426">
        <v>12.264999999999999</v>
      </c>
      <c r="D6608" s="426">
        <v>26.59076</v>
      </c>
      <c r="E6608" s="14">
        <v>3.4194197637058745</v>
      </c>
      <c r="F6608" s="14">
        <v>0</v>
      </c>
    </row>
    <row r="6609" spans="1:6" x14ac:dyDescent="0.3">
      <c r="A6609" s="425">
        <v>48241</v>
      </c>
      <c r="B6609" s="12">
        <v>28</v>
      </c>
      <c r="C6609" s="426">
        <v>2.1222222222222222</v>
      </c>
      <c r="D6609" s="426">
        <v>26.529320000000002</v>
      </c>
      <c r="E6609" s="14">
        <v>3.3941364978127977</v>
      </c>
      <c r="F6609" s="14">
        <v>0</v>
      </c>
    </row>
    <row r="6610" spans="1:6" x14ac:dyDescent="0.3">
      <c r="A6610" s="425">
        <v>48242</v>
      </c>
      <c r="B6610" s="12">
        <v>29</v>
      </c>
      <c r="C6610" s="426">
        <v>4.9849999999999994</v>
      </c>
      <c r="D6610" s="426">
        <v>26.465888888888891</v>
      </c>
      <c r="E6610" s="14">
        <v>3.3682070110553153</v>
      </c>
      <c r="F6610" s="14">
        <v>0</v>
      </c>
    </row>
    <row r="6611" spans="1:6" x14ac:dyDescent="0.3">
      <c r="A6611" s="425">
        <v>48243</v>
      </c>
      <c r="B6611" s="12">
        <v>30</v>
      </c>
      <c r="C6611" s="426">
        <v>23.512499999999999</v>
      </c>
      <c r="D6611" s="426">
        <v>26.639400000000002</v>
      </c>
      <c r="E6611" s="14">
        <v>3.4395529659074855</v>
      </c>
      <c r="F6611" s="14">
        <v>0</v>
      </c>
    </row>
    <row r="6612" spans="1:6" x14ac:dyDescent="0.3">
      <c r="A6612" s="425">
        <v>48244</v>
      </c>
      <c r="B6612" s="12">
        <v>31</v>
      </c>
      <c r="C6612" s="426">
        <v>7.1099999999999994</v>
      </c>
      <c r="D6612" s="426">
        <v>26.398759999999999</v>
      </c>
      <c r="E6612" s="14">
        <v>3.3409570895002476</v>
      </c>
      <c r="F6612" s="14">
        <v>0</v>
      </c>
    </row>
    <row r="6613" spans="1:6" x14ac:dyDescent="0.3">
      <c r="A6613" s="425">
        <v>48245</v>
      </c>
      <c r="B6613" s="12">
        <v>32</v>
      </c>
      <c r="C6613" s="426">
        <v>12.071428571428571</v>
      </c>
      <c r="D6613" s="426">
        <v>26.398759999999999</v>
      </c>
      <c r="E6613" s="14">
        <v>3.3137948367400822</v>
      </c>
      <c r="F6613" s="14">
        <v>0</v>
      </c>
    </row>
    <row r="6614" spans="1:6" x14ac:dyDescent="0.3">
      <c r="A6614" s="425">
        <v>48246</v>
      </c>
      <c r="B6614" s="12">
        <v>33</v>
      </c>
      <c r="C6614" s="426">
        <v>16.84375</v>
      </c>
      <c r="D6614" s="426">
        <v>26.304040000000004</v>
      </c>
      <c r="E6614" s="14">
        <v>3.2759880825449814</v>
      </c>
      <c r="F6614" s="14">
        <v>0</v>
      </c>
    </row>
    <row r="6615" spans="1:6" x14ac:dyDescent="0.3">
      <c r="A6615" s="425">
        <v>48247</v>
      </c>
      <c r="B6615" s="12">
        <v>34</v>
      </c>
      <c r="C6615" s="426">
        <v>8.9500000000000011</v>
      </c>
      <c r="D6615" s="426">
        <v>26.457639999999998</v>
      </c>
      <c r="E6615" s="14">
        <v>3.3374914326724672</v>
      </c>
      <c r="F6615" s="14">
        <v>0</v>
      </c>
    </row>
    <row r="6616" spans="1:6" x14ac:dyDescent="0.3">
      <c r="A6616" s="425">
        <v>48248</v>
      </c>
      <c r="B6616" s="12">
        <v>35</v>
      </c>
      <c r="C6616" s="426">
        <v>3.4833333333333334</v>
      </c>
      <c r="D6616" s="426">
        <v>26.48836</v>
      </c>
      <c r="E6616" s="14">
        <v>3.349914383142397</v>
      </c>
      <c r="F6616" s="14">
        <v>0</v>
      </c>
    </row>
    <row r="6617" spans="1:6" x14ac:dyDescent="0.3">
      <c r="A6617" s="425">
        <v>48249</v>
      </c>
      <c r="B6617" s="12">
        <v>36</v>
      </c>
      <c r="C6617" s="426">
        <v>8.6</v>
      </c>
      <c r="D6617" s="426">
        <v>26.403880000000001</v>
      </c>
      <c r="E6617" s="14">
        <v>3.315849465378963</v>
      </c>
      <c r="F6617" s="14">
        <v>0</v>
      </c>
    </row>
    <row r="6618" spans="1:6" x14ac:dyDescent="0.3">
      <c r="A6618" s="425">
        <v>48250</v>
      </c>
      <c r="B6618" s="12">
        <v>37</v>
      </c>
      <c r="C6618" s="426">
        <v>5.5277777777777777</v>
      </c>
      <c r="D6618" s="426">
        <v>26.659880000000001</v>
      </c>
      <c r="E6618" s="14">
        <v>3.4200281414433102</v>
      </c>
      <c r="F6618" s="14">
        <v>0</v>
      </c>
    </row>
    <row r="6619" spans="1:6" x14ac:dyDescent="0.3">
      <c r="A6619" s="425">
        <v>48251</v>
      </c>
      <c r="B6619" s="12">
        <v>38</v>
      </c>
      <c r="C6619" s="426">
        <v>10.029999999999999</v>
      </c>
      <c r="D6619" s="426">
        <v>26.50628</v>
      </c>
      <c r="E6619" s="14">
        <v>3.3571799729257874</v>
      </c>
      <c r="F6619" s="14">
        <v>0</v>
      </c>
    </row>
    <row r="6620" spans="1:6" x14ac:dyDescent="0.3">
      <c r="A6620" s="425">
        <v>48252</v>
      </c>
      <c r="B6620" s="12">
        <v>39</v>
      </c>
      <c r="C6620" s="426">
        <v>10.78888888888889</v>
      </c>
      <c r="D6620" s="426">
        <v>26.508839999999999</v>
      </c>
      <c r="E6620" s="14">
        <v>3.3582190499716496</v>
      </c>
      <c r="F6620" s="14">
        <v>0</v>
      </c>
    </row>
    <row r="6621" spans="1:6" x14ac:dyDescent="0.3">
      <c r="A6621" s="425">
        <v>48253</v>
      </c>
      <c r="B6621" s="12">
        <v>40</v>
      </c>
      <c r="C6621" s="426">
        <v>6.58</v>
      </c>
      <c r="D6621" s="426">
        <v>26.542120000000004</v>
      </c>
      <c r="E6621" s="14">
        <v>3.3717529040419318</v>
      </c>
      <c r="F6621" s="14">
        <v>0</v>
      </c>
    </row>
    <row r="6622" spans="1:6" x14ac:dyDescent="0.3">
      <c r="A6622" s="425">
        <v>48254</v>
      </c>
      <c r="B6622" s="12">
        <v>41</v>
      </c>
      <c r="C6622" s="426">
        <v>6.5055555555555555</v>
      </c>
      <c r="D6622" s="426">
        <v>26.437159999999999</v>
      </c>
      <c r="E6622" s="14">
        <v>3.3292321462019645</v>
      </c>
      <c r="F6622" s="14">
        <v>0</v>
      </c>
    </row>
    <row r="6623" spans="1:6" x14ac:dyDescent="0.3">
      <c r="A6623" s="425">
        <v>48255</v>
      </c>
      <c r="B6623" s="12">
        <v>42</v>
      </c>
      <c r="C6623" s="426">
        <v>10.490000000000002</v>
      </c>
      <c r="D6623" s="426">
        <v>26.411559999999998</v>
      </c>
      <c r="E6623" s="14">
        <v>3.3189335303552912</v>
      </c>
      <c r="F6623" s="14">
        <v>0</v>
      </c>
    </row>
    <row r="6624" spans="1:6" x14ac:dyDescent="0.3">
      <c r="A6624" s="425">
        <v>48256</v>
      </c>
      <c r="B6624" s="12">
        <v>43</v>
      </c>
      <c r="C6624" s="426">
        <v>17.12777777777778</v>
      </c>
      <c r="D6624" s="426">
        <v>26.352679999999999</v>
      </c>
      <c r="E6624" s="14">
        <v>3.2953540715741592</v>
      </c>
      <c r="F6624" s="14">
        <v>0</v>
      </c>
    </row>
    <row r="6625" spans="1:6" x14ac:dyDescent="0.3">
      <c r="A6625" s="425">
        <v>48257</v>
      </c>
      <c r="B6625" s="12">
        <v>44</v>
      </c>
      <c r="C6625" s="426">
        <v>5.0250000000000004</v>
      </c>
      <c r="D6625" s="426">
        <v>26.401320000000002</v>
      </c>
      <c r="E6625" s="14">
        <v>3.3148220096089664</v>
      </c>
      <c r="F6625" s="14">
        <v>0</v>
      </c>
    </row>
    <row r="6626" spans="1:6" x14ac:dyDescent="0.3">
      <c r="A6626" s="425">
        <v>48258</v>
      </c>
      <c r="B6626" s="12">
        <v>45</v>
      </c>
      <c r="C6626" s="426">
        <v>17.324999999999999</v>
      </c>
      <c r="D6626" s="426">
        <v>26.377711111111111</v>
      </c>
      <c r="E6626" s="14">
        <v>3.3053599155901288</v>
      </c>
      <c r="F6626" s="14">
        <v>0</v>
      </c>
    </row>
    <row r="6627" spans="1:6" x14ac:dyDescent="0.3">
      <c r="A6627" s="425">
        <v>48259</v>
      </c>
      <c r="B6627" s="12">
        <v>46</v>
      </c>
      <c r="C6627" s="426">
        <v>1.9666666666666666</v>
      </c>
      <c r="D6627" s="426">
        <v>26.389088888888889</v>
      </c>
      <c r="E6627" s="14">
        <v>3.3099169585459203</v>
      </c>
      <c r="F6627" s="14">
        <v>0</v>
      </c>
    </row>
    <row r="6628" spans="1:6" x14ac:dyDescent="0.3">
      <c r="A6628" s="425">
        <v>48260</v>
      </c>
      <c r="B6628" s="12">
        <v>47</v>
      </c>
      <c r="C6628" s="426">
        <v>11.284999999999998</v>
      </c>
      <c r="D6628" s="426">
        <v>26.329640000000005</v>
      </c>
      <c r="E6628" s="14">
        <v>3.2861680109529412</v>
      </c>
      <c r="F6628" s="14">
        <v>0</v>
      </c>
    </row>
    <row r="6629" spans="1:6" x14ac:dyDescent="0.3">
      <c r="A6629" s="425">
        <v>48261</v>
      </c>
      <c r="B6629" s="12">
        <v>48</v>
      </c>
      <c r="C6629" s="426">
        <v>5.7700000000000005</v>
      </c>
      <c r="D6629" s="426">
        <v>26.283560000000001</v>
      </c>
      <c r="E6629" s="14">
        <v>3.2678644387754767</v>
      </c>
      <c r="F6629" s="14">
        <v>0</v>
      </c>
    </row>
    <row r="6630" spans="1:6" x14ac:dyDescent="0.3">
      <c r="A6630" s="425">
        <v>48262</v>
      </c>
      <c r="B6630" s="12">
        <v>49</v>
      </c>
      <c r="C6630" s="426">
        <v>14.875</v>
      </c>
      <c r="D6630" s="426">
        <v>26.311720000000001</v>
      </c>
      <c r="E6630" s="14">
        <v>3.279039099799665</v>
      </c>
      <c r="F6630" s="14">
        <v>0</v>
      </c>
    </row>
    <row r="6631" spans="1:6" x14ac:dyDescent="0.3">
      <c r="A6631" s="425">
        <v>48263</v>
      </c>
      <c r="B6631" s="12">
        <v>50</v>
      </c>
      <c r="C6631" s="426">
        <v>13.855</v>
      </c>
      <c r="D6631" s="426">
        <v>26.201640000000005</v>
      </c>
      <c r="E6631" s="14">
        <v>3.2355500206609391</v>
      </c>
      <c r="F6631" s="14">
        <v>0</v>
      </c>
    </row>
    <row r="6632" spans="1:6" x14ac:dyDescent="0.3">
      <c r="A6632" s="425">
        <v>48264</v>
      </c>
      <c r="B6632" s="12">
        <v>51</v>
      </c>
      <c r="C6632" s="426">
        <v>4.9666666666666668</v>
      </c>
      <c r="D6632" s="426">
        <v>26.48068</v>
      </c>
      <c r="E6632" s="14">
        <v>3.3468048162069746</v>
      </c>
      <c r="F6632" s="14">
        <v>0</v>
      </c>
    </row>
    <row r="6633" spans="1:6" x14ac:dyDescent="0.3">
      <c r="A6633" s="425">
        <v>48265</v>
      </c>
      <c r="B6633" s="12">
        <v>52</v>
      </c>
      <c r="C6633" s="426">
        <v>10.005555555555553</v>
      </c>
      <c r="D6633" s="426">
        <v>26.237480000000001</v>
      </c>
      <c r="E6633" s="14">
        <v>3.2496521386892354</v>
      </c>
      <c r="F6633" s="14">
        <v>0</v>
      </c>
    </row>
    <row r="6634" spans="1:6" x14ac:dyDescent="0.3">
      <c r="A6634" s="425">
        <v>48266</v>
      </c>
      <c r="B6634" s="12">
        <v>53</v>
      </c>
      <c r="C6634" s="426">
        <v>7.5650000000000004</v>
      </c>
      <c r="D6634" s="426">
        <v>26.47044</v>
      </c>
      <c r="E6634" s="14">
        <v>3.3426626987086192</v>
      </c>
      <c r="F6634" s="14">
        <v>0</v>
      </c>
    </row>
    <row r="6635" spans="1:6" x14ac:dyDescent="0.3">
      <c r="A6635" s="425">
        <v>48267</v>
      </c>
      <c r="B6635" s="12">
        <v>54</v>
      </c>
      <c r="C6635" s="426">
        <v>12.25</v>
      </c>
      <c r="D6635" s="426">
        <v>26.490919999999999</v>
      </c>
      <c r="E6635" s="14">
        <v>3.3509514729849936</v>
      </c>
      <c r="F6635" s="14">
        <v>0</v>
      </c>
    </row>
    <row r="6636" spans="1:6" x14ac:dyDescent="0.3">
      <c r="A6636" s="425">
        <v>48268</v>
      </c>
      <c r="B6636" s="12">
        <v>55</v>
      </c>
      <c r="C6636" s="426">
        <v>9.21875</v>
      </c>
      <c r="D6636" s="426">
        <v>26.513960000000004</v>
      </c>
      <c r="E6636" s="14">
        <v>3.360298056058276</v>
      </c>
      <c r="F6636" s="14">
        <v>0</v>
      </c>
    </row>
    <row r="6637" spans="1:6" x14ac:dyDescent="0.3">
      <c r="A6637" s="425">
        <v>48269</v>
      </c>
      <c r="B6637" s="12">
        <v>56</v>
      </c>
      <c r="C6637" s="426">
        <v>7.7111111111111104</v>
      </c>
      <c r="D6637" s="426">
        <v>26.593320000000002</v>
      </c>
      <c r="E6637" s="14">
        <v>3.392668065375716</v>
      </c>
      <c r="F6637" s="14">
        <v>0</v>
      </c>
    </row>
    <row r="6638" spans="1:6" x14ac:dyDescent="0.3">
      <c r="A6638" s="425">
        <v>48270</v>
      </c>
      <c r="B6638" s="12">
        <v>57</v>
      </c>
      <c r="C6638" s="426">
        <v>7.8250000000000002</v>
      </c>
      <c r="D6638" s="426">
        <v>26.577960000000004</v>
      </c>
      <c r="E6638" s="14">
        <v>3.3863815630015521</v>
      </c>
      <c r="F6638" s="14">
        <v>0</v>
      </c>
    </row>
    <row r="6639" spans="1:6" x14ac:dyDescent="0.3">
      <c r="A6639" s="425">
        <v>48271</v>
      </c>
      <c r="B6639" s="12">
        <v>58</v>
      </c>
      <c r="C6639" s="426">
        <v>7.3944444444444439</v>
      </c>
      <c r="D6639" s="426">
        <v>26.409000000000006</v>
      </c>
      <c r="E6639" s="14">
        <v>3.3179052257261641</v>
      </c>
      <c r="F6639" s="14">
        <v>0</v>
      </c>
    </row>
    <row r="6640" spans="1:6" x14ac:dyDescent="0.3">
      <c r="A6640" s="425">
        <v>48272</v>
      </c>
      <c r="B6640" s="12">
        <v>59</v>
      </c>
      <c r="C6640" s="426">
        <v>9.0055555555555546</v>
      </c>
      <c r="D6640" s="426">
        <v>26.542120000000004</v>
      </c>
      <c r="E6640" s="14">
        <v>3.3717529040419318</v>
      </c>
      <c r="F6640" s="14">
        <v>0</v>
      </c>
    </row>
    <row r="6641" spans="1:6" x14ac:dyDescent="0.3">
      <c r="A6641" s="425">
        <v>48274</v>
      </c>
      <c r="B6641" s="12">
        <v>60</v>
      </c>
      <c r="C6641" s="426">
        <v>10.668749999999999</v>
      </c>
      <c r="D6641" s="426">
        <v>26.48836</v>
      </c>
      <c r="E6641" s="14">
        <v>3.3224560685264759</v>
      </c>
      <c r="F6641" s="14">
        <v>0</v>
      </c>
    </row>
    <row r="6642" spans="1:6" x14ac:dyDescent="0.3">
      <c r="A6642" s="425">
        <v>48275</v>
      </c>
      <c r="B6642" s="12">
        <v>61</v>
      </c>
      <c r="C6642" s="426">
        <v>13.237500000000001</v>
      </c>
      <c r="D6642" s="426">
        <v>26.411559999999998</v>
      </c>
      <c r="E6642" s="14">
        <v>3.2917291571556584</v>
      </c>
      <c r="F6642" s="14">
        <v>0</v>
      </c>
    </row>
    <row r="6643" spans="1:6" x14ac:dyDescent="0.3">
      <c r="A6643" s="425">
        <v>48276</v>
      </c>
      <c r="B6643" s="12">
        <v>62</v>
      </c>
      <c r="C6643" s="426">
        <v>13.399999999999999</v>
      </c>
      <c r="D6643" s="426">
        <v>26.096679999999999</v>
      </c>
      <c r="E6643" s="14">
        <v>3.1683823955380843</v>
      </c>
      <c r="F6643" s="14">
        <v>0</v>
      </c>
    </row>
    <row r="6644" spans="1:6" x14ac:dyDescent="0.3">
      <c r="A6644" s="425">
        <v>48277</v>
      </c>
      <c r="B6644" s="12">
        <v>63</v>
      </c>
      <c r="C6644" s="426">
        <v>11.177777777777779</v>
      </c>
      <c r="D6644" s="426">
        <v>26.209320000000002</v>
      </c>
      <c r="E6644" s="14">
        <v>3.2120216329933178</v>
      </c>
      <c r="F6644" s="14">
        <v>0</v>
      </c>
    </row>
    <row r="6645" spans="1:6" x14ac:dyDescent="0.3">
      <c r="A6645" s="425">
        <v>48278</v>
      </c>
      <c r="B6645" s="12">
        <v>64</v>
      </c>
      <c r="C6645" s="426">
        <v>8.9050000000000011</v>
      </c>
      <c r="D6645" s="426">
        <v>26.362920000000003</v>
      </c>
      <c r="E6645" s="14">
        <v>3.2723994828205978</v>
      </c>
      <c r="F6645" s="14">
        <v>0</v>
      </c>
    </row>
    <row r="6646" spans="1:6" x14ac:dyDescent="0.3">
      <c r="A6646" s="425">
        <v>48279</v>
      </c>
      <c r="B6646" s="12">
        <v>65</v>
      </c>
      <c r="C6646" s="426">
        <v>2.7571428571428571</v>
      </c>
      <c r="D6646" s="426">
        <v>26.588200000000001</v>
      </c>
      <c r="E6646" s="14">
        <v>3.3627798564298299</v>
      </c>
      <c r="F6646" s="14">
        <v>0</v>
      </c>
    </row>
    <row r="6647" spans="1:6" x14ac:dyDescent="0.3">
      <c r="A6647" s="425">
        <v>48280</v>
      </c>
      <c r="B6647" s="12">
        <v>66</v>
      </c>
      <c r="C6647" s="426">
        <v>15.13125</v>
      </c>
      <c r="D6647" s="426">
        <v>26.401320000000002</v>
      </c>
      <c r="E6647" s="14">
        <v>3.287651337399057</v>
      </c>
      <c r="F6647" s="14">
        <v>0</v>
      </c>
    </row>
    <row r="6648" spans="1:6" x14ac:dyDescent="0.3">
      <c r="A6648" s="425">
        <v>48281</v>
      </c>
      <c r="B6648" s="12">
        <v>67</v>
      </c>
      <c r="C6648" s="426">
        <v>17.407142857142855</v>
      </c>
      <c r="D6648" s="426">
        <v>26.4602</v>
      </c>
      <c r="E6648" s="14">
        <v>3.3111601588419477</v>
      </c>
      <c r="F6648" s="14">
        <v>0</v>
      </c>
    </row>
    <row r="6649" spans="1:6" x14ac:dyDescent="0.3">
      <c r="A6649" s="425">
        <v>48282</v>
      </c>
      <c r="B6649" s="12">
        <v>68</v>
      </c>
      <c r="C6649" s="426">
        <v>0.99375000000000002</v>
      </c>
      <c r="D6649" s="426">
        <v>26.595880000000001</v>
      </c>
      <c r="E6649" s="14">
        <v>3.3658994616454625</v>
      </c>
      <c r="F6649" s="14">
        <v>0</v>
      </c>
    </row>
    <row r="6650" spans="1:6" x14ac:dyDescent="0.3">
      <c r="A6650" s="425">
        <v>48283</v>
      </c>
      <c r="B6650" s="12">
        <v>69</v>
      </c>
      <c r="C6650" s="426">
        <v>2.0874999999999999</v>
      </c>
      <c r="D6650" s="426">
        <v>26.501159999999999</v>
      </c>
      <c r="E6650" s="14">
        <v>3.3276018291365066</v>
      </c>
      <c r="F6650" s="14">
        <v>0</v>
      </c>
    </row>
    <row r="6651" spans="1:6" x14ac:dyDescent="0.3">
      <c r="A6651" s="425">
        <v>48284</v>
      </c>
      <c r="B6651" s="12">
        <v>70</v>
      </c>
      <c r="C6651" s="426">
        <v>15.242857142857144</v>
      </c>
      <c r="D6651" s="426">
        <v>26.429480000000002</v>
      </c>
      <c r="E6651" s="14">
        <v>3.2988761491029455</v>
      </c>
      <c r="F6651" s="14">
        <v>0</v>
      </c>
    </row>
    <row r="6652" spans="1:6" x14ac:dyDescent="0.3">
      <c r="A6652" s="425">
        <v>48285</v>
      </c>
      <c r="B6652" s="12">
        <v>71</v>
      </c>
      <c r="C6652" s="426">
        <v>13.154999999999998</v>
      </c>
      <c r="D6652" s="426">
        <v>26.117159999999998</v>
      </c>
      <c r="E6652" s="14">
        <v>3.1762767773521445</v>
      </c>
      <c r="F6652" s="14">
        <v>0</v>
      </c>
    </row>
    <row r="6653" spans="1:6" x14ac:dyDescent="0.3">
      <c r="A6653" s="425">
        <v>48286</v>
      </c>
      <c r="B6653" s="12">
        <v>72</v>
      </c>
      <c r="C6653" s="426">
        <v>24.745000000000001</v>
      </c>
      <c r="D6653" s="426">
        <v>26.408999999999999</v>
      </c>
      <c r="E6653" s="14">
        <v>3.290709281252997</v>
      </c>
      <c r="F6653" s="14">
        <v>0</v>
      </c>
    </row>
    <row r="6654" spans="1:6" x14ac:dyDescent="0.3">
      <c r="A6654" s="425">
        <v>48287</v>
      </c>
      <c r="B6654" s="12">
        <v>73</v>
      </c>
      <c r="C6654" s="426">
        <v>20.672222222222224</v>
      </c>
      <c r="D6654" s="426">
        <v>26.133088888888892</v>
      </c>
      <c r="E6654" s="14">
        <v>3.182429139166886</v>
      </c>
      <c r="F6654" s="14">
        <v>0</v>
      </c>
    </row>
    <row r="6655" spans="1:6" x14ac:dyDescent="0.3">
      <c r="A6655" s="425">
        <v>48288</v>
      </c>
      <c r="B6655" s="12">
        <v>74</v>
      </c>
      <c r="C6655" s="426">
        <v>21.758333333333336</v>
      </c>
      <c r="D6655" s="426">
        <v>26.554066666666671</v>
      </c>
      <c r="E6655" s="14">
        <v>3.3489456910952109</v>
      </c>
      <c r="F6655" s="14">
        <v>0</v>
      </c>
    </row>
    <row r="6656" spans="1:6" x14ac:dyDescent="0.3">
      <c r="A6656" s="425">
        <v>48289</v>
      </c>
      <c r="B6656" s="12">
        <v>75</v>
      </c>
      <c r="C6656" s="426">
        <v>8.1624999999999996</v>
      </c>
      <c r="D6656" s="426">
        <v>26.571133333333336</v>
      </c>
      <c r="E6656" s="14">
        <v>3.3558565007513397</v>
      </c>
      <c r="F6656" s="14">
        <v>0</v>
      </c>
    </row>
    <row r="6657" spans="1:6" x14ac:dyDescent="0.3">
      <c r="A6657" s="425">
        <v>48290</v>
      </c>
      <c r="B6657" s="12">
        <v>76</v>
      </c>
      <c r="C6657" s="426">
        <v>8.1444444444444439</v>
      </c>
      <c r="D6657" s="426">
        <v>26.704822222222223</v>
      </c>
      <c r="E6657" s="14">
        <v>3.4104258309531628</v>
      </c>
      <c r="F6657" s="14">
        <v>0</v>
      </c>
    </row>
    <row r="6658" spans="1:6" x14ac:dyDescent="0.3">
      <c r="A6658" s="425">
        <v>48291</v>
      </c>
      <c r="B6658" s="12">
        <v>77</v>
      </c>
      <c r="C6658" s="426">
        <v>5.6333333333333337</v>
      </c>
      <c r="D6658" s="426">
        <v>26.5626</v>
      </c>
      <c r="E6658" s="14">
        <v>3.3523995281445873</v>
      </c>
      <c r="F6658" s="14">
        <v>0</v>
      </c>
    </row>
    <row r="6659" spans="1:6" x14ac:dyDescent="0.3">
      <c r="A6659" s="425">
        <v>48292</v>
      </c>
      <c r="B6659" s="12">
        <v>78</v>
      </c>
      <c r="C6659" s="426">
        <v>7.6388888888888875</v>
      </c>
      <c r="D6659" s="426">
        <v>26.591044444444446</v>
      </c>
      <c r="E6659" s="14">
        <v>3.363934969327588</v>
      </c>
      <c r="F6659" s="14">
        <v>0</v>
      </c>
    </row>
    <row r="6660" spans="1:6" x14ac:dyDescent="0.3">
      <c r="A6660" s="425">
        <v>48293</v>
      </c>
      <c r="B6660" s="12">
        <v>79</v>
      </c>
      <c r="C6660" s="426">
        <v>7.8611111111111107</v>
      </c>
      <c r="D6660" s="426">
        <v>26.480111111111114</v>
      </c>
      <c r="E6660" s="14">
        <v>3.3191436403212284</v>
      </c>
      <c r="F6660" s="14">
        <v>0</v>
      </c>
    </row>
    <row r="6661" spans="1:6" x14ac:dyDescent="0.3">
      <c r="A6661" s="425">
        <v>48294</v>
      </c>
      <c r="B6661" s="12">
        <v>80</v>
      </c>
      <c r="C6661" s="426">
        <v>19.727777777777781</v>
      </c>
      <c r="D6661" s="426">
        <v>26.448822222222226</v>
      </c>
      <c r="E6661" s="14">
        <v>3.3066058070252335</v>
      </c>
      <c r="F6661" s="14">
        <v>0</v>
      </c>
    </row>
    <row r="6662" spans="1:6" x14ac:dyDescent="0.3">
      <c r="A6662" s="425">
        <v>48295</v>
      </c>
      <c r="B6662" s="12">
        <v>81</v>
      </c>
      <c r="C6662" s="426">
        <v>21.9375</v>
      </c>
      <c r="D6662" s="426">
        <v>26.229800000000004</v>
      </c>
      <c r="E6662" s="14">
        <v>3.2200139329365824</v>
      </c>
      <c r="F6662" s="14">
        <v>0</v>
      </c>
    </row>
    <row r="6663" spans="1:6" x14ac:dyDescent="0.3">
      <c r="A6663" s="425">
        <v>48296</v>
      </c>
      <c r="B6663" s="12">
        <v>82</v>
      </c>
      <c r="C6663" s="426">
        <v>12.483333333333333</v>
      </c>
      <c r="D6663" s="426">
        <v>26.539844444444448</v>
      </c>
      <c r="E6663" s="14">
        <v>3.343196261341701</v>
      </c>
      <c r="F6663" s="14">
        <v>0</v>
      </c>
    </row>
    <row r="6664" spans="1:6" x14ac:dyDescent="0.3">
      <c r="A6664" s="425">
        <v>48297</v>
      </c>
      <c r="B6664" s="12">
        <v>83</v>
      </c>
      <c r="C6664" s="426">
        <v>1.51</v>
      </c>
      <c r="D6664" s="426">
        <v>26.448822222222223</v>
      </c>
      <c r="E6664" s="14">
        <v>3.3066058070252335</v>
      </c>
      <c r="F6664" s="14">
        <v>0</v>
      </c>
    </row>
    <row r="6665" spans="1:6" x14ac:dyDescent="0.3">
      <c r="A6665" s="425">
        <v>48298</v>
      </c>
      <c r="B6665" s="12">
        <v>84</v>
      </c>
      <c r="C6665" s="426">
        <v>6.1111111111111107</v>
      </c>
      <c r="D6665" s="426">
        <v>26.497177777777779</v>
      </c>
      <c r="E6665" s="14">
        <v>3.3260001716164043</v>
      </c>
      <c r="F6665" s="14">
        <v>0</v>
      </c>
    </row>
    <row r="6666" spans="1:6" x14ac:dyDescent="0.3">
      <c r="A6666" s="425">
        <v>48299</v>
      </c>
      <c r="B6666" s="12">
        <v>85</v>
      </c>
      <c r="C6666" s="426">
        <v>5.625</v>
      </c>
      <c r="D6666" s="426">
        <v>26.610955555555556</v>
      </c>
      <c r="E6666" s="14">
        <v>3.3720305264747359</v>
      </c>
      <c r="F6666" s="14">
        <v>0</v>
      </c>
    </row>
    <row r="6667" spans="1:6" x14ac:dyDescent="0.3">
      <c r="A6667" s="425">
        <v>48300</v>
      </c>
      <c r="B6667" s="12">
        <v>86</v>
      </c>
      <c r="C6667" s="426">
        <v>9.7833333333333332</v>
      </c>
      <c r="D6667" s="426">
        <v>26.463044444444449</v>
      </c>
      <c r="E6667" s="14">
        <v>3.31229961452896</v>
      </c>
      <c r="F6667" s="14">
        <v>0</v>
      </c>
    </row>
    <row r="6668" spans="1:6" x14ac:dyDescent="0.3">
      <c r="A6668" s="425">
        <v>48301</v>
      </c>
      <c r="B6668" s="12">
        <v>87</v>
      </c>
      <c r="C6668" s="426">
        <v>0.35000000000000003</v>
      </c>
      <c r="D6668" s="426">
        <v>26.511400000000002</v>
      </c>
      <c r="E6668" s="14">
        <v>3.3317235059989345</v>
      </c>
      <c r="F6668" s="14">
        <v>0</v>
      </c>
    </row>
    <row r="6669" spans="1:6" x14ac:dyDescent="0.3">
      <c r="A6669" s="425">
        <v>48302</v>
      </c>
      <c r="B6669" s="12">
        <v>88</v>
      </c>
      <c r="C6669" s="426">
        <v>11.795000000000002</v>
      </c>
      <c r="D6669" s="426">
        <v>26.5626</v>
      </c>
      <c r="E6669" s="14">
        <v>3.3523995281445873</v>
      </c>
      <c r="F6669" s="14">
        <v>0</v>
      </c>
    </row>
    <row r="6670" spans="1:6" x14ac:dyDescent="0.3">
      <c r="A6670" s="425">
        <v>48303</v>
      </c>
      <c r="B6670" s="12">
        <v>89</v>
      </c>
      <c r="C6670" s="426">
        <v>4.21</v>
      </c>
      <c r="D6670" s="426">
        <v>26.608111111111114</v>
      </c>
      <c r="E6670" s="14">
        <v>3.3708729716157024</v>
      </c>
      <c r="F6670" s="14">
        <v>0</v>
      </c>
    </row>
    <row r="6671" spans="1:6" x14ac:dyDescent="0.3">
      <c r="A6671" s="425">
        <v>48304</v>
      </c>
      <c r="B6671" s="12">
        <v>90</v>
      </c>
      <c r="C6671" s="426">
        <v>2.8</v>
      </c>
      <c r="D6671" s="426">
        <v>26.426066666666671</v>
      </c>
      <c r="E6671" s="14">
        <v>3.2975137565263752</v>
      </c>
      <c r="F6671" s="14">
        <v>0</v>
      </c>
    </row>
    <row r="6672" spans="1:6" x14ac:dyDescent="0.3">
      <c r="A6672" s="425">
        <v>48305</v>
      </c>
      <c r="B6672" s="12">
        <v>91</v>
      </c>
      <c r="C6672" s="426">
        <v>7.9111111111111097</v>
      </c>
      <c r="D6672" s="426">
        <v>26.650777777777776</v>
      </c>
      <c r="E6672" s="14">
        <v>3.3602706987788382</v>
      </c>
      <c r="F6672" s="14">
        <v>0</v>
      </c>
    </row>
    <row r="6673" spans="1:6" x14ac:dyDescent="0.3">
      <c r="A6673" s="425">
        <v>48306</v>
      </c>
      <c r="B6673" s="12">
        <v>92</v>
      </c>
      <c r="C6673" s="426">
        <v>5.4562499999999998</v>
      </c>
      <c r="D6673" s="426">
        <v>26.579666666666668</v>
      </c>
      <c r="E6673" s="14">
        <v>3.3315536626747968</v>
      </c>
      <c r="F6673" s="14">
        <v>0</v>
      </c>
    </row>
    <row r="6674" spans="1:6" x14ac:dyDescent="0.3">
      <c r="A6674" s="425">
        <v>48307</v>
      </c>
      <c r="B6674" s="12">
        <v>93</v>
      </c>
      <c r="C6674" s="426">
        <v>4.3187499999999996</v>
      </c>
      <c r="D6674" s="426">
        <v>26.596733333333333</v>
      </c>
      <c r="E6674" s="14">
        <v>3.3384260245262194</v>
      </c>
      <c r="F6674" s="14">
        <v>0</v>
      </c>
    </row>
    <row r="6675" spans="1:6" x14ac:dyDescent="0.3">
      <c r="A6675" s="425">
        <v>48308</v>
      </c>
      <c r="B6675" s="12">
        <v>94</v>
      </c>
      <c r="C6675" s="426">
        <v>2.916666666666667</v>
      </c>
      <c r="D6675" s="426">
        <v>26.42037777777778</v>
      </c>
      <c r="E6675" s="14">
        <v>3.2680107884213543</v>
      </c>
      <c r="F6675" s="14">
        <v>0</v>
      </c>
    </row>
    <row r="6676" spans="1:6" x14ac:dyDescent="0.3">
      <c r="A6676" s="425">
        <v>48309</v>
      </c>
      <c r="B6676" s="12">
        <v>95</v>
      </c>
      <c r="C6676" s="426">
        <v>10.293749999999999</v>
      </c>
      <c r="D6676" s="426">
        <v>26.573977777777777</v>
      </c>
      <c r="E6676" s="14">
        <v>3.3292656415616806</v>
      </c>
      <c r="F6676" s="14">
        <v>0</v>
      </c>
    </row>
    <row r="6677" spans="1:6" x14ac:dyDescent="0.3">
      <c r="A6677" s="425">
        <v>48310</v>
      </c>
      <c r="B6677" s="12">
        <v>96</v>
      </c>
      <c r="C6677" s="426">
        <v>13.434999999999999</v>
      </c>
      <c r="D6677" s="426">
        <v>26.511400000000002</v>
      </c>
      <c r="E6677" s="14">
        <v>3.3041886009906789</v>
      </c>
      <c r="F6677" s="14">
        <v>0</v>
      </c>
    </row>
    <row r="6678" spans="1:6" x14ac:dyDescent="0.3">
      <c r="A6678" s="425">
        <v>48311</v>
      </c>
      <c r="B6678" s="12">
        <v>97</v>
      </c>
      <c r="C6678" s="426">
        <v>8.8062499999999986</v>
      </c>
      <c r="D6678" s="426">
        <v>26.29237777777778</v>
      </c>
      <c r="E6678" s="14">
        <v>3.2177310568444679</v>
      </c>
      <c r="F6678" s="14">
        <v>0</v>
      </c>
    </row>
    <row r="6679" spans="1:6" x14ac:dyDescent="0.3">
      <c r="A6679" s="425">
        <v>48312</v>
      </c>
      <c r="B6679" s="12">
        <v>98</v>
      </c>
      <c r="C6679" s="426">
        <v>13.922222222222222</v>
      </c>
      <c r="D6679" s="426">
        <v>26.400466666666667</v>
      </c>
      <c r="E6679" s="14">
        <v>3.2601438562824567</v>
      </c>
      <c r="F6679" s="14">
        <v>0</v>
      </c>
    </row>
    <row r="6680" spans="1:6" x14ac:dyDescent="0.3">
      <c r="A6680" s="425">
        <v>48313</v>
      </c>
      <c r="B6680" s="12">
        <v>99</v>
      </c>
      <c r="C6680" s="426">
        <v>5.1333333333333337</v>
      </c>
      <c r="D6680" s="426">
        <v>26.061977777777777</v>
      </c>
      <c r="E6680" s="14">
        <v>3.1289715764186097</v>
      </c>
      <c r="F6680" s="14">
        <v>0</v>
      </c>
    </row>
    <row r="6681" spans="1:6" x14ac:dyDescent="0.3">
      <c r="A6681" s="425">
        <v>48314</v>
      </c>
      <c r="B6681" s="12">
        <v>100</v>
      </c>
      <c r="C6681" s="426">
        <v>9.5749999999999993</v>
      </c>
      <c r="D6681" s="426">
        <v>26.201355555555558</v>
      </c>
      <c r="E6681" s="14">
        <v>3.1823983469223576</v>
      </c>
      <c r="F6681" s="14">
        <v>0</v>
      </c>
    </row>
    <row r="6682" spans="1:6" x14ac:dyDescent="0.3">
      <c r="A6682" s="425">
        <v>48315</v>
      </c>
      <c r="B6682" s="12">
        <v>101</v>
      </c>
      <c r="C6682" s="426">
        <v>9.1222222222222218</v>
      </c>
      <c r="D6682" s="426">
        <v>26.531311111111116</v>
      </c>
      <c r="E6682" s="14">
        <v>3.3121495350152972</v>
      </c>
      <c r="F6682" s="14">
        <v>0</v>
      </c>
    </row>
    <row r="6683" spans="1:6" x14ac:dyDescent="0.3">
      <c r="A6683" s="425">
        <v>48316</v>
      </c>
      <c r="B6683" s="12">
        <v>102</v>
      </c>
      <c r="C6683" s="426">
        <v>7.4149999999999991</v>
      </c>
      <c r="D6683" s="426">
        <v>26.44028888888889</v>
      </c>
      <c r="E6683" s="14">
        <v>3.2758945652759119</v>
      </c>
      <c r="F6683" s="14">
        <v>0</v>
      </c>
    </row>
    <row r="6684" spans="1:6" x14ac:dyDescent="0.3">
      <c r="A6684" s="425">
        <v>48317</v>
      </c>
      <c r="B6684" s="12">
        <v>103</v>
      </c>
      <c r="C6684" s="426">
        <v>7.1166666666666663</v>
      </c>
      <c r="D6684" s="426">
        <v>26.534155555555557</v>
      </c>
      <c r="E6684" s="14">
        <v>3.3132881915556802</v>
      </c>
      <c r="F6684" s="14">
        <v>0</v>
      </c>
    </row>
    <row r="6685" spans="1:6" x14ac:dyDescent="0.3">
      <c r="A6685" s="425">
        <v>48318</v>
      </c>
      <c r="B6685" s="12">
        <v>104</v>
      </c>
      <c r="C6685" s="426">
        <v>2.5812499999999998</v>
      </c>
      <c r="D6685" s="426">
        <v>26.5626</v>
      </c>
      <c r="E6685" s="14">
        <v>3.3246937469202513</v>
      </c>
      <c r="F6685" s="14">
        <v>0</v>
      </c>
    </row>
    <row r="6686" spans="1:6" x14ac:dyDescent="0.3">
      <c r="A6686" s="425">
        <v>48319</v>
      </c>
      <c r="B6686" s="12">
        <v>105</v>
      </c>
      <c r="C6686" s="426">
        <v>9.2187499999999982</v>
      </c>
      <c r="D6686" s="426">
        <v>26.44028888888889</v>
      </c>
      <c r="E6686" s="14">
        <v>3.2758945652759119</v>
      </c>
      <c r="F6686" s="14">
        <v>0</v>
      </c>
    </row>
    <row r="6687" spans="1:6" x14ac:dyDescent="0.3">
      <c r="A6687" s="425">
        <v>48320</v>
      </c>
      <c r="B6687" s="12">
        <v>106</v>
      </c>
      <c r="C6687" s="426">
        <v>10.08888888888889</v>
      </c>
      <c r="D6687" s="426">
        <v>26.383400000000002</v>
      </c>
      <c r="E6687" s="14">
        <v>3.2534141695039991</v>
      </c>
      <c r="F6687" s="14">
        <v>0</v>
      </c>
    </row>
    <row r="6688" spans="1:6" x14ac:dyDescent="0.3">
      <c r="A6688" s="425">
        <v>48321</v>
      </c>
      <c r="B6688" s="12">
        <v>107</v>
      </c>
      <c r="C6688" s="426">
        <v>9.7687499999999989</v>
      </c>
      <c r="D6688" s="426">
        <v>26.431755555555554</v>
      </c>
      <c r="E6688" s="14">
        <v>3.2725137403783506</v>
      </c>
      <c r="F6688" s="14">
        <v>0</v>
      </c>
    </row>
    <row r="6689" spans="1:6" x14ac:dyDescent="0.3">
      <c r="A6689" s="425">
        <v>48322</v>
      </c>
      <c r="B6689" s="12">
        <v>108</v>
      </c>
      <c r="C6689" s="426">
        <v>6.15</v>
      </c>
      <c r="D6689" s="426">
        <v>26.622333333333337</v>
      </c>
      <c r="E6689" s="14">
        <v>3.3487579201791542</v>
      </c>
      <c r="F6689" s="14">
        <v>0</v>
      </c>
    </row>
    <row r="6690" spans="1:6" x14ac:dyDescent="0.3">
      <c r="A6690" s="425">
        <v>48323</v>
      </c>
      <c r="B6690" s="12">
        <v>109</v>
      </c>
      <c r="C6690" s="426">
        <v>4.9222222222222225</v>
      </c>
      <c r="D6690" s="426">
        <v>26.471577777777778</v>
      </c>
      <c r="E6690" s="14">
        <v>3.2883174195499554</v>
      </c>
      <c r="F6690" s="14">
        <v>0</v>
      </c>
    </row>
    <row r="6691" spans="1:6" x14ac:dyDescent="0.3">
      <c r="A6691" s="425">
        <v>48324</v>
      </c>
      <c r="B6691" s="12">
        <v>110</v>
      </c>
      <c r="C6691" s="426">
        <v>1.3875</v>
      </c>
      <c r="D6691" s="426">
        <v>26.531311111111112</v>
      </c>
      <c r="E6691" s="14">
        <v>3.3121495350152963</v>
      </c>
      <c r="F6691" s="14">
        <v>0</v>
      </c>
    </row>
    <row r="6692" spans="1:6" x14ac:dyDescent="0.3">
      <c r="A6692" s="425">
        <v>48325</v>
      </c>
      <c r="B6692" s="12">
        <v>111</v>
      </c>
      <c r="C6692" s="426">
        <v>2.2624999999999997</v>
      </c>
      <c r="D6692" s="426">
        <v>26.500022222222224</v>
      </c>
      <c r="E6692" s="14">
        <v>3.2996470841447385</v>
      </c>
      <c r="F6692" s="14">
        <v>0</v>
      </c>
    </row>
    <row r="6693" spans="1:6" x14ac:dyDescent="0.3">
      <c r="A6693" s="425">
        <v>48326</v>
      </c>
      <c r="B6693" s="12">
        <v>112</v>
      </c>
      <c r="C6693" s="426">
        <v>2.8444444444444446</v>
      </c>
      <c r="D6693" s="426">
        <v>26.42037777777778</v>
      </c>
      <c r="E6693" s="14">
        <v>3.2680107884213543</v>
      </c>
      <c r="F6693" s="14">
        <v>0</v>
      </c>
    </row>
    <row r="6694" spans="1:6" x14ac:dyDescent="0.3">
      <c r="A6694" s="425">
        <v>48327</v>
      </c>
      <c r="B6694" s="12">
        <v>113</v>
      </c>
      <c r="C6694" s="426">
        <v>3.2937499999999997</v>
      </c>
      <c r="D6694" s="426">
        <v>26.297000000000001</v>
      </c>
      <c r="E6694" s="14">
        <v>3.2195346350329568</v>
      </c>
      <c r="F6694" s="14">
        <v>0</v>
      </c>
    </row>
    <row r="6695" spans="1:6" x14ac:dyDescent="0.3">
      <c r="A6695" s="425">
        <v>48328</v>
      </c>
      <c r="B6695" s="12">
        <v>114</v>
      </c>
      <c r="C6695" s="426">
        <v>5.2555555555555555</v>
      </c>
      <c r="D6695" s="426">
        <v>26.2746</v>
      </c>
      <c r="E6695" s="14">
        <v>3.2108026374170966</v>
      </c>
      <c r="F6695" s="14">
        <v>0</v>
      </c>
    </row>
    <row r="6696" spans="1:6" x14ac:dyDescent="0.3">
      <c r="A6696" s="425">
        <v>48329</v>
      </c>
      <c r="B6696" s="12">
        <v>115</v>
      </c>
      <c r="C6696" s="426">
        <v>11.56111111111111</v>
      </c>
      <c r="D6696" s="426">
        <v>26.343577777777778</v>
      </c>
      <c r="E6696" s="14">
        <v>3.2377596179196999</v>
      </c>
      <c r="F6696" s="14">
        <v>0</v>
      </c>
    </row>
    <row r="6697" spans="1:6" x14ac:dyDescent="0.3">
      <c r="A6697" s="425">
        <v>48330</v>
      </c>
      <c r="B6697" s="12">
        <v>116</v>
      </c>
      <c r="C6697" s="426">
        <v>15.722222222222221</v>
      </c>
      <c r="D6697" s="426">
        <v>26.287399999999998</v>
      </c>
      <c r="E6697" s="14">
        <v>3.2157897523991839</v>
      </c>
      <c r="F6697" s="14">
        <v>0</v>
      </c>
    </row>
    <row r="6698" spans="1:6" x14ac:dyDescent="0.3">
      <c r="A6698" s="425">
        <v>48331</v>
      </c>
      <c r="B6698" s="12">
        <v>117</v>
      </c>
      <c r="C6698" s="426">
        <v>4.7222222222222223</v>
      </c>
      <c r="D6698" s="426">
        <v>26.340733333333336</v>
      </c>
      <c r="E6698" s="14">
        <v>3.2366440079772341</v>
      </c>
      <c r="F6698" s="14">
        <v>0</v>
      </c>
    </row>
    <row r="6699" spans="1:6" x14ac:dyDescent="0.3">
      <c r="A6699" s="425">
        <v>48332</v>
      </c>
      <c r="B6699" s="12">
        <v>118</v>
      </c>
      <c r="C6699" s="426">
        <v>8.6785714285714288</v>
      </c>
      <c r="D6699" s="426">
        <v>26.280999999999999</v>
      </c>
      <c r="E6699" s="14">
        <v>3.2132953290947079</v>
      </c>
      <c r="F6699" s="14">
        <v>0</v>
      </c>
    </row>
    <row r="6700" spans="1:6" x14ac:dyDescent="0.3">
      <c r="A6700" s="425">
        <v>48333</v>
      </c>
      <c r="B6700" s="12">
        <v>119</v>
      </c>
      <c r="C6700" s="426">
        <v>4.04</v>
      </c>
      <c r="D6700" s="426">
        <v>26.421800000000001</v>
      </c>
      <c r="E6700" s="14">
        <v>3.2685733565715216</v>
      </c>
      <c r="F6700" s="14">
        <v>0</v>
      </c>
    </row>
    <row r="6701" spans="1:6" x14ac:dyDescent="0.3">
      <c r="A6701" s="425">
        <v>48334</v>
      </c>
      <c r="B6701" s="12">
        <v>120</v>
      </c>
      <c r="C6701" s="426">
        <v>4.2666666666666657</v>
      </c>
      <c r="D6701" s="426">
        <v>26.329355555555559</v>
      </c>
      <c r="E6701" s="14">
        <v>3.2321849957355804</v>
      </c>
      <c r="F6701" s="14">
        <v>0</v>
      </c>
    </row>
    <row r="6702" spans="1:6" x14ac:dyDescent="0.3">
      <c r="A6702" s="425">
        <v>48335</v>
      </c>
      <c r="B6702" s="12">
        <v>121</v>
      </c>
      <c r="C6702" s="426">
        <v>3.0562500000000004</v>
      </c>
      <c r="D6702" s="426">
        <v>26.494333333333334</v>
      </c>
      <c r="E6702" s="14">
        <v>3.2699002410673761</v>
      </c>
      <c r="F6702" s="14">
        <v>0</v>
      </c>
    </row>
    <row r="6703" spans="1:6" x14ac:dyDescent="0.3">
      <c r="A6703" s="425">
        <v>48336</v>
      </c>
      <c r="B6703" s="12">
        <v>122</v>
      </c>
      <c r="C6703" s="426">
        <v>8.1187500000000004</v>
      </c>
      <c r="D6703" s="426">
        <v>26.278155555555557</v>
      </c>
      <c r="E6703" s="14">
        <v>3.1854190252665346</v>
      </c>
      <c r="F6703" s="14">
        <v>0</v>
      </c>
    </row>
    <row r="6704" spans="1:6" x14ac:dyDescent="0.3">
      <c r="A6704" s="425">
        <v>48337</v>
      </c>
      <c r="B6704" s="12">
        <v>123</v>
      </c>
      <c r="C6704" s="426">
        <v>5.9499999999999993</v>
      </c>
      <c r="D6704" s="426">
        <v>26.565444444444445</v>
      </c>
      <c r="E6704" s="14">
        <v>3.2981209005344119</v>
      </c>
      <c r="F6704" s="14">
        <v>0</v>
      </c>
    </row>
    <row r="6705" spans="1:6" x14ac:dyDescent="0.3">
      <c r="A6705" s="425">
        <v>48338</v>
      </c>
      <c r="B6705" s="12">
        <v>124</v>
      </c>
      <c r="C6705" s="426">
        <v>5.6187500000000004</v>
      </c>
      <c r="D6705" s="426">
        <v>26.599577777777782</v>
      </c>
      <c r="E6705" s="14">
        <v>3.3117428568271534</v>
      </c>
      <c r="F6705" s="14">
        <v>0</v>
      </c>
    </row>
    <row r="6706" spans="1:6" x14ac:dyDescent="0.3">
      <c r="A6706" s="425">
        <v>48339</v>
      </c>
      <c r="B6706" s="12">
        <v>125</v>
      </c>
      <c r="C6706" s="426">
        <v>3.6062499999999997</v>
      </c>
      <c r="D6706" s="426">
        <v>26.653622222222221</v>
      </c>
      <c r="E6706" s="14">
        <v>3.3334120166477414</v>
      </c>
      <c r="F6706" s="14">
        <v>0</v>
      </c>
    </row>
    <row r="6707" spans="1:6" x14ac:dyDescent="0.3">
      <c r="A6707" s="425">
        <v>48340</v>
      </c>
      <c r="B6707" s="12">
        <v>126</v>
      </c>
      <c r="C6707" s="426">
        <v>6.0142857142857151</v>
      </c>
      <c r="D6707" s="426">
        <v>26.525622222222225</v>
      </c>
      <c r="E6707" s="14">
        <v>3.2822909801531628</v>
      </c>
      <c r="F6707" s="14">
        <v>0</v>
      </c>
    </row>
    <row r="6708" spans="1:6" x14ac:dyDescent="0.3">
      <c r="A6708" s="425">
        <v>48341</v>
      </c>
      <c r="B6708" s="12">
        <v>127</v>
      </c>
      <c r="C6708" s="426">
        <v>15.559999999999999</v>
      </c>
      <c r="D6708" s="426">
        <v>26.426066666666667</v>
      </c>
      <c r="E6708" s="14">
        <v>3.2430093969143683</v>
      </c>
      <c r="F6708" s="14">
        <v>0</v>
      </c>
    </row>
    <row r="6709" spans="1:6" x14ac:dyDescent="0.3">
      <c r="A6709" s="425">
        <v>48342</v>
      </c>
      <c r="B6709" s="12">
        <v>128</v>
      </c>
      <c r="C6709" s="426">
        <v>12.84375</v>
      </c>
      <c r="D6709" s="426">
        <v>26.269622222222221</v>
      </c>
      <c r="E6709" s="14">
        <v>3.1821245318563975</v>
      </c>
      <c r="F6709" s="14">
        <v>0</v>
      </c>
    </row>
    <row r="6710" spans="1:6" x14ac:dyDescent="0.3">
      <c r="A6710" s="425">
        <v>48343</v>
      </c>
      <c r="B6710" s="12">
        <v>129</v>
      </c>
      <c r="C6710" s="426">
        <v>3.4111111111111114</v>
      </c>
      <c r="D6710" s="426">
        <v>26.533799999999999</v>
      </c>
      <c r="E6710" s="14">
        <v>3.285536291940732</v>
      </c>
      <c r="F6710" s="14">
        <v>0</v>
      </c>
    </row>
    <row r="6711" spans="1:6" x14ac:dyDescent="0.3">
      <c r="A6711" s="425">
        <v>48344</v>
      </c>
      <c r="B6711" s="12">
        <v>130</v>
      </c>
      <c r="C6711" s="426">
        <v>5.6277777777777773</v>
      </c>
      <c r="D6711" s="426">
        <v>26.312288888888894</v>
      </c>
      <c r="E6711" s="14">
        <v>3.1986275331264626</v>
      </c>
      <c r="F6711" s="14">
        <v>0</v>
      </c>
    </row>
    <row r="6712" spans="1:6" x14ac:dyDescent="0.3">
      <c r="A6712" s="425">
        <v>48345</v>
      </c>
      <c r="B6712" s="12">
        <v>131</v>
      </c>
      <c r="C6712" s="426">
        <v>17.3</v>
      </c>
      <c r="D6712" s="426">
        <v>26.107488888888888</v>
      </c>
      <c r="E6712" s="14">
        <v>3.1201078730487679</v>
      </c>
      <c r="F6712" s="14">
        <v>0</v>
      </c>
    </row>
    <row r="6713" spans="1:6" x14ac:dyDescent="0.3">
      <c r="A6713" s="425">
        <v>48346</v>
      </c>
      <c r="B6713" s="12">
        <v>132</v>
      </c>
      <c r="C6713" s="426">
        <v>25.466666666666665</v>
      </c>
      <c r="D6713" s="426">
        <v>26.191400000000002</v>
      </c>
      <c r="E6713" s="14">
        <v>3.1520670824497117</v>
      </c>
      <c r="F6713" s="14">
        <v>0</v>
      </c>
    </row>
    <row r="6714" spans="1:6" x14ac:dyDescent="0.3">
      <c r="A6714" s="425">
        <v>48347</v>
      </c>
      <c r="B6714" s="12">
        <v>133</v>
      </c>
      <c r="C6714" s="426">
        <v>14.129999999999999</v>
      </c>
      <c r="D6714" s="426">
        <v>26.207044444444449</v>
      </c>
      <c r="E6714" s="14">
        <v>3.1580580941010279</v>
      </c>
      <c r="F6714" s="14">
        <v>0</v>
      </c>
    </row>
    <row r="6715" spans="1:6" x14ac:dyDescent="0.3">
      <c r="A6715" s="425">
        <v>48348</v>
      </c>
      <c r="B6715" s="12">
        <v>134</v>
      </c>
      <c r="C6715" s="426">
        <v>19.899999999999999</v>
      </c>
      <c r="D6715" s="426">
        <v>26.121711111111111</v>
      </c>
      <c r="E6715" s="14">
        <v>3.1255040183190972</v>
      </c>
      <c r="F6715" s="14">
        <v>0</v>
      </c>
    </row>
    <row r="6716" spans="1:6" x14ac:dyDescent="0.3">
      <c r="A6716" s="425">
        <v>48349</v>
      </c>
      <c r="B6716" s="12">
        <v>135</v>
      </c>
      <c r="C6716" s="426">
        <v>13.175000000000001</v>
      </c>
      <c r="D6716" s="426">
        <v>26.300911111111112</v>
      </c>
      <c r="E6716" s="14">
        <v>3.1942192668209115</v>
      </c>
      <c r="F6716" s="14">
        <v>0</v>
      </c>
    </row>
    <row r="6717" spans="1:6" x14ac:dyDescent="0.3">
      <c r="A6717" s="425">
        <v>48350</v>
      </c>
      <c r="B6717" s="12">
        <v>136</v>
      </c>
      <c r="C6717" s="426">
        <v>10.9125</v>
      </c>
      <c r="D6717" s="426">
        <v>26.238333333333337</v>
      </c>
      <c r="E6717" s="14">
        <v>3.1700708231139854</v>
      </c>
      <c r="F6717" s="14">
        <v>0</v>
      </c>
    </row>
    <row r="6718" spans="1:6" x14ac:dyDescent="0.3">
      <c r="A6718" s="425">
        <v>48351</v>
      </c>
      <c r="B6718" s="12">
        <v>137</v>
      </c>
      <c r="C6718" s="426">
        <v>4.3049999999999997</v>
      </c>
      <c r="D6718" s="426">
        <v>26.147311111111112</v>
      </c>
      <c r="E6718" s="14">
        <v>3.1352383288397863</v>
      </c>
      <c r="F6718" s="14">
        <v>0</v>
      </c>
    </row>
    <row r="6719" spans="1:6" x14ac:dyDescent="0.3">
      <c r="A6719" s="425">
        <v>48352</v>
      </c>
      <c r="B6719" s="12">
        <v>138</v>
      </c>
      <c r="C6719" s="426">
        <v>19.018749999999997</v>
      </c>
      <c r="D6719" s="426">
        <v>26.351399999999998</v>
      </c>
      <c r="E6719" s="14">
        <v>3.2138224021063646</v>
      </c>
      <c r="F6719" s="14">
        <v>0</v>
      </c>
    </row>
    <row r="6720" spans="1:6" x14ac:dyDescent="0.3">
      <c r="A6720" s="425">
        <v>48353</v>
      </c>
      <c r="B6720" s="12">
        <v>139</v>
      </c>
      <c r="C6720" s="426">
        <v>8.3350000000000009</v>
      </c>
      <c r="D6720" s="426">
        <v>26.534155555555557</v>
      </c>
      <c r="E6720" s="14">
        <v>3.28567745662605</v>
      </c>
      <c r="F6720" s="14">
        <v>0</v>
      </c>
    </row>
    <row r="6721" spans="1:6" x14ac:dyDescent="0.3">
      <c r="A6721" s="425">
        <v>48354</v>
      </c>
      <c r="B6721" s="12">
        <v>140</v>
      </c>
      <c r="C6721" s="426">
        <v>8.90625</v>
      </c>
      <c r="D6721" s="426">
        <v>26.286688888888889</v>
      </c>
      <c r="E6721" s="14">
        <v>3.1887165711565975</v>
      </c>
      <c r="F6721" s="14">
        <v>0</v>
      </c>
    </row>
    <row r="6722" spans="1:6" x14ac:dyDescent="0.3">
      <c r="A6722" s="425">
        <v>48355</v>
      </c>
      <c r="B6722" s="12">
        <v>141</v>
      </c>
      <c r="C6722" s="426">
        <v>12.31875</v>
      </c>
      <c r="D6722" s="426">
        <v>26.235488888888888</v>
      </c>
      <c r="E6722" s="14">
        <v>3.1689770641618553</v>
      </c>
      <c r="F6722" s="14">
        <v>0</v>
      </c>
    </row>
    <row r="6723" spans="1:6" x14ac:dyDescent="0.3">
      <c r="A6723" s="425">
        <v>48356</v>
      </c>
      <c r="B6723" s="12">
        <v>142</v>
      </c>
      <c r="C6723" s="426">
        <v>11.556249999999999</v>
      </c>
      <c r="D6723" s="426">
        <v>26.044911111111112</v>
      </c>
      <c r="E6723" s="14">
        <v>3.0964648827085055</v>
      </c>
      <c r="F6723" s="14">
        <v>0</v>
      </c>
    </row>
    <row r="6724" spans="1:6" x14ac:dyDescent="0.3">
      <c r="A6724" s="425">
        <v>48357</v>
      </c>
      <c r="B6724" s="12">
        <v>143</v>
      </c>
      <c r="C6724" s="426">
        <v>10.292857142857143</v>
      </c>
      <c r="D6724" s="426">
        <v>26.391933333333334</v>
      </c>
      <c r="E6724" s="14">
        <v>3.2296376552766901</v>
      </c>
      <c r="F6724" s="14">
        <v>0</v>
      </c>
    </row>
    <row r="6725" spans="1:6" x14ac:dyDescent="0.3">
      <c r="A6725" s="425">
        <v>48358</v>
      </c>
      <c r="B6725" s="12">
        <v>144</v>
      </c>
      <c r="C6725" s="426">
        <v>8.2900000000000009</v>
      </c>
      <c r="D6725" s="426">
        <v>26.152999999999999</v>
      </c>
      <c r="E6725" s="14">
        <v>3.1374052211626595</v>
      </c>
      <c r="F6725" s="14">
        <v>0</v>
      </c>
    </row>
    <row r="6726" spans="1:6" x14ac:dyDescent="0.3">
      <c r="A6726" s="425">
        <v>48359</v>
      </c>
      <c r="B6726" s="12">
        <v>145</v>
      </c>
      <c r="C6726" s="426">
        <v>7.6055555555555561</v>
      </c>
      <c r="D6726" s="426">
        <v>26.030688888888889</v>
      </c>
      <c r="E6726" s="14">
        <v>3.0911141888741485</v>
      </c>
      <c r="F6726" s="14">
        <v>0</v>
      </c>
    </row>
    <row r="6727" spans="1:6" x14ac:dyDescent="0.3">
      <c r="A6727" s="425">
        <v>48360</v>
      </c>
      <c r="B6727" s="12">
        <v>146</v>
      </c>
      <c r="C6727" s="426">
        <v>19.259999999999998</v>
      </c>
      <c r="D6727" s="426">
        <v>26.161533333333338</v>
      </c>
      <c r="E6727" s="14">
        <v>3.1406580919246934</v>
      </c>
      <c r="F6727" s="14">
        <v>0</v>
      </c>
    </row>
    <row r="6728" spans="1:6" x14ac:dyDescent="0.3">
      <c r="A6728" s="425">
        <v>48361</v>
      </c>
      <c r="B6728" s="12">
        <v>147</v>
      </c>
      <c r="C6728" s="426">
        <v>11.94375</v>
      </c>
      <c r="D6728" s="426">
        <v>26.135933333333334</v>
      </c>
      <c r="E6728" s="14">
        <v>3.1309085945761139</v>
      </c>
      <c r="F6728" s="14">
        <v>0</v>
      </c>
    </row>
    <row r="6729" spans="1:6" x14ac:dyDescent="0.3">
      <c r="A6729" s="425">
        <v>48362</v>
      </c>
      <c r="B6729" s="12">
        <v>148</v>
      </c>
      <c r="C6729" s="426">
        <v>10.8125</v>
      </c>
      <c r="D6729" s="426">
        <v>26.161533333333338</v>
      </c>
      <c r="E6729" s="14">
        <v>3.1406580919246934</v>
      </c>
      <c r="F6729" s="14">
        <v>0</v>
      </c>
    </row>
    <row r="6730" spans="1:6" x14ac:dyDescent="0.3">
      <c r="A6730" s="425">
        <v>48363</v>
      </c>
      <c r="B6730" s="12">
        <v>149</v>
      </c>
      <c r="C6730" s="426">
        <v>12.735714285714286</v>
      </c>
      <c r="D6730" s="426">
        <v>26.050599999999999</v>
      </c>
      <c r="E6730" s="14">
        <v>3.098607514029041</v>
      </c>
      <c r="F6730" s="14">
        <v>0</v>
      </c>
    </row>
    <row r="6731" spans="1:6" x14ac:dyDescent="0.3">
      <c r="A6731" s="425">
        <v>48364</v>
      </c>
      <c r="B6731" s="12">
        <v>150</v>
      </c>
      <c r="C6731" s="426">
        <v>19.162500000000005</v>
      </c>
      <c r="D6731" s="426">
        <v>26.013622222222224</v>
      </c>
      <c r="E6731" s="14">
        <v>3.0847044476611702</v>
      </c>
      <c r="F6731" s="14">
        <v>0</v>
      </c>
    </row>
    <row r="6732" spans="1:6" x14ac:dyDescent="0.3">
      <c r="A6732" s="425">
        <v>48365</v>
      </c>
      <c r="B6732" s="12">
        <v>151</v>
      </c>
      <c r="C6732" s="426">
        <v>7.7777777777777777</v>
      </c>
      <c r="D6732" s="426">
        <v>26.007933333333334</v>
      </c>
      <c r="E6732" s="14">
        <v>3.082570554857103</v>
      </c>
      <c r="F6732" s="14">
        <v>0</v>
      </c>
    </row>
    <row r="6733" spans="1:6" x14ac:dyDescent="0.3">
      <c r="A6733" s="425">
        <v>48366</v>
      </c>
      <c r="B6733" s="12">
        <v>152</v>
      </c>
      <c r="C6733" s="426">
        <v>15.206249999999999</v>
      </c>
      <c r="D6733" s="426">
        <v>26.098955555555555</v>
      </c>
      <c r="E6733" s="14">
        <v>3.0906820105066148</v>
      </c>
      <c r="F6733" s="14">
        <v>0</v>
      </c>
    </row>
    <row r="6734" spans="1:6" x14ac:dyDescent="0.3">
      <c r="A6734" s="425">
        <v>48367</v>
      </c>
      <c r="B6734" s="12">
        <v>153</v>
      </c>
      <c r="C6734" s="426">
        <v>15.865000000000004</v>
      </c>
      <c r="D6734" s="426">
        <v>25.922599999999999</v>
      </c>
      <c r="E6734" s="14">
        <v>3.0250868749527942</v>
      </c>
      <c r="F6734" s="14">
        <v>0</v>
      </c>
    </row>
    <row r="6735" spans="1:6" x14ac:dyDescent="0.3">
      <c r="A6735" s="425">
        <v>48368</v>
      </c>
      <c r="B6735" s="12">
        <v>154</v>
      </c>
      <c r="C6735" s="426">
        <v>11.824999999999999</v>
      </c>
      <c r="D6735" s="426">
        <v>25.945355555555555</v>
      </c>
      <c r="E6735" s="14">
        <v>3.0334788835754889</v>
      </c>
      <c r="F6735" s="14">
        <v>0</v>
      </c>
    </row>
    <row r="6736" spans="1:6" x14ac:dyDescent="0.3">
      <c r="A6736" s="425">
        <v>48369</v>
      </c>
      <c r="B6736" s="12">
        <v>155</v>
      </c>
      <c r="C6736" s="426">
        <v>13.849999999999998</v>
      </c>
      <c r="D6736" s="426">
        <v>25.899844444444447</v>
      </c>
      <c r="E6736" s="14">
        <v>3.0167161117873538</v>
      </c>
      <c r="F6736" s="14">
        <v>0</v>
      </c>
    </row>
    <row r="6737" spans="1:6" x14ac:dyDescent="0.3">
      <c r="A6737" s="425">
        <v>48370</v>
      </c>
      <c r="B6737" s="12">
        <v>156</v>
      </c>
      <c r="C6737" s="426">
        <v>12.783333333333333</v>
      </c>
      <c r="D6737" s="426">
        <v>26.170066666666671</v>
      </c>
      <c r="E6737" s="14">
        <v>3.1174945568641119</v>
      </c>
      <c r="F6737" s="14">
        <v>0</v>
      </c>
    </row>
    <row r="6738" spans="1:6" x14ac:dyDescent="0.3">
      <c r="A6738" s="425">
        <v>48371</v>
      </c>
      <c r="B6738" s="12">
        <v>157</v>
      </c>
      <c r="C6738" s="426">
        <v>9.7375000000000007</v>
      </c>
      <c r="D6738" s="426">
        <v>26.255400000000002</v>
      </c>
      <c r="E6738" s="14">
        <v>3.1499460323339079</v>
      </c>
      <c r="F6738" s="14">
        <v>0</v>
      </c>
    </row>
    <row r="6739" spans="1:6" x14ac:dyDescent="0.3">
      <c r="A6739" s="425">
        <v>48372</v>
      </c>
      <c r="B6739" s="12">
        <v>158</v>
      </c>
      <c r="C6739" s="426">
        <v>9.004999999999999</v>
      </c>
      <c r="D6739" s="426">
        <v>26.147311111111115</v>
      </c>
      <c r="E6739" s="14">
        <v>3.108891788261301</v>
      </c>
      <c r="F6739" s="14">
        <v>0</v>
      </c>
    </row>
    <row r="6740" spans="1:6" x14ac:dyDescent="0.3">
      <c r="A6740" s="425">
        <v>48373</v>
      </c>
      <c r="B6740" s="12">
        <v>159</v>
      </c>
      <c r="C6740" s="426">
        <v>15.144444444444446</v>
      </c>
      <c r="D6740" s="426">
        <v>26.081888888888887</v>
      </c>
      <c r="E6740" s="14">
        <v>3.084278093692375</v>
      </c>
      <c r="F6740" s="14">
        <v>0</v>
      </c>
    </row>
    <row r="6741" spans="1:6" x14ac:dyDescent="0.3">
      <c r="A6741" s="425">
        <v>48374</v>
      </c>
      <c r="B6741" s="12">
        <v>160</v>
      </c>
      <c r="C6741" s="426">
        <v>11.975</v>
      </c>
      <c r="D6741" s="426">
        <v>25.93397777777778</v>
      </c>
      <c r="E6741" s="14">
        <v>3.029280222460164</v>
      </c>
      <c r="F6741" s="14">
        <v>0</v>
      </c>
    </row>
    <row r="6742" spans="1:6" x14ac:dyDescent="0.3">
      <c r="A6742" s="425">
        <v>48375</v>
      </c>
      <c r="B6742" s="12">
        <v>161</v>
      </c>
      <c r="C6742" s="426">
        <v>15.075000000000001</v>
      </c>
      <c r="D6742" s="426">
        <v>26.118866666666669</v>
      </c>
      <c r="E6742" s="14">
        <v>3.0981684500951814</v>
      </c>
      <c r="F6742" s="14">
        <v>0</v>
      </c>
    </row>
    <row r="6743" spans="1:6" x14ac:dyDescent="0.3">
      <c r="A6743" s="425">
        <v>48376</v>
      </c>
      <c r="B6743" s="12">
        <v>162</v>
      </c>
      <c r="C6743" s="426">
        <v>12.430000000000001</v>
      </c>
      <c r="D6743" s="426">
        <v>25.962422222222223</v>
      </c>
      <c r="E6743" s="14">
        <v>3.0397868431685331</v>
      </c>
      <c r="F6743" s="14">
        <v>0</v>
      </c>
    </row>
    <row r="6744" spans="1:6" x14ac:dyDescent="0.3">
      <c r="A6744" s="425">
        <v>48377</v>
      </c>
      <c r="B6744" s="12">
        <v>163</v>
      </c>
      <c r="C6744" s="426">
        <v>18.388888888888889</v>
      </c>
      <c r="D6744" s="426">
        <v>25.979488888888888</v>
      </c>
      <c r="E6744" s="14">
        <v>3.0461067709891259</v>
      </c>
      <c r="F6744" s="14">
        <v>0</v>
      </c>
    </row>
    <row r="6745" spans="1:6" x14ac:dyDescent="0.3">
      <c r="A6745" s="425">
        <v>48378</v>
      </c>
      <c r="B6745" s="12">
        <v>164</v>
      </c>
      <c r="C6745" s="426">
        <v>7.43</v>
      </c>
      <c r="D6745" s="426">
        <v>25.976644444444446</v>
      </c>
      <c r="E6745" s="14">
        <v>3.045052618237909</v>
      </c>
      <c r="F6745" s="14">
        <v>0</v>
      </c>
    </row>
    <row r="6746" spans="1:6" x14ac:dyDescent="0.3">
      <c r="A6746" s="425">
        <v>48379</v>
      </c>
      <c r="B6746" s="12">
        <v>165</v>
      </c>
      <c r="C6746" s="426">
        <v>3.1444444444444448</v>
      </c>
      <c r="D6746" s="426">
        <v>26.11602222222222</v>
      </c>
      <c r="E6746" s="14">
        <v>3.0970979558917286</v>
      </c>
      <c r="F6746" s="14">
        <v>0</v>
      </c>
    </row>
    <row r="6747" spans="1:6" x14ac:dyDescent="0.3">
      <c r="A6747" s="425">
        <v>48380</v>
      </c>
      <c r="B6747" s="12">
        <v>166</v>
      </c>
      <c r="C6747" s="426">
        <v>1.3187500000000001</v>
      </c>
      <c r="D6747" s="426">
        <v>26.138777777777779</v>
      </c>
      <c r="E6747" s="14">
        <v>3.1056712738484888</v>
      </c>
      <c r="F6747" s="14">
        <v>0</v>
      </c>
    </row>
    <row r="6748" spans="1:6" x14ac:dyDescent="0.3">
      <c r="A6748" s="425">
        <v>48381</v>
      </c>
      <c r="B6748" s="12">
        <v>167</v>
      </c>
      <c r="C6748" s="426">
        <v>4.0333333333333332</v>
      </c>
      <c r="D6748" s="426">
        <v>25.831577777777781</v>
      </c>
      <c r="E6748" s="14">
        <v>2.9917311153719313</v>
      </c>
      <c r="F6748" s="14">
        <v>0</v>
      </c>
    </row>
    <row r="6749" spans="1:6" x14ac:dyDescent="0.3">
      <c r="A6749" s="425">
        <v>48382</v>
      </c>
      <c r="B6749" s="12">
        <v>168</v>
      </c>
      <c r="C6749" s="426">
        <v>10.185714285714287</v>
      </c>
      <c r="D6749" s="426">
        <v>25.902688888888889</v>
      </c>
      <c r="E6749" s="14">
        <v>3.0177612959357654</v>
      </c>
      <c r="F6749" s="14">
        <v>0</v>
      </c>
    </row>
    <row r="6750" spans="1:6" x14ac:dyDescent="0.3">
      <c r="A6750" s="425">
        <v>48383</v>
      </c>
      <c r="B6750" s="12">
        <v>169</v>
      </c>
      <c r="C6750" s="426">
        <v>14.016666666666667</v>
      </c>
      <c r="D6750" s="426">
        <v>25.848644444444446</v>
      </c>
      <c r="E6750" s="14">
        <v>2.9979594803233587</v>
      </c>
      <c r="F6750" s="14">
        <v>0</v>
      </c>
    </row>
    <row r="6751" spans="1:6" x14ac:dyDescent="0.3">
      <c r="A6751" s="425">
        <v>48384</v>
      </c>
      <c r="B6751" s="12">
        <v>170</v>
      </c>
      <c r="C6751" s="426">
        <v>12.484999999999999</v>
      </c>
      <c r="D6751" s="426">
        <v>25.905533333333334</v>
      </c>
      <c r="E6751" s="14">
        <v>3.0188068117989499</v>
      </c>
      <c r="F6751" s="14">
        <v>0</v>
      </c>
    </row>
    <row r="6752" spans="1:6" x14ac:dyDescent="0.3">
      <c r="A6752" s="425">
        <v>48385</v>
      </c>
      <c r="B6752" s="12">
        <v>171</v>
      </c>
      <c r="C6752" s="426">
        <v>25.110000000000003</v>
      </c>
      <c r="D6752" s="426">
        <v>25.69788888888889</v>
      </c>
      <c r="E6752" s="14">
        <v>2.943353713789949</v>
      </c>
      <c r="F6752" s="14">
        <v>0</v>
      </c>
    </row>
    <row r="6753" spans="1:6" x14ac:dyDescent="0.3">
      <c r="A6753" s="425">
        <v>48386</v>
      </c>
      <c r="B6753" s="12">
        <v>172</v>
      </c>
      <c r="C6753" s="426">
        <v>16.84375</v>
      </c>
      <c r="D6753" s="426">
        <v>25.894155555555557</v>
      </c>
      <c r="E6753" s="14">
        <v>3.0146267384944938</v>
      </c>
      <c r="F6753" s="14">
        <v>0</v>
      </c>
    </row>
    <row r="6754" spans="1:6" x14ac:dyDescent="0.3">
      <c r="A6754" s="425">
        <v>48387</v>
      </c>
      <c r="B6754" s="12">
        <v>173</v>
      </c>
      <c r="C6754" s="426">
        <v>9.0062500000000014</v>
      </c>
      <c r="D6754" s="426">
        <v>26.079044444444445</v>
      </c>
      <c r="E6754" s="14">
        <v>3.0832119431393239</v>
      </c>
      <c r="F6754" s="14">
        <v>0</v>
      </c>
    </row>
    <row r="6755" spans="1:6" x14ac:dyDescent="0.3">
      <c r="A6755" s="425">
        <v>48388</v>
      </c>
      <c r="B6755" s="12">
        <v>174</v>
      </c>
      <c r="C6755" s="426">
        <v>12.583333333333334</v>
      </c>
      <c r="D6755" s="426">
        <v>25.848644444444446</v>
      </c>
      <c r="E6755" s="14">
        <v>2.9979594803233574</v>
      </c>
      <c r="F6755" s="14">
        <v>0</v>
      </c>
    </row>
    <row r="6756" spans="1:6" x14ac:dyDescent="0.3">
      <c r="A6756" s="425">
        <v>48389</v>
      </c>
      <c r="B6756" s="12">
        <v>175</v>
      </c>
      <c r="C6756" s="426">
        <v>9.7062500000000007</v>
      </c>
      <c r="D6756" s="426">
        <v>25.746244444444443</v>
      </c>
      <c r="E6756" s="14">
        <v>2.9607677901912579</v>
      </c>
      <c r="F6756" s="14">
        <v>0</v>
      </c>
    </row>
    <row r="6757" spans="1:6" x14ac:dyDescent="0.3">
      <c r="A6757" s="425">
        <v>48390</v>
      </c>
      <c r="B6757" s="12">
        <v>176</v>
      </c>
      <c r="C6757" s="426">
        <v>24.727777777777778</v>
      </c>
      <c r="D6757" s="426">
        <v>25.586600000000004</v>
      </c>
      <c r="E6757" s="14">
        <v>2.9036368627998193</v>
      </c>
      <c r="F6757" s="14">
        <v>0</v>
      </c>
    </row>
    <row r="6758" spans="1:6" x14ac:dyDescent="0.3">
      <c r="A6758" s="425">
        <v>48391</v>
      </c>
      <c r="B6758" s="12">
        <v>177</v>
      </c>
      <c r="C6758" s="426">
        <v>14.915000000000001</v>
      </c>
      <c r="D6758" s="426">
        <v>25.905533333333334</v>
      </c>
      <c r="E6758" s="14">
        <v>3.0188068117989499</v>
      </c>
      <c r="F6758" s="14">
        <v>0</v>
      </c>
    </row>
    <row r="6759" spans="1:6" x14ac:dyDescent="0.3">
      <c r="A6759" s="425">
        <v>48392</v>
      </c>
      <c r="B6759" s="12">
        <v>178</v>
      </c>
      <c r="C6759" s="426">
        <v>11.699999999999998</v>
      </c>
      <c r="D6759" s="426">
        <v>25.942511111111113</v>
      </c>
      <c r="E6759" s="14">
        <v>3.0324287200232614</v>
      </c>
      <c r="F6759" s="14">
        <v>0</v>
      </c>
    </row>
    <row r="6760" spans="1:6" x14ac:dyDescent="0.3">
      <c r="A6760" s="425">
        <v>48393</v>
      </c>
      <c r="B6760" s="12">
        <v>179</v>
      </c>
      <c r="C6760" s="426">
        <v>1.9833333333333334</v>
      </c>
      <c r="D6760" s="426">
        <v>25.842955555555555</v>
      </c>
      <c r="E6760" s="14">
        <v>2.9958820348581314</v>
      </c>
      <c r="F6760" s="14">
        <v>0</v>
      </c>
    </row>
    <row r="6761" spans="1:6" x14ac:dyDescent="0.3">
      <c r="A6761" s="425">
        <v>48394</v>
      </c>
      <c r="B6761" s="12">
        <v>180</v>
      </c>
      <c r="C6761" s="426">
        <v>8.6999999999999993</v>
      </c>
      <c r="D6761" s="426">
        <v>25.732022222222223</v>
      </c>
      <c r="E6761" s="14">
        <v>2.955636117401629</v>
      </c>
      <c r="F6761" s="14">
        <v>0</v>
      </c>
    </row>
    <row r="6762" spans="1:6" x14ac:dyDescent="0.3">
      <c r="A6762" s="425">
        <v>48395</v>
      </c>
      <c r="B6762" s="12">
        <v>181</v>
      </c>
      <c r="C6762" s="426">
        <v>7.7950000000000017</v>
      </c>
      <c r="D6762" s="426">
        <v>25.621088888888888</v>
      </c>
      <c r="E6762" s="14">
        <v>2.9158915251560393</v>
      </c>
      <c r="F6762" s="14">
        <v>0</v>
      </c>
    </row>
    <row r="6763" spans="1:6" x14ac:dyDescent="0.3">
      <c r="A6763" s="425">
        <v>48396</v>
      </c>
      <c r="B6763" s="12">
        <v>182</v>
      </c>
      <c r="C6763" s="426">
        <v>13.324999999999999</v>
      </c>
      <c r="D6763" s="426">
        <v>25.669444444444444</v>
      </c>
      <c r="E6763" s="14">
        <v>2.9580118319938578</v>
      </c>
      <c r="F6763" s="14">
        <v>0</v>
      </c>
    </row>
    <row r="6764" spans="1:6" x14ac:dyDescent="0.3">
      <c r="A6764" s="425">
        <v>48397</v>
      </c>
      <c r="B6764" s="12">
        <v>183</v>
      </c>
      <c r="C6764" s="426">
        <v>10.938888888888888</v>
      </c>
      <c r="D6764" s="426">
        <v>25.459240000000001</v>
      </c>
      <c r="E6764" s="14">
        <v>2.8830272326553912</v>
      </c>
      <c r="F6764" s="14">
        <v>0</v>
      </c>
    </row>
    <row r="6765" spans="1:6" x14ac:dyDescent="0.3">
      <c r="A6765" s="425">
        <v>48398</v>
      </c>
      <c r="B6765" s="12">
        <v>184</v>
      </c>
      <c r="C6765" s="426">
        <v>16.055</v>
      </c>
      <c r="D6765" s="426">
        <v>25.4618</v>
      </c>
      <c r="E6765" s="14">
        <v>2.8839296057213257</v>
      </c>
      <c r="F6765" s="14">
        <v>0</v>
      </c>
    </row>
    <row r="6766" spans="1:6" x14ac:dyDescent="0.3">
      <c r="A6766" s="425">
        <v>48399</v>
      </c>
      <c r="B6766" s="12">
        <v>185</v>
      </c>
      <c r="C6766" s="426">
        <v>13.19375</v>
      </c>
      <c r="D6766" s="426">
        <v>25.635311111111115</v>
      </c>
      <c r="E6766" s="14">
        <v>2.9457129327927731</v>
      </c>
      <c r="F6766" s="14">
        <v>0</v>
      </c>
    </row>
    <row r="6767" spans="1:6" x14ac:dyDescent="0.3">
      <c r="A6767" s="425">
        <v>48400</v>
      </c>
      <c r="B6767" s="12">
        <v>186</v>
      </c>
      <c r="C6767" s="426">
        <v>12.775</v>
      </c>
      <c r="D6767" s="426">
        <v>25.48171111111111</v>
      </c>
      <c r="E6767" s="14">
        <v>2.8909571616540095</v>
      </c>
      <c r="F6767" s="14">
        <v>0</v>
      </c>
    </row>
    <row r="6768" spans="1:6" x14ac:dyDescent="0.3">
      <c r="A6768" s="425">
        <v>48401</v>
      </c>
      <c r="B6768" s="12">
        <v>187</v>
      </c>
      <c r="C6768" s="426">
        <v>16.331250000000001</v>
      </c>
      <c r="D6768" s="426">
        <v>25.551400000000001</v>
      </c>
      <c r="E6768" s="14">
        <v>2.9156807366395259</v>
      </c>
      <c r="F6768" s="14">
        <v>0</v>
      </c>
    </row>
    <row r="6769" spans="1:6" x14ac:dyDescent="0.3">
      <c r="A6769" s="425">
        <v>48402</v>
      </c>
      <c r="B6769" s="12">
        <v>188</v>
      </c>
      <c r="C6769" s="426">
        <v>2.8444444444444441</v>
      </c>
      <c r="D6769" s="426">
        <v>25.697319999999998</v>
      </c>
      <c r="E6769" s="14">
        <v>2.9680913529735227</v>
      </c>
      <c r="F6769" s="14">
        <v>0</v>
      </c>
    </row>
    <row r="6770" spans="1:6" x14ac:dyDescent="0.3">
      <c r="A6770" s="425">
        <v>48403</v>
      </c>
      <c r="B6770" s="12">
        <v>189</v>
      </c>
      <c r="C6770" s="426">
        <v>2.0833333333333335</v>
      </c>
      <c r="D6770" s="426">
        <v>25.623080000000002</v>
      </c>
      <c r="E6770" s="14">
        <v>2.9413174367718269</v>
      </c>
      <c r="F6770" s="14">
        <v>0</v>
      </c>
    </row>
    <row r="6771" spans="1:6" x14ac:dyDescent="0.3">
      <c r="A6771" s="425">
        <v>48404</v>
      </c>
      <c r="B6771" s="12">
        <v>190</v>
      </c>
      <c r="C6771" s="426">
        <v>6.7055555555555557</v>
      </c>
      <c r="D6771" s="426">
        <v>25.812519999999999</v>
      </c>
      <c r="E6771" s="14">
        <v>3.0100850149883658</v>
      </c>
      <c r="F6771" s="14">
        <v>0</v>
      </c>
    </row>
    <row r="6772" spans="1:6" x14ac:dyDescent="0.3">
      <c r="A6772" s="425">
        <v>48405</v>
      </c>
      <c r="B6772" s="12">
        <v>191</v>
      </c>
      <c r="C6772" s="426">
        <v>11.725</v>
      </c>
      <c r="D6772" s="426">
        <v>25.707560000000001</v>
      </c>
      <c r="E6772" s="14">
        <v>2.971802039279797</v>
      </c>
      <c r="F6772" s="14">
        <v>0</v>
      </c>
    </row>
    <row r="6773" spans="1:6" x14ac:dyDescent="0.3">
      <c r="A6773" s="425">
        <v>48406</v>
      </c>
      <c r="B6773" s="12">
        <v>192</v>
      </c>
      <c r="C6773" s="426">
        <v>8.56111111111111</v>
      </c>
      <c r="D6773" s="426">
        <v>25.697319999999998</v>
      </c>
      <c r="E6773" s="14">
        <v>2.9680913529735227</v>
      </c>
      <c r="F6773" s="14">
        <v>0</v>
      </c>
    </row>
    <row r="6774" spans="1:6" x14ac:dyDescent="0.3">
      <c r="A6774" s="425">
        <v>48407</v>
      </c>
      <c r="B6774" s="12">
        <v>193</v>
      </c>
      <c r="C6774" s="426">
        <v>6.7944444444444443</v>
      </c>
      <c r="D6774" s="426">
        <v>25.707560000000001</v>
      </c>
      <c r="E6774" s="14">
        <v>2.971802039279797</v>
      </c>
      <c r="F6774" s="14">
        <v>0</v>
      </c>
    </row>
    <row r="6775" spans="1:6" x14ac:dyDescent="0.3">
      <c r="A6775" s="425">
        <v>48408</v>
      </c>
      <c r="B6775" s="12">
        <v>194</v>
      </c>
      <c r="C6775" s="426">
        <v>8.1166666666666671</v>
      </c>
      <c r="D6775" s="426">
        <v>25.766439999999999</v>
      </c>
      <c r="E6775" s="14">
        <v>2.9932220588305416</v>
      </c>
      <c r="F6775" s="14">
        <v>0</v>
      </c>
    </row>
    <row r="6776" spans="1:6" x14ac:dyDescent="0.3">
      <c r="A6776" s="425">
        <v>48409</v>
      </c>
      <c r="B6776" s="12">
        <v>195</v>
      </c>
      <c r="C6776" s="426">
        <v>16.105555555555554</v>
      </c>
      <c r="D6776" s="426">
        <v>25.982333333333337</v>
      </c>
      <c r="E6776" s="14">
        <v>3.072984656879084</v>
      </c>
      <c r="F6776" s="14">
        <v>0</v>
      </c>
    </row>
    <row r="6777" spans="1:6" x14ac:dyDescent="0.3">
      <c r="A6777" s="425">
        <v>48410</v>
      </c>
      <c r="B6777" s="12">
        <v>196</v>
      </c>
      <c r="C6777" s="426">
        <v>5.6083333333333334</v>
      </c>
      <c r="D6777" s="426">
        <v>25.723488888888888</v>
      </c>
      <c r="E6777" s="14">
        <v>2.9775827732211613</v>
      </c>
      <c r="F6777" s="14">
        <v>0</v>
      </c>
    </row>
    <row r="6778" spans="1:6" x14ac:dyDescent="0.3">
      <c r="A6778" s="425">
        <v>48411</v>
      </c>
      <c r="B6778" s="12">
        <v>197</v>
      </c>
      <c r="C6778" s="426">
        <v>15.344444444444447</v>
      </c>
      <c r="D6778" s="426">
        <v>25.45412</v>
      </c>
      <c r="E6778" s="14">
        <v>2.8812232858781179</v>
      </c>
      <c r="F6778" s="14">
        <v>0</v>
      </c>
    </row>
    <row r="6779" spans="1:6" x14ac:dyDescent="0.3">
      <c r="A6779" s="425">
        <v>48412</v>
      </c>
      <c r="B6779" s="12">
        <v>198</v>
      </c>
      <c r="C6779" s="426">
        <v>5.5277777777777777</v>
      </c>
      <c r="D6779" s="426">
        <v>25.643560000000001</v>
      </c>
      <c r="E6779" s="14">
        <v>2.9486807944635762</v>
      </c>
      <c r="F6779" s="14">
        <v>0</v>
      </c>
    </row>
    <row r="6780" spans="1:6" x14ac:dyDescent="0.3">
      <c r="A6780" s="425">
        <v>48413</v>
      </c>
      <c r="B6780" s="12">
        <v>199</v>
      </c>
      <c r="C6780" s="426">
        <v>12.614999999999998</v>
      </c>
      <c r="D6780" s="426">
        <v>25.582120000000003</v>
      </c>
      <c r="E6780" s="14">
        <v>2.9266421897261297</v>
      </c>
      <c r="F6780" s="14">
        <v>0</v>
      </c>
    </row>
    <row r="6781" spans="1:6" x14ac:dyDescent="0.3">
      <c r="A6781" s="425">
        <v>48414</v>
      </c>
      <c r="B6781" s="12">
        <v>200</v>
      </c>
      <c r="C6781" s="426">
        <v>13.334999999999999</v>
      </c>
      <c r="D6781" s="426">
        <v>25.820200000000003</v>
      </c>
      <c r="E6781" s="14">
        <v>3.0129040103642795</v>
      </c>
      <c r="F6781" s="14">
        <v>0</v>
      </c>
    </row>
    <row r="6782" spans="1:6" x14ac:dyDescent="0.3">
      <c r="A6782" s="425">
        <v>48415</v>
      </c>
      <c r="B6782" s="12">
        <v>201</v>
      </c>
      <c r="C6782" s="426">
        <v>17.656249999999996</v>
      </c>
      <c r="D6782" s="426">
        <v>25.840679999999999</v>
      </c>
      <c r="E6782" s="14">
        <v>3.0204332191396612</v>
      </c>
      <c r="F6782" s="14">
        <v>0</v>
      </c>
    </row>
    <row r="6783" spans="1:6" x14ac:dyDescent="0.3">
      <c r="A6783" s="425">
        <v>48416</v>
      </c>
      <c r="B6783" s="12">
        <v>202</v>
      </c>
      <c r="C6783" s="426">
        <v>3.9187500000000002</v>
      </c>
      <c r="D6783" s="426">
        <v>25.63588</v>
      </c>
      <c r="E6783" s="14">
        <v>2.9459175234785873</v>
      </c>
      <c r="F6783" s="14">
        <v>0</v>
      </c>
    </row>
    <row r="6784" spans="1:6" x14ac:dyDescent="0.3">
      <c r="A6784" s="425">
        <v>48417</v>
      </c>
      <c r="B6784" s="12">
        <v>203</v>
      </c>
      <c r="C6784" s="426">
        <v>5.8687500000000004</v>
      </c>
      <c r="D6784" s="426">
        <v>25.615400000000001</v>
      </c>
      <c r="E6784" s="14">
        <v>2.9385606025620166</v>
      </c>
      <c r="F6784" s="14">
        <v>0</v>
      </c>
    </row>
    <row r="6785" spans="1:6" x14ac:dyDescent="0.3">
      <c r="A6785" s="425">
        <v>48418</v>
      </c>
      <c r="B6785" s="12">
        <v>204</v>
      </c>
      <c r="C6785" s="426">
        <v>5.3055555555555554</v>
      </c>
      <c r="D6785" s="426">
        <v>25.630759999999999</v>
      </c>
      <c r="E6785" s="14">
        <v>2.9440766841859345</v>
      </c>
      <c r="F6785" s="14">
        <v>0</v>
      </c>
    </row>
    <row r="6786" spans="1:6" x14ac:dyDescent="0.3">
      <c r="A6786" s="425">
        <v>48419</v>
      </c>
      <c r="B6786" s="12">
        <v>205</v>
      </c>
      <c r="C6786" s="426">
        <v>4.05</v>
      </c>
      <c r="D6786" s="426">
        <v>25.523240000000001</v>
      </c>
      <c r="E6786" s="14">
        <v>2.9056665655460754</v>
      </c>
      <c r="F6786" s="14">
        <v>0</v>
      </c>
    </row>
    <row r="6787" spans="1:6" x14ac:dyDescent="0.3">
      <c r="A6787" s="425">
        <v>48420</v>
      </c>
      <c r="B6787" s="12">
        <v>206</v>
      </c>
      <c r="C6787" s="426">
        <v>5.56</v>
      </c>
      <c r="D6787" s="426">
        <v>25.658919999999998</v>
      </c>
      <c r="E6787" s="14">
        <v>2.9542145823779902</v>
      </c>
      <c r="F6787" s="14">
        <v>0</v>
      </c>
    </row>
    <row r="6788" spans="1:6" x14ac:dyDescent="0.3">
      <c r="A6788" s="425">
        <v>48421</v>
      </c>
      <c r="B6788" s="12">
        <v>207</v>
      </c>
      <c r="C6788" s="426">
        <v>9.8249999999999993</v>
      </c>
      <c r="D6788" s="426">
        <v>25.815079999999998</v>
      </c>
      <c r="E6788" s="14">
        <v>3.0110244100232531</v>
      </c>
      <c r="F6788" s="14">
        <v>0</v>
      </c>
    </row>
    <row r="6789" spans="1:6" x14ac:dyDescent="0.3">
      <c r="A6789" s="425">
        <v>48422</v>
      </c>
      <c r="B6789" s="12">
        <v>208</v>
      </c>
      <c r="C6789" s="426">
        <v>2.5625</v>
      </c>
      <c r="D6789" s="426">
        <v>25.687080000000002</v>
      </c>
      <c r="E6789" s="14">
        <v>2.964384968886467</v>
      </c>
      <c r="F6789" s="14">
        <v>0</v>
      </c>
    </row>
    <row r="6790" spans="1:6" x14ac:dyDescent="0.3">
      <c r="A6790" s="425">
        <v>48423</v>
      </c>
      <c r="B6790" s="12">
        <v>209</v>
      </c>
      <c r="C6790" s="426">
        <v>1.9055555555555554</v>
      </c>
      <c r="D6790" s="426">
        <v>25.681960000000004</v>
      </c>
      <c r="E6790" s="14">
        <v>2.9625333896551829</v>
      </c>
      <c r="F6790" s="14">
        <v>0</v>
      </c>
    </row>
    <row r="6791" spans="1:6" x14ac:dyDescent="0.3">
      <c r="A6791" s="425">
        <v>48424</v>
      </c>
      <c r="B6791" s="12">
        <v>210</v>
      </c>
      <c r="C6791" s="426">
        <v>1.1428571428571428</v>
      </c>
      <c r="D6791" s="426">
        <v>25.524377777777779</v>
      </c>
      <c r="E6791" s="14">
        <v>2.9060705517188259</v>
      </c>
      <c r="F6791" s="14">
        <v>0</v>
      </c>
    </row>
    <row r="6792" spans="1:6" x14ac:dyDescent="0.3">
      <c r="A6792" s="425">
        <v>48425</v>
      </c>
      <c r="B6792" s="12">
        <v>211</v>
      </c>
      <c r="C6792" s="426">
        <v>1.3222222222222222</v>
      </c>
      <c r="D6792" s="426">
        <v>25.336360000000003</v>
      </c>
      <c r="E6792" s="14">
        <v>2.8400261989226299</v>
      </c>
      <c r="F6792" s="14">
        <v>0</v>
      </c>
    </row>
    <row r="6793" spans="1:6" x14ac:dyDescent="0.3">
      <c r="A6793" s="425">
        <v>48426</v>
      </c>
      <c r="B6793" s="12">
        <v>212</v>
      </c>
      <c r="C6793" s="426">
        <v>5.5142857142857142</v>
      </c>
      <c r="D6793" s="426">
        <v>25.697320000000005</v>
      </c>
      <c r="E6793" s="14">
        <v>2.968091352973524</v>
      </c>
      <c r="F6793" s="14">
        <v>0</v>
      </c>
    </row>
    <row r="6794" spans="1:6" x14ac:dyDescent="0.3">
      <c r="A6794" s="425">
        <v>48427</v>
      </c>
      <c r="B6794" s="12">
        <v>213</v>
      </c>
      <c r="C6794" s="426">
        <v>2.6357142857142857</v>
      </c>
      <c r="D6794" s="426">
        <v>25.436199999999999</v>
      </c>
      <c r="E6794" s="14">
        <v>2.8749178626260323</v>
      </c>
      <c r="F6794" s="14">
        <v>0</v>
      </c>
    </row>
    <row r="6795" spans="1:6" x14ac:dyDescent="0.3">
      <c r="A6795" s="425">
        <v>48428</v>
      </c>
      <c r="B6795" s="12">
        <v>214</v>
      </c>
      <c r="C6795" s="426">
        <v>3.0142857142857138</v>
      </c>
      <c r="D6795" s="426">
        <v>25.469480000000004</v>
      </c>
      <c r="E6795" s="14">
        <v>2.8866383239430862</v>
      </c>
      <c r="F6795" s="14">
        <v>0</v>
      </c>
    </row>
    <row r="6796" spans="1:6" x14ac:dyDescent="0.3">
      <c r="A6796" s="425">
        <v>48429</v>
      </c>
      <c r="B6796" s="12">
        <v>215</v>
      </c>
      <c r="C6796" s="426">
        <v>2.2700000000000005</v>
      </c>
      <c r="D6796" s="426">
        <v>25.584111111111113</v>
      </c>
      <c r="E6796" s="14">
        <v>2.9273539841117922</v>
      </c>
      <c r="F6796" s="14">
        <v>0</v>
      </c>
    </row>
    <row r="6797" spans="1:6" x14ac:dyDescent="0.3">
      <c r="A6797" s="425">
        <v>48430</v>
      </c>
      <c r="B6797" s="12">
        <v>216</v>
      </c>
      <c r="C6797" s="426">
        <v>3.5277777777777772</v>
      </c>
      <c r="D6797" s="426">
        <v>25.666600000000003</v>
      </c>
      <c r="E6797" s="14">
        <v>2.9569851007135508</v>
      </c>
      <c r="F6797" s="14">
        <v>0</v>
      </c>
    </row>
    <row r="6798" spans="1:6" x14ac:dyDescent="0.3">
      <c r="A6798" s="425">
        <v>48431</v>
      </c>
      <c r="B6798" s="12">
        <v>217</v>
      </c>
      <c r="C6798" s="426">
        <v>0.66666666666666663</v>
      </c>
      <c r="D6798" s="426">
        <v>25.761320000000005</v>
      </c>
      <c r="E6798" s="14">
        <v>2.9913537915921986</v>
      </c>
      <c r="F6798" s="14">
        <v>0</v>
      </c>
    </row>
    <row r="6799" spans="1:6" x14ac:dyDescent="0.3">
      <c r="A6799" s="425">
        <v>48432</v>
      </c>
      <c r="B6799" s="12">
        <v>218</v>
      </c>
      <c r="C6799" s="426">
        <v>0.45714285714285718</v>
      </c>
      <c r="D6799" s="426">
        <v>25.697320000000005</v>
      </c>
      <c r="E6799" s="14">
        <v>2.968091352973524</v>
      </c>
      <c r="F6799" s="14">
        <v>0</v>
      </c>
    </row>
    <row r="6800" spans="1:6" x14ac:dyDescent="0.3">
      <c r="A6800" s="425">
        <v>48433</v>
      </c>
      <c r="B6800" s="12">
        <v>219</v>
      </c>
      <c r="C6800" s="426">
        <v>4.8777777777777773</v>
      </c>
      <c r="D6800" s="426">
        <v>25.60004</v>
      </c>
      <c r="E6800" s="14">
        <v>2.9330541709394029</v>
      </c>
      <c r="F6800" s="14">
        <v>0</v>
      </c>
    </row>
    <row r="6801" spans="1:6" x14ac:dyDescent="0.3">
      <c r="A6801" s="425">
        <v>48434</v>
      </c>
      <c r="B6801" s="12">
        <v>220</v>
      </c>
      <c r="C6801" s="426">
        <v>3.0785714285714283</v>
      </c>
      <c r="D6801" s="426">
        <v>25.7178</v>
      </c>
      <c r="E6801" s="14">
        <v>2.975517029468592</v>
      </c>
      <c r="F6801" s="14">
        <v>0</v>
      </c>
    </row>
    <row r="6802" spans="1:6" x14ac:dyDescent="0.3">
      <c r="A6802" s="425">
        <v>48435</v>
      </c>
      <c r="B6802" s="12">
        <v>221</v>
      </c>
      <c r="C6802" s="426">
        <v>3.05</v>
      </c>
      <c r="D6802" s="426">
        <v>25.625640000000004</v>
      </c>
      <c r="E6802" s="14">
        <v>2.942236917741297</v>
      </c>
      <c r="F6802" s="14">
        <v>0</v>
      </c>
    </row>
    <row r="6803" spans="1:6" x14ac:dyDescent="0.3">
      <c r="A6803" s="425">
        <v>48436</v>
      </c>
      <c r="B6803" s="12">
        <v>222</v>
      </c>
      <c r="C6803" s="426">
        <v>4.1722222222222216</v>
      </c>
      <c r="D6803" s="426">
        <v>25.661480000000001</v>
      </c>
      <c r="E6803" s="14">
        <v>2.9551378199566289</v>
      </c>
      <c r="F6803" s="14">
        <v>0</v>
      </c>
    </row>
    <row r="6804" spans="1:6" x14ac:dyDescent="0.3">
      <c r="A6804" s="425">
        <v>48437</v>
      </c>
      <c r="B6804" s="12">
        <v>223</v>
      </c>
      <c r="C6804" s="426">
        <v>1.655</v>
      </c>
      <c r="D6804" s="426">
        <v>25.77412</v>
      </c>
      <c r="E6804" s="14">
        <v>2.996026481675115</v>
      </c>
      <c r="F6804" s="14">
        <v>0</v>
      </c>
    </row>
    <row r="6805" spans="1:6" x14ac:dyDescent="0.3">
      <c r="A6805" s="425">
        <v>48438</v>
      </c>
      <c r="B6805" s="12">
        <v>224</v>
      </c>
      <c r="C6805" s="426">
        <v>4.1449999999999996</v>
      </c>
      <c r="D6805" s="426">
        <v>25.753640000000001</v>
      </c>
      <c r="E6805" s="14">
        <v>2.9885534122031614</v>
      </c>
      <c r="F6805" s="14">
        <v>0</v>
      </c>
    </row>
    <row r="6806" spans="1:6" x14ac:dyDescent="0.3">
      <c r="A6806" s="425">
        <v>48439</v>
      </c>
      <c r="B6806" s="12">
        <v>225</v>
      </c>
      <c r="C6806" s="426">
        <v>2.8055555555555554</v>
      </c>
      <c r="D6806" s="426">
        <v>25.510439999999999</v>
      </c>
      <c r="E6806" s="14">
        <v>2.9011253562970931</v>
      </c>
      <c r="F6806" s="14">
        <v>0</v>
      </c>
    </row>
    <row r="6807" spans="1:6" x14ac:dyDescent="0.3">
      <c r="A6807" s="425">
        <v>48440</v>
      </c>
      <c r="B6807" s="12">
        <v>226</v>
      </c>
      <c r="C6807" s="426">
        <v>0.18571428571428572</v>
      </c>
      <c r="D6807" s="426">
        <v>25.533480000000001</v>
      </c>
      <c r="E6807" s="14">
        <v>2.9093043408626893</v>
      </c>
      <c r="F6807" s="14">
        <v>0</v>
      </c>
    </row>
    <row r="6808" spans="1:6" x14ac:dyDescent="0.3">
      <c r="A6808" s="425">
        <v>48441</v>
      </c>
      <c r="B6808" s="12">
        <v>227</v>
      </c>
      <c r="C6808" s="426">
        <v>0.38125000000000003</v>
      </c>
      <c r="D6808" s="426">
        <v>25.556519999999999</v>
      </c>
      <c r="E6808" s="14">
        <v>2.9175049702385554</v>
      </c>
      <c r="F6808" s="14">
        <v>0</v>
      </c>
    </row>
    <row r="6809" spans="1:6" x14ac:dyDescent="0.3">
      <c r="A6809" s="425">
        <v>48442</v>
      </c>
      <c r="B6809" s="12">
        <v>228</v>
      </c>
      <c r="C6809" s="426">
        <v>2.15</v>
      </c>
      <c r="D6809" s="426">
        <v>25.715239999999998</v>
      </c>
      <c r="E6809" s="14">
        <v>2.9745878783414672</v>
      </c>
      <c r="F6809" s="14">
        <v>0</v>
      </c>
    </row>
    <row r="6810" spans="1:6" x14ac:dyDescent="0.3">
      <c r="A6810" s="425">
        <v>48443</v>
      </c>
      <c r="B6810" s="12">
        <v>229</v>
      </c>
      <c r="C6810" s="426">
        <v>0.92499999999999993</v>
      </c>
      <c r="D6810" s="426">
        <v>25.751080000000002</v>
      </c>
      <c r="E6810" s="14">
        <v>2.9876204913613371</v>
      </c>
      <c r="F6810" s="14">
        <v>0</v>
      </c>
    </row>
    <row r="6811" spans="1:6" x14ac:dyDescent="0.3">
      <c r="A6811" s="425">
        <v>48444</v>
      </c>
      <c r="B6811" s="12">
        <v>230</v>
      </c>
      <c r="C6811" s="426">
        <v>1.2</v>
      </c>
      <c r="D6811" s="426">
        <v>25.418279999999996</v>
      </c>
      <c r="E6811" s="14">
        <v>2.8686254843539989</v>
      </c>
      <c r="F6811" s="14">
        <v>0</v>
      </c>
    </row>
    <row r="6812" spans="1:6" x14ac:dyDescent="0.3">
      <c r="A6812" s="425">
        <v>48445</v>
      </c>
      <c r="B6812" s="12">
        <v>231</v>
      </c>
      <c r="C6812" s="426">
        <v>3.7611111111111111</v>
      </c>
      <c r="D6812" s="426">
        <v>25.37988</v>
      </c>
      <c r="E6812" s="14">
        <v>2.8551857017033915</v>
      </c>
      <c r="F6812" s="14">
        <v>0</v>
      </c>
    </row>
    <row r="6813" spans="1:6" x14ac:dyDescent="0.3">
      <c r="A6813" s="425">
        <v>48446</v>
      </c>
      <c r="B6813" s="12">
        <v>232</v>
      </c>
      <c r="C6813" s="426">
        <v>0.19999999999999998</v>
      </c>
      <c r="D6813" s="426">
        <v>25.47972</v>
      </c>
      <c r="E6813" s="14">
        <v>2.8902536802736347</v>
      </c>
      <c r="F6813" s="14">
        <v>0</v>
      </c>
    </row>
    <row r="6814" spans="1:6" x14ac:dyDescent="0.3">
      <c r="A6814" s="425">
        <v>48447</v>
      </c>
      <c r="B6814" s="12">
        <v>233</v>
      </c>
      <c r="C6814" s="426">
        <v>1.6666666666666666E-2</v>
      </c>
      <c r="D6814" s="426">
        <v>25.649533333333334</v>
      </c>
      <c r="E6814" s="14">
        <v>2.9508316748788941</v>
      </c>
      <c r="F6814" s="14">
        <v>0</v>
      </c>
    </row>
    <row r="6815" spans="1:6" x14ac:dyDescent="0.3">
      <c r="A6815" s="425">
        <v>48448</v>
      </c>
      <c r="B6815" s="12">
        <v>234</v>
      </c>
      <c r="C6815" s="426">
        <v>0.47142857142857142</v>
      </c>
      <c r="D6815" s="426">
        <v>25.612839999999998</v>
      </c>
      <c r="E6815" s="14">
        <v>2.9376421939713748</v>
      </c>
      <c r="F6815" s="14">
        <v>0</v>
      </c>
    </row>
    <row r="6816" spans="1:6" x14ac:dyDescent="0.3">
      <c r="A6816" s="425">
        <v>48449</v>
      </c>
      <c r="B6816" s="12">
        <v>235</v>
      </c>
      <c r="C6816" s="426">
        <v>1.2749999999999999</v>
      </c>
      <c r="D6816" s="426">
        <v>25.589799999999997</v>
      </c>
      <c r="E6816" s="14">
        <v>2.9293885748541539</v>
      </c>
      <c r="F6816" s="14">
        <v>0</v>
      </c>
    </row>
    <row r="6817" spans="1:6" x14ac:dyDescent="0.3">
      <c r="A6817" s="425">
        <v>48450</v>
      </c>
      <c r="B6817" s="12">
        <v>236</v>
      </c>
      <c r="C6817" s="426">
        <v>0.16666666666666666</v>
      </c>
      <c r="D6817" s="426">
        <v>25.776679999999999</v>
      </c>
      <c r="E6817" s="14">
        <v>2.9969618285902162</v>
      </c>
      <c r="F6817" s="14">
        <v>0</v>
      </c>
    </row>
    <row r="6818" spans="1:6" x14ac:dyDescent="0.3">
      <c r="A6818" s="425">
        <v>48451</v>
      </c>
      <c r="B6818" s="12">
        <v>237</v>
      </c>
      <c r="C6818" s="426">
        <v>0.23333333333333334</v>
      </c>
      <c r="D6818" s="426">
        <v>25.651240000000001</v>
      </c>
      <c r="E6818" s="14">
        <v>2.9514464805289866</v>
      </c>
      <c r="F6818" s="14">
        <v>0</v>
      </c>
    </row>
    <row r="6819" spans="1:6" x14ac:dyDescent="0.3">
      <c r="A6819" s="425">
        <v>48452</v>
      </c>
      <c r="B6819" s="12">
        <v>238</v>
      </c>
      <c r="C6819" s="426">
        <v>4.0444444444444443</v>
      </c>
      <c r="D6819" s="426">
        <v>25.602600000000002</v>
      </c>
      <c r="E6819" s="14">
        <v>2.9339712396432418</v>
      </c>
      <c r="F6819" s="14">
        <v>0</v>
      </c>
    </row>
    <row r="6820" spans="1:6" x14ac:dyDescent="0.3">
      <c r="A6820" s="425">
        <v>48453</v>
      </c>
      <c r="B6820" s="12">
        <v>239</v>
      </c>
      <c r="C6820" s="426">
        <v>0.15</v>
      </c>
      <c r="D6820" s="426">
        <v>25.738280000000003</v>
      </c>
      <c r="E6820" s="14">
        <v>2.9829599281437638</v>
      </c>
      <c r="F6820" s="14">
        <v>0</v>
      </c>
    </row>
    <row r="6821" spans="1:6" x14ac:dyDescent="0.3">
      <c r="A6821" s="425">
        <v>48454</v>
      </c>
      <c r="B6821" s="12">
        <v>240</v>
      </c>
      <c r="C6821" s="426">
        <v>1.6</v>
      </c>
      <c r="D6821" s="426">
        <v>25.8202</v>
      </c>
      <c r="E6821" s="14">
        <v>3.012904010364279</v>
      </c>
      <c r="F6821" s="14">
        <v>0</v>
      </c>
    </row>
    <row r="6822" spans="1:6" x14ac:dyDescent="0.3">
      <c r="A6822" s="425">
        <v>48455</v>
      </c>
      <c r="B6822" s="12">
        <v>241</v>
      </c>
      <c r="C6822" s="426">
        <v>2.25</v>
      </c>
      <c r="D6822" s="426">
        <v>25.658920000000002</v>
      </c>
      <c r="E6822" s="14">
        <v>2.9542145823779911</v>
      </c>
      <c r="F6822" s="14">
        <v>0</v>
      </c>
    </row>
    <row r="6823" spans="1:6" x14ac:dyDescent="0.3">
      <c r="A6823" s="425">
        <v>48456</v>
      </c>
      <c r="B6823" s="12">
        <v>242</v>
      </c>
      <c r="C6823" s="426">
        <v>0.56111111111111112</v>
      </c>
      <c r="D6823" s="426">
        <v>25.551400000000001</v>
      </c>
      <c r="E6823" s="14">
        <v>2.9156807366395259</v>
      </c>
      <c r="F6823" s="14">
        <v>0</v>
      </c>
    </row>
    <row r="6824" spans="1:6" x14ac:dyDescent="0.3">
      <c r="A6824" s="425">
        <v>48457</v>
      </c>
      <c r="B6824" s="12">
        <v>243</v>
      </c>
      <c r="C6824" s="426">
        <v>0.16666666666666666</v>
      </c>
      <c r="D6824" s="426">
        <v>25.745960000000004</v>
      </c>
      <c r="E6824" s="14">
        <v>2.9857554579538359</v>
      </c>
      <c r="F6824" s="14">
        <v>0</v>
      </c>
    </row>
    <row r="6825" spans="1:6" x14ac:dyDescent="0.3">
      <c r="A6825" s="425">
        <v>48458</v>
      </c>
      <c r="B6825" s="12">
        <v>244</v>
      </c>
      <c r="C6825" s="426">
        <v>5</v>
      </c>
      <c r="D6825" s="426">
        <v>25.761319999999998</v>
      </c>
      <c r="E6825" s="14">
        <v>3.0164912184122996</v>
      </c>
      <c r="F6825" s="14">
        <v>0</v>
      </c>
    </row>
    <row r="6826" spans="1:6" x14ac:dyDescent="0.3">
      <c r="A6826" s="425">
        <v>48459</v>
      </c>
      <c r="B6826" s="12">
        <v>245</v>
      </c>
      <c r="C6826" s="426">
        <v>1.4777777777777779</v>
      </c>
      <c r="D6826" s="426">
        <v>25.63588</v>
      </c>
      <c r="E6826" s="14">
        <v>2.9706731329195835</v>
      </c>
      <c r="F6826" s="14">
        <v>0</v>
      </c>
    </row>
    <row r="6827" spans="1:6" x14ac:dyDescent="0.3">
      <c r="A6827" s="425">
        <v>48460</v>
      </c>
      <c r="B6827" s="12">
        <v>246</v>
      </c>
      <c r="C6827" s="426">
        <v>1.6055555555555554</v>
      </c>
      <c r="D6827" s="426">
        <v>25.710120000000003</v>
      </c>
      <c r="E6827" s="14">
        <v>2.9977113108635804</v>
      </c>
      <c r="F6827" s="14">
        <v>0</v>
      </c>
    </row>
    <row r="6828" spans="1:6" x14ac:dyDescent="0.3">
      <c r="A6828" s="425">
        <v>48461</v>
      </c>
      <c r="B6828" s="12">
        <v>247</v>
      </c>
      <c r="C6828" s="426">
        <v>0.42000000000000004</v>
      </c>
      <c r="D6828" s="426">
        <v>25.881640000000001</v>
      </c>
      <c r="E6828" s="14">
        <v>3.0610523246608659</v>
      </c>
      <c r="F6828" s="14">
        <v>0</v>
      </c>
    </row>
    <row r="6829" spans="1:6" x14ac:dyDescent="0.3">
      <c r="A6829" s="425">
        <v>48462</v>
      </c>
      <c r="B6829" s="12">
        <v>248</v>
      </c>
      <c r="C6829" s="426">
        <v>0.22999999999999998</v>
      </c>
      <c r="D6829" s="426">
        <v>25.733160000000002</v>
      </c>
      <c r="E6829" s="14">
        <v>3.0061488284051241</v>
      </c>
      <c r="F6829" s="14">
        <v>0</v>
      </c>
    </row>
    <row r="6830" spans="1:6" x14ac:dyDescent="0.3">
      <c r="A6830" s="425">
        <v>48463</v>
      </c>
      <c r="B6830" s="12">
        <v>249</v>
      </c>
      <c r="C6830" s="426">
        <v>2.1437500000000003</v>
      </c>
      <c r="D6830" s="426">
        <v>25.7818</v>
      </c>
      <c r="E6830" s="14">
        <v>3.0240336116231554</v>
      </c>
      <c r="F6830" s="14">
        <v>0</v>
      </c>
    </row>
    <row r="6831" spans="1:6" x14ac:dyDescent="0.3">
      <c r="A6831" s="425">
        <v>48464</v>
      </c>
      <c r="B6831" s="12">
        <v>250</v>
      </c>
      <c r="C6831" s="426">
        <v>7.0349999999999993</v>
      </c>
      <c r="D6831" s="426">
        <v>25.874244444444443</v>
      </c>
      <c r="E6831" s="14">
        <v>3.0582959754158998</v>
      </c>
      <c r="F6831" s="14">
        <v>0</v>
      </c>
    </row>
    <row r="6832" spans="1:6" x14ac:dyDescent="0.3">
      <c r="A6832" s="425">
        <v>48465</v>
      </c>
      <c r="B6832" s="12">
        <v>251</v>
      </c>
      <c r="C6832" s="426">
        <v>3.5350000000000001</v>
      </c>
      <c r="D6832" s="426">
        <v>25.794599999999996</v>
      </c>
      <c r="E6832" s="14">
        <v>3.0287564469176265</v>
      </c>
      <c r="F6832" s="14">
        <v>0</v>
      </c>
    </row>
    <row r="6833" spans="1:6" x14ac:dyDescent="0.3">
      <c r="A6833" s="425">
        <v>48466</v>
      </c>
      <c r="B6833" s="12">
        <v>252</v>
      </c>
      <c r="C6833" s="426">
        <v>2.2944444444444447</v>
      </c>
      <c r="D6833" s="426">
        <v>25.615400000000001</v>
      </c>
      <c r="E6833" s="14">
        <v>2.9632543891381671</v>
      </c>
      <c r="F6833" s="14">
        <v>0</v>
      </c>
    </row>
    <row r="6834" spans="1:6" x14ac:dyDescent="0.3">
      <c r="A6834" s="425">
        <v>48467</v>
      </c>
      <c r="B6834" s="12">
        <v>253</v>
      </c>
      <c r="C6834" s="426">
        <v>6.0062499999999996</v>
      </c>
      <c r="D6834" s="426">
        <v>25.594920000000002</v>
      </c>
      <c r="E6834" s="14">
        <v>2.9558529450785982</v>
      </c>
      <c r="F6834" s="14">
        <v>0</v>
      </c>
    </row>
    <row r="6835" spans="1:6" x14ac:dyDescent="0.3">
      <c r="A6835" s="425">
        <v>48468</v>
      </c>
      <c r="B6835" s="12">
        <v>254</v>
      </c>
      <c r="C6835" s="426">
        <v>2.1666666666666661</v>
      </c>
      <c r="D6835" s="426">
        <v>25.725480000000005</v>
      </c>
      <c r="E6835" s="14">
        <v>3.0033338798655262</v>
      </c>
      <c r="F6835" s="14">
        <v>0</v>
      </c>
    </row>
    <row r="6836" spans="1:6" x14ac:dyDescent="0.3">
      <c r="A6836" s="425">
        <v>48469</v>
      </c>
      <c r="B6836" s="12">
        <v>255</v>
      </c>
      <c r="C6836" s="426">
        <v>4.9999999999999996E-2</v>
      </c>
      <c r="D6836" s="426">
        <v>25.7818</v>
      </c>
      <c r="E6836" s="14">
        <v>3.0240336116231554</v>
      </c>
      <c r="F6836" s="14">
        <v>0</v>
      </c>
    </row>
    <row r="6837" spans="1:6" x14ac:dyDescent="0.3">
      <c r="A6837" s="425">
        <v>48470</v>
      </c>
      <c r="B6837" s="12">
        <v>256</v>
      </c>
      <c r="C6837" s="426">
        <v>0.5</v>
      </c>
      <c r="D6837" s="426">
        <v>25.697319999999998</v>
      </c>
      <c r="E6837" s="14">
        <v>2.9930332971161571</v>
      </c>
      <c r="F6837" s="14">
        <v>0</v>
      </c>
    </row>
    <row r="6838" spans="1:6" x14ac:dyDescent="0.3">
      <c r="A6838" s="425">
        <v>48471</v>
      </c>
      <c r="B6838" s="12">
        <v>257</v>
      </c>
      <c r="C6838" s="426">
        <v>1.1625000000000001</v>
      </c>
      <c r="D6838" s="426">
        <v>25.881640000000001</v>
      </c>
      <c r="E6838" s="14">
        <v>3.0610523246608659</v>
      </c>
      <c r="F6838" s="14">
        <v>0</v>
      </c>
    </row>
    <row r="6839" spans="1:6" x14ac:dyDescent="0.3">
      <c r="A6839" s="425">
        <v>48472</v>
      </c>
      <c r="B6839" s="12">
        <v>258</v>
      </c>
      <c r="C6839" s="426">
        <v>1.7777777777777777</v>
      </c>
      <c r="D6839" s="426">
        <v>25.857177777777778</v>
      </c>
      <c r="E6839" s="14">
        <v>3.0519438625067803</v>
      </c>
      <c r="F6839" s="14">
        <v>0</v>
      </c>
    </row>
    <row r="6840" spans="1:6" x14ac:dyDescent="0.3">
      <c r="A6840" s="425">
        <v>48473</v>
      </c>
      <c r="B6840" s="12">
        <v>259</v>
      </c>
      <c r="C6840" s="426">
        <v>5.7285714285714286</v>
      </c>
      <c r="D6840" s="426">
        <v>26.04206666666667</v>
      </c>
      <c r="E6840" s="14">
        <v>3.1214057863880935</v>
      </c>
      <c r="F6840" s="14">
        <v>0</v>
      </c>
    </row>
    <row r="6841" spans="1:6" x14ac:dyDescent="0.3">
      <c r="A6841" s="425">
        <v>48474</v>
      </c>
      <c r="B6841" s="12">
        <v>260</v>
      </c>
      <c r="C6841" s="426">
        <v>0.14285714285714285</v>
      </c>
      <c r="D6841" s="426">
        <v>26.187133333333332</v>
      </c>
      <c r="E6841" s="14">
        <v>3.1769091886813556</v>
      </c>
      <c r="F6841" s="14">
        <v>0</v>
      </c>
    </row>
    <row r="6842" spans="1:6" x14ac:dyDescent="0.3">
      <c r="A6842" s="425">
        <v>48475</v>
      </c>
      <c r="B6842" s="12">
        <v>261</v>
      </c>
      <c r="C6842" s="426">
        <v>0.5</v>
      </c>
      <c r="D6842" s="426">
        <v>26.133088888888889</v>
      </c>
      <c r="E6842" s="14">
        <v>3.1561280719010432</v>
      </c>
      <c r="F6842" s="14">
        <v>0</v>
      </c>
    </row>
    <row r="6843" spans="1:6" x14ac:dyDescent="0.3">
      <c r="A6843" s="425">
        <v>48476</v>
      </c>
      <c r="B6843" s="12">
        <v>262</v>
      </c>
      <c r="C6843" s="426">
        <v>0.55714285714285716</v>
      </c>
      <c r="D6843" s="426">
        <v>26.178600000000003</v>
      </c>
      <c r="E6843" s="14">
        <v>3.1736197846573395</v>
      </c>
      <c r="F6843" s="14">
        <v>0</v>
      </c>
    </row>
    <row r="6844" spans="1:6" x14ac:dyDescent="0.3">
      <c r="A6844" s="425">
        <v>48477</v>
      </c>
      <c r="B6844" s="12">
        <v>263</v>
      </c>
      <c r="C6844" s="426">
        <v>0</v>
      </c>
      <c r="D6844" s="426">
        <v>25.874244444444443</v>
      </c>
      <c r="E6844" s="14">
        <v>3.0582959754158998</v>
      </c>
      <c r="F6844" s="14">
        <v>0</v>
      </c>
    </row>
    <row r="6845" spans="1:6" x14ac:dyDescent="0.3">
      <c r="A6845" s="425">
        <v>48478</v>
      </c>
      <c r="B6845" s="12">
        <v>264</v>
      </c>
      <c r="C6845" s="426">
        <v>1.7437499999999999</v>
      </c>
      <c r="D6845" s="426">
        <v>25.80597777777778</v>
      </c>
      <c r="E6845" s="14">
        <v>3.0329602342666835</v>
      </c>
      <c r="F6845" s="14">
        <v>0</v>
      </c>
    </row>
    <row r="6846" spans="1:6" x14ac:dyDescent="0.3">
      <c r="A6846" s="425">
        <v>48479</v>
      </c>
      <c r="B6846" s="12">
        <v>265</v>
      </c>
      <c r="C6846" s="426">
        <v>1.5874999999999999</v>
      </c>
      <c r="D6846" s="426">
        <v>26.007933333333334</v>
      </c>
      <c r="E6846" s="14">
        <v>3.1084745090995991</v>
      </c>
      <c r="F6846" s="14">
        <v>0</v>
      </c>
    </row>
    <row r="6847" spans="1:6" x14ac:dyDescent="0.3">
      <c r="A6847" s="425">
        <v>48480</v>
      </c>
      <c r="B6847" s="12">
        <v>266</v>
      </c>
      <c r="C6847" s="426">
        <v>0.74285714285714277</v>
      </c>
      <c r="D6847" s="426">
        <v>26.101800000000001</v>
      </c>
      <c r="E6847" s="14">
        <v>3.1441530500510422</v>
      </c>
      <c r="F6847" s="14">
        <v>0</v>
      </c>
    </row>
    <row r="6848" spans="1:6" x14ac:dyDescent="0.3">
      <c r="A6848" s="425">
        <v>48481</v>
      </c>
      <c r="B6848" s="12">
        <v>267</v>
      </c>
      <c r="C6848" s="426">
        <v>0</v>
      </c>
      <c r="D6848" s="426">
        <v>25.817355555555558</v>
      </c>
      <c r="E6848" s="14">
        <v>3.0371693995629259</v>
      </c>
      <c r="F6848" s="14">
        <v>0</v>
      </c>
    </row>
    <row r="6849" spans="1:6" x14ac:dyDescent="0.3">
      <c r="A6849" s="425">
        <v>48482</v>
      </c>
      <c r="B6849" s="12">
        <v>268</v>
      </c>
      <c r="C6849" s="426">
        <v>0.94374999999999998</v>
      </c>
      <c r="D6849" s="426">
        <v>25.899844444444444</v>
      </c>
      <c r="E6849" s="14">
        <v>3.0678468933430714</v>
      </c>
      <c r="F6849" s="14">
        <v>0</v>
      </c>
    </row>
    <row r="6850" spans="1:6" x14ac:dyDescent="0.3">
      <c r="A6850" s="425">
        <v>48483</v>
      </c>
      <c r="B6850" s="12">
        <v>269</v>
      </c>
      <c r="C6850" s="426">
        <v>2.0874999999999999</v>
      </c>
      <c r="D6850" s="426">
        <v>26.141622222222225</v>
      </c>
      <c r="E6850" s="14">
        <v>3.1594011294834874</v>
      </c>
      <c r="F6850" s="14">
        <v>0</v>
      </c>
    </row>
    <row r="6851" spans="1:6" x14ac:dyDescent="0.3">
      <c r="A6851" s="425">
        <v>48484</v>
      </c>
      <c r="B6851" s="12">
        <v>270</v>
      </c>
      <c r="C6851" s="426">
        <v>0</v>
      </c>
      <c r="D6851" s="426">
        <v>26.170066666666671</v>
      </c>
      <c r="E6851" s="14">
        <v>3.1703334476584186</v>
      </c>
      <c r="F6851" s="14">
        <v>0</v>
      </c>
    </row>
    <row r="6852" spans="1:6" x14ac:dyDescent="0.3">
      <c r="A6852" s="425">
        <v>48485</v>
      </c>
      <c r="B6852" s="12">
        <v>271</v>
      </c>
      <c r="C6852" s="426">
        <v>0.57777777777777783</v>
      </c>
      <c r="D6852" s="426">
        <v>26.216999999999999</v>
      </c>
      <c r="E6852" s="14">
        <v>3.1884462693516902</v>
      </c>
      <c r="F6852" s="14">
        <v>0</v>
      </c>
    </row>
    <row r="6853" spans="1:6" x14ac:dyDescent="0.3">
      <c r="A6853" s="425">
        <v>48486</v>
      </c>
      <c r="B6853" s="12">
        <v>272</v>
      </c>
      <c r="C6853" s="426">
        <v>0.21249999999999999</v>
      </c>
      <c r="D6853" s="426">
        <v>26.252839999999999</v>
      </c>
      <c r="E6853" s="14">
        <v>3.2023404328839575</v>
      </c>
      <c r="F6853" s="14">
        <v>0</v>
      </c>
    </row>
    <row r="6854" spans="1:6" x14ac:dyDescent="0.3">
      <c r="A6854" s="425">
        <v>48487</v>
      </c>
      <c r="B6854" s="12">
        <v>273</v>
      </c>
      <c r="C6854" s="426">
        <v>0.95</v>
      </c>
      <c r="D6854" s="426">
        <v>26.109480000000001</v>
      </c>
      <c r="E6854" s="14">
        <v>3.1470885640386435</v>
      </c>
      <c r="F6854" s="14">
        <v>0</v>
      </c>
    </row>
    <row r="6855" spans="1:6" x14ac:dyDescent="0.3">
      <c r="A6855" s="425">
        <v>48488</v>
      </c>
      <c r="B6855" s="12">
        <v>274</v>
      </c>
      <c r="C6855" s="426">
        <v>5.5714285714285712</v>
      </c>
      <c r="D6855" s="426">
        <v>26.19652</v>
      </c>
      <c r="E6855" s="14">
        <v>3.2335399279374291</v>
      </c>
      <c r="F6855" s="14">
        <v>0</v>
      </c>
    </row>
    <row r="6856" spans="1:6" x14ac:dyDescent="0.3">
      <c r="A6856" s="425">
        <v>48489</v>
      </c>
      <c r="B6856" s="12">
        <v>275</v>
      </c>
      <c r="C6856" s="426">
        <v>7.5400000000000009</v>
      </c>
      <c r="D6856" s="426">
        <v>26.403880000000001</v>
      </c>
      <c r="E6856" s="14">
        <v>3.3158494653789616</v>
      </c>
      <c r="F6856" s="14">
        <v>0</v>
      </c>
    </row>
    <row r="6857" spans="1:6" x14ac:dyDescent="0.3">
      <c r="A6857" s="425">
        <v>48490</v>
      </c>
      <c r="B6857" s="12">
        <v>276</v>
      </c>
      <c r="C6857" s="426">
        <v>0</v>
      </c>
      <c r="D6857" s="426">
        <v>26.283560000000001</v>
      </c>
      <c r="E6857" s="14">
        <v>3.2678644387754772</v>
      </c>
      <c r="F6857" s="14">
        <v>0</v>
      </c>
    </row>
    <row r="6858" spans="1:6" x14ac:dyDescent="0.3">
      <c r="A6858" s="425">
        <v>48491</v>
      </c>
      <c r="B6858" s="12">
        <v>277</v>
      </c>
      <c r="C6858" s="426">
        <v>0.52222222222222225</v>
      </c>
      <c r="D6858" s="426">
        <v>26.36036</v>
      </c>
      <c r="E6858" s="14">
        <v>3.2984211741757385</v>
      </c>
      <c r="F6858" s="14">
        <v>0</v>
      </c>
    </row>
    <row r="6859" spans="1:6" x14ac:dyDescent="0.3">
      <c r="A6859" s="425">
        <v>48492</v>
      </c>
      <c r="B6859" s="12">
        <v>278</v>
      </c>
      <c r="C6859" s="426">
        <v>1.6111111111111112</v>
      </c>
      <c r="D6859" s="426">
        <v>26.437159999999999</v>
      </c>
      <c r="E6859" s="14">
        <v>3.3292321462019645</v>
      </c>
      <c r="F6859" s="14">
        <v>0</v>
      </c>
    </row>
    <row r="6860" spans="1:6" x14ac:dyDescent="0.3">
      <c r="A6860" s="425">
        <v>48493</v>
      </c>
      <c r="B6860" s="12">
        <v>279</v>
      </c>
      <c r="C6860" s="426">
        <v>4.8499999999999996</v>
      </c>
      <c r="D6860" s="426">
        <v>26.380839999999999</v>
      </c>
      <c r="E6860" s="14">
        <v>3.3066125457073747</v>
      </c>
      <c r="F6860" s="14">
        <v>0</v>
      </c>
    </row>
    <row r="6861" spans="1:6" x14ac:dyDescent="0.3">
      <c r="A6861" s="425">
        <v>48494</v>
      </c>
      <c r="B6861" s="12">
        <v>280</v>
      </c>
      <c r="C6861" s="426">
        <v>0.57999999999999996</v>
      </c>
      <c r="D6861" s="426">
        <v>26.411560000000001</v>
      </c>
      <c r="E6861" s="14">
        <v>3.3189335303552938</v>
      </c>
      <c r="F6861" s="14">
        <v>0</v>
      </c>
    </row>
    <row r="6862" spans="1:6" x14ac:dyDescent="0.3">
      <c r="A6862" s="425">
        <v>48495</v>
      </c>
      <c r="B6862" s="12">
        <v>281</v>
      </c>
      <c r="C6862" s="426">
        <v>2.6444444444444444</v>
      </c>
      <c r="D6862" s="426">
        <v>26.3322</v>
      </c>
      <c r="E6862" s="14">
        <v>3.2871875553159513</v>
      </c>
      <c r="F6862" s="14">
        <v>0</v>
      </c>
    </row>
    <row r="6863" spans="1:6" x14ac:dyDescent="0.3">
      <c r="A6863" s="425">
        <v>48496</v>
      </c>
      <c r="B6863" s="12">
        <v>282</v>
      </c>
      <c r="C6863" s="426">
        <v>2.7722222222222226</v>
      </c>
      <c r="D6863" s="426">
        <v>26.439720000000001</v>
      </c>
      <c r="E6863" s="14">
        <v>3.3302635653129968</v>
      </c>
      <c r="F6863" s="14">
        <v>0</v>
      </c>
    </row>
    <row r="6864" spans="1:6" x14ac:dyDescent="0.3">
      <c r="A6864" s="425">
        <v>48497</v>
      </c>
      <c r="B6864" s="12">
        <v>283</v>
      </c>
      <c r="C6864" s="426">
        <v>0.25</v>
      </c>
      <c r="D6864" s="426">
        <v>26.498600000000003</v>
      </c>
      <c r="E6864" s="14">
        <v>3.3540644454675648</v>
      </c>
      <c r="F6864" s="14">
        <v>0</v>
      </c>
    </row>
    <row r="6865" spans="1:6" x14ac:dyDescent="0.3">
      <c r="A6865" s="425">
        <v>48498</v>
      </c>
      <c r="B6865" s="12">
        <v>284</v>
      </c>
      <c r="C6865" s="426">
        <v>1.675</v>
      </c>
      <c r="D6865" s="426">
        <v>26.549800000000001</v>
      </c>
      <c r="E6865" s="14">
        <v>3.374882922885873</v>
      </c>
      <c r="F6865" s="14">
        <v>0</v>
      </c>
    </row>
    <row r="6866" spans="1:6" x14ac:dyDescent="0.3">
      <c r="A6866" s="425">
        <v>48499</v>
      </c>
      <c r="B6866" s="12">
        <v>285</v>
      </c>
      <c r="C6866" s="426">
        <v>5.5555555555555552E-2</v>
      </c>
      <c r="D6866" s="426">
        <v>26.60868</v>
      </c>
      <c r="E6866" s="14">
        <v>3.3989648220638036</v>
      </c>
      <c r="F6866" s="14">
        <v>0</v>
      </c>
    </row>
    <row r="6867" spans="1:6" x14ac:dyDescent="0.3">
      <c r="A6867" s="425">
        <v>48500</v>
      </c>
      <c r="B6867" s="12">
        <v>286</v>
      </c>
      <c r="C6867" s="426">
        <v>0</v>
      </c>
      <c r="D6867" s="426">
        <v>26.65476</v>
      </c>
      <c r="E6867" s="14">
        <v>3.4179166736901925</v>
      </c>
      <c r="F6867" s="14">
        <v>0</v>
      </c>
    </row>
    <row r="6868" spans="1:6" x14ac:dyDescent="0.3">
      <c r="A6868" s="425">
        <v>48501</v>
      </c>
      <c r="B6868" s="12">
        <v>287</v>
      </c>
      <c r="C6868" s="426">
        <v>1.6666666666666667</v>
      </c>
      <c r="D6868" s="426">
        <v>26.670120000000004</v>
      </c>
      <c r="E6868" s="14">
        <v>3.4242545032974672</v>
      </c>
      <c r="F6868" s="14">
        <v>0</v>
      </c>
    </row>
    <row r="6869" spans="1:6" x14ac:dyDescent="0.3">
      <c r="A6869" s="425">
        <v>48502</v>
      </c>
      <c r="B6869" s="12">
        <v>288</v>
      </c>
      <c r="C6869" s="426">
        <v>1.6714285714285713</v>
      </c>
      <c r="D6869" s="426">
        <v>26.5242</v>
      </c>
      <c r="E6869" s="14">
        <v>3.3644594769353389</v>
      </c>
      <c r="F6869" s="14">
        <v>0</v>
      </c>
    </row>
    <row r="6870" spans="1:6" x14ac:dyDescent="0.3">
      <c r="A6870" s="425">
        <v>48503</v>
      </c>
      <c r="B6870" s="12">
        <v>289</v>
      </c>
      <c r="C6870" s="426">
        <v>1.3666666666666667</v>
      </c>
      <c r="D6870" s="426">
        <v>26.434600000000003</v>
      </c>
      <c r="E6870" s="14">
        <v>3.328201010355369</v>
      </c>
      <c r="F6870" s="14">
        <v>0</v>
      </c>
    </row>
    <row r="6871" spans="1:6" x14ac:dyDescent="0.3">
      <c r="A6871" s="425">
        <v>48504</v>
      </c>
      <c r="B6871" s="12">
        <v>290</v>
      </c>
      <c r="C6871" s="426">
        <v>5.177777777777778</v>
      </c>
      <c r="D6871" s="426">
        <v>26.629159999999999</v>
      </c>
      <c r="E6871" s="14">
        <v>3.4073764584285469</v>
      </c>
      <c r="F6871" s="14">
        <v>0</v>
      </c>
    </row>
    <row r="6872" spans="1:6" x14ac:dyDescent="0.3">
      <c r="A6872" s="425">
        <v>48505</v>
      </c>
      <c r="B6872" s="12">
        <v>291</v>
      </c>
      <c r="C6872" s="426">
        <v>0.9</v>
      </c>
      <c r="D6872" s="426">
        <v>26.624040000000001</v>
      </c>
      <c r="E6872" s="14">
        <v>3.4052718386351843</v>
      </c>
      <c r="F6872" s="14">
        <v>0</v>
      </c>
    </row>
    <row r="6873" spans="1:6" x14ac:dyDescent="0.3">
      <c r="A6873" s="425">
        <v>48506</v>
      </c>
      <c r="B6873" s="12">
        <v>292</v>
      </c>
      <c r="C6873" s="426">
        <v>0</v>
      </c>
      <c r="D6873" s="426">
        <v>26.787880000000001</v>
      </c>
      <c r="E6873" s="14">
        <v>3.4731865352599187</v>
      </c>
      <c r="F6873" s="14">
        <v>0</v>
      </c>
    </row>
    <row r="6874" spans="1:6" x14ac:dyDescent="0.3">
      <c r="A6874" s="425">
        <v>48507</v>
      </c>
      <c r="B6874" s="12">
        <v>293</v>
      </c>
      <c r="C6874" s="426">
        <v>0.57999999999999996</v>
      </c>
      <c r="D6874" s="426">
        <v>26.711079999999999</v>
      </c>
      <c r="E6874" s="14">
        <v>3.4412056655286367</v>
      </c>
      <c r="F6874" s="14">
        <v>0</v>
      </c>
    </row>
    <row r="6875" spans="1:6" x14ac:dyDescent="0.3">
      <c r="A6875" s="425">
        <v>48508</v>
      </c>
      <c r="B6875" s="12">
        <v>294</v>
      </c>
      <c r="C6875" s="426">
        <v>2.5</v>
      </c>
      <c r="D6875" s="426">
        <v>26.847044444444442</v>
      </c>
      <c r="E6875" s="14">
        <v>3.4979996280664798</v>
      </c>
      <c r="F6875" s="14">
        <v>0</v>
      </c>
    </row>
    <row r="6876" spans="1:6" x14ac:dyDescent="0.3">
      <c r="A6876" s="425">
        <v>48509</v>
      </c>
      <c r="B6876" s="12">
        <v>295</v>
      </c>
      <c r="C6876" s="426">
        <v>0.58888888888888891</v>
      </c>
      <c r="D6876" s="426">
        <v>26.613799999999998</v>
      </c>
      <c r="E6876" s="14">
        <v>3.4010660206589542</v>
      </c>
      <c r="F6876" s="14">
        <v>0</v>
      </c>
    </row>
    <row r="6877" spans="1:6" x14ac:dyDescent="0.3">
      <c r="A6877" s="425">
        <v>48510</v>
      </c>
      <c r="B6877" s="12">
        <v>296</v>
      </c>
      <c r="C6877" s="426">
        <v>0.88888888888888884</v>
      </c>
      <c r="D6877" s="426">
        <v>26.58052</v>
      </c>
      <c r="E6877" s="14">
        <v>3.3874286015285593</v>
      </c>
      <c r="F6877" s="14">
        <v>0</v>
      </c>
    </row>
    <row r="6878" spans="1:6" x14ac:dyDescent="0.3">
      <c r="A6878" s="425">
        <v>48511</v>
      </c>
      <c r="B6878" s="12">
        <v>297</v>
      </c>
      <c r="C6878" s="426">
        <v>2.3937499999999998</v>
      </c>
      <c r="D6878" s="426">
        <v>26.521639999999998</v>
      </c>
      <c r="E6878" s="14">
        <v>3.3634186955634431</v>
      </c>
      <c r="F6878" s="14">
        <v>0</v>
      </c>
    </row>
    <row r="6879" spans="1:6" x14ac:dyDescent="0.3">
      <c r="A6879" s="425">
        <v>48512</v>
      </c>
      <c r="B6879" s="12">
        <v>298</v>
      </c>
      <c r="C6879" s="426">
        <v>2.125</v>
      </c>
      <c r="D6879" s="426">
        <v>26.728999999999999</v>
      </c>
      <c r="E6879" s="14">
        <v>3.4486448178912879</v>
      </c>
      <c r="F6879" s="14">
        <v>0</v>
      </c>
    </row>
    <row r="6880" spans="1:6" x14ac:dyDescent="0.3">
      <c r="A6880" s="425">
        <v>48513</v>
      </c>
      <c r="B6880" s="12">
        <v>299</v>
      </c>
      <c r="C6880" s="426">
        <v>3.8149999999999999</v>
      </c>
      <c r="D6880" s="426">
        <v>26.639400000000002</v>
      </c>
      <c r="E6880" s="14">
        <v>3.4115891206562048</v>
      </c>
      <c r="F6880" s="14">
        <v>0</v>
      </c>
    </row>
    <row r="6881" spans="1:6" x14ac:dyDescent="0.3">
      <c r="A6881" s="425">
        <v>48514</v>
      </c>
      <c r="B6881" s="12">
        <v>300</v>
      </c>
      <c r="C6881" s="426">
        <v>0.53749999999999998</v>
      </c>
      <c r="D6881" s="426">
        <v>26.695719999999998</v>
      </c>
      <c r="E6881" s="14">
        <v>3.4348404045650147</v>
      </c>
      <c r="F6881" s="14">
        <v>0</v>
      </c>
    </row>
    <row r="6882" spans="1:6" x14ac:dyDescent="0.3">
      <c r="A6882" s="425">
        <v>48515</v>
      </c>
      <c r="B6882" s="12">
        <v>301</v>
      </c>
      <c r="C6882" s="426">
        <v>4.1111111111111107</v>
      </c>
      <c r="D6882" s="426">
        <v>26.782760000000003</v>
      </c>
      <c r="E6882" s="14">
        <v>3.4710464546598465</v>
      </c>
      <c r="F6882" s="14">
        <v>0</v>
      </c>
    </row>
    <row r="6883" spans="1:6" x14ac:dyDescent="0.3">
      <c r="A6883" s="425">
        <v>48516</v>
      </c>
      <c r="B6883" s="12">
        <v>302</v>
      </c>
      <c r="C6883" s="426">
        <v>0.1111111111111111</v>
      </c>
      <c r="D6883" s="426">
        <v>26.798120000000001</v>
      </c>
      <c r="E6883" s="14">
        <v>3.4774701382107942</v>
      </c>
      <c r="F6883" s="14">
        <v>0</v>
      </c>
    </row>
    <row r="6884" spans="1:6" x14ac:dyDescent="0.3">
      <c r="A6884" s="425">
        <v>48517</v>
      </c>
      <c r="B6884" s="12">
        <v>303</v>
      </c>
      <c r="C6884" s="426">
        <v>5.322222222222222</v>
      </c>
      <c r="D6884" s="426">
        <v>26.813479999999998</v>
      </c>
      <c r="E6884" s="14">
        <v>3.4839041500869667</v>
      </c>
      <c r="F6884" s="14">
        <v>0</v>
      </c>
    </row>
    <row r="6885" spans="1:6" x14ac:dyDescent="0.3">
      <c r="A6885" s="425">
        <v>48518</v>
      </c>
      <c r="B6885" s="12">
        <v>304</v>
      </c>
      <c r="C6885" s="426">
        <v>3</v>
      </c>
      <c r="D6885" s="426">
        <v>26.979880000000001</v>
      </c>
      <c r="E6885" s="14">
        <v>3.5542694765295484</v>
      </c>
      <c r="F6885" s="14">
        <v>0</v>
      </c>
    </row>
    <row r="6886" spans="1:6" x14ac:dyDescent="0.3">
      <c r="A6886" s="425">
        <v>48519</v>
      </c>
      <c r="B6886" s="12">
        <v>305</v>
      </c>
      <c r="C6886" s="426">
        <v>0.78888888888888886</v>
      </c>
      <c r="D6886" s="426">
        <v>26.792999999999999</v>
      </c>
      <c r="E6886" s="14">
        <v>3.5038140561816213</v>
      </c>
      <c r="F6886" s="14">
        <v>0</v>
      </c>
    </row>
    <row r="6887" spans="1:6" x14ac:dyDescent="0.3">
      <c r="A6887" s="425">
        <v>48520</v>
      </c>
      <c r="B6887" s="12">
        <v>306</v>
      </c>
      <c r="C6887" s="426">
        <v>0.68888888888888888</v>
      </c>
      <c r="D6887" s="426">
        <v>26.723880000000001</v>
      </c>
      <c r="E6887" s="14">
        <v>3.4747680619895811</v>
      </c>
      <c r="F6887" s="14">
        <v>0</v>
      </c>
    </row>
    <row r="6888" spans="1:6" x14ac:dyDescent="0.3">
      <c r="A6888" s="425">
        <v>48521</v>
      </c>
      <c r="B6888" s="12">
        <v>307</v>
      </c>
      <c r="C6888" s="426">
        <v>0</v>
      </c>
      <c r="D6888" s="426">
        <v>26.769960000000005</v>
      </c>
      <c r="E6888" s="14">
        <v>3.4941086582006906</v>
      </c>
      <c r="F6888" s="14">
        <v>0</v>
      </c>
    </row>
    <row r="6889" spans="1:6" x14ac:dyDescent="0.3">
      <c r="A6889" s="425">
        <v>48522</v>
      </c>
      <c r="B6889" s="12">
        <v>308</v>
      </c>
      <c r="C6889" s="426">
        <v>3.2375000000000003</v>
      </c>
      <c r="D6889" s="426">
        <v>26.782760000000003</v>
      </c>
      <c r="E6889" s="14">
        <v>3.4994976551078785</v>
      </c>
      <c r="F6889" s="14">
        <v>0</v>
      </c>
    </row>
    <row r="6890" spans="1:6" x14ac:dyDescent="0.3">
      <c r="A6890" s="425">
        <v>48523</v>
      </c>
      <c r="B6890" s="12">
        <v>309</v>
      </c>
      <c r="C6890" s="426">
        <v>3.2399999999999998</v>
      </c>
      <c r="D6890" s="426">
        <v>26.92868</v>
      </c>
      <c r="E6890" s="14">
        <v>3.56144384014096</v>
      </c>
      <c r="F6890" s="14">
        <v>0</v>
      </c>
    </row>
    <row r="6891" spans="1:6" x14ac:dyDescent="0.3">
      <c r="A6891" s="425">
        <v>48524</v>
      </c>
      <c r="B6891" s="12">
        <v>310</v>
      </c>
      <c r="C6891" s="426">
        <v>0.79999999999999993</v>
      </c>
      <c r="D6891" s="426">
        <v>26.997800000000005</v>
      </c>
      <c r="E6891" s="14">
        <v>3.5911159765983505</v>
      </c>
      <c r="F6891" s="14">
        <v>0</v>
      </c>
    </row>
    <row r="6892" spans="1:6" x14ac:dyDescent="0.3">
      <c r="A6892" s="425">
        <v>48525</v>
      </c>
      <c r="B6892" s="12">
        <v>311</v>
      </c>
      <c r="C6892" s="426">
        <v>1.9750000000000001</v>
      </c>
      <c r="D6892" s="426">
        <v>27.08484</v>
      </c>
      <c r="E6892" s="14">
        <v>3.6287829837560621</v>
      </c>
      <c r="F6892" s="14">
        <v>0</v>
      </c>
    </row>
    <row r="6893" spans="1:6" x14ac:dyDescent="0.3">
      <c r="A6893" s="425">
        <v>48526</v>
      </c>
      <c r="B6893" s="12">
        <v>312</v>
      </c>
      <c r="C6893" s="426">
        <v>0.42777777777777776</v>
      </c>
      <c r="D6893" s="426">
        <v>26.887720000000002</v>
      </c>
      <c r="E6893" s="14">
        <v>3.5439603379882314</v>
      </c>
      <c r="F6893" s="14">
        <v>0</v>
      </c>
    </row>
    <row r="6894" spans="1:6" x14ac:dyDescent="0.3">
      <c r="A6894" s="425">
        <v>48527</v>
      </c>
      <c r="B6894" s="12">
        <v>313</v>
      </c>
      <c r="C6894" s="426">
        <v>6.0166666666666675</v>
      </c>
      <c r="D6894" s="426">
        <v>26.967079999999999</v>
      </c>
      <c r="E6894" s="14">
        <v>3.577902177349424</v>
      </c>
      <c r="F6894" s="14">
        <v>0</v>
      </c>
    </row>
    <row r="6895" spans="1:6" x14ac:dyDescent="0.3">
      <c r="A6895" s="425">
        <v>48528</v>
      </c>
      <c r="B6895" s="12">
        <v>314</v>
      </c>
      <c r="C6895" s="426">
        <v>2.5375000000000001</v>
      </c>
      <c r="D6895" s="426">
        <v>27.020840000000003</v>
      </c>
      <c r="E6895" s="14">
        <v>3.6010538473260274</v>
      </c>
      <c r="F6895" s="14">
        <v>0</v>
      </c>
    </row>
    <row r="6896" spans="1:6" x14ac:dyDescent="0.3">
      <c r="A6896" s="425">
        <v>48529</v>
      </c>
      <c r="B6896" s="12">
        <v>315</v>
      </c>
      <c r="C6896" s="426">
        <v>0</v>
      </c>
      <c r="D6896" s="426">
        <v>27.059240000000003</v>
      </c>
      <c r="E6896" s="14">
        <v>3.6176694420652931</v>
      </c>
      <c r="F6896" s="14">
        <v>0</v>
      </c>
    </row>
    <row r="6897" spans="1:6" x14ac:dyDescent="0.3">
      <c r="A6897" s="425">
        <v>48530</v>
      </c>
      <c r="B6897" s="12">
        <v>316</v>
      </c>
      <c r="C6897" s="426">
        <v>1.0299999999999998</v>
      </c>
      <c r="D6897" s="426">
        <v>27.189799999999998</v>
      </c>
      <c r="E6897" s="14">
        <v>3.674654198996739</v>
      </c>
      <c r="F6897" s="14">
        <v>0</v>
      </c>
    </row>
    <row r="6898" spans="1:6" x14ac:dyDescent="0.3">
      <c r="A6898" s="425">
        <v>48531</v>
      </c>
      <c r="B6898" s="12">
        <v>317</v>
      </c>
      <c r="C6898" s="426">
        <v>0.05</v>
      </c>
      <c r="D6898" s="426">
        <v>27.105319999999999</v>
      </c>
      <c r="E6898" s="14">
        <v>3.637694848999689</v>
      </c>
      <c r="F6898" s="14">
        <v>0</v>
      </c>
    </row>
    <row r="6899" spans="1:6" x14ac:dyDescent="0.3">
      <c r="A6899" s="425">
        <v>48532</v>
      </c>
      <c r="B6899" s="12">
        <v>318</v>
      </c>
      <c r="C6899" s="426">
        <v>1.9214285714285713</v>
      </c>
      <c r="D6899" s="426">
        <v>27.064360000000001</v>
      </c>
      <c r="E6899" s="14">
        <v>3.6198898146175491</v>
      </c>
      <c r="F6899" s="14">
        <v>0</v>
      </c>
    </row>
    <row r="6900" spans="1:6" x14ac:dyDescent="0.3">
      <c r="A6900" s="425">
        <v>48533</v>
      </c>
      <c r="B6900" s="12">
        <v>319</v>
      </c>
      <c r="C6900" s="426">
        <v>1.7666666666666666</v>
      </c>
      <c r="D6900" s="426">
        <v>27.077159999999999</v>
      </c>
      <c r="E6900" s="14">
        <v>3.6254458550822997</v>
      </c>
      <c r="F6900" s="14">
        <v>0</v>
      </c>
    </row>
    <row r="6901" spans="1:6" x14ac:dyDescent="0.3">
      <c r="A6901" s="425">
        <v>48534</v>
      </c>
      <c r="B6901" s="12">
        <v>320</v>
      </c>
      <c r="C6901" s="426">
        <v>11.31111111111111</v>
      </c>
      <c r="D6901" s="426">
        <v>27.107880000000002</v>
      </c>
      <c r="E6901" s="14">
        <v>3.6388101473767338</v>
      </c>
      <c r="F6901" s="14">
        <v>0</v>
      </c>
    </row>
    <row r="6902" spans="1:6" x14ac:dyDescent="0.3">
      <c r="A6902" s="425">
        <v>48535</v>
      </c>
      <c r="B6902" s="12">
        <v>321</v>
      </c>
      <c r="C6902" s="426">
        <v>0</v>
      </c>
      <c r="D6902" s="426">
        <v>27.133479999999999</v>
      </c>
      <c r="E6902" s="14">
        <v>3.6499792149747967</v>
      </c>
      <c r="F6902" s="14">
        <v>0</v>
      </c>
    </row>
    <row r="6903" spans="1:6" x14ac:dyDescent="0.3">
      <c r="A6903" s="425">
        <v>48536</v>
      </c>
      <c r="B6903" s="12">
        <v>322</v>
      </c>
      <c r="C6903" s="426">
        <v>1.9416666666666667</v>
      </c>
      <c r="D6903" s="426">
        <v>27.128644444444443</v>
      </c>
      <c r="E6903" s="14">
        <v>3.6478672614293126</v>
      </c>
      <c r="F6903" s="14">
        <v>0</v>
      </c>
    </row>
    <row r="6904" spans="1:6" x14ac:dyDescent="0.3">
      <c r="A6904" s="425">
        <v>48537</v>
      </c>
      <c r="B6904" s="12">
        <v>323</v>
      </c>
      <c r="C6904" s="426">
        <v>5.9124999999999996</v>
      </c>
      <c r="D6904" s="426">
        <v>27.097355555555559</v>
      </c>
      <c r="E6904" s="14">
        <v>3.634226901186989</v>
      </c>
      <c r="F6904" s="14">
        <v>0</v>
      </c>
    </row>
    <row r="6905" spans="1:6" x14ac:dyDescent="0.3">
      <c r="A6905" s="425">
        <v>48538</v>
      </c>
      <c r="B6905" s="12">
        <v>324</v>
      </c>
      <c r="C6905" s="426">
        <v>7.75</v>
      </c>
      <c r="D6905" s="426">
        <v>27.09451111111111</v>
      </c>
      <c r="E6905" s="14">
        <v>3.6329890339651283</v>
      </c>
      <c r="F6905" s="14">
        <v>0</v>
      </c>
    </row>
    <row r="6906" spans="1:6" x14ac:dyDescent="0.3">
      <c r="A6906" s="425">
        <v>48539</v>
      </c>
      <c r="B6906" s="12">
        <v>325</v>
      </c>
      <c r="C6906" s="426">
        <v>5.5250000000000004</v>
      </c>
      <c r="D6906" s="426">
        <v>27.169319999999999</v>
      </c>
      <c r="E6906" s="14">
        <v>3.6656650741274115</v>
      </c>
      <c r="F6906" s="14">
        <v>0</v>
      </c>
    </row>
    <row r="6907" spans="1:6" x14ac:dyDescent="0.3">
      <c r="A6907" s="425">
        <v>48540</v>
      </c>
      <c r="B6907" s="12">
        <v>326</v>
      </c>
      <c r="C6907" s="426">
        <v>8.0555555555555554</v>
      </c>
      <c r="D6907" s="426">
        <v>26.884022222222224</v>
      </c>
      <c r="E6907" s="14">
        <v>3.5423856233920668</v>
      </c>
      <c r="F6907" s="14">
        <v>0</v>
      </c>
    </row>
    <row r="6908" spans="1:6" x14ac:dyDescent="0.3">
      <c r="A6908" s="425">
        <v>48541</v>
      </c>
      <c r="B6908" s="12">
        <v>327</v>
      </c>
      <c r="C6908" s="426">
        <v>2.4714285714285715</v>
      </c>
      <c r="D6908" s="426">
        <v>26.943755555555555</v>
      </c>
      <c r="E6908" s="14">
        <v>3.5678974616311527</v>
      </c>
      <c r="F6908" s="14">
        <v>0</v>
      </c>
    </row>
    <row r="6909" spans="1:6" x14ac:dyDescent="0.3">
      <c r="A6909" s="425">
        <v>48542</v>
      </c>
      <c r="B6909" s="12">
        <v>328</v>
      </c>
      <c r="C6909" s="426">
        <v>1.53125</v>
      </c>
      <c r="D6909" s="426">
        <v>26.980733333333333</v>
      </c>
      <c r="E6909" s="14">
        <v>3.5837698019636148</v>
      </c>
      <c r="F6909" s="14">
        <v>0</v>
      </c>
    </row>
    <row r="6910" spans="1:6" x14ac:dyDescent="0.3">
      <c r="A6910" s="425">
        <v>48543</v>
      </c>
      <c r="B6910" s="12">
        <v>329</v>
      </c>
      <c r="C6910" s="426">
        <v>1.79375</v>
      </c>
      <c r="D6910" s="426">
        <v>26.975044444444443</v>
      </c>
      <c r="E6910" s="14">
        <v>3.5813239523770122</v>
      </c>
      <c r="F6910" s="14">
        <v>0</v>
      </c>
    </row>
    <row r="6911" spans="1:6" x14ac:dyDescent="0.3">
      <c r="A6911" s="425">
        <v>48544</v>
      </c>
      <c r="B6911" s="12">
        <v>330</v>
      </c>
      <c r="C6911" s="426">
        <v>7.1749999999999998</v>
      </c>
      <c r="D6911" s="426">
        <v>27.020555555555553</v>
      </c>
      <c r="E6911" s="14">
        <v>3.6009310136582346</v>
      </c>
      <c r="F6911" s="14">
        <v>0</v>
      </c>
    </row>
    <row r="6912" spans="1:6" x14ac:dyDescent="0.3">
      <c r="A6912" s="425">
        <v>48545</v>
      </c>
      <c r="B6912" s="12">
        <v>331</v>
      </c>
      <c r="C6912" s="426">
        <v>14.45</v>
      </c>
      <c r="D6912" s="426">
        <v>26.949444444444445</v>
      </c>
      <c r="E6912" s="14">
        <v>3.5703354102319276</v>
      </c>
      <c r="F6912" s="14">
        <v>0</v>
      </c>
    </row>
    <row r="6913" spans="1:6" x14ac:dyDescent="0.3">
      <c r="A6913" s="425">
        <v>48546</v>
      </c>
      <c r="B6913" s="12">
        <v>332</v>
      </c>
      <c r="C6913" s="426">
        <v>9.2437499999999986</v>
      </c>
      <c r="D6913" s="426">
        <v>27.034777777777776</v>
      </c>
      <c r="E6913" s="14">
        <v>3.6070771060261726</v>
      </c>
      <c r="F6913" s="14">
        <v>0</v>
      </c>
    </row>
    <row r="6914" spans="1:6" x14ac:dyDescent="0.3">
      <c r="A6914" s="425">
        <v>48547</v>
      </c>
      <c r="B6914" s="12">
        <v>333</v>
      </c>
      <c r="C6914" s="426">
        <v>2.4857142857142853</v>
      </c>
      <c r="D6914" s="426">
        <v>27.208288888888891</v>
      </c>
      <c r="E6914" s="14">
        <v>3.6827854962633668</v>
      </c>
      <c r="F6914" s="14">
        <v>0</v>
      </c>
    </row>
    <row r="6915" spans="1:6" x14ac:dyDescent="0.3">
      <c r="A6915" s="425">
        <v>48548</v>
      </c>
      <c r="B6915" s="12">
        <v>334</v>
      </c>
      <c r="C6915" s="426">
        <v>1.9000000000000001</v>
      </c>
      <c r="D6915" s="426">
        <v>27.154244444444448</v>
      </c>
      <c r="E6915" s="14">
        <v>3.6590600611496886</v>
      </c>
      <c r="F6915" s="14">
        <v>0</v>
      </c>
    </row>
    <row r="6916" spans="1:6" x14ac:dyDescent="0.3">
      <c r="A6916" s="425">
        <v>48549</v>
      </c>
      <c r="B6916" s="12">
        <v>335</v>
      </c>
      <c r="C6916" s="426">
        <v>5.73</v>
      </c>
      <c r="D6916" s="426">
        <v>27.05468888888889</v>
      </c>
      <c r="E6916" s="14">
        <v>3.6156967576905301</v>
      </c>
      <c r="F6916" s="14">
        <v>0</v>
      </c>
    </row>
    <row r="6917" spans="1:6" x14ac:dyDescent="0.3">
      <c r="A6917" s="425">
        <v>48550</v>
      </c>
      <c r="B6917" s="12">
        <v>336</v>
      </c>
      <c r="C6917" s="426">
        <v>2.0062500000000001</v>
      </c>
      <c r="D6917" s="426">
        <v>27.037622222222222</v>
      </c>
      <c r="E6917" s="14">
        <v>3.6083074044568311</v>
      </c>
      <c r="F6917" s="14">
        <v>0</v>
      </c>
    </row>
    <row r="6918" spans="1:6" x14ac:dyDescent="0.3">
      <c r="A6918" s="425">
        <v>48551</v>
      </c>
      <c r="B6918" s="12">
        <v>337</v>
      </c>
      <c r="C6918" s="426">
        <v>5.9555555555555557</v>
      </c>
      <c r="D6918" s="426">
        <v>26.885159999999999</v>
      </c>
      <c r="E6918" s="14">
        <v>3.5428700864866185</v>
      </c>
      <c r="F6918" s="14">
        <v>0</v>
      </c>
    </row>
    <row r="6919" spans="1:6" x14ac:dyDescent="0.3">
      <c r="A6919" s="425">
        <v>48552</v>
      </c>
      <c r="B6919" s="12">
        <v>338</v>
      </c>
      <c r="C6919" s="426">
        <v>7.4611111111111121</v>
      </c>
      <c r="D6919" s="426">
        <v>27.02084</v>
      </c>
      <c r="E6919" s="14">
        <v>3.6010538473260261</v>
      </c>
      <c r="F6919" s="14">
        <v>0</v>
      </c>
    </row>
    <row r="6920" spans="1:6" x14ac:dyDescent="0.3">
      <c r="A6920" s="425">
        <v>48553</v>
      </c>
      <c r="B6920" s="12">
        <v>339</v>
      </c>
      <c r="C6920" s="426">
        <v>4.9000000000000004</v>
      </c>
      <c r="D6920" s="426">
        <v>26.821159999999999</v>
      </c>
      <c r="E6920" s="14">
        <v>3.5157080229314448</v>
      </c>
      <c r="F6920" s="14">
        <v>0</v>
      </c>
    </row>
    <row r="6921" spans="1:6" x14ac:dyDescent="0.3">
      <c r="A6921" s="425">
        <v>48554</v>
      </c>
      <c r="B6921" s="12">
        <v>340</v>
      </c>
      <c r="C6921" s="426">
        <v>5.2555555555555555</v>
      </c>
      <c r="D6921" s="426">
        <v>26.910760000000003</v>
      </c>
      <c r="E6921" s="14">
        <v>3.553785661417439</v>
      </c>
      <c r="F6921" s="14">
        <v>0</v>
      </c>
    </row>
    <row r="6922" spans="1:6" x14ac:dyDescent="0.3">
      <c r="A6922" s="425">
        <v>48555</v>
      </c>
      <c r="B6922" s="12">
        <v>341</v>
      </c>
      <c r="C6922" s="426">
        <v>3.35</v>
      </c>
      <c r="D6922" s="426">
        <v>27.031933333333335</v>
      </c>
      <c r="E6922" s="14">
        <v>3.6058471676280446</v>
      </c>
      <c r="F6922" s="14">
        <v>0</v>
      </c>
    </row>
    <row r="6923" spans="1:6" x14ac:dyDescent="0.3">
      <c r="A6923" s="425">
        <v>48556</v>
      </c>
      <c r="B6923" s="12">
        <v>342</v>
      </c>
      <c r="C6923" s="426">
        <v>3.0333333333333332</v>
      </c>
      <c r="D6923" s="426">
        <v>27.188377777777774</v>
      </c>
      <c r="E6923" s="14">
        <v>3.6740293481119477</v>
      </c>
      <c r="F6923" s="14">
        <v>0</v>
      </c>
    </row>
    <row r="6924" spans="1:6" x14ac:dyDescent="0.3">
      <c r="A6924" s="425">
        <v>48557</v>
      </c>
      <c r="B6924" s="12">
        <v>343</v>
      </c>
      <c r="C6924" s="426">
        <v>6.1428571428571432</v>
      </c>
      <c r="D6924" s="426">
        <v>26.906777777777776</v>
      </c>
      <c r="E6924" s="14">
        <v>3.5520857765371234</v>
      </c>
      <c r="F6924" s="14">
        <v>0</v>
      </c>
    </row>
    <row r="6925" spans="1:6" x14ac:dyDescent="0.3">
      <c r="A6925" s="425">
        <v>48558</v>
      </c>
      <c r="B6925" s="12">
        <v>344</v>
      </c>
      <c r="C6925" s="426">
        <v>8.6083333333333325</v>
      </c>
      <c r="D6925" s="426">
        <v>26.77252</v>
      </c>
      <c r="E6925" s="14">
        <v>3.4951858795479032</v>
      </c>
      <c r="F6925" s="14">
        <v>0</v>
      </c>
    </row>
    <row r="6926" spans="1:6" x14ac:dyDescent="0.3">
      <c r="A6926" s="425">
        <v>48559</v>
      </c>
      <c r="B6926" s="12">
        <v>345</v>
      </c>
      <c r="C6926" s="426">
        <v>10.75</v>
      </c>
      <c r="D6926" s="426">
        <v>26.813479999999998</v>
      </c>
      <c r="E6926" s="14">
        <v>3.5124607414811226</v>
      </c>
      <c r="F6926" s="14">
        <v>0</v>
      </c>
    </row>
    <row r="6927" spans="1:6" x14ac:dyDescent="0.3">
      <c r="A6927" s="425">
        <v>48560</v>
      </c>
      <c r="B6927" s="12">
        <v>346</v>
      </c>
      <c r="C6927" s="426">
        <v>11.9</v>
      </c>
      <c r="D6927" s="426">
        <v>26.762280000000004</v>
      </c>
      <c r="E6927" s="14">
        <v>3.4908787278482825</v>
      </c>
      <c r="F6927" s="14">
        <v>0</v>
      </c>
    </row>
    <row r="6928" spans="1:6" x14ac:dyDescent="0.3">
      <c r="A6928" s="425">
        <v>48561</v>
      </c>
      <c r="B6928" s="12">
        <v>347</v>
      </c>
      <c r="C6928" s="426">
        <v>10.692857142857141</v>
      </c>
      <c r="D6928" s="426">
        <v>26.887720000000002</v>
      </c>
      <c r="E6928" s="14">
        <v>3.5439603379882318</v>
      </c>
      <c r="F6928" s="14">
        <v>0</v>
      </c>
    </row>
    <row r="6929" spans="1:6" x14ac:dyDescent="0.3">
      <c r="A6929" s="425">
        <v>48562</v>
      </c>
      <c r="B6929" s="12">
        <v>348</v>
      </c>
      <c r="C6929" s="426">
        <v>16.95</v>
      </c>
      <c r="D6929" s="426">
        <v>26.713639999999998</v>
      </c>
      <c r="E6929" s="14">
        <v>3.4704828510289714</v>
      </c>
      <c r="F6929" s="14">
        <v>0</v>
      </c>
    </row>
    <row r="6930" spans="1:6" x14ac:dyDescent="0.3">
      <c r="A6930" s="425">
        <v>48563</v>
      </c>
      <c r="B6930" s="12">
        <v>349</v>
      </c>
      <c r="C6930" s="426">
        <v>2.4500000000000002</v>
      </c>
      <c r="D6930" s="426">
        <v>26.83652</v>
      </c>
      <c r="E6930" s="14">
        <v>3.522210402537147</v>
      </c>
      <c r="F6930" s="14">
        <v>0</v>
      </c>
    </row>
    <row r="6931" spans="1:6" x14ac:dyDescent="0.3">
      <c r="A6931" s="425">
        <v>48564</v>
      </c>
      <c r="B6931" s="12">
        <v>350</v>
      </c>
      <c r="C6931" s="426">
        <v>15.488888888888889</v>
      </c>
      <c r="D6931" s="426">
        <v>26.997799999999998</v>
      </c>
      <c r="E6931" s="14">
        <v>3.5911159765983505</v>
      </c>
      <c r="F6931" s="14">
        <v>0</v>
      </c>
    </row>
    <row r="6932" spans="1:6" x14ac:dyDescent="0.3">
      <c r="A6932" s="425">
        <v>48565</v>
      </c>
      <c r="B6932" s="12">
        <v>351</v>
      </c>
      <c r="C6932" s="426">
        <v>7.4400000000000022</v>
      </c>
      <c r="D6932" s="426">
        <v>26.953000000000003</v>
      </c>
      <c r="E6932" s="14">
        <v>3.5718598572620572</v>
      </c>
      <c r="F6932" s="14">
        <v>0</v>
      </c>
    </row>
    <row r="6933" spans="1:6" x14ac:dyDescent="0.3">
      <c r="A6933" s="425">
        <v>48566</v>
      </c>
      <c r="B6933" s="12">
        <v>352</v>
      </c>
      <c r="C6933" s="426">
        <v>8.2499999999999982</v>
      </c>
      <c r="D6933" s="426">
        <v>26.959400000000002</v>
      </c>
      <c r="E6933" s="14">
        <v>3.5746052756087985</v>
      </c>
      <c r="F6933" s="14">
        <v>0</v>
      </c>
    </row>
    <row r="6934" spans="1:6" x14ac:dyDescent="0.3">
      <c r="A6934" s="425">
        <v>48567</v>
      </c>
      <c r="B6934" s="12">
        <v>353</v>
      </c>
      <c r="C6934" s="426">
        <v>16.485714285714288</v>
      </c>
      <c r="D6934" s="426">
        <v>26.785320000000002</v>
      </c>
      <c r="E6934" s="14">
        <v>3.5005763216698256</v>
      </c>
      <c r="F6934" s="14">
        <v>0</v>
      </c>
    </row>
    <row r="6935" spans="1:6" x14ac:dyDescent="0.3">
      <c r="A6935" s="425">
        <v>48568</v>
      </c>
      <c r="B6935" s="12">
        <v>354</v>
      </c>
      <c r="C6935" s="426">
        <v>7.46875</v>
      </c>
      <c r="D6935" s="426">
        <v>26.647933333333334</v>
      </c>
      <c r="E6935" s="14">
        <v>3.4430958083634895</v>
      </c>
      <c r="F6935" s="14">
        <v>0</v>
      </c>
    </row>
    <row r="6936" spans="1:6" x14ac:dyDescent="0.3">
      <c r="A6936" s="425">
        <v>48569</v>
      </c>
      <c r="B6936" s="12">
        <v>355</v>
      </c>
      <c r="C6936" s="426">
        <v>8.1000000000000014</v>
      </c>
      <c r="D6936" s="426">
        <v>26.995240000000003</v>
      </c>
      <c r="E6936" s="14">
        <v>3.5900132253627581</v>
      </c>
      <c r="F6936" s="14">
        <v>0</v>
      </c>
    </row>
    <row r="6937" spans="1:6" x14ac:dyDescent="0.3">
      <c r="A6937" s="425">
        <v>48570</v>
      </c>
      <c r="B6937" s="12">
        <v>356</v>
      </c>
      <c r="C6937" s="426">
        <v>3.5944444444444446</v>
      </c>
      <c r="D6937" s="426">
        <v>26.773800000000001</v>
      </c>
      <c r="E6937" s="14">
        <v>3.4957245985916239</v>
      </c>
      <c r="F6937" s="14">
        <v>0</v>
      </c>
    </row>
    <row r="6938" spans="1:6" x14ac:dyDescent="0.3">
      <c r="A6938" s="425">
        <v>48571</v>
      </c>
      <c r="B6938" s="12">
        <v>357</v>
      </c>
      <c r="C6938" s="426">
        <v>6.1437499999999998</v>
      </c>
      <c r="D6938" s="426">
        <v>26.821800000000003</v>
      </c>
      <c r="E6938" s="14">
        <v>3.515978747311348</v>
      </c>
      <c r="F6938" s="14">
        <v>0</v>
      </c>
    </row>
    <row r="6939" spans="1:6" x14ac:dyDescent="0.3">
      <c r="A6939" s="425">
        <v>48572</v>
      </c>
      <c r="B6939" s="12">
        <v>358</v>
      </c>
      <c r="C6939" s="426">
        <v>5.9333333333333336</v>
      </c>
      <c r="D6939" s="426">
        <v>26.83652</v>
      </c>
      <c r="E6939" s="14">
        <v>3.522210402537147</v>
      </c>
      <c r="F6939" s="14">
        <v>0</v>
      </c>
    </row>
    <row r="6940" spans="1:6" x14ac:dyDescent="0.3">
      <c r="A6940" s="425">
        <v>48573</v>
      </c>
      <c r="B6940" s="12">
        <v>359</v>
      </c>
      <c r="C6940" s="426">
        <v>7.5625</v>
      </c>
      <c r="D6940" s="426">
        <v>26.577960000000004</v>
      </c>
      <c r="E6940" s="14">
        <v>3.414138788927795</v>
      </c>
      <c r="F6940" s="14">
        <v>0</v>
      </c>
    </row>
    <row r="6941" spans="1:6" x14ac:dyDescent="0.3">
      <c r="A6941" s="425">
        <v>48574</v>
      </c>
      <c r="B6941" s="12">
        <v>360</v>
      </c>
      <c r="C6941" s="426">
        <v>5.8611111111111107</v>
      </c>
      <c r="D6941" s="426">
        <v>26.852733333333333</v>
      </c>
      <c r="E6941" s="14">
        <v>3.5290853374816913</v>
      </c>
      <c r="F6941" s="14">
        <v>0</v>
      </c>
    </row>
    <row r="6942" spans="1:6" x14ac:dyDescent="0.3">
      <c r="A6942" s="425">
        <v>48575</v>
      </c>
      <c r="B6942" s="12">
        <v>361</v>
      </c>
      <c r="C6942" s="426">
        <v>7.8166666666666664</v>
      </c>
      <c r="D6942" s="426">
        <v>26.881177777777779</v>
      </c>
      <c r="E6942" s="14">
        <v>3.5411747163670042</v>
      </c>
      <c r="F6942" s="14">
        <v>0</v>
      </c>
    </row>
    <row r="6943" spans="1:6" x14ac:dyDescent="0.3">
      <c r="A6943" s="425">
        <v>48576</v>
      </c>
      <c r="B6943" s="12">
        <v>362</v>
      </c>
      <c r="C6943" s="426">
        <v>6.614285714285713</v>
      </c>
      <c r="D6943" s="426">
        <v>26.572200000000002</v>
      </c>
      <c r="E6943" s="14">
        <v>3.4117646914853328</v>
      </c>
      <c r="F6943" s="14">
        <v>0</v>
      </c>
    </row>
    <row r="6944" spans="1:6" x14ac:dyDescent="0.3">
      <c r="A6944" s="425">
        <v>48577</v>
      </c>
      <c r="B6944" s="12">
        <v>363</v>
      </c>
      <c r="C6944" s="426">
        <v>11.285714285714286</v>
      </c>
      <c r="D6944" s="426">
        <v>26.650777777777776</v>
      </c>
      <c r="E6944" s="14">
        <v>3.4442774662483098</v>
      </c>
      <c r="F6944" s="14">
        <v>0</v>
      </c>
    </row>
    <row r="6945" spans="1:6" x14ac:dyDescent="0.3">
      <c r="A6945" s="425">
        <v>48578</v>
      </c>
      <c r="B6945" s="12">
        <v>364</v>
      </c>
      <c r="C6945" s="426">
        <v>8.18888888888889</v>
      </c>
      <c r="D6945" s="426">
        <v>26.443133333333332</v>
      </c>
      <c r="E6945" s="14">
        <v>3.3589477497635163</v>
      </c>
      <c r="F6945" s="14">
        <v>0</v>
      </c>
    </row>
    <row r="6946" spans="1:6" x14ac:dyDescent="0.3">
      <c r="A6946" s="425">
        <v>48579</v>
      </c>
      <c r="B6946" s="12">
        <v>365</v>
      </c>
      <c r="C6946" s="426">
        <v>3.5124999999999997</v>
      </c>
      <c r="D6946" s="426">
        <v>26.63086666666667</v>
      </c>
      <c r="E6946" s="14">
        <v>3.436013319501412</v>
      </c>
      <c r="F6946" s="14">
        <v>0</v>
      </c>
    </row>
    <row r="6947" spans="1:6" x14ac:dyDescent="0.3">
      <c r="A6947" s="425">
        <v>48580</v>
      </c>
      <c r="B6947" s="12">
        <v>1</v>
      </c>
      <c r="C6947" s="426">
        <v>19</v>
      </c>
      <c r="D6947" s="426">
        <v>26.366333333333337</v>
      </c>
      <c r="E6947" s="14">
        <v>3.32786426308886</v>
      </c>
      <c r="F6947" s="14">
        <v>0</v>
      </c>
    </row>
    <row r="6948" spans="1:6" x14ac:dyDescent="0.3">
      <c r="A6948" s="425">
        <v>48581</v>
      </c>
      <c r="B6948" s="12">
        <v>2</v>
      </c>
      <c r="C6948" s="426">
        <v>25.112500000000001</v>
      </c>
      <c r="D6948" s="426">
        <v>26.391080000000002</v>
      </c>
      <c r="E6948" s="14">
        <v>3.3378520236023852</v>
      </c>
      <c r="F6948" s="14">
        <v>0</v>
      </c>
    </row>
    <row r="6949" spans="1:6" x14ac:dyDescent="0.3">
      <c r="A6949" s="425">
        <v>48582</v>
      </c>
      <c r="B6949" s="12">
        <v>3</v>
      </c>
      <c r="C6949" s="426">
        <v>6.625</v>
      </c>
      <c r="D6949" s="426">
        <v>26.649640000000005</v>
      </c>
      <c r="E6949" s="14">
        <v>3.4438047604652868</v>
      </c>
      <c r="F6949" s="14">
        <v>0</v>
      </c>
    </row>
    <row r="6950" spans="1:6" x14ac:dyDescent="0.3">
      <c r="A6950" s="425">
        <v>48583</v>
      </c>
      <c r="B6950" s="12">
        <v>4</v>
      </c>
      <c r="C6950" s="426">
        <v>4.6187500000000004</v>
      </c>
      <c r="D6950" s="426">
        <v>26.739240000000002</v>
      </c>
      <c r="E6950" s="14">
        <v>3.4812045339453439</v>
      </c>
      <c r="F6950" s="14">
        <v>0</v>
      </c>
    </row>
    <row r="6951" spans="1:6" x14ac:dyDescent="0.3">
      <c r="A6951" s="425">
        <v>48584</v>
      </c>
      <c r="B6951" s="12">
        <v>5</v>
      </c>
      <c r="C6951" s="426">
        <v>4.8722222222222227</v>
      </c>
      <c r="D6951" s="426">
        <v>26.536999999999999</v>
      </c>
      <c r="E6951" s="14">
        <v>3.3972878730950749</v>
      </c>
      <c r="F6951" s="14">
        <v>0</v>
      </c>
    </row>
    <row r="6952" spans="1:6" x14ac:dyDescent="0.3">
      <c r="A6952" s="425">
        <v>48585</v>
      </c>
      <c r="B6952" s="12">
        <v>6</v>
      </c>
      <c r="C6952" s="426">
        <v>2.1111111111111112</v>
      </c>
      <c r="D6952" s="426">
        <v>26.64452</v>
      </c>
      <c r="E6952" s="14">
        <v>3.441678287793565</v>
      </c>
      <c r="F6952" s="14">
        <v>0</v>
      </c>
    </row>
    <row r="6953" spans="1:6" x14ac:dyDescent="0.3">
      <c r="A6953" s="425">
        <v>48586</v>
      </c>
      <c r="B6953" s="12">
        <v>7</v>
      </c>
      <c r="C6953" s="426">
        <v>3.9649999999999999</v>
      </c>
      <c r="D6953" s="426">
        <v>26.69828</v>
      </c>
      <c r="E6953" s="14">
        <v>3.4640636859608467</v>
      </c>
      <c r="F6953" s="14">
        <v>0</v>
      </c>
    </row>
    <row r="6954" spans="1:6" x14ac:dyDescent="0.3">
      <c r="A6954" s="425">
        <v>48587</v>
      </c>
      <c r="B6954" s="12">
        <v>8</v>
      </c>
      <c r="C6954" s="426">
        <v>6.1150000000000002</v>
      </c>
      <c r="D6954" s="426">
        <v>26.723880000000001</v>
      </c>
      <c r="E6954" s="14">
        <v>3.4747680619895815</v>
      </c>
      <c r="F6954" s="14">
        <v>0</v>
      </c>
    </row>
    <row r="6955" spans="1:6" x14ac:dyDescent="0.3">
      <c r="A6955" s="425">
        <v>48588</v>
      </c>
      <c r="B6955" s="12">
        <v>9</v>
      </c>
      <c r="C6955" s="426">
        <v>7.5299999999999994</v>
      </c>
      <c r="D6955" s="426">
        <v>26.51652</v>
      </c>
      <c r="E6955" s="14">
        <v>3.3888899358487299</v>
      </c>
      <c r="F6955" s="14">
        <v>0</v>
      </c>
    </row>
    <row r="6956" spans="1:6" x14ac:dyDescent="0.3">
      <c r="A6956" s="425">
        <v>48589</v>
      </c>
      <c r="B6956" s="12">
        <v>10</v>
      </c>
      <c r="C6956" s="426">
        <v>8.5500000000000007</v>
      </c>
      <c r="D6956" s="426">
        <v>26.462760000000003</v>
      </c>
      <c r="E6956" s="14">
        <v>3.3669325236415926</v>
      </c>
      <c r="F6956" s="14">
        <v>0</v>
      </c>
    </row>
    <row r="6957" spans="1:6" x14ac:dyDescent="0.3">
      <c r="A6957" s="425">
        <v>48590</v>
      </c>
      <c r="B6957" s="12">
        <v>11</v>
      </c>
      <c r="C6957" s="426">
        <v>11.172222222222222</v>
      </c>
      <c r="D6957" s="426">
        <v>26.621480000000002</v>
      </c>
      <c r="E6957" s="14">
        <v>3.4321233987446815</v>
      </c>
      <c r="F6957" s="14">
        <v>0</v>
      </c>
    </row>
    <row r="6958" spans="1:6" x14ac:dyDescent="0.3">
      <c r="A6958" s="425">
        <v>48591</v>
      </c>
      <c r="B6958" s="12">
        <v>12</v>
      </c>
      <c r="C6958" s="426">
        <v>9.8555555555555561</v>
      </c>
      <c r="D6958" s="426">
        <v>26.539560000000002</v>
      </c>
      <c r="E6958" s="14">
        <v>3.3983389046961685</v>
      </c>
      <c r="F6958" s="14">
        <v>0</v>
      </c>
    </row>
    <row r="6959" spans="1:6" x14ac:dyDescent="0.3">
      <c r="A6959" s="425">
        <v>48592</v>
      </c>
      <c r="B6959" s="12">
        <v>13</v>
      </c>
      <c r="C6959" s="426">
        <v>5.4</v>
      </c>
      <c r="D6959" s="426">
        <v>26.60868</v>
      </c>
      <c r="E6959" s="14">
        <v>3.4268251894577695</v>
      </c>
      <c r="F6959" s="14">
        <v>0</v>
      </c>
    </row>
    <row r="6960" spans="1:6" x14ac:dyDescent="0.3">
      <c r="A6960" s="425">
        <v>48593</v>
      </c>
      <c r="B6960" s="12">
        <v>14</v>
      </c>
      <c r="C6960" s="426">
        <v>3.3875000000000002</v>
      </c>
      <c r="D6960" s="426">
        <v>26.636839999999999</v>
      </c>
      <c r="E6960" s="14">
        <v>3.4384907364441695</v>
      </c>
      <c r="F6960" s="14">
        <v>0</v>
      </c>
    </row>
    <row r="6961" spans="1:6" x14ac:dyDescent="0.3">
      <c r="A6961" s="425">
        <v>48594</v>
      </c>
      <c r="B6961" s="12">
        <v>15</v>
      </c>
      <c r="C6961" s="426">
        <v>19.542857142857144</v>
      </c>
      <c r="D6961" s="426">
        <v>26.316839999999999</v>
      </c>
      <c r="E6961" s="14">
        <v>3.3079685746657641</v>
      </c>
      <c r="F6961" s="14">
        <v>0</v>
      </c>
    </row>
    <row r="6962" spans="1:6" x14ac:dyDescent="0.3">
      <c r="A6962" s="425">
        <v>48595</v>
      </c>
      <c r="B6962" s="12">
        <v>16</v>
      </c>
      <c r="C6962" s="426">
        <v>12.549999999999999</v>
      </c>
      <c r="D6962" s="426">
        <v>26.575400000000002</v>
      </c>
      <c r="E6962" s="14">
        <v>3.4130834551385565</v>
      </c>
      <c r="F6962" s="14">
        <v>0</v>
      </c>
    </row>
    <row r="6963" spans="1:6" x14ac:dyDescent="0.3">
      <c r="A6963" s="425">
        <v>48596</v>
      </c>
      <c r="B6963" s="12">
        <v>17</v>
      </c>
      <c r="C6963" s="426">
        <v>8</v>
      </c>
      <c r="D6963" s="426">
        <v>26.636839999999999</v>
      </c>
      <c r="E6963" s="14">
        <v>3.4384907364441695</v>
      </c>
      <c r="F6963" s="14">
        <v>0</v>
      </c>
    </row>
    <row r="6964" spans="1:6" x14ac:dyDescent="0.3">
      <c r="A6964" s="425">
        <v>48597</v>
      </c>
      <c r="B6964" s="12">
        <v>18</v>
      </c>
      <c r="C6964" s="426">
        <v>15.622222222222222</v>
      </c>
      <c r="D6964" s="426">
        <v>26.59844</v>
      </c>
      <c r="E6964" s="14">
        <v>3.4225917941745738</v>
      </c>
      <c r="F6964" s="14">
        <v>0</v>
      </c>
    </row>
    <row r="6965" spans="1:6" x14ac:dyDescent="0.3">
      <c r="A6965" s="425">
        <v>48598</v>
      </c>
      <c r="B6965" s="12">
        <v>19</v>
      </c>
      <c r="C6965" s="426">
        <v>5.54</v>
      </c>
      <c r="D6965" s="426">
        <v>26.368040000000001</v>
      </c>
      <c r="E6965" s="14">
        <v>3.3285522193021064</v>
      </c>
      <c r="F6965" s="14">
        <v>0</v>
      </c>
    </row>
    <row r="6966" spans="1:6" x14ac:dyDescent="0.3">
      <c r="A6966" s="425">
        <v>48599</v>
      </c>
      <c r="B6966" s="12">
        <v>20</v>
      </c>
      <c r="C6966" s="426">
        <v>7.6950000000000003</v>
      </c>
      <c r="D6966" s="426">
        <v>26.475559999999998</v>
      </c>
      <c r="E6966" s="14">
        <v>3.3721490359723365</v>
      </c>
      <c r="F6966" s="14">
        <v>0</v>
      </c>
    </row>
    <row r="6967" spans="1:6" x14ac:dyDescent="0.3">
      <c r="A6967" s="425">
        <v>48600</v>
      </c>
      <c r="B6967" s="12">
        <v>21</v>
      </c>
      <c r="C6967" s="426">
        <v>2.5062500000000001</v>
      </c>
      <c r="D6967" s="426">
        <v>26.713639999999998</v>
      </c>
      <c r="E6967" s="14">
        <v>3.4704828510289718</v>
      </c>
      <c r="F6967" s="14">
        <v>0</v>
      </c>
    </row>
    <row r="6968" spans="1:6" x14ac:dyDescent="0.3">
      <c r="A6968" s="425">
        <v>48601</v>
      </c>
      <c r="B6968" s="12">
        <v>22</v>
      </c>
      <c r="C6968" s="426">
        <v>12.11</v>
      </c>
      <c r="D6968" s="426">
        <v>26.626600000000003</v>
      </c>
      <c r="E6968" s="14">
        <v>3.4342446945165999</v>
      </c>
      <c r="F6968" s="14">
        <v>0</v>
      </c>
    </row>
    <row r="6969" spans="1:6" x14ac:dyDescent="0.3">
      <c r="A6969" s="425">
        <v>48602</v>
      </c>
      <c r="B6969" s="12">
        <v>23</v>
      </c>
      <c r="C6969" s="426">
        <v>5.6444444444444439</v>
      </c>
      <c r="D6969" s="426">
        <v>26.721320000000002</v>
      </c>
      <c r="E6969" s="14">
        <v>3.473696326564276</v>
      </c>
      <c r="F6969" s="14">
        <v>0</v>
      </c>
    </row>
    <row r="6970" spans="1:6" x14ac:dyDescent="0.3">
      <c r="A6970" s="425">
        <v>48603</v>
      </c>
      <c r="B6970" s="12">
        <v>24</v>
      </c>
      <c r="C6970" s="426">
        <v>1.03125</v>
      </c>
      <c r="D6970" s="426">
        <v>26.667559999999998</v>
      </c>
      <c r="E6970" s="14">
        <v>3.451256480250513</v>
      </c>
      <c r="F6970" s="14">
        <v>0</v>
      </c>
    </row>
    <row r="6971" spans="1:6" x14ac:dyDescent="0.3">
      <c r="A6971" s="425">
        <v>48604</v>
      </c>
      <c r="B6971" s="12">
        <v>25</v>
      </c>
      <c r="C6971" s="426">
        <v>3.2600000000000002</v>
      </c>
      <c r="D6971" s="426">
        <v>26.734120000000004</v>
      </c>
      <c r="E6971" s="14">
        <v>3.4790578889487258</v>
      </c>
      <c r="F6971" s="14">
        <v>0</v>
      </c>
    </row>
    <row r="6972" spans="1:6" x14ac:dyDescent="0.3">
      <c r="A6972" s="425">
        <v>48605</v>
      </c>
      <c r="B6972" s="12">
        <v>26</v>
      </c>
      <c r="C6972" s="426">
        <v>4.6375000000000002</v>
      </c>
      <c r="D6972" s="426">
        <v>26.585639999999998</v>
      </c>
      <c r="E6972" s="14">
        <v>3.4173065125242172</v>
      </c>
      <c r="F6972" s="14">
        <v>0</v>
      </c>
    </row>
    <row r="6973" spans="1:6" x14ac:dyDescent="0.3">
      <c r="A6973" s="425">
        <v>48606</v>
      </c>
      <c r="B6973" s="12">
        <v>27</v>
      </c>
      <c r="C6973" s="426">
        <v>12.264999999999999</v>
      </c>
      <c r="D6973" s="426">
        <v>26.59076</v>
      </c>
      <c r="E6973" s="14">
        <v>3.4194197637058745</v>
      </c>
      <c r="F6973" s="14">
        <v>0</v>
      </c>
    </row>
    <row r="6974" spans="1:6" x14ac:dyDescent="0.3">
      <c r="A6974" s="425">
        <v>48607</v>
      </c>
      <c r="B6974" s="12">
        <v>28</v>
      </c>
      <c r="C6974" s="426">
        <v>2.1222222222222222</v>
      </c>
      <c r="D6974" s="426">
        <v>26.529320000000002</v>
      </c>
      <c r="E6974" s="14">
        <v>3.3941364978127977</v>
      </c>
      <c r="F6974" s="14">
        <v>0</v>
      </c>
    </row>
    <row r="6975" spans="1:6" x14ac:dyDescent="0.3">
      <c r="A6975" s="425">
        <v>48608</v>
      </c>
      <c r="B6975" s="12">
        <v>29</v>
      </c>
      <c r="C6975" s="426">
        <v>4.9849999999999994</v>
      </c>
      <c r="D6975" s="426">
        <v>26.465888888888891</v>
      </c>
      <c r="E6975" s="14">
        <v>3.3682070110553153</v>
      </c>
      <c r="F6975" s="14">
        <v>0</v>
      </c>
    </row>
    <row r="6976" spans="1:6" x14ac:dyDescent="0.3">
      <c r="A6976" s="425">
        <v>48609</v>
      </c>
      <c r="B6976" s="12">
        <v>30</v>
      </c>
      <c r="C6976" s="426">
        <v>23.512499999999999</v>
      </c>
      <c r="D6976" s="426">
        <v>26.639400000000002</v>
      </c>
      <c r="E6976" s="14">
        <v>3.4395529659074855</v>
      </c>
      <c r="F6976" s="14">
        <v>0</v>
      </c>
    </row>
    <row r="6977" spans="1:6" x14ac:dyDescent="0.3">
      <c r="A6977" s="425">
        <v>48610</v>
      </c>
      <c r="B6977" s="12">
        <v>31</v>
      </c>
      <c r="C6977" s="426">
        <v>7.1099999999999994</v>
      </c>
      <c r="D6977" s="426">
        <v>26.398759999999999</v>
      </c>
      <c r="E6977" s="14">
        <v>3.3409570895002476</v>
      </c>
      <c r="F6977" s="14">
        <v>0</v>
      </c>
    </row>
    <row r="6978" spans="1:6" x14ac:dyDescent="0.3">
      <c r="A6978" s="425">
        <v>48611</v>
      </c>
      <c r="B6978" s="12">
        <v>32</v>
      </c>
      <c r="C6978" s="426">
        <v>12.071428571428571</v>
      </c>
      <c r="D6978" s="426">
        <v>26.398759999999999</v>
      </c>
      <c r="E6978" s="14">
        <v>3.3137948367400822</v>
      </c>
      <c r="F6978" s="14">
        <v>0</v>
      </c>
    </row>
    <row r="6979" spans="1:6" x14ac:dyDescent="0.3">
      <c r="A6979" s="425">
        <v>48612</v>
      </c>
      <c r="B6979" s="12">
        <v>33</v>
      </c>
      <c r="C6979" s="426">
        <v>16.84375</v>
      </c>
      <c r="D6979" s="426">
        <v>26.304040000000004</v>
      </c>
      <c r="E6979" s="14">
        <v>3.2759880825449814</v>
      </c>
      <c r="F6979" s="14">
        <v>0</v>
      </c>
    </row>
    <row r="6980" spans="1:6" x14ac:dyDescent="0.3">
      <c r="A6980" s="425">
        <v>48613</v>
      </c>
      <c r="B6980" s="12">
        <v>34</v>
      </c>
      <c r="C6980" s="426">
        <v>8.9500000000000011</v>
      </c>
      <c r="D6980" s="426">
        <v>26.457639999999998</v>
      </c>
      <c r="E6980" s="14">
        <v>3.3374914326724672</v>
      </c>
      <c r="F6980" s="14">
        <v>0</v>
      </c>
    </row>
    <row r="6981" spans="1:6" x14ac:dyDescent="0.3">
      <c r="A6981" s="425">
        <v>48614</v>
      </c>
      <c r="B6981" s="12">
        <v>35</v>
      </c>
      <c r="C6981" s="426">
        <v>3.4833333333333334</v>
      </c>
      <c r="D6981" s="426">
        <v>26.48836</v>
      </c>
      <c r="E6981" s="14">
        <v>3.349914383142397</v>
      </c>
      <c r="F6981" s="14">
        <v>0</v>
      </c>
    </row>
    <row r="6982" spans="1:6" x14ac:dyDescent="0.3">
      <c r="A6982" s="425">
        <v>48615</v>
      </c>
      <c r="B6982" s="12">
        <v>36</v>
      </c>
      <c r="C6982" s="426">
        <v>8.6</v>
      </c>
      <c r="D6982" s="426">
        <v>26.403880000000001</v>
      </c>
      <c r="E6982" s="14">
        <v>3.315849465378963</v>
      </c>
      <c r="F6982" s="14">
        <v>0</v>
      </c>
    </row>
    <row r="6983" spans="1:6" x14ac:dyDescent="0.3">
      <c r="A6983" s="425">
        <v>48616</v>
      </c>
      <c r="B6983" s="12">
        <v>37</v>
      </c>
      <c r="C6983" s="426">
        <v>5.5277777777777777</v>
      </c>
      <c r="D6983" s="426">
        <v>26.659880000000001</v>
      </c>
      <c r="E6983" s="14">
        <v>3.4200281414433102</v>
      </c>
      <c r="F6983" s="14">
        <v>0</v>
      </c>
    </row>
    <row r="6984" spans="1:6" x14ac:dyDescent="0.3">
      <c r="A6984" s="425">
        <v>48617</v>
      </c>
      <c r="B6984" s="12">
        <v>38</v>
      </c>
      <c r="C6984" s="426">
        <v>10.029999999999999</v>
      </c>
      <c r="D6984" s="426">
        <v>26.50628</v>
      </c>
      <c r="E6984" s="14">
        <v>3.3571799729257874</v>
      </c>
      <c r="F6984" s="14">
        <v>0</v>
      </c>
    </row>
    <row r="6985" spans="1:6" x14ac:dyDescent="0.3">
      <c r="A6985" s="425">
        <v>48618</v>
      </c>
      <c r="B6985" s="12">
        <v>39</v>
      </c>
      <c r="C6985" s="426">
        <v>10.78888888888889</v>
      </c>
      <c r="D6985" s="426">
        <v>26.508839999999999</v>
      </c>
      <c r="E6985" s="14">
        <v>3.3582190499716496</v>
      </c>
      <c r="F6985" s="14">
        <v>0</v>
      </c>
    </row>
    <row r="6986" spans="1:6" x14ac:dyDescent="0.3">
      <c r="A6986" s="425">
        <v>48619</v>
      </c>
      <c r="B6986" s="12">
        <v>40</v>
      </c>
      <c r="C6986" s="426">
        <v>6.58</v>
      </c>
      <c r="D6986" s="426">
        <v>26.542120000000004</v>
      </c>
      <c r="E6986" s="14">
        <v>3.3717529040419318</v>
      </c>
      <c r="F6986" s="14">
        <v>0</v>
      </c>
    </row>
    <row r="6987" spans="1:6" x14ac:dyDescent="0.3">
      <c r="A6987" s="425">
        <v>48620</v>
      </c>
      <c r="B6987" s="12">
        <v>41</v>
      </c>
      <c r="C6987" s="426">
        <v>6.5055555555555555</v>
      </c>
      <c r="D6987" s="426">
        <v>26.437159999999999</v>
      </c>
      <c r="E6987" s="14">
        <v>3.3292321462019645</v>
      </c>
      <c r="F6987" s="14">
        <v>0</v>
      </c>
    </row>
    <row r="6988" spans="1:6" x14ac:dyDescent="0.3">
      <c r="A6988" s="425">
        <v>48621</v>
      </c>
      <c r="B6988" s="12">
        <v>42</v>
      </c>
      <c r="C6988" s="426">
        <v>10.490000000000002</v>
      </c>
      <c r="D6988" s="426">
        <v>26.411559999999998</v>
      </c>
      <c r="E6988" s="14">
        <v>3.3189335303552912</v>
      </c>
      <c r="F6988" s="14">
        <v>0</v>
      </c>
    </row>
    <row r="6989" spans="1:6" x14ac:dyDescent="0.3">
      <c r="A6989" s="425">
        <v>48622</v>
      </c>
      <c r="B6989" s="12">
        <v>43</v>
      </c>
      <c r="C6989" s="426">
        <v>17.12777777777778</v>
      </c>
      <c r="D6989" s="426">
        <v>26.352679999999999</v>
      </c>
      <c r="E6989" s="14">
        <v>3.2953540715741592</v>
      </c>
      <c r="F6989" s="14">
        <v>0</v>
      </c>
    </row>
    <row r="6990" spans="1:6" x14ac:dyDescent="0.3">
      <c r="A6990" s="425">
        <v>48623</v>
      </c>
      <c r="B6990" s="12">
        <v>44</v>
      </c>
      <c r="C6990" s="426">
        <v>5.0250000000000004</v>
      </c>
      <c r="D6990" s="426">
        <v>26.401320000000002</v>
      </c>
      <c r="E6990" s="14">
        <v>3.3148220096089664</v>
      </c>
      <c r="F6990" s="14">
        <v>0</v>
      </c>
    </row>
    <row r="6991" spans="1:6" x14ac:dyDescent="0.3">
      <c r="A6991" s="425">
        <v>48624</v>
      </c>
      <c r="B6991" s="12">
        <v>45</v>
      </c>
      <c r="C6991" s="426">
        <v>17.324999999999999</v>
      </c>
      <c r="D6991" s="426">
        <v>26.377711111111111</v>
      </c>
      <c r="E6991" s="14">
        <v>3.3053599155901288</v>
      </c>
      <c r="F6991" s="14">
        <v>0</v>
      </c>
    </row>
    <row r="6992" spans="1:6" x14ac:dyDescent="0.3">
      <c r="A6992" s="425">
        <v>48625</v>
      </c>
      <c r="B6992" s="12">
        <v>46</v>
      </c>
      <c r="C6992" s="426">
        <v>1.9666666666666666</v>
      </c>
      <c r="D6992" s="426">
        <v>26.389088888888889</v>
      </c>
      <c r="E6992" s="14">
        <v>3.3099169585459203</v>
      </c>
      <c r="F6992" s="14">
        <v>0</v>
      </c>
    </row>
    <row r="6993" spans="1:6" x14ac:dyDescent="0.3">
      <c r="A6993" s="425">
        <v>48626</v>
      </c>
      <c r="B6993" s="12">
        <v>47</v>
      </c>
      <c r="C6993" s="426">
        <v>11.284999999999998</v>
      </c>
      <c r="D6993" s="426">
        <v>26.329640000000005</v>
      </c>
      <c r="E6993" s="14">
        <v>3.2861680109529412</v>
      </c>
      <c r="F6993" s="14">
        <v>0</v>
      </c>
    </row>
    <row r="6994" spans="1:6" x14ac:dyDescent="0.3">
      <c r="A6994" s="425">
        <v>48627</v>
      </c>
      <c r="B6994" s="12">
        <v>48</v>
      </c>
      <c r="C6994" s="426">
        <v>5.7700000000000005</v>
      </c>
      <c r="D6994" s="426">
        <v>26.283560000000001</v>
      </c>
      <c r="E6994" s="14">
        <v>3.2678644387754767</v>
      </c>
      <c r="F6994" s="14">
        <v>0</v>
      </c>
    </row>
    <row r="6995" spans="1:6" x14ac:dyDescent="0.3">
      <c r="A6995" s="425">
        <v>48628</v>
      </c>
      <c r="B6995" s="12">
        <v>49</v>
      </c>
      <c r="C6995" s="426">
        <v>14.875</v>
      </c>
      <c r="D6995" s="426">
        <v>26.311720000000001</v>
      </c>
      <c r="E6995" s="14">
        <v>3.279039099799665</v>
      </c>
      <c r="F6995" s="14">
        <v>0</v>
      </c>
    </row>
    <row r="6996" spans="1:6" x14ac:dyDescent="0.3">
      <c r="A6996" s="425">
        <v>48629</v>
      </c>
      <c r="B6996" s="12">
        <v>50</v>
      </c>
      <c r="C6996" s="426">
        <v>13.855</v>
      </c>
      <c r="D6996" s="426">
        <v>26.201640000000005</v>
      </c>
      <c r="E6996" s="14">
        <v>3.2355500206609391</v>
      </c>
      <c r="F6996" s="14">
        <v>0</v>
      </c>
    </row>
    <row r="6997" spans="1:6" x14ac:dyDescent="0.3">
      <c r="A6997" s="425">
        <v>48630</v>
      </c>
      <c r="B6997" s="12">
        <v>51</v>
      </c>
      <c r="C6997" s="426">
        <v>4.9666666666666668</v>
      </c>
      <c r="D6997" s="426">
        <v>26.48068</v>
      </c>
      <c r="E6997" s="14">
        <v>3.3468048162069746</v>
      </c>
      <c r="F6997" s="14">
        <v>0</v>
      </c>
    </row>
    <row r="6998" spans="1:6" x14ac:dyDescent="0.3">
      <c r="A6998" s="425">
        <v>48631</v>
      </c>
      <c r="B6998" s="12">
        <v>52</v>
      </c>
      <c r="C6998" s="426">
        <v>10.005555555555553</v>
      </c>
      <c r="D6998" s="426">
        <v>26.237480000000001</v>
      </c>
      <c r="E6998" s="14">
        <v>3.2496521386892354</v>
      </c>
      <c r="F6998" s="14">
        <v>0</v>
      </c>
    </row>
    <row r="6999" spans="1:6" x14ac:dyDescent="0.3">
      <c r="A6999" s="425">
        <v>48632</v>
      </c>
      <c r="B6999" s="12">
        <v>53</v>
      </c>
      <c r="C6999" s="426">
        <v>7.5650000000000004</v>
      </c>
      <c r="D6999" s="426">
        <v>26.47044</v>
      </c>
      <c r="E6999" s="14">
        <v>3.3426626987086192</v>
      </c>
      <c r="F6999" s="14">
        <v>0</v>
      </c>
    </row>
    <row r="7000" spans="1:6" x14ac:dyDescent="0.3">
      <c r="A7000" s="425">
        <v>48633</v>
      </c>
      <c r="B7000" s="12">
        <v>54</v>
      </c>
      <c r="C7000" s="426">
        <v>12.25</v>
      </c>
      <c r="D7000" s="426">
        <v>26.490919999999999</v>
      </c>
      <c r="E7000" s="14">
        <v>3.3509514729849936</v>
      </c>
      <c r="F7000" s="14">
        <v>0</v>
      </c>
    </row>
    <row r="7001" spans="1:6" x14ac:dyDescent="0.3">
      <c r="A7001" s="425">
        <v>48634</v>
      </c>
      <c r="B7001" s="12">
        <v>55</v>
      </c>
      <c r="C7001" s="426">
        <v>9.21875</v>
      </c>
      <c r="D7001" s="426">
        <v>26.513960000000004</v>
      </c>
      <c r="E7001" s="14">
        <v>3.360298056058276</v>
      </c>
      <c r="F7001" s="14">
        <v>0</v>
      </c>
    </row>
    <row r="7002" spans="1:6" x14ac:dyDescent="0.3">
      <c r="A7002" s="425">
        <v>48635</v>
      </c>
      <c r="B7002" s="12">
        <v>56</v>
      </c>
      <c r="C7002" s="426">
        <v>7.7111111111111104</v>
      </c>
      <c r="D7002" s="426">
        <v>26.593320000000002</v>
      </c>
      <c r="E7002" s="14">
        <v>3.392668065375716</v>
      </c>
      <c r="F7002" s="14">
        <v>0</v>
      </c>
    </row>
    <row r="7003" spans="1:6" x14ac:dyDescent="0.3">
      <c r="A7003" s="425">
        <v>48636</v>
      </c>
      <c r="B7003" s="12">
        <v>57</v>
      </c>
      <c r="C7003" s="426">
        <v>7.8250000000000002</v>
      </c>
      <c r="D7003" s="426">
        <v>26.577960000000004</v>
      </c>
      <c r="E7003" s="14">
        <v>3.3863815630015521</v>
      </c>
      <c r="F7003" s="14">
        <v>0</v>
      </c>
    </row>
    <row r="7004" spans="1:6" x14ac:dyDescent="0.3">
      <c r="A7004" s="425">
        <v>48637</v>
      </c>
      <c r="B7004" s="12">
        <v>58</v>
      </c>
      <c r="C7004" s="426">
        <v>7.3944444444444439</v>
      </c>
      <c r="D7004" s="426">
        <v>26.409000000000006</v>
      </c>
      <c r="E7004" s="14">
        <v>3.3179052257261641</v>
      </c>
      <c r="F7004" s="14">
        <v>0</v>
      </c>
    </row>
    <row r="7005" spans="1:6" x14ac:dyDescent="0.3">
      <c r="A7005" s="425">
        <v>48638</v>
      </c>
      <c r="B7005" s="12">
        <v>59</v>
      </c>
      <c r="C7005" s="426">
        <v>9.0055555555555546</v>
      </c>
      <c r="D7005" s="426">
        <v>26.542120000000004</v>
      </c>
      <c r="E7005" s="14">
        <v>3.3717529040419318</v>
      </c>
      <c r="F7005" s="14">
        <v>0</v>
      </c>
    </row>
    <row r="7006" spans="1:6" x14ac:dyDescent="0.3">
      <c r="A7006" s="425">
        <v>48639</v>
      </c>
      <c r="B7006" s="12">
        <v>60</v>
      </c>
      <c r="C7006" s="426">
        <v>10.668749999999999</v>
      </c>
      <c r="D7006" s="426">
        <v>26.48836</v>
      </c>
      <c r="E7006" s="14">
        <v>3.3224560685264759</v>
      </c>
      <c r="F7006" s="14">
        <v>0</v>
      </c>
    </row>
    <row r="7007" spans="1:6" x14ac:dyDescent="0.3">
      <c r="A7007" s="425">
        <v>48640</v>
      </c>
      <c r="B7007" s="12">
        <v>61</v>
      </c>
      <c r="C7007" s="426">
        <v>13.237500000000001</v>
      </c>
      <c r="D7007" s="426">
        <v>26.411559999999998</v>
      </c>
      <c r="E7007" s="14">
        <v>3.2917291571556584</v>
      </c>
      <c r="F7007" s="14">
        <v>0</v>
      </c>
    </row>
    <row r="7008" spans="1:6" x14ac:dyDescent="0.3">
      <c r="A7008" s="425">
        <v>48641</v>
      </c>
      <c r="B7008" s="12">
        <v>62</v>
      </c>
      <c r="C7008" s="426">
        <v>13.399999999999999</v>
      </c>
      <c r="D7008" s="426">
        <v>26.096679999999999</v>
      </c>
      <c r="E7008" s="14">
        <v>3.1683823955380843</v>
      </c>
      <c r="F7008" s="14">
        <v>0</v>
      </c>
    </row>
    <row r="7009" spans="1:6" x14ac:dyDescent="0.3">
      <c r="A7009" s="425">
        <v>48642</v>
      </c>
      <c r="B7009" s="12">
        <v>63</v>
      </c>
      <c r="C7009" s="426">
        <v>11.177777777777779</v>
      </c>
      <c r="D7009" s="426">
        <v>26.209320000000002</v>
      </c>
      <c r="E7009" s="14">
        <v>3.2120216329933178</v>
      </c>
      <c r="F7009" s="14">
        <v>0</v>
      </c>
    </row>
    <row r="7010" spans="1:6" x14ac:dyDescent="0.3">
      <c r="A7010" s="425">
        <v>48643</v>
      </c>
      <c r="B7010" s="12">
        <v>64</v>
      </c>
      <c r="C7010" s="426">
        <v>8.9050000000000011</v>
      </c>
      <c r="D7010" s="426">
        <v>26.362920000000003</v>
      </c>
      <c r="E7010" s="14">
        <v>3.2723994828205978</v>
      </c>
      <c r="F7010" s="14">
        <v>0</v>
      </c>
    </row>
    <row r="7011" spans="1:6" x14ac:dyDescent="0.3">
      <c r="A7011" s="425">
        <v>48644</v>
      </c>
      <c r="B7011" s="12">
        <v>65</v>
      </c>
      <c r="C7011" s="426">
        <v>2.7571428571428571</v>
      </c>
      <c r="D7011" s="426">
        <v>26.588200000000001</v>
      </c>
      <c r="E7011" s="14">
        <v>3.3627798564298299</v>
      </c>
      <c r="F7011" s="14">
        <v>0</v>
      </c>
    </row>
    <row r="7012" spans="1:6" x14ac:dyDescent="0.3">
      <c r="A7012" s="425">
        <v>48645</v>
      </c>
      <c r="B7012" s="12">
        <v>66</v>
      </c>
      <c r="C7012" s="426">
        <v>15.13125</v>
      </c>
      <c r="D7012" s="426">
        <v>26.401320000000002</v>
      </c>
      <c r="E7012" s="14">
        <v>3.287651337399057</v>
      </c>
      <c r="F7012" s="14">
        <v>0</v>
      </c>
    </row>
    <row r="7013" spans="1:6" x14ac:dyDescent="0.3">
      <c r="A7013" s="425">
        <v>48646</v>
      </c>
      <c r="B7013" s="12">
        <v>67</v>
      </c>
      <c r="C7013" s="426">
        <v>17.407142857142855</v>
      </c>
      <c r="D7013" s="426">
        <v>26.4602</v>
      </c>
      <c r="E7013" s="14">
        <v>3.3111601588419477</v>
      </c>
      <c r="F7013" s="14">
        <v>0</v>
      </c>
    </row>
    <row r="7014" spans="1:6" x14ac:dyDescent="0.3">
      <c r="A7014" s="425">
        <v>48647</v>
      </c>
      <c r="B7014" s="12">
        <v>68</v>
      </c>
      <c r="C7014" s="426">
        <v>0.99375000000000002</v>
      </c>
      <c r="D7014" s="426">
        <v>26.595880000000001</v>
      </c>
      <c r="E7014" s="14">
        <v>3.3658994616454625</v>
      </c>
      <c r="F7014" s="14">
        <v>0</v>
      </c>
    </row>
    <row r="7015" spans="1:6" x14ac:dyDescent="0.3">
      <c r="A7015" s="425">
        <v>48648</v>
      </c>
      <c r="B7015" s="12">
        <v>69</v>
      </c>
      <c r="C7015" s="426">
        <v>2.0874999999999999</v>
      </c>
      <c r="D7015" s="426">
        <v>26.501159999999999</v>
      </c>
      <c r="E7015" s="14">
        <v>3.3276018291365066</v>
      </c>
      <c r="F7015" s="14">
        <v>0</v>
      </c>
    </row>
    <row r="7016" spans="1:6" x14ac:dyDescent="0.3">
      <c r="A7016" s="425">
        <v>48649</v>
      </c>
      <c r="B7016" s="12">
        <v>70</v>
      </c>
      <c r="C7016" s="426">
        <v>15.242857142857144</v>
      </c>
      <c r="D7016" s="426">
        <v>26.429480000000002</v>
      </c>
      <c r="E7016" s="14">
        <v>3.2988761491029455</v>
      </c>
      <c r="F7016" s="14">
        <v>0</v>
      </c>
    </row>
    <row r="7017" spans="1:6" x14ac:dyDescent="0.3">
      <c r="A7017" s="425">
        <v>48650</v>
      </c>
      <c r="B7017" s="12">
        <v>71</v>
      </c>
      <c r="C7017" s="426">
        <v>13.154999999999998</v>
      </c>
      <c r="D7017" s="426">
        <v>26.117159999999998</v>
      </c>
      <c r="E7017" s="14">
        <v>3.1762767773521445</v>
      </c>
      <c r="F7017" s="14">
        <v>0</v>
      </c>
    </row>
    <row r="7018" spans="1:6" x14ac:dyDescent="0.3">
      <c r="A7018" s="425">
        <v>48651</v>
      </c>
      <c r="B7018" s="12">
        <v>72</v>
      </c>
      <c r="C7018" s="426">
        <v>24.745000000000001</v>
      </c>
      <c r="D7018" s="426">
        <v>26.408999999999999</v>
      </c>
      <c r="E7018" s="14">
        <v>3.290709281252997</v>
      </c>
      <c r="F7018" s="14">
        <v>0</v>
      </c>
    </row>
    <row r="7019" spans="1:6" x14ac:dyDescent="0.3">
      <c r="A7019" s="425">
        <v>48652</v>
      </c>
      <c r="B7019" s="12">
        <v>73</v>
      </c>
      <c r="C7019" s="426">
        <v>20.672222222222224</v>
      </c>
      <c r="D7019" s="426">
        <v>26.133088888888892</v>
      </c>
      <c r="E7019" s="14">
        <v>3.182429139166886</v>
      </c>
      <c r="F7019" s="14">
        <v>0</v>
      </c>
    </row>
    <row r="7020" spans="1:6" x14ac:dyDescent="0.3">
      <c r="A7020" s="425">
        <v>48653</v>
      </c>
      <c r="B7020" s="12">
        <v>74</v>
      </c>
      <c r="C7020" s="426">
        <v>21.758333333333336</v>
      </c>
      <c r="D7020" s="426">
        <v>26.554066666666671</v>
      </c>
      <c r="E7020" s="14">
        <v>3.3489456910952109</v>
      </c>
      <c r="F7020" s="14">
        <v>0</v>
      </c>
    </row>
    <row r="7021" spans="1:6" x14ac:dyDescent="0.3">
      <c r="A7021" s="425">
        <v>48654</v>
      </c>
      <c r="B7021" s="12">
        <v>75</v>
      </c>
      <c r="C7021" s="426">
        <v>8.1624999999999996</v>
      </c>
      <c r="D7021" s="426">
        <v>26.571133333333336</v>
      </c>
      <c r="E7021" s="14">
        <v>3.3558565007513397</v>
      </c>
      <c r="F7021" s="14">
        <v>0</v>
      </c>
    </row>
    <row r="7022" spans="1:6" x14ac:dyDescent="0.3">
      <c r="A7022" s="425">
        <v>48655</v>
      </c>
      <c r="B7022" s="12">
        <v>76</v>
      </c>
      <c r="C7022" s="426">
        <v>8.1444444444444439</v>
      </c>
      <c r="D7022" s="426">
        <v>26.704822222222223</v>
      </c>
      <c r="E7022" s="14">
        <v>3.4104258309531628</v>
      </c>
      <c r="F7022" s="14">
        <v>0</v>
      </c>
    </row>
    <row r="7023" spans="1:6" x14ac:dyDescent="0.3">
      <c r="A7023" s="425">
        <v>48656</v>
      </c>
      <c r="B7023" s="12">
        <v>77</v>
      </c>
      <c r="C7023" s="426">
        <v>5.6333333333333337</v>
      </c>
      <c r="D7023" s="426">
        <v>26.5626</v>
      </c>
      <c r="E7023" s="14">
        <v>3.3523995281445873</v>
      </c>
      <c r="F7023" s="14">
        <v>0</v>
      </c>
    </row>
    <row r="7024" spans="1:6" x14ac:dyDescent="0.3">
      <c r="A7024" s="425">
        <v>48657</v>
      </c>
      <c r="B7024" s="12">
        <v>78</v>
      </c>
      <c r="C7024" s="426">
        <v>7.6388888888888875</v>
      </c>
      <c r="D7024" s="426">
        <v>26.591044444444446</v>
      </c>
      <c r="E7024" s="14">
        <v>3.363934969327588</v>
      </c>
      <c r="F7024" s="14">
        <v>0</v>
      </c>
    </row>
    <row r="7025" spans="1:6" x14ac:dyDescent="0.3">
      <c r="A7025" s="425">
        <v>48658</v>
      </c>
      <c r="B7025" s="12">
        <v>79</v>
      </c>
      <c r="C7025" s="426">
        <v>7.8611111111111107</v>
      </c>
      <c r="D7025" s="426">
        <v>26.480111111111114</v>
      </c>
      <c r="E7025" s="14">
        <v>3.3191436403212284</v>
      </c>
      <c r="F7025" s="14">
        <v>0</v>
      </c>
    </row>
    <row r="7026" spans="1:6" x14ac:dyDescent="0.3">
      <c r="A7026" s="425">
        <v>48659</v>
      </c>
      <c r="B7026" s="12">
        <v>80</v>
      </c>
      <c r="C7026" s="426">
        <v>19.727777777777781</v>
      </c>
      <c r="D7026" s="426">
        <v>26.448822222222226</v>
      </c>
      <c r="E7026" s="14">
        <v>3.3066058070252335</v>
      </c>
      <c r="F7026" s="14">
        <v>0</v>
      </c>
    </row>
    <row r="7027" spans="1:6" x14ac:dyDescent="0.3">
      <c r="A7027" s="425">
        <v>48660</v>
      </c>
      <c r="B7027" s="12">
        <v>81</v>
      </c>
      <c r="C7027" s="426">
        <v>21.9375</v>
      </c>
      <c r="D7027" s="426">
        <v>26.229800000000004</v>
      </c>
      <c r="E7027" s="14">
        <v>3.2200139329365824</v>
      </c>
      <c r="F7027" s="14">
        <v>0</v>
      </c>
    </row>
    <row r="7028" spans="1:6" x14ac:dyDescent="0.3">
      <c r="A7028" s="425">
        <v>48661</v>
      </c>
      <c r="B7028" s="12">
        <v>82</v>
      </c>
      <c r="C7028" s="426">
        <v>12.483333333333333</v>
      </c>
      <c r="D7028" s="426">
        <v>26.539844444444448</v>
      </c>
      <c r="E7028" s="14">
        <v>3.343196261341701</v>
      </c>
      <c r="F7028" s="14">
        <v>0</v>
      </c>
    </row>
    <row r="7029" spans="1:6" x14ac:dyDescent="0.3">
      <c r="A7029" s="425">
        <v>48662</v>
      </c>
      <c r="B7029" s="12">
        <v>83</v>
      </c>
      <c r="C7029" s="426">
        <v>1.51</v>
      </c>
      <c r="D7029" s="426">
        <v>26.448822222222223</v>
      </c>
      <c r="E7029" s="14">
        <v>3.3066058070252335</v>
      </c>
      <c r="F7029" s="14">
        <v>0</v>
      </c>
    </row>
    <row r="7030" spans="1:6" x14ac:dyDescent="0.3">
      <c r="A7030" s="425">
        <v>48663</v>
      </c>
      <c r="B7030" s="12">
        <v>84</v>
      </c>
      <c r="C7030" s="426">
        <v>6.1111111111111107</v>
      </c>
      <c r="D7030" s="426">
        <v>26.497177777777779</v>
      </c>
      <c r="E7030" s="14">
        <v>3.3260001716164043</v>
      </c>
      <c r="F7030" s="14">
        <v>0</v>
      </c>
    </row>
    <row r="7031" spans="1:6" x14ac:dyDescent="0.3">
      <c r="A7031" s="425">
        <v>48664</v>
      </c>
      <c r="B7031" s="12">
        <v>85</v>
      </c>
      <c r="C7031" s="426">
        <v>5.625</v>
      </c>
      <c r="D7031" s="426">
        <v>26.610955555555556</v>
      </c>
      <c r="E7031" s="14">
        <v>3.3720305264747359</v>
      </c>
      <c r="F7031" s="14">
        <v>0</v>
      </c>
    </row>
    <row r="7032" spans="1:6" x14ac:dyDescent="0.3">
      <c r="A7032" s="425">
        <v>48665</v>
      </c>
      <c r="B7032" s="12">
        <v>86</v>
      </c>
      <c r="C7032" s="426">
        <v>9.7833333333333332</v>
      </c>
      <c r="D7032" s="426">
        <v>26.463044444444449</v>
      </c>
      <c r="E7032" s="14">
        <v>3.31229961452896</v>
      </c>
      <c r="F7032" s="14">
        <v>0</v>
      </c>
    </row>
    <row r="7033" spans="1:6" x14ac:dyDescent="0.3">
      <c r="A7033" s="425">
        <v>48666</v>
      </c>
      <c r="B7033" s="12">
        <v>87</v>
      </c>
      <c r="C7033" s="426">
        <v>0.35000000000000003</v>
      </c>
      <c r="D7033" s="426">
        <v>26.511400000000002</v>
      </c>
      <c r="E7033" s="14">
        <v>3.3317235059989345</v>
      </c>
      <c r="F7033" s="14">
        <v>0</v>
      </c>
    </row>
    <row r="7034" spans="1:6" x14ac:dyDescent="0.3">
      <c r="A7034" s="425">
        <v>48667</v>
      </c>
      <c r="B7034" s="12">
        <v>88</v>
      </c>
      <c r="C7034" s="426">
        <v>11.795000000000002</v>
      </c>
      <c r="D7034" s="426">
        <v>26.5626</v>
      </c>
      <c r="E7034" s="14">
        <v>3.3523995281445873</v>
      </c>
      <c r="F7034" s="14">
        <v>0</v>
      </c>
    </row>
    <row r="7035" spans="1:6" x14ac:dyDescent="0.3">
      <c r="A7035" s="425">
        <v>48668</v>
      </c>
      <c r="B7035" s="12">
        <v>89</v>
      </c>
      <c r="C7035" s="426">
        <v>4.21</v>
      </c>
      <c r="D7035" s="426">
        <v>26.608111111111114</v>
      </c>
      <c r="E7035" s="14">
        <v>3.3708729716157024</v>
      </c>
      <c r="F7035" s="14">
        <v>0</v>
      </c>
    </row>
    <row r="7036" spans="1:6" x14ac:dyDescent="0.3">
      <c r="A7036" s="425">
        <v>48669</v>
      </c>
      <c r="B7036" s="12">
        <v>90</v>
      </c>
      <c r="C7036" s="426">
        <v>2.8</v>
      </c>
      <c r="D7036" s="426">
        <v>26.426066666666671</v>
      </c>
      <c r="E7036" s="14">
        <v>3.2975137565263752</v>
      </c>
      <c r="F7036" s="14">
        <v>0</v>
      </c>
    </row>
    <row r="7037" spans="1:6" x14ac:dyDescent="0.3">
      <c r="A7037" s="425">
        <v>48670</v>
      </c>
      <c r="B7037" s="12">
        <v>91</v>
      </c>
      <c r="C7037" s="426">
        <v>7.9111111111111097</v>
      </c>
      <c r="D7037" s="426">
        <v>26.650777777777776</v>
      </c>
      <c r="E7037" s="14">
        <v>3.3602706987788382</v>
      </c>
      <c r="F7037" s="14">
        <v>0</v>
      </c>
    </row>
    <row r="7038" spans="1:6" x14ac:dyDescent="0.3">
      <c r="A7038" s="425">
        <v>48671</v>
      </c>
      <c r="B7038" s="12">
        <v>92</v>
      </c>
      <c r="C7038" s="426">
        <v>5.4562499999999998</v>
      </c>
      <c r="D7038" s="426">
        <v>26.579666666666668</v>
      </c>
      <c r="E7038" s="14">
        <v>3.3315536626747968</v>
      </c>
      <c r="F7038" s="14">
        <v>0</v>
      </c>
    </row>
    <row r="7039" spans="1:6" x14ac:dyDescent="0.3">
      <c r="A7039" s="425">
        <v>48672</v>
      </c>
      <c r="B7039" s="12">
        <v>93</v>
      </c>
      <c r="C7039" s="426">
        <v>4.3187499999999996</v>
      </c>
      <c r="D7039" s="426">
        <v>26.596733333333333</v>
      </c>
      <c r="E7039" s="14">
        <v>3.3384260245262194</v>
      </c>
      <c r="F7039" s="14">
        <v>0</v>
      </c>
    </row>
    <row r="7040" spans="1:6" x14ac:dyDescent="0.3">
      <c r="A7040" s="425">
        <v>48673</v>
      </c>
      <c r="B7040" s="12">
        <v>94</v>
      </c>
      <c r="C7040" s="426">
        <v>2.916666666666667</v>
      </c>
      <c r="D7040" s="426">
        <v>26.42037777777778</v>
      </c>
      <c r="E7040" s="14">
        <v>3.2680107884213543</v>
      </c>
      <c r="F7040" s="14">
        <v>0</v>
      </c>
    </row>
    <row r="7041" spans="1:6" x14ac:dyDescent="0.3">
      <c r="A7041" s="425">
        <v>48674</v>
      </c>
      <c r="B7041" s="12">
        <v>95</v>
      </c>
      <c r="C7041" s="426">
        <v>10.293749999999999</v>
      </c>
      <c r="D7041" s="426">
        <v>26.573977777777777</v>
      </c>
      <c r="E7041" s="14">
        <v>3.3292656415616806</v>
      </c>
      <c r="F7041" s="14">
        <v>0</v>
      </c>
    </row>
    <row r="7042" spans="1:6" x14ac:dyDescent="0.3">
      <c r="A7042" s="425">
        <v>48675</v>
      </c>
      <c r="B7042" s="12">
        <v>96</v>
      </c>
      <c r="C7042" s="426">
        <v>13.434999999999999</v>
      </c>
      <c r="D7042" s="426">
        <v>26.511400000000002</v>
      </c>
      <c r="E7042" s="14">
        <v>3.3041886009906789</v>
      </c>
      <c r="F7042" s="14">
        <v>0</v>
      </c>
    </row>
    <row r="7043" spans="1:6" x14ac:dyDescent="0.3">
      <c r="A7043" s="425">
        <v>48676</v>
      </c>
      <c r="B7043" s="12">
        <v>97</v>
      </c>
      <c r="C7043" s="426">
        <v>8.8062499999999986</v>
      </c>
      <c r="D7043" s="426">
        <v>26.29237777777778</v>
      </c>
      <c r="E7043" s="14">
        <v>3.2177310568444679</v>
      </c>
      <c r="F7043" s="14">
        <v>0</v>
      </c>
    </row>
    <row r="7044" spans="1:6" x14ac:dyDescent="0.3">
      <c r="A7044" s="425">
        <v>48677</v>
      </c>
      <c r="B7044" s="12">
        <v>98</v>
      </c>
      <c r="C7044" s="426">
        <v>13.922222222222222</v>
      </c>
      <c r="D7044" s="426">
        <v>26.400466666666667</v>
      </c>
      <c r="E7044" s="14">
        <v>3.2601438562824567</v>
      </c>
      <c r="F7044" s="14">
        <v>0</v>
      </c>
    </row>
    <row r="7045" spans="1:6" x14ac:dyDescent="0.3">
      <c r="A7045" s="425">
        <v>48678</v>
      </c>
      <c r="B7045" s="12">
        <v>99</v>
      </c>
      <c r="C7045" s="426">
        <v>5.1333333333333337</v>
      </c>
      <c r="D7045" s="426">
        <v>26.061977777777777</v>
      </c>
      <c r="E7045" s="14">
        <v>3.1289715764186097</v>
      </c>
      <c r="F7045" s="14">
        <v>0</v>
      </c>
    </row>
    <row r="7046" spans="1:6" x14ac:dyDescent="0.3">
      <c r="A7046" s="425">
        <v>48679</v>
      </c>
      <c r="B7046" s="12">
        <v>100</v>
      </c>
      <c r="C7046" s="426">
        <v>9.5749999999999993</v>
      </c>
      <c r="D7046" s="426">
        <v>26.201355555555558</v>
      </c>
      <c r="E7046" s="14">
        <v>3.1823983469223576</v>
      </c>
      <c r="F7046" s="14">
        <v>0</v>
      </c>
    </row>
    <row r="7047" spans="1:6" x14ac:dyDescent="0.3">
      <c r="A7047" s="425">
        <v>48680</v>
      </c>
      <c r="B7047" s="12">
        <v>101</v>
      </c>
      <c r="C7047" s="426">
        <v>9.1222222222222218</v>
      </c>
      <c r="D7047" s="426">
        <v>26.531311111111116</v>
      </c>
      <c r="E7047" s="14">
        <v>3.3121495350152972</v>
      </c>
      <c r="F7047" s="14">
        <v>0</v>
      </c>
    </row>
    <row r="7048" spans="1:6" x14ac:dyDescent="0.3">
      <c r="A7048" s="425">
        <v>48681</v>
      </c>
      <c r="B7048" s="12">
        <v>102</v>
      </c>
      <c r="C7048" s="426">
        <v>7.4149999999999991</v>
      </c>
      <c r="D7048" s="426">
        <v>26.44028888888889</v>
      </c>
      <c r="E7048" s="14">
        <v>3.2758945652759119</v>
      </c>
      <c r="F7048" s="14">
        <v>0</v>
      </c>
    </row>
    <row r="7049" spans="1:6" x14ac:dyDescent="0.3">
      <c r="A7049" s="425">
        <v>48682</v>
      </c>
      <c r="B7049" s="12">
        <v>103</v>
      </c>
      <c r="C7049" s="426">
        <v>7.1166666666666663</v>
      </c>
      <c r="D7049" s="426">
        <v>26.534155555555557</v>
      </c>
      <c r="E7049" s="14">
        <v>3.3132881915556802</v>
      </c>
      <c r="F7049" s="14">
        <v>0</v>
      </c>
    </row>
    <row r="7050" spans="1:6" x14ac:dyDescent="0.3">
      <c r="A7050" s="425">
        <v>48683</v>
      </c>
      <c r="B7050" s="12">
        <v>104</v>
      </c>
      <c r="C7050" s="426">
        <v>2.5812499999999998</v>
      </c>
      <c r="D7050" s="426">
        <v>26.5626</v>
      </c>
      <c r="E7050" s="14">
        <v>3.3246937469202513</v>
      </c>
      <c r="F7050" s="14">
        <v>0</v>
      </c>
    </row>
    <row r="7051" spans="1:6" x14ac:dyDescent="0.3">
      <c r="A7051" s="425">
        <v>48684</v>
      </c>
      <c r="B7051" s="12">
        <v>105</v>
      </c>
      <c r="C7051" s="426">
        <v>9.2187499999999982</v>
      </c>
      <c r="D7051" s="426">
        <v>26.44028888888889</v>
      </c>
      <c r="E7051" s="14">
        <v>3.2758945652759119</v>
      </c>
      <c r="F7051" s="14">
        <v>0</v>
      </c>
    </row>
    <row r="7052" spans="1:6" x14ac:dyDescent="0.3">
      <c r="A7052" s="425">
        <v>48685</v>
      </c>
      <c r="B7052" s="12">
        <v>106</v>
      </c>
      <c r="C7052" s="426">
        <v>10.08888888888889</v>
      </c>
      <c r="D7052" s="426">
        <v>26.383400000000002</v>
      </c>
      <c r="E7052" s="14">
        <v>3.2534141695039991</v>
      </c>
      <c r="F7052" s="14">
        <v>0</v>
      </c>
    </row>
    <row r="7053" spans="1:6" x14ac:dyDescent="0.3">
      <c r="A7053" s="425">
        <v>48686</v>
      </c>
      <c r="B7053" s="12">
        <v>107</v>
      </c>
      <c r="C7053" s="426">
        <v>9.7687499999999989</v>
      </c>
      <c r="D7053" s="426">
        <v>26.431755555555554</v>
      </c>
      <c r="E7053" s="14">
        <v>3.2725137403783506</v>
      </c>
      <c r="F7053" s="14">
        <v>0</v>
      </c>
    </row>
    <row r="7054" spans="1:6" x14ac:dyDescent="0.3">
      <c r="A7054" s="425">
        <v>48687</v>
      </c>
      <c r="B7054" s="12">
        <v>108</v>
      </c>
      <c r="C7054" s="426">
        <v>6.15</v>
      </c>
      <c r="D7054" s="426">
        <v>26.622333333333337</v>
      </c>
      <c r="E7054" s="14">
        <v>3.3487579201791542</v>
      </c>
      <c r="F7054" s="14">
        <v>0</v>
      </c>
    </row>
    <row r="7055" spans="1:6" x14ac:dyDescent="0.3">
      <c r="A7055" s="425">
        <v>48688</v>
      </c>
      <c r="B7055" s="12">
        <v>109</v>
      </c>
      <c r="C7055" s="426">
        <v>4.9222222222222225</v>
      </c>
      <c r="D7055" s="426">
        <v>26.471577777777778</v>
      </c>
      <c r="E7055" s="14">
        <v>3.2883174195499554</v>
      </c>
      <c r="F7055" s="14">
        <v>0</v>
      </c>
    </row>
    <row r="7056" spans="1:6" x14ac:dyDescent="0.3">
      <c r="A7056" s="425">
        <v>48689</v>
      </c>
      <c r="B7056" s="12">
        <v>110</v>
      </c>
      <c r="C7056" s="426">
        <v>1.3875</v>
      </c>
      <c r="D7056" s="426">
        <v>26.531311111111112</v>
      </c>
      <c r="E7056" s="14">
        <v>3.3121495350152963</v>
      </c>
      <c r="F7056" s="14">
        <v>0</v>
      </c>
    </row>
    <row r="7057" spans="1:6" x14ac:dyDescent="0.3">
      <c r="A7057" s="425">
        <v>48690</v>
      </c>
      <c r="B7057" s="12">
        <v>111</v>
      </c>
      <c r="C7057" s="426">
        <v>2.2624999999999997</v>
      </c>
      <c r="D7057" s="426">
        <v>26.500022222222224</v>
      </c>
      <c r="E7057" s="14">
        <v>3.2996470841447385</v>
      </c>
      <c r="F7057" s="14">
        <v>0</v>
      </c>
    </row>
    <row r="7058" spans="1:6" x14ac:dyDescent="0.3">
      <c r="A7058" s="425">
        <v>48691</v>
      </c>
      <c r="B7058" s="12">
        <v>112</v>
      </c>
      <c r="C7058" s="426">
        <v>2.8444444444444446</v>
      </c>
      <c r="D7058" s="426">
        <v>26.42037777777778</v>
      </c>
      <c r="E7058" s="14">
        <v>3.2680107884213543</v>
      </c>
      <c r="F7058" s="14">
        <v>0</v>
      </c>
    </row>
    <row r="7059" spans="1:6" x14ac:dyDescent="0.3">
      <c r="A7059" s="425">
        <v>48692</v>
      </c>
      <c r="B7059" s="12">
        <v>113</v>
      </c>
      <c r="C7059" s="426">
        <v>3.2937499999999997</v>
      </c>
      <c r="D7059" s="426">
        <v>26.297000000000001</v>
      </c>
      <c r="E7059" s="14">
        <v>3.2195346350329568</v>
      </c>
      <c r="F7059" s="14">
        <v>0</v>
      </c>
    </row>
    <row r="7060" spans="1:6" x14ac:dyDescent="0.3">
      <c r="A7060" s="425">
        <v>48693</v>
      </c>
      <c r="B7060" s="12">
        <v>114</v>
      </c>
      <c r="C7060" s="426">
        <v>5.2555555555555555</v>
      </c>
      <c r="D7060" s="426">
        <v>26.2746</v>
      </c>
      <c r="E7060" s="14">
        <v>3.2108026374170966</v>
      </c>
      <c r="F7060" s="14">
        <v>0</v>
      </c>
    </row>
    <row r="7061" spans="1:6" x14ac:dyDescent="0.3">
      <c r="A7061" s="425">
        <v>48694</v>
      </c>
      <c r="B7061" s="12">
        <v>115</v>
      </c>
      <c r="C7061" s="426">
        <v>11.56111111111111</v>
      </c>
      <c r="D7061" s="426">
        <v>26.343577777777778</v>
      </c>
      <c r="E7061" s="14">
        <v>3.2377596179196999</v>
      </c>
      <c r="F7061" s="14">
        <v>0</v>
      </c>
    </row>
    <row r="7062" spans="1:6" x14ac:dyDescent="0.3">
      <c r="A7062" s="425">
        <v>48695</v>
      </c>
      <c r="B7062" s="12">
        <v>116</v>
      </c>
      <c r="C7062" s="426">
        <v>15.722222222222221</v>
      </c>
      <c r="D7062" s="426">
        <v>26.287399999999998</v>
      </c>
      <c r="E7062" s="14">
        <v>3.2157897523991839</v>
      </c>
      <c r="F7062" s="14">
        <v>0</v>
      </c>
    </row>
    <row r="7063" spans="1:6" x14ac:dyDescent="0.3">
      <c r="A7063" s="425">
        <v>48696</v>
      </c>
      <c r="B7063" s="12">
        <v>117</v>
      </c>
      <c r="C7063" s="426">
        <v>4.7222222222222223</v>
      </c>
      <c r="D7063" s="426">
        <v>26.340733333333336</v>
      </c>
      <c r="E7063" s="14">
        <v>3.2366440079772341</v>
      </c>
      <c r="F7063" s="14">
        <v>0</v>
      </c>
    </row>
    <row r="7064" spans="1:6" x14ac:dyDescent="0.3">
      <c r="A7064" s="425">
        <v>48697</v>
      </c>
      <c r="B7064" s="12">
        <v>118</v>
      </c>
      <c r="C7064" s="426">
        <v>8.6785714285714288</v>
      </c>
      <c r="D7064" s="426">
        <v>26.280999999999999</v>
      </c>
      <c r="E7064" s="14">
        <v>3.2132953290947079</v>
      </c>
      <c r="F7064" s="14">
        <v>0</v>
      </c>
    </row>
    <row r="7065" spans="1:6" x14ac:dyDescent="0.3">
      <c r="A7065" s="425">
        <v>48698</v>
      </c>
      <c r="B7065" s="12">
        <v>119</v>
      </c>
      <c r="C7065" s="426">
        <v>4.04</v>
      </c>
      <c r="D7065" s="426">
        <v>26.421800000000001</v>
      </c>
      <c r="E7065" s="14">
        <v>3.2685733565715216</v>
      </c>
      <c r="F7065" s="14">
        <v>0</v>
      </c>
    </row>
    <row r="7066" spans="1:6" x14ac:dyDescent="0.3">
      <c r="A7066" s="425">
        <v>48699</v>
      </c>
      <c r="B7066" s="12">
        <v>120</v>
      </c>
      <c r="C7066" s="426">
        <v>4.2666666666666657</v>
      </c>
      <c r="D7066" s="426">
        <v>26.329355555555559</v>
      </c>
      <c r="E7066" s="14">
        <v>3.2321849957355804</v>
      </c>
      <c r="F7066" s="14">
        <v>0</v>
      </c>
    </row>
    <row r="7067" spans="1:6" x14ac:dyDescent="0.3">
      <c r="A7067" s="425">
        <v>48700</v>
      </c>
      <c r="B7067" s="12">
        <v>121</v>
      </c>
      <c r="C7067" s="426">
        <v>3.0562500000000004</v>
      </c>
      <c r="D7067" s="426">
        <v>26.494333333333334</v>
      </c>
      <c r="E7067" s="14">
        <v>3.2699002410673761</v>
      </c>
      <c r="F7067" s="14">
        <v>0</v>
      </c>
    </row>
    <row r="7068" spans="1:6" x14ac:dyDescent="0.3">
      <c r="A7068" s="425">
        <v>48701</v>
      </c>
      <c r="B7068" s="12">
        <v>122</v>
      </c>
      <c r="C7068" s="426">
        <v>8.1187500000000004</v>
      </c>
      <c r="D7068" s="426">
        <v>26.278155555555557</v>
      </c>
      <c r="E7068" s="14">
        <v>3.1854190252665346</v>
      </c>
      <c r="F7068" s="14">
        <v>0</v>
      </c>
    </row>
    <row r="7069" spans="1:6" x14ac:dyDescent="0.3">
      <c r="A7069" s="425">
        <v>48702</v>
      </c>
      <c r="B7069" s="12">
        <v>123</v>
      </c>
      <c r="C7069" s="426">
        <v>5.9499999999999993</v>
      </c>
      <c r="D7069" s="426">
        <v>26.565444444444445</v>
      </c>
      <c r="E7069" s="14">
        <v>3.2981209005344119</v>
      </c>
      <c r="F7069" s="14">
        <v>0</v>
      </c>
    </row>
    <row r="7070" spans="1:6" x14ac:dyDescent="0.3">
      <c r="A7070" s="425">
        <v>48703</v>
      </c>
      <c r="B7070" s="12">
        <v>124</v>
      </c>
      <c r="C7070" s="426">
        <v>5.6187500000000004</v>
      </c>
      <c r="D7070" s="426">
        <v>26.599577777777782</v>
      </c>
      <c r="E7070" s="14">
        <v>3.3117428568271534</v>
      </c>
      <c r="F7070" s="14">
        <v>0</v>
      </c>
    </row>
    <row r="7071" spans="1:6" x14ac:dyDescent="0.3">
      <c r="A7071" s="425">
        <v>48704</v>
      </c>
      <c r="B7071" s="12">
        <v>125</v>
      </c>
      <c r="C7071" s="426">
        <v>3.6062499999999997</v>
      </c>
      <c r="D7071" s="426">
        <v>26.653622222222221</v>
      </c>
      <c r="E7071" s="14">
        <v>3.3334120166477414</v>
      </c>
      <c r="F7071" s="14">
        <v>0</v>
      </c>
    </row>
    <row r="7072" spans="1:6" x14ac:dyDescent="0.3">
      <c r="A7072" s="425">
        <v>48705</v>
      </c>
      <c r="B7072" s="12">
        <v>126</v>
      </c>
      <c r="C7072" s="426">
        <v>6.0142857142857151</v>
      </c>
      <c r="D7072" s="426">
        <v>26.525622222222225</v>
      </c>
      <c r="E7072" s="14">
        <v>3.2822909801531628</v>
      </c>
      <c r="F7072" s="14">
        <v>0</v>
      </c>
    </row>
    <row r="7073" spans="1:6" x14ac:dyDescent="0.3">
      <c r="A7073" s="425">
        <v>48706</v>
      </c>
      <c r="B7073" s="12">
        <v>127</v>
      </c>
      <c r="C7073" s="426">
        <v>15.559999999999999</v>
      </c>
      <c r="D7073" s="426">
        <v>26.426066666666667</v>
      </c>
      <c r="E7073" s="14">
        <v>3.2430093969143683</v>
      </c>
      <c r="F7073" s="14">
        <v>0</v>
      </c>
    </row>
    <row r="7074" spans="1:6" x14ac:dyDescent="0.3">
      <c r="A7074" s="425">
        <v>48707</v>
      </c>
      <c r="B7074" s="12">
        <v>128</v>
      </c>
      <c r="C7074" s="426">
        <v>12.84375</v>
      </c>
      <c r="D7074" s="426">
        <v>26.269622222222221</v>
      </c>
      <c r="E7074" s="14">
        <v>3.1821245318563975</v>
      </c>
      <c r="F7074" s="14">
        <v>0</v>
      </c>
    </row>
    <row r="7075" spans="1:6" x14ac:dyDescent="0.3">
      <c r="A7075" s="425">
        <v>48708</v>
      </c>
      <c r="B7075" s="12">
        <v>129</v>
      </c>
      <c r="C7075" s="426">
        <v>3.4111111111111114</v>
      </c>
      <c r="D7075" s="426">
        <v>26.533799999999999</v>
      </c>
      <c r="E7075" s="14">
        <v>3.285536291940732</v>
      </c>
      <c r="F7075" s="14">
        <v>0</v>
      </c>
    </row>
    <row r="7076" spans="1:6" x14ac:dyDescent="0.3">
      <c r="A7076" s="425">
        <v>48709</v>
      </c>
      <c r="B7076" s="12">
        <v>130</v>
      </c>
      <c r="C7076" s="426">
        <v>5.6277777777777773</v>
      </c>
      <c r="D7076" s="426">
        <v>26.312288888888894</v>
      </c>
      <c r="E7076" s="14">
        <v>3.1986275331264626</v>
      </c>
      <c r="F7076" s="14">
        <v>0</v>
      </c>
    </row>
    <row r="7077" spans="1:6" x14ac:dyDescent="0.3">
      <c r="A7077" s="425">
        <v>48710</v>
      </c>
      <c r="B7077" s="12">
        <v>131</v>
      </c>
      <c r="C7077" s="426">
        <v>17.3</v>
      </c>
      <c r="D7077" s="426">
        <v>26.107488888888888</v>
      </c>
      <c r="E7077" s="14">
        <v>3.1201078730487679</v>
      </c>
      <c r="F7077" s="14">
        <v>0</v>
      </c>
    </row>
    <row r="7078" spans="1:6" x14ac:dyDescent="0.3">
      <c r="A7078" s="425">
        <v>48711</v>
      </c>
      <c r="B7078" s="12">
        <v>132</v>
      </c>
      <c r="C7078" s="426">
        <v>25.466666666666665</v>
      </c>
      <c r="D7078" s="426">
        <v>26.191400000000002</v>
      </c>
      <c r="E7078" s="14">
        <v>3.1520670824497117</v>
      </c>
      <c r="F7078" s="14">
        <v>0</v>
      </c>
    </row>
    <row r="7079" spans="1:6" x14ac:dyDescent="0.3">
      <c r="A7079" s="425">
        <v>48712</v>
      </c>
      <c r="B7079" s="12">
        <v>133</v>
      </c>
      <c r="C7079" s="426">
        <v>14.129999999999999</v>
      </c>
      <c r="D7079" s="426">
        <v>26.207044444444449</v>
      </c>
      <c r="E7079" s="14">
        <v>3.1580580941010279</v>
      </c>
      <c r="F7079" s="14">
        <v>0</v>
      </c>
    </row>
    <row r="7080" spans="1:6" x14ac:dyDescent="0.3">
      <c r="A7080" s="425">
        <v>48713</v>
      </c>
      <c r="B7080" s="12">
        <v>134</v>
      </c>
      <c r="C7080" s="426">
        <v>19.899999999999999</v>
      </c>
      <c r="D7080" s="426">
        <v>26.121711111111111</v>
      </c>
      <c r="E7080" s="14">
        <v>3.1255040183190972</v>
      </c>
      <c r="F7080" s="14">
        <v>0</v>
      </c>
    </row>
    <row r="7081" spans="1:6" x14ac:dyDescent="0.3">
      <c r="A7081" s="425">
        <v>48714</v>
      </c>
      <c r="B7081" s="12">
        <v>135</v>
      </c>
      <c r="C7081" s="426">
        <v>13.175000000000001</v>
      </c>
      <c r="D7081" s="426">
        <v>26.300911111111112</v>
      </c>
      <c r="E7081" s="14">
        <v>3.1942192668209115</v>
      </c>
      <c r="F7081" s="14">
        <v>0</v>
      </c>
    </row>
    <row r="7082" spans="1:6" x14ac:dyDescent="0.3">
      <c r="A7082" s="425">
        <v>48715</v>
      </c>
      <c r="B7082" s="12">
        <v>136</v>
      </c>
      <c r="C7082" s="426">
        <v>10.9125</v>
      </c>
      <c r="D7082" s="426">
        <v>26.238333333333337</v>
      </c>
      <c r="E7082" s="14">
        <v>3.1700708231139854</v>
      </c>
      <c r="F7082" s="14">
        <v>0</v>
      </c>
    </row>
    <row r="7083" spans="1:6" x14ac:dyDescent="0.3">
      <c r="A7083" s="425">
        <v>48716</v>
      </c>
      <c r="B7083" s="12">
        <v>137</v>
      </c>
      <c r="C7083" s="426">
        <v>4.3049999999999997</v>
      </c>
      <c r="D7083" s="426">
        <v>26.147311111111112</v>
      </c>
      <c r="E7083" s="14">
        <v>3.1352383288397863</v>
      </c>
      <c r="F7083" s="14">
        <v>0</v>
      </c>
    </row>
    <row r="7084" spans="1:6" x14ac:dyDescent="0.3">
      <c r="A7084" s="425">
        <v>48717</v>
      </c>
      <c r="B7084" s="12">
        <v>138</v>
      </c>
      <c r="C7084" s="426">
        <v>19.018749999999997</v>
      </c>
      <c r="D7084" s="426">
        <v>26.351399999999998</v>
      </c>
      <c r="E7084" s="14">
        <v>3.2138224021063646</v>
      </c>
      <c r="F7084" s="14">
        <v>0</v>
      </c>
    </row>
    <row r="7085" spans="1:6" x14ac:dyDescent="0.3">
      <c r="A7085" s="425">
        <v>48718</v>
      </c>
      <c r="B7085" s="12">
        <v>139</v>
      </c>
      <c r="C7085" s="426">
        <v>8.3350000000000009</v>
      </c>
      <c r="D7085" s="426">
        <v>26.534155555555557</v>
      </c>
      <c r="E7085" s="14">
        <v>3.28567745662605</v>
      </c>
      <c r="F7085" s="14">
        <v>0</v>
      </c>
    </row>
    <row r="7086" spans="1:6" x14ac:dyDescent="0.3">
      <c r="A7086" s="425">
        <v>48719</v>
      </c>
      <c r="B7086" s="12">
        <v>140</v>
      </c>
      <c r="C7086" s="426">
        <v>8.90625</v>
      </c>
      <c r="D7086" s="426">
        <v>26.286688888888889</v>
      </c>
      <c r="E7086" s="14">
        <v>3.1887165711565975</v>
      </c>
      <c r="F7086" s="14">
        <v>0</v>
      </c>
    </row>
    <row r="7087" spans="1:6" x14ac:dyDescent="0.3">
      <c r="A7087" s="425">
        <v>48720</v>
      </c>
      <c r="B7087" s="12">
        <v>141</v>
      </c>
      <c r="C7087" s="426">
        <v>12.31875</v>
      </c>
      <c r="D7087" s="426">
        <v>26.235488888888888</v>
      </c>
      <c r="E7087" s="14">
        <v>3.1689770641618553</v>
      </c>
      <c r="F7087" s="14">
        <v>0</v>
      </c>
    </row>
    <row r="7088" spans="1:6" x14ac:dyDescent="0.3">
      <c r="A7088" s="425">
        <v>48721</v>
      </c>
      <c r="B7088" s="12">
        <v>142</v>
      </c>
      <c r="C7088" s="426">
        <v>11.556249999999999</v>
      </c>
      <c r="D7088" s="426">
        <v>26.044911111111112</v>
      </c>
      <c r="E7088" s="14">
        <v>3.0964648827085055</v>
      </c>
      <c r="F7088" s="14">
        <v>0</v>
      </c>
    </row>
    <row r="7089" spans="1:6" x14ac:dyDescent="0.3">
      <c r="A7089" s="425">
        <v>48722</v>
      </c>
      <c r="B7089" s="12">
        <v>143</v>
      </c>
      <c r="C7089" s="426">
        <v>10.292857142857143</v>
      </c>
      <c r="D7089" s="426">
        <v>26.391933333333334</v>
      </c>
      <c r="E7089" s="14">
        <v>3.2296376552766901</v>
      </c>
      <c r="F7089" s="14">
        <v>0</v>
      </c>
    </row>
    <row r="7090" spans="1:6" x14ac:dyDescent="0.3">
      <c r="A7090" s="425">
        <v>48723</v>
      </c>
      <c r="B7090" s="12">
        <v>144</v>
      </c>
      <c r="C7090" s="426">
        <v>8.2900000000000009</v>
      </c>
      <c r="D7090" s="426">
        <v>26.152999999999999</v>
      </c>
      <c r="E7090" s="14">
        <v>3.1374052211626595</v>
      </c>
      <c r="F7090" s="14">
        <v>0</v>
      </c>
    </row>
    <row r="7091" spans="1:6" x14ac:dyDescent="0.3">
      <c r="A7091" s="425">
        <v>48724</v>
      </c>
      <c r="B7091" s="12">
        <v>145</v>
      </c>
      <c r="C7091" s="426">
        <v>7.6055555555555561</v>
      </c>
      <c r="D7091" s="426">
        <v>26.030688888888889</v>
      </c>
      <c r="E7091" s="14">
        <v>3.0911141888741485</v>
      </c>
      <c r="F7091" s="14">
        <v>0</v>
      </c>
    </row>
    <row r="7092" spans="1:6" x14ac:dyDescent="0.3">
      <c r="A7092" s="425">
        <v>48725</v>
      </c>
      <c r="B7092" s="12">
        <v>146</v>
      </c>
      <c r="C7092" s="426">
        <v>19.259999999999998</v>
      </c>
      <c r="D7092" s="426">
        <v>26.161533333333338</v>
      </c>
      <c r="E7092" s="14">
        <v>3.1406580919246934</v>
      </c>
      <c r="F7092" s="14">
        <v>0</v>
      </c>
    </row>
    <row r="7093" spans="1:6" x14ac:dyDescent="0.3">
      <c r="A7093" s="425">
        <v>48726</v>
      </c>
      <c r="B7093" s="12">
        <v>147</v>
      </c>
      <c r="C7093" s="426">
        <v>11.94375</v>
      </c>
      <c r="D7093" s="426">
        <v>26.135933333333334</v>
      </c>
      <c r="E7093" s="14">
        <v>3.1309085945761139</v>
      </c>
      <c r="F7093" s="14">
        <v>0</v>
      </c>
    </row>
    <row r="7094" spans="1:6" x14ac:dyDescent="0.3">
      <c r="A7094" s="425">
        <v>48727</v>
      </c>
      <c r="B7094" s="12">
        <v>148</v>
      </c>
      <c r="C7094" s="426">
        <v>10.8125</v>
      </c>
      <c r="D7094" s="426">
        <v>26.161533333333338</v>
      </c>
      <c r="E7094" s="14">
        <v>3.1406580919246934</v>
      </c>
      <c r="F7094" s="14">
        <v>0</v>
      </c>
    </row>
    <row r="7095" spans="1:6" x14ac:dyDescent="0.3">
      <c r="A7095" s="425">
        <v>48728</v>
      </c>
      <c r="B7095" s="12">
        <v>149</v>
      </c>
      <c r="C7095" s="426">
        <v>12.735714285714286</v>
      </c>
      <c r="D7095" s="426">
        <v>26.050599999999999</v>
      </c>
      <c r="E7095" s="14">
        <v>3.098607514029041</v>
      </c>
      <c r="F7095" s="14">
        <v>0</v>
      </c>
    </row>
    <row r="7096" spans="1:6" x14ac:dyDescent="0.3">
      <c r="A7096" s="425">
        <v>48729</v>
      </c>
      <c r="B7096" s="12">
        <v>150</v>
      </c>
      <c r="C7096" s="426">
        <v>19.162500000000005</v>
      </c>
      <c r="D7096" s="426">
        <v>26.013622222222224</v>
      </c>
      <c r="E7096" s="14">
        <v>3.0847044476611702</v>
      </c>
      <c r="F7096" s="14">
        <v>0</v>
      </c>
    </row>
    <row r="7097" spans="1:6" x14ac:dyDescent="0.3">
      <c r="A7097" s="425">
        <v>48730</v>
      </c>
      <c r="B7097" s="12">
        <v>151</v>
      </c>
      <c r="C7097" s="426">
        <v>7.7777777777777777</v>
      </c>
      <c r="D7097" s="426">
        <v>26.007933333333334</v>
      </c>
      <c r="E7097" s="14">
        <v>3.082570554857103</v>
      </c>
      <c r="F7097" s="14">
        <v>0</v>
      </c>
    </row>
    <row r="7098" spans="1:6" x14ac:dyDescent="0.3">
      <c r="A7098" s="425">
        <v>48731</v>
      </c>
      <c r="B7098" s="12">
        <v>152</v>
      </c>
      <c r="C7098" s="426">
        <v>15.206249999999999</v>
      </c>
      <c r="D7098" s="426">
        <v>26.098955555555555</v>
      </c>
      <c r="E7098" s="14">
        <v>3.0906820105066148</v>
      </c>
      <c r="F7098" s="14">
        <v>0</v>
      </c>
    </row>
    <row r="7099" spans="1:6" x14ac:dyDescent="0.3">
      <c r="A7099" s="425">
        <v>48732</v>
      </c>
      <c r="B7099" s="12">
        <v>153</v>
      </c>
      <c r="C7099" s="426">
        <v>15.865000000000004</v>
      </c>
      <c r="D7099" s="426">
        <v>25.922599999999999</v>
      </c>
      <c r="E7099" s="14">
        <v>3.0250868749527942</v>
      </c>
      <c r="F7099" s="14">
        <v>0</v>
      </c>
    </row>
    <row r="7100" spans="1:6" x14ac:dyDescent="0.3">
      <c r="A7100" s="425">
        <v>48733</v>
      </c>
      <c r="B7100" s="12">
        <v>154</v>
      </c>
      <c r="C7100" s="426">
        <v>11.824999999999999</v>
      </c>
      <c r="D7100" s="426">
        <v>25.945355555555555</v>
      </c>
      <c r="E7100" s="14">
        <v>3.0334788835754889</v>
      </c>
      <c r="F7100" s="14">
        <v>0</v>
      </c>
    </row>
    <row r="7101" spans="1:6" x14ac:dyDescent="0.3">
      <c r="A7101" s="425">
        <v>48734</v>
      </c>
      <c r="B7101" s="12">
        <v>155</v>
      </c>
      <c r="C7101" s="426">
        <v>13.849999999999998</v>
      </c>
      <c r="D7101" s="426">
        <v>25.899844444444447</v>
      </c>
      <c r="E7101" s="14">
        <v>3.0167161117873538</v>
      </c>
      <c r="F7101" s="14">
        <v>0</v>
      </c>
    </row>
    <row r="7102" spans="1:6" x14ac:dyDescent="0.3">
      <c r="A7102" s="425">
        <v>48735</v>
      </c>
      <c r="B7102" s="12">
        <v>156</v>
      </c>
      <c r="C7102" s="426">
        <v>12.783333333333333</v>
      </c>
      <c r="D7102" s="426">
        <v>26.170066666666671</v>
      </c>
      <c r="E7102" s="14">
        <v>3.1174945568641119</v>
      </c>
      <c r="F7102" s="14">
        <v>0</v>
      </c>
    </row>
    <row r="7103" spans="1:6" x14ac:dyDescent="0.3">
      <c r="A7103" s="425">
        <v>48736</v>
      </c>
      <c r="B7103" s="12">
        <v>157</v>
      </c>
      <c r="C7103" s="426">
        <v>9.7375000000000007</v>
      </c>
      <c r="D7103" s="426">
        <v>26.255400000000002</v>
      </c>
      <c r="E7103" s="14">
        <v>3.1499460323339079</v>
      </c>
      <c r="F7103" s="14">
        <v>0</v>
      </c>
    </row>
    <row r="7104" spans="1:6" x14ac:dyDescent="0.3">
      <c r="A7104" s="425">
        <v>48737</v>
      </c>
      <c r="B7104" s="12">
        <v>158</v>
      </c>
      <c r="C7104" s="426">
        <v>9.004999999999999</v>
      </c>
      <c r="D7104" s="426">
        <v>26.147311111111115</v>
      </c>
      <c r="E7104" s="14">
        <v>3.108891788261301</v>
      </c>
      <c r="F7104" s="14">
        <v>0</v>
      </c>
    </row>
    <row r="7105" spans="1:6" x14ac:dyDescent="0.3">
      <c r="A7105" s="425">
        <v>48738</v>
      </c>
      <c r="B7105" s="12">
        <v>159</v>
      </c>
      <c r="C7105" s="426">
        <v>15.144444444444446</v>
      </c>
      <c r="D7105" s="426">
        <v>26.081888888888887</v>
      </c>
      <c r="E7105" s="14">
        <v>3.084278093692375</v>
      </c>
      <c r="F7105" s="14">
        <v>0</v>
      </c>
    </row>
    <row r="7106" spans="1:6" x14ac:dyDescent="0.3">
      <c r="A7106" s="425">
        <v>48739</v>
      </c>
      <c r="B7106" s="12">
        <v>160</v>
      </c>
      <c r="C7106" s="426">
        <v>11.975</v>
      </c>
      <c r="D7106" s="426">
        <v>25.93397777777778</v>
      </c>
      <c r="E7106" s="14">
        <v>3.029280222460164</v>
      </c>
      <c r="F7106" s="14">
        <v>0</v>
      </c>
    </row>
    <row r="7107" spans="1:6" x14ac:dyDescent="0.3">
      <c r="A7107" s="425">
        <v>48740</v>
      </c>
      <c r="B7107" s="12">
        <v>161</v>
      </c>
      <c r="C7107" s="426">
        <v>15.075000000000001</v>
      </c>
      <c r="D7107" s="426">
        <v>26.118866666666669</v>
      </c>
      <c r="E7107" s="14">
        <v>3.0981684500951814</v>
      </c>
      <c r="F7107" s="14">
        <v>0</v>
      </c>
    </row>
    <row r="7108" spans="1:6" x14ac:dyDescent="0.3">
      <c r="A7108" s="425">
        <v>48741</v>
      </c>
      <c r="B7108" s="12">
        <v>162</v>
      </c>
      <c r="C7108" s="426">
        <v>12.430000000000001</v>
      </c>
      <c r="D7108" s="426">
        <v>25.962422222222223</v>
      </c>
      <c r="E7108" s="14">
        <v>3.0397868431685331</v>
      </c>
      <c r="F7108" s="14">
        <v>0</v>
      </c>
    </row>
    <row r="7109" spans="1:6" x14ac:dyDescent="0.3">
      <c r="A7109" s="425">
        <v>48742</v>
      </c>
      <c r="B7109" s="12">
        <v>163</v>
      </c>
      <c r="C7109" s="426">
        <v>18.388888888888889</v>
      </c>
      <c r="D7109" s="426">
        <v>25.979488888888888</v>
      </c>
      <c r="E7109" s="14">
        <v>3.0461067709891259</v>
      </c>
      <c r="F7109" s="14">
        <v>0</v>
      </c>
    </row>
    <row r="7110" spans="1:6" x14ac:dyDescent="0.3">
      <c r="A7110" s="425">
        <v>48743</v>
      </c>
      <c r="B7110" s="12">
        <v>164</v>
      </c>
      <c r="C7110" s="426">
        <v>7.43</v>
      </c>
      <c r="D7110" s="426">
        <v>25.976644444444446</v>
      </c>
      <c r="E7110" s="14">
        <v>3.045052618237909</v>
      </c>
      <c r="F7110" s="14">
        <v>0</v>
      </c>
    </row>
    <row r="7111" spans="1:6" x14ac:dyDescent="0.3">
      <c r="A7111" s="425">
        <v>48744</v>
      </c>
      <c r="B7111" s="12">
        <v>165</v>
      </c>
      <c r="C7111" s="426">
        <v>3.1444444444444448</v>
      </c>
      <c r="D7111" s="426">
        <v>26.11602222222222</v>
      </c>
      <c r="E7111" s="14">
        <v>3.0970979558917286</v>
      </c>
      <c r="F7111" s="14">
        <v>0</v>
      </c>
    </row>
    <row r="7112" spans="1:6" x14ac:dyDescent="0.3">
      <c r="A7112" s="425">
        <v>48745</v>
      </c>
      <c r="B7112" s="12">
        <v>166</v>
      </c>
      <c r="C7112" s="426">
        <v>1.3187500000000001</v>
      </c>
      <c r="D7112" s="426">
        <v>26.138777777777779</v>
      </c>
      <c r="E7112" s="14">
        <v>3.1056712738484888</v>
      </c>
      <c r="F7112" s="14">
        <v>0</v>
      </c>
    </row>
    <row r="7113" spans="1:6" x14ac:dyDescent="0.3">
      <c r="A7113" s="425">
        <v>48746</v>
      </c>
      <c r="B7113" s="12">
        <v>167</v>
      </c>
      <c r="C7113" s="426">
        <v>4.0333333333333332</v>
      </c>
      <c r="D7113" s="426">
        <v>25.831577777777781</v>
      </c>
      <c r="E7113" s="14">
        <v>2.9917311153719313</v>
      </c>
      <c r="F7113" s="14">
        <v>0</v>
      </c>
    </row>
    <row r="7114" spans="1:6" x14ac:dyDescent="0.3">
      <c r="A7114" s="425">
        <v>48747</v>
      </c>
      <c r="B7114" s="12">
        <v>168</v>
      </c>
      <c r="C7114" s="426">
        <v>10.185714285714287</v>
      </c>
      <c r="D7114" s="426">
        <v>25.902688888888889</v>
      </c>
      <c r="E7114" s="14">
        <v>3.0177612959357654</v>
      </c>
      <c r="F7114" s="14">
        <v>0</v>
      </c>
    </row>
    <row r="7115" spans="1:6" x14ac:dyDescent="0.3">
      <c r="A7115" s="425">
        <v>48748</v>
      </c>
      <c r="B7115" s="12">
        <v>169</v>
      </c>
      <c r="C7115" s="426">
        <v>14.016666666666667</v>
      </c>
      <c r="D7115" s="426">
        <v>25.848644444444446</v>
      </c>
      <c r="E7115" s="14">
        <v>2.9979594803233587</v>
      </c>
      <c r="F7115" s="14">
        <v>0</v>
      </c>
    </row>
    <row r="7116" spans="1:6" x14ac:dyDescent="0.3">
      <c r="A7116" s="425">
        <v>48749</v>
      </c>
      <c r="B7116" s="12">
        <v>170</v>
      </c>
      <c r="C7116" s="426">
        <v>12.484999999999999</v>
      </c>
      <c r="D7116" s="426">
        <v>25.905533333333334</v>
      </c>
      <c r="E7116" s="14">
        <v>3.0188068117989499</v>
      </c>
      <c r="F7116" s="14">
        <v>0</v>
      </c>
    </row>
    <row r="7117" spans="1:6" x14ac:dyDescent="0.3">
      <c r="A7117" s="425">
        <v>48750</v>
      </c>
      <c r="B7117" s="12">
        <v>171</v>
      </c>
      <c r="C7117" s="426">
        <v>25.110000000000003</v>
      </c>
      <c r="D7117" s="426">
        <v>25.69788888888889</v>
      </c>
      <c r="E7117" s="14">
        <v>2.943353713789949</v>
      </c>
      <c r="F7117" s="14">
        <v>0</v>
      </c>
    </row>
    <row r="7118" spans="1:6" x14ac:dyDescent="0.3">
      <c r="A7118" s="425">
        <v>48751</v>
      </c>
      <c r="B7118" s="12">
        <v>172</v>
      </c>
      <c r="C7118" s="426">
        <v>16.84375</v>
      </c>
      <c r="D7118" s="426">
        <v>25.894155555555557</v>
      </c>
      <c r="E7118" s="14">
        <v>3.0146267384944938</v>
      </c>
      <c r="F7118" s="14">
        <v>0</v>
      </c>
    </row>
    <row r="7119" spans="1:6" x14ac:dyDescent="0.3">
      <c r="A7119" s="425">
        <v>48752</v>
      </c>
      <c r="B7119" s="12">
        <v>173</v>
      </c>
      <c r="C7119" s="426">
        <v>9.0062500000000014</v>
      </c>
      <c r="D7119" s="426">
        <v>26.079044444444445</v>
      </c>
      <c r="E7119" s="14">
        <v>3.0832119431393239</v>
      </c>
      <c r="F7119" s="14">
        <v>0</v>
      </c>
    </row>
    <row r="7120" spans="1:6" x14ac:dyDescent="0.3">
      <c r="A7120" s="425">
        <v>48753</v>
      </c>
      <c r="B7120" s="12">
        <v>174</v>
      </c>
      <c r="C7120" s="426">
        <v>12.583333333333334</v>
      </c>
      <c r="D7120" s="426">
        <v>25.848644444444446</v>
      </c>
      <c r="E7120" s="14">
        <v>2.9979594803233574</v>
      </c>
      <c r="F7120" s="14">
        <v>0</v>
      </c>
    </row>
    <row r="7121" spans="1:6" x14ac:dyDescent="0.3">
      <c r="A7121" s="425">
        <v>48754</v>
      </c>
      <c r="B7121" s="12">
        <v>175</v>
      </c>
      <c r="C7121" s="426">
        <v>9.7062500000000007</v>
      </c>
      <c r="D7121" s="426">
        <v>25.746244444444443</v>
      </c>
      <c r="E7121" s="14">
        <v>2.9607677901912579</v>
      </c>
      <c r="F7121" s="14">
        <v>0</v>
      </c>
    </row>
    <row r="7122" spans="1:6" x14ac:dyDescent="0.3">
      <c r="A7122" s="425">
        <v>48755</v>
      </c>
      <c r="B7122" s="12">
        <v>176</v>
      </c>
      <c r="C7122" s="426">
        <v>24.727777777777778</v>
      </c>
      <c r="D7122" s="426">
        <v>25.586600000000004</v>
      </c>
      <c r="E7122" s="14">
        <v>2.9036368627998193</v>
      </c>
      <c r="F7122" s="14">
        <v>0</v>
      </c>
    </row>
    <row r="7123" spans="1:6" x14ac:dyDescent="0.3">
      <c r="A7123" s="425">
        <v>48756</v>
      </c>
      <c r="B7123" s="12">
        <v>177</v>
      </c>
      <c r="C7123" s="426">
        <v>14.915000000000001</v>
      </c>
      <c r="D7123" s="426">
        <v>25.905533333333334</v>
      </c>
      <c r="E7123" s="14">
        <v>3.0188068117989499</v>
      </c>
      <c r="F7123" s="14">
        <v>0</v>
      </c>
    </row>
    <row r="7124" spans="1:6" x14ac:dyDescent="0.3">
      <c r="A7124" s="425">
        <v>48757</v>
      </c>
      <c r="B7124" s="12">
        <v>178</v>
      </c>
      <c r="C7124" s="426">
        <v>11.699999999999998</v>
      </c>
      <c r="D7124" s="426">
        <v>25.942511111111113</v>
      </c>
      <c r="E7124" s="14">
        <v>3.0324287200232614</v>
      </c>
      <c r="F7124" s="14">
        <v>0</v>
      </c>
    </row>
    <row r="7125" spans="1:6" x14ac:dyDescent="0.3">
      <c r="A7125" s="425">
        <v>48758</v>
      </c>
      <c r="B7125" s="12">
        <v>179</v>
      </c>
      <c r="C7125" s="426">
        <v>1.9833333333333334</v>
      </c>
      <c r="D7125" s="426">
        <v>25.842955555555555</v>
      </c>
      <c r="E7125" s="14">
        <v>2.9958820348581314</v>
      </c>
      <c r="F7125" s="14">
        <v>0</v>
      </c>
    </row>
    <row r="7126" spans="1:6" x14ac:dyDescent="0.3">
      <c r="A7126" s="425">
        <v>48759</v>
      </c>
      <c r="B7126" s="12">
        <v>180</v>
      </c>
      <c r="C7126" s="426">
        <v>8.6999999999999993</v>
      </c>
      <c r="D7126" s="426">
        <v>25.732022222222223</v>
      </c>
      <c r="E7126" s="14">
        <v>2.955636117401629</v>
      </c>
      <c r="F7126" s="14">
        <v>0</v>
      </c>
    </row>
    <row r="7127" spans="1:6" x14ac:dyDescent="0.3">
      <c r="A7127" s="425">
        <v>48760</v>
      </c>
      <c r="B7127" s="12">
        <v>181</v>
      </c>
      <c r="C7127" s="426">
        <v>7.7950000000000017</v>
      </c>
      <c r="D7127" s="426">
        <v>25.621088888888888</v>
      </c>
      <c r="E7127" s="14">
        <v>2.9158915251560393</v>
      </c>
      <c r="F7127" s="14">
        <v>0</v>
      </c>
    </row>
    <row r="7128" spans="1:6" x14ac:dyDescent="0.3">
      <c r="A7128" s="425">
        <v>48761</v>
      </c>
      <c r="B7128" s="12">
        <v>182</v>
      </c>
      <c r="C7128" s="426">
        <v>13.324999999999999</v>
      </c>
      <c r="D7128" s="426">
        <v>25.669444444444444</v>
      </c>
      <c r="E7128" s="14">
        <v>2.9580118319938578</v>
      </c>
      <c r="F7128" s="14">
        <v>0</v>
      </c>
    </row>
    <row r="7129" spans="1:6" x14ac:dyDescent="0.3">
      <c r="A7129" s="425">
        <v>48762</v>
      </c>
      <c r="B7129" s="12">
        <v>183</v>
      </c>
      <c r="C7129" s="426">
        <v>10.938888888888888</v>
      </c>
      <c r="D7129" s="426">
        <v>25.459240000000001</v>
      </c>
      <c r="E7129" s="14">
        <v>2.8830272326553912</v>
      </c>
      <c r="F7129" s="14">
        <v>0</v>
      </c>
    </row>
    <row r="7130" spans="1:6" x14ac:dyDescent="0.3">
      <c r="A7130" s="425">
        <v>48763</v>
      </c>
      <c r="B7130" s="12">
        <v>184</v>
      </c>
      <c r="C7130" s="426">
        <v>16.055</v>
      </c>
      <c r="D7130" s="426">
        <v>25.4618</v>
      </c>
      <c r="E7130" s="14">
        <v>2.8839296057213257</v>
      </c>
      <c r="F7130" s="14">
        <v>0</v>
      </c>
    </row>
    <row r="7131" spans="1:6" x14ac:dyDescent="0.3">
      <c r="A7131" s="425">
        <v>48764</v>
      </c>
      <c r="B7131" s="12">
        <v>185</v>
      </c>
      <c r="C7131" s="426">
        <v>13.19375</v>
      </c>
      <c r="D7131" s="426">
        <v>25.635311111111115</v>
      </c>
      <c r="E7131" s="14">
        <v>2.9457129327927731</v>
      </c>
      <c r="F7131" s="14">
        <v>0</v>
      </c>
    </row>
    <row r="7132" spans="1:6" x14ac:dyDescent="0.3">
      <c r="A7132" s="425">
        <v>48765</v>
      </c>
      <c r="B7132" s="12">
        <v>186</v>
      </c>
      <c r="C7132" s="426">
        <v>12.775</v>
      </c>
      <c r="D7132" s="426">
        <v>25.48171111111111</v>
      </c>
      <c r="E7132" s="14">
        <v>2.8909571616540095</v>
      </c>
      <c r="F7132" s="14">
        <v>0</v>
      </c>
    </row>
    <row r="7133" spans="1:6" x14ac:dyDescent="0.3">
      <c r="A7133" s="425">
        <v>48766</v>
      </c>
      <c r="B7133" s="12">
        <v>187</v>
      </c>
      <c r="C7133" s="426">
        <v>16.331250000000001</v>
      </c>
      <c r="D7133" s="426">
        <v>25.551400000000001</v>
      </c>
      <c r="E7133" s="14">
        <v>2.9156807366395259</v>
      </c>
      <c r="F7133" s="14">
        <v>0</v>
      </c>
    </row>
    <row r="7134" spans="1:6" x14ac:dyDescent="0.3">
      <c r="A7134" s="425">
        <v>48767</v>
      </c>
      <c r="B7134" s="12">
        <v>188</v>
      </c>
      <c r="C7134" s="426">
        <v>2.8444444444444441</v>
      </c>
      <c r="D7134" s="426">
        <v>25.697319999999998</v>
      </c>
      <c r="E7134" s="14">
        <v>2.9680913529735227</v>
      </c>
      <c r="F7134" s="14">
        <v>0</v>
      </c>
    </row>
    <row r="7135" spans="1:6" x14ac:dyDescent="0.3">
      <c r="A7135" s="425">
        <v>48768</v>
      </c>
      <c r="B7135" s="12">
        <v>189</v>
      </c>
      <c r="C7135" s="426">
        <v>2.0833333333333335</v>
      </c>
      <c r="D7135" s="426">
        <v>25.623080000000002</v>
      </c>
      <c r="E7135" s="14">
        <v>2.9413174367718269</v>
      </c>
      <c r="F7135" s="14">
        <v>0</v>
      </c>
    </row>
    <row r="7136" spans="1:6" x14ac:dyDescent="0.3">
      <c r="A7136" s="425">
        <v>48769</v>
      </c>
      <c r="B7136" s="12">
        <v>190</v>
      </c>
      <c r="C7136" s="426">
        <v>6.7055555555555557</v>
      </c>
      <c r="D7136" s="426">
        <v>25.812519999999999</v>
      </c>
      <c r="E7136" s="14">
        <v>3.0100850149883658</v>
      </c>
      <c r="F7136" s="14">
        <v>0</v>
      </c>
    </row>
    <row r="7137" spans="1:6" x14ac:dyDescent="0.3">
      <c r="A7137" s="425">
        <v>48770</v>
      </c>
      <c r="B7137" s="12">
        <v>191</v>
      </c>
      <c r="C7137" s="426">
        <v>11.725</v>
      </c>
      <c r="D7137" s="426">
        <v>25.707560000000001</v>
      </c>
      <c r="E7137" s="14">
        <v>2.971802039279797</v>
      </c>
      <c r="F7137" s="14">
        <v>0</v>
      </c>
    </row>
    <row r="7138" spans="1:6" x14ac:dyDescent="0.3">
      <c r="A7138" s="425">
        <v>48771</v>
      </c>
      <c r="B7138" s="12">
        <v>192</v>
      </c>
      <c r="C7138" s="426">
        <v>8.56111111111111</v>
      </c>
      <c r="D7138" s="426">
        <v>25.697319999999998</v>
      </c>
      <c r="E7138" s="14">
        <v>2.9680913529735227</v>
      </c>
      <c r="F7138" s="14">
        <v>0</v>
      </c>
    </row>
    <row r="7139" spans="1:6" x14ac:dyDescent="0.3">
      <c r="A7139" s="425">
        <v>48772</v>
      </c>
      <c r="B7139" s="12">
        <v>193</v>
      </c>
      <c r="C7139" s="426">
        <v>6.7944444444444443</v>
      </c>
      <c r="D7139" s="426">
        <v>25.707560000000001</v>
      </c>
      <c r="E7139" s="14">
        <v>2.971802039279797</v>
      </c>
      <c r="F7139" s="14">
        <v>0</v>
      </c>
    </row>
    <row r="7140" spans="1:6" x14ac:dyDescent="0.3">
      <c r="A7140" s="425">
        <v>48773</v>
      </c>
      <c r="B7140" s="12">
        <v>194</v>
      </c>
      <c r="C7140" s="426">
        <v>8.1166666666666671</v>
      </c>
      <c r="D7140" s="426">
        <v>25.766439999999999</v>
      </c>
      <c r="E7140" s="14">
        <v>2.9932220588305416</v>
      </c>
      <c r="F7140" s="14">
        <v>0</v>
      </c>
    </row>
    <row r="7141" spans="1:6" x14ac:dyDescent="0.3">
      <c r="A7141" s="425">
        <v>48774</v>
      </c>
      <c r="B7141" s="12">
        <v>195</v>
      </c>
      <c r="C7141" s="426">
        <v>16.105555555555554</v>
      </c>
      <c r="D7141" s="426">
        <v>25.982333333333337</v>
      </c>
      <c r="E7141" s="14">
        <v>3.072984656879084</v>
      </c>
      <c r="F7141" s="14">
        <v>0</v>
      </c>
    </row>
    <row r="7142" spans="1:6" x14ac:dyDescent="0.3">
      <c r="A7142" s="425">
        <v>48775</v>
      </c>
      <c r="B7142" s="12">
        <v>196</v>
      </c>
      <c r="C7142" s="426">
        <v>5.6083333333333334</v>
      </c>
      <c r="D7142" s="426">
        <v>25.723488888888888</v>
      </c>
      <c r="E7142" s="14">
        <v>2.9775827732211613</v>
      </c>
      <c r="F7142" s="14">
        <v>0</v>
      </c>
    </row>
    <row r="7143" spans="1:6" x14ac:dyDescent="0.3">
      <c r="A7143" s="425">
        <v>48776</v>
      </c>
      <c r="B7143" s="12">
        <v>197</v>
      </c>
      <c r="C7143" s="426">
        <v>15.344444444444447</v>
      </c>
      <c r="D7143" s="426">
        <v>25.45412</v>
      </c>
      <c r="E7143" s="14">
        <v>2.8812232858781179</v>
      </c>
      <c r="F7143" s="14">
        <v>0</v>
      </c>
    </row>
    <row r="7144" spans="1:6" x14ac:dyDescent="0.3">
      <c r="A7144" s="425">
        <v>48777</v>
      </c>
      <c r="B7144" s="12">
        <v>198</v>
      </c>
      <c r="C7144" s="426">
        <v>5.5277777777777777</v>
      </c>
      <c r="D7144" s="426">
        <v>25.643560000000001</v>
      </c>
      <c r="E7144" s="14">
        <v>2.9486807944635762</v>
      </c>
      <c r="F7144" s="14">
        <v>0</v>
      </c>
    </row>
    <row r="7145" spans="1:6" x14ac:dyDescent="0.3">
      <c r="A7145" s="425">
        <v>48778</v>
      </c>
      <c r="B7145" s="12">
        <v>199</v>
      </c>
      <c r="C7145" s="426">
        <v>12.614999999999998</v>
      </c>
      <c r="D7145" s="426">
        <v>25.582120000000003</v>
      </c>
      <c r="E7145" s="14">
        <v>2.9266421897261297</v>
      </c>
      <c r="F7145" s="14">
        <v>0</v>
      </c>
    </row>
    <row r="7146" spans="1:6" x14ac:dyDescent="0.3">
      <c r="A7146" s="425">
        <v>48779</v>
      </c>
      <c r="B7146" s="12">
        <v>200</v>
      </c>
      <c r="C7146" s="426">
        <v>13.334999999999999</v>
      </c>
      <c r="D7146" s="426">
        <v>25.820200000000003</v>
      </c>
      <c r="E7146" s="14">
        <v>3.0129040103642795</v>
      </c>
      <c r="F7146" s="14">
        <v>0</v>
      </c>
    </row>
    <row r="7147" spans="1:6" x14ac:dyDescent="0.3">
      <c r="A7147" s="425">
        <v>48780</v>
      </c>
      <c r="B7147" s="12">
        <v>201</v>
      </c>
      <c r="C7147" s="426">
        <v>17.656249999999996</v>
      </c>
      <c r="D7147" s="426">
        <v>25.840679999999999</v>
      </c>
      <c r="E7147" s="14">
        <v>3.0204332191396612</v>
      </c>
      <c r="F7147" s="14">
        <v>0</v>
      </c>
    </row>
    <row r="7148" spans="1:6" x14ac:dyDescent="0.3">
      <c r="A7148" s="425">
        <v>48781</v>
      </c>
      <c r="B7148" s="12">
        <v>202</v>
      </c>
      <c r="C7148" s="426">
        <v>3.9187500000000002</v>
      </c>
      <c r="D7148" s="426">
        <v>25.63588</v>
      </c>
      <c r="E7148" s="14">
        <v>2.9459175234785873</v>
      </c>
      <c r="F7148" s="14">
        <v>0</v>
      </c>
    </row>
    <row r="7149" spans="1:6" x14ac:dyDescent="0.3">
      <c r="A7149" s="425">
        <v>48782</v>
      </c>
      <c r="B7149" s="12">
        <v>203</v>
      </c>
      <c r="C7149" s="426">
        <v>5.8687500000000004</v>
      </c>
      <c r="D7149" s="426">
        <v>25.615400000000001</v>
      </c>
      <c r="E7149" s="14">
        <v>2.9385606025620166</v>
      </c>
      <c r="F7149" s="14">
        <v>0</v>
      </c>
    </row>
    <row r="7150" spans="1:6" x14ac:dyDescent="0.3">
      <c r="A7150" s="425">
        <v>48783</v>
      </c>
      <c r="B7150" s="12">
        <v>204</v>
      </c>
      <c r="C7150" s="426">
        <v>5.3055555555555554</v>
      </c>
      <c r="D7150" s="426">
        <v>25.630759999999999</v>
      </c>
      <c r="E7150" s="14">
        <v>2.9440766841859345</v>
      </c>
      <c r="F7150" s="14">
        <v>0</v>
      </c>
    </row>
    <row r="7151" spans="1:6" x14ac:dyDescent="0.3">
      <c r="A7151" s="425">
        <v>48784</v>
      </c>
      <c r="B7151" s="12">
        <v>205</v>
      </c>
      <c r="C7151" s="426">
        <v>4.05</v>
      </c>
      <c r="D7151" s="426">
        <v>25.523240000000001</v>
      </c>
      <c r="E7151" s="14">
        <v>2.9056665655460754</v>
      </c>
      <c r="F7151" s="14">
        <v>0</v>
      </c>
    </row>
    <row r="7152" spans="1:6" x14ac:dyDescent="0.3">
      <c r="A7152" s="425">
        <v>48785</v>
      </c>
      <c r="B7152" s="12">
        <v>206</v>
      </c>
      <c r="C7152" s="426">
        <v>5.56</v>
      </c>
      <c r="D7152" s="426">
        <v>25.658919999999998</v>
      </c>
      <c r="E7152" s="14">
        <v>2.9542145823779902</v>
      </c>
      <c r="F7152" s="14">
        <v>0</v>
      </c>
    </row>
    <row r="7153" spans="1:6" x14ac:dyDescent="0.3">
      <c r="A7153" s="425">
        <v>48786</v>
      </c>
      <c r="B7153" s="12">
        <v>207</v>
      </c>
      <c r="C7153" s="426">
        <v>9.8249999999999993</v>
      </c>
      <c r="D7153" s="426">
        <v>25.815079999999998</v>
      </c>
      <c r="E7153" s="14">
        <v>3.0110244100232531</v>
      </c>
      <c r="F7153" s="14">
        <v>0</v>
      </c>
    </row>
    <row r="7154" spans="1:6" x14ac:dyDescent="0.3">
      <c r="A7154" s="425">
        <v>48787</v>
      </c>
      <c r="B7154" s="12">
        <v>208</v>
      </c>
      <c r="C7154" s="426">
        <v>2.5625</v>
      </c>
      <c r="D7154" s="426">
        <v>25.687080000000002</v>
      </c>
      <c r="E7154" s="14">
        <v>2.964384968886467</v>
      </c>
      <c r="F7154" s="14">
        <v>0</v>
      </c>
    </row>
    <row r="7155" spans="1:6" x14ac:dyDescent="0.3">
      <c r="A7155" s="425">
        <v>48788</v>
      </c>
      <c r="B7155" s="12">
        <v>209</v>
      </c>
      <c r="C7155" s="426">
        <v>1.9055555555555554</v>
      </c>
      <c r="D7155" s="426">
        <v>25.681960000000004</v>
      </c>
      <c r="E7155" s="14">
        <v>2.9625333896551829</v>
      </c>
      <c r="F7155" s="14">
        <v>0</v>
      </c>
    </row>
    <row r="7156" spans="1:6" x14ac:dyDescent="0.3">
      <c r="A7156" s="425">
        <v>48789</v>
      </c>
      <c r="B7156" s="12">
        <v>210</v>
      </c>
      <c r="C7156" s="426">
        <v>1.1428571428571428</v>
      </c>
      <c r="D7156" s="426">
        <v>25.524377777777779</v>
      </c>
      <c r="E7156" s="14">
        <v>2.9060705517188259</v>
      </c>
      <c r="F7156" s="14">
        <v>0</v>
      </c>
    </row>
    <row r="7157" spans="1:6" x14ac:dyDescent="0.3">
      <c r="A7157" s="425">
        <v>48790</v>
      </c>
      <c r="B7157" s="12">
        <v>211</v>
      </c>
      <c r="C7157" s="426">
        <v>1.3222222222222222</v>
      </c>
      <c r="D7157" s="426">
        <v>25.336360000000003</v>
      </c>
      <c r="E7157" s="14">
        <v>2.8400261989226299</v>
      </c>
      <c r="F7157" s="14">
        <v>0</v>
      </c>
    </row>
    <row r="7158" spans="1:6" x14ac:dyDescent="0.3">
      <c r="A7158" s="425">
        <v>48791</v>
      </c>
      <c r="B7158" s="12">
        <v>212</v>
      </c>
      <c r="C7158" s="426">
        <v>5.5142857142857142</v>
      </c>
      <c r="D7158" s="426">
        <v>25.697320000000005</v>
      </c>
      <c r="E7158" s="14">
        <v>2.968091352973524</v>
      </c>
      <c r="F7158" s="14">
        <v>0</v>
      </c>
    </row>
    <row r="7159" spans="1:6" x14ac:dyDescent="0.3">
      <c r="A7159" s="425">
        <v>48792</v>
      </c>
      <c r="B7159" s="12">
        <v>213</v>
      </c>
      <c r="C7159" s="426">
        <v>2.6357142857142857</v>
      </c>
      <c r="D7159" s="426">
        <v>25.436199999999999</v>
      </c>
      <c r="E7159" s="14">
        <v>2.8749178626260323</v>
      </c>
      <c r="F7159" s="14">
        <v>0</v>
      </c>
    </row>
    <row r="7160" spans="1:6" x14ac:dyDescent="0.3">
      <c r="A7160" s="425">
        <v>48793</v>
      </c>
      <c r="B7160" s="12">
        <v>214</v>
      </c>
      <c r="C7160" s="426">
        <v>3.0142857142857138</v>
      </c>
      <c r="D7160" s="426">
        <v>25.469480000000004</v>
      </c>
      <c r="E7160" s="14">
        <v>2.8866383239430862</v>
      </c>
      <c r="F7160" s="14">
        <v>0</v>
      </c>
    </row>
    <row r="7161" spans="1:6" x14ac:dyDescent="0.3">
      <c r="A7161" s="425">
        <v>48794</v>
      </c>
      <c r="B7161" s="12">
        <v>215</v>
      </c>
      <c r="C7161" s="426">
        <v>2.2700000000000005</v>
      </c>
      <c r="D7161" s="426">
        <v>25.584111111111113</v>
      </c>
      <c r="E7161" s="14">
        <v>2.9273539841117922</v>
      </c>
      <c r="F7161" s="14">
        <v>0</v>
      </c>
    </row>
    <row r="7162" spans="1:6" x14ac:dyDescent="0.3">
      <c r="A7162" s="425">
        <v>48795</v>
      </c>
      <c r="B7162" s="12">
        <v>216</v>
      </c>
      <c r="C7162" s="426">
        <v>3.5277777777777772</v>
      </c>
      <c r="D7162" s="426">
        <v>25.666600000000003</v>
      </c>
      <c r="E7162" s="14">
        <v>2.9569851007135508</v>
      </c>
      <c r="F7162" s="14">
        <v>0</v>
      </c>
    </row>
    <row r="7163" spans="1:6" x14ac:dyDescent="0.3">
      <c r="A7163" s="425">
        <v>48796</v>
      </c>
      <c r="B7163" s="12">
        <v>217</v>
      </c>
      <c r="C7163" s="426">
        <v>0.66666666666666663</v>
      </c>
      <c r="D7163" s="426">
        <v>25.761320000000005</v>
      </c>
      <c r="E7163" s="14">
        <v>2.9913537915921986</v>
      </c>
      <c r="F7163" s="14">
        <v>0</v>
      </c>
    </row>
    <row r="7164" spans="1:6" x14ac:dyDescent="0.3">
      <c r="A7164" s="425">
        <v>48797</v>
      </c>
      <c r="B7164" s="12">
        <v>218</v>
      </c>
      <c r="C7164" s="426">
        <v>0.45714285714285718</v>
      </c>
      <c r="D7164" s="426">
        <v>25.697320000000005</v>
      </c>
      <c r="E7164" s="14">
        <v>2.968091352973524</v>
      </c>
      <c r="F7164" s="14">
        <v>0</v>
      </c>
    </row>
    <row r="7165" spans="1:6" x14ac:dyDescent="0.3">
      <c r="A7165" s="425">
        <v>48798</v>
      </c>
      <c r="B7165" s="12">
        <v>219</v>
      </c>
      <c r="C7165" s="426">
        <v>4.8777777777777773</v>
      </c>
      <c r="D7165" s="426">
        <v>25.60004</v>
      </c>
      <c r="E7165" s="14">
        <v>2.9330541709394029</v>
      </c>
      <c r="F7165" s="14">
        <v>0</v>
      </c>
    </row>
    <row r="7166" spans="1:6" x14ac:dyDescent="0.3">
      <c r="A7166" s="425">
        <v>48799</v>
      </c>
      <c r="B7166" s="12">
        <v>220</v>
      </c>
      <c r="C7166" s="426">
        <v>3.0785714285714283</v>
      </c>
      <c r="D7166" s="426">
        <v>25.7178</v>
      </c>
      <c r="E7166" s="14">
        <v>2.975517029468592</v>
      </c>
      <c r="F7166" s="14">
        <v>0</v>
      </c>
    </row>
    <row r="7167" spans="1:6" x14ac:dyDescent="0.3">
      <c r="A7167" s="425">
        <v>48800</v>
      </c>
      <c r="B7167" s="12">
        <v>221</v>
      </c>
      <c r="C7167" s="426">
        <v>3.05</v>
      </c>
      <c r="D7167" s="426">
        <v>25.625640000000004</v>
      </c>
      <c r="E7167" s="14">
        <v>2.942236917741297</v>
      </c>
      <c r="F7167" s="14">
        <v>0</v>
      </c>
    </row>
    <row r="7168" spans="1:6" x14ac:dyDescent="0.3">
      <c r="A7168" s="425">
        <v>48801</v>
      </c>
      <c r="B7168" s="12">
        <v>222</v>
      </c>
      <c r="C7168" s="426">
        <v>4.1722222222222216</v>
      </c>
      <c r="D7168" s="426">
        <v>25.661480000000001</v>
      </c>
      <c r="E7168" s="14">
        <v>2.9551378199566289</v>
      </c>
      <c r="F7168" s="14">
        <v>0</v>
      </c>
    </row>
    <row r="7169" spans="1:6" x14ac:dyDescent="0.3">
      <c r="A7169" s="425">
        <v>48802</v>
      </c>
      <c r="B7169" s="12">
        <v>223</v>
      </c>
      <c r="C7169" s="426">
        <v>1.655</v>
      </c>
      <c r="D7169" s="426">
        <v>25.77412</v>
      </c>
      <c r="E7169" s="14">
        <v>2.996026481675115</v>
      </c>
      <c r="F7169" s="14">
        <v>0</v>
      </c>
    </row>
    <row r="7170" spans="1:6" x14ac:dyDescent="0.3">
      <c r="A7170" s="425">
        <v>48803</v>
      </c>
      <c r="B7170" s="12">
        <v>224</v>
      </c>
      <c r="C7170" s="426">
        <v>4.1449999999999996</v>
      </c>
      <c r="D7170" s="426">
        <v>25.753640000000001</v>
      </c>
      <c r="E7170" s="14">
        <v>2.9885534122031614</v>
      </c>
      <c r="F7170" s="14">
        <v>0</v>
      </c>
    </row>
    <row r="7171" spans="1:6" x14ac:dyDescent="0.3">
      <c r="A7171" s="425">
        <v>48804</v>
      </c>
      <c r="B7171" s="12">
        <v>225</v>
      </c>
      <c r="C7171" s="426">
        <v>2.8055555555555554</v>
      </c>
      <c r="D7171" s="426">
        <v>25.510439999999999</v>
      </c>
      <c r="E7171" s="14">
        <v>2.9011253562970931</v>
      </c>
      <c r="F7171" s="14">
        <v>0</v>
      </c>
    </row>
    <row r="7172" spans="1:6" x14ac:dyDescent="0.3">
      <c r="A7172" s="425">
        <v>48805</v>
      </c>
      <c r="B7172" s="12">
        <v>226</v>
      </c>
      <c r="C7172" s="426">
        <v>0.18571428571428572</v>
      </c>
      <c r="D7172" s="426">
        <v>25.533480000000001</v>
      </c>
      <c r="E7172" s="14">
        <v>2.9093043408626893</v>
      </c>
      <c r="F7172" s="14">
        <v>0</v>
      </c>
    </row>
    <row r="7173" spans="1:6" x14ac:dyDescent="0.3">
      <c r="A7173" s="425">
        <v>48806</v>
      </c>
      <c r="B7173" s="12">
        <v>227</v>
      </c>
      <c r="C7173" s="426">
        <v>0.38125000000000003</v>
      </c>
      <c r="D7173" s="426">
        <v>25.556519999999999</v>
      </c>
      <c r="E7173" s="14">
        <v>2.9175049702385554</v>
      </c>
      <c r="F7173" s="14">
        <v>0</v>
      </c>
    </row>
    <row r="7174" spans="1:6" x14ac:dyDescent="0.3">
      <c r="A7174" s="425">
        <v>48807</v>
      </c>
      <c r="B7174" s="12">
        <v>228</v>
      </c>
      <c r="C7174" s="426">
        <v>2.15</v>
      </c>
      <c r="D7174" s="426">
        <v>25.715239999999998</v>
      </c>
      <c r="E7174" s="14">
        <v>2.9745878783414672</v>
      </c>
      <c r="F7174" s="14">
        <v>0</v>
      </c>
    </row>
    <row r="7175" spans="1:6" x14ac:dyDescent="0.3">
      <c r="A7175" s="425">
        <v>48808</v>
      </c>
      <c r="B7175" s="12">
        <v>229</v>
      </c>
      <c r="C7175" s="426">
        <v>0.92499999999999993</v>
      </c>
      <c r="D7175" s="426">
        <v>25.751080000000002</v>
      </c>
      <c r="E7175" s="14">
        <v>2.9876204913613371</v>
      </c>
      <c r="F7175" s="14">
        <v>0</v>
      </c>
    </row>
    <row r="7176" spans="1:6" x14ac:dyDescent="0.3">
      <c r="A7176" s="425">
        <v>48809</v>
      </c>
      <c r="B7176" s="12">
        <v>230</v>
      </c>
      <c r="C7176" s="426">
        <v>1.2</v>
      </c>
      <c r="D7176" s="426">
        <v>25.418279999999996</v>
      </c>
      <c r="E7176" s="14">
        <v>2.8686254843539989</v>
      </c>
      <c r="F7176" s="14">
        <v>0</v>
      </c>
    </row>
    <row r="7177" spans="1:6" x14ac:dyDescent="0.3">
      <c r="A7177" s="425">
        <v>48810</v>
      </c>
      <c r="B7177" s="12">
        <v>231</v>
      </c>
      <c r="C7177" s="426">
        <v>3.7611111111111111</v>
      </c>
      <c r="D7177" s="426">
        <v>25.37988</v>
      </c>
      <c r="E7177" s="14">
        <v>2.8551857017033915</v>
      </c>
      <c r="F7177" s="14">
        <v>0</v>
      </c>
    </row>
    <row r="7178" spans="1:6" x14ac:dyDescent="0.3">
      <c r="A7178" s="425">
        <v>48811</v>
      </c>
      <c r="B7178" s="12">
        <v>232</v>
      </c>
      <c r="C7178" s="426">
        <v>0.19999999999999998</v>
      </c>
      <c r="D7178" s="426">
        <v>25.47972</v>
      </c>
      <c r="E7178" s="14">
        <v>2.8902536802736347</v>
      </c>
      <c r="F7178" s="14">
        <v>0</v>
      </c>
    </row>
    <row r="7179" spans="1:6" x14ac:dyDescent="0.3">
      <c r="A7179" s="425">
        <v>48812</v>
      </c>
      <c r="B7179" s="12">
        <v>233</v>
      </c>
      <c r="C7179" s="426">
        <v>1.6666666666666666E-2</v>
      </c>
      <c r="D7179" s="426">
        <v>25.649533333333334</v>
      </c>
      <c r="E7179" s="14">
        <v>2.9508316748788941</v>
      </c>
      <c r="F7179" s="14">
        <v>0</v>
      </c>
    </row>
    <row r="7180" spans="1:6" x14ac:dyDescent="0.3">
      <c r="A7180" s="425">
        <v>48813</v>
      </c>
      <c r="B7180" s="12">
        <v>234</v>
      </c>
      <c r="C7180" s="426">
        <v>0.47142857142857142</v>
      </c>
      <c r="D7180" s="426">
        <v>25.612839999999998</v>
      </c>
      <c r="E7180" s="14">
        <v>2.9376421939713748</v>
      </c>
      <c r="F7180" s="14">
        <v>0</v>
      </c>
    </row>
    <row r="7181" spans="1:6" x14ac:dyDescent="0.3">
      <c r="A7181" s="425">
        <v>48814</v>
      </c>
      <c r="B7181" s="12">
        <v>235</v>
      </c>
      <c r="C7181" s="426">
        <v>1.2749999999999999</v>
      </c>
      <c r="D7181" s="426">
        <v>25.589799999999997</v>
      </c>
      <c r="E7181" s="14">
        <v>2.9293885748541539</v>
      </c>
      <c r="F7181" s="14">
        <v>0</v>
      </c>
    </row>
    <row r="7182" spans="1:6" x14ac:dyDescent="0.3">
      <c r="A7182" s="425">
        <v>48815</v>
      </c>
      <c r="B7182" s="12">
        <v>236</v>
      </c>
      <c r="C7182" s="426">
        <v>0.16666666666666666</v>
      </c>
      <c r="D7182" s="426">
        <v>25.776679999999999</v>
      </c>
      <c r="E7182" s="14">
        <v>2.9969618285902162</v>
      </c>
      <c r="F7182" s="14">
        <v>0</v>
      </c>
    </row>
    <row r="7183" spans="1:6" x14ac:dyDescent="0.3">
      <c r="A7183" s="425">
        <v>48816</v>
      </c>
      <c r="B7183" s="12">
        <v>237</v>
      </c>
      <c r="C7183" s="426">
        <v>0.23333333333333334</v>
      </c>
      <c r="D7183" s="426">
        <v>25.651240000000001</v>
      </c>
      <c r="E7183" s="14">
        <v>2.9514464805289866</v>
      </c>
      <c r="F7183" s="14">
        <v>0</v>
      </c>
    </row>
    <row r="7184" spans="1:6" x14ac:dyDescent="0.3">
      <c r="A7184" s="425">
        <v>48817</v>
      </c>
      <c r="B7184" s="12">
        <v>238</v>
      </c>
      <c r="C7184" s="426">
        <v>4.0444444444444443</v>
      </c>
      <c r="D7184" s="426">
        <v>25.602600000000002</v>
      </c>
      <c r="E7184" s="14">
        <v>2.9339712396432418</v>
      </c>
      <c r="F7184" s="14">
        <v>0</v>
      </c>
    </row>
    <row r="7185" spans="1:6" x14ac:dyDescent="0.3">
      <c r="A7185" s="425">
        <v>48818</v>
      </c>
      <c r="B7185" s="12">
        <v>239</v>
      </c>
      <c r="C7185" s="426">
        <v>0.15</v>
      </c>
      <c r="D7185" s="426">
        <v>25.738280000000003</v>
      </c>
      <c r="E7185" s="14">
        <v>2.9829599281437638</v>
      </c>
      <c r="F7185" s="14">
        <v>0</v>
      </c>
    </row>
    <row r="7186" spans="1:6" x14ac:dyDescent="0.3">
      <c r="A7186" s="425">
        <v>48819</v>
      </c>
      <c r="B7186" s="12">
        <v>240</v>
      </c>
      <c r="C7186" s="426">
        <v>1.6</v>
      </c>
      <c r="D7186" s="426">
        <v>25.8202</v>
      </c>
      <c r="E7186" s="14">
        <v>3.012904010364279</v>
      </c>
      <c r="F7186" s="14">
        <v>0</v>
      </c>
    </row>
    <row r="7187" spans="1:6" x14ac:dyDescent="0.3">
      <c r="A7187" s="425">
        <v>48820</v>
      </c>
      <c r="B7187" s="12">
        <v>241</v>
      </c>
      <c r="C7187" s="426">
        <v>2.25</v>
      </c>
      <c r="D7187" s="426">
        <v>25.658920000000002</v>
      </c>
      <c r="E7187" s="14">
        <v>2.9542145823779911</v>
      </c>
      <c r="F7187" s="14">
        <v>0</v>
      </c>
    </row>
    <row r="7188" spans="1:6" x14ac:dyDescent="0.3">
      <c r="A7188" s="425">
        <v>48821</v>
      </c>
      <c r="B7188" s="12">
        <v>242</v>
      </c>
      <c r="C7188" s="426">
        <v>0.56111111111111112</v>
      </c>
      <c r="D7188" s="426">
        <v>25.551400000000001</v>
      </c>
      <c r="E7188" s="14">
        <v>2.9156807366395259</v>
      </c>
      <c r="F7188" s="14">
        <v>0</v>
      </c>
    </row>
    <row r="7189" spans="1:6" x14ac:dyDescent="0.3">
      <c r="A7189" s="425">
        <v>48822</v>
      </c>
      <c r="B7189" s="12">
        <v>243</v>
      </c>
      <c r="C7189" s="426">
        <v>0.16666666666666666</v>
      </c>
      <c r="D7189" s="426">
        <v>25.745960000000004</v>
      </c>
      <c r="E7189" s="14">
        <v>2.9857554579538359</v>
      </c>
      <c r="F7189" s="14">
        <v>0</v>
      </c>
    </row>
    <row r="7190" spans="1:6" x14ac:dyDescent="0.3">
      <c r="A7190" s="425">
        <v>48823</v>
      </c>
      <c r="B7190" s="12">
        <v>244</v>
      </c>
      <c r="C7190" s="426">
        <v>5</v>
      </c>
      <c r="D7190" s="426">
        <v>25.761319999999998</v>
      </c>
      <c r="E7190" s="14">
        <v>3.0164912184122996</v>
      </c>
      <c r="F7190" s="14">
        <v>0</v>
      </c>
    </row>
    <row r="7191" spans="1:6" x14ac:dyDescent="0.3">
      <c r="A7191" s="425">
        <v>48824</v>
      </c>
      <c r="B7191" s="12">
        <v>245</v>
      </c>
      <c r="C7191" s="426">
        <v>1.4777777777777779</v>
      </c>
      <c r="D7191" s="426">
        <v>25.63588</v>
      </c>
      <c r="E7191" s="14">
        <v>2.9706731329195835</v>
      </c>
      <c r="F7191" s="14">
        <v>0</v>
      </c>
    </row>
    <row r="7192" spans="1:6" x14ac:dyDescent="0.3">
      <c r="A7192" s="425">
        <v>48825</v>
      </c>
      <c r="B7192" s="12">
        <v>246</v>
      </c>
      <c r="C7192" s="426">
        <v>1.6055555555555554</v>
      </c>
      <c r="D7192" s="426">
        <v>25.710120000000003</v>
      </c>
      <c r="E7192" s="14">
        <v>2.9977113108635804</v>
      </c>
      <c r="F7192" s="14">
        <v>0</v>
      </c>
    </row>
    <row r="7193" spans="1:6" x14ac:dyDescent="0.3">
      <c r="A7193" s="425">
        <v>48826</v>
      </c>
      <c r="B7193" s="12">
        <v>247</v>
      </c>
      <c r="C7193" s="426">
        <v>0.42000000000000004</v>
      </c>
      <c r="D7193" s="426">
        <v>25.881640000000001</v>
      </c>
      <c r="E7193" s="14">
        <v>3.0610523246608659</v>
      </c>
      <c r="F7193" s="14">
        <v>0</v>
      </c>
    </row>
    <row r="7194" spans="1:6" x14ac:dyDescent="0.3">
      <c r="A7194" s="425">
        <v>48827</v>
      </c>
      <c r="B7194" s="12">
        <v>248</v>
      </c>
      <c r="C7194" s="426">
        <v>0.22999999999999998</v>
      </c>
      <c r="D7194" s="426">
        <v>25.733160000000002</v>
      </c>
      <c r="E7194" s="14">
        <v>3.0061488284051241</v>
      </c>
      <c r="F7194" s="14">
        <v>0</v>
      </c>
    </row>
    <row r="7195" spans="1:6" x14ac:dyDescent="0.3">
      <c r="A7195" s="425">
        <v>48828</v>
      </c>
      <c r="B7195" s="12">
        <v>249</v>
      </c>
      <c r="C7195" s="426">
        <v>2.1437500000000003</v>
      </c>
      <c r="D7195" s="426">
        <v>25.7818</v>
      </c>
      <c r="E7195" s="14">
        <v>3.0240336116231554</v>
      </c>
      <c r="F7195" s="14">
        <v>0</v>
      </c>
    </row>
    <row r="7196" spans="1:6" x14ac:dyDescent="0.3">
      <c r="A7196" s="425">
        <v>48829</v>
      </c>
      <c r="B7196" s="12">
        <v>250</v>
      </c>
      <c r="C7196" s="426">
        <v>7.0349999999999993</v>
      </c>
      <c r="D7196" s="426">
        <v>25.874244444444443</v>
      </c>
      <c r="E7196" s="14">
        <v>3.0582959754158998</v>
      </c>
      <c r="F7196" s="14">
        <v>0</v>
      </c>
    </row>
    <row r="7197" spans="1:6" x14ac:dyDescent="0.3">
      <c r="A7197" s="425">
        <v>48830</v>
      </c>
      <c r="B7197" s="12">
        <v>251</v>
      </c>
      <c r="C7197" s="426">
        <v>3.5350000000000001</v>
      </c>
      <c r="D7197" s="426">
        <v>25.794599999999996</v>
      </c>
      <c r="E7197" s="14">
        <v>3.0287564469176265</v>
      </c>
      <c r="F7197" s="14">
        <v>0</v>
      </c>
    </row>
    <row r="7198" spans="1:6" x14ac:dyDescent="0.3">
      <c r="A7198" s="425">
        <v>48831</v>
      </c>
      <c r="B7198" s="12">
        <v>252</v>
      </c>
      <c r="C7198" s="426">
        <v>2.2944444444444447</v>
      </c>
      <c r="D7198" s="426">
        <v>25.615400000000001</v>
      </c>
      <c r="E7198" s="14">
        <v>2.9632543891381671</v>
      </c>
      <c r="F7198" s="14">
        <v>0</v>
      </c>
    </row>
    <row r="7199" spans="1:6" x14ac:dyDescent="0.3">
      <c r="A7199" s="425">
        <v>48832</v>
      </c>
      <c r="B7199" s="12">
        <v>253</v>
      </c>
      <c r="C7199" s="426">
        <v>6.0062499999999996</v>
      </c>
      <c r="D7199" s="426">
        <v>25.594920000000002</v>
      </c>
      <c r="E7199" s="14">
        <v>2.9558529450785982</v>
      </c>
      <c r="F7199" s="14">
        <v>0</v>
      </c>
    </row>
    <row r="7200" spans="1:6" x14ac:dyDescent="0.3">
      <c r="A7200" s="425">
        <v>48833</v>
      </c>
      <c r="B7200" s="12">
        <v>254</v>
      </c>
      <c r="C7200" s="426">
        <v>2.1666666666666661</v>
      </c>
      <c r="D7200" s="426">
        <v>25.725480000000005</v>
      </c>
      <c r="E7200" s="14">
        <v>3.0033338798655262</v>
      </c>
      <c r="F7200" s="14">
        <v>0</v>
      </c>
    </row>
    <row r="7201" spans="1:6" x14ac:dyDescent="0.3">
      <c r="A7201" s="425">
        <v>48834</v>
      </c>
      <c r="B7201" s="12">
        <v>255</v>
      </c>
      <c r="C7201" s="426">
        <v>4.9999999999999996E-2</v>
      </c>
      <c r="D7201" s="426">
        <v>25.7818</v>
      </c>
      <c r="E7201" s="14">
        <v>3.0240336116231554</v>
      </c>
      <c r="F7201" s="14">
        <v>0</v>
      </c>
    </row>
    <row r="7202" spans="1:6" x14ac:dyDescent="0.3">
      <c r="A7202" s="425">
        <v>48835</v>
      </c>
      <c r="B7202" s="12">
        <v>256</v>
      </c>
      <c r="C7202" s="426">
        <v>0.5</v>
      </c>
      <c r="D7202" s="426">
        <v>25.697319999999998</v>
      </c>
      <c r="E7202" s="14">
        <v>2.9930332971161571</v>
      </c>
      <c r="F7202" s="14">
        <v>0</v>
      </c>
    </row>
    <row r="7203" spans="1:6" x14ac:dyDescent="0.3">
      <c r="A7203" s="425">
        <v>48836</v>
      </c>
      <c r="B7203" s="12">
        <v>257</v>
      </c>
      <c r="C7203" s="426">
        <v>1.1625000000000001</v>
      </c>
      <c r="D7203" s="426">
        <v>25.881640000000001</v>
      </c>
      <c r="E7203" s="14">
        <v>3.0610523246608659</v>
      </c>
      <c r="F7203" s="14">
        <v>0</v>
      </c>
    </row>
    <row r="7204" spans="1:6" x14ac:dyDescent="0.3">
      <c r="A7204" s="425">
        <v>48837</v>
      </c>
      <c r="B7204" s="12">
        <v>258</v>
      </c>
      <c r="C7204" s="426">
        <v>1.7777777777777777</v>
      </c>
      <c r="D7204" s="426">
        <v>25.857177777777778</v>
      </c>
      <c r="E7204" s="14">
        <v>3.0519438625067803</v>
      </c>
      <c r="F7204" s="14">
        <v>0</v>
      </c>
    </row>
    <row r="7205" spans="1:6" x14ac:dyDescent="0.3">
      <c r="A7205" s="425">
        <v>48838</v>
      </c>
      <c r="B7205" s="12">
        <v>259</v>
      </c>
      <c r="C7205" s="426">
        <v>5.7285714285714286</v>
      </c>
      <c r="D7205" s="426">
        <v>26.04206666666667</v>
      </c>
      <c r="E7205" s="14">
        <v>3.1214057863880935</v>
      </c>
      <c r="F7205" s="14">
        <v>0</v>
      </c>
    </row>
    <row r="7206" spans="1:6" x14ac:dyDescent="0.3">
      <c r="A7206" s="425">
        <v>48839</v>
      </c>
      <c r="B7206" s="12">
        <v>260</v>
      </c>
      <c r="C7206" s="426">
        <v>0.14285714285714285</v>
      </c>
      <c r="D7206" s="426">
        <v>26.187133333333332</v>
      </c>
      <c r="E7206" s="14">
        <v>3.1769091886813556</v>
      </c>
      <c r="F7206" s="14">
        <v>0</v>
      </c>
    </row>
    <row r="7207" spans="1:6" x14ac:dyDescent="0.3">
      <c r="A7207" s="425">
        <v>48840</v>
      </c>
      <c r="B7207" s="12">
        <v>261</v>
      </c>
      <c r="C7207" s="426">
        <v>0.5</v>
      </c>
      <c r="D7207" s="426">
        <v>26.133088888888889</v>
      </c>
      <c r="E7207" s="14">
        <v>3.1561280719010432</v>
      </c>
      <c r="F7207" s="14">
        <v>0</v>
      </c>
    </row>
    <row r="7208" spans="1:6" x14ac:dyDescent="0.3">
      <c r="A7208" s="425">
        <v>48841</v>
      </c>
      <c r="B7208" s="12">
        <v>262</v>
      </c>
      <c r="C7208" s="426">
        <v>0.55714285714285716</v>
      </c>
      <c r="D7208" s="426">
        <v>26.178600000000003</v>
      </c>
      <c r="E7208" s="14">
        <v>3.1736197846573395</v>
      </c>
      <c r="F7208" s="14">
        <v>0</v>
      </c>
    </row>
    <row r="7209" spans="1:6" x14ac:dyDescent="0.3">
      <c r="A7209" s="425">
        <v>48842</v>
      </c>
      <c r="B7209" s="12">
        <v>263</v>
      </c>
      <c r="C7209" s="426">
        <v>0</v>
      </c>
      <c r="D7209" s="426">
        <v>25.874244444444443</v>
      </c>
      <c r="E7209" s="14">
        <v>3.0582959754158998</v>
      </c>
      <c r="F7209" s="14">
        <v>0</v>
      </c>
    </row>
    <row r="7210" spans="1:6" x14ac:dyDescent="0.3">
      <c r="A7210" s="425">
        <v>48843</v>
      </c>
      <c r="B7210" s="12">
        <v>264</v>
      </c>
      <c r="C7210" s="426">
        <v>1.7437499999999999</v>
      </c>
      <c r="D7210" s="426">
        <v>25.80597777777778</v>
      </c>
      <c r="E7210" s="14">
        <v>3.0329602342666835</v>
      </c>
      <c r="F7210" s="14">
        <v>0</v>
      </c>
    </row>
    <row r="7211" spans="1:6" x14ac:dyDescent="0.3">
      <c r="A7211" s="425">
        <v>48844</v>
      </c>
      <c r="B7211" s="12">
        <v>265</v>
      </c>
      <c r="C7211" s="426">
        <v>1.5874999999999999</v>
      </c>
      <c r="D7211" s="426">
        <v>26.007933333333334</v>
      </c>
      <c r="E7211" s="14">
        <v>3.1084745090995991</v>
      </c>
      <c r="F7211" s="14">
        <v>0</v>
      </c>
    </row>
    <row r="7212" spans="1:6" x14ac:dyDescent="0.3">
      <c r="A7212" s="425">
        <v>48845</v>
      </c>
      <c r="B7212" s="12">
        <v>266</v>
      </c>
      <c r="C7212" s="426">
        <v>0.74285714285714277</v>
      </c>
      <c r="D7212" s="426">
        <v>26.101800000000001</v>
      </c>
      <c r="E7212" s="14">
        <v>3.1441530500510422</v>
      </c>
      <c r="F7212" s="14">
        <v>0</v>
      </c>
    </row>
    <row r="7213" spans="1:6" x14ac:dyDescent="0.3">
      <c r="A7213" s="425">
        <v>48846</v>
      </c>
      <c r="B7213" s="12">
        <v>267</v>
      </c>
      <c r="C7213" s="426">
        <v>0</v>
      </c>
      <c r="D7213" s="426">
        <v>25.817355555555558</v>
      </c>
      <c r="E7213" s="14">
        <v>3.0371693995629259</v>
      </c>
      <c r="F7213" s="14">
        <v>0</v>
      </c>
    </row>
    <row r="7214" spans="1:6" x14ac:dyDescent="0.3">
      <c r="A7214" s="425">
        <v>48847</v>
      </c>
      <c r="B7214" s="12">
        <v>268</v>
      </c>
      <c r="C7214" s="426">
        <v>0.94374999999999998</v>
      </c>
      <c r="D7214" s="426">
        <v>25.899844444444444</v>
      </c>
      <c r="E7214" s="14">
        <v>3.0678468933430714</v>
      </c>
      <c r="F7214" s="14">
        <v>0</v>
      </c>
    </row>
    <row r="7215" spans="1:6" x14ac:dyDescent="0.3">
      <c r="A7215" s="425">
        <v>48848</v>
      </c>
      <c r="B7215" s="12">
        <v>269</v>
      </c>
      <c r="C7215" s="426">
        <v>2.0874999999999999</v>
      </c>
      <c r="D7215" s="426">
        <v>26.141622222222225</v>
      </c>
      <c r="E7215" s="14">
        <v>3.1594011294834874</v>
      </c>
      <c r="F7215" s="14">
        <v>0</v>
      </c>
    </row>
    <row r="7216" spans="1:6" x14ac:dyDescent="0.3">
      <c r="A7216" s="425">
        <v>48849</v>
      </c>
      <c r="B7216" s="12">
        <v>270</v>
      </c>
      <c r="C7216" s="426">
        <v>0</v>
      </c>
      <c r="D7216" s="426">
        <v>26.170066666666671</v>
      </c>
      <c r="E7216" s="14">
        <v>3.1703334476584186</v>
      </c>
      <c r="F7216" s="14">
        <v>0</v>
      </c>
    </row>
    <row r="7217" spans="1:6" x14ac:dyDescent="0.3">
      <c r="A7217" s="425">
        <v>48850</v>
      </c>
      <c r="B7217" s="12">
        <v>271</v>
      </c>
      <c r="C7217" s="426">
        <v>0.57777777777777783</v>
      </c>
      <c r="D7217" s="426">
        <v>26.216999999999999</v>
      </c>
      <c r="E7217" s="14">
        <v>3.1884462693516902</v>
      </c>
      <c r="F7217" s="14">
        <v>0</v>
      </c>
    </row>
    <row r="7218" spans="1:6" x14ac:dyDescent="0.3">
      <c r="A7218" s="425">
        <v>48851</v>
      </c>
      <c r="B7218" s="12">
        <v>272</v>
      </c>
      <c r="C7218" s="426">
        <v>0.21249999999999999</v>
      </c>
      <c r="D7218" s="426">
        <v>26.252839999999999</v>
      </c>
      <c r="E7218" s="14">
        <v>3.2023404328839575</v>
      </c>
      <c r="F7218" s="14">
        <v>0</v>
      </c>
    </row>
    <row r="7219" spans="1:6" x14ac:dyDescent="0.3">
      <c r="A7219" s="425">
        <v>48852</v>
      </c>
      <c r="B7219" s="12">
        <v>273</v>
      </c>
      <c r="C7219" s="426">
        <v>0.95</v>
      </c>
      <c r="D7219" s="426">
        <v>26.109480000000001</v>
      </c>
      <c r="E7219" s="14">
        <v>3.1470885640386435</v>
      </c>
      <c r="F7219" s="14">
        <v>0</v>
      </c>
    </row>
    <row r="7220" spans="1:6" x14ac:dyDescent="0.3">
      <c r="A7220" s="425">
        <v>48853</v>
      </c>
      <c r="B7220" s="12">
        <v>274</v>
      </c>
      <c r="C7220" s="426">
        <v>5.5714285714285712</v>
      </c>
      <c r="D7220" s="426">
        <v>26.19652</v>
      </c>
      <c r="E7220" s="14">
        <v>3.2335399279374291</v>
      </c>
      <c r="F7220" s="14">
        <v>0</v>
      </c>
    </row>
    <row r="7221" spans="1:6" x14ac:dyDescent="0.3">
      <c r="A7221" s="425">
        <v>48854</v>
      </c>
      <c r="B7221" s="12">
        <v>275</v>
      </c>
      <c r="C7221" s="426">
        <v>7.5400000000000009</v>
      </c>
      <c r="D7221" s="426">
        <v>26.403880000000001</v>
      </c>
      <c r="E7221" s="14">
        <v>3.3158494653789616</v>
      </c>
      <c r="F7221" s="14">
        <v>0</v>
      </c>
    </row>
    <row r="7222" spans="1:6" x14ac:dyDescent="0.3">
      <c r="A7222" s="425">
        <v>48855</v>
      </c>
      <c r="B7222" s="12">
        <v>276</v>
      </c>
      <c r="C7222" s="426">
        <v>0</v>
      </c>
      <c r="D7222" s="426">
        <v>26.283560000000001</v>
      </c>
      <c r="E7222" s="14">
        <v>3.2678644387754772</v>
      </c>
      <c r="F7222" s="14">
        <v>0</v>
      </c>
    </row>
    <row r="7223" spans="1:6" x14ac:dyDescent="0.3">
      <c r="A7223" s="425">
        <v>48856</v>
      </c>
      <c r="B7223" s="12">
        <v>277</v>
      </c>
      <c r="C7223" s="426">
        <v>0.52222222222222225</v>
      </c>
      <c r="D7223" s="426">
        <v>26.36036</v>
      </c>
      <c r="E7223" s="14">
        <v>3.2984211741757385</v>
      </c>
      <c r="F7223" s="14">
        <v>0</v>
      </c>
    </row>
    <row r="7224" spans="1:6" x14ac:dyDescent="0.3">
      <c r="A7224" s="425">
        <v>48857</v>
      </c>
      <c r="B7224" s="12">
        <v>278</v>
      </c>
      <c r="C7224" s="426">
        <v>1.6111111111111112</v>
      </c>
      <c r="D7224" s="426">
        <v>26.437159999999999</v>
      </c>
      <c r="E7224" s="14">
        <v>3.3292321462019645</v>
      </c>
      <c r="F7224" s="14">
        <v>0</v>
      </c>
    </row>
    <row r="7225" spans="1:6" x14ac:dyDescent="0.3">
      <c r="A7225" s="425">
        <v>48858</v>
      </c>
      <c r="B7225" s="12">
        <v>279</v>
      </c>
      <c r="C7225" s="426">
        <v>4.8499999999999996</v>
      </c>
      <c r="D7225" s="426">
        <v>26.380839999999999</v>
      </c>
      <c r="E7225" s="14">
        <v>3.3066125457073747</v>
      </c>
      <c r="F7225" s="14">
        <v>0</v>
      </c>
    </row>
    <row r="7226" spans="1:6" x14ac:dyDescent="0.3">
      <c r="A7226" s="425">
        <v>48859</v>
      </c>
      <c r="B7226" s="12">
        <v>280</v>
      </c>
      <c r="C7226" s="426">
        <v>0.57999999999999996</v>
      </c>
      <c r="D7226" s="426">
        <v>26.411560000000001</v>
      </c>
      <c r="E7226" s="14">
        <v>3.3189335303552938</v>
      </c>
      <c r="F7226" s="14">
        <v>0</v>
      </c>
    </row>
    <row r="7227" spans="1:6" x14ac:dyDescent="0.3">
      <c r="A7227" s="425">
        <v>48860</v>
      </c>
      <c r="B7227" s="12">
        <v>281</v>
      </c>
      <c r="C7227" s="426">
        <v>2.6444444444444444</v>
      </c>
      <c r="D7227" s="426">
        <v>26.3322</v>
      </c>
      <c r="E7227" s="14">
        <v>3.2871875553159513</v>
      </c>
      <c r="F7227" s="14">
        <v>0</v>
      </c>
    </row>
    <row r="7228" spans="1:6" x14ac:dyDescent="0.3">
      <c r="A7228" s="425">
        <v>48861</v>
      </c>
      <c r="B7228" s="12">
        <v>282</v>
      </c>
      <c r="C7228" s="426">
        <v>2.7722222222222226</v>
      </c>
      <c r="D7228" s="426">
        <v>26.439720000000001</v>
      </c>
      <c r="E7228" s="14">
        <v>3.3302635653129968</v>
      </c>
      <c r="F7228" s="14">
        <v>0</v>
      </c>
    </row>
    <row r="7229" spans="1:6" x14ac:dyDescent="0.3">
      <c r="A7229" s="425">
        <v>48862</v>
      </c>
      <c r="B7229" s="12">
        <v>283</v>
      </c>
      <c r="C7229" s="426">
        <v>0.25</v>
      </c>
      <c r="D7229" s="426">
        <v>26.498600000000003</v>
      </c>
      <c r="E7229" s="14">
        <v>3.3540644454675648</v>
      </c>
      <c r="F7229" s="14">
        <v>0</v>
      </c>
    </row>
    <row r="7230" spans="1:6" x14ac:dyDescent="0.3">
      <c r="A7230" s="425">
        <v>48863</v>
      </c>
      <c r="B7230" s="12">
        <v>284</v>
      </c>
      <c r="C7230" s="426">
        <v>1.675</v>
      </c>
      <c r="D7230" s="426">
        <v>26.549800000000001</v>
      </c>
      <c r="E7230" s="14">
        <v>3.374882922885873</v>
      </c>
      <c r="F7230" s="14">
        <v>0</v>
      </c>
    </row>
    <row r="7231" spans="1:6" x14ac:dyDescent="0.3">
      <c r="A7231" s="425">
        <v>48864</v>
      </c>
      <c r="B7231" s="12">
        <v>285</v>
      </c>
      <c r="C7231" s="426">
        <v>5.5555555555555552E-2</v>
      </c>
      <c r="D7231" s="426">
        <v>26.60868</v>
      </c>
      <c r="E7231" s="14">
        <v>3.3989648220638036</v>
      </c>
      <c r="F7231" s="14">
        <v>0</v>
      </c>
    </row>
    <row r="7232" spans="1:6" x14ac:dyDescent="0.3">
      <c r="A7232" s="425">
        <v>48865</v>
      </c>
      <c r="B7232" s="12">
        <v>286</v>
      </c>
      <c r="C7232" s="426">
        <v>0</v>
      </c>
      <c r="D7232" s="426">
        <v>26.65476</v>
      </c>
      <c r="E7232" s="14">
        <v>3.4179166736901925</v>
      </c>
      <c r="F7232" s="14">
        <v>0</v>
      </c>
    </row>
    <row r="7233" spans="1:6" x14ac:dyDescent="0.3">
      <c r="A7233" s="425">
        <v>48866</v>
      </c>
      <c r="B7233" s="12">
        <v>287</v>
      </c>
      <c r="C7233" s="426">
        <v>1.6666666666666667</v>
      </c>
      <c r="D7233" s="426">
        <v>26.670120000000004</v>
      </c>
      <c r="E7233" s="14">
        <v>3.4242545032974672</v>
      </c>
      <c r="F7233" s="14">
        <v>0</v>
      </c>
    </row>
    <row r="7234" spans="1:6" x14ac:dyDescent="0.3">
      <c r="A7234" s="425">
        <v>48867</v>
      </c>
      <c r="B7234" s="12">
        <v>288</v>
      </c>
      <c r="C7234" s="426">
        <v>1.6714285714285713</v>
      </c>
      <c r="D7234" s="426">
        <v>26.5242</v>
      </c>
      <c r="E7234" s="14">
        <v>3.3644594769353389</v>
      </c>
      <c r="F7234" s="14">
        <v>0</v>
      </c>
    </row>
    <row r="7235" spans="1:6" x14ac:dyDescent="0.3">
      <c r="A7235" s="425">
        <v>48868</v>
      </c>
      <c r="B7235" s="12">
        <v>289</v>
      </c>
      <c r="C7235" s="426">
        <v>1.3666666666666667</v>
      </c>
      <c r="D7235" s="426">
        <v>26.434600000000003</v>
      </c>
      <c r="E7235" s="14">
        <v>3.328201010355369</v>
      </c>
      <c r="F7235" s="14">
        <v>0</v>
      </c>
    </row>
    <row r="7236" spans="1:6" x14ac:dyDescent="0.3">
      <c r="A7236" s="425">
        <v>48869</v>
      </c>
      <c r="B7236" s="12">
        <v>290</v>
      </c>
      <c r="C7236" s="426">
        <v>5.177777777777778</v>
      </c>
      <c r="D7236" s="426">
        <v>26.629159999999999</v>
      </c>
      <c r="E7236" s="14">
        <v>3.4073764584285469</v>
      </c>
      <c r="F7236" s="14">
        <v>0</v>
      </c>
    </row>
    <row r="7237" spans="1:6" x14ac:dyDescent="0.3">
      <c r="A7237" s="425">
        <v>48870</v>
      </c>
      <c r="B7237" s="12">
        <v>291</v>
      </c>
      <c r="C7237" s="426">
        <v>0.9</v>
      </c>
      <c r="D7237" s="426">
        <v>26.624040000000001</v>
      </c>
      <c r="E7237" s="14">
        <v>3.4052718386351843</v>
      </c>
      <c r="F7237" s="14">
        <v>0</v>
      </c>
    </row>
    <row r="7238" spans="1:6" x14ac:dyDescent="0.3">
      <c r="A7238" s="425">
        <v>48871</v>
      </c>
      <c r="B7238" s="12">
        <v>292</v>
      </c>
      <c r="C7238" s="426">
        <v>0</v>
      </c>
      <c r="D7238" s="426">
        <v>26.787880000000001</v>
      </c>
      <c r="E7238" s="14">
        <v>3.4731865352599187</v>
      </c>
      <c r="F7238" s="14">
        <v>0</v>
      </c>
    </row>
    <row r="7239" spans="1:6" x14ac:dyDescent="0.3">
      <c r="A7239" s="425">
        <v>48872</v>
      </c>
      <c r="B7239" s="12">
        <v>293</v>
      </c>
      <c r="C7239" s="426">
        <v>0.57999999999999996</v>
      </c>
      <c r="D7239" s="426">
        <v>26.711079999999999</v>
      </c>
      <c r="E7239" s="14">
        <v>3.4412056655286367</v>
      </c>
      <c r="F7239" s="14">
        <v>0</v>
      </c>
    </row>
    <row r="7240" spans="1:6" x14ac:dyDescent="0.3">
      <c r="A7240" s="425">
        <v>48873</v>
      </c>
      <c r="B7240" s="12">
        <v>294</v>
      </c>
      <c r="C7240" s="426">
        <v>2.5</v>
      </c>
      <c r="D7240" s="426">
        <v>26.847044444444442</v>
      </c>
      <c r="E7240" s="14">
        <v>3.4979996280664798</v>
      </c>
      <c r="F7240" s="14">
        <v>0</v>
      </c>
    </row>
    <row r="7241" spans="1:6" x14ac:dyDescent="0.3">
      <c r="A7241" s="425">
        <v>48874</v>
      </c>
      <c r="B7241" s="12">
        <v>295</v>
      </c>
      <c r="C7241" s="426">
        <v>0.58888888888888891</v>
      </c>
      <c r="D7241" s="426">
        <v>26.613799999999998</v>
      </c>
      <c r="E7241" s="14">
        <v>3.4010660206589542</v>
      </c>
      <c r="F7241" s="14">
        <v>0</v>
      </c>
    </row>
    <row r="7242" spans="1:6" x14ac:dyDescent="0.3">
      <c r="A7242" s="425">
        <v>48875</v>
      </c>
      <c r="B7242" s="12">
        <v>296</v>
      </c>
      <c r="C7242" s="426">
        <v>0.88888888888888884</v>
      </c>
      <c r="D7242" s="426">
        <v>26.58052</v>
      </c>
      <c r="E7242" s="14">
        <v>3.3874286015285593</v>
      </c>
      <c r="F7242" s="14">
        <v>0</v>
      </c>
    </row>
    <row r="7243" spans="1:6" x14ac:dyDescent="0.3">
      <c r="A7243" s="425">
        <v>48876</v>
      </c>
      <c r="B7243" s="12">
        <v>297</v>
      </c>
      <c r="C7243" s="426">
        <v>2.3937499999999998</v>
      </c>
      <c r="D7243" s="426">
        <v>26.521639999999998</v>
      </c>
      <c r="E7243" s="14">
        <v>3.3634186955634431</v>
      </c>
      <c r="F7243" s="14">
        <v>0</v>
      </c>
    </row>
    <row r="7244" spans="1:6" x14ac:dyDescent="0.3">
      <c r="A7244" s="425">
        <v>48877</v>
      </c>
      <c r="B7244" s="12">
        <v>298</v>
      </c>
      <c r="C7244" s="426">
        <v>2.125</v>
      </c>
      <c r="D7244" s="426">
        <v>26.728999999999999</v>
      </c>
      <c r="E7244" s="14">
        <v>3.4486448178912879</v>
      </c>
      <c r="F7244" s="14">
        <v>0</v>
      </c>
    </row>
    <row r="7245" spans="1:6" x14ac:dyDescent="0.3">
      <c r="A7245" s="425">
        <v>48878</v>
      </c>
      <c r="B7245" s="12">
        <v>299</v>
      </c>
      <c r="C7245" s="426">
        <v>3.8149999999999999</v>
      </c>
      <c r="D7245" s="426">
        <v>26.639400000000002</v>
      </c>
      <c r="E7245" s="14">
        <v>3.4115891206562048</v>
      </c>
      <c r="F7245" s="14">
        <v>0</v>
      </c>
    </row>
    <row r="7246" spans="1:6" x14ac:dyDescent="0.3">
      <c r="A7246" s="425">
        <v>48879</v>
      </c>
      <c r="B7246" s="12">
        <v>300</v>
      </c>
      <c r="C7246" s="426">
        <v>0.53749999999999998</v>
      </c>
      <c r="D7246" s="426">
        <v>26.695719999999998</v>
      </c>
      <c r="E7246" s="14">
        <v>3.4348404045650147</v>
      </c>
      <c r="F7246" s="14">
        <v>0</v>
      </c>
    </row>
    <row r="7247" spans="1:6" x14ac:dyDescent="0.3">
      <c r="A7247" s="425">
        <v>48880</v>
      </c>
      <c r="B7247" s="12">
        <v>301</v>
      </c>
      <c r="C7247" s="426">
        <v>4.1111111111111107</v>
      </c>
      <c r="D7247" s="426">
        <v>26.782760000000003</v>
      </c>
      <c r="E7247" s="14">
        <v>3.4710464546598465</v>
      </c>
      <c r="F7247" s="14">
        <v>0</v>
      </c>
    </row>
    <row r="7248" spans="1:6" x14ac:dyDescent="0.3">
      <c r="A7248" s="425">
        <v>48881</v>
      </c>
      <c r="B7248" s="12">
        <v>302</v>
      </c>
      <c r="C7248" s="426">
        <v>0.1111111111111111</v>
      </c>
      <c r="D7248" s="426">
        <v>26.798120000000001</v>
      </c>
      <c r="E7248" s="14">
        <v>3.4774701382107942</v>
      </c>
      <c r="F7248" s="14">
        <v>0</v>
      </c>
    </row>
    <row r="7249" spans="1:6" x14ac:dyDescent="0.3">
      <c r="A7249" s="425">
        <v>48882</v>
      </c>
      <c r="B7249" s="12">
        <v>303</v>
      </c>
      <c r="C7249" s="426">
        <v>5.322222222222222</v>
      </c>
      <c r="D7249" s="426">
        <v>26.813479999999998</v>
      </c>
      <c r="E7249" s="14">
        <v>3.4839041500869667</v>
      </c>
      <c r="F7249" s="14">
        <v>0</v>
      </c>
    </row>
    <row r="7250" spans="1:6" x14ac:dyDescent="0.3">
      <c r="A7250" s="425">
        <v>48883</v>
      </c>
      <c r="B7250" s="12">
        <v>304</v>
      </c>
      <c r="C7250" s="426">
        <v>3</v>
      </c>
      <c r="D7250" s="426">
        <v>26.979880000000001</v>
      </c>
      <c r="E7250" s="14">
        <v>3.5542694765295484</v>
      </c>
      <c r="F7250" s="14">
        <v>0</v>
      </c>
    </row>
    <row r="7251" spans="1:6" x14ac:dyDescent="0.3">
      <c r="A7251" s="425">
        <v>48884</v>
      </c>
      <c r="B7251" s="12">
        <v>305</v>
      </c>
      <c r="C7251" s="426">
        <v>0.78888888888888886</v>
      </c>
      <c r="D7251" s="426">
        <v>26.792999999999999</v>
      </c>
      <c r="E7251" s="14">
        <v>3.5038140561816213</v>
      </c>
      <c r="F7251" s="14">
        <v>0</v>
      </c>
    </row>
    <row r="7252" spans="1:6" x14ac:dyDescent="0.3">
      <c r="A7252" s="425">
        <v>48885</v>
      </c>
      <c r="B7252" s="12">
        <v>306</v>
      </c>
      <c r="C7252" s="426">
        <v>0.68888888888888888</v>
      </c>
      <c r="D7252" s="426">
        <v>26.723880000000001</v>
      </c>
      <c r="E7252" s="14">
        <v>3.4747680619895811</v>
      </c>
      <c r="F7252" s="14">
        <v>0</v>
      </c>
    </row>
    <row r="7253" spans="1:6" x14ac:dyDescent="0.3">
      <c r="A7253" s="425">
        <v>48886</v>
      </c>
      <c r="B7253" s="12">
        <v>307</v>
      </c>
      <c r="C7253" s="426">
        <v>0</v>
      </c>
      <c r="D7253" s="426">
        <v>26.769960000000005</v>
      </c>
      <c r="E7253" s="14">
        <v>3.4941086582006906</v>
      </c>
      <c r="F7253" s="14">
        <v>0</v>
      </c>
    </row>
    <row r="7254" spans="1:6" x14ac:dyDescent="0.3">
      <c r="A7254" s="425">
        <v>48887</v>
      </c>
      <c r="B7254" s="12">
        <v>308</v>
      </c>
      <c r="C7254" s="426">
        <v>3.2375000000000003</v>
      </c>
      <c r="D7254" s="426">
        <v>26.782760000000003</v>
      </c>
      <c r="E7254" s="14">
        <v>3.4994976551078785</v>
      </c>
      <c r="F7254" s="14">
        <v>0</v>
      </c>
    </row>
    <row r="7255" spans="1:6" x14ac:dyDescent="0.3">
      <c r="A7255" s="425">
        <v>48888</v>
      </c>
      <c r="B7255" s="12">
        <v>309</v>
      </c>
      <c r="C7255" s="426">
        <v>3.2399999999999998</v>
      </c>
      <c r="D7255" s="426">
        <v>26.92868</v>
      </c>
      <c r="E7255" s="14">
        <v>3.56144384014096</v>
      </c>
      <c r="F7255" s="14">
        <v>0</v>
      </c>
    </row>
    <row r="7256" spans="1:6" x14ac:dyDescent="0.3">
      <c r="A7256" s="425">
        <v>48889</v>
      </c>
      <c r="B7256" s="12">
        <v>310</v>
      </c>
      <c r="C7256" s="426">
        <v>0.79999999999999993</v>
      </c>
      <c r="D7256" s="426">
        <v>26.997800000000005</v>
      </c>
      <c r="E7256" s="14">
        <v>3.5911159765983505</v>
      </c>
      <c r="F7256" s="14">
        <v>0</v>
      </c>
    </row>
    <row r="7257" spans="1:6" x14ac:dyDescent="0.3">
      <c r="A7257" s="425">
        <v>48890</v>
      </c>
      <c r="B7257" s="12">
        <v>311</v>
      </c>
      <c r="C7257" s="426">
        <v>1.9750000000000001</v>
      </c>
      <c r="D7257" s="426">
        <v>27.08484</v>
      </c>
      <c r="E7257" s="14">
        <v>3.6287829837560621</v>
      </c>
      <c r="F7257" s="14">
        <v>0</v>
      </c>
    </row>
    <row r="7258" spans="1:6" x14ac:dyDescent="0.3">
      <c r="A7258" s="425">
        <v>48891</v>
      </c>
      <c r="B7258" s="12">
        <v>312</v>
      </c>
      <c r="C7258" s="426">
        <v>0.42777777777777776</v>
      </c>
      <c r="D7258" s="426">
        <v>26.887720000000002</v>
      </c>
      <c r="E7258" s="14">
        <v>3.5439603379882314</v>
      </c>
      <c r="F7258" s="14">
        <v>0</v>
      </c>
    </row>
    <row r="7259" spans="1:6" x14ac:dyDescent="0.3">
      <c r="A7259" s="425">
        <v>48892</v>
      </c>
      <c r="B7259" s="12">
        <v>313</v>
      </c>
      <c r="C7259" s="426">
        <v>6.0166666666666675</v>
      </c>
      <c r="D7259" s="426">
        <v>26.967079999999999</v>
      </c>
      <c r="E7259" s="14">
        <v>3.577902177349424</v>
      </c>
      <c r="F7259" s="14">
        <v>0</v>
      </c>
    </row>
    <row r="7260" spans="1:6" x14ac:dyDescent="0.3">
      <c r="A7260" s="425">
        <v>48893</v>
      </c>
      <c r="B7260" s="12">
        <v>314</v>
      </c>
      <c r="C7260" s="426">
        <v>2.5375000000000001</v>
      </c>
      <c r="D7260" s="426">
        <v>27.020840000000003</v>
      </c>
      <c r="E7260" s="14">
        <v>3.6010538473260274</v>
      </c>
      <c r="F7260" s="14">
        <v>0</v>
      </c>
    </row>
    <row r="7261" spans="1:6" x14ac:dyDescent="0.3">
      <c r="A7261" s="425">
        <v>48894</v>
      </c>
      <c r="B7261" s="12">
        <v>315</v>
      </c>
      <c r="C7261" s="426">
        <v>0</v>
      </c>
      <c r="D7261" s="426">
        <v>27.059240000000003</v>
      </c>
      <c r="E7261" s="14">
        <v>3.6176694420652931</v>
      </c>
      <c r="F7261" s="14">
        <v>0</v>
      </c>
    </row>
    <row r="7262" spans="1:6" x14ac:dyDescent="0.3">
      <c r="A7262" s="425">
        <v>48895</v>
      </c>
      <c r="B7262" s="12">
        <v>316</v>
      </c>
      <c r="C7262" s="426">
        <v>1.0299999999999998</v>
      </c>
      <c r="D7262" s="426">
        <v>27.189799999999998</v>
      </c>
      <c r="E7262" s="14">
        <v>3.674654198996739</v>
      </c>
      <c r="F7262" s="14">
        <v>0</v>
      </c>
    </row>
    <row r="7263" spans="1:6" x14ac:dyDescent="0.3">
      <c r="A7263" s="425">
        <v>48896</v>
      </c>
      <c r="B7263" s="12">
        <v>317</v>
      </c>
      <c r="C7263" s="426">
        <v>0.05</v>
      </c>
      <c r="D7263" s="426">
        <v>27.105319999999999</v>
      </c>
      <c r="E7263" s="14">
        <v>3.637694848999689</v>
      </c>
      <c r="F7263" s="14">
        <v>0</v>
      </c>
    </row>
    <row r="7264" spans="1:6" x14ac:dyDescent="0.3">
      <c r="A7264" s="425">
        <v>48897</v>
      </c>
      <c r="B7264" s="12">
        <v>318</v>
      </c>
      <c r="C7264" s="426">
        <v>1.9214285714285713</v>
      </c>
      <c r="D7264" s="426">
        <v>27.064360000000001</v>
      </c>
      <c r="E7264" s="14">
        <v>3.6198898146175491</v>
      </c>
      <c r="F7264" s="14">
        <v>0</v>
      </c>
    </row>
    <row r="7265" spans="1:6" x14ac:dyDescent="0.3">
      <c r="A7265" s="425">
        <v>48898</v>
      </c>
      <c r="B7265" s="12">
        <v>319</v>
      </c>
      <c r="C7265" s="426">
        <v>1.7666666666666666</v>
      </c>
      <c r="D7265" s="426">
        <v>27.077159999999999</v>
      </c>
      <c r="E7265" s="14">
        <v>3.6254458550822997</v>
      </c>
      <c r="F7265" s="14">
        <v>0</v>
      </c>
    </row>
    <row r="7266" spans="1:6" x14ac:dyDescent="0.3">
      <c r="A7266" s="425">
        <v>48899</v>
      </c>
      <c r="B7266" s="12">
        <v>320</v>
      </c>
      <c r="C7266" s="426">
        <v>11.31111111111111</v>
      </c>
      <c r="D7266" s="426">
        <v>27.107880000000002</v>
      </c>
      <c r="E7266" s="14">
        <v>3.6388101473767338</v>
      </c>
      <c r="F7266" s="14">
        <v>0</v>
      </c>
    </row>
    <row r="7267" spans="1:6" x14ac:dyDescent="0.3">
      <c r="A7267" s="425">
        <v>48900</v>
      </c>
      <c r="B7267" s="12">
        <v>321</v>
      </c>
      <c r="C7267" s="426">
        <v>0</v>
      </c>
      <c r="D7267" s="426">
        <v>27.133479999999999</v>
      </c>
      <c r="E7267" s="14">
        <v>3.6499792149747967</v>
      </c>
      <c r="F7267" s="14">
        <v>0</v>
      </c>
    </row>
    <row r="7268" spans="1:6" x14ac:dyDescent="0.3">
      <c r="A7268" s="425">
        <v>48901</v>
      </c>
      <c r="B7268" s="12">
        <v>322</v>
      </c>
      <c r="C7268" s="426">
        <v>1.9416666666666667</v>
      </c>
      <c r="D7268" s="426">
        <v>27.128644444444443</v>
      </c>
      <c r="E7268" s="14">
        <v>3.6478672614293126</v>
      </c>
      <c r="F7268" s="14">
        <v>0</v>
      </c>
    </row>
    <row r="7269" spans="1:6" x14ac:dyDescent="0.3">
      <c r="A7269" s="425">
        <v>48902</v>
      </c>
      <c r="B7269" s="12">
        <v>323</v>
      </c>
      <c r="C7269" s="426">
        <v>5.9124999999999996</v>
      </c>
      <c r="D7269" s="426">
        <v>27.097355555555559</v>
      </c>
      <c r="E7269" s="14">
        <v>3.634226901186989</v>
      </c>
      <c r="F7269" s="14">
        <v>0</v>
      </c>
    </row>
    <row r="7270" spans="1:6" x14ac:dyDescent="0.3">
      <c r="A7270" s="425">
        <v>48903</v>
      </c>
      <c r="B7270" s="12">
        <v>324</v>
      </c>
      <c r="C7270" s="426">
        <v>7.75</v>
      </c>
      <c r="D7270" s="426">
        <v>27.09451111111111</v>
      </c>
      <c r="E7270" s="14">
        <v>3.6329890339651283</v>
      </c>
      <c r="F7270" s="14">
        <v>0</v>
      </c>
    </row>
    <row r="7271" spans="1:6" x14ac:dyDescent="0.3">
      <c r="A7271" s="425">
        <v>48904</v>
      </c>
      <c r="B7271" s="12">
        <v>325</v>
      </c>
      <c r="C7271" s="426">
        <v>5.5250000000000004</v>
      </c>
      <c r="D7271" s="426">
        <v>27.169319999999999</v>
      </c>
      <c r="E7271" s="14">
        <v>3.6656650741274115</v>
      </c>
      <c r="F7271" s="14">
        <v>0</v>
      </c>
    </row>
    <row r="7272" spans="1:6" x14ac:dyDescent="0.3">
      <c r="A7272" s="425">
        <v>48905</v>
      </c>
      <c r="B7272" s="12">
        <v>326</v>
      </c>
      <c r="C7272" s="426">
        <v>8.0555555555555554</v>
      </c>
      <c r="D7272" s="426">
        <v>26.884022222222224</v>
      </c>
      <c r="E7272" s="14">
        <v>3.5423856233920668</v>
      </c>
      <c r="F7272" s="14">
        <v>0</v>
      </c>
    </row>
    <row r="7273" spans="1:6" x14ac:dyDescent="0.3">
      <c r="A7273" s="425">
        <v>48906</v>
      </c>
      <c r="B7273" s="12">
        <v>327</v>
      </c>
      <c r="C7273" s="426">
        <v>2.4714285714285715</v>
      </c>
      <c r="D7273" s="426">
        <v>26.943755555555555</v>
      </c>
      <c r="E7273" s="14">
        <v>3.5678974616311527</v>
      </c>
      <c r="F7273" s="14">
        <v>0</v>
      </c>
    </row>
    <row r="7274" spans="1:6" x14ac:dyDescent="0.3">
      <c r="A7274" s="425">
        <v>48907</v>
      </c>
      <c r="B7274" s="12">
        <v>328</v>
      </c>
      <c r="C7274" s="426">
        <v>1.53125</v>
      </c>
      <c r="D7274" s="426">
        <v>26.980733333333333</v>
      </c>
      <c r="E7274" s="14">
        <v>3.5837698019636148</v>
      </c>
      <c r="F7274" s="14">
        <v>0</v>
      </c>
    </row>
    <row r="7275" spans="1:6" x14ac:dyDescent="0.3">
      <c r="A7275" s="425">
        <v>48908</v>
      </c>
      <c r="B7275" s="12">
        <v>329</v>
      </c>
      <c r="C7275" s="426">
        <v>1.79375</v>
      </c>
      <c r="D7275" s="426">
        <v>26.975044444444443</v>
      </c>
      <c r="E7275" s="14">
        <v>3.5813239523770122</v>
      </c>
      <c r="F7275" s="14">
        <v>0</v>
      </c>
    </row>
    <row r="7276" spans="1:6" x14ac:dyDescent="0.3">
      <c r="A7276" s="425">
        <v>48909</v>
      </c>
      <c r="B7276" s="12">
        <v>330</v>
      </c>
      <c r="C7276" s="426">
        <v>7.1749999999999998</v>
      </c>
      <c r="D7276" s="426">
        <v>27.020555555555553</v>
      </c>
      <c r="E7276" s="14">
        <v>3.6009310136582346</v>
      </c>
      <c r="F7276" s="14">
        <v>0</v>
      </c>
    </row>
    <row r="7277" spans="1:6" x14ac:dyDescent="0.3">
      <c r="A7277" s="425">
        <v>48910</v>
      </c>
      <c r="B7277" s="12">
        <v>331</v>
      </c>
      <c r="C7277" s="426">
        <v>14.45</v>
      </c>
      <c r="D7277" s="426">
        <v>26.949444444444445</v>
      </c>
      <c r="E7277" s="14">
        <v>3.5703354102319276</v>
      </c>
      <c r="F7277" s="14">
        <v>0</v>
      </c>
    </row>
    <row r="7278" spans="1:6" x14ac:dyDescent="0.3">
      <c r="A7278" s="425">
        <v>48911</v>
      </c>
      <c r="B7278" s="12">
        <v>332</v>
      </c>
      <c r="C7278" s="426">
        <v>9.2437499999999986</v>
      </c>
      <c r="D7278" s="426">
        <v>27.034777777777776</v>
      </c>
      <c r="E7278" s="14">
        <v>3.6070771060261726</v>
      </c>
      <c r="F7278" s="14">
        <v>0</v>
      </c>
    </row>
    <row r="7279" spans="1:6" x14ac:dyDescent="0.3">
      <c r="A7279" s="425">
        <v>48912</v>
      </c>
      <c r="B7279" s="12">
        <v>333</v>
      </c>
      <c r="C7279" s="426">
        <v>2.4857142857142853</v>
      </c>
      <c r="D7279" s="426">
        <v>27.208288888888891</v>
      </c>
      <c r="E7279" s="14">
        <v>3.6827854962633668</v>
      </c>
      <c r="F7279" s="14">
        <v>0</v>
      </c>
    </row>
    <row r="7280" spans="1:6" x14ac:dyDescent="0.3">
      <c r="A7280" s="425">
        <v>48913</v>
      </c>
      <c r="B7280" s="12">
        <v>334</v>
      </c>
      <c r="C7280" s="426">
        <v>1.9000000000000001</v>
      </c>
      <c r="D7280" s="426">
        <v>27.154244444444448</v>
      </c>
      <c r="E7280" s="14">
        <v>3.6590600611496886</v>
      </c>
      <c r="F7280" s="14">
        <v>0</v>
      </c>
    </row>
    <row r="7281" spans="1:6" x14ac:dyDescent="0.3">
      <c r="A7281" s="425">
        <v>48914</v>
      </c>
      <c r="B7281" s="12">
        <v>335</v>
      </c>
      <c r="C7281" s="426">
        <v>5.73</v>
      </c>
      <c r="D7281" s="426">
        <v>27.05468888888889</v>
      </c>
      <c r="E7281" s="14">
        <v>3.6156967576905301</v>
      </c>
      <c r="F7281" s="14">
        <v>0</v>
      </c>
    </row>
    <row r="7282" spans="1:6" x14ac:dyDescent="0.3">
      <c r="A7282" s="425">
        <v>48915</v>
      </c>
      <c r="B7282" s="12">
        <v>336</v>
      </c>
      <c r="C7282" s="426">
        <v>2.0062500000000001</v>
      </c>
      <c r="D7282" s="426">
        <v>27.037622222222222</v>
      </c>
      <c r="E7282" s="14">
        <v>3.6083074044568311</v>
      </c>
      <c r="F7282" s="14">
        <v>0</v>
      </c>
    </row>
    <row r="7283" spans="1:6" x14ac:dyDescent="0.3">
      <c r="A7283" s="425">
        <v>48916</v>
      </c>
      <c r="B7283" s="12">
        <v>337</v>
      </c>
      <c r="C7283" s="426">
        <v>5.9555555555555557</v>
      </c>
      <c r="D7283" s="426">
        <v>26.885159999999999</v>
      </c>
      <c r="E7283" s="14">
        <v>3.5428700864866185</v>
      </c>
      <c r="F7283" s="14">
        <v>0</v>
      </c>
    </row>
    <row r="7284" spans="1:6" x14ac:dyDescent="0.3">
      <c r="A7284" s="425">
        <v>48917</v>
      </c>
      <c r="B7284" s="12">
        <v>338</v>
      </c>
      <c r="C7284" s="426">
        <v>7.4611111111111121</v>
      </c>
      <c r="D7284" s="426">
        <v>27.02084</v>
      </c>
      <c r="E7284" s="14">
        <v>3.6010538473260261</v>
      </c>
      <c r="F7284" s="14">
        <v>0</v>
      </c>
    </row>
    <row r="7285" spans="1:6" x14ac:dyDescent="0.3">
      <c r="A7285" s="425">
        <v>48918</v>
      </c>
      <c r="B7285" s="12">
        <v>339</v>
      </c>
      <c r="C7285" s="426">
        <v>4.9000000000000004</v>
      </c>
      <c r="D7285" s="426">
        <v>26.821159999999999</v>
      </c>
      <c r="E7285" s="14">
        <v>3.5157080229314448</v>
      </c>
      <c r="F7285" s="14">
        <v>0</v>
      </c>
    </row>
    <row r="7286" spans="1:6" x14ac:dyDescent="0.3">
      <c r="A7286" s="425">
        <v>48919</v>
      </c>
      <c r="B7286" s="12">
        <v>340</v>
      </c>
      <c r="C7286" s="426">
        <v>5.2555555555555555</v>
      </c>
      <c r="D7286" s="426">
        <v>26.910760000000003</v>
      </c>
      <c r="E7286" s="14">
        <v>3.553785661417439</v>
      </c>
      <c r="F7286" s="14">
        <v>0</v>
      </c>
    </row>
    <row r="7287" spans="1:6" x14ac:dyDescent="0.3">
      <c r="A7287" s="425">
        <v>48920</v>
      </c>
      <c r="B7287" s="12">
        <v>341</v>
      </c>
      <c r="C7287" s="426">
        <v>3.35</v>
      </c>
      <c r="D7287" s="426">
        <v>27.031933333333335</v>
      </c>
      <c r="E7287" s="14">
        <v>3.6058471676280446</v>
      </c>
      <c r="F7287" s="14">
        <v>0</v>
      </c>
    </row>
    <row r="7288" spans="1:6" x14ac:dyDescent="0.3">
      <c r="A7288" s="425">
        <v>48921</v>
      </c>
      <c r="B7288" s="12">
        <v>342</v>
      </c>
      <c r="C7288" s="426">
        <v>3.0333333333333332</v>
      </c>
      <c r="D7288" s="426">
        <v>27.188377777777774</v>
      </c>
      <c r="E7288" s="14">
        <v>3.6740293481119477</v>
      </c>
      <c r="F7288" s="14">
        <v>0</v>
      </c>
    </row>
    <row r="7289" spans="1:6" x14ac:dyDescent="0.3">
      <c r="A7289" s="425">
        <v>48922</v>
      </c>
      <c r="B7289" s="12">
        <v>343</v>
      </c>
      <c r="C7289" s="426">
        <v>6.1428571428571432</v>
      </c>
      <c r="D7289" s="426">
        <v>26.906777777777776</v>
      </c>
      <c r="E7289" s="14">
        <v>3.5520857765371234</v>
      </c>
      <c r="F7289" s="14">
        <v>0</v>
      </c>
    </row>
    <row r="7290" spans="1:6" x14ac:dyDescent="0.3">
      <c r="A7290" s="425">
        <v>48923</v>
      </c>
      <c r="B7290" s="12">
        <v>344</v>
      </c>
      <c r="C7290" s="426">
        <v>8.6083333333333325</v>
      </c>
      <c r="D7290" s="426">
        <v>26.77252</v>
      </c>
      <c r="E7290" s="14">
        <v>3.4951858795479032</v>
      </c>
      <c r="F7290" s="14">
        <v>0</v>
      </c>
    </row>
    <row r="7291" spans="1:6" x14ac:dyDescent="0.3">
      <c r="A7291" s="425">
        <v>48924</v>
      </c>
      <c r="B7291" s="12">
        <v>345</v>
      </c>
      <c r="C7291" s="426">
        <v>10.75</v>
      </c>
      <c r="D7291" s="426">
        <v>26.813479999999998</v>
      </c>
      <c r="E7291" s="14">
        <v>3.5124607414811226</v>
      </c>
      <c r="F7291" s="14">
        <v>0</v>
      </c>
    </row>
    <row r="7292" spans="1:6" x14ac:dyDescent="0.3">
      <c r="A7292" s="425">
        <v>48925</v>
      </c>
      <c r="B7292" s="12">
        <v>346</v>
      </c>
      <c r="C7292" s="426">
        <v>11.9</v>
      </c>
      <c r="D7292" s="426">
        <v>26.762280000000004</v>
      </c>
      <c r="E7292" s="14">
        <v>3.4908787278482825</v>
      </c>
      <c r="F7292" s="14">
        <v>0</v>
      </c>
    </row>
    <row r="7293" spans="1:6" x14ac:dyDescent="0.3">
      <c r="A7293" s="425">
        <v>48926</v>
      </c>
      <c r="B7293" s="12">
        <v>347</v>
      </c>
      <c r="C7293" s="426">
        <v>10.692857142857141</v>
      </c>
      <c r="D7293" s="426">
        <v>26.887720000000002</v>
      </c>
      <c r="E7293" s="14">
        <v>3.5439603379882318</v>
      </c>
      <c r="F7293" s="14">
        <v>0</v>
      </c>
    </row>
    <row r="7294" spans="1:6" x14ac:dyDescent="0.3">
      <c r="A7294" s="425">
        <v>48927</v>
      </c>
      <c r="B7294" s="12">
        <v>348</v>
      </c>
      <c r="C7294" s="426">
        <v>16.95</v>
      </c>
      <c r="D7294" s="426">
        <v>26.713639999999998</v>
      </c>
      <c r="E7294" s="14">
        <v>3.4704828510289714</v>
      </c>
      <c r="F7294" s="14">
        <v>0</v>
      </c>
    </row>
    <row r="7295" spans="1:6" x14ac:dyDescent="0.3">
      <c r="A7295" s="425">
        <v>48928</v>
      </c>
      <c r="B7295" s="12">
        <v>349</v>
      </c>
      <c r="C7295" s="426">
        <v>2.4500000000000002</v>
      </c>
      <c r="D7295" s="426">
        <v>26.83652</v>
      </c>
      <c r="E7295" s="14">
        <v>3.522210402537147</v>
      </c>
      <c r="F7295" s="14">
        <v>0</v>
      </c>
    </row>
    <row r="7296" spans="1:6" x14ac:dyDescent="0.3">
      <c r="A7296" s="425">
        <v>48929</v>
      </c>
      <c r="B7296" s="12">
        <v>350</v>
      </c>
      <c r="C7296" s="426">
        <v>15.488888888888889</v>
      </c>
      <c r="D7296" s="426">
        <v>26.997799999999998</v>
      </c>
      <c r="E7296" s="14">
        <v>3.5911159765983505</v>
      </c>
      <c r="F7296" s="14">
        <v>0</v>
      </c>
    </row>
    <row r="7297" spans="1:6" x14ac:dyDescent="0.3">
      <c r="A7297" s="425">
        <v>48930</v>
      </c>
      <c r="B7297" s="12">
        <v>351</v>
      </c>
      <c r="C7297" s="426">
        <v>7.4400000000000022</v>
      </c>
      <c r="D7297" s="426">
        <v>26.953000000000003</v>
      </c>
      <c r="E7297" s="14">
        <v>3.5718598572620572</v>
      </c>
      <c r="F7297" s="14">
        <v>0</v>
      </c>
    </row>
    <row r="7298" spans="1:6" x14ac:dyDescent="0.3">
      <c r="A7298" s="425">
        <v>48931</v>
      </c>
      <c r="B7298" s="12">
        <v>352</v>
      </c>
      <c r="C7298" s="426">
        <v>8.2499999999999982</v>
      </c>
      <c r="D7298" s="426">
        <v>26.959400000000002</v>
      </c>
      <c r="E7298" s="14">
        <v>3.5746052756087985</v>
      </c>
      <c r="F7298" s="14">
        <v>0</v>
      </c>
    </row>
    <row r="7299" spans="1:6" x14ac:dyDescent="0.3">
      <c r="A7299" s="425">
        <v>48932</v>
      </c>
      <c r="B7299" s="12">
        <v>353</v>
      </c>
      <c r="C7299" s="426">
        <v>16.485714285714288</v>
      </c>
      <c r="D7299" s="426">
        <v>26.785320000000002</v>
      </c>
      <c r="E7299" s="14">
        <v>3.5005763216698256</v>
      </c>
      <c r="F7299" s="14">
        <v>0</v>
      </c>
    </row>
    <row r="7300" spans="1:6" x14ac:dyDescent="0.3">
      <c r="A7300" s="425">
        <v>48933</v>
      </c>
      <c r="B7300" s="12">
        <v>354</v>
      </c>
      <c r="C7300" s="426">
        <v>7.46875</v>
      </c>
      <c r="D7300" s="426">
        <v>26.647933333333334</v>
      </c>
      <c r="E7300" s="14">
        <v>3.4430958083634895</v>
      </c>
      <c r="F7300" s="14">
        <v>0</v>
      </c>
    </row>
    <row r="7301" spans="1:6" x14ac:dyDescent="0.3">
      <c r="A7301" s="425">
        <v>48934</v>
      </c>
      <c r="B7301" s="12">
        <v>355</v>
      </c>
      <c r="C7301" s="426">
        <v>8.1000000000000014</v>
      </c>
      <c r="D7301" s="426">
        <v>26.995240000000003</v>
      </c>
      <c r="E7301" s="14">
        <v>3.5900132253627581</v>
      </c>
      <c r="F7301" s="14">
        <v>0</v>
      </c>
    </row>
    <row r="7302" spans="1:6" x14ac:dyDescent="0.3">
      <c r="A7302" s="425">
        <v>48935</v>
      </c>
      <c r="B7302" s="12">
        <v>356</v>
      </c>
      <c r="C7302" s="426">
        <v>3.5944444444444446</v>
      </c>
      <c r="D7302" s="426">
        <v>26.773800000000001</v>
      </c>
      <c r="E7302" s="14">
        <v>3.4957245985916239</v>
      </c>
      <c r="F7302" s="14">
        <v>0</v>
      </c>
    </row>
    <row r="7303" spans="1:6" x14ac:dyDescent="0.3">
      <c r="A7303" s="425">
        <v>48936</v>
      </c>
      <c r="B7303" s="12">
        <v>357</v>
      </c>
      <c r="C7303" s="426">
        <v>6.1437499999999998</v>
      </c>
      <c r="D7303" s="426">
        <v>26.821800000000003</v>
      </c>
      <c r="E7303" s="14">
        <v>3.515978747311348</v>
      </c>
      <c r="F7303" s="14">
        <v>0</v>
      </c>
    </row>
    <row r="7304" spans="1:6" x14ac:dyDescent="0.3">
      <c r="A7304" s="425">
        <v>48937</v>
      </c>
      <c r="B7304" s="12">
        <v>358</v>
      </c>
      <c r="C7304" s="426">
        <v>5.9333333333333336</v>
      </c>
      <c r="D7304" s="426">
        <v>26.83652</v>
      </c>
      <c r="E7304" s="14">
        <v>3.522210402537147</v>
      </c>
      <c r="F7304" s="14">
        <v>0</v>
      </c>
    </row>
    <row r="7305" spans="1:6" x14ac:dyDescent="0.3">
      <c r="A7305" s="425">
        <v>48938</v>
      </c>
      <c r="B7305" s="12">
        <v>359</v>
      </c>
      <c r="C7305" s="426">
        <v>7.5625</v>
      </c>
      <c r="D7305" s="426">
        <v>26.577960000000004</v>
      </c>
      <c r="E7305" s="14">
        <v>3.414138788927795</v>
      </c>
      <c r="F7305" s="14">
        <v>0</v>
      </c>
    </row>
    <row r="7306" spans="1:6" x14ac:dyDescent="0.3">
      <c r="A7306" s="425">
        <v>48939</v>
      </c>
      <c r="B7306" s="12">
        <v>360</v>
      </c>
      <c r="C7306" s="426">
        <v>5.8611111111111107</v>
      </c>
      <c r="D7306" s="426">
        <v>26.852733333333333</v>
      </c>
      <c r="E7306" s="14">
        <v>3.5290853374816913</v>
      </c>
      <c r="F7306" s="14">
        <v>0</v>
      </c>
    </row>
    <row r="7307" spans="1:6" x14ac:dyDescent="0.3">
      <c r="A7307" s="425">
        <v>48940</v>
      </c>
      <c r="B7307" s="12">
        <v>361</v>
      </c>
      <c r="C7307" s="426">
        <v>7.8166666666666664</v>
      </c>
      <c r="D7307" s="426">
        <v>26.881177777777779</v>
      </c>
      <c r="E7307" s="14">
        <v>3.5411747163670042</v>
      </c>
      <c r="F7307" s="14">
        <v>0</v>
      </c>
    </row>
    <row r="7308" spans="1:6" x14ac:dyDescent="0.3">
      <c r="A7308" s="425">
        <v>48941</v>
      </c>
      <c r="B7308" s="12">
        <v>362</v>
      </c>
      <c r="C7308" s="426">
        <v>6.614285714285713</v>
      </c>
      <c r="D7308" s="426">
        <v>26.572200000000002</v>
      </c>
      <c r="E7308" s="14">
        <v>3.4117646914853328</v>
      </c>
      <c r="F7308" s="14">
        <v>0</v>
      </c>
    </row>
    <row r="7309" spans="1:6" x14ac:dyDescent="0.3">
      <c r="A7309" s="425">
        <v>48942</v>
      </c>
      <c r="B7309" s="12">
        <v>363</v>
      </c>
      <c r="C7309" s="426">
        <v>11.285714285714286</v>
      </c>
      <c r="D7309" s="426">
        <v>26.650777777777776</v>
      </c>
      <c r="E7309" s="14">
        <v>3.4442774662483098</v>
      </c>
      <c r="F7309" s="14">
        <v>0</v>
      </c>
    </row>
    <row r="7310" spans="1:6" x14ac:dyDescent="0.3">
      <c r="A7310" s="425">
        <v>48943</v>
      </c>
      <c r="B7310" s="12">
        <v>364</v>
      </c>
      <c r="C7310" s="426">
        <v>8.18888888888889</v>
      </c>
      <c r="D7310" s="426">
        <v>26.443133333333332</v>
      </c>
      <c r="E7310" s="14">
        <v>3.3589477497635163</v>
      </c>
      <c r="F7310" s="14">
        <v>0</v>
      </c>
    </row>
    <row r="7311" spans="1:6" x14ac:dyDescent="0.3">
      <c r="A7311" s="425">
        <v>48944</v>
      </c>
      <c r="B7311" s="12">
        <v>365</v>
      </c>
      <c r="C7311" s="426">
        <v>3.5124999999999997</v>
      </c>
      <c r="D7311" s="426">
        <v>26.63086666666667</v>
      </c>
      <c r="E7311" s="14">
        <v>3.436013319501412</v>
      </c>
      <c r="F7311" s="14">
        <v>0</v>
      </c>
    </row>
    <row r="7312" spans="1:6" x14ac:dyDescent="0.3">
      <c r="A7312" s="425">
        <v>48945</v>
      </c>
      <c r="B7312" s="12">
        <v>1</v>
      </c>
      <c r="C7312" s="426">
        <v>19</v>
      </c>
      <c r="D7312" s="426">
        <v>26.366333333333337</v>
      </c>
      <c r="E7312" s="14">
        <v>3.32786426308886</v>
      </c>
      <c r="F7312" s="14">
        <v>0</v>
      </c>
    </row>
    <row r="7313" spans="1:6" x14ac:dyDescent="0.3">
      <c r="A7313" s="425">
        <v>48946</v>
      </c>
      <c r="B7313" s="12">
        <v>2</v>
      </c>
      <c r="C7313" s="426">
        <v>25.112500000000001</v>
      </c>
      <c r="D7313" s="426">
        <v>26.391080000000002</v>
      </c>
      <c r="E7313" s="14">
        <v>3.3378520236023852</v>
      </c>
      <c r="F7313" s="14">
        <v>0</v>
      </c>
    </row>
    <row r="7314" spans="1:6" x14ac:dyDescent="0.3">
      <c r="A7314" s="425">
        <v>48947</v>
      </c>
      <c r="B7314" s="12">
        <v>3</v>
      </c>
      <c r="C7314" s="426">
        <v>6.625</v>
      </c>
      <c r="D7314" s="426">
        <v>26.649640000000005</v>
      </c>
      <c r="E7314" s="14">
        <v>3.4438047604652868</v>
      </c>
      <c r="F7314" s="14">
        <v>0</v>
      </c>
    </row>
    <row r="7315" spans="1:6" x14ac:dyDescent="0.3">
      <c r="A7315" s="425">
        <v>48948</v>
      </c>
      <c r="B7315" s="12">
        <v>4</v>
      </c>
      <c r="C7315" s="426">
        <v>4.6187500000000004</v>
      </c>
      <c r="D7315" s="426">
        <v>26.739240000000002</v>
      </c>
      <c r="E7315" s="14">
        <v>3.4812045339453439</v>
      </c>
      <c r="F7315" s="14">
        <v>0</v>
      </c>
    </row>
    <row r="7316" spans="1:6" x14ac:dyDescent="0.3">
      <c r="A7316" s="425">
        <v>48949</v>
      </c>
      <c r="B7316" s="12">
        <v>5</v>
      </c>
      <c r="C7316" s="426">
        <v>4.8722222222222227</v>
      </c>
      <c r="D7316" s="426">
        <v>26.536999999999999</v>
      </c>
      <c r="E7316" s="14">
        <v>3.3972878730950749</v>
      </c>
      <c r="F7316" s="14">
        <v>0</v>
      </c>
    </row>
    <row r="7317" spans="1:6" x14ac:dyDescent="0.3">
      <c r="A7317" s="425">
        <v>48950</v>
      </c>
      <c r="B7317" s="12">
        <v>6</v>
      </c>
      <c r="C7317" s="426">
        <v>2.1111111111111112</v>
      </c>
      <c r="D7317" s="426">
        <v>26.64452</v>
      </c>
      <c r="E7317" s="14">
        <v>3.441678287793565</v>
      </c>
      <c r="F7317" s="14">
        <v>0</v>
      </c>
    </row>
    <row r="7318" spans="1:6" x14ac:dyDescent="0.3">
      <c r="A7318" s="425">
        <v>48951</v>
      </c>
      <c r="B7318" s="12">
        <v>7</v>
      </c>
      <c r="C7318" s="426">
        <v>3.9649999999999999</v>
      </c>
      <c r="D7318" s="426">
        <v>26.69828</v>
      </c>
      <c r="E7318" s="14">
        <v>3.4640636859608467</v>
      </c>
      <c r="F7318" s="14">
        <v>0</v>
      </c>
    </row>
    <row r="7319" spans="1:6" x14ac:dyDescent="0.3">
      <c r="A7319" s="425">
        <v>48952</v>
      </c>
      <c r="B7319" s="12">
        <v>8</v>
      </c>
      <c r="C7319" s="426">
        <v>6.1150000000000002</v>
      </c>
      <c r="D7319" s="426">
        <v>26.723880000000001</v>
      </c>
      <c r="E7319" s="14">
        <v>3.4747680619895815</v>
      </c>
      <c r="F7319" s="14">
        <v>0</v>
      </c>
    </row>
    <row r="7320" spans="1:6" x14ac:dyDescent="0.3">
      <c r="A7320" s="425">
        <v>48953</v>
      </c>
      <c r="B7320" s="12">
        <v>9</v>
      </c>
      <c r="C7320" s="426">
        <v>7.5299999999999994</v>
      </c>
      <c r="D7320" s="426">
        <v>26.51652</v>
      </c>
      <c r="E7320" s="14">
        <v>3.3888899358487299</v>
      </c>
      <c r="F7320" s="14">
        <v>0</v>
      </c>
    </row>
    <row r="7321" spans="1:6" x14ac:dyDescent="0.3">
      <c r="A7321" s="425">
        <v>48954</v>
      </c>
      <c r="B7321" s="12">
        <v>10</v>
      </c>
      <c r="C7321" s="426">
        <v>8.5500000000000007</v>
      </c>
      <c r="D7321" s="426">
        <v>26.462760000000003</v>
      </c>
      <c r="E7321" s="14">
        <v>3.3669325236415926</v>
      </c>
      <c r="F7321" s="14">
        <v>0</v>
      </c>
    </row>
    <row r="7322" spans="1:6" x14ac:dyDescent="0.3">
      <c r="A7322" s="425">
        <v>48955</v>
      </c>
      <c r="B7322" s="12">
        <v>11</v>
      </c>
      <c r="C7322" s="426">
        <v>11.172222222222222</v>
      </c>
      <c r="D7322" s="426">
        <v>26.621480000000002</v>
      </c>
      <c r="E7322" s="14">
        <v>3.4321233987446815</v>
      </c>
      <c r="F7322" s="14">
        <v>0</v>
      </c>
    </row>
    <row r="7323" spans="1:6" x14ac:dyDescent="0.3">
      <c r="A7323" s="425">
        <v>48956</v>
      </c>
      <c r="B7323" s="12">
        <v>12</v>
      </c>
      <c r="C7323" s="426">
        <v>9.8555555555555561</v>
      </c>
      <c r="D7323" s="426">
        <v>26.539560000000002</v>
      </c>
      <c r="E7323" s="14">
        <v>3.3983389046961685</v>
      </c>
      <c r="F7323" s="14">
        <v>0</v>
      </c>
    </row>
    <row r="7324" spans="1:6" x14ac:dyDescent="0.3">
      <c r="A7324" s="425">
        <v>48957</v>
      </c>
      <c r="B7324" s="12">
        <v>13</v>
      </c>
      <c r="C7324" s="426">
        <v>5.4</v>
      </c>
      <c r="D7324" s="426">
        <v>26.60868</v>
      </c>
      <c r="E7324" s="14">
        <v>3.4268251894577695</v>
      </c>
      <c r="F7324" s="14">
        <v>0</v>
      </c>
    </row>
    <row r="7325" spans="1:6" x14ac:dyDescent="0.3">
      <c r="A7325" s="425">
        <v>48958</v>
      </c>
      <c r="B7325" s="12">
        <v>14</v>
      </c>
      <c r="C7325" s="426">
        <v>3.3875000000000002</v>
      </c>
      <c r="D7325" s="426">
        <v>26.636839999999999</v>
      </c>
      <c r="E7325" s="14">
        <v>3.4384907364441695</v>
      </c>
      <c r="F7325" s="14">
        <v>0</v>
      </c>
    </row>
    <row r="7326" spans="1:6" x14ac:dyDescent="0.3">
      <c r="A7326" s="425">
        <v>48959</v>
      </c>
      <c r="B7326" s="12">
        <v>15</v>
      </c>
      <c r="C7326" s="426">
        <v>19.542857142857144</v>
      </c>
      <c r="D7326" s="426">
        <v>26.316839999999999</v>
      </c>
      <c r="E7326" s="14">
        <v>3.3079685746657641</v>
      </c>
      <c r="F7326" s="14">
        <v>0</v>
      </c>
    </row>
    <row r="7327" spans="1:6" x14ac:dyDescent="0.3">
      <c r="A7327" s="425">
        <v>48960</v>
      </c>
      <c r="B7327" s="12">
        <v>16</v>
      </c>
      <c r="C7327" s="426">
        <v>12.549999999999999</v>
      </c>
      <c r="D7327" s="426">
        <v>26.575400000000002</v>
      </c>
      <c r="E7327" s="14">
        <v>3.4130834551385565</v>
      </c>
      <c r="F7327" s="14">
        <v>0</v>
      </c>
    </row>
    <row r="7328" spans="1:6" x14ac:dyDescent="0.3">
      <c r="A7328" s="425">
        <v>48961</v>
      </c>
      <c r="B7328" s="12">
        <v>17</v>
      </c>
      <c r="C7328" s="426">
        <v>8</v>
      </c>
      <c r="D7328" s="426">
        <v>26.636839999999999</v>
      </c>
      <c r="E7328" s="14">
        <v>3.4384907364441695</v>
      </c>
      <c r="F7328" s="14">
        <v>0</v>
      </c>
    </row>
    <row r="7329" spans="1:6" x14ac:dyDescent="0.3">
      <c r="A7329" s="425">
        <v>48962</v>
      </c>
      <c r="B7329" s="12">
        <v>18</v>
      </c>
      <c r="C7329" s="426">
        <v>15.622222222222222</v>
      </c>
      <c r="D7329" s="426">
        <v>26.59844</v>
      </c>
      <c r="E7329" s="14">
        <v>3.4225917941745738</v>
      </c>
      <c r="F7329" s="14">
        <v>0</v>
      </c>
    </row>
    <row r="7330" spans="1:6" x14ac:dyDescent="0.3">
      <c r="A7330" s="425">
        <v>48963</v>
      </c>
      <c r="B7330" s="12">
        <v>19</v>
      </c>
      <c r="C7330" s="426">
        <v>5.54</v>
      </c>
      <c r="D7330" s="426">
        <v>26.368040000000001</v>
      </c>
      <c r="E7330" s="14">
        <v>3.3285522193021064</v>
      </c>
      <c r="F7330" s="14">
        <v>0</v>
      </c>
    </row>
    <row r="7331" spans="1:6" x14ac:dyDescent="0.3">
      <c r="A7331" s="425">
        <v>48964</v>
      </c>
      <c r="B7331" s="12">
        <v>20</v>
      </c>
      <c r="C7331" s="426">
        <v>7.6950000000000003</v>
      </c>
      <c r="D7331" s="426">
        <v>26.475559999999998</v>
      </c>
      <c r="E7331" s="14">
        <v>3.3721490359723365</v>
      </c>
      <c r="F7331" s="14">
        <v>0</v>
      </c>
    </row>
    <row r="7332" spans="1:6" x14ac:dyDescent="0.3">
      <c r="A7332" s="425">
        <v>48965</v>
      </c>
      <c r="B7332" s="12">
        <v>21</v>
      </c>
      <c r="C7332" s="426">
        <v>2.5062500000000001</v>
      </c>
      <c r="D7332" s="426">
        <v>26.713639999999998</v>
      </c>
      <c r="E7332" s="14">
        <v>3.4704828510289718</v>
      </c>
      <c r="F7332" s="14">
        <v>0</v>
      </c>
    </row>
    <row r="7333" spans="1:6" x14ac:dyDescent="0.3">
      <c r="A7333" s="425">
        <v>48966</v>
      </c>
      <c r="B7333" s="12">
        <v>22</v>
      </c>
      <c r="C7333" s="426">
        <v>12.11</v>
      </c>
      <c r="D7333" s="426">
        <v>26.626600000000003</v>
      </c>
      <c r="E7333" s="14">
        <v>3.4342446945165999</v>
      </c>
      <c r="F7333" s="14">
        <v>0</v>
      </c>
    </row>
    <row r="7334" spans="1:6" x14ac:dyDescent="0.3">
      <c r="A7334" s="425">
        <v>48967</v>
      </c>
      <c r="B7334" s="12">
        <v>23</v>
      </c>
      <c r="C7334" s="426">
        <v>5.6444444444444439</v>
      </c>
      <c r="D7334" s="426">
        <v>26.721320000000002</v>
      </c>
      <c r="E7334" s="14">
        <v>3.473696326564276</v>
      </c>
      <c r="F7334" s="14">
        <v>0</v>
      </c>
    </row>
    <row r="7335" spans="1:6" x14ac:dyDescent="0.3">
      <c r="A7335" s="425">
        <v>48968</v>
      </c>
      <c r="B7335" s="12">
        <v>24</v>
      </c>
      <c r="C7335" s="426">
        <v>1.03125</v>
      </c>
      <c r="D7335" s="426">
        <v>26.667559999999998</v>
      </c>
      <c r="E7335" s="14">
        <v>3.451256480250513</v>
      </c>
      <c r="F7335" s="14">
        <v>0</v>
      </c>
    </row>
    <row r="7336" spans="1:6" x14ac:dyDescent="0.3">
      <c r="A7336" s="425">
        <v>48969</v>
      </c>
      <c r="B7336" s="12">
        <v>25</v>
      </c>
      <c r="C7336" s="426">
        <v>3.2600000000000002</v>
      </c>
      <c r="D7336" s="426">
        <v>26.734120000000004</v>
      </c>
      <c r="E7336" s="14">
        <v>3.4790578889487258</v>
      </c>
      <c r="F7336" s="14">
        <v>0</v>
      </c>
    </row>
    <row r="7337" spans="1:6" x14ac:dyDescent="0.3">
      <c r="A7337" s="425">
        <v>48970</v>
      </c>
      <c r="B7337" s="12">
        <v>26</v>
      </c>
      <c r="C7337" s="426">
        <v>4.6375000000000002</v>
      </c>
      <c r="D7337" s="426">
        <v>26.585639999999998</v>
      </c>
      <c r="E7337" s="14">
        <v>3.4173065125242172</v>
      </c>
      <c r="F7337" s="14">
        <v>0</v>
      </c>
    </row>
    <row r="7338" spans="1:6" x14ac:dyDescent="0.3">
      <c r="A7338" s="425">
        <v>48971</v>
      </c>
      <c r="B7338" s="12">
        <v>27</v>
      </c>
      <c r="C7338" s="426">
        <v>12.264999999999999</v>
      </c>
      <c r="D7338" s="426">
        <v>26.59076</v>
      </c>
      <c r="E7338" s="14">
        <v>3.4194197637058745</v>
      </c>
      <c r="F7338" s="14">
        <v>0</v>
      </c>
    </row>
    <row r="7339" spans="1:6" x14ac:dyDescent="0.3">
      <c r="A7339" s="425">
        <v>48972</v>
      </c>
      <c r="B7339" s="12">
        <v>28</v>
      </c>
      <c r="C7339" s="426">
        <v>2.1222222222222222</v>
      </c>
      <c r="D7339" s="426">
        <v>26.529320000000002</v>
      </c>
      <c r="E7339" s="14">
        <v>3.3941364978127977</v>
      </c>
      <c r="F7339" s="14">
        <v>0</v>
      </c>
    </row>
    <row r="7340" spans="1:6" x14ac:dyDescent="0.3">
      <c r="A7340" s="425">
        <v>48973</v>
      </c>
      <c r="B7340" s="12">
        <v>29</v>
      </c>
      <c r="C7340" s="426">
        <v>4.9849999999999994</v>
      </c>
      <c r="D7340" s="426">
        <v>26.465888888888891</v>
      </c>
      <c r="E7340" s="14">
        <v>3.3682070110553153</v>
      </c>
      <c r="F7340" s="14">
        <v>0</v>
      </c>
    </row>
    <row r="7341" spans="1:6" x14ac:dyDescent="0.3">
      <c r="A7341" s="425">
        <v>48974</v>
      </c>
      <c r="B7341" s="12">
        <v>30</v>
      </c>
      <c r="C7341" s="426">
        <v>23.512499999999999</v>
      </c>
      <c r="D7341" s="426">
        <v>26.639400000000002</v>
      </c>
      <c r="E7341" s="14">
        <v>3.4395529659074855</v>
      </c>
      <c r="F7341" s="14">
        <v>0</v>
      </c>
    </row>
    <row r="7342" spans="1:6" x14ac:dyDescent="0.3">
      <c r="A7342" s="425">
        <v>48975</v>
      </c>
      <c r="B7342" s="12">
        <v>31</v>
      </c>
      <c r="C7342" s="426">
        <v>7.1099999999999994</v>
      </c>
      <c r="D7342" s="426">
        <v>26.398759999999999</v>
      </c>
      <c r="E7342" s="14">
        <v>3.3409570895002476</v>
      </c>
      <c r="F7342" s="14">
        <v>0</v>
      </c>
    </row>
    <row r="7343" spans="1:6" x14ac:dyDescent="0.3">
      <c r="A7343" s="425">
        <v>48976</v>
      </c>
      <c r="B7343" s="12">
        <v>32</v>
      </c>
      <c r="C7343" s="426">
        <v>12.071428571428571</v>
      </c>
      <c r="D7343" s="426">
        <v>26.398759999999999</v>
      </c>
      <c r="E7343" s="14">
        <v>3.3137948367400822</v>
      </c>
      <c r="F7343" s="14">
        <v>0</v>
      </c>
    </row>
    <row r="7344" spans="1:6" x14ac:dyDescent="0.3">
      <c r="A7344" s="425">
        <v>48977</v>
      </c>
      <c r="B7344" s="12">
        <v>33</v>
      </c>
      <c r="C7344" s="426">
        <v>16.84375</v>
      </c>
      <c r="D7344" s="426">
        <v>26.304040000000004</v>
      </c>
      <c r="E7344" s="14">
        <v>3.2759880825449814</v>
      </c>
      <c r="F7344" s="14">
        <v>0</v>
      </c>
    </row>
    <row r="7345" spans="1:6" x14ac:dyDescent="0.3">
      <c r="A7345" s="425">
        <v>48978</v>
      </c>
      <c r="B7345" s="12">
        <v>34</v>
      </c>
      <c r="C7345" s="426">
        <v>8.9500000000000011</v>
      </c>
      <c r="D7345" s="426">
        <v>26.457639999999998</v>
      </c>
      <c r="E7345" s="14">
        <v>3.3374914326724672</v>
      </c>
      <c r="F7345" s="14">
        <v>0</v>
      </c>
    </row>
    <row r="7346" spans="1:6" x14ac:dyDescent="0.3">
      <c r="A7346" s="425">
        <v>48979</v>
      </c>
      <c r="B7346" s="12">
        <v>35</v>
      </c>
      <c r="C7346" s="426">
        <v>3.4833333333333334</v>
      </c>
      <c r="D7346" s="426">
        <v>26.48836</v>
      </c>
      <c r="E7346" s="14">
        <v>3.349914383142397</v>
      </c>
      <c r="F7346" s="14">
        <v>0</v>
      </c>
    </row>
    <row r="7347" spans="1:6" x14ac:dyDescent="0.3">
      <c r="A7347" s="425">
        <v>48980</v>
      </c>
      <c r="B7347" s="12">
        <v>36</v>
      </c>
      <c r="C7347" s="426">
        <v>8.6</v>
      </c>
      <c r="D7347" s="426">
        <v>26.403880000000001</v>
      </c>
      <c r="E7347" s="14">
        <v>3.315849465378963</v>
      </c>
      <c r="F7347" s="14">
        <v>0</v>
      </c>
    </row>
    <row r="7348" spans="1:6" x14ac:dyDescent="0.3">
      <c r="A7348" s="425">
        <v>48981</v>
      </c>
      <c r="B7348" s="12">
        <v>37</v>
      </c>
      <c r="C7348" s="426">
        <v>5.5277777777777777</v>
      </c>
      <c r="D7348" s="426">
        <v>26.659880000000001</v>
      </c>
      <c r="E7348" s="14">
        <v>3.4200281414433102</v>
      </c>
      <c r="F7348" s="14">
        <v>0</v>
      </c>
    </row>
    <row r="7349" spans="1:6" x14ac:dyDescent="0.3">
      <c r="A7349" s="425">
        <v>48982</v>
      </c>
      <c r="B7349" s="12">
        <v>38</v>
      </c>
      <c r="C7349" s="426">
        <v>10.029999999999999</v>
      </c>
      <c r="D7349" s="426">
        <v>26.50628</v>
      </c>
      <c r="E7349" s="14">
        <v>3.3571799729257874</v>
      </c>
      <c r="F7349" s="14">
        <v>0</v>
      </c>
    </row>
    <row r="7350" spans="1:6" x14ac:dyDescent="0.3">
      <c r="A7350" s="425">
        <v>48983</v>
      </c>
      <c r="B7350" s="12">
        <v>39</v>
      </c>
      <c r="C7350" s="426">
        <v>10.78888888888889</v>
      </c>
      <c r="D7350" s="426">
        <v>26.508839999999999</v>
      </c>
      <c r="E7350" s="14">
        <v>3.3582190499716496</v>
      </c>
      <c r="F7350" s="14">
        <v>0</v>
      </c>
    </row>
    <row r="7351" spans="1:6" x14ac:dyDescent="0.3">
      <c r="A7351" s="425">
        <v>48984</v>
      </c>
      <c r="B7351" s="12">
        <v>40</v>
      </c>
      <c r="C7351" s="426">
        <v>6.58</v>
      </c>
      <c r="D7351" s="426">
        <v>26.542120000000004</v>
      </c>
      <c r="E7351" s="14">
        <v>3.3717529040419318</v>
      </c>
      <c r="F7351" s="14">
        <v>0</v>
      </c>
    </row>
    <row r="7352" spans="1:6" x14ac:dyDescent="0.3">
      <c r="A7352" s="425">
        <v>48985</v>
      </c>
      <c r="B7352" s="12">
        <v>41</v>
      </c>
      <c r="C7352" s="426">
        <v>6.5055555555555555</v>
      </c>
      <c r="D7352" s="426">
        <v>26.437159999999999</v>
      </c>
      <c r="E7352" s="14">
        <v>3.3292321462019645</v>
      </c>
      <c r="F7352" s="14">
        <v>0</v>
      </c>
    </row>
    <row r="7353" spans="1:6" x14ac:dyDescent="0.3">
      <c r="A7353" s="425">
        <v>48986</v>
      </c>
      <c r="B7353" s="12">
        <v>42</v>
      </c>
      <c r="C7353" s="426">
        <v>10.490000000000002</v>
      </c>
      <c r="D7353" s="426">
        <v>26.411559999999998</v>
      </c>
      <c r="E7353" s="14">
        <v>3.3189335303552912</v>
      </c>
      <c r="F7353" s="14">
        <v>0</v>
      </c>
    </row>
    <row r="7354" spans="1:6" x14ac:dyDescent="0.3">
      <c r="A7354" s="425">
        <v>48987</v>
      </c>
      <c r="B7354" s="12">
        <v>43</v>
      </c>
      <c r="C7354" s="426">
        <v>17.12777777777778</v>
      </c>
      <c r="D7354" s="426">
        <v>26.352679999999999</v>
      </c>
      <c r="E7354" s="14">
        <v>3.2953540715741592</v>
      </c>
      <c r="F7354" s="14">
        <v>0</v>
      </c>
    </row>
    <row r="7355" spans="1:6" x14ac:dyDescent="0.3">
      <c r="A7355" s="425">
        <v>48988</v>
      </c>
      <c r="B7355" s="12">
        <v>44</v>
      </c>
      <c r="C7355" s="426">
        <v>5.0250000000000004</v>
      </c>
      <c r="D7355" s="426">
        <v>26.401320000000002</v>
      </c>
      <c r="E7355" s="14">
        <v>3.3148220096089664</v>
      </c>
      <c r="F7355" s="14">
        <v>0</v>
      </c>
    </row>
    <row r="7356" spans="1:6" x14ac:dyDescent="0.3">
      <c r="A7356" s="425">
        <v>48989</v>
      </c>
      <c r="B7356" s="12">
        <v>45</v>
      </c>
      <c r="C7356" s="426">
        <v>17.324999999999999</v>
      </c>
      <c r="D7356" s="426">
        <v>26.377711111111111</v>
      </c>
      <c r="E7356" s="14">
        <v>3.3053599155901288</v>
      </c>
      <c r="F7356" s="14">
        <v>0</v>
      </c>
    </row>
    <row r="7357" spans="1:6" x14ac:dyDescent="0.3">
      <c r="A7357" s="425">
        <v>48990</v>
      </c>
      <c r="B7357" s="12">
        <v>46</v>
      </c>
      <c r="C7357" s="426">
        <v>1.9666666666666666</v>
      </c>
      <c r="D7357" s="426">
        <v>26.389088888888889</v>
      </c>
      <c r="E7357" s="14">
        <v>3.3099169585459203</v>
      </c>
      <c r="F7357" s="14">
        <v>0</v>
      </c>
    </row>
    <row r="7358" spans="1:6" x14ac:dyDescent="0.3">
      <c r="A7358" s="425">
        <v>48991</v>
      </c>
      <c r="B7358" s="12">
        <v>47</v>
      </c>
      <c r="C7358" s="426">
        <v>11.284999999999998</v>
      </c>
      <c r="D7358" s="426">
        <v>26.329640000000005</v>
      </c>
      <c r="E7358" s="14">
        <v>3.2861680109529412</v>
      </c>
      <c r="F7358" s="14">
        <v>0</v>
      </c>
    </row>
    <row r="7359" spans="1:6" x14ac:dyDescent="0.3">
      <c r="A7359" s="425">
        <v>48992</v>
      </c>
      <c r="B7359" s="12">
        <v>48</v>
      </c>
      <c r="C7359" s="426">
        <v>5.7700000000000005</v>
      </c>
      <c r="D7359" s="426">
        <v>26.283560000000001</v>
      </c>
      <c r="E7359" s="14">
        <v>3.2678644387754767</v>
      </c>
      <c r="F7359" s="14">
        <v>0</v>
      </c>
    </row>
    <row r="7360" spans="1:6" x14ac:dyDescent="0.3">
      <c r="A7360" s="425">
        <v>48993</v>
      </c>
      <c r="B7360" s="12">
        <v>49</v>
      </c>
      <c r="C7360" s="426">
        <v>14.875</v>
      </c>
      <c r="D7360" s="426">
        <v>26.311720000000001</v>
      </c>
      <c r="E7360" s="14">
        <v>3.279039099799665</v>
      </c>
      <c r="F7360" s="14">
        <v>0</v>
      </c>
    </row>
    <row r="7361" spans="1:6" x14ac:dyDescent="0.3">
      <c r="A7361" s="425">
        <v>48994</v>
      </c>
      <c r="B7361" s="12">
        <v>50</v>
      </c>
      <c r="C7361" s="426">
        <v>13.855</v>
      </c>
      <c r="D7361" s="426">
        <v>26.201640000000005</v>
      </c>
      <c r="E7361" s="14">
        <v>3.2355500206609391</v>
      </c>
      <c r="F7361" s="14">
        <v>0</v>
      </c>
    </row>
    <row r="7362" spans="1:6" x14ac:dyDescent="0.3">
      <c r="A7362" s="425">
        <v>48995</v>
      </c>
      <c r="B7362" s="12">
        <v>51</v>
      </c>
      <c r="C7362" s="426">
        <v>4.9666666666666668</v>
      </c>
      <c r="D7362" s="426">
        <v>26.48068</v>
      </c>
      <c r="E7362" s="14">
        <v>3.3468048162069746</v>
      </c>
      <c r="F7362" s="14">
        <v>0</v>
      </c>
    </row>
    <row r="7363" spans="1:6" x14ac:dyDescent="0.3">
      <c r="A7363" s="425">
        <v>48996</v>
      </c>
      <c r="B7363" s="12">
        <v>52</v>
      </c>
      <c r="C7363" s="426">
        <v>10.005555555555553</v>
      </c>
      <c r="D7363" s="426">
        <v>26.237480000000001</v>
      </c>
      <c r="E7363" s="14">
        <v>3.2496521386892354</v>
      </c>
      <c r="F7363" s="14">
        <v>0</v>
      </c>
    </row>
    <row r="7364" spans="1:6" x14ac:dyDescent="0.3">
      <c r="A7364" s="425">
        <v>48997</v>
      </c>
      <c r="B7364" s="12">
        <v>53</v>
      </c>
      <c r="C7364" s="426">
        <v>7.5650000000000004</v>
      </c>
      <c r="D7364" s="426">
        <v>26.47044</v>
      </c>
      <c r="E7364" s="14">
        <v>3.3426626987086192</v>
      </c>
      <c r="F7364" s="14">
        <v>0</v>
      </c>
    </row>
    <row r="7365" spans="1:6" x14ac:dyDescent="0.3">
      <c r="A7365" s="425">
        <v>48998</v>
      </c>
      <c r="B7365" s="12">
        <v>54</v>
      </c>
      <c r="C7365" s="426">
        <v>12.25</v>
      </c>
      <c r="D7365" s="426">
        <v>26.490919999999999</v>
      </c>
      <c r="E7365" s="14">
        <v>3.3509514729849936</v>
      </c>
      <c r="F7365" s="14">
        <v>0</v>
      </c>
    </row>
    <row r="7366" spans="1:6" x14ac:dyDescent="0.3">
      <c r="A7366" s="425">
        <v>48999</v>
      </c>
      <c r="B7366" s="12">
        <v>55</v>
      </c>
      <c r="C7366" s="426">
        <v>9.21875</v>
      </c>
      <c r="D7366" s="426">
        <v>26.513960000000004</v>
      </c>
      <c r="E7366" s="14">
        <v>3.360298056058276</v>
      </c>
      <c r="F7366" s="14">
        <v>0</v>
      </c>
    </row>
    <row r="7367" spans="1:6" x14ac:dyDescent="0.3">
      <c r="A7367" s="425">
        <v>49000</v>
      </c>
      <c r="B7367" s="12">
        <v>56</v>
      </c>
      <c r="C7367" s="426">
        <v>7.7111111111111104</v>
      </c>
      <c r="D7367" s="426">
        <v>26.593320000000002</v>
      </c>
      <c r="E7367" s="14">
        <v>3.392668065375716</v>
      </c>
      <c r="F7367" s="14">
        <v>0</v>
      </c>
    </row>
    <row r="7368" spans="1:6" x14ac:dyDescent="0.3">
      <c r="A7368" s="425">
        <v>49001</v>
      </c>
      <c r="B7368" s="12">
        <v>57</v>
      </c>
      <c r="C7368" s="426">
        <v>7.8250000000000002</v>
      </c>
      <c r="D7368" s="426">
        <v>26.577960000000004</v>
      </c>
      <c r="E7368" s="14">
        <v>3.3863815630015521</v>
      </c>
      <c r="F7368" s="14">
        <v>0</v>
      </c>
    </row>
    <row r="7369" spans="1:6" x14ac:dyDescent="0.3">
      <c r="A7369" s="425">
        <v>49002</v>
      </c>
      <c r="B7369" s="12">
        <v>58</v>
      </c>
      <c r="C7369" s="426">
        <v>7.3944444444444439</v>
      </c>
      <c r="D7369" s="426">
        <v>26.409000000000006</v>
      </c>
      <c r="E7369" s="14">
        <v>3.3179052257261641</v>
      </c>
      <c r="F7369" s="14">
        <v>0</v>
      </c>
    </row>
    <row r="7370" spans="1:6" x14ac:dyDescent="0.3">
      <c r="A7370" s="425">
        <v>49003</v>
      </c>
      <c r="B7370" s="12">
        <v>59</v>
      </c>
      <c r="C7370" s="426">
        <v>9.0055555555555546</v>
      </c>
      <c r="D7370" s="426">
        <v>26.542120000000004</v>
      </c>
      <c r="E7370" s="14">
        <v>3.3717529040419318</v>
      </c>
      <c r="F7370" s="14">
        <v>0</v>
      </c>
    </row>
    <row r="7371" spans="1:6" x14ac:dyDescent="0.3">
      <c r="A7371" s="425">
        <v>49004</v>
      </c>
      <c r="B7371" s="12">
        <v>60</v>
      </c>
      <c r="C7371" s="426">
        <v>10.668749999999999</v>
      </c>
      <c r="D7371" s="426">
        <v>26.48836</v>
      </c>
      <c r="E7371" s="14">
        <v>3.3224560685264759</v>
      </c>
      <c r="F7371" s="14">
        <v>0</v>
      </c>
    </row>
    <row r="7372" spans="1:6" x14ac:dyDescent="0.3">
      <c r="A7372" s="425">
        <v>49005</v>
      </c>
      <c r="B7372" s="12">
        <v>61</v>
      </c>
      <c r="C7372" s="426">
        <v>13.237500000000001</v>
      </c>
      <c r="D7372" s="426">
        <v>26.411559999999998</v>
      </c>
      <c r="E7372" s="14">
        <v>3.2917291571556584</v>
      </c>
      <c r="F7372" s="14">
        <v>0</v>
      </c>
    </row>
    <row r="7373" spans="1:6" x14ac:dyDescent="0.3">
      <c r="A7373" s="425">
        <v>49006</v>
      </c>
      <c r="B7373" s="12">
        <v>62</v>
      </c>
      <c r="C7373" s="426">
        <v>13.399999999999999</v>
      </c>
      <c r="D7373" s="426">
        <v>26.096679999999999</v>
      </c>
      <c r="E7373" s="14">
        <v>3.1683823955380843</v>
      </c>
      <c r="F7373" s="14">
        <v>0</v>
      </c>
    </row>
    <row r="7374" spans="1:6" x14ac:dyDescent="0.3">
      <c r="A7374" s="425">
        <v>49007</v>
      </c>
      <c r="B7374" s="12">
        <v>63</v>
      </c>
      <c r="C7374" s="426">
        <v>11.177777777777779</v>
      </c>
      <c r="D7374" s="426">
        <v>26.209320000000002</v>
      </c>
      <c r="E7374" s="14">
        <v>3.2120216329933178</v>
      </c>
      <c r="F7374" s="14">
        <v>0</v>
      </c>
    </row>
    <row r="7375" spans="1:6" x14ac:dyDescent="0.3">
      <c r="A7375" s="425">
        <v>49008</v>
      </c>
      <c r="B7375" s="12">
        <v>64</v>
      </c>
      <c r="C7375" s="426">
        <v>8.9050000000000011</v>
      </c>
      <c r="D7375" s="426">
        <v>26.362920000000003</v>
      </c>
      <c r="E7375" s="14">
        <v>3.2723994828205978</v>
      </c>
      <c r="F7375" s="14">
        <v>0</v>
      </c>
    </row>
    <row r="7376" spans="1:6" x14ac:dyDescent="0.3">
      <c r="A7376" s="425">
        <v>49009</v>
      </c>
      <c r="B7376" s="12">
        <v>65</v>
      </c>
      <c r="C7376" s="426">
        <v>2.7571428571428571</v>
      </c>
      <c r="D7376" s="426">
        <v>26.588200000000001</v>
      </c>
      <c r="E7376" s="14">
        <v>3.3627798564298299</v>
      </c>
      <c r="F7376" s="14">
        <v>0</v>
      </c>
    </row>
    <row r="7377" spans="1:6" x14ac:dyDescent="0.3">
      <c r="A7377" s="425">
        <v>49010</v>
      </c>
      <c r="B7377" s="12">
        <v>66</v>
      </c>
      <c r="C7377" s="426">
        <v>15.13125</v>
      </c>
      <c r="D7377" s="426">
        <v>26.401320000000002</v>
      </c>
      <c r="E7377" s="14">
        <v>3.287651337399057</v>
      </c>
      <c r="F7377" s="14">
        <v>0</v>
      </c>
    </row>
    <row r="7378" spans="1:6" x14ac:dyDescent="0.3">
      <c r="A7378" s="425">
        <v>49011</v>
      </c>
      <c r="B7378" s="12">
        <v>67</v>
      </c>
      <c r="C7378" s="426">
        <v>17.407142857142855</v>
      </c>
      <c r="D7378" s="426">
        <v>26.4602</v>
      </c>
      <c r="E7378" s="14">
        <v>3.3111601588419477</v>
      </c>
      <c r="F7378" s="14">
        <v>0</v>
      </c>
    </row>
    <row r="7379" spans="1:6" x14ac:dyDescent="0.3">
      <c r="A7379" s="425">
        <v>49012</v>
      </c>
      <c r="B7379" s="12">
        <v>68</v>
      </c>
      <c r="C7379" s="426">
        <v>0.99375000000000002</v>
      </c>
      <c r="D7379" s="426">
        <v>26.595880000000001</v>
      </c>
      <c r="E7379" s="14">
        <v>3.3658994616454625</v>
      </c>
      <c r="F7379" s="14">
        <v>0</v>
      </c>
    </row>
    <row r="7380" spans="1:6" x14ac:dyDescent="0.3">
      <c r="A7380" s="425">
        <v>49013</v>
      </c>
      <c r="B7380" s="12">
        <v>69</v>
      </c>
      <c r="C7380" s="426">
        <v>2.0874999999999999</v>
      </c>
      <c r="D7380" s="426">
        <v>26.501159999999999</v>
      </c>
      <c r="E7380" s="14">
        <v>3.3276018291365066</v>
      </c>
      <c r="F7380" s="14">
        <v>0</v>
      </c>
    </row>
    <row r="7381" spans="1:6" x14ac:dyDescent="0.3">
      <c r="A7381" s="425">
        <v>49014</v>
      </c>
      <c r="B7381" s="12">
        <v>70</v>
      </c>
      <c r="C7381" s="426">
        <v>15.242857142857144</v>
      </c>
      <c r="D7381" s="426">
        <v>26.429480000000002</v>
      </c>
      <c r="E7381" s="14">
        <v>3.2988761491029455</v>
      </c>
      <c r="F7381" s="14">
        <v>0</v>
      </c>
    </row>
    <row r="7382" spans="1:6" x14ac:dyDescent="0.3">
      <c r="A7382" s="425">
        <v>49015</v>
      </c>
      <c r="B7382" s="12">
        <v>71</v>
      </c>
      <c r="C7382" s="426">
        <v>13.154999999999998</v>
      </c>
      <c r="D7382" s="426">
        <v>26.117159999999998</v>
      </c>
      <c r="E7382" s="14">
        <v>3.1762767773521445</v>
      </c>
      <c r="F7382" s="14">
        <v>0</v>
      </c>
    </row>
    <row r="7383" spans="1:6" x14ac:dyDescent="0.3">
      <c r="A7383" s="425">
        <v>49016</v>
      </c>
      <c r="B7383" s="12">
        <v>72</v>
      </c>
      <c r="C7383" s="426">
        <v>24.745000000000001</v>
      </c>
      <c r="D7383" s="426">
        <v>26.408999999999999</v>
      </c>
      <c r="E7383" s="14">
        <v>3.290709281252997</v>
      </c>
      <c r="F7383" s="14">
        <v>0</v>
      </c>
    </row>
    <row r="7384" spans="1:6" x14ac:dyDescent="0.3">
      <c r="A7384" s="425">
        <v>49017</v>
      </c>
      <c r="B7384" s="12">
        <v>73</v>
      </c>
      <c r="C7384" s="426">
        <v>20.672222222222224</v>
      </c>
      <c r="D7384" s="426">
        <v>26.133088888888892</v>
      </c>
      <c r="E7384" s="14">
        <v>3.182429139166886</v>
      </c>
      <c r="F7384" s="14">
        <v>0</v>
      </c>
    </row>
    <row r="7385" spans="1:6" x14ac:dyDescent="0.3">
      <c r="A7385" s="425">
        <v>49018</v>
      </c>
      <c r="B7385" s="12">
        <v>74</v>
      </c>
      <c r="C7385" s="426">
        <v>21.758333333333336</v>
      </c>
      <c r="D7385" s="426">
        <v>26.554066666666671</v>
      </c>
      <c r="E7385" s="14">
        <v>3.3489456910952109</v>
      </c>
      <c r="F7385" s="14">
        <v>0</v>
      </c>
    </row>
    <row r="7386" spans="1:6" x14ac:dyDescent="0.3">
      <c r="A7386" s="425">
        <v>49019</v>
      </c>
      <c r="B7386" s="12">
        <v>75</v>
      </c>
      <c r="C7386" s="426">
        <v>8.1624999999999996</v>
      </c>
      <c r="D7386" s="426">
        <v>26.571133333333336</v>
      </c>
      <c r="E7386" s="14">
        <v>3.3558565007513397</v>
      </c>
      <c r="F7386" s="14">
        <v>0</v>
      </c>
    </row>
    <row r="7387" spans="1:6" x14ac:dyDescent="0.3">
      <c r="A7387" s="425">
        <v>49020</v>
      </c>
      <c r="B7387" s="12">
        <v>76</v>
      </c>
      <c r="C7387" s="426">
        <v>8.1444444444444439</v>
      </c>
      <c r="D7387" s="426">
        <v>26.704822222222223</v>
      </c>
      <c r="E7387" s="14">
        <v>3.4104258309531628</v>
      </c>
      <c r="F7387" s="14">
        <v>0</v>
      </c>
    </row>
    <row r="7388" spans="1:6" x14ac:dyDescent="0.3">
      <c r="A7388" s="425">
        <v>49021</v>
      </c>
      <c r="B7388" s="12">
        <v>77</v>
      </c>
      <c r="C7388" s="426">
        <v>5.6333333333333337</v>
      </c>
      <c r="D7388" s="426">
        <v>26.5626</v>
      </c>
      <c r="E7388" s="14">
        <v>3.3523995281445873</v>
      </c>
      <c r="F7388" s="14">
        <v>0</v>
      </c>
    </row>
    <row r="7389" spans="1:6" x14ac:dyDescent="0.3">
      <c r="A7389" s="425">
        <v>49022</v>
      </c>
      <c r="B7389" s="12">
        <v>78</v>
      </c>
      <c r="C7389" s="426">
        <v>7.6388888888888875</v>
      </c>
      <c r="D7389" s="426">
        <v>26.591044444444446</v>
      </c>
      <c r="E7389" s="14">
        <v>3.363934969327588</v>
      </c>
      <c r="F7389" s="14">
        <v>0</v>
      </c>
    </row>
    <row r="7390" spans="1:6" x14ac:dyDescent="0.3">
      <c r="A7390" s="425">
        <v>49023</v>
      </c>
      <c r="B7390" s="12">
        <v>79</v>
      </c>
      <c r="C7390" s="426">
        <v>7.8611111111111107</v>
      </c>
      <c r="D7390" s="426">
        <v>26.480111111111114</v>
      </c>
      <c r="E7390" s="14">
        <v>3.3191436403212284</v>
      </c>
      <c r="F7390" s="14">
        <v>0</v>
      </c>
    </row>
    <row r="7391" spans="1:6" x14ac:dyDescent="0.3">
      <c r="A7391" s="425">
        <v>49024</v>
      </c>
      <c r="B7391" s="12">
        <v>80</v>
      </c>
      <c r="C7391" s="426">
        <v>19.727777777777781</v>
      </c>
      <c r="D7391" s="426">
        <v>26.448822222222226</v>
      </c>
      <c r="E7391" s="14">
        <v>3.3066058070252335</v>
      </c>
      <c r="F7391" s="14">
        <v>0</v>
      </c>
    </row>
    <row r="7392" spans="1:6" x14ac:dyDescent="0.3">
      <c r="A7392" s="425">
        <v>49025</v>
      </c>
      <c r="B7392" s="12">
        <v>81</v>
      </c>
      <c r="C7392" s="426">
        <v>21.9375</v>
      </c>
      <c r="D7392" s="426">
        <v>26.229800000000004</v>
      </c>
      <c r="E7392" s="14">
        <v>3.2200139329365824</v>
      </c>
      <c r="F7392" s="14">
        <v>0</v>
      </c>
    </row>
    <row r="7393" spans="1:6" x14ac:dyDescent="0.3">
      <c r="A7393" s="425">
        <v>49026</v>
      </c>
      <c r="B7393" s="12">
        <v>82</v>
      </c>
      <c r="C7393" s="426">
        <v>12.483333333333333</v>
      </c>
      <c r="D7393" s="426">
        <v>26.539844444444448</v>
      </c>
      <c r="E7393" s="14">
        <v>3.343196261341701</v>
      </c>
      <c r="F7393" s="14">
        <v>0</v>
      </c>
    </row>
    <row r="7394" spans="1:6" x14ac:dyDescent="0.3">
      <c r="A7394" s="425">
        <v>49027</v>
      </c>
      <c r="B7394" s="12">
        <v>83</v>
      </c>
      <c r="C7394" s="426">
        <v>1.51</v>
      </c>
      <c r="D7394" s="426">
        <v>26.448822222222223</v>
      </c>
      <c r="E7394" s="14">
        <v>3.3066058070252335</v>
      </c>
      <c r="F7394" s="14">
        <v>0</v>
      </c>
    </row>
    <row r="7395" spans="1:6" x14ac:dyDescent="0.3">
      <c r="A7395" s="425">
        <v>49028</v>
      </c>
      <c r="B7395" s="12">
        <v>84</v>
      </c>
      <c r="C7395" s="426">
        <v>6.1111111111111107</v>
      </c>
      <c r="D7395" s="426">
        <v>26.497177777777779</v>
      </c>
      <c r="E7395" s="14">
        <v>3.3260001716164043</v>
      </c>
      <c r="F7395" s="14">
        <v>0</v>
      </c>
    </row>
    <row r="7396" spans="1:6" x14ac:dyDescent="0.3">
      <c r="A7396" s="425">
        <v>49029</v>
      </c>
      <c r="B7396" s="12">
        <v>85</v>
      </c>
      <c r="C7396" s="426">
        <v>5.625</v>
      </c>
      <c r="D7396" s="426">
        <v>26.610955555555556</v>
      </c>
      <c r="E7396" s="14">
        <v>3.3720305264747359</v>
      </c>
      <c r="F7396" s="14">
        <v>0</v>
      </c>
    </row>
    <row r="7397" spans="1:6" x14ac:dyDescent="0.3">
      <c r="A7397" s="425">
        <v>49030</v>
      </c>
      <c r="B7397" s="12">
        <v>86</v>
      </c>
      <c r="C7397" s="426">
        <v>9.7833333333333332</v>
      </c>
      <c r="D7397" s="426">
        <v>26.463044444444449</v>
      </c>
      <c r="E7397" s="14">
        <v>3.31229961452896</v>
      </c>
      <c r="F7397" s="14">
        <v>0</v>
      </c>
    </row>
    <row r="7398" spans="1:6" x14ac:dyDescent="0.3">
      <c r="A7398" s="425">
        <v>49031</v>
      </c>
      <c r="B7398" s="12">
        <v>87</v>
      </c>
      <c r="C7398" s="426">
        <v>0.35000000000000003</v>
      </c>
      <c r="D7398" s="426">
        <v>26.511400000000002</v>
      </c>
      <c r="E7398" s="14">
        <v>3.3317235059989345</v>
      </c>
      <c r="F7398" s="14">
        <v>0</v>
      </c>
    </row>
    <row r="7399" spans="1:6" x14ac:dyDescent="0.3">
      <c r="A7399" s="425">
        <v>49032</v>
      </c>
      <c r="B7399" s="12">
        <v>88</v>
      </c>
      <c r="C7399" s="426">
        <v>11.795000000000002</v>
      </c>
      <c r="D7399" s="426">
        <v>26.5626</v>
      </c>
      <c r="E7399" s="14">
        <v>3.3523995281445873</v>
      </c>
      <c r="F7399" s="14">
        <v>0</v>
      </c>
    </row>
    <row r="7400" spans="1:6" x14ac:dyDescent="0.3">
      <c r="A7400" s="425">
        <v>49033</v>
      </c>
      <c r="B7400" s="12">
        <v>89</v>
      </c>
      <c r="C7400" s="426">
        <v>4.21</v>
      </c>
      <c r="D7400" s="426">
        <v>26.608111111111114</v>
      </c>
      <c r="E7400" s="14">
        <v>3.3708729716157024</v>
      </c>
      <c r="F7400" s="14">
        <v>0</v>
      </c>
    </row>
    <row r="7401" spans="1:6" x14ac:dyDescent="0.3">
      <c r="A7401" s="425">
        <v>49034</v>
      </c>
      <c r="B7401" s="12">
        <v>90</v>
      </c>
      <c r="C7401" s="426">
        <v>2.8</v>
      </c>
      <c r="D7401" s="426">
        <v>26.426066666666671</v>
      </c>
      <c r="E7401" s="14">
        <v>3.2975137565263752</v>
      </c>
      <c r="F7401" s="14">
        <v>0</v>
      </c>
    </row>
    <row r="7402" spans="1:6" x14ac:dyDescent="0.3">
      <c r="A7402" s="425">
        <v>49035</v>
      </c>
      <c r="B7402" s="12">
        <v>91</v>
      </c>
      <c r="C7402" s="426">
        <v>7.9111111111111097</v>
      </c>
      <c r="D7402" s="426">
        <v>26.650777777777776</v>
      </c>
      <c r="E7402" s="14">
        <v>3.3602706987788382</v>
      </c>
      <c r="F7402" s="14">
        <v>0</v>
      </c>
    </row>
    <row r="7403" spans="1:6" x14ac:dyDescent="0.3">
      <c r="A7403" s="425">
        <v>49036</v>
      </c>
      <c r="B7403" s="12">
        <v>92</v>
      </c>
      <c r="C7403" s="426">
        <v>5.4562499999999998</v>
      </c>
      <c r="D7403" s="426">
        <v>26.579666666666668</v>
      </c>
      <c r="E7403" s="14">
        <v>3.3315536626747968</v>
      </c>
      <c r="F7403" s="14">
        <v>0</v>
      </c>
    </row>
    <row r="7404" spans="1:6" x14ac:dyDescent="0.3">
      <c r="A7404" s="425">
        <v>49037</v>
      </c>
      <c r="B7404" s="12">
        <v>93</v>
      </c>
      <c r="C7404" s="426">
        <v>4.3187499999999996</v>
      </c>
      <c r="D7404" s="426">
        <v>26.596733333333333</v>
      </c>
      <c r="E7404" s="14">
        <v>3.3384260245262194</v>
      </c>
      <c r="F7404" s="14">
        <v>0</v>
      </c>
    </row>
    <row r="7405" spans="1:6" x14ac:dyDescent="0.3">
      <c r="A7405" s="425">
        <v>49038</v>
      </c>
      <c r="B7405" s="12">
        <v>94</v>
      </c>
      <c r="C7405" s="426">
        <v>2.916666666666667</v>
      </c>
      <c r="D7405" s="426">
        <v>26.42037777777778</v>
      </c>
      <c r="E7405" s="14">
        <v>3.2680107884213543</v>
      </c>
      <c r="F7405" s="14">
        <v>0</v>
      </c>
    </row>
    <row r="7406" spans="1:6" x14ac:dyDescent="0.3">
      <c r="A7406" s="425">
        <v>49039</v>
      </c>
      <c r="B7406" s="12">
        <v>95</v>
      </c>
      <c r="C7406" s="426">
        <v>10.293749999999999</v>
      </c>
      <c r="D7406" s="426">
        <v>26.573977777777777</v>
      </c>
      <c r="E7406" s="14">
        <v>3.3292656415616806</v>
      </c>
      <c r="F7406" s="14">
        <v>0</v>
      </c>
    </row>
    <row r="7407" spans="1:6" x14ac:dyDescent="0.3">
      <c r="A7407" s="425">
        <v>49040</v>
      </c>
      <c r="B7407" s="12">
        <v>96</v>
      </c>
      <c r="C7407" s="426">
        <v>13.434999999999999</v>
      </c>
      <c r="D7407" s="426">
        <v>26.511400000000002</v>
      </c>
      <c r="E7407" s="14">
        <v>3.3041886009906789</v>
      </c>
      <c r="F7407" s="14">
        <v>0</v>
      </c>
    </row>
    <row r="7408" spans="1:6" x14ac:dyDescent="0.3">
      <c r="A7408" s="425">
        <v>49041</v>
      </c>
      <c r="B7408" s="12">
        <v>97</v>
      </c>
      <c r="C7408" s="426">
        <v>8.8062499999999986</v>
      </c>
      <c r="D7408" s="426">
        <v>26.29237777777778</v>
      </c>
      <c r="E7408" s="14">
        <v>3.2177310568444679</v>
      </c>
      <c r="F7408" s="14">
        <v>0</v>
      </c>
    </row>
    <row r="7409" spans="1:6" x14ac:dyDescent="0.3">
      <c r="A7409" s="425">
        <v>49042</v>
      </c>
      <c r="B7409" s="12">
        <v>98</v>
      </c>
      <c r="C7409" s="426">
        <v>13.922222222222222</v>
      </c>
      <c r="D7409" s="426">
        <v>26.400466666666667</v>
      </c>
      <c r="E7409" s="14">
        <v>3.2601438562824567</v>
      </c>
      <c r="F7409" s="14">
        <v>0</v>
      </c>
    </row>
    <row r="7410" spans="1:6" x14ac:dyDescent="0.3">
      <c r="A7410" s="425">
        <v>49043</v>
      </c>
      <c r="B7410" s="12">
        <v>99</v>
      </c>
      <c r="C7410" s="426">
        <v>5.1333333333333337</v>
      </c>
      <c r="D7410" s="426">
        <v>26.061977777777777</v>
      </c>
      <c r="E7410" s="14">
        <v>3.1289715764186097</v>
      </c>
      <c r="F7410" s="14">
        <v>0</v>
      </c>
    </row>
    <row r="7411" spans="1:6" x14ac:dyDescent="0.3">
      <c r="A7411" s="425">
        <v>49044</v>
      </c>
      <c r="B7411" s="12">
        <v>100</v>
      </c>
      <c r="C7411" s="426">
        <v>9.5749999999999993</v>
      </c>
      <c r="D7411" s="426">
        <v>26.201355555555558</v>
      </c>
      <c r="E7411" s="14">
        <v>3.1823983469223576</v>
      </c>
      <c r="F7411" s="14">
        <v>0</v>
      </c>
    </row>
    <row r="7412" spans="1:6" x14ac:dyDescent="0.3">
      <c r="A7412" s="425">
        <v>49045</v>
      </c>
      <c r="B7412" s="12">
        <v>101</v>
      </c>
      <c r="C7412" s="426">
        <v>9.1222222222222218</v>
      </c>
      <c r="D7412" s="426">
        <v>26.531311111111116</v>
      </c>
      <c r="E7412" s="14">
        <v>3.3121495350152972</v>
      </c>
      <c r="F7412" s="14">
        <v>0</v>
      </c>
    </row>
    <row r="7413" spans="1:6" x14ac:dyDescent="0.3">
      <c r="A7413" s="425">
        <v>49046</v>
      </c>
      <c r="B7413" s="12">
        <v>102</v>
      </c>
      <c r="C7413" s="426">
        <v>7.4149999999999991</v>
      </c>
      <c r="D7413" s="426">
        <v>26.44028888888889</v>
      </c>
      <c r="E7413" s="14">
        <v>3.2758945652759119</v>
      </c>
      <c r="F7413" s="14">
        <v>0</v>
      </c>
    </row>
    <row r="7414" spans="1:6" x14ac:dyDescent="0.3">
      <c r="A7414" s="425">
        <v>49047</v>
      </c>
      <c r="B7414" s="12">
        <v>103</v>
      </c>
      <c r="C7414" s="426">
        <v>7.1166666666666663</v>
      </c>
      <c r="D7414" s="426">
        <v>26.534155555555557</v>
      </c>
      <c r="E7414" s="14">
        <v>3.3132881915556802</v>
      </c>
      <c r="F7414" s="14">
        <v>0</v>
      </c>
    </row>
    <row r="7415" spans="1:6" x14ac:dyDescent="0.3">
      <c r="A7415" s="425">
        <v>49048</v>
      </c>
      <c r="B7415" s="12">
        <v>104</v>
      </c>
      <c r="C7415" s="426">
        <v>2.5812499999999998</v>
      </c>
      <c r="D7415" s="426">
        <v>26.5626</v>
      </c>
      <c r="E7415" s="14">
        <v>3.3246937469202513</v>
      </c>
      <c r="F7415" s="14">
        <v>0</v>
      </c>
    </row>
    <row r="7416" spans="1:6" x14ac:dyDescent="0.3">
      <c r="A7416" s="425">
        <v>49049</v>
      </c>
      <c r="B7416" s="12">
        <v>105</v>
      </c>
      <c r="C7416" s="426">
        <v>9.2187499999999982</v>
      </c>
      <c r="D7416" s="426">
        <v>26.44028888888889</v>
      </c>
      <c r="E7416" s="14">
        <v>3.2758945652759119</v>
      </c>
      <c r="F7416" s="14">
        <v>0</v>
      </c>
    </row>
    <row r="7417" spans="1:6" x14ac:dyDescent="0.3">
      <c r="A7417" s="425">
        <v>49050</v>
      </c>
      <c r="B7417" s="12">
        <v>106</v>
      </c>
      <c r="C7417" s="426">
        <v>10.08888888888889</v>
      </c>
      <c r="D7417" s="426">
        <v>26.383400000000002</v>
      </c>
      <c r="E7417" s="14">
        <v>3.2534141695039991</v>
      </c>
      <c r="F7417" s="14">
        <v>0</v>
      </c>
    </row>
    <row r="7418" spans="1:6" x14ac:dyDescent="0.3">
      <c r="A7418" s="425">
        <v>49051</v>
      </c>
      <c r="B7418" s="12">
        <v>107</v>
      </c>
      <c r="C7418" s="426">
        <v>9.7687499999999989</v>
      </c>
      <c r="D7418" s="426">
        <v>26.431755555555554</v>
      </c>
      <c r="E7418" s="14">
        <v>3.2725137403783506</v>
      </c>
      <c r="F7418" s="14">
        <v>0</v>
      </c>
    </row>
    <row r="7419" spans="1:6" x14ac:dyDescent="0.3">
      <c r="A7419" s="425">
        <v>49052</v>
      </c>
      <c r="B7419" s="12">
        <v>108</v>
      </c>
      <c r="C7419" s="426">
        <v>6.15</v>
      </c>
      <c r="D7419" s="426">
        <v>26.622333333333337</v>
      </c>
      <c r="E7419" s="14">
        <v>3.3487579201791542</v>
      </c>
      <c r="F7419" s="14">
        <v>0</v>
      </c>
    </row>
    <row r="7420" spans="1:6" x14ac:dyDescent="0.3">
      <c r="A7420" s="425">
        <v>49053</v>
      </c>
      <c r="B7420" s="12">
        <v>109</v>
      </c>
      <c r="C7420" s="426">
        <v>4.9222222222222225</v>
      </c>
      <c r="D7420" s="426">
        <v>26.471577777777778</v>
      </c>
      <c r="E7420" s="14">
        <v>3.2883174195499554</v>
      </c>
      <c r="F7420" s="14">
        <v>0</v>
      </c>
    </row>
    <row r="7421" spans="1:6" x14ac:dyDescent="0.3">
      <c r="A7421" s="425">
        <v>49054</v>
      </c>
      <c r="B7421" s="12">
        <v>110</v>
      </c>
      <c r="C7421" s="426">
        <v>1.3875</v>
      </c>
      <c r="D7421" s="426">
        <v>26.531311111111112</v>
      </c>
      <c r="E7421" s="14">
        <v>3.3121495350152963</v>
      </c>
      <c r="F7421" s="14">
        <v>0</v>
      </c>
    </row>
    <row r="7422" spans="1:6" x14ac:dyDescent="0.3">
      <c r="A7422" s="425">
        <v>49055</v>
      </c>
      <c r="B7422" s="12">
        <v>111</v>
      </c>
      <c r="C7422" s="426">
        <v>2.2624999999999997</v>
      </c>
      <c r="D7422" s="426">
        <v>26.500022222222224</v>
      </c>
      <c r="E7422" s="14">
        <v>3.2996470841447385</v>
      </c>
      <c r="F7422" s="14">
        <v>0</v>
      </c>
    </row>
    <row r="7423" spans="1:6" x14ac:dyDescent="0.3">
      <c r="A7423" s="425">
        <v>49056</v>
      </c>
      <c r="B7423" s="12">
        <v>112</v>
      </c>
      <c r="C7423" s="426">
        <v>2.8444444444444446</v>
      </c>
      <c r="D7423" s="426">
        <v>26.42037777777778</v>
      </c>
      <c r="E7423" s="14">
        <v>3.2680107884213543</v>
      </c>
      <c r="F7423" s="14">
        <v>0</v>
      </c>
    </row>
    <row r="7424" spans="1:6" x14ac:dyDescent="0.3">
      <c r="A7424" s="425">
        <v>49057</v>
      </c>
      <c r="B7424" s="12">
        <v>113</v>
      </c>
      <c r="C7424" s="426">
        <v>3.2937499999999997</v>
      </c>
      <c r="D7424" s="426">
        <v>26.297000000000001</v>
      </c>
      <c r="E7424" s="14">
        <v>3.2195346350329568</v>
      </c>
      <c r="F7424" s="14">
        <v>0</v>
      </c>
    </row>
    <row r="7425" spans="1:6" x14ac:dyDescent="0.3">
      <c r="A7425" s="425">
        <v>49058</v>
      </c>
      <c r="B7425" s="12">
        <v>114</v>
      </c>
      <c r="C7425" s="426">
        <v>5.2555555555555555</v>
      </c>
      <c r="D7425" s="426">
        <v>26.2746</v>
      </c>
      <c r="E7425" s="14">
        <v>3.2108026374170966</v>
      </c>
      <c r="F7425" s="14">
        <v>0</v>
      </c>
    </row>
    <row r="7426" spans="1:6" x14ac:dyDescent="0.3">
      <c r="A7426" s="425">
        <v>49059</v>
      </c>
      <c r="B7426" s="12">
        <v>115</v>
      </c>
      <c r="C7426" s="426">
        <v>11.56111111111111</v>
      </c>
      <c r="D7426" s="426">
        <v>26.343577777777778</v>
      </c>
      <c r="E7426" s="14">
        <v>3.2377596179196999</v>
      </c>
      <c r="F7426" s="14">
        <v>0</v>
      </c>
    </row>
    <row r="7427" spans="1:6" x14ac:dyDescent="0.3">
      <c r="A7427" s="425">
        <v>49060</v>
      </c>
      <c r="B7427" s="12">
        <v>116</v>
      </c>
      <c r="C7427" s="426">
        <v>15.722222222222221</v>
      </c>
      <c r="D7427" s="426">
        <v>26.287399999999998</v>
      </c>
      <c r="E7427" s="14">
        <v>3.2157897523991839</v>
      </c>
      <c r="F7427" s="14">
        <v>0</v>
      </c>
    </row>
    <row r="7428" spans="1:6" x14ac:dyDescent="0.3">
      <c r="A7428" s="425">
        <v>49061</v>
      </c>
      <c r="B7428" s="12">
        <v>117</v>
      </c>
      <c r="C7428" s="426">
        <v>4.7222222222222223</v>
      </c>
      <c r="D7428" s="426">
        <v>26.340733333333336</v>
      </c>
      <c r="E7428" s="14">
        <v>3.2366440079772341</v>
      </c>
      <c r="F7428" s="14">
        <v>0</v>
      </c>
    </row>
    <row r="7429" spans="1:6" x14ac:dyDescent="0.3">
      <c r="A7429" s="425">
        <v>49062</v>
      </c>
      <c r="B7429" s="12">
        <v>118</v>
      </c>
      <c r="C7429" s="426">
        <v>8.6785714285714288</v>
      </c>
      <c r="D7429" s="426">
        <v>26.280999999999999</v>
      </c>
      <c r="E7429" s="14">
        <v>3.2132953290947079</v>
      </c>
      <c r="F7429" s="14">
        <v>0</v>
      </c>
    </row>
    <row r="7430" spans="1:6" x14ac:dyDescent="0.3">
      <c r="A7430" s="425">
        <v>49063</v>
      </c>
      <c r="B7430" s="12">
        <v>119</v>
      </c>
      <c r="C7430" s="426">
        <v>4.04</v>
      </c>
      <c r="D7430" s="426">
        <v>26.421800000000001</v>
      </c>
      <c r="E7430" s="14">
        <v>3.2685733565715216</v>
      </c>
      <c r="F7430" s="14">
        <v>0</v>
      </c>
    </row>
    <row r="7431" spans="1:6" x14ac:dyDescent="0.3">
      <c r="A7431" s="425">
        <v>49064</v>
      </c>
      <c r="B7431" s="12">
        <v>120</v>
      </c>
      <c r="C7431" s="426">
        <v>4.2666666666666657</v>
      </c>
      <c r="D7431" s="426">
        <v>26.329355555555559</v>
      </c>
      <c r="E7431" s="14">
        <v>3.2321849957355804</v>
      </c>
      <c r="F7431" s="14">
        <v>0</v>
      </c>
    </row>
    <row r="7432" spans="1:6" x14ac:dyDescent="0.3">
      <c r="A7432" s="425">
        <v>49065</v>
      </c>
      <c r="B7432" s="12">
        <v>121</v>
      </c>
      <c r="C7432" s="426">
        <v>3.0562500000000004</v>
      </c>
      <c r="D7432" s="426">
        <v>26.494333333333334</v>
      </c>
      <c r="E7432" s="14">
        <v>3.2699002410673761</v>
      </c>
      <c r="F7432" s="14">
        <v>0</v>
      </c>
    </row>
    <row r="7433" spans="1:6" x14ac:dyDescent="0.3">
      <c r="A7433" s="425">
        <v>49066</v>
      </c>
      <c r="B7433" s="12">
        <v>122</v>
      </c>
      <c r="C7433" s="426">
        <v>8.1187500000000004</v>
      </c>
      <c r="D7433" s="426">
        <v>26.278155555555557</v>
      </c>
      <c r="E7433" s="14">
        <v>3.1854190252665346</v>
      </c>
      <c r="F7433" s="14">
        <v>0</v>
      </c>
    </row>
    <row r="7434" spans="1:6" x14ac:dyDescent="0.3">
      <c r="A7434" s="425">
        <v>49067</v>
      </c>
      <c r="B7434" s="12">
        <v>123</v>
      </c>
      <c r="C7434" s="426">
        <v>5.9499999999999993</v>
      </c>
      <c r="D7434" s="426">
        <v>26.565444444444445</v>
      </c>
      <c r="E7434" s="14">
        <v>3.2981209005344119</v>
      </c>
      <c r="F7434" s="14">
        <v>0</v>
      </c>
    </row>
    <row r="7435" spans="1:6" x14ac:dyDescent="0.3">
      <c r="A7435" s="425">
        <v>49068</v>
      </c>
      <c r="B7435" s="12">
        <v>124</v>
      </c>
      <c r="C7435" s="426">
        <v>5.6187500000000004</v>
      </c>
      <c r="D7435" s="426">
        <v>26.599577777777782</v>
      </c>
      <c r="E7435" s="14">
        <v>3.3117428568271534</v>
      </c>
      <c r="F7435" s="14">
        <v>0</v>
      </c>
    </row>
    <row r="7436" spans="1:6" x14ac:dyDescent="0.3">
      <c r="A7436" s="425">
        <v>49069</v>
      </c>
      <c r="B7436" s="12">
        <v>125</v>
      </c>
      <c r="C7436" s="426">
        <v>3.6062499999999997</v>
      </c>
      <c r="D7436" s="426">
        <v>26.653622222222221</v>
      </c>
      <c r="E7436" s="14">
        <v>3.3334120166477414</v>
      </c>
      <c r="F7436" s="14">
        <v>0</v>
      </c>
    </row>
    <row r="7437" spans="1:6" x14ac:dyDescent="0.3">
      <c r="A7437" s="425">
        <v>49070</v>
      </c>
      <c r="B7437" s="12">
        <v>126</v>
      </c>
      <c r="C7437" s="426">
        <v>6.0142857142857151</v>
      </c>
      <c r="D7437" s="426">
        <v>26.525622222222225</v>
      </c>
      <c r="E7437" s="14">
        <v>3.2822909801531628</v>
      </c>
      <c r="F7437" s="14">
        <v>0</v>
      </c>
    </row>
    <row r="7438" spans="1:6" x14ac:dyDescent="0.3">
      <c r="A7438" s="425">
        <v>49071</v>
      </c>
      <c r="B7438" s="12">
        <v>127</v>
      </c>
      <c r="C7438" s="426">
        <v>15.559999999999999</v>
      </c>
      <c r="D7438" s="426">
        <v>26.426066666666667</v>
      </c>
      <c r="E7438" s="14">
        <v>3.2430093969143683</v>
      </c>
      <c r="F7438" s="14">
        <v>0</v>
      </c>
    </row>
    <row r="7439" spans="1:6" x14ac:dyDescent="0.3">
      <c r="A7439" s="425">
        <v>49072</v>
      </c>
      <c r="B7439" s="12">
        <v>128</v>
      </c>
      <c r="C7439" s="426">
        <v>12.84375</v>
      </c>
      <c r="D7439" s="426">
        <v>26.269622222222221</v>
      </c>
      <c r="E7439" s="14">
        <v>3.1821245318563975</v>
      </c>
      <c r="F7439" s="14">
        <v>0</v>
      </c>
    </row>
    <row r="7440" spans="1:6" x14ac:dyDescent="0.3">
      <c r="A7440" s="425">
        <v>49073</v>
      </c>
      <c r="B7440" s="12">
        <v>129</v>
      </c>
      <c r="C7440" s="426">
        <v>3.4111111111111114</v>
      </c>
      <c r="D7440" s="426">
        <v>26.533799999999999</v>
      </c>
      <c r="E7440" s="14">
        <v>3.285536291940732</v>
      </c>
      <c r="F7440" s="14">
        <v>0</v>
      </c>
    </row>
    <row r="7441" spans="1:6" x14ac:dyDescent="0.3">
      <c r="A7441" s="425">
        <v>49074</v>
      </c>
      <c r="B7441" s="12">
        <v>130</v>
      </c>
      <c r="C7441" s="426">
        <v>5.6277777777777773</v>
      </c>
      <c r="D7441" s="426">
        <v>26.312288888888894</v>
      </c>
      <c r="E7441" s="14">
        <v>3.1986275331264626</v>
      </c>
      <c r="F7441" s="14">
        <v>0</v>
      </c>
    </row>
    <row r="7442" spans="1:6" x14ac:dyDescent="0.3">
      <c r="A7442" s="425">
        <v>49075</v>
      </c>
      <c r="B7442" s="12">
        <v>131</v>
      </c>
      <c r="C7442" s="426">
        <v>17.3</v>
      </c>
      <c r="D7442" s="426">
        <v>26.107488888888888</v>
      </c>
      <c r="E7442" s="14">
        <v>3.1201078730487679</v>
      </c>
      <c r="F7442" s="14">
        <v>0</v>
      </c>
    </row>
    <row r="7443" spans="1:6" x14ac:dyDescent="0.3">
      <c r="A7443" s="425">
        <v>49076</v>
      </c>
      <c r="B7443" s="12">
        <v>132</v>
      </c>
      <c r="C7443" s="426">
        <v>25.466666666666665</v>
      </c>
      <c r="D7443" s="426">
        <v>26.191400000000002</v>
      </c>
      <c r="E7443" s="14">
        <v>3.1520670824497117</v>
      </c>
      <c r="F7443" s="14">
        <v>0</v>
      </c>
    </row>
    <row r="7444" spans="1:6" x14ac:dyDescent="0.3">
      <c r="A7444" s="425">
        <v>49077</v>
      </c>
      <c r="B7444" s="12">
        <v>133</v>
      </c>
      <c r="C7444" s="426">
        <v>14.129999999999999</v>
      </c>
      <c r="D7444" s="426">
        <v>26.207044444444449</v>
      </c>
      <c r="E7444" s="14">
        <v>3.1580580941010279</v>
      </c>
      <c r="F7444" s="14">
        <v>0</v>
      </c>
    </row>
    <row r="7445" spans="1:6" x14ac:dyDescent="0.3">
      <c r="A7445" s="425">
        <v>49078</v>
      </c>
      <c r="B7445" s="12">
        <v>134</v>
      </c>
      <c r="C7445" s="426">
        <v>19.899999999999999</v>
      </c>
      <c r="D7445" s="426">
        <v>26.121711111111111</v>
      </c>
      <c r="E7445" s="14">
        <v>3.1255040183190972</v>
      </c>
      <c r="F7445" s="14">
        <v>0</v>
      </c>
    </row>
    <row r="7446" spans="1:6" x14ac:dyDescent="0.3">
      <c r="A7446" s="425">
        <v>49079</v>
      </c>
      <c r="B7446" s="12">
        <v>135</v>
      </c>
      <c r="C7446" s="426">
        <v>13.175000000000001</v>
      </c>
      <c r="D7446" s="426">
        <v>26.300911111111112</v>
      </c>
      <c r="E7446" s="14">
        <v>3.1942192668209115</v>
      </c>
      <c r="F7446" s="14">
        <v>0</v>
      </c>
    </row>
    <row r="7447" spans="1:6" x14ac:dyDescent="0.3">
      <c r="A7447" s="425">
        <v>49080</v>
      </c>
      <c r="B7447" s="12">
        <v>136</v>
      </c>
      <c r="C7447" s="426">
        <v>10.9125</v>
      </c>
      <c r="D7447" s="426">
        <v>26.238333333333337</v>
      </c>
      <c r="E7447" s="14">
        <v>3.1700708231139854</v>
      </c>
      <c r="F7447" s="14">
        <v>0</v>
      </c>
    </row>
    <row r="7448" spans="1:6" x14ac:dyDescent="0.3">
      <c r="A7448" s="425">
        <v>49081</v>
      </c>
      <c r="B7448" s="12">
        <v>137</v>
      </c>
      <c r="C7448" s="426">
        <v>4.3049999999999997</v>
      </c>
      <c r="D7448" s="426">
        <v>26.147311111111112</v>
      </c>
      <c r="E7448" s="14">
        <v>3.1352383288397863</v>
      </c>
      <c r="F7448" s="14">
        <v>0</v>
      </c>
    </row>
    <row r="7449" spans="1:6" x14ac:dyDescent="0.3">
      <c r="A7449" s="425">
        <v>49082</v>
      </c>
      <c r="B7449" s="12">
        <v>138</v>
      </c>
      <c r="C7449" s="426">
        <v>19.018749999999997</v>
      </c>
      <c r="D7449" s="426">
        <v>26.351399999999998</v>
      </c>
      <c r="E7449" s="14">
        <v>3.2138224021063646</v>
      </c>
      <c r="F7449" s="14">
        <v>0</v>
      </c>
    </row>
    <row r="7450" spans="1:6" x14ac:dyDescent="0.3">
      <c r="A7450" s="425">
        <v>49083</v>
      </c>
      <c r="B7450" s="12">
        <v>139</v>
      </c>
      <c r="C7450" s="426">
        <v>8.3350000000000009</v>
      </c>
      <c r="D7450" s="426">
        <v>26.534155555555557</v>
      </c>
      <c r="E7450" s="14">
        <v>3.28567745662605</v>
      </c>
      <c r="F7450" s="14">
        <v>0</v>
      </c>
    </row>
    <row r="7451" spans="1:6" x14ac:dyDescent="0.3">
      <c r="A7451" s="425">
        <v>49084</v>
      </c>
      <c r="B7451" s="12">
        <v>140</v>
      </c>
      <c r="C7451" s="426">
        <v>8.90625</v>
      </c>
      <c r="D7451" s="426">
        <v>26.286688888888889</v>
      </c>
      <c r="E7451" s="14">
        <v>3.1887165711565975</v>
      </c>
      <c r="F7451" s="14">
        <v>0</v>
      </c>
    </row>
    <row r="7452" spans="1:6" x14ac:dyDescent="0.3">
      <c r="A7452" s="425">
        <v>49085</v>
      </c>
      <c r="B7452" s="12">
        <v>141</v>
      </c>
      <c r="C7452" s="426">
        <v>12.31875</v>
      </c>
      <c r="D7452" s="426">
        <v>26.235488888888888</v>
      </c>
      <c r="E7452" s="14">
        <v>3.1689770641618553</v>
      </c>
      <c r="F7452" s="14">
        <v>0</v>
      </c>
    </row>
    <row r="7453" spans="1:6" x14ac:dyDescent="0.3">
      <c r="A7453" s="425">
        <v>49086</v>
      </c>
      <c r="B7453" s="12">
        <v>142</v>
      </c>
      <c r="C7453" s="426">
        <v>11.556249999999999</v>
      </c>
      <c r="D7453" s="426">
        <v>26.044911111111112</v>
      </c>
      <c r="E7453" s="14">
        <v>3.0964648827085055</v>
      </c>
      <c r="F7453" s="14">
        <v>0</v>
      </c>
    </row>
    <row r="7454" spans="1:6" x14ac:dyDescent="0.3">
      <c r="A7454" s="425">
        <v>49087</v>
      </c>
      <c r="B7454" s="12">
        <v>143</v>
      </c>
      <c r="C7454" s="426">
        <v>10.292857142857143</v>
      </c>
      <c r="D7454" s="426">
        <v>26.391933333333334</v>
      </c>
      <c r="E7454" s="14">
        <v>3.2296376552766901</v>
      </c>
      <c r="F7454" s="14">
        <v>0</v>
      </c>
    </row>
    <row r="7455" spans="1:6" x14ac:dyDescent="0.3">
      <c r="A7455" s="425">
        <v>49088</v>
      </c>
      <c r="B7455" s="12">
        <v>144</v>
      </c>
      <c r="C7455" s="426">
        <v>8.2900000000000009</v>
      </c>
      <c r="D7455" s="426">
        <v>26.152999999999999</v>
      </c>
      <c r="E7455" s="14">
        <v>3.1374052211626595</v>
      </c>
      <c r="F7455" s="14">
        <v>0</v>
      </c>
    </row>
    <row r="7456" spans="1:6" x14ac:dyDescent="0.3">
      <c r="A7456" s="425">
        <v>49089</v>
      </c>
      <c r="B7456" s="12">
        <v>145</v>
      </c>
      <c r="C7456" s="426">
        <v>7.6055555555555561</v>
      </c>
      <c r="D7456" s="426">
        <v>26.030688888888889</v>
      </c>
      <c r="E7456" s="14">
        <v>3.0911141888741485</v>
      </c>
      <c r="F7456" s="14">
        <v>0</v>
      </c>
    </row>
    <row r="7457" spans="1:6" x14ac:dyDescent="0.3">
      <c r="A7457" s="425">
        <v>49090</v>
      </c>
      <c r="B7457" s="12">
        <v>146</v>
      </c>
      <c r="C7457" s="426">
        <v>19.259999999999998</v>
      </c>
      <c r="D7457" s="426">
        <v>26.161533333333338</v>
      </c>
      <c r="E7457" s="14">
        <v>3.1406580919246934</v>
      </c>
      <c r="F7457" s="14">
        <v>0</v>
      </c>
    </row>
    <row r="7458" spans="1:6" x14ac:dyDescent="0.3">
      <c r="A7458" s="425">
        <v>49091</v>
      </c>
      <c r="B7458" s="12">
        <v>147</v>
      </c>
      <c r="C7458" s="426">
        <v>11.94375</v>
      </c>
      <c r="D7458" s="426">
        <v>26.135933333333334</v>
      </c>
      <c r="E7458" s="14">
        <v>3.1309085945761139</v>
      </c>
      <c r="F7458" s="14">
        <v>0</v>
      </c>
    </row>
    <row r="7459" spans="1:6" x14ac:dyDescent="0.3">
      <c r="A7459" s="425">
        <v>49092</v>
      </c>
      <c r="B7459" s="12">
        <v>148</v>
      </c>
      <c r="C7459" s="426">
        <v>10.8125</v>
      </c>
      <c r="D7459" s="426">
        <v>26.161533333333338</v>
      </c>
      <c r="E7459" s="14">
        <v>3.1406580919246934</v>
      </c>
      <c r="F7459" s="14">
        <v>0</v>
      </c>
    </row>
    <row r="7460" spans="1:6" x14ac:dyDescent="0.3">
      <c r="A7460" s="425">
        <v>49093</v>
      </c>
      <c r="B7460" s="12">
        <v>149</v>
      </c>
      <c r="C7460" s="426">
        <v>12.735714285714286</v>
      </c>
      <c r="D7460" s="426">
        <v>26.050599999999999</v>
      </c>
      <c r="E7460" s="14">
        <v>3.098607514029041</v>
      </c>
      <c r="F7460" s="14">
        <v>0</v>
      </c>
    </row>
    <row r="7461" spans="1:6" x14ac:dyDescent="0.3">
      <c r="A7461" s="425">
        <v>49094</v>
      </c>
      <c r="B7461" s="12">
        <v>150</v>
      </c>
      <c r="C7461" s="426">
        <v>19.162500000000005</v>
      </c>
      <c r="D7461" s="426">
        <v>26.013622222222224</v>
      </c>
      <c r="E7461" s="14">
        <v>3.0847044476611702</v>
      </c>
      <c r="F7461" s="14">
        <v>0</v>
      </c>
    </row>
    <row r="7462" spans="1:6" x14ac:dyDescent="0.3">
      <c r="A7462" s="425">
        <v>49095</v>
      </c>
      <c r="B7462" s="12">
        <v>151</v>
      </c>
      <c r="C7462" s="426">
        <v>7.7777777777777777</v>
      </c>
      <c r="D7462" s="426">
        <v>26.007933333333334</v>
      </c>
      <c r="E7462" s="14">
        <v>3.082570554857103</v>
      </c>
      <c r="F7462" s="14">
        <v>0</v>
      </c>
    </row>
    <row r="7463" spans="1:6" x14ac:dyDescent="0.3">
      <c r="A7463" s="425">
        <v>49096</v>
      </c>
      <c r="B7463" s="12">
        <v>152</v>
      </c>
      <c r="C7463" s="426">
        <v>15.206249999999999</v>
      </c>
      <c r="D7463" s="426">
        <v>26.098955555555555</v>
      </c>
      <c r="E7463" s="14">
        <v>3.0906820105066148</v>
      </c>
      <c r="F7463" s="14">
        <v>0</v>
      </c>
    </row>
    <row r="7464" spans="1:6" x14ac:dyDescent="0.3">
      <c r="A7464" s="425">
        <v>49097</v>
      </c>
      <c r="B7464" s="12">
        <v>153</v>
      </c>
      <c r="C7464" s="426">
        <v>15.865000000000004</v>
      </c>
      <c r="D7464" s="426">
        <v>25.922599999999999</v>
      </c>
      <c r="E7464" s="14">
        <v>3.0250868749527942</v>
      </c>
      <c r="F7464" s="14">
        <v>0</v>
      </c>
    </row>
    <row r="7465" spans="1:6" x14ac:dyDescent="0.3">
      <c r="A7465" s="425">
        <v>49098</v>
      </c>
      <c r="B7465" s="12">
        <v>154</v>
      </c>
      <c r="C7465" s="426">
        <v>11.824999999999999</v>
      </c>
      <c r="D7465" s="426">
        <v>25.945355555555555</v>
      </c>
      <c r="E7465" s="14">
        <v>3.0334788835754889</v>
      </c>
      <c r="F7465" s="14">
        <v>0</v>
      </c>
    </row>
    <row r="7466" spans="1:6" x14ac:dyDescent="0.3">
      <c r="A7466" s="425">
        <v>49099</v>
      </c>
      <c r="B7466" s="12">
        <v>155</v>
      </c>
      <c r="C7466" s="426">
        <v>13.849999999999998</v>
      </c>
      <c r="D7466" s="426">
        <v>25.899844444444447</v>
      </c>
      <c r="E7466" s="14">
        <v>3.0167161117873538</v>
      </c>
      <c r="F7466" s="14">
        <v>0</v>
      </c>
    </row>
    <row r="7467" spans="1:6" x14ac:dyDescent="0.3">
      <c r="A7467" s="425">
        <v>49100</v>
      </c>
      <c r="B7467" s="12">
        <v>156</v>
      </c>
      <c r="C7467" s="426">
        <v>12.783333333333333</v>
      </c>
      <c r="D7467" s="426">
        <v>26.170066666666671</v>
      </c>
      <c r="E7467" s="14">
        <v>3.1174945568641119</v>
      </c>
      <c r="F7467" s="14">
        <v>0</v>
      </c>
    </row>
    <row r="7468" spans="1:6" x14ac:dyDescent="0.3">
      <c r="A7468" s="425">
        <v>49101</v>
      </c>
      <c r="B7468" s="12">
        <v>157</v>
      </c>
      <c r="C7468" s="426">
        <v>9.7375000000000007</v>
      </c>
      <c r="D7468" s="426">
        <v>26.255400000000002</v>
      </c>
      <c r="E7468" s="14">
        <v>3.1499460323339079</v>
      </c>
      <c r="F7468" s="14">
        <v>0</v>
      </c>
    </row>
    <row r="7469" spans="1:6" x14ac:dyDescent="0.3">
      <c r="A7469" s="425">
        <v>49102</v>
      </c>
      <c r="B7469" s="12">
        <v>158</v>
      </c>
      <c r="C7469" s="426">
        <v>9.004999999999999</v>
      </c>
      <c r="D7469" s="426">
        <v>26.147311111111115</v>
      </c>
      <c r="E7469" s="14">
        <v>3.108891788261301</v>
      </c>
      <c r="F7469" s="14">
        <v>0</v>
      </c>
    </row>
    <row r="7470" spans="1:6" x14ac:dyDescent="0.3">
      <c r="A7470" s="425">
        <v>49103</v>
      </c>
      <c r="B7470" s="12">
        <v>159</v>
      </c>
      <c r="C7470" s="426">
        <v>15.144444444444446</v>
      </c>
      <c r="D7470" s="426">
        <v>26.081888888888887</v>
      </c>
      <c r="E7470" s="14">
        <v>3.084278093692375</v>
      </c>
      <c r="F7470" s="14">
        <v>0</v>
      </c>
    </row>
    <row r="7471" spans="1:6" x14ac:dyDescent="0.3">
      <c r="A7471" s="425">
        <v>49104</v>
      </c>
      <c r="B7471" s="12">
        <v>160</v>
      </c>
      <c r="C7471" s="426">
        <v>11.975</v>
      </c>
      <c r="D7471" s="426">
        <v>25.93397777777778</v>
      </c>
      <c r="E7471" s="14">
        <v>3.029280222460164</v>
      </c>
      <c r="F7471" s="14">
        <v>0</v>
      </c>
    </row>
    <row r="7472" spans="1:6" x14ac:dyDescent="0.3">
      <c r="A7472" s="425">
        <v>49105</v>
      </c>
      <c r="B7472" s="12">
        <v>161</v>
      </c>
      <c r="C7472" s="426">
        <v>15.075000000000001</v>
      </c>
      <c r="D7472" s="426">
        <v>26.118866666666669</v>
      </c>
      <c r="E7472" s="14">
        <v>3.0981684500951814</v>
      </c>
      <c r="F7472" s="14">
        <v>0</v>
      </c>
    </row>
    <row r="7473" spans="1:6" x14ac:dyDescent="0.3">
      <c r="A7473" s="425">
        <v>49106</v>
      </c>
      <c r="B7473" s="12">
        <v>162</v>
      </c>
      <c r="C7473" s="426">
        <v>12.430000000000001</v>
      </c>
      <c r="D7473" s="426">
        <v>25.962422222222223</v>
      </c>
      <c r="E7473" s="14">
        <v>3.0397868431685331</v>
      </c>
      <c r="F7473" s="14">
        <v>0</v>
      </c>
    </row>
    <row r="7474" spans="1:6" x14ac:dyDescent="0.3">
      <c r="A7474" s="425">
        <v>49107</v>
      </c>
      <c r="B7474" s="12">
        <v>163</v>
      </c>
      <c r="C7474" s="426">
        <v>18.388888888888889</v>
      </c>
      <c r="D7474" s="426">
        <v>25.979488888888888</v>
      </c>
      <c r="E7474" s="14">
        <v>3.0461067709891259</v>
      </c>
      <c r="F7474" s="14">
        <v>0</v>
      </c>
    </row>
    <row r="7475" spans="1:6" x14ac:dyDescent="0.3">
      <c r="A7475" s="425">
        <v>49108</v>
      </c>
      <c r="B7475" s="12">
        <v>164</v>
      </c>
      <c r="C7475" s="426">
        <v>7.43</v>
      </c>
      <c r="D7475" s="426">
        <v>25.976644444444446</v>
      </c>
      <c r="E7475" s="14">
        <v>3.045052618237909</v>
      </c>
      <c r="F7475" s="14">
        <v>0</v>
      </c>
    </row>
    <row r="7476" spans="1:6" x14ac:dyDescent="0.3">
      <c r="A7476" s="425">
        <v>49109</v>
      </c>
      <c r="B7476" s="12">
        <v>165</v>
      </c>
      <c r="C7476" s="426">
        <v>3.1444444444444448</v>
      </c>
      <c r="D7476" s="426">
        <v>26.11602222222222</v>
      </c>
      <c r="E7476" s="14">
        <v>3.0970979558917286</v>
      </c>
      <c r="F7476" s="14">
        <v>0</v>
      </c>
    </row>
    <row r="7477" spans="1:6" x14ac:dyDescent="0.3">
      <c r="A7477" s="425">
        <v>49110</v>
      </c>
      <c r="B7477" s="12">
        <v>166</v>
      </c>
      <c r="C7477" s="426">
        <v>1.3187500000000001</v>
      </c>
      <c r="D7477" s="426">
        <v>26.138777777777779</v>
      </c>
      <c r="E7477" s="14">
        <v>3.1056712738484888</v>
      </c>
      <c r="F7477" s="14">
        <v>0</v>
      </c>
    </row>
    <row r="7478" spans="1:6" x14ac:dyDescent="0.3">
      <c r="A7478" s="425">
        <v>49111</v>
      </c>
      <c r="B7478" s="12">
        <v>167</v>
      </c>
      <c r="C7478" s="426">
        <v>4.0333333333333332</v>
      </c>
      <c r="D7478" s="426">
        <v>25.831577777777781</v>
      </c>
      <c r="E7478" s="14">
        <v>2.9917311153719313</v>
      </c>
      <c r="F7478" s="14">
        <v>0</v>
      </c>
    </row>
    <row r="7479" spans="1:6" x14ac:dyDescent="0.3">
      <c r="A7479" s="425">
        <v>49112</v>
      </c>
      <c r="B7479" s="12">
        <v>168</v>
      </c>
      <c r="C7479" s="426">
        <v>10.185714285714287</v>
      </c>
      <c r="D7479" s="426">
        <v>25.902688888888889</v>
      </c>
      <c r="E7479" s="14">
        <v>3.0177612959357654</v>
      </c>
      <c r="F7479" s="14">
        <v>0</v>
      </c>
    </row>
    <row r="7480" spans="1:6" x14ac:dyDescent="0.3">
      <c r="A7480" s="425">
        <v>49113</v>
      </c>
      <c r="B7480" s="12">
        <v>169</v>
      </c>
      <c r="C7480" s="426">
        <v>14.016666666666667</v>
      </c>
      <c r="D7480" s="426">
        <v>25.848644444444446</v>
      </c>
      <c r="E7480" s="14">
        <v>2.9979594803233587</v>
      </c>
      <c r="F7480" s="14">
        <v>0</v>
      </c>
    </row>
    <row r="7481" spans="1:6" x14ac:dyDescent="0.3">
      <c r="A7481" s="425">
        <v>49114</v>
      </c>
      <c r="B7481" s="12">
        <v>170</v>
      </c>
      <c r="C7481" s="426">
        <v>12.484999999999999</v>
      </c>
      <c r="D7481" s="426">
        <v>25.905533333333334</v>
      </c>
      <c r="E7481" s="14">
        <v>3.0188068117989499</v>
      </c>
      <c r="F7481" s="14">
        <v>0</v>
      </c>
    </row>
    <row r="7482" spans="1:6" x14ac:dyDescent="0.3">
      <c r="A7482" s="425">
        <v>49115</v>
      </c>
      <c r="B7482" s="12">
        <v>171</v>
      </c>
      <c r="C7482" s="426">
        <v>25.110000000000003</v>
      </c>
      <c r="D7482" s="426">
        <v>25.69788888888889</v>
      </c>
      <c r="E7482" s="14">
        <v>2.943353713789949</v>
      </c>
      <c r="F7482" s="14">
        <v>0</v>
      </c>
    </row>
    <row r="7483" spans="1:6" x14ac:dyDescent="0.3">
      <c r="A7483" s="425">
        <v>49116</v>
      </c>
      <c r="B7483" s="12">
        <v>172</v>
      </c>
      <c r="C7483" s="426">
        <v>16.84375</v>
      </c>
      <c r="D7483" s="426">
        <v>25.894155555555557</v>
      </c>
      <c r="E7483" s="14">
        <v>3.0146267384944938</v>
      </c>
      <c r="F7483" s="14">
        <v>0</v>
      </c>
    </row>
    <row r="7484" spans="1:6" x14ac:dyDescent="0.3">
      <c r="A7484" s="425">
        <v>49117</v>
      </c>
      <c r="B7484" s="12">
        <v>173</v>
      </c>
      <c r="C7484" s="426">
        <v>9.0062500000000014</v>
      </c>
      <c r="D7484" s="426">
        <v>26.079044444444445</v>
      </c>
      <c r="E7484" s="14">
        <v>3.0832119431393239</v>
      </c>
      <c r="F7484" s="14">
        <v>0</v>
      </c>
    </row>
    <row r="7485" spans="1:6" x14ac:dyDescent="0.3">
      <c r="A7485" s="425">
        <v>49118</v>
      </c>
      <c r="B7485" s="12">
        <v>174</v>
      </c>
      <c r="C7485" s="426">
        <v>12.583333333333334</v>
      </c>
      <c r="D7485" s="426">
        <v>25.848644444444446</v>
      </c>
      <c r="E7485" s="14">
        <v>2.9979594803233574</v>
      </c>
      <c r="F7485" s="14">
        <v>0</v>
      </c>
    </row>
    <row r="7486" spans="1:6" x14ac:dyDescent="0.3">
      <c r="A7486" s="425">
        <v>49119</v>
      </c>
      <c r="B7486" s="12">
        <v>175</v>
      </c>
      <c r="C7486" s="426">
        <v>9.7062500000000007</v>
      </c>
      <c r="D7486" s="426">
        <v>25.746244444444443</v>
      </c>
      <c r="E7486" s="14">
        <v>2.9607677901912579</v>
      </c>
      <c r="F7486" s="14">
        <v>0</v>
      </c>
    </row>
    <row r="7487" spans="1:6" x14ac:dyDescent="0.3">
      <c r="A7487" s="425">
        <v>49120</v>
      </c>
      <c r="B7487" s="12">
        <v>176</v>
      </c>
      <c r="C7487" s="426">
        <v>24.727777777777778</v>
      </c>
      <c r="D7487" s="426">
        <v>25.586600000000004</v>
      </c>
      <c r="E7487" s="14">
        <v>2.9036368627998193</v>
      </c>
      <c r="F7487" s="14">
        <v>0</v>
      </c>
    </row>
    <row r="7488" spans="1:6" x14ac:dyDescent="0.3">
      <c r="A7488" s="425">
        <v>49121</v>
      </c>
      <c r="B7488" s="12">
        <v>177</v>
      </c>
      <c r="C7488" s="426">
        <v>14.915000000000001</v>
      </c>
      <c r="D7488" s="426">
        <v>25.905533333333334</v>
      </c>
      <c r="E7488" s="14">
        <v>3.0188068117989499</v>
      </c>
      <c r="F7488" s="14">
        <v>0</v>
      </c>
    </row>
    <row r="7489" spans="1:6" x14ac:dyDescent="0.3">
      <c r="A7489" s="425">
        <v>49122</v>
      </c>
      <c r="B7489" s="12">
        <v>178</v>
      </c>
      <c r="C7489" s="426">
        <v>11.699999999999998</v>
      </c>
      <c r="D7489" s="426">
        <v>25.942511111111113</v>
      </c>
      <c r="E7489" s="14">
        <v>3.0324287200232614</v>
      </c>
      <c r="F7489" s="14">
        <v>0</v>
      </c>
    </row>
    <row r="7490" spans="1:6" x14ac:dyDescent="0.3">
      <c r="A7490" s="425">
        <v>49123</v>
      </c>
      <c r="B7490" s="12">
        <v>179</v>
      </c>
      <c r="C7490" s="426">
        <v>1.9833333333333334</v>
      </c>
      <c r="D7490" s="426">
        <v>25.842955555555555</v>
      </c>
      <c r="E7490" s="14">
        <v>2.9958820348581314</v>
      </c>
      <c r="F7490" s="14">
        <v>0</v>
      </c>
    </row>
    <row r="7491" spans="1:6" x14ac:dyDescent="0.3">
      <c r="A7491" s="425">
        <v>49124</v>
      </c>
      <c r="B7491" s="12">
        <v>180</v>
      </c>
      <c r="C7491" s="426">
        <v>8.6999999999999993</v>
      </c>
      <c r="D7491" s="426">
        <v>25.732022222222223</v>
      </c>
      <c r="E7491" s="14">
        <v>2.955636117401629</v>
      </c>
      <c r="F7491" s="14">
        <v>0</v>
      </c>
    </row>
    <row r="7492" spans="1:6" x14ac:dyDescent="0.3">
      <c r="A7492" s="425">
        <v>49125</v>
      </c>
      <c r="B7492" s="12">
        <v>181</v>
      </c>
      <c r="C7492" s="426">
        <v>7.7950000000000017</v>
      </c>
      <c r="D7492" s="426">
        <v>25.621088888888888</v>
      </c>
      <c r="E7492" s="14">
        <v>2.9158915251560393</v>
      </c>
      <c r="F7492" s="14">
        <v>0</v>
      </c>
    </row>
    <row r="7493" spans="1:6" x14ac:dyDescent="0.3">
      <c r="A7493" s="425">
        <v>49126</v>
      </c>
      <c r="B7493" s="12">
        <v>182</v>
      </c>
      <c r="C7493" s="426">
        <v>13.324999999999999</v>
      </c>
      <c r="D7493" s="426">
        <v>25.669444444444444</v>
      </c>
      <c r="E7493" s="14">
        <v>2.9580118319938578</v>
      </c>
      <c r="F7493" s="14">
        <v>0</v>
      </c>
    </row>
    <row r="7494" spans="1:6" x14ac:dyDescent="0.3">
      <c r="A7494" s="425">
        <v>49127</v>
      </c>
      <c r="B7494" s="12">
        <v>183</v>
      </c>
      <c r="C7494" s="426">
        <v>10.938888888888888</v>
      </c>
      <c r="D7494" s="426">
        <v>25.459240000000001</v>
      </c>
      <c r="E7494" s="14">
        <v>2.8830272326553912</v>
      </c>
      <c r="F7494" s="14">
        <v>0</v>
      </c>
    </row>
    <row r="7495" spans="1:6" x14ac:dyDescent="0.3">
      <c r="A7495" s="425">
        <v>49128</v>
      </c>
      <c r="B7495" s="12">
        <v>184</v>
      </c>
      <c r="C7495" s="426">
        <v>16.055</v>
      </c>
      <c r="D7495" s="426">
        <v>25.4618</v>
      </c>
      <c r="E7495" s="14">
        <v>2.8839296057213257</v>
      </c>
      <c r="F7495" s="14">
        <v>0</v>
      </c>
    </row>
    <row r="7496" spans="1:6" x14ac:dyDescent="0.3">
      <c r="A7496" s="425">
        <v>49129</v>
      </c>
      <c r="B7496" s="12">
        <v>185</v>
      </c>
      <c r="C7496" s="426">
        <v>13.19375</v>
      </c>
      <c r="D7496" s="426">
        <v>25.635311111111115</v>
      </c>
      <c r="E7496" s="14">
        <v>2.9457129327927731</v>
      </c>
      <c r="F7496" s="14">
        <v>0</v>
      </c>
    </row>
    <row r="7497" spans="1:6" x14ac:dyDescent="0.3">
      <c r="A7497" s="425">
        <v>49130</v>
      </c>
      <c r="B7497" s="12">
        <v>186</v>
      </c>
      <c r="C7497" s="426">
        <v>12.775</v>
      </c>
      <c r="D7497" s="426">
        <v>25.48171111111111</v>
      </c>
      <c r="E7497" s="14">
        <v>2.8909571616540095</v>
      </c>
      <c r="F7497" s="14">
        <v>0</v>
      </c>
    </row>
    <row r="7498" spans="1:6" x14ac:dyDescent="0.3">
      <c r="A7498" s="425">
        <v>49131</v>
      </c>
      <c r="B7498" s="12">
        <v>187</v>
      </c>
      <c r="C7498" s="426">
        <v>16.331250000000001</v>
      </c>
      <c r="D7498" s="426">
        <v>25.551400000000001</v>
      </c>
      <c r="E7498" s="14">
        <v>2.9156807366395259</v>
      </c>
      <c r="F7498" s="14">
        <v>0</v>
      </c>
    </row>
    <row r="7499" spans="1:6" x14ac:dyDescent="0.3">
      <c r="A7499" s="425">
        <v>49132</v>
      </c>
      <c r="B7499" s="12">
        <v>188</v>
      </c>
      <c r="C7499" s="426">
        <v>2.8444444444444441</v>
      </c>
      <c r="D7499" s="426">
        <v>25.697319999999998</v>
      </c>
      <c r="E7499" s="14">
        <v>2.9680913529735227</v>
      </c>
      <c r="F7499" s="14">
        <v>0</v>
      </c>
    </row>
    <row r="7500" spans="1:6" x14ac:dyDescent="0.3">
      <c r="A7500" s="425">
        <v>49133</v>
      </c>
      <c r="B7500" s="12">
        <v>189</v>
      </c>
      <c r="C7500" s="426">
        <v>2.0833333333333335</v>
      </c>
      <c r="D7500" s="426">
        <v>25.623080000000002</v>
      </c>
      <c r="E7500" s="14">
        <v>2.9413174367718269</v>
      </c>
      <c r="F7500" s="14">
        <v>0</v>
      </c>
    </row>
    <row r="7501" spans="1:6" x14ac:dyDescent="0.3">
      <c r="A7501" s="425">
        <v>49134</v>
      </c>
      <c r="B7501" s="12">
        <v>190</v>
      </c>
      <c r="C7501" s="426">
        <v>6.7055555555555557</v>
      </c>
      <c r="D7501" s="426">
        <v>25.812519999999999</v>
      </c>
      <c r="E7501" s="14">
        <v>3.0100850149883658</v>
      </c>
      <c r="F7501" s="14">
        <v>0</v>
      </c>
    </row>
    <row r="7502" spans="1:6" x14ac:dyDescent="0.3">
      <c r="A7502" s="425">
        <v>49135</v>
      </c>
      <c r="B7502" s="12">
        <v>191</v>
      </c>
      <c r="C7502" s="426">
        <v>11.725</v>
      </c>
      <c r="D7502" s="426">
        <v>25.707560000000001</v>
      </c>
      <c r="E7502" s="14">
        <v>2.971802039279797</v>
      </c>
      <c r="F7502" s="14">
        <v>0</v>
      </c>
    </row>
    <row r="7503" spans="1:6" x14ac:dyDescent="0.3">
      <c r="A7503" s="425">
        <v>49136</v>
      </c>
      <c r="B7503" s="12">
        <v>192</v>
      </c>
      <c r="C7503" s="426">
        <v>8.56111111111111</v>
      </c>
      <c r="D7503" s="426">
        <v>25.697319999999998</v>
      </c>
      <c r="E7503" s="14">
        <v>2.9680913529735227</v>
      </c>
      <c r="F7503" s="14">
        <v>0</v>
      </c>
    </row>
    <row r="7504" spans="1:6" x14ac:dyDescent="0.3">
      <c r="A7504" s="425">
        <v>49137</v>
      </c>
      <c r="B7504" s="12">
        <v>193</v>
      </c>
      <c r="C7504" s="426">
        <v>6.7944444444444443</v>
      </c>
      <c r="D7504" s="426">
        <v>25.707560000000001</v>
      </c>
      <c r="E7504" s="14">
        <v>2.971802039279797</v>
      </c>
      <c r="F7504" s="14">
        <v>0</v>
      </c>
    </row>
    <row r="7505" spans="1:6" x14ac:dyDescent="0.3">
      <c r="A7505" s="425">
        <v>49138</v>
      </c>
      <c r="B7505" s="12">
        <v>194</v>
      </c>
      <c r="C7505" s="426">
        <v>8.1166666666666671</v>
      </c>
      <c r="D7505" s="426">
        <v>25.766439999999999</v>
      </c>
      <c r="E7505" s="14">
        <v>2.9932220588305416</v>
      </c>
      <c r="F7505" s="14">
        <v>0</v>
      </c>
    </row>
    <row r="7506" spans="1:6" x14ac:dyDescent="0.3">
      <c r="A7506" s="425">
        <v>49139</v>
      </c>
      <c r="B7506" s="12">
        <v>195</v>
      </c>
      <c r="C7506" s="426">
        <v>16.105555555555554</v>
      </c>
      <c r="D7506" s="426">
        <v>25.982333333333337</v>
      </c>
      <c r="E7506" s="14">
        <v>3.072984656879084</v>
      </c>
      <c r="F7506" s="14">
        <v>0</v>
      </c>
    </row>
    <row r="7507" spans="1:6" x14ac:dyDescent="0.3">
      <c r="A7507" s="425">
        <v>49140</v>
      </c>
      <c r="B7507" s="12">
        <v>196</v>
      </c>
      <c r="C7507" s="426">
        <v>5.6083333333333334</v>
      </c>
      <c r="D7507" s="426">
        <v>25.723488888888888</v>
      </c>
      <c r="E7507" s="14">
        <v>2.9775827732211613</v>
      </c>
      <c r="F7507" s="14">
        <v>0</v>
      </c>
    </row>
    <row r="7508" spans="1:6" x14ac:dyDescent="0.3">
      <c r="A7508" s="425">
        <v>49141</v>
      </c>
      <c r="B7508" s="12">
        <v>197</v>
      </c>
      <c r="C7508" s="426">
        <v>15.344444444444447</v>
      </c>
      <c r="D7508" s="426">
        <v>25.45412</v>
      </c>
      <c r="E7508" s="14">
        <v>2.8812232858781179</v>
      </c>
      <c r="F7508" s="14">
        <v>0</v>
      </c>
    </row>
    <row r="7509" spans="1:6" x14ac:dyDescent="0.3">
      <c r="A7509" s="425">
        <v>49142</v>
      </c>
      <c r="B7509" s="12">
        <v>198</v>
      </c>
      <c r="C7509" s="426">
        <v>5.5277777777777777</v>
      </c>
      <c r="D7509" s="426">
        <v>25.643560000000001</v>
      </c>
      <c r="E7509" s="14">
        <v>2.9486807944635762</v>
      </c>
      <c r="F7509" s="14">
        <v>0</v>
      </c>
    </row>
    <row r="7510" spans="1:6" x14ac:dyDescent="0.3">
      <c r="A7510" s="425">
        <v>49143</v>
      </c>
      <c r="B7510" s="12">
        <v>199</v>
      </c>
      <c r="C7510" s="426">
        <v>12.614999999999998</v>
      </c>
      <c r="D7510" s="426">
        <v>25.582120000000003</v>
      </c>
      <c r="E7510" s="14">
        <v>2.9266421897261297</v>
      </c>
      <c r="F7510" s="14">
        <v>0</v>
      </c>
    </row>
    <row r="7511" spans="1:6" x14ac:dyDescent="0.3">
      <c r="A7511" s="425">
        <v>49144</v>
      </c>
      <c r="B7511" s="12">
        <v>200</v>
      </c>
      <c r="C7511" s="426">
        <v>13.334999999999999</v>
      </c>
      <c r="D7511" s="426">
        <v>25.820200000000003</v>
      </c>
      <c r="E7511" s="14">
        <v>3.0129040103642795</v>
      </c>
      <c r="F7511" s="14">
        <v>0</v>
      </c>
    </row>
    <row r="7512" spans="1:6" x14ac:dyDescent="0.3">
      <c r="A7512" s="425">
        <v>49145</v>
      </c>
      <c r="B7512" s="12">
        <v>201</v>
      </c>
      <c r="C7512" s="426">
        <v>17.656249999999996</v>
      </c>
      <c r="D7512" s="426">
        <v>25.840679999999999</v>
      </c>
      <c r="E7512" s="14">
        <v>3.0204332191396612</v>
      </c>
      <c r="F7512" s="14">
        <v>0</v>
      </c>
    </row>
    <row r="7513" spans="1:6" x14ac:dyDescent="0.3">
      <c r="A7513" s="425">
        <v>49146</v>
      </c>
      <c r="B7513" s="12">
        <v>202</v>
      </c>
      <c r="C7513" s="426">
        <v>3.9187500000000002</v>
      </c>
      <c r="D7513" s="426">
        <v>25.63588</v>
      </c>
      <c r="E7513" s="14">
        <v>2.9459175234785873</v>
      </c>
      <c r="F7513" s="14">
        <v>0</v>
      </c>
    </row>
    <row r="7514" spans="1:6" x14ac:dyDescent="0.3">
      <c r="A7514" s="425">
        <v>49147</v>
      </c>
      <c r="B7514" s="12">
        <v>203</v>
      </c>
      <c r="C7514" s="426">
        <v>5.8687500000000004</v>
      </c>
      <c r="D7514" s="426">
        <v>25.615400000000001</v>
      </c>
      <c r="E7514" s="14">
        <v>2.9385606025620166</v>
      </c>
      <c r="F7514" s="14">
        <v>0</v>
      </c>
    </row>
    <row r="7515" spans="1:6" x14ac:dyDescent="0.3">
      <c r="A7515" s="425">
        <v>49148</v>
      </c>
      <c r="B7515" s="12">
        <v>204</v>
      </c>
      <c r="C7515" s="426">
        <v>5.3055555555555554</v>
      </c>
      <c r="D7515" s="426">
        <v>25.630759999999999</v>
      </c>
      <c r="E7515" s="14">
        <v>2.9440766841859345</v>
      </c>
      <c r="F7515" s="14">
        <v>0</v>
      </c>
    </row>
    <row r="7516" spans="1:6" x14ac:dyDescent="0.3">
      <c r="A7516" s="425">
        <v>49149</v>
      </c>
      <c r="B7516" s="12">
        <v>205</v>
      </c>
      <c r="C7516" s="426">
        <v>4.05</v>
      </c>
      <c r="D7516" s="426">
        <v>25.523240000000001</v>
      </c>
      <c r="E7516" s="14">
        <v>2.9056665655460754</v>
      </c>
      <c r="F7516" s="14">
        <v>0</v>
      </c>
    </row>
    <row r="7517" spans="1:6" x14ac:dyDescent="0.3">
      <c r="A7517" s="425">
        <v>49150</v>
      </c>
      <c r="B7517" s="12">
        <v>206</v>
      </c>
      <c r="C7517" s="426">
        <v>5.56</v>
      </c>
      <c r="D7517" s="426">
        <v>25.658919999999998</v>
      </c>
      <c r="E7517" s="14">
        <v>2.9542145823779902</v>
      </c>
      <c r="F7517" s="14">
        <v>0</v>
      </c>
    </row>
    <row r="7518" spans="1:6" x14ac:dyDescent="0.3">
      <c r="A7518" s="425">
        <v>49151</v>
      </c>
      <c r="B7518" s="12">
        <v>207</v>
      </c>
      <c r="C7518" s="426">
        <v>9.8249999999999993</v>
      </c>
      <c r="D7518" s="426">
        <v>25.815079999999998</v>
      </c>
      <c r="E7518" s="14">
        <v>3.0110244100232531</v>
      </c>
      <c r="F7518" s="14">
        <v>0</v>
      </c>
    </row>
    <row r="7519" spans="1:6" x14ac:dyDescent="0.3">
      <c r="A7519" s="425">
        <v>49152</v>
      </c>
      <c r="B7519" s="12">
        <v>208</v>
      </c>
      <c r="C7519" s="426">
        <v>2.5625</v>
      </c>
      <c r="D7519" s="426">
        <v>25.687080000000002</v>
      </c>
      <c r="E7519" s="14">
        <v>2.964384968886467</v>
      </c>
      <c r="F7519" s="14">
        <v>0</v>
      </c>
    </row>
    <row r="7520" spans="1:6" x14ac:dyDescent="0.3">
      <c r="A7520" s="425">
        <v>49153</v>
      </c>
      <c r="B7520" s="12">
        <v>209</v>
      </c>
      <c r="C7520" s="426">
        <v>1.9055555555555554</v>
      </c>
      <c r="D7520" s="426">
        <v>25.681960000000004</v>
      </c>
      <c r="E7520" s="14">
        <v>2.9625333896551829</v>
      </c>
      <c r="F7520" s="14">
        <v>0</v>
      </c>
    </row>
    <row r="7521" spans="1:6" x14ac:dyDescent="0.3">
      <c r="A7521" s="425">
        <v>49154</v>
      </c>
      <c r="B7521" s="12">
        <v>210</v>
      </c>
      <c r="C7521" s="426">
        <v>1.1428571428571428</v>
      </c>
      <c r="D7521" s="426">
        <v>25.524377777777779</v>
      </c>
      <c r="E7521" s="14">
        <v>2.9060705517188259</v>
      </c>
      <c r="F7521" s="14">
        <v>0</v>
      </c>
    </row>
    <row r="7522" spans="1:6" x14ac:dyDescent="0.3">
      <c r="A7522" s="425">
        <v>49155</v>
      </c>
      <c r="B7522" s="12">
        <v>211</v>
      </c>
      <c r="C7522" s="426">
        <v>1.3222222222222222</v>
      </c>
      <c r="D7522" s="426">
        <v>25.336360000000003</v>
      </c>
      <c r="E7522" s="14">
        <v>2.8400261989226299</v>
      </c>
      <c r="F7522" s="14">
        <v>0</v>
      </c>
    </row>
    <row r="7523" spans="1:6" x14ac:dyDescent="0.3">
      <c r="A7523" s="425">
        <v>49156</v>
      </c>
      <c r="B7523" s="12">
        <v>212</v>
      </c>
      <c r="C7523" s="426">
        <v>5.5142857142857142</v>
      </c>
      <c r="D7523" s="426">
        <v>25.697320000000005</v>
      </c>
      <c r="E7523" s="14">
        <v>2.968091352973524</v>
      </c>
      <c r="F7523" s="14">
        <v>0</v>
      </c>
    </row>
    <row r="7524" spans="1:6" x14ac:dyDescent="0.3">
      <c r="A7524" s="425">
        <v>49157</v>
      </c>
      <c r="B7524" s="12">
        <v>213</v>
      </c>
      <c r="C7524" s="426">
        <v>2.6357142857142857</v>
      </c>
      <c r="D7524" s="426">
        <v>25.436199999999999</v>
      </c>
      <c r="E7524" s="14">
        <v>2.8749178626260323</v>
      </c>
      <c r="F7524" s="14">
        <v>0</v>
      </c>
    </row>
    <row r="7525" spans="1:6" x14ac:dyDescent="0.3">
      <c r="A7525" s="425">
        <v>49158</v>
      </c>
      <c r="B7525" s="12">
        <v>214</v>
      </c>
      <c r="C7525" s="426">
        <v>3.0142857142857138</v>
      </c>
      <c r="D7525" s="426">
        <v>25.469480000000004</v>
      </c>
      <c r="E7525" s="14">
        <v>2.8866383239430862</v>
      </c>
      <c r="F7525" s="14">
        <v>0</v>
      </c>
    </row>
    <row r="7526" spans="1:6" x14ac:dyDescent="0.3">
      <c r="A7526" s="425">
        <v>49159</v>
      </c>
      <c r="B7526" s="12">
        <v>215</v>
      </c>
      <c r="C7526" s="426">
        <v>2.2700000000000005</v>
      </c>
      <c r="D7526" s="426">
        <v>25.584111111111113</v>
      </c>
      <c r="E7526" s="14">
        <v>2.9273539841117922</v>
      </c>
      <c r="F7526" s="14">
        <v>0</v>
      </c>
    </row>
    <row r="7527" spans="1:6" x14ac:dyDescent="0.3">
      <c r="A7527" s="425">
        <v>49160</v>
      </c>
      <c r="B7527" s="12">
        <v>216</v>
      </c>
      <c r="C7527" s="426">
        <v>3.5277777777777772</v>
      </c>
      <c r="D7527" s="426">
        <v>25.666600000000003</v>
      </c>
      <c r="E7527" s="14">
        <v>2.9569851007135508</v>
      </c>
      <c r="F7527" s="14">
        <v>0</v>
      </c>
    </row>
    <row r="7528" spans="1:6" x14ac:dyDescent="0.3">
      <c r="A7528" s="425">
        <v>49161</v>
      </c>
      <c r="B7528" s="12">
        <v>217</v>
      </c>
      <c r="C7528" s="426">
        <v>0.66666666666666663</v>
      </c>
      <c r="D7528" s="426">
        <v>25.761320000000005</v>
      </c>
      <c r="E7528" s="14">
        <v>2.9913537915921986</v>
      </c>
      <c r="F7528" s="14">
        <v>0</v>
      </c>
    </row>
    <row r="7529" spans="1:6" x14ac:dyDescent="0.3">
      <c r="A7529" s="425">
        <v>49162</v>
      </c>
      <c r="B7529" s="12">
        <v>218</v>
      </c>
      <c r="C7529" s="426">
        <v>0.45714285714285718</v>
      </c>
      <c r="D7529" s="426">
        <v>25.697320000000005</v>
      </c>
      <c r="E7529" s="14">
        <v>2.968091352973524</v>
      </c>
      <c r="F7529" s="14">
        <v>0</v>
      </c>
    </row>
    <row r="7530" spans="1:6" x14ac:dyDescent="0.3">
      <c r="A7530" s="425">
        <v>49163</v>
      </c>
      <c r="B7530" s="12">
        <v>219</v>
      </c>
      <c r="C7530" s="426">
        <v>4.8777777777777773</v>
      </c>
      <c r="D7530" s="426">
        <v>25.60004</v>
      </c>
      <c r="E7530" s="14">
        <v>2.9330541709394029</v>
      </c>
      <c r="F7530" s="14">
        <v>0</v>
      </c>
    </row>
    <row r="7531" spans="1:6" x14ac:dyDescent="0.3">
      <c r="A7531" s="425">
        <v>49164</v>
      </c>
      <c r="B7531" s="12">
        <v>220</v>
      </c>
      <c r="C7531" s="426">
        <v>3.0785714285714283</v>
      </c>
      <c r="D7531" s="426">
        <v>25.7178</v>
      </c>
      <c r="E7531" s="14">
        <v>2.975517029468592</v>
      </c>
      <c r="F7531" s="14">
        <v>0</v>
      </c>
    </row>
    <row r="7532" spans="1:6" x14ac:dyDescent="0.3">
      <c r="A7532" s="425">
        <v>49165</v>
      </c>
      <c r="B7532" s="12">
        <v>221</v>
      </c>
      <c r="C7532" s="426">
        <v>3.05</v>
      </c>
      <c r="D7532" s="426">
        <v>25.625640000000004</v>
      </c>
      <c r="E7532" s="14">
        <v>2.942236917741297</v>
      </c>
      <c r="F7532" s="14">
        <v>0</v>
      </c>
    </row>
    <row r="7533" spans="1:6" x14ac:dyDescent="0.3">
      <c r="A7533" s="425">
        <v>49166</v>
      </c>
      <c r="B7533" s="12">
        <v>222</v>
      </c>
      <c r="C7533" s="426">
        <v>4.1722222222222216</v>
      </c>
      <c r="D7533" s="426">
        <v>25.661480000000001</v>
      </c>
      <c r="E7533" s="14">
        <v>2.9551378199566289</v>
      </c>
      <c r="F7533" s="14">
        <v>0</v>
      </c>
    </row>
    <row r="7534" spans="1:6" x14ac:dyDescent="0.3">
      <c r="A7534" s="425">
        <v>49167</v>
      </c>
      <c r="B7534" s="12">
        <v>223</v>
      </c>
      <c r="C7534" s="426">
        <v>1.655</v>
      </c>
      <c r="D7534" s="426">
        <v>25.77412</v>
      </c>
      <c r="E7534" s="14">
        <v>2.996026481675115</v>
      </c>
      <c r="F7534" s="14">
        <v>0</v>
      </c>
    </row>
    <row r="7535" spans="1:6" x14ac:dyDescent="0.3">
      <c r="A7535" s="425">
        <v>49168</v>
      </c>
      <c r="B7535" s="12">
        <v>224</v>
      </c>
      <c r="C7535" s="426">
        <v>4.1449999999999996</v>
      </c>
      <c r="D7535" s="426">
        <v>25.753640000000001</v>
      </c>
      <c r="E7535" s="14">
        <v>2.9885534122031614</v>
      </c>
      <c r="F7535" s="14">
        <v>0</v>
      </c>
    </row>
    <row r="7536" spans="1:6" x14ac:dyDescent="0.3">
      <c r="A7536" s="425">
        <v>49169</v>
      </c>
      <c r="B7536" s="12">
        <v>225</v>
      </c>
      <c r="C7536" s="426">
        <v>2.8055555555555554</v>
      </c>
      <c r="D7536" s="426">
        <v>25.510439999999999</v>
      </c>
      <c r="E7536" s="14">
        <v>2.9011253562970931</v>
      </c>
      <c r="F7536" s="14">
        <v>0</v>
      </c>
    </row>
    <row r="7537" spans="1:6" x14ac:dyDescent="0.3">
      <c r="A7537" s="425">
        <v>49170</v>
      </c>
      <c r="B7537" s="12">
        <v>226</v>
      </c>
      <c r="C7537" s="426">
        <v>0.18571428571428572</v>
      </c>
      <c r="D7537" s="426">
        <v>25.533480000000001</v>
      </c>
      <c r="E7537" s="14">
        <v>2.9093043408626893</v>
      </c>
      <c r="F7537" s="14">
        <v>0</v>
      </c>
    </row>
    <row r="7538" spans="1:6" x14ac:dyDescent="0.3">
      <c r="A7538" s="425">
        <v>49171</v>
      </c>
      <c r="B7538" s="12">
        <v>227</v>
      </c>
      <c r="C7538" s="426">
        <v>0.38125000000000003</v>
      </c>
      <c r="D7538" s="426">
        <v>25.556519999999999</v>
      </c>
      <c r="E7538" s="14">
        <v>2.9175049702385554</v>
      </c>
      <c r="F7538" s="14">
        <v>0</v>
      </c>
    </row>
    <row r="7539" spans="1:6" x14ac:dyDescent="0.3">
      <c r="A7539" s="425">
        <v>49172</v>
      </c>
      <c r="B7539" s="12">
        <v>228</v>
      </c>
      <c r="C7539" s="426">
        <v>2.15</v>
      </c>
      <c r="D7539" s="426">
        <v>25.715239999999998</v>
      </c>
      <c r="E7539" s="14">
        <v>2.9745878783414672</v>
      </c>
      <c r="F7539" s="14">
        <v>0</v>
      </c>
    </row>
    <row r="7540" spans="1:6" x14ac:dyDescent="0.3">
      <c r="A7540" s="425">
        <v>49173</v>
      </c>
      <c r="B7540" s="12">
        <v>229</v>
      </c>
      <c r="C7540" s="426">
        <v>0.92499999999999993</v>
      </c>
      <c r="D7540" s="426">
        <v>25.751080000000002</v>
      </c>
      <c r="E7540" s="14">
        <v>2.9876204913613371</v>
      </c>
      <c r="F7540" s="14">
        <v>0</v>
      </c>
    </row>
    <row r="7541" spans="1:6" x14ac:dyDescent="0.3">
      <c r="A7541" s="425">
        <v>49174</v>
      </c>
      <c r="B7541" s="12">
        <v>230</v>
      </c>
      <c r="C7541" s="426">
        <v>1.2</v>
      </c>
      <c r="D7541" s="426">
        <v>25.418279999999996</v>
      </c>
      <c r="E7541" s="14">
        <v>2.8686254843539989</v>
      </c>
      <c r="F7541" s="14">
        <v>0</v>
      </c>
    </row>
    <row r="7542" spans="1:6" x14ac:dyDescent="0.3">
      <c r="A7542" s="425">
        <v>49175</v>
      </c>
      <c r="B7542" s="12">
        <v>231</v>
      </c>
      <c r="C7542" s="426">
        <v>3.7611111111111111</v>
      </c>
      <c r="D7542" s="426">
        <v>25.37988</v>
      </c>
      <c r="E7542" s="14">
        <v>2.8551857017033915</v>
      </c>
      <c r="F7542" s="14">
        <v>0</v>
      </c>
    </row>
    <row r="7543" spans="1:6" x14ac:dyDescent="0.3">
      <c r="A7543" s="425">
        <v>49176</v>
      </c>
      <c r="B7543" s="12">
        <v>232</v>
      </c>
      <c r="C7543" s="426">
        <v>0.19999999999999998</v>
      </c>
      <c r="D7543" s="426">
        <v>25.47972</v>
      </c>
      <c r="E7543" s="14">
        <v>2.8902536802736347</v>
      </c>
      <c r="F7543" s="14">
        <v>0</v>
      </c>
    </row>
    <row r="7544" spans="1:6" x14ac:dyDescent="0.3">
      <c r="A7544" s="425">
        <v>49177</v>
      </c>
      <c r="B7544" s="12">
        <v>233</v>
      </c>
      <c r="C7544" s="426">
        <v>1.6666666666666666E-2</v>
      </c>
      <c r="D7544" s="426">
        <v>25.649533333333334</v>
      </c>
      <c r="E7544" s="14">
        <v>2.9508316748788941</v>
      </c>
      <c r="F7544" s="14">
        <v>0</v>
      </c>
    </row>
    <row r="7545" spans="1:6" x14ac:dyDescent="0.3">
      <c r="A7545" s="425">
        <v>49178</v>
      </c>
      <c r="B7545" s="12">
        <v>234</v>
      </c>
      <c r="C7545" s="426">
        <v>0.47142857142857142</v>
      </c>
      <c r="D7545" s="426">
        <v>25.612839999999998</v>
      </c>
      <c r="E7545" s="14">
        <v>2.9376421939713748</v>
      </c>
      <c r="F7545" s="14">
        <v>0</v>
      </c>
    </row>
    <row r="7546" spans="1:6" x14ac:dyDescent="0.3">
      <c r="A7546" s="425">
        <v>49179</v>
      </c>
      <c r="B7546" s="12">
        <v>235</v>
      </c>
      <c r="C7546" s="426">
        <v>1.2749999999999999</v>
      </c>
      <c r="D7546" s="426">
        <v>25.589799999999997</v>
      </c>
      <c r="E7546" s="14">
        <v>2.9293885748541539</v>
      </c>
      <c r="F7546" s="14">
        <v>0</v>
      </c>
    </row>
    <row r="7547" spans="1:6" x14ac:dyDescent="0.3">
      <c r="A7547" s="425">
        <v>49180</v>
      </c>
      <c r="B7547" s="12">
        <v>236</v>
      </c>
      <c r="C7547" s="426">
        <v>0.16666666666666666</v>
      </c>
      <c r="D7547" s="426">
        <v>25.776679999999999</v>
      </c>
      <c r="E7547" s="14">
        <v>2.9969618285902162</v>
      </c>
      <c r="F7547" s="14">
        <v>0</v>
      </c>
    </row>
    <row r="7548" spans="1:6" x14ac:dyDescent="0.3">
      <c r="A7548" s="425">
        <v>49181</v>
      </c>
      <c r="B7548" s="12">
        <v>237</v>
      </c>
      <c r="C7548" s="426">
        <v>0.23333333333333334</v>
      </c>
      <c r="D7548" s="426">
        <v>25.651240000000001</v>
      </c>
      <c r="E7548" s="14">
        <v>2.9514464805289866</v>
      </c>
      <c r="F7548" s="14">
        <v>0</v>
      </c>
    </row>
    <row r="7549" spans="1:6" x14ac:dyDescent="0.3">
      <c r="A7549" s="425">
        <v>49182</v>
      </c>
      <c r="B7549" s="12">
        <v>238</v>
      </c>
      <c r="C7549" s="426">
        <v>4.0444444444444443</v>
      </c>
      <c r="D7549" s="426">
        <v>25.602600000000002</v>
      </c>
      <c r="E7549" s="14">
        <v>2.9339712396432418</v>
      </c>
      <c r="F7549" s="14">
        <v>0</v>
      </c>
    </row>
    <row r="7550" spans="1:6" x14ac:dyDescent="0.3">
      <c r="A7550" s="425">
        <v>49183</v>
      </c>
      <c r="B7550" s="12">
        <v>239</v>
      </c>
      <c r="C7550" s="426">
        <v>0.15</v>
      </c>
      <c r="D7550" s="426">
        <v>25.738280000000003</v>
      </c>
      <c r="E7550" s="14">
        <v>2.9829599281437638</v>
      </c>
      <c r="F7550" s="14">
        <v>0</v>
      </c>
    </row>
    <row r="7551" spans="1:6" x14ac:dyDescent="0.3">
      <c r="A7551" s="425">
        <v>49184</v>
      </c>
      <c r="B7551" s="12">
        <v>240</v>
      </c>
      <c r="C7551" s="426">
        <v>1.6</v>
      </c>
      <c r="D7551" s="426">
        <v>25.8202</v>
      </c>
      <c r="E7551" s="14">
        <v>3.012904010364279</v>
      </c>
      <c r="F7551" s="14">
        <v>0</v>
      </c>
    </row>
    <row r="7552" spans="1:6" x14ac:dyDescent="0.3">
      <c r="A7552" s="425">
        <v>49185</v>
      </c>
      <c r="B7552" s="12">
        <v>241</v>
      </c>
      <c r="C7552" s="426">
        <v>2.25</v>
      </c>
      <c r="D7552" s="426">
        <v>25.658920000000002</v>
      </c>
      <c r="E7552" s="14">
        <v>2.9542145823779911</v>
      </c>
      <c r="F7552" s="14">
        <v>0</v>
      </c>
    </row>
    <row r="7553" spans="1:6" x14ac:dyDescent="0.3">
      <c r="A7553" s="425">
        <v>49186</v>
      </c>
      <c r="B7553" s="12">
        <v>242</v>
      </c>
      <c r="C7553" s="426">
        <v>0.56111111111111112</v>
      </c>
      <c r="D7553" s="426">
        <v>25.551400000000001</v>
      </c>
      <c r="E7553" s="14">
        <v>2.9156807366395259</v>
      </c>
      <c r="F7553" s="14">
        <v>0</v>
      </c>
    </row>
    <row r="7554" spans="1:6" x14ac:dyDescent="0.3">
      <c r="A7554" s="425">
        <v>49187</v>
      </c>
      <c r="B7554" s="12">
        <v>243</v>
      </c>
      <c r="C7554" s="426">
        <v>0.16666666666666666</v>
      </c>
      <c r="D7554" s="426">
        <v>25.745960000000004</v>
      </c>
      <c r="E7554" s="14">
        <v>2.9857554579538359</v>
      </c>
      <c r="F7554" s="14">
        <v>0</v>
      </c>
    </row>
    <row r="7555" spans="1:6" x14ac:dyDescent="0.3">
      <c r="A7555" s="425">
        <v>49188</v>
      </c>
      <c r="B7555" s="12">
        <v>244</v>
      </c>
      <c r="C7555" s="426">
        <v>5</v>
      </c>
      <c r="D7555" s="426">
        <v>25.761319999999998</v>
      </c>
      <c r="E7555" s="14">
        <v>3.0164912184122996</v>
      </c>
      <c r="F7555" s="14">
        <v>0</v>
      </c>
    </row>
    <row r="7556" spans="1:6" x14ac:dyDescent="0.3">
      <c r="A7556" s="425">
        <v>49189</v>
      </c>
      <c r="B7556" s="12">
        <v>245</v>
      </c>
      <c r="C7556" s="426">
        <v>1.4777777777777779</v>
      </c>
      <c r="D7556" s="426">
        <v>25.63588</v>
      </c>
      <c r="E7556" s="14">
        <v>2.9706731329195835</v>
      </c>
      <c r="F7556" s="14">
        <v>0</v>
      </c>
    </row>
    <row r="7557" spans="1:6" x14ac:dyDescent="0.3">
      <c r="A7557" s="425">
        <v>49190</v>
      </c>
      <c r="B7557" s="12">
        <v>246</v>
      </c>
      <c r="C7557" s="426">
        <v>1.6055555555555554</v>
      </c>
      <c r="D7557" s="426">
        <v>25.710120000000003</v>
      </c>
      <c r="E7557" s="14">
        <v>2.9977113108635804</v>
      </c>
      <c r="F7557" s="14">
        <v>0</v>
      </c>
    </row>
    <row r="7558" spans="1:6" x14ac:dyDescent="0.3">
      <c r="A7558" s="425">
        <v>49191</v>
      </c>
      <c r="B7558" s="12">
        <v>247</v>
      </c>
      <c r="C7558" s="426">
        <v>0.42000000000000004</v>
      </c>
      <c r="D7558" s="426">
        <v>25.881640000000001</v>
      </c>
      <c r="E7558" s="14">
        <v>3.0610523246608659</v>
      </c>
      <c r="F7558" s="14">
        <v>0</v>
      </c>
    </row>
    <row r="7559" spans="1:6" x14ac:dyDescent="0.3">
      <c r="A7559" s="425">
        <v>49192</v>
      </c>
      <c r="B7559" s="12">
        <v>248</v>
      </c>
      <c r="C7559" s="426">
        <v>0.22999999999999998</v>
      </c>
      <c r="D7559" s="426">
        <v>25.733160000000002</v>
      </c>
      <c r="E7559" s="14">
        <v>3.0061488284051241</v>
      </c>
      <c r="F7559" s="14">
        <v>0</v>
      </c>
    </row>
    <row r="7560" spans="1:6" x14ac:dyDescent="0.3">
      <c r="A7560" s="425">
        <v>49193</v>
      </c>
      <c r="B7560" s="12">
        <v>249</v>
      </c>
      <c r="C7560" s="426">
        <v>2.1437500000000003</v>
      </c>
      <c r="D7560" s="426">
        <v>25.7818</v>
      </c>
      <c r="E7560" s="14">
        <v>3.0240336116231554</v>
      </c>
      <c r="F7560" s="14">
        <v>0</v>
      </c>
    </row>
    <row r="7561" spans="1:6" x14ac:dyDescent="0.3">
      <c r="A7561" s="425">
        <v>49194</v>
      </c>
      <c r="B7561" s="12">
        <v>250</v>
      </c>
      <c r="C7561" s="426">
        <v>7.0349999999999993</v>
      </c>
      <c r="D7561" s="426">
        <v>25.874244444444443</v>
      </c>
      <c r="E7561" s="14">
        <v>3.0582959754158998</v>
      </c>
      <c r="F7561" s="14">
        <v>0</v>
      </c>
    </row>
    <row r="7562" spans="1:6" x14ac:dyDescent="0.3">
      <c r="A7562" s="425">
        <v>49195</v>
      </c>
      <c r="B7562" s="12">
        <v>251</v>
      </c>
      <c r="C7562" s="426">
        <v>3.5350000000000001</v>
      </c>
      <c r="D7562" s="426">
        <v>25.794599999999996</v>
      </c>
      <c r="E7562" s="14">
        <v>3.0287564469176265</v>
      </c>
      <c r="F7562" s="14">
        <v>0</v>
      </c>
    </row>
    <row r="7563" spans="1:6" x14ac:dyDescent="0.3">
      <c r="A7563" s="425">
        <v>49196</v>
      </c>
      <c r="B7563" s="12">
        <v>252</v>
      </c>
      <c r="C7563" s="426">
        <v>2.2944444444444447</v>
      </c>
      <c r="D7563" s="426">
        <v>25.615400000000001</v>
      </c>
      <c r="E7563" s="14">
        <v>2.9632543891381671</v>
      </c>
      <c r="F7563" s="14">
        <v>0</v>
      </c>
    </row>
    <row r="7564" spans="1:6" x14ac:dyDescent="0.3">
      <c r="A7564" s="425">
        <v>49197</v>
      </c>
      <c r="B7564" s="12">
        <v>253</v>
      </c>
      <c r="C7564" s="426">
        <v>6.0062499999999996</v>
      </c>
      <c r="D7564" s="426">
        <v>25.594920000000002</v>
      </c>
      <c r="E7564" s="14">
        <v>2.9558529450785982</v>
      </c>
      <c r="F7564" s="14">
        <v>0</v>
      </c>
    </row>
    <row r="7565" spans="1:6" x14ac:dyDescent="0.3">
      <c r="A7565" s="425">
        <v>49198</v>
      </c>
      <c r="B7565" s="12">
        <v>254</v>
      </c>
      <c r="C7565" s="426">
        <v>2.1666666666666661</v>
      </c>
      <c r="D7565" s="426">
        <v>25.725480000000005</v>
      </c>
      <c r="E7565" s="14">
        <v>3.0033338798655262</v>
      </c>
      <c r="F7565" s="14">
        <v>0</v>
      </c>
    </row>
    <row r="7566" spans="1:6" x14ac:dyDescent="0.3">
      <c r="A7566" s="425">
        <v>49199</v>
      </c>
      <c r="B7566" s="12">
        <v>255</v>
      </c>
      <c r="C7566" s="426">
        <v>4.9999999999999996E-2</v>
      </c>
      <c r="D7566" s="426">
        <v>25.7818</v>
      </c>
      <c r="E7566" s="14">
        <v>3.0240336116231554</v>
      </c>
      <c r="F7566" s="14">
        <v>0</v>
      </c>
    </row>
    <row r="7567" spans="1:6" x14ac:dyDescent="0.3">
      <c r="A7567" s="425">
        <v>49200</v>
      </c>
      <c r="B7567" s="12">
        <v>256</v>
      </c>
      <c r="C7567" s="426">
        <v>0.5</v>
      </c>
      <c r="D7567" s="426">
        <v>25.697319999999998</v>
      </c>
      <c r="E7567" s="14">
        <v>2.9930332971161571</v>
      </c>
      <c r="F7567" s="14">
        <v>0</v>
      </c>
    </row>
    <row r="7568" spans="1:6" x14ac:dyDescent="0.3">
      <c r="A7568" s="425">
        <v>49201</v>
      </c>
      <c r="B7568" s="12">
        <v>257</v>
      </c>
      <c r="C7568" s="426">
        <v>1.1625000000000001</v>
      </c>
      <c r="D7568" s="426">
        <v>25.881640000000001</v>
      </c>
      <c r="E7568" s="14">
        <v>3.0610523246608659</v>
      </c>
      <c r="F7568" s="14">
        <v>0</v>
      </c>
    </row>
    <row r="7569" spans="1:6" x14ac:dyDescent="0.3">
      <c r="A7569" s="425">
        <v>49202</v>
      </c>
      <c r="B7569" s="12">
        <v>258</v>
      </c>
      <c r="C7569" s="426">
        <v>1.7777777777777777</v>
      </c>
      <c r="D7569" s="426">
        <v>25.857177777777778</v>
      </c>
      <c r="E7569" s="14">
        <v>3.0519438625067803</v>
      </c>
      <c r="F7569" s="14">
        <v>0</v>
      </c>
    </row>
    <row r="7570" spans="1:6" x14ac:dyDescent="0.3">
      <c r="A7570" s="425">
        <v>49203</v>
      </c>
      <c r="B7570" s="12">
        <v>259</v>
      </c>
      <c r="C7570" s="426">
        <v>5.7285714285714286</v>
      </c>
      <c r="D7570" s="426">
        <v>26.04206666666667</v>
      </c>
      <c r="E7570" s="14">
        <v>3.1214057863880935</v>
      </c>
      <c r="F7570" s="14">
        <v>0</v>
      </c>
    </row>
    <row r="7571" spans="1:6" x14ac:dyDescent="0.3">
      <c r="A7571" s="425">
        <v>49204</v>
      </c>
      <c r="B7571" s="12">
        <v>260</v>
      </c>
      <c r="C7571" s="426">
        <v>0.14285714285714285</v>
      </c>
      <c r="D7571" s="426">
        <v>26.187133333333332</v>
      </c>
      <c r="E7571" s="14">
        <v>3.1769091886813556</v>
      </c>
      <c r="F7571" s="14">
        <v>0</v>
      </c>
    </row>
    <row r="7572" spans="1:6" x14ac:dyDescent="0.3">
      <c r="A7572" s="425">
        <v>49205</v>
      </c>
      <c r="B7572" s="12">
        <v>261</v>
      </c>
      <c r="C7572" s="426">
        <v>0.5</v>
      </c>
      <c r="D7572" s="426">
        <v>26.133088888888889</v>
      </c>
      <c r="E7572" s="14">
        <v>3.1561280719010432</v>
      </c>
      <c r="F7572" s="14">
        <v>0</v>
      </c>
    </row>
    <row r="7573" spans="1:6" x14ac:dyDescent="0.3">
      <c r="A7573" s="425">
        <v>49206</v>
      </c>
      <c r="B7573" s="12">
        <v>262</v>
      </c>
      <c r="C7573" s="426">
        <v>0.55714285714285716</v>
      </c>
      <c r="D7573" s="426">
        <v>26.178600000000003</v>
      </c>
      <c r="E7573" s="14">
        <v>3.1736197846573395</v>
      </c>
      <c r="F7573" s="14">
        <v>0</v>
      </c>
    </row>
    <row r="7574" spans="1:6" x14ac:dyDescent="0.3">
      <c r="A7574" s="425">
        <v>49207</v>
      </c>
      <c r="B7574" s="12">
        <v>263</v>
      </c>
      <c r="C7574" s="426">
        <v>0</v>
      </c>
      <c r="D7574" s="426">
        <v>25.874244444444443</v>
      </c>
      <c r="E7574" s="14">
        <v>3.0582959754158998</v>
      </c>
      <c r="F7574" s="14">
        <v>0</v>
      </c>
    </row>
    <row r="7575" spans="1:6" x14ac:dyDescent="0.3">
      <c r="A7575" s="425">
        <v>49208</v>
      </c>
      <c r="B7575" s="12">
        <v>264</v>
      </c>
      <c r="C7575" s="426">
        <v>1.7437499999999999</v>
      </c>
      <c r="D7575" s="426">
        <v>25.80597777777778</v>
      </c>
      <c r="E7575" s="14">
        <v>3.0329602342666835</v>
      </c>
      <c r="F7575" s="14">
        <v>0</v>
      </c>
    </row>
    <row r="7576" spans="1:6" x14ac:dyDescent="0.3">
      <c r="A7576" s="425">
        <v>49209</v>
      </c>
      <c r="B7576" s="12">
        <v>265</v>
      </c>
      <c r="C7576" s="426">
        <v>1.5874999999999999</v>
      </c>
      <c r="D7576" s="426">
        <v>26.007933333333334</v>
      </c>
      <c r="E7576" s="14">
        <v>3.1084745090995991</v>
      </c>
      <c r="F7576" s="14">
        <v>0</v>
      </c>
    </row>
    <row r="7577" spans="1:6" x14ac:dyDescent="0.3">
      <c r="A7577" s="425">
        <v>49210</v>
      </c>
      <c r="B7577" s="12">
        <v>266</v>
      </c>
      <c r="C7577" s="426">
        <v>0.74285714285714277</v>
      </c>
      <c r="D7577" s="426">
        <v>26.101800000000001</v>
      </c>
      <c r="E7577" s="14">
        <v>3.1441530500510422</v>
      </c>
      <c r="F7577" s="14">
        <v>0</v>
      </c>
    </row>
    <row r="7578" spans="1:6" x14ac:dyDescent="0.3">
      <c r="A7578" s="425">
        <v>49211</v>
      </c>
      <c r="B7578" s="12">
        <v>267</v>
      </c>
      <c r="C7578" s="426">
        <v>0</v>
      </c>
      <c r="D7578" s="426">
        <v>25.817355555555558</v>
      </c>
      <c r="E7578" s="14">
        <v>3.0371693995629259</v>
      </c>
      <c r="F7578" s="14">
        <v>0</v>
      </c>
    </row>
    <row r="7579" spans="1:6" x14ac:dyDescent="0.3">
      <c r="A7579" s="425">
        <v>49212</v>
      </c>
      <c r="B7579" s="12">
        <v>268</v>
      </c>
      <c r="C7579" s="426">
        <v>0.94374999999999998</v>
      </c>
      <c r="D7579" s="426">
        <v>25.899844444444444</v>
      </c>
      <c r="E7579" s="14">
        <v>3.0678468933430714</v>
      </c>
      <c r="F7579" s="14">
        <v>0</v>
      </c>
    </row>
    <row r="7580" spans="1:6" x14ac:dyDescent="0.3">
      <c r="A7580" s="425">
        <v>49213</v>
      </c>
      <c r="B7580" s="12">
        <v>269</v>
      </c>
      <c r="C7580" s="426">
        <v>2.0874999999999999</v>
      </c>
      <c r="D7580" s="426">
        <v>26.141622222222225</v>
      </c>
      <c r="E7580" s="14">
        <v>3.1594011294834874</v>
      </c>
      <c r="F7580" s="14">
        <v>0</v>
      </c>
    </row>
    <row r="7581" spans="1:6" x14ac:dyDescent="0.3">
      <c r="A7581" s="425">
        <v>49214</v>
      </c>
      <c r="B7581" s="12">
        <v>270</v>
      </c>
      <c r="C7581" s="426">
        <v>0</v>
      </c>
      <c r="D7581" s="426">
        <v>26.170066666666671</v>
      </c>
      <c r="E7581" s="14">
        <v>3.1703334476584186</v>
      </c>
      <c r="F7581" s="14">
        <v>0</v>
      </c>
    </row>
    <row r="7582" spans="1:6" x14ac:dyDescent="0.3">
      <c r="A7582" s="425">
        <v>49215</v>
      </c>
      <c r="B7582" s="12">
        <v>271</v>
      </c>
      <c r="C7582" s="426">
        <v>0.57777777777777783</v>
      </c>
      <c r="D7582" s="426">
        <v>26.216999999999999</v>
      </c>
      <c r="E7582" s="14">
        <v>3.1884462693516902</v>
      </c>
      <c r="F7582" s="14">
        <v>0</v>
      </c>
    </row>
    <row r="7583" spans="1:6" x14ac:dyDescent="0.3">
      <c r="A7583" s="425">
        <v>49216</v>
      </c>
      <c r="B7583" s="12">
        <v>272</v>
      </c>
      <c r="C7583" s="426">
        <v>0.21249999999999999</v>
      </c>
      <c r="D7583" s="426">
        <v>26.252839999999999</v>
      </c>
      <c r="E7583" s="14">
        <v>3.2023404328839575</v>
      </c>
      <c r="F7583" s="14">
        <v>0</v>
      </c>
    </row>
    <row r="7584" spans="1:6" x14ac:dyDescent="0.3">
      <c r="A7584" s="425">
        <v>49217</v>
      </c>
      <c r="B7584" s="12">
        <v>273</v>
      </c>
      <c r="C7584" s="426">
        <v>0.95</v>
      </c>
      <c r="D7584" s="426">
        <v>26.109480000000001</v>
      </c>
      <c r="E7584" s="14">
        <v>3.1470885640386435</v>
      </c>
      <c r="F7584" s="14">
        <v>0</v>
      </c>
    </row>
    <row r="7585" spans="1:6" x14ac:dyDescent="0.3">
      <c r="A7585" s="425">
        <v>49218</v>
      </c>
      <c r="B7585" s="12">
        <v>274</v>
      </c>
      <c r="C7585" s="426">
        <v>5.5714285714285712</v>
      </c>
      <c r="D7585" s="426">
        <v>26.19652</v>
      </c>
      <c r="E7585" s="14">
        <v>3.2335399279374291</v>
      </c>
      <c r="F7585" s="14">
        <v>0</v>
      </c>
    </row>
    <row r="7586" spans="1:6" x14ac:dyDescent="0.3">
      <c r="A7586" s="425">
        <v>49219</v>
      </c>
      <c r="B7586" s="12">
        <v>275</v>
      </c>
      <c r="C7586" s="426">
        <v>7.5400000000000009</v>
      </c>
      <c r="D7586" s="426">
        <v>26.403880000000001</v>
      </c>
      <c r="E7586" s="14">
        <v>3.3158494653789616</v>
      </c>
      <c r="F7586" s="14">
        <v>0</v>
      </c>
    </row>
    <row r="7587" spans="1:6" x14ac:dyDescent="0.3">
      <c r="A7587" s="425">
        <v>49220</v>
      </c>
      <c r="B7587" s="12">
        <v>276</v>
      </c>
      <c r="C7587" s="426">
        <v>0</v>
      </c>
      <c r="D7587" s="426">
        <v>26.283560000000001</v>
      </c>
      <c r="E7587" s="14">
        <v>3.2678644387754772</v>
      </c>
      <c r="F7587" s="14">
        <v>0</v>
      </c>
    </row>
    <row r="7588" spans="1:6" x14ac:dyDescent="0.3">
      <c r="A7588" s="425">
        <v>49221</v>
      </c>
      <c r="B7588" s="12">
        <v>277</v>
      </c>
      <c r="C7588" s="426">
        <v>0.52222222222222225</v>
      </c>
      <c r="D7588" s="426">
        <v>26.36036</v>
      </c>
      <c r="E7588" s="14">
        <v>3.2984211741757385</v>
      </c>
      <c r="F7588" s="14">
        <v>0</v>
      </c>
    </row>
    <row r="7589" spans="1:6" x14ac:dyDescent="0.3">
      <c r="A7589" s="425">
        <v>49222</v>
      </c>
      <c r="B7589" s="12">
        <v>278</v>
      </c>
      <c r="C7589" s="426">
        <v>1.6111111111111112</v>
      </c>
      <c r="D7589" s="426">
        <v>26.437159999999999</v>
      </c>
      <c r="E7589" s="14">
        <v>3.3292321462019645</v>
      </c>
      <c r="F7589" s="14">
        <v>0</v>
      </c>
    </row>
    <row r="7590" spans="1:6" x14ac:dyDescent="0.3">
      <c r="A7590" s="425">
        <v>49223</v>
      </c>
      <c r="B7590" s="12">
        <v>279</v>
      </c>
      <c r="C7590" s="426">
        <v>4.8499999999999996</v>
      </c>
      <c r="D7590" s="426">
        <v>26.380839999999999</v>
      </c>
      <c r="E7590" s="14">
        <v>3.3066125457073747</v>
      </c>
      <c r="F7590" s="14">
        <v>0</v>
      </c>
    </row>
    <row r="7591" spans="1:6" x14ac:dyDescent="0.3">
      <c r="A7591" s="425">
        <v>49224</v>
      </c>
      <c r="B7591" s="12">
        <v>280</v>
      </c>
      <c r="C7591" s="426">
        <v>0.57999999999999996</v>
      </c>
      <c r="D7591" s="426">
        <v>26.411560000000001</v>
      </c>
      <c r="E7591" s="14">
        <v>3.3189335303552938</v>
      </c>
      <c r="F7591" s="14">
        <v>0</v>
      </c>
    </row>
    <row r="7592" spans="1:6" x14ac:dyDescent="0.3">
      <c r="A7592" s="425">
        <v>49225</v>
      </c>
      <c r="B7592" s="12">
        <v>281</v>
      </c>
      <c r="C7592" s="426">
        <v>2.6444444444444444</v>
      </c>
      <c r="D7592" s="426">
        <v>26.3322</v>
      </c>
      <c r="E7592" s="14">
        <v>3.2871875553159513</v>
      </c>
      <c r="F7592" s="14">
        <v>0</v>
      </c>
    </row>
    <row r="7593" spans="1:6" x14ac:dyDescent="0.3">
      <c r="A7593" s="425">
        <v>49226</v>
      </c>
      <c r="B7593" s="12">
        <v>282</v>
      </c>
      <c r="C7593" s="426">
        <v>2.7722222222222226</v>
      </c>
      <c r="D7593" s="426">
        <v>26.439720000000001</v>
      </c>
      <c r="E7593" s="14">
        <v>3.3302635653129968</v>
      </c>
      <c r="F7593" s="14">
        <v>0</v>
      </c>
    </row>
    <row r="7594" spans="1:6" x14ac:dyDescent="0.3">
      <c r="A7594" s="425">
        <v>49227</v>
      </c>
      <c r="B7594" s="12">
        <v>283</v>
      </c>
      <c r="C7594" s="426">
        <v>0.25</v>
      </c>
      <c r="D7594" s="426">
        <v>26.498600000000003</v>
      </c>
      <c r="E7594" s="14">
        <v>3.3540644454675648</v>
      </c>
      <c r="F7594" s="14">
        <v>0</v>
      </c>
    </row>
    <row r="7595" spans="1:6" x14ac:dyDescent="0.3">
      <c r="A7595" s="425">
        <v>49228</v>
      </c>
      <c r="B7595" s="12">
        <v>284</v>
      </c>
      <c r="C7595" s="426">
        <v>1.675</v>
      </c>
      <c r="D7595" s="426">
        <v>26.549800000000001</v>
      </c>
      <c r="E7595" s="14">
        <v>3.374882922885873</v>
      </c>
      <c r="F7595" s="14">
        <v>0</v>
      </c>
    </row>
    <row r="7596" spans="1:6" x14ac:dyDescent="0.3">
      <c r="A7596" s="425">
        <v>49229</v>
      </c>
      <c r="B7596" s="12">
        <v>285</v>
      </c>
      <c r="C7596" s="426">
        <v>5.5555555555555552E-2</v>
      </c>
      <c r="D7596" s="426">
        <v>26.60868</v>
      </c>
      <c r="E7596" s="14">
        <v>3.3989648220638036</v>
      </c>
      <c r="F7596" s="14">
        <v>0</v>
      </c>
    </row>
    <row r="7597" spans="1:6" x14ac:dyDescent="0.3">
      <c r="A7597" s="425">
        <v>49230</v>
      </c>
      <c r="B7597" s="12">
        <v>286</v>
      </c>
      <c r="C7597" s="426">
        <v>0</v>
      </c>
      <c r="D7597" s="426">
        <v>26.65476</v>
      </c>
      <c r="E7597" s="14">
        <v>3.4179166736901925</v>
      </c>
      <c r="F7597" s="14">
        <v>0</v>
      </c>
    </row>
    <row r="7598" spans="1:6" x14ac:dyDescent="0.3">
      <c r="A7598" s="425">
        <v>49231</v>
      </c>
      <c r="B7598" s="12">
        <v>287</v>
      </c>
      <c r="C7598" s="426">
        <v>1.6666666666666667</v>
      </c>
      <c r="D7598" s="426">
        <v>26.670120000000004</v>
      </c>
      <c r="E7598" s="14">
        <v>3.4242545032974672</v>
      </c>
      <c r="F7598" s="14">
        <v>0</v>
      </c>
    </row>
    <row r="7599" spans="1:6" x14ac:dyDescent="0.3">
      <c r="A7599" s="425">
        <v>49232</v>
      </c>
      <c r="B7599" s="12">
        <v>288</v>
      </c>
      <c r="C7599" s="426">
        <v>1.6714285714285713</v>
      </c>
      <c r="D7599" s="426">
        <v>26.5242</v>
      </c>
      <c r="E7599" s="14">
        <v>3.3644594769353389</v>
      </c>
      <c r="F7599" s="14">
        <v>0</v>
      </c>
    </row>
    <row r="7600" spans="1:6" x14ac:dyDescent="0.3">
      <c r="A7600" s="425">
        <v>49233</v>
      </c>
      <c r="B7600" s="12">
        <v>289</v>
      </c>
      <c r="C7600" s="426">
        <v>1.3666666666666667</v>
      </c>
      <c r="D7600" s="426">
        <v>26.434600000000003</v>
      </c>
      <c r="E7600" s="14">
        <v>3.328201010355369</v>
      </c>
      <c r="F7600" s="14">
        <v>0</v>
      </c>
    </row>
    <row r="7601" spans="1:6" x14ac:dyDescent="0.3">
      <c r="A7601" s="425">
        <v>49234</v>
      </c>
      <c r="B7601" s="12">
        <v>290</v>
      </c>
      <c r="C7601" s="426">
        <v>5.177777777777778</v>
      </c>
      <c r="D7601" s="426">
        <v>26.629159999999999</v>
      </c>
      <c r="E7601" s="14">
        <v>3.4073764584285469</v>
      </c>
      <c r="F7601" s="14">
        <v>0</v>
      </c>
    </row>
    <row r="7602" spans="1:6" x14ac:dyDescent="0.3">
      <c r="A7602" s="425">
        <v>49235</v>
      </c>
      <c r="B7602" s="12">
        <v>291</v>
      </c>
      <c r="C7602" s="426">
        <v>0.9</v>
      </c>
      <c r="D7602" s="426">
        <v>26.624040000000001</v>
      </c>
      <c r="E7602" s="14">
        <v>3.4052718386351843</v>
      </c>
      <c r="F7602" s="14">
        <v>0</v>
      </c>
    </row>
    <row r="7603" spans="1:6" x14ac:dyDescent="0.3">
      <c r="A7603" s="425">
        <v>49236</v>
      </c>
      <c r="B7603" s="12">
        <v>292</v>
      </c>
      <c r="C7603" s="426">
        <v>0</v>
      </c>
      <c r="D7603" s="426">
        <v>26.787880000000001</v>
      </c>
      <c r="E7603" s="14">
        <v>3.4731865352599187</v>
      </c>
      <c r="F7603" s="14">
        <v>0</v>
      </c>
    </row>
    <row r="7604" spans="1:6" x14ac:dyDescent="0.3">
      <c r="A7604" s="425">
        <v>49237</v>
      </c>
      <c r="B7604" s="12">
        <v>293</v>
      </c>
      <c r="C7604" s="426">
        <v>0.57999999999999996</v>
      </c>
      <c r="D7604" s="426">
        <v>26.711079999999999</v>
      </c>
      <c r="E7604" s="14">
        <v>3.4412056655286367</v>
      </c>
      <c r="F7604" s="14">
        <v>0</v>
      </c>
    </row>
    <row r="7605" spans="1:6" x14ac:dyDescent="0.3">
      <c r="A7605" s="425">
        <v>49238</v>
      </c>
      <c r="B7605" s="12">
        <v>294</v>
      </c>
      <c r="C7605" s="426">
        <v>2.5</v>
      </c>
      <c r="D7605" s="426">
        <v>26.847044444444442</v>
      </c>
      <c r="E7605" s="14">
        <v>3.4979996280664798</v>
      </c>
      <c r="F7605" s="14">
        <v>0</v>
      </c>
    </row>
    <row r="7606" spans="1:6" x14ac:dyDescent="0.3">
      <c r="A7606" s="425">
        <v>49239</v>
      </c>
      <c r="B7606" s="12">
        <v>295</v>
      </c>
      <c r="C7606" s="426">
        <v>0.58888888888888891</v>
      </c>
      <c r="D7606" s="426">
        <v>26.613799999999998</v>
      </c>
      <c r="E7606" s="14">
        <v>3.4010660206589542</v>
      </c>
      <c r="F7606" s="14">
        <v>0</v>
      </c>
    </row>
    <row r="7607" spans="1:6" x14ac:dyDescent="0.3">
      <c r="A7607" s="425">
        <v>49240</v>
      </c>
      <c r="B7607" s="12">
        <v>296</v>
      </c>
      <c r="C7607" s="426">
        <v>0.88888888888888884</v>
      </c>
      <c r="D7607" s="426">
        <v>26.58052</v>
      </c>
      <c r="E7607" s="14">
        <v>3.3874286015285593</v>
      </c>
      <c r="F7607" s="14">
        <v>0</v>
      </c>
    </row>
    <row r="7608" spans="1:6" x14ac:dyDescent="0.3">
      <c r="A7608" s="425">
        <v>49241</v>
      </c>
      <c r="B7608" s="12">
        <v>297</v>
      </c>
      <c r="C7608" s="426">
        <v>2.3937499999999998</v>
      </c>
      <c r="D7608" s="426">
        <v>26.521639999999998</v>
      </c>
      <c r="E7608" s="14">
        <v>3.3634186955634431</v>
      </c>
      <c r="F7608" s="14">
        <v>0</v>
      </c>
    </row>
    <row r="7609" spans="1:6" x14ac:dyDescent="0.3">
      <c r="A7609" s="425">
        <v>49242</v>
      </c>
      <c r="B7609" s="12">
        <v>298</v>
      </c>
      <c r="C7609" s="426">
        <v>2.125</v>
      </c>
      <c r="D7609" s="426">
        <v>26.728999999999999</v>
      </c>
      <c r="E7609" s="14">
        <v>3.4486448178912879</v>
      </c>
      <c r="F7609" s="14">
        <v>0</v>
      </c>
    </row>
    <row r="7610" spans="1:6" x14ac:dyDescent="0.3">
      <c r="A7610" s="425">
        <v>49243</v>
      </c>
      <c r="B7610" s="12">
        <v>299</v>
      </c>
      <c r="C7610" s="426">
        <v>3.8149999999999999</v>
      </c>
      <c r="D7610" s="426">
        <v>26.639400000000002</v>
      </c>
      <c r="E7610" s="14">
        <v>3.4115891206562048</v>
      </c>
      <c r="F7610" s="14">
        <v>0</v>
      </c>
    </row>
    <row r="7611" spans="1:6" x14ac:dyDescent="0.3">
      <c r="A7611" s="425">
        <v>49244</v>
      </c>
      <c r="B7611" s="12">
        <v>300</v>
      </c>
      <c r="C7611" s="426">
        <v>0.53749999999999998</v>
      </c>
      <c r="D7611" s="426">
        <v>26.695719999999998</v>
      </c>
      <c r="E7611" s="14">
        <v>3.4348404045650147</v>
      </c>
      <c r="F7611" s="14">
        <v>0</v>
      </c>
    </row>
    <row r="7612" spans="1:6" x14ac:dyDescent="0.3">
      <c r="A7612" s="425">
        <v>49245</v>
      </c>
      <c r="B7612" s="12">
        <v>301</v>
      </c>
      <c r="C7612" s="426">
        <v>4.1111111111111107</v>
      </c>
      <c r="D7612" s="426">
        <v>26.782760000000003</v>
      </c>
      <c r="E7612" s="14">
        <v>3.4710464546598465</v>
      </c>
      <c r="F7612" s="14">
        <v>0</v>
      </c>
    </row>
    <row r="7613" spans="1:6" x14ac:dyDescent="0.3">
      <c r="A7613" s="425">
        <v>49246</v>
      </c>
      <c r="B7613" s="12">
        <v>302</v>
      </c>
      <c r="C7613" s="426">
        <v>0.1111111111111111</v>
      </c>
      <c r="D7613" s="426">
        <v>26.798120000000001</v>
      </c>
      <c r="E7613" s="14">
        <v>3.4774701382107942</v>
      </c>
      <c r="F7613" s="14">
        <v>0</v>
      </c>
    </row>
    <row r="7614" spans="1:6" x14ac:dyDescent="0.3">
      <c r="A7614" s="425">
        <v>49247</v>
      </c>
      <c r="B7614" s="12">
        <v>303</v>
      </c>
      <c r="C7614" s="426">
        <v>5.322222222222222</v>
      </c>
      <c r="D7614" s="426">
        <v>26.813479999999998</v>
      </c>
      <c r="E7614" s="14">
        <v>3.4839041500869667</v>
      </c>
      <c r="F7614" s="14">
        <v>0</v>
      </c>
    </row>
    <row r="7615" spans="1:6" x14ac:dyDescent="0.3">
      <c r="A7615" s="425">
        <v>49248</v>
      </c>
      <c r="B7615" s="12">
        <v>304</v>
      </c>
      <c r="C7615" s="426">
        <v>3</v>
      </c>
      <c r="D7615" s="426">
        <v>26.979880000000001</v>
      </c>
      <c r="E7615" s="14">
        <v>3.5542694765295484</v>
      </c>
      <c r="F7615" s="14">
        <v>0</v>
      </c>
    </row>
    <row r="7616" spans="1:6" x14ac:dyDescent="0.3">
      <c r="A7616" s="425">
        <v>49249</v>
      </c>
      <c r="B7616" s="12">
        <v>305</v>
      </c>
      <c r="C7616" s="426">
        <v>0.78888888888888886</v>
      </c>
      <c r="D7616" s="426">
        <v>26.792999999999999</v>
      </c>
      <c r="E7616" s="14">
        <v>3.5038140561816213</v>
      </c>
      <c r="F7616" s="14">
        <v>0</v>
      </c>
    </row>
    <row r="7617" spans="1:6" x14ac:dyDescent="0.3">
      <c r="A7617" s="425">
        <v>49250</v>
      </c>
      <c r="B7617" s="12">
        <v>306</v>
      </c>
      <c r="C7617" s="426">
        <v>0.68888888888888888</v>
      </c>
      <c r="D7617" s="426">
        <v>26.723880000000001</v>
      </c>
      <c r="E7617" s="14">
        <v>3.4747680619895811</v>
      </c>
      <c r="F7617" s="14">
        <v>0</v>
      </c>
    </row>
    <row r="7618" spans="1:6" x14ac:dyDescent="0.3">
      <c r="A7618" s="425">
        <v>49251</v>
      </c>
      <c r="B7618" s="12">
        <v>307</v>
      </c>
      <c r="C7618" s="426">
        <v>0</v>
      </c>
      <c r="D7618" s="426">
        <v>26.769960000000005</v>
      </c>
      <c r="E7618" s="14">
        <v>3.4941086582006906</v>
      </c>
      <c r="F7618" s="14">
        <v>0</v>
      </c>
    </row>
    <row r="7619" spans="1:6" x14ac:dyDescent="0.3">
      <c r="A7619" s="425">
        <v>49252</v>
      </c>
      <c r="B7619" s="12">
        <v>308</v>
      </c>
      <c r="C7619" s="426">
        <v>3.2375000000000003</v>
      </c>
      <c r="D7619" s="426">
        <v>26.782760000000003</v>
      </c>
      <c r="E7619" s="14">
        <v>3.4994976551078785</v>
      </c>
      <c r="F7619" s="14">
        <v>0</v>
      </c>
    </row>
    <row r="7620" spans="1:6" x14ac:dyDescent="0.3">
      <c r="A7620" s="425">
        <v>49253</v>
      </c>
      <c r="B7620" s="12">
        <v>309</v>
      </c>
      <c r="C7620" s="426">
        <v>3.2399999999999998</v>
      </c>
      <c r="D7620" s="426">
        <v>26.92868</v>
      </c>
      <c r="E7620" s="14">
        <v>3.56144384014096</v>
      </c>
      <c r="F7620" s="14">
        <v>0</v>
      </c>
    </row>
    <row r="7621" spans="1:6" x14ac:dyDescent="0.3">
      <c r="A7621" s="425">
        <v>49254</v>
      </c>
      <c r="B7621" s="12">
        <v>310</v>
      </c>
      <c r="C7621" s="426">
        <v>0.79999999999999993</v>
      </c>
      <c r="D7621" s="426">
        <v>26.997800000000005</v>
      </c>
      <c r="E7621" s="14">
        <v>3.5911159765983505</v>
      </c>
      <c r="F7621" s="14">
        <v>0</v>
      </c>
    </row>
    <row r="7622" spans="1:6" x14ac:dyDescent="0.3">
      <c r="A7622" s="425">
        <v>49255</v>
      </c>
      <c r="B7622" s="12">
        <v>311</v>
      </c>
      <c r="C7622" s="426">
        <v>1.9750000000000001</v>
      </c>
      <c r="D7622" s="426">
        <v>27.08484</v>
      </c>
      <c r="E7622" s="14">
        <v>3.6287829837560621</v>
      </c>
      <c r="F7622" s="14">
        <v>0</v>
      </c>
    </row>
    <row r="7623" spans="1:6" x14ac:dyDescent="0.3">
      <c r="A7623" s="425">
        <v>49256</v>
      </c>
      <c r="B7623" s="12">
        <v>312</v>
      </c>
      <c r="C7623" s="426">
        <v>0.42777777777777776</v>
      </c>
      <c r="D7623" s="426">
        <v>26.887720000000002</v>
      </c>
      <c r="E7623" s="14">
        <v>3.5439603379882314</v>
      </c>
      <c r="F7623" s="14">
        <v>0</v>
      </c>
    </row>
    <row r="7624" spans="1:6" x14ac:dyDescent="0.3">
      <c r="A7624" s="425">
        <v>49257</v>
      </c>
      <c r="B7624" s="12">
        <v>313</v>
      </c>
      <c r="C7624" s="426">
        <v>6.0166666666666675</v>
      </c>
      <c r="D7624" s="426">
        <v>26.967079999999999</v>
      </c>
      <c r="E7624" s="14">
        <v>3.577902177349424</v>
      </c>
      <c r="F7624" s="14">
        <v>0</v>
      </c>
    </row>
    <row r="7625" spans="1:6" x14ac:dyDescent="0.3">
      <c r="A7625" s="425">
        <v>49258</v>
      </c>
      <c r="B7625" s="12">
        <v>314</v>
      </c>
      <c r="C7625" s="426">
        <v>2.5375000000000001</v>
      </c>
      <c r="D7625" s="426">
        <v>27.020840000000003</v>
      </c>
      <c r="E7625" s="14">
        <v>3.6010538473260274</v>
      </c>
      <c r="F7625" s="14">
        <v>0</v>
      </c>
    </row>
    <row r="7626" spans="1:6" x14ac:dyDescent="0.3">
      <c r="A7626" s="425">
        <v>49259</v>
      </c>
      <c r="B7626" s="12">
        <v>315</v>
      </c>
      <c r="C7626" s="426">
        <v>0</v>
      </c>
      <c r="D7626" s="426">
        <v>27.059240000000003</v>
      </c>
      <c r="E7626" s="14">
        <v>3.6176694420652931</v>
      </c>
      <c r="F7626" s="14">
        <v>0</v>
      </c>
    </row>
    <row r="7627" spans="1:6" x14ac:dyDescent="0.3">
      <c r="A7627" s="425">
        <v>49260</v>
      </c>
      <c r="B7627" s="12">
        <v>316</v>
      </c>
      <c r="C7627" s="426">
        <v>1.0299999999999998</v>
      </c>
      <c r="D7627" s="426">
        <v>27.189799999999998</v>
      </c>
      <c r="E7627" s="14">
        <v>3.674654198996739</v>
      </c>
      <c r="F7627" s="14">
        <v>0</v>
      </c>
    </row>
    <row r="7628" spans="1:6" x14ac:dyDescent="0.3">
      <c r="A7628" s="425">
        <v>49261</v>
      </c>
      <c r="B7628" s="12">
        <v>317</v>
      </c>
      <c r="C7628" s="426">
        <v>0.05</v>
      </c>
      <c r="D7628" s="426">
        <v>27.105319999999999</v>
      </c>
      <c r="E7628" s="14">
        <v>3.637694848999689</v>
      </c>
      <c r="F7628" s="14">
        <v>0</v>
      </c>
    </row>
    <row r="7629" spans="1:6" x14ac:dyDescent="0.3">
      <c r="A7629" s="425">
        <v>49262</v>
      </c>
      <c r="B7629" s="12">
        <v>318</v>
      </c>
      <c r="C7629" s="426">
        <v>1.9214285714285713</v>
      </c>
      <c r="D7629" s="426">
        <v>27.064360000000001</v>
      </c>
      <c r="E7629" s="14">
        <v>3.6198898146175491</v>
      </c>
      <c r="F7629" s="14">
        <v>0</v>
      </c>
    </row>
    <row r="7630" spans="1:6" x14ac:dyDescent="0.3">
      <c r="A7630" s="425">
        <v>49263</v>
      </c>
      <c r="B7630" s="12">
        <v>319</v>
      </c>
      <c r="C7630" s="426">
        <v>1.7666666666666666</v>
      </c>
      <c r="D7630" s="426">
        <v>27.077159999999999</v>
      </c>
      <c r="E7630" s="14">
        <v>3.6254458550822997</v>
      </c>
      <c r="F7630" s="14">
        <v>0</v>
      </c>
    </row>
    <row r="7631" spans="1:6" x14ac:dyDescent="0.3">
      <c r="A7631" s="425">
        <v>49264</v>
      </c>
      <c r="B7631" s="12">
        <v>320</v>
      </c>
      <c r="C7631" s="426">
        <v>11.31111111111111</v>
      </c>
      <c r="D7631" s="426">
        <v>27.107880000000002</v>
      </c>
      <c r="E7631" s="14">
        <v>3.6388101473767338</v>
      </c>
      <c r="F7631" s="14">
        <v>0</v>
      </c>
    </row>
    <row r="7632" spans="1:6" x14ac:dyDescent="0.3">
      <c r="A7632" s="425">
        <v>49265</v>
      </c>
      <c r="B7632" s="12">
        <v>321</v>
      </c>
      <c r="C7632" s="426">
        <v>0</v>
      </c>
      <c r="D7632" s="426">
        <v>27.133479999999999</v>
      </c>
      <c r="E7632" s="14">
        <v>3.6499792149747967</v>
      </c>
      <c r="F7632" s="14">
        <v>0</v>
      </c>
    </row>
    <row r="7633" spans="1:6" x14ac:dyDescent="0.3">
      <c r="A7633" s="425">
        <v>49266</v>
      </c>
      <c r="B7633" s="12">
        <v>322</v>
      </c>
      <c r="C7633" s="426">
        <v>1.9416666666666667</v>
      </c>
      <c r="D7633" s="426">
        <v>27.128644444444443</v>
      </c>
      <c r="E7633" s="14">
        <v>3.6478672614293126</v>
      </c>
      <c r="F7633" s="14">
        <v>0</v>
      </c>
    </row>
    <row r="7634" spans="1:6" x14ac:dyDescent="0.3">
      <c r="A7634" s="425">
        <v>49267</v>
      </c>
      <c r="B7634" s="12">
        <v>323</v>
      </c>
      <c r="C7634" s="426">
        <v>5.9124999999999996</v>
      </c>
      <c r="D7634" s="426">
        <v>27.097355555555559</v>
      </c>
      <c r="E7634" s="14">
        <v>3.634226901186989</v>
      </c>
      <c r="F7634" s="14">
        <v>0</v>
      </c>
    </row>
    <row r="7635" spans="1:6" x14ac:dyDescent="0.3">
      <c r="A7635" s="425">
        <v>49268</v>
      </c>
      <c r="B7635" s="12">
        <v>324</v>
      </c>
      <c r="C7635" s="426">
        <v>7.75</v>
      </c>
      <c r="D7635" s="426">
        <v>27.09451111111111</v>
      </c>
      <c r="E7635" s="14">
        <v>3.6329890339651283</v>
      </c>
      <c r="F7635" s="14">
        <v>0</v>
      </c>
    </row>
    <row r="7636" spans="1:6" x14ac:dyDescent="0.3">
      <c r="A7636" s="425">
        <v>49269</v>
      </c>
      <c r="B7636" s="12">
        <v>325</v>
      </c>
      <c r="C7636" s="426">
        <v>5.5250000000000004</v>
      </c>
      <c r="D7636" s="426">
        <v>27.169319999999999</v>
      </c>
      <c r="E7636" s="14">
        <v>3.6656650741274115</v>
      </c>
      <c r="F7636" s="14">
        <v>0</v>
      </c>
    </row>
    <row r="7637" spans="1:6" x14ac:dyDescent="0.3">
      <c r="A7637" s="425">
        <v>49270</v>
      </c>
      <c r="B7637" s="12">
        <v>326</v>
      </c>
      <c r="C7637" s="426">
        <v>8.0555555555555554</v>
      </c>
      <c r="D7637" s="426">
        <v>26.884022222222224</v>
      </c>
      <c r="E7637" s="14">
        <v>3.5423856233920668</v>
      </c>
      <c r="F7637" s="14">
        <v>0</v>
      </c>
    </row>
    <row r="7638" spans="1:6" x14ac:dyDescent="0.3">
      <c r="A7638" s="425">
        <v>49271</v>
      </c>
      <c r="B7638" s="12">
        <v>327</v>
      </c>
      <c r="C7638" s="426">
        <v>2.4714285714285715</v>
      </c>
      <c r="D7638" s="426">
        <v>26.943755555555555</v>
      </c>
      <c r="E7638" s="14">
        <v>3.5678974616311527</v>
      </c>
      <c r="F7638" s="14">
        <v>0</v>
      </c>
    </row>
    <row r="7639" spans="1:6" x14ac:dyDescent="0.3">
      <c r="A7639" s="425">
        <v>49272</v>
      </c>
      <c r="B7639" s="12">
        <v>328</v>
      </c>
      <c r="C7639" s="426">
        <v>1.53125</v>
      </c>
      <c r="D7639" s="426">
        <v>26.980733333333333</v>
      </c>
      <c r="E7639" s="14">
        <v>3.5837698019636148</v>
      </c>
      <c r="F7639" s="14">
        <v>0</v>
      </c>
    </row>
    <row r="7640" spans="1:6" x14ac:dyDescent="0.3">
      <c r="A7640" s="425">
        <v>49273</v>
      </c>
      <c r="B7640" s="12">
        <v>329</v>
      </c>
      <c r="C7640" s="426">
        <v>1.79375</v>
      </c>
      <c r="D7640" s="426">
        <v>26.975044444444443</v>
      </c>
      <c r="E7640" s="14">
        <v>3.5813239523770122</v>
      </c>
      <c r="F7640" s="14">
        <v>0</v>
      </c>
    </row>
    <row r="7641" spans="1:6" x14ac:dyDescent="0.3">
      <c r="A7641" s="425">
        <v>49274</v>
      </c>
      <c r="B7641" s="12">
        <v>330</v>
      </c>
      <c r="C7641" s="426">
        <v>7.1749999999999998</v>
      </c>
      <c r="D7641" s="426">
        <v>27.020555555555553</v>
      </c>
      <c r="E7641" s="14">
        <v>3.6009310136582346</v>
      </c>
      <c r="F7641" s="14">
        <v>0</v>
      </c>
    </row>
    <row r="7642" spans="1:6" x14ac:dyDescent="0.3">
      <c r="A7642" s="425">
        <v>49275</v>
      </c>
      <c r="B7642" s="12">
        <v>331</v>
      </c>
      <c r="C7642" s="426">
        <v>14.45</v>
      </c>
      <c r="D7642" s="426">
        <v>26.949444444444445</v>
      </c>
      <c r="E7642" s="14">
        <v>3.5703354102319276</v>
      </c>
      <c r="F7642" s="14">
        <v>0</v>
      </c>
    </row>
    <row r="7643" spans="1:6" x14ac:dyDescent="0.3">
      <c r="A7643" s="425">
        <v>49276</v>
      </c>
      <c r="B7643" s="12">
        <v>332</v>
      </c>
      <c r="C7643" s="426">
        <v>9.2437499999999986</v>
      </c>
      <c r="D7643" s="426">
        <v>27.034777777777776</v>
      </c>
      <c r="E7643" s="14">
        <v>3.6070771060261726</v>
      </c>
      <c r="F7643" s="14">
        <v>0</v>
      </c>
    </row>
    <row r="7644" spans="1:6" x14ac:dyDescent="0.3">
      <c r="A7644" s="425">
        <v>49277</v>
      </c>
      <c r="B7644" s="12">
        <v>333</v>
      </c>
      <c r="C7644" s="426">
        <v>2.4857142857142853</v>
      </c>
      <c r="D7644" s="426">
        <v>27.208288888888891</v>
      </c>
      <c r="E7644" s="14">
        <v>3.6827854962633668</v>
      </c>
      <c r="F7644" s="14">
        <v>0</v>
      </c>
    </row>
    <row r="7645" spans="1:6" x14ac:dyDescent="0.3">
      <c r="A7645" s="425">
        <v>49278</v>
      </c>
      <c r="B7645" s="12">
        <v>334</v>
      </c>
      <c r="C7645" s="426">
        <v>1.9000000000000001</v>
      </c>
      <c r="D7645" s="426">
        <v>27.154244444444448</v>
      </c>
      <c r="E7645" s="14">
        <v>3.6590600611496886</v>
      </c>
      <c r="F7645" s="14">
        <v>0</v>
      </c>
    </row>
    <row r="7646" spans="1:6" x14ac:dyDescent="0.3">
      <c r="A7646" s="425">
        <v>49279</v>
      </c>
      <c r="B7646" s="12">
        <v>335</v>
      </c>
      <c r="C7646" s="426">
        <v>5.73</v>
      </c>
      <c r="D7646" s="426">
        <v>27.05468888888889</v>
      </c>
      <c r="E7646" s="14">
        <v>3.6156967576905301</v>
      </c>
      <c r="F7646" s="14">
        <v>0</v>
      </c>
    </row>
    <row r="7647" spans="1:6" x14ac:dyDescent="0.3">
      <c r="A7647" s="425">
        <v>49280</v>
      </c>
      <c r="B7647" s="12">
        <v>336</v>
      </c>
      <c r="C7647" s="426">
        <v>2.0062500000000001</v>
      </c>
      <c r="D7647" s="426">
        <v>27.037622222222222</v>
      </c>
      <c r="E7647" s="14">
        <v>3.6083074044568311</v>
      </c>
      <c r="F7647" s="14">
        <v>0</v>
      </c>
    </row>
    <row r="7648" spans="1:6" x14ac:dyDescent="0.3">
      <c r="A7648" s="425">
        <v>49281</v>
      </c>
      <c r="B7648" s="12">
        <v>337</v>
      </c>
      <c r="C7648" s="426">
        <v>5.9555555555555557</v>
      </c>
      <c r="D7648" s="426">
        <v>26.885159999999999</v>
      </c>
      <c r="E7648" s="14">
        <v>3.5428700864866185</v>
      </c>
      <c r="F7648" s="14">
        <v>0</v>
      </c>
    </row>
    <row r="7649" spans="1:6" x14ac:dyDescent="0.3">
      <c r="A7649" s="425">
        <v>49282</v>
      </c>
      <c r="B7649" s="12">
        <v>338</v>
      </c>
      <c r="C7649" s="426">
        <v>7.4611111111111121</v>
      </c>
      <c r="D7649" s="426">
        <v>27.02084</v>
      </c>
      <c r="E7649" s="14">
        <v>3.6010538473260261</v>
      </c>
      <c r="F7649" s="14">
        <v>0</v>
      </c>
    </row>
    <row r="7650" spans="1:6" x14ac:dyDescent="0.3">
      <c r="A7650" s="425">
        <v>49283</v>
      </c>
      <c r="B7650" s="12">
        <v>339</v>
      </c>
      <c r="C7650" s="426">
        <v>4.9000000000000004</v>
      </c>
      <c r="D7650" s="426">
        <v>26.821159999999999</v>
      </c>
      <c r="E7650" s="14">
        <v>3.5157080229314448</v>
      </c>
      <c r="F7650" s="14">
        <v>0</v>
      </c>
    </row>
    <row r="7651" spans="1:6" x14ac:dyDescent="0.3">
      <c r="A7651" s="425">
        <v>49284</v>
      </c>
      <c r="B7651" s="12">
        <v>340</v>
      </c>
      <c r="C7651" s="426">
        <v>5.2555555555555555</v>
      </c>
      <c r="D7651" s="426">
        <v>26.910760000000003</v>
      </c>
      <c r="E7651" s="14">
        <v>3.553785661417439</v>
      </c>
      <c r="F7651" s="14">
        <v>0</v>
      </c>
    </row>
    <row r="7652" spans="1:6" x14ac:dyDescent="0.3">
      <c r="A7652" s="425">
        <v>49285</v>
      </c>
      <c r="B7652" s="12">
        <v>341</v>
      </c>
      <c r="C7652" s="426">
        <v>3.35</v>
      </c>
      <c r="D7652" s="426">
        <v>27.031933333333335</v>
      </c>
      <c r="E7652" s="14">
        <v>3.6058471676280446</v>
      </c>
      <c r="F7652" s="14">
        <v>0</v>
      </c>
    </row>
    <row r="7653" spans="1:6" x14ac:dyDescent="0.3">
      <c r="A7653" s="425">
        <v>49286</v>
      </c>
      <c r="B7653" s="12">
        <v>342</v>
      </c>
      <c r="C7653" s="426">
        <v>3.0333333333333332</v>
      </c>
      <c r="D7653" s="426">
        <v>27.188377777777774</v>
      </c>
      <c r="E7653" s="14">
        <v>3.6740293481119477</v>
      </c>
      <c r="F7653" s="14">
        <v>0</v>
      </c>
    </row>
    <row r="7654" spans="1:6" x14ac:dyDescent="0.3">
      <c r="A7654" s="425">
        <v>49287</v>
      </c>
      <c r="B7654" s="12">
        <v>343</v>
      </c>
      <c r="C7654" s="426">
        <v>6.1428571428571432</v>
      </c>
      <c r="D7654" s="426">
        <v>26.906777777777776</v>
      </c>
      <c r="E7654" s="14">
        <v>3.5520857765371234</v>
      </c>
      <c r="F7654" s="14">
        <v>0</v>
      </c>
    </row>
    <row r="7655" spans="1:6" x14ac:dyDescent="0.3">
      <c r="A7655" s="425">
        <v>49288</v>
      </c>
      <c r="B7655" s="12">
        <v>344</v>
      </c>
      <c r="C7655" s="426">
        <v>8.6083333333333325</v>
      </c>
      <c r="D7655" s="426">
        <v>26.77252</v>
      </c>
      <c r="E7655" s="14">
        <v>3.4951858795479032</v>
      </c>
      <c r="F7655" s="14">
        <v>0</v>
      </c>
    </row>
    <row r="7656" spans="1:6" x14ac:dyDescent="0.3">
      <c r="A7656" s="425">
        <v>49289</v>
      </c>
      <c r="B7656" s="12">
        <v>345</v>
      </c>
      <c r="C7656" s="426">
        <v>10.75</v>
      </c>
      <c r="D7656" s="426">
        <v>26.813479999999998</v>
      </c>
      <c r="E7656" s="14">
        <v>3.5124607414811226</v>
      </c>
      <c r="F7656" s="14">
        <v>0</v>
      </c>
    </row>
    <row r="7657" spans="1:6" x14ac:dyDescent="0.3">
      <c r="A7657" s="425">
        <v>49290</v>
      </c>
      <c r="B7657" s="12">
        <v>346</v>
      </c>
      <c r="C7657" s="426">
        <v>11.9</v>
      </c>
      <c r="D7657" s="426">
        <v>26.762280000000004</v>
      </c>
      <c r="E7657" s="14">
        <v>3.4908787278482825</v>
      </c>
      <c r="F7657" s="14">
        <v>0</v>
      </c>
    </row>
    <row r="7658" spans="1:6" x14ac:dyDescent="0.3">
      <c r="A7658" s="425">
        <v>49291</v>
      </c>
      <c r="B7658" s="12">
        <v>347</v>
      </c>
      <c r="C7658" s="426">
        <v>10.692857142857141</v>
      </c>
      <c r="D7658" s="426">
        <v>26.887720000000002</v>
      </c>
      <c r="E7658" s="14">
        <v>3.5439603379882318</v>
      </c>
      <c r="F7658" s="14">
        <v>0</v>
      </c>
    </row>
    <row r="7659" spans="1:6" x14ac:dyDescent="0.3">
      <c r="A7659" s="425">
        <v>49292</v>
      </c>
      <c r="B7659" s="12">
        <v>348</v>
      </c>
      <c r="C7659" s="426">
        <v>16.95</v>
      </c>
      <c r="D7659" s="426">
        <v>26.713639999999998</v>
      </c>
      <c r="E7659" s="14">
        <v>3.4704828510289714</v>
      </c>
      <c r="F7659" s="14">
        <v>0</v>
      </c>
    </row>
    <row r="7660" spans="1:6" x14ac:dyDescent="0.3">
      <c r="A7660" s="425">
        <v>49293</v>
      </c>
      <c r="B7660" s="12">
        <v>349</v>
      </c>
      <c r="C7660" s="426">
        <v>2.4500000000000002</v>
      </c>
      <c r="D7660" s="426">
        <v>26.83652</v>
      </c>
      <c r="E7660" s="14">
        <v>3.522210402537147</v>
      </c>
      <c r="F7660" s="14">
        <v>0</v>
      </c>
    </row>
    <row r="7661" spans="1:6" x14ac:dyDescent="0.3">
      <c r="A7661" s="425">
        <v>49294</v>
      </c>
      <c r="B7661" s="12">
        <v>350</v>
      </c>
      <c r="C7661" s="426">
        <v>15.488888888888889</v>
      </c>
      <c r="D7661" s="426">
        <v>26.997799999999998</v>
      </c>
      <c r="E7661" s="14">
        <v>3.5911159765983505</v>
      </c>
      <c r="F7661" s="14">
        <v>0</v>
      </c>
    </row>
    <row r="7662" spans="1:6" x14ac:dyDescent="0.3">
      <c r="A7662" s="425">
        <v>49295</v>
      </c>
      <c r="B7662" s="12">
        <v>351</v>
      </c>
      <c r="C7662" s="426">
        <v>7.4400000000000022</v>
      </c>
      <c r="D7662" s="426">
        <v>26.953000000000003</v>
      </c>
      <c r="E7662" s="14">
        <v>3.5718598572620572</v>
      </c>
      <c r="F7662" s="14">
        <v>0</v>
      </c>
    </row>
    <row r="7663" spans="1:6" x14ac:dyDescent="0.3">
      <c r="A7663" s="425">
        <v>49296</v>
      </c>
      <c r="B7663" s="12">
        <v>352</v>
      </c>
      <c r="C7663" s="426">
        <v>8.2499999999999982</v>
      </c>
      <c r="D7663" s="426">
        <v>26.959400000000002</v>
      </c>
      <c r="E7663" s="14">
        <v>3.5746052756087985</v>
      </c>
      <c r="F7663" s="14">
        <v>0</v>
      </c>
    </row>
    <row r="7664" spans="1:6" x14ac:dyDescent="0.3">
      <c r="A7664" s="425">
        <v>49297</v>
      </c>
      <c r="B7664" s="12">
        <v>353</v>
      </c>
      <c r="C7664" s="426">
        <v>16.485714285714288</v>
      </c>
      <c r="D7664" s="426">
        <v>26.785320000000002</v>
      </c>
      <c r="E7664" s="14">
        <v>3.5005763216698256</v>
      </c>
      <c r="F7664" s="14">
        <v>0</v>
      </c>
    </row>
    <row r="7665" spans="1:6" x14ac:dyDescent="0.3">
      <c r="A7665" s="425">
        <v>49298</v>
      </c>
      <c r="B7665" s="12">
        <v>354</v>
      </c>
      <c r="C7665" s="426">
        <v>7.46875</v>
      </c>
      <c r="D7665" s="426">
        <v>26.647933333333334</v>
      </c>
      <c r="E7665" s="14">
        <v>3.4430958083634895</v>
      </c>
      <c r="F7665" s="14">
        <v>0</v>
      </c>
    </row>
    <row r="7666" spans="1:6" x14ac:dyDescent="0.3">
      <c r="A7666" s="425">
        <v>49299</v>
      </c>
      <c r="B7666" s="12">
        <v>355</v>
      </c>
      <c r="C7666" s="426">
        <v>8.1000000000000014</v>
      </c>
      <c r="D7666" s="426">
        <v>26.995240000000003</v>
      </c>
      <c r="E7666" s="14">
        <v>3.5900132253627581</v>
      </c>
      <c r="F7666" s="14">
        <v>0</v>
      </c>
    </row>
    <row r="7667" spans="1:6" x14ac:dyDescent="0.3">
      <c r="A7667" s="425">
        <v>49300</v>
      </c>
      <c r="B7667" s="12">
        <v>356</v>
      </c>
      <c r="C7667" s="426">
        <v>3.5944444444444446</v>
      </c>
      <c r="D7667" s="426">
        <v>26.773800000000001</v>
      </c>
      <c r="E7667" s="14">
        <v>3.4957245985916239</v>
      </c>
      <c r="F7667" s="14">
        <v>0</v>
      </c>
    </row>
    <row r="7668" spans="1:6" x14ac:dyDescent="0.3">
      <c r="A7668" s="425">
        <v>49301</v>
      </c>
      <c r="B7668" s="12">
        <v>357</v>
      </c>
      <c r="C7668" s="426">
        <v>6.1437499999999998</v>
      </c>
      <c r="D7668" s="426">
        <v>26.821800000000003</v>
      </c>
      <c r="E7668" s="14">
        <v>3.515978747311348</v>
      </c>
      <c r="F7668" s="14">
        <v>0</v>
      </c>
    </row>
    <row r="7669" spans="1:6" x14ac:dyDescent="0.3">
      <c r="A7669" s="425">
        <v>49302</v>
      </c>
      <c r="B7669" s="12">
        <v>358</v>
      </c>
      <c r="C7669" s="426">
        <v>5.9333333333333336</v>
      </c>
      <c r="D7669" s="426">
        <v>26.83652</v>
      </c>
      <c r="E7669" s="14">
        <v>3.522210402537147</v>
      </c>
      <c r="F7669" s="14">
        <v>0</v>
      </c>
    </row>
    <row r="7670" spans="1:6" x14ac:dyDescent="0.3">
      <c r="A7670" s="425">
        <v>49303</v>
      </c>
      <c r="B7670" s="12">
        <v>359</v>
      </c>
      <c r="C7670" s="426">
        <v>7.5625</v>
      </c>
      <c r="D7670" s="426">
        <v>26.577960000000004</v>
      </c>
      <c r="E7670" s="14">
        <v>3.414138788927795</v>
      </c>
      <c r="F7670" s="14">
        <v>0</v>
      </c>
    </row>
    <row r="7671" spans="1:6" x14ac:dyDescent="0.3">
      <c r="A7671" s="425">
        <v>49304</v>
      </c>
      <c r="B7671" s="12">
        <v>360</v>
      </c>
      <c r="C7671" s="426">
        <v>5.8611111111111107</v>
      </c>
      <c r="D7671" s="426">
        <v>26.852733333333333</v>
      </c>
      <c r="E7671" s="14">
        <v>3.5290853374816913</v>
      </c>
      <c r="F7671" s="14">
        <v>0</v>
      </c>
    </row>
    <row r="7672" spans="1:6" x14ac:dyDescent="0.3">
      <c r="A7672" s="425">
        <v>49305</v>
      </c>
      <c r="B7672" s="12">
        <v>361</v>
      </c>
      <c r="C7672" s="426">
        <v>7.8166666666666664</v>
      </c>
      <c r="D7672" s="426">
        <v>26.881177777777779</v>
      </c>
      <c r="E7672" s="14">
        <v>3.5411747163670042</v>
      </c>
      <c r="F7672" s="14">
        <v>0</v>
      </c>
    </row>
    <row r="7673" spans="1:6" x14ac:dyDescent="0.3">
      <c r="A7673" s="425">
        <v>49306</v>
      </c>
      <c r="B7673" s="12">
        <v>362</v>
      </c>
      <c r="C7673" s="426">
        <v>6.614285714285713</v>
      </c>
      <c r="D7673" s="426">
        <v>26.572200000000002</v>
      </c>
      <c r="E7673" s="14">
        <v>3.4117646914853328</v>
      </c>
      <c r="F7673" s="14">
        <v>0</v>
      </c>
    </row>
    <row r="7674" spans="1:6" x14ac:dyDescent="0.3">
      <c r="A7674" s="425">
        <v>49307</v>
      </c>
      <c r="B7674" s="12">
        <v>363</v>
      </c>
      <c r="C7674" s="426">
        <v>11.285714285714286</v>
      </c>
      <c r="D7674" s="426">
        <v>26.650777777777776</v>
      </c>
      <c r="E7674" s="14">
        <v>3.4442774662483098</v>
      </c>
      <c r="F7674" s="14">
        <v>0</v>
      </c>
    </row>
    <row r="7675" spans="1:6" x14ac:dyDescent="0.3">
      <c r="A7675" s="425">
        <v>49308</v>
      </c>
      <c r="B7675" s="12">
        <v>364</v>
      </c>
      <c r="C7675" s="426">
        <v>8.18888888888889</v>
      </c>
      <c r="D7675" s="426">
        <v>26.443133333333332</v>
      </c>
      <c r="E7675" s="14">
        <v>3.3589477497635163</v>
      </c>
      <c r="F7675" s="14">
        <v>0</v>
      </c>
    </row>
    <row r="7676" spans="1:6" x14ac:dyDescent="0.3">
      <c r="A7676" s="425">
        <v>49309</v>
      </c>
      <c r="B7676" s="12">
        <v>365</v>
      </c>
      <c r="C7676" s="426">
        <v>3.5124999999999997</v>
      </c>
      <c r="D7676" s="426">
        <v>26.63086666666667</v>
      </c>
      <c r="E7676" s="14">
        <v>3.436013319501412</v>
      </c>
      <c r="F7676" s="14">
        <v>0</v>
      </c>
    </row>
    <row r="7677" spans="1:6" x14ac:dyDescent="0.3">
      <c r="A7677" s="425">
        <v>49310</v>
      </c>
      <c r="B7677" s="12">
        <v>1</v>
      </c>
      <c r="C7677" s="426">
        <v>19</v>
      </c>
      <c r="D7677" s="426">
        <v>26.366333333333337</v>
      </c>
      <c r="E7677" s="14">
        <v>3.32786426308886</v>
      </c>
      <c r="F7677" s="14">
        <v>0</v>
      </c>
    </row>
    <row r="7678" spans="1:6" x14ac:dyDescent="0.3">
      <c r="A7678" s="425">
        <v>49311</v>
      </c>
      <c r="B7678" s="12">
        <v>2</v>
      </c>
      <c r="C7678" s="426">
        <v>25.112500000000001</v>
      </c>
      <c r="D7678" s="426">
        <v>26.391080000000002</v>
      </c>
      <c r="E7678" s="14">
        <v>3.3378520236023852</v>
      </c>
      <c r="F7678" s="14">
        <v>0</v>
      </c>
    </row>
    <row r="7679" spans="1:6" x14ac:dyDescent="0.3">
      <c r="A7679" s="425">
        <v>49312</v>
      </c>
      <c r="B7679" s="12">
        <v>3</v>
      </c>
      <c r="C7679" s="426">
        <v>6.625</v>
      </c>
      <c r="D7679" s="426">
        <v>26.649640000000005</v>
      </c>
      <c r="E7679" s="14">
        <v>3.4438047604652868</v>
      </c>
      <c r="F7679" s="14">
        <v>0</v>
      </c>
    </row>
    <row r="7680" spans="1:6" x14ac:dyDescent="0.3">
      <c r="A7680" s="425">
        <v>49313</v>
      </c>
      <c r="B7680" s="12">
        <v>4</v>
      </c>
      <c r="C7680" s="426">
        <v>4.6187500000000004</v>
      </c>
      <c r="D7680" s="426">
        <v>26.739240000000002</v>
      </c>
      <c r="E7680" s="14">
        <v>3.4812045339453439</v>
      </c>
      <c r="F7680" s="14">
        <v>0</v>
      </c>
    </row>
    <row r="7681" spans="1:6" x14ac:dyDescent="0.3">
      <c r="A7681" s="425">
        <v>49314</v>
      </c>
      <c r="B7681" s="12">
        <v>5</v>
      </c>
      <c r="C7681" s="426">
        <v>4.8722222222222227</v>
      </c>
      <c r="D7681" s="426">
        <v>26.536999999999999</v>
      </c>
      <c r="E7681" s="14">
        <v>3.3972878730950749</v>
      </c>
      <c r="F7681" s="14">
        <v>0</v>
      </c>
    </row>
    <row r="7682" spans="1:6" x14ac:dyDescent="0.3">
      <c r="A7682" s="425">
        <v>49315</v>
      </c>
      <c r="B7682" s="12">
        <v>6</v>
      </c>
      <c r="C7682" s="426">
        <v>2.1111111111111112</v>
      </c>
      <c r="D7682" s="426">
        <v>26.64452</v>
      </c>
      <c r="E7682" s="14">
        <v>3.441678287793565</v>
      </c>
      <c r="F7682" s="14">
        <v>0</v>
      </c>
    </row>
    <row r="7683" spans="1:6" x14ac:dyDescent="0.3">
      <c r="A7683" s="425">
        <v>49316</v>
      </c>
      <c r="B7683" s="12">
        <v>7</v>
      </c>
      <c r="C7683" s="426">
        <v>3.9649999999999999</v>
      </c>
      <c r="D7683" s="426">
        <v>26.69828</v>
      </c>
      <c r="E7683" s="14">
        <v>3.4640636859608467</v>
      </c>
      <c r="F7683" s="14">
        <v>0</v>
      </c>
    </row>
    <row r="7684" spans="1:6" x14ac:dyDescent="0.3">
      <c r="A7684" s="425">
        <v>49317</v>
      </c>
      <c r="B7684" s="12">
        <v>8</v>
      </c>
      <c r="C7684" s="426">
        <v>6.1150000000000002</v>
      </c>
      <c r="D7684" s="426">
        <v>26.723880000000001</v>
      </c>
      <c r="E7684" s="14">
        <v>3.4747680619895815</v>
      </c>
      <c r="F7684" s="14">
        <v>0</v>
      </c>
    </row>
    <row r="7685" spans="1:6" x14ac:dyDescent="0.3">
      <c r="A7685" s="425">
        <v>49318</v>
      </c>
      <c r="B7685" s="12">
        <v>9</v>
      </c>
      <c r="C7685" s="426">
        <v>7.5299999999999994</v>
      </c>
      <c r="D7685" s="426">
        <v>26.51652</v>
      </c>
      <c r="E7685" s="14">
        <v>3.3888899358487299</v>
      </c>
      <c r="F7685" s="14">
        <v>0</v>
      </c>
    </row>
    <row r="7686" spans="1:6" x14ac:dyDescent="0.3">
      <c r="A7686" s="425">
        <v>49319</v>
      </c>
      <c r="B7686" s="12">
        <v>10</v>
      </c>
      <c r="C7686" s="426">
        <v>8.5500000000000007</v>
      </c>
      <c r="D7686" s="426">
        <v>26.462760000000003</v>
      </c>
      <c r="E7686" s="14">
        <v>3.3669325236415926</v>
      </c>
      <c r="F7686" s="14">
        <v>0</v>
      </c>
    </row>
    <row r="7687" spans="1:6" x14ac:dyDescent="0.3">
      <c r="A7687" s="425">
        <v>49320</v>
      </c>
      <c r="B7687" s="12">
        <v>11</v>
      </c>
      <c r="C7687" s="426">
        <v>11.172222222222222</v>
      </c>
      <c r="D7687" s="426">
        <v>26.621480000000002</v>
      </c>
      <c r="E7687" s="14">
        <v>3.4321233987446815</v>
      </c>
      <c r="F7687" s="14">
        <v>0</v>
      </c>
    </row>
    <row r="7688" spans="1:6" x14ac:dyDescent="0.3">
      <c r="A7688" s="425">
        <v>49321</v>
      </c>
      <c r="B7688" s="12">
        <v>12</v>
      </c>
      <c r="C7688" s="426">
        <v>9.8555555555555561</v>
      </c>
      <c r="D7688" s="426">
        <v>26.539560000000002</v>
      </c>
      <c r="E7688" s="14">
        <v>3.3983389046961685</v>
      </c>
      <c r="F7688" s="14">
        <v>0</v>
      </c>
    </row>
    <row r="7689" spans="1:6" x14ac:dyDescent="0.3">
      <c r="A7689" s="425">
        <v>49322</v>
      </c>
      <c r="B7689" s="12">
        <v>13</v>
      </c>
      <c r="C7689" s="426">
        <v>5.4</v>
      </c>
      <c r="D7689" s="426">
        <v>26.60868</v>
      </c>
      <c r="E7689" s="14">
        <v>3.4268251894577695</v>
      </c>
      <c r="F7689" s="14">
        <v>0</v>
      </c>
    </row>
    <row r="7690" spans="1:6" x14ac:dyDescent="0.3">
      <c r="A7690" s="425">
        <v>49323</v>
      </c>
      <c r="B7690" s="12">
        <v>14</v>
      </c>
      <c r="C7690" s="426">
        <v>3.3875000000000002</v>
      </c>
      <c r="D7690" s="426">
        <v>26.636839999999999</v>
      </c>
      <c r="E7690" s="14">
        <v>3.4384907364441695</v>
      </c>
      <c r="F7690" s="14">
        <v>0</v>
      </c>
    </row>
    <row r="7691" spans="1:6" x14ac:dyDescent="0.3">
      <c r="A7691" s="425">
        <v>49324</v>
      </c>
      <c r="B7691" s="12">
        <v>15</v>
      </c>
      <c r="C7691" s="426">
        <v>19.542857142857144</v>
      </c>
      <c r="D7691" s="426">
        <v>26.316839999999999</v>
      </c>
      <c r="E7691" s="14">
        <v>3.3079685746657641</v>
      </c>
      <c r="F7691" s="14">
        <v>0</v>
      </c>
    </row>
    <row r="7692" spans="1:6" x14ac:dyDescent="0.3">
      <c r="A7692" s="425">
        <v>49325</v>
      </c>
      <c r="B7692" s="12">
        <v>16</v>
      </c>
      <c r="C7692" s="426">
        <v>12.549999999999999</v>
      </c>
      <c r="D7692" s="426">
        <v>26.575400000000002</v>
      </c>
      <c r="E7692" s="14">
        <v>3.4130834551385565</v>
      </c>
      <c r="F7692" s="14">
        <v>0</v>
      </c>
    </row>
    <row r="7693" spans="1:6" x14ac:dyDescent="0.3">
      <c r="A7693" s="425">
        <v>49326</v>
      </c>
      <c r="B7693" s="12">
        <v>17</v>
      </c>
      <c r="C7693" s="426">
        <v>8</v>
      </c>
      <c r="D7693" s="426">
        <v>26.636839999999999</v>
      </c>
      <c r="E7693" s="14">
        <v>3.4384907364441695</v>
      </c>
      <c r="F7693" s="14">
        <v>0</v>
      </c>
    </row>
    <row r="7694" spans="1:6" x14ac:dyDescent="0.3">
      <c r="A7694" s="425">
        <v>49327</v>
      </c>
      <c r="B7694" s="12">
        <v>18</v>
      </c>
      <c r="C7694" s="426">
        <v>15.622222222222222</v>
      </c>
      <c r="D7694" s="426">
        <v>26.59844</v>
      </c>
      <c r="E7694" s="14">
        <v>3.4225917941745738</v>
      </c>
      <c r="F7694" s="14">
        <v>0</v>
      </c>
    </row>
    <row r="7695" spans="1:6" x14ac:dyDescent="0.3">
      <c r="A7695" s="425">
        <v>49328</v>
      </c>
      <c r="B7695" s="12">
        <v>19</v>
      </c>
      <c r="C7695" s="426">
        <v>5.54</v>
      </c>
      <c r="D7695" s="426">
        <v>26.368040000000001</v>
      </c>
      <c r="E7695" s="14">
        <v>3.3285522193021064</v>
      </c>
      <c r="F7695" s="14">
        <v>0</v>
      </c>
    </row>
    <row r="7696" spans="1:6" x14ac:dyDescent="0.3">
      <c r="A7696" s="425">
        <v>49329</v>
      </c>
      <c r="B7696" s="12">
        <v>20</v>
      </c>
      <c r="C7696" s="426">
        <v>7.6950000000000003</v>
      </c>
      <c r="D7696" s="426">
        <v>26.475559999999998</v>
      </c>
      <c r="E7696" s="14">
        <v>3.3721490359723365</v>
      </c>
      <c r="F7696" s="14">
        <v>0</v>
      </c>
    </row>
    <row r="7697" spans="1:6" x14ac:dyDescent="0.3">
      <c r="A7697" s="425">
        <v>49330</v>
      </c>
      <c r="B7697" s="12">
        <v>21</v>
      </c>
      <c r="C7697" s="426">
        <v>2.5062500000000001</v>
      </c>
      <c r="D7697" s="426">
        <v>26.713639999999998</v>
      </c>
      <c r="E7697" s="14">
        <v>3.4704828510289718</v>
      </c>
      <c r="F7697" s="14">
        <v>0</v>
      </c>
    </row>
    <row r="7698" spans="1:6" x14ac:dyDescent="0.3">
      <c r="A7698" s="425">
        <v>49331</v>
      </c>
      <c r="B7698" s="12">
        <v>22</v>
      </c>
      <c r="C7698" s="426">
        <v>12.11</v>
      </c>
      <c r="D7698" s="426">
        <v>26.626600000000003</v>
      </c>
      <c r="E7698" s="14">
        <v>3.4342446945165999</v>
      </c>
      <c r="F7698" s="14">
        <v>0</v>
      </c>
    </row>
    <row r="7699" spans="1:6" x14ac:dyDescent="0.3">
      <c r="A7699" s="425">
        <v>49332</v>
      </c>
      <c r="B7699" s="12">
        <v>23</v>
      </c>
      <c r="C7699" s="426">
        <v>5.6444444444444439</v>
      </c>
      <c r="D7699" s="426">
        <v>26.721320000000002</v>
      </c>
      <c r="E7699" s="14">
        <v>3.473696326564276</v>
      </c>
      <c r="F7699" s="14">
        <v>0</v>
      </c>
    </row>
    <row r="7700" spans="1:6" x14ac:dyDescent="0.3">
      <c r="A7700" s="425">
        <v>49333</v>
      </c>
      <c r="B7700" s="12">
        <v>24</v>
      </c>
      <c r="C7700" s="426">
        <v>1.03125</v>
      </c>
      <c r="D7700" s="426">
        <v>26.667559999999998</v>
      </c>
      <c r="E7700" s="14">
        <v>3.451256480250513</v>
      </c>
      <c r="F7700" s="14">
        <v>0</v>
      </c>
    </row>
    <row r="7701" spans="1:6" x14ac:dyDescent="0.3">
      <c r="A7701" s="425">
        <v>49334</v>
      </c>
      <c r="B7701" s="12">
        <v>25</v>
      </c>
      <c r="C7701" s="426">
        <v>3.2600000000000002</v>
      </c>
      <c r="D7701" s="426">
        <v>26.734120000000004</v>
      </c>
      <c r="E7701" s="14">
        <v>3.4790578889487258</v>
      </c>
      <c r="F7701" s="14">
        <v>0</v>
      </c>
    </row>
    <row r="7702" spans="1:6" x14ac:dyDescent="0.3">
      <c r="A7702" s="425">
        <v>49335</v>
      </c>
      <c r="B7702" s="12">
        <v>26</v>
      </c>
      <c r="C7702" s="426">
        <v>4.6375000000000002</v>
      </c>
      <c r="D7702" s="426">
        <v>26.585639999999998</v>
      </c>
      <c r="E7702" s="14">
        <v>3.4173065125242172</v>
      </c>
      <c r="F7702" s="14">
        <v>0</v>
      </c>
    </row>
    <row r="7703" spans="1:6" x14ac:dyDescent="0.3">
      <c r="A7703" s="425">
        <v>49336</v>
      </c>
      <c r="B7703" s="12">
        <v>27</v>
      </c>
      <c r="C7703" s="426">
        <v>12.264999999999999</v>
      </c>
      <c r="D7703" s="426">
        <v>26.59076</v>
      </c>
      <c r="E7703" s="14">
        <v>3.4194197637058745</v>
      </c>
      <c r="F7703" s="14">
        <v>0</v>
      </c>
    </row>
    <row r="7704" spans="1:6" x14ac:dyDescent="0.3">
      <c r="A7704" s="425">
        <v>49337</v>
      </c>
      <c r="B7704" s="12">
        <v>28</v>
      </c>
      <c r="C7704" s="426">
        <v>2.1222222222222222</v>
      </c>
      <c r="D7704" s="426">
        <v>26.529320000000002</v>
      </c>
      <c r="E7704" s="14">
        <v>3.3941364978127977</v>
      </c>
      <c r="F7704" s="14">
        <v>0</v>
      </c>
    </row>
    <row r="7705" spans="1:6" x14ac:dyDescent="0.3">
      <c r="A7705" s="425">
        <v>49338</v>
      </c>
      <c r="B7705" s="12">
        <v>29</v>
      </c>
      <c r="C7705" s="426">
        <v>4.9849999999999994</v>
      </c>
      <c r="D7705" s="426">
        <v>26.465888888888891</v>
      </c>
      <c r="E7705" s="14">
        <v>3.3682070110553153</v>
      </c>
      <c r="F7705" s="14">
        <v>0</v>
      </c>
    </row>
    <row r="7706" spans="1:6" x14ac:dyDescent="0.3">
      <c r="A7706" s="425">
        <v>49339</v>
      </c>
      <c r="B7706" s="12">
        <v>30</v>
      </c>
      <c r="C7706" s="426">
        <v>23.512499999999999</v>
      </c>
      <c r="D7706" s="426">
        <v>26.639400000000002</v>
      </c>
      <c r="E7706" s="14">
        <v>3.4395529659074855</v>
      </c>
      <c r="F7706" s="14">
        <v>0</v>
      </c>
    </row>
    <row r="7707" spans="1:6" x14ac:dyDescent="0.3">
      <c r="A7707" s="425">
        <v>49340</v>
      </c>
      <c r="B7707" s="12">
        <v>31</v>
      </c>
      <c r="C7707" s="426">
        <v>7.1099999999999994</v>
      </c>
      <c r="D7707" s="426">
        <v>26.398759999999999</v>
      </c>
      <c r="E7707" s="14">
        <v>3.3409570895002476</v>
      </c>
      <c r="F7707" s="14">
        <v>0</v>
      </c>
    </row>
    <row r="7708" spans="1:6" x14ac:dyDescent="0.3">
      <c r="A7708" s="425">
        <v>49341</v>
      </c>
      <c r="B7708" s="12">
        <v>32</v>
      </c>
      <c r="C7708" s="426">
        <v>12.071428571428571</v>
      </c>
      <c r="D7708" s="426">
        <v>26.398759999999999</v>
      </c>
      <c r="E7708" s="14">
        <v>3.3137948367400822</v>
      </c>
      <c r="F7708" s="14">
        <v>0</v>
      </c>
    </row>
    <row r="7709" spans="1:6" x14ac:dyDescent="0.3">
      <c r="A7709" s="425">
        <v>49342</v>
      </c>
      <c r="B7709" s="12">
        <v>33</v>
      </c>
      <c r="C7709" s="426">
        <v>16.84375</v>
      </c>
      <c r="D7709" s="426">
        <v>26.304040000000004</v>
      </c>
      <c r="E7709" s="14">
        <v>3.2759880825449814</v>
      </c>
      <c r="F7709" s="14">
        <v>0</v>
      </c>
    </row>
    <row r="7710" spans="1:6" x14ac:dyDescent="0.3">
      <c r="A7710" s="425">
        <v>49343</v>
      </c>
      <c r="B7710" s="12">
        <v>34</v>
      </c>
      <c r="C7710" s="426">
        <v>8.9500000000000011</v>
      </c>
      <c r="D7710" s="426">
        <v>26.457639999999998</v>
      </c>
      <c r="E7710" s="14">
        <v>3.3374914326724672</v>
      </c>
      <c r="F7710" s="14">
        <v>0</v>
      </c>
    </row>
    <row r="7711" spans="1:6" x14ac:dyDescent="0.3">
      <c r="A7711" s="425">
        <v>49344</v>
      </c>
      <c r="B7711" s="12">
        <v>35</v>
      </c>
      <c r="C7711" s="426">
        <v>3.4833333333333334</v>
      </c>
      <c r="D7711" s="426">
        <v>26.48836</v>
      </c>
      <c r="E7711" s="14">
        <v>3.349914383142397</v>
      </c>
      <c r="F7711" s="14">
        <v>0</v>
      </c>
    </row>
    <row r="7712" spans="1:6" x14ac:dyDescent="0.3">
      <c r="A7712" s="425">
        <v>49345</v>
      </c>
      <c r="B7712" s="12">
        <v>36</v>
      </c>
      <c r="C7712" s="426">
        <v>8.6</v>
      </c>
      <c r="D7712" s="426">
        <v>26.403880000000001</v>
      </c>
      <c r="E7712" s="14">
        <v>3.315849465378963</v>
      </c>
      <c r="F7712" s="14">
        <v>0</v>
      </c>
    </row>
    <row r="7713" spans="1:6" x14ac:dyDescent="0.3">
      <c r="A7713" s="425">
        <v>49346</v>
      </c>
      <c r="B7713" s="12">
        <v>37</v>
      </c>
      <c r="C7713" s="426">
        <v>5.5277777777777777</v>
      </c>
      <c r="D7713" s="426">
        <v>26.659880000000001</v>
      </c>
      <c r="E7713" s="14">
        <v>3.4200281414433102</v>
      </c>
      <c r="F7713" s="14">
        <v>0</v>
      </c>
    </row>
    <row r="7714" spans="1:6" x14ac:dyDescent="0.3">
      <c r="A7714" s="425">
        <v>49347</v>
      </c>
      <c r="B7714" s="12">
        <v>38</v>
      </c>
      <c r="C7714" s="426">
        <v>10.029999999999999</v>
      </c>
      <c r="D7714" s="426">
        <v>26.50628</v>
      </c>
      <c r="E7714" s="14">
        <v>3.3571799729257874</v>
      </c>
      <c r="F7714" s="14">
        <v>0</v>
      </c>
    </row>
    <row r="7715" spans="1:6" x14ac:dyDescent="0.3">
      <c r="A7715" s="425">
        <v>49348</v>
      </c>
      <c r="B7715" s="12">
        <v>39</v>
      </c>
      <c r="C7715" s="426">
        <v>10.78888888888889</v>
      </c>
      <c r="D7715" s="426">
        <v>26.508839999999999</v>
      </c>
      <c r="E7715" s="14">
        <v>3.3582190499716496</v>
      </c>
      <c r="F7715" s="14">
        <v>0</v>
      </c>
    </row>
    <row r="7716" spans="1:6" x14ac:dyDescent="0.3">
      <c r="A7716" s="425">
        <v>49349</v>
      </c>
      <c r="B7716" s="12">
        <v>40</v>
      </c>
      <c r="C7716" s="426">
        <v>6.58</v>
      </c>
      <c r="D7716" s="426">
        <v>26.542120000000004</v>
      </c>
      <c r="E7716" s="14">
        <v>3.3717529040419318</v>
      </c>
      <c r="F7716" s="14">
        <v>0</v>
      </c>
    </row>
    <row r="7717" spans="1:6" x14ac:dyDescent="0.3">
      <c r="A7717" s="425">
        <v>49350</v>
      </c>
      <c r="B7717" s="12">
        <v>41</v>
      </c>
      <c r="C7717" s="426">
        <v>6.5055555555555555</v>
      </c>
      <c r="D7717" s="426">
        <v>26.437159999999999</v>
      </c>
      <c r="E7717" s="14">
        <v>3.3292321462019645</v>
      </c>
      <c r="F7717" s="14">
        <v>0</v>
      </c>
    </row>
    <row r="7718" spans="1:6" x14ac:dyDescent="0.3">
      <c r="A7718" s="425">
        <v>49351</v>
      </c>
      <c r="B7718" s="12">
        <v>42</v>
      </c>
      <c r="C7718" s="426">
        <v>10.490000000000002</v>
      </c>
      <c r="D7718" s="426">
        <v>26.411559999999998</v>
      </c>
      <c r="E7718" s="14">
        <v>3.3189335303552912</v>
      </c>
      <c r="F7718" s="14">
        <v>0</v>
      </c>
    </row>
    <row r="7719" spans="1:6" x14ac:dyDescent="0.3">
      <c r="A7719" s="425">
        <v>49352</v>
      </c>
      <c r="B7719" s="12">
        <v>43</v>
      </c>
      <c r="C7719" s="426">
        <v>17.12777777777778</v>
      </c>
      <c r="D7719" s="426">
        <v>26.352679999999999</v>
      </c>
      <c r="E7719" s="14">
        <v>3.2953540715741592</v>
      </c>
      <c r="F7719" s="14">
        <v>0</v>
      </c>
    </row>
    <row r="7720" spans="1:6" x14ac:dyDescent="0.3">
      <c r="A7720" s="425">
        <v>49353</v>
      </c>
      <c r="B7720" s="12">
        <v>44</v>
      </c>
      <c r="C7720" s="426">
        <v>5.0250000000000004</v>
      </c>
      <c r="D7720" s="426">
        <v>26.401320000000002</v>
      </c>
      <c r="E7720" s="14">
        <v>3.3148220096089664</v>
      </c>
      <c r="F7720" s="14">
        <v>0</v>
      </c>
    </row>
    <row r="7721" spans="1:6" x14ac:dyDescent="0.3">
      <c r="A7721" s="425">
        <v>49354</v>
      </c>
      <c r="B7721" s="12">
        <v>45</v>
      </c>
      <c r="C7721" s="426">
        <v>17.324999999999999</v>
      </c>
      <c r="D7721" s="426">
        <v>26.377711111111111</v>
      </c>
      <c r="E7721" s="14">
        <v>3.3053599155901288</v>
      </c>
      <c r="F7721" s="14">
        <v>0</v>
      </c>
    </row>
    <row r="7722" spans="1:6" x14ac:dyDescent="0.3">
      <c r="A7722" s="425">
        <v>49355</v>
      </c>
      <c r="B7722" s="12">
        <v>46</v>
      </c>
      <c r="C7722" s="426">
        <v>1.9666666666666666</v>
      </c>
      <c r="D7722" s="426">
        <v>26.389088888888889</v>
      </c>
      <c r="E7722" s="14">
        <v>3.3099169585459203</v>
      </c>
      <c r="F7722" s="14">
        <v>0</v>
      </c>
    </row>
    <row r="7723" spans="1:6" x14ac:dyDescent="0.3">
      <c r="A7723" s="425">
        <v>49356</v>
      </c>
      <c r="B7723" s="12">
        <v>47</v>
      </c>
      <c r="C7723" s="426">
        <v>11.284999999999998</v>
      </c>
      <c r="D7723" s="426">
        <v>26.329640000000005</v>
      </c>
      <c r="E7723" s="14">
        <v>3.2861680109529412</v>
      </c>
      <c r="F7723" s="14">
        <v>0</v>
      </c>
    </row>
    <row r="7724" spans="1:6" x14ac:dyDescent="0.3">
      <c r="A7724" s="425">
        <v>49357</v>
      </c>
      <c r="B7724" s="12">
        <v>48</v>
      </c>
      <c r="C7724" s="426">
        <v>5.7700000000000005</v>
      </c>
      <c r="D7724" s="426">
        <v>26.283560000000001</v>
      </c>
      <c r="E7724" s="14">
        <v>3.2678644387754767</v>
      </c>
      <c r="F7724" s="14">
        <v>0</v>
      </c>
    </row>
    <row r="7725" spans="1:6" x14ac:dyDescent="0.3">
      <c r="A7725" s="425">
        <v>49358</v>
      </c>
      <c r="B7725" s="12">
        <v>49</v>
      </c>
      <c r="C7725" s="426">
        <v>14.875</v>
      </c>
      <c r="D7725" s="426">
        <v>26.311720000000001</v>
      </c>
      <c r="E7725" s="14">
        <v>3.279039099799665</v>
      </c>
      <c r="F7725" s="14">
        <v>0</v>
      </c>
    </row>
    <row r="7726" spans="1:6" x14ac:dyDescent="0.3">
      <c r="A7726" s="425">
        <v>49359</v>
      </c>
      <c r="B7726" s="12">
        <v>50</v>
      </c>
      <c r="C7726" s="426">
        <v>13.855</v>
      </c>
      <c r="D7726" s="426">
        <v>26.201640000000005</v>
      </c>
      <c r="E7726" s="14">
        <v>3.2355500206609391</v>
      </c>
      <c r="F7726" s="14">
        <v>0</v>
      </c>
    </row>
    <row r="7727" spans="1:6" x14ac:dyDescent="0.3">
      <c r="A7727" s="425">
        <v>49360</v>
      </c>
      <c r="B7727" s="12">
        <v>51</v>
      </c>
      <c r="C7727" s="426">
        <v>4.9666666666666668</v>
      </c>
      <c r="D7727" s="426">
        <v>26.48068</v>
      </c>
      <c r="E7727" s="14">
        <v>3.3468048162069746</v>
      </c>
      <c r="F7727" s="14">
        <v>0</v>
      </c>
    </row>
    <row r="7728" spans="1:6" x14ac:dyDescent="0.3">
      <c r="A7728" s="425">
        <v>49361</v>
      </c>
      <c r="B7728" s="12">
        <v>52</v>
      </c>
      <c r="C7728" s="426">
        <v>10.005555555555553</v>
      </c>
      <c r="D7728" s="426">
        <v>26.237480000000001</v>
      </c>
      <c r="E7728" s="14">
        <v>3.2496521386892354</v>
      </c>
      <c r="F7728" s="14">
        <v>0</v>
      </c>
    </row>
    <row r="7729" spans="1:6" x14ac:dyDescent="0.3">
      <c r="A7729" s="425">
        <v>49362</v>
      </c>
      <c r="B7729" s="12">
        <v>53</v>
      </c>
      <c r="C7729" s="426">
        <v>7.5650000000000004</v>
      </c>
      <c r="D7729" s="426">
        <v>26.47044</v>
      </c>
      <c r="E7729" s="14">
        <v>3.3426626987086192</v>
      </c>
      <c r="F7729" s="14">
        <v>0</v>
      </c>
    </row>
    <row r="7730" spans="1:6" x14ac:dyDescent="0.3">
      <c r="A7730" s="425">
        <v>49363</v>
      </c>
      <c r="B7730" s="12">
        <v>54</v>
      </c>
      <c r="C7730" s="426">
        <v>12.25</v>
      </c>
      <c r="D7730" s="426">
        <v>26.490919999999999</v>
      </c>
      <c r="E7730" s="14">
        <v>3.3509514729849936</v>
      </c>
      <c r="F7730" s="14">
        <v>0</v>
      </c>
    </row>
    <row r="7731" spans="1:6" x14ac:dyDescent="0.3">
      <c r="A7731" s="425">
        <v>49364</v>
      </c>
      <c r="B7731" s="12">
        <v>55</v>
      </c>
      <c r="C7731" s="426">
        <v>9.21875</v>
      </c>
      <c r="D7731" s="426">
        <v>26.513960000000004</v>
      </c>
      <c r="E7731" s="14">
        <v>3.360298056058276</v>
      </c>
      <c r="F7731" s="14">
        <v>0</v>
      </c>
    </row>
    <row r="7732" spans="1:6" x14ac:dyDescent="0.3">
      <c r="A7732" s="425">
        <v>49365</v>
      </c>
      <c r="B7732" s="12">
        <v>56</v>
      </c>
      <c r="C7732" s="426">
        <v>7.7111111111111104</v>
      </c>
      <c r="D7732" s="426">
        <v>26.593320000000002</v>
      </c>
      <c r="E7732" s="14">
        <v>3.392668065375716</v>
      </c>
      <c r="F7732" s="14">
        <v>0</v>
      </c>
    </row>
    <row r="7733" spans="1:6" x14ac:dyDescent="0.3">
      <c r="A7733" s="425">
        <v>49366</v>
      </c>
      <c r="B7733" s="12">
        <v>57</v>
      </c>
      <c r="C7733" s="426">
        <v>7.8250000000000002</v>
      </c>
      <c r="D7733" s="426">
        <v>26.577960000000004</v>
      </c>
      <c r="E7733" s="14">
        <v>3.3863815630015521</v>
      </c>
      <c r="F7733" s="14">
        <v>0</v>
      </c>
    </row>
    <row r="7734" spans="1:6" x14ac:dyDescent="0.3">
      <c r="A7734" s="425">
        <v>49367</v>
      </c>
      <c r="B7734" s="12">
        <v>58</v>
      </c>
      <c r="C7734" s="426">
        <v>7.3944444444444439</v>
      </c>
      <c r="D7734" s="426">
        <v>26.409000000000006</v>
      </c>
      <c r="E7734" s="14">
        <v>3.3179052257261641</v>
      </c>
      <c r="F7734" s="14">
        <v>0</v>
      </c>
    </row>
    <row r="7735" spans="1:6" x14ac:dyDescent="0.3">
      <c r="A7735" s="425">
        <v>49368</v>
      </c>
      <c r="B7735" s="12">
        <v>59</v>
      </c>
      <c r="C7735" s="426">
        <v>9.0055555555555546</v>
      </c>
      <c r="D7735" s="426">
        <v>26.542120000000004</v>
      </c>
      <c r="E7735" s="14">
        <v>3.3717529040419318</v>
      </c>
      <c r="F7735" s="14">
        <v>0</v>
      </c>
    </row>
    <row r="7736" spans="1:6" x14ac:dyDescent="0.3">
      <c r="A7736" s="425">
        <v>49369</v>
      </c>
      <c r="B7736" s="12">
        <v>60</v>
      </c>
      <c r="C7736" s="426">
        <v>10.668749999999999</v>
      </c>
      <c r="D7736" s="426">
        <v>26.48836</v>
      </c>
      <c r="E7736" s="14">
        <v>3.3224560685264759</v>
      </c>
      <c r="F7736" s="14">
        <v>0</v>
      </c>
    </row>
    <row r="7737" spans="1:6" x14ac:dyDescent="0.3">
      <c r="A7737" s="425">
        <v>49370</v>
      </c>
      <c r="B7737" s="12">
        <v>61</v>
      </c>
      <c r="C7737" s="426">
        <v>13.237500000000001</v>
      </c>
      <c r="D7737" s="426">
        <v>26.411559999999998</v>
      </c>
      <c r="E7737" s="14">
        <v>3.2917291571556584</v>
      </c>
      <c r="F7737" s="14">
        <v>0</v>
      </c>
    </row>
    <row r="7738" spans="1:6" x14ac:dyDescent="0.3">
      <c r="A7738" s="425">
        <v>49371</v>
      </c>
      <c r="B7738" s="12">
        <v>62</v>
      </c>
      <c r="C7738" s="426">
        <v>13.399999999999999</v>
      </c>
      <c r="D7738" s="426">
        <v>26.096679999999999</v>
      </c>
      <c r="E7738" s="14">
        <v>3.1683823955380843</v>
      </c>
      <c r="F7738" s="14">
        <v>0</v>
      </c>
    </row>
    <row r="7739" spans="1:6" x14ac:dyDescent="0.3">
      <c r="A7739" s="425">
        <v>49372</v>
      </c>
      <c r="B7739" s="12">
        <v>63</v>
      </c>
      <c r="C7739" s="426">
        <v>11.177777777777779</v>
      </c>
      <c r="D7739" s="426">
        <v>26.209320000000002</v>
      </c>
      <c r="E7739" s="14">
        <v>3.2120216329933178</v>
      </c>
      <c r="F7739" s="14">
        <v>0</v>
      </c>
    </row>
    <row r="7740" spans="1:6" x14ac:dyDescent="0.3">
      <c r="A7740" s="425">
        <v>49373</v>
      </c>
      <c r="B7740" s="12">
        <v>64</v>
      </c>
      <c r="C7740" s="426">
        <v>8.9050000000000011</v>
      </c>
      <c r="D7740" s="426">
        <v>26.362920000000003</v>
      </c>
      <c r="E7740" s="14">
        <v>3.2723994828205978</v>
      </c>
      <c r="F7740" s="14">
        <v>0</v>
      </c>
    </row>
    <row r="7741" spans="1:6" x14ac:dyDescent="0.3">
      <c r="A7741" s="425">
        <v>49374</v>
      </c>
      <c r="B7741" s="12">
        <v>65</v>
      </c>
      <c r="C7741" s="426">
        <v>2.7571428571428571</v>
      </c>
      <c r="D7741" s="426">
        <v>26.588200000000001</v>
      </c>
      <c r="E7741" s="14">
        <v>3.3627798564298299</v>
      </c>
      <c r="F7741" s="14">
        <v>0</v>
      </c>
    </row>
    <row r="7742" spans="1:6" x14ac:dyDescent="0.3">
      <c r="A7742" s="425">
        <v>49375</v>
      </c>
      <c r="B7742" s="12">
        <v>66</v>
      </c>
      <c r="C7742" s="426">
        <v>15.13125</v>
      </c>
      <c r="D7742" s="426">
        <v>26.401320000000002</v>
      </c>
      <c r="E7742" s="14">
        <v>3.287651337399057</v>
      </c>
      <c r="F7742" s="14">
        <v>0</v>
      </c>
    </row>
    <row r="7743" spans="1:6" x14ac:dyDescent="0.3">
      <c r="A7743" s="425">
        <v>49376</v>
      </c>
      <c r="B7743" s="12">
        <v>67</v>
      </c>
      <c r="C7743" s="426">
        <v>17.407142857142855</v>
      </c>
      <c r="D7743" s="426">
        <v>26.4602</v>
      </c>
      <c r="E7743" s="14">
        <v>3.3111601588419477</v>
      </c>
      <c r="F7743" s="14">
        <v>0</v>
      </c>
    </row>
    <row r="7744" spans="1:6" x14ac:dyDescent="0.3">
      <c r="A7744" s="425">
        <v>49377</v>
      </c>
      <c r="B7744" s="12">
        <v>68</v>
      </c>
      <c r="C7744" s="426">
        <v>0.99375000000000002</v>
      </c>
      <c r="D7744" s="426">
        <v>26.595880000000001</v>
      </c>
      <c r="E7744" s="14">
        <v>3.3658994616454625</v>
      </c>
      <c r="F7744" s="14">
        <v>0</v>
      </c>
    </row>
    <row r="7745" spans="1:6" x14ac:dyDescent="0.3">
      <c r="A7745" s="425">
        <v>49378</v>
      </c>
      <c r="B7745" s="12">
        <v>69</v>
      </c>
      <c r="C7745" s="426">
        <v>2.0874999999999999</v>
      </c>
      <c r="D7745" s="426">
        <v>26.501159999999999</v>
      </c>
      <c r="E7745" s="14">
        <v>3.3276018291365066</v>
      </c>
      <c r="F7745" s="14">
        <v>0</v>
      </c>
    </row>
    <row r="7746" spans="1:6" x14ac:dyDescent="0.3">
      <c r="A7746" s="425">
        <v>49379</v>
      </c>
      <c r="B7746" s="12">
        <v>70</v>
      </c>
      <c r="C7746" s="426">
        <v>15.242857142857144</v>
      </c>
      <c r="D7746" s="426">
        <v>26.429480000000002</v>
      </c>
      <c r="E7746" s="14">
        <v>3.2988761491029455</v>
      </c>
      <c r="F7746" s="14">
        <v>0</v>
      </c>
    </row>
    <row r="7747" spans="1:6" x14ac:dyDescent="0.3">
      <c r="A7747" s="425">
        <v>49380</v>
      </c>
      <c r="B7747" s="12">
        <v>71</v>
      </c>
      <c r="C7747" s="426">
        <v>13.154999999999998</v>
      </c>
      <c r="D7747" s="426">
        <v>26.117159999999998</v>
      </c>
      <c r="E7747" s="14">
        <v>3.1762767773521445</v>
      </c>
      <c r="F7747" s="14">
        <v>0</v>
      </c>
    </row>
    <row r="7748" spans="1:6" x14ac:dyDescent="0.3">
      <c r="A7748" s="425">
        <v>49381</v>
      </c>
      <c r="B7748" s="12">
        <v>72</v>
      </c>
      <c r="C7748" s="426">
        <v>24.745000000000001</v>
      </c>
      <c r="D7748" s="426">
        <v>26.408999999999999</v>
      </c>
      <c r="E7748" s="14">
        <v>3.290709281252997</v>
      </c>
      <c r="F7748" s="14">
        <v>0</v>
      </c>
    </row>
    <row r="7749" spans="1:6" x14ac:dyDescent="0.3">
      <c r="A7749" s="425">
        <v>49382</v>
      </c>
      <c r="B7749" s="12">
        <v>73</v>
      </c>
      <c r="C7749" s="426">
        <v>20.672222222222224</v>
      </c>
      <c r="D7749" s="426">
        <v>26.133088888888892</v>
      </c>
      <c r="E7749" s="14">
        <v>3.182429139166886</v>
      </c>
      <c r="F7749" s="14">
        <v>0</v>
      </c>
    </row>
    <row r="7750" spans="1:6" x14ac:dyDescent="0.3">
      <c r="A7750" s="425">
        <v>49383</v>
      </c>
      <c r="B7750" s="12">
        <v>74</v>
      </c>
      <c r="C7750" s="426">
        <v>21.758333333333336</v>
      </c>
      <c r="D7750" s="426">
        <v>26.554066666666671</v>
      </c>
      <c r="E7750" s="14">
        <v>3.3489456910952109</v>
      </c>
      <c r="F7750" s="14">
        <v>0</v>
      </c>
    </row>
    <row r="7751" spans="1:6" x14ac:dyDescent="0.3">
      <c r="A7751" s="425">
        <v>49384</v>
      </c>
      <c r="B7751" s="12">
        <v>75</v>
      </c>
      <c r="C7751" s="426">
        <v>8.1624999999999996</v>
      </c>
      <c r="D7751" s="426">
        <v>26.571133333333336</v>
      </c>
      <c r="E7751" s="14">
        <v>3.3558565007513397</v>
      </c>
      <c r="F7751" s="14">
        <v>0</v>
      </c>
    </row>
    <row r="7752" spans="1:6" x14ac:dyDescent="0.3">
      <c r="A7752" s="425">
        <v>49385</v>
      </c>
      <c r="B7752" s="12">
        <v>76</v>
      </c>
      <c r="C7752" s="426">
        <v>8.1444444444444439</v>
      </c>
      <c r="D7752" s="426">
        <v>26.704822222222223</v>
      </c>
      <c r="E7752" s="14">
        <v>3.4104258309531628</v>
      </c>
      <c r="F7752" s="14">
        <v>0</v>
      </c>
    </row>
    <row r="7753" spans="1:6" x14ac:dyDescent="0.3">
      <c r="A7753" s="425">
        <v>49386</v>
      </c>
      <c r="B7753" s="12">
        <v>77</v>
      </c>
      <c r="C7753" s="426">
        <v>5.6333333333333337</v>
      </c>
      <c r="D7753" s="426">
        <v>26.5626</v>
      </c>
      <c r="E7753" s="14">
        <v>3.3523995281445873</v>
      </c>
      <c r="F7753" s="14">
        <v>0</v>
      </c>
    </row>
    <row r="7754" spans="1:6" x14ac:dyDescent="0.3">
      <c r="A7754" s="425">
        <v>49387</v>
      </c>
      <c r="B7754" s="12">
        <v>78</v>
      </c>
      <c r="C7754" s="426">
        <v>7.6388888888888875</v>
      </c>
      <c r="D7754" s="426">
        <v>26.591044444444446</v>
      </c>
      <c r="E7754" s="14">
        <v>3.363934969327588</v>
      </c>
      <c r="F7754" s="14">
        <v>0</v>
      </c>
    </row>
    <row r="7755" spans="1:6" x14ac:dyDescent="0.3">
      <c r="A7755" s="425">
        <v>49388</v>
      </c>
      <c r="B7755" s="12">
        <v>79</v>
      </c>
      <c r="C7755" s="426">
        <v>7.8611111111111107</v>
      </c>
      <c r="D7755" s="426">
        <v>26.480111111111114</v>
      </c>
      <c r="E7755" s="14">
        <v>3.3191436403212284</v>
      </c>
      <c r="F7755" s="14">
        <v>0</v>
      </c>
    </row>
    <row r="7756" spans="1:6" x14ac:dyDescent="0.3">
      <c r="A7756" s="425">
        <v>49389</v>
      </c>
      <c r="B7756" s="12">
        <v>80</v>
      </c>
      <c r="C7756" s="426">
        <v>19.727777777777781</v>
      </c>
      <c r="D7756" s="426">
        <v>26.448822222222226</v>
      </c>
      <c r="E7756" s="14">
        <v>3.3066058070252335</v>
      </c>
      <c r="F7756" s="14">
        <v>0</v>
      </c>
    </row>
    <row r="7757" spans="1:6" x14ac:dyDescent="0.3">
      <c r="A7757" s="425">
        <v>49390</v>
      </c>
      <c r="B7757" s="12">
        <v>81</v>
      </c>
      <c r="C7757" s="426">
        <v>21.9375</v>
      </c>
      <c r="D7757" s="426">
        <v>26.229800000000004</v>
      </c>
      <c r="E7757" s="14">
        <v>3.2200139329365824</v>
      </c>
      <c r="F7757" s="14">
        <v>0</v>
      </c>
    </row>
    <row r="7758" spans="1:6" x14ac:dyDescent="0.3">
      <c r="A7758" s="425">
        <v>49391</v>
      </c>
      <c r="B7758" s="12">
        <v>82</v>
      </c>
      <c r="C7758" s="426">
        <v>12.483333333333333</v>
      </c>
      <c r="D7758" s="426">
        <v>26.539844444444448</v>
      </c>
      <c r="E7758" s="14">
        <v>3.343196261341701</v>
      </c>
      <c r="F7758" s="14">
        <v>0</v>
      </c>
    </row>
    <row r="7759" spans="1:6" x14ac:dyDescent="0.3">
      <c r="A7759" s="425">
        <v>49392</v>
      </c>
      <c r="B7759" s="12">
        <v>83</v>
      </c>
      <c r="C7759" s="426">
        <v>1.51</v>
      </c>
      <c r="D7759" s="426">
        <v>26.448822222222223</v>
      </c>
      <c r="E7759" s="14">
        <v>3.3066058070252335</v>
      </c>
      <c r="F7759" s="14">
        <v>0</v>
      </c>
    </row>
    <row r="7760" spans="1:6" x14ac:dyDescent="0.3">
      <c r="A7760" s="425">
        <v>49393</v>
      </c>
      <c r="B7760" s="12">
        <v>84</v>
      </c>
      <c r="C7760" s="426">
        <v>6.1111111111111107</v>
      </c>
      <c r="D7760" s="426">
        <v>26.497177777777779</v>
      </c>
      <c r="E7760" s="14">
        <v>3.3260001716164043</v>
      </c>
      <c r="F7760" s="14">
        <v>0</v>
      </c>
    </row>
    <row r="7761" spans="1:6" x14ac:dyDescent="0.3">
      <c r="A7761" s="425">
        <v>49394</v>
      </c>
      <c r="B7761" s="12">
        <v>85</v>
      </c>
      <c r="C7761" s="426">
        <v>5.625</v>
      </c>
      <c r="D7761" s="426">
        <v>26.610955555555556</v>
      </c>
      <c r="E7761" s="14">
        <v>3.3720305264747359</v>
      </c>
      <c r="F7761" s="14">
        <v>0</v>
      </c>
    </row>
    <row r="7762" spans="1:6" x14ac:dyDescent="0.3">
      <c r="A7762" s="425">
        <v>49395</v>
      </c>
      <c r="B7762" s="12">
        <v>86</v>
      </c>
      <c r="C7762" s="426">
        <v>9.7833333333333332</v>
      </c>
      <c r="D7762" s="426">
        <v>26.463044444444449</v>
      </c>
      <c r="E7762" s="14">
        <v>3.31229961452896</v>
      </c>
      <c r="F7762" s="14">
        <v>0</v>
      </c>
    </row>
    <row r="7763" spans="1:6" x14ac:dyDescent="0.3">
      <c r="A7763" s="425">
        <v>49396</v>
      </c>
      <c r="B7763" s="12">
        <v>87</v>
      </c>
      <c r="C7763" s="426">
        <v>0.35000000000000003</v>
      </c>
      <c r="D7763" s="426">
        <v>26.511400000000002</v>
      </c>
      <c r="E7763" s="14">
        <v>3.3317235059989345</v>
      </c>
      <c r="F7763" s="14">
        <v>0</v>
      </c>
    </row>
    <row r="7764" spans="1:6" x14ac:dyDescent="0.3">
      <c r="A7764" s="425">
        <v>49397</v>
      </c>
      <c r="B7764" s="12">
        <v>88</v>
      </c>
      <c r="C7764" s="426">
        <v>11.795000000000002</v>
      </c>
      <c r="D7764" s="426">
        <v>26.5626</v>
      </c>
      <c r="E7764" s="14">
        <v>3.3523995281445873</v>
      </c>
      <c r="F7764" s="14">
        <v>0</v>
      </c>
    </row>
    <row r="7765" spans="1:6" x14ac:dyDescent="0.3">
      <c r="A7765" s="425">
        <v>49398</v>
      </c>
      <c r="B7765" s="12">
        <v>89</v>
      </c>
      <c r="C7765" s="426">
        <v>4.21</v>
      </c>
      <c r="D7765" s="426">
        <v>26.608111111111114</v>
      </c>
      <c r="E7765" s="14">
        <v>3.3708729716157024</v>
      </c>
      <c r="F7765" s="14">
        <v>0</v>
      </c>
    </row>
    <row r="7766" spans="1:6" x14ac:dyDescent="0.3">
      <c r="A7766" s="425">
        <v>49399</v>
      </c>
      <c r="B7766" s="12">
        <v>90</v>
      </c>
      <c r="C7766" s="426">
        <v>2.8</v>
      </c>
      <c r="D7766" s="426">
        <v>26.426066666666671</v>
      </c>
      <c r="E7766" s="14">
        <v>3.2975137565263752</v>
      </c>
      <c r="F7766" s="14">
        <v>0</v>
      </c>
    </row>
    <row r="7767" spans="1:6" x14ac:dyDescent="0.3">
      <c r="A7767" s="425">
        <v>49400</v>
      </c>
      <c r="B7767" s="12">
        <v>91</v>
      </c>
      <c r="C7767" s="426">
        <v>7.9111111111111097</v>
      </c>
      <c r="D7767" s="426">
        <v>26.650777777777776</v>
      </c>
      <c r="E7767" s="14">
        <v>3.3602706987788382</v>
      </c>
      <c r="F7767" s="14">
        <v>0</v>
      </c>
    </row>
    <row r="7768" spans="1:6" x14ac:dyDescent="0.3">
      <c r="A7768" s="425">
        <v>49401</v>
      </c>
      <c r="B7768" s="12">
        <v>92</v>
      </c>
      <c r="C7768" s="426">
        <v>5.4562499999999998</v>
      </c>
      <c r="D7768" s="426">
        <v>26.579666666666668</v>
      </c>
      <c r="E7768" s="14">
        <v>3.3315536626747968</v>
      </c>
      <c r="F7768" s="14">
        <v>0</v>
      </c>
    </row>
    <row r="7769" spans="1:6" x14ac:dyDescent="0.3">
      <c r="A7769" s="425">
        <v>49402</v>
      </c>
      <c r="B7769" s="12">
        <v>93</v>
      </c>
      <c r="C7769" s="426">
        <v>4.3187499999999996</v>
      </c>
      <c r="D7769" s="426">
        <v>26.596733333333333</v>
      </c>
      <c r="E7769" s="14">
        <v>3.3384260245262194</v>
      </c>
      <c r="F7769" s="14">
        <v>0</v>
      </c>
    </row>
    <row r="7770" spans="1:6" x14ac:dyDescent="0.3">
      <c r="A7770" s="425">
        <v>49403</v>
      </c>
      <c r="B7770" s="12">
        <v>94</v>
      </c>
      <c r="C7770" s="426">
        <v>2.916666666666667</v>
      </c>
      <c r="D7770" s="426">
        <v>26.42037777777778</v>
      </c>
      <c r="E7770" s="14">
        <v>3.2680107884213543</v>
      </c>
      <c r="F7770" s="14">
        <v>0</v>
      </c>
    </row>
    <row r="7771" spans="1:6" x14ac:dyDescent="0.3">
      <c r="A7771" s="425">
        <v>49404</v>
      </c>
      <c r="B7771" s="12">
        <v>95</v>
      </c>
      <c r="C7771" s="426">
        <v>10.293749999999999</v>
      </c>
      <c r="D7771" s="426">
        <v>26.573977777777777</v>
      </c>
      <c r="E7771" s="14">
        <v>3.3292656415616806</v>
      </c>
      <c r="F7771" s="14">
        <v>0</v>
      </c>
    </row>
    <row r="7772" spans="1:6" x14ac:dyDescent="0.3">
      <c r="A7772" s="425">
        <v>49405</v>
      </c>
      <c r="B7772" s="12">
        <v>96</v>
      </c>
      <c r="C7772" s="426">
        <v>13.434999999999999</v>
      </c>
      <c r="D7772" s="426">
        <v>26.511400000000002</v>
      </c>
      <c r="E7772" s="14">
        <v>3.3041886009906789</v>
      </c>
      <c r="F7772" s="14">
        <v>0</v>
      </c>
    </row>
    <row r="7773" spans="1:6" x14ac:dyDescent="0.3">
      <c r="A7773" s="425">
        <v>49406</v>
      </c>
      <c r="B7773" s="12">
        <v>97</v>
      </c>
      <c r="C7773" s="426">
        <v>8.8062499999999986</v>
      </c>
      <c r="D7773" s="426">
        <v>26.29237777777778</v>
      </c>
      <c r="E7773" s="14">
        <v>3.2177310568444679</v>
      </c>
      <c r="F7773" s="14">
        <v>0</v>
      </c>
    </row>
    <row r="7774" spans="1:6" x14ac:dyDescent="0.3">
      <c r="A7774" s="425">
        <v>49407</v>
      </c>
      <c r="B7774" s="12">
        <v>98</v>
      </c>
      <c r="C7774" s="426">
        <v>13.922222222222222</v>
      </c>
      <c r="D7774" s="426">
        <v>26.400466666666667</v>
      </c>
      <c r="E7774" s="14">
        <v>3.2601438562824567</v>
      </c>
      <c r="F7774" s="14">
        <v>0</v>
      </c>
    </row>
    <row r="7775" spans="1:6" x14ac:dyDescent="0.3">
      <c r="A7775" s="425">
        <v>49408</v>
      </c>
      <c r="B7775" s="12">
        <v>99</v>
      </c>
      <c r="C7775" s="426">
        <v>5.1333333333333337</v>
      </c>
      <c r="D7775" s="426">
        <v>26.061977777777777</v>
      </c>
      <c r="E7775" s="14">
        <v>3.1289715764186097</v>
      </c>
      <c r="F7775" s="14">
        <v>0</v>
      </c>
    </row>
    <row r="7776" spans="1:6" x14ac:dyDescent="0.3">
      <c r="A7776" s="425">
        <v>49409</v>
      </c>
      <c r="B7776" s="12">
        <v>100</v>
      </c>
      <c r="C7776" s="426">
        <v>9.5749999999999993</v>
      </c>
      <c r="D7776" s="426">
        <v>26.201355555555558</v>
      </c>
      <c r="E7776" s="14">
        <v>3.1823983469223576</v>
      </c>
      <c r="F7776" s="14">
        <v>0</v>
      </c>
    </row>
    <row r="7777" spans="1:6" x14ac:dyDescent="0.3">
      <c r="A7777" s="425">
        <v>49410</v>
      </c>
      <c r="B7777" s="12">
        <v>101</v>
      </c>
      <c r="C7777" s="426">
        <v>9.1222222222222218</v>
      </c>
      <c r="D7777" s="426">
        <v>26.531311111111116</v>
      </c>
      <c r="E7777" s="14">
        <v>3.3121495350152972</v>
      </c>
      <c r="F7777" s="14">
        <v>0</v>
      </c>
    </row>
    <row r="7778" spans="1:6" x14ac:dyDescent="0.3">
      <c r="A7778" s="425">
        <v>49411</v>
      </c>
      <c r="B7778" s="12">
        <v>102</v>
      </c>
      <c r="C7778" s="426">
        <v>7.4149999999999991</v>
      </c>
      <c r="D7778" s="426">
        <v>26.44028888888889</v>
      </c>
      <c r="E7778" s="14">
        <v>3.2758945652759119</v>
      </c>
      <c r="F7778" s="14">
        <v>0</v>
      </c>
    </row>
    <row r="7779" spans="1:6" x14ac:dyDescent="0.3">
      <c r="A7779" s="425">
        <v>49412</v>
      </c>
      <c r="B7779" s="12">
        <v>103</v>
      </c>
      <c r="C7779" s="426">
        <v>7.1166666666666663</v>
      </c>
      <c r="D7779" s="426">
        <v>26.534155555555557</v>
      </c>
      <c r="E7779" s="14">
        <v>3.3132881915556802</v>
      </c>
      <c r="F7779" s="14">
        <v>0</v>
      </c>
    </row>
    <row r="7780" spans="1:6" x14ac:dyDescent="0.3">
      <c r="A7780" s="425">
        <v>49413</v>
      </c>
      <c r="B7780" s="12">
        <v>104</v>
      </c>
      <c r="C7780" s="426">
        <v>2.5812499999999998</v>
      </c>
      <c r="D7780" s="426">
        <v>26.5626</v>
      </c>
      <c r="E7780" s="14">
        <v>3.3246937469202513</v>
      </c>
      <c r="F7780" s="14">
        <v>0</v>
      </c>
    </row>
    <row r="7781" spans="1:6" x14ac:dyDescent="0.3">
      <c r="A7781" s="425">
        <v>49414</v>
      </c>
      <c r="B7781" s="12">
        <v>105</v>
      </c>
      <c r="C7781" s="426">
        <v>9.2187499999999982</v>
      </c>
      <c r="D7781" s="426">
        <v>26.44028888888889</v>
      </c>
      <c r="E7781" s="14">
        <v>3.2758945652759119</v>
      </c>
      <c r="F7781" s="14">
        <v>0</v>
      </c>
    </row>
    <row r="7782" spans="1:6" x14ac:dyDescent="0.3">
      <c r="A7782" s="425">
        <v>49415</v>
      </c>
      <c r="B7782" s="12">
        <v>106</v>
      </c>
      <c r="C7782" s="426">
        <v>10.08888888888889</v>
      </c>
      <c r="D7782" s="426">
        <v>26.383400000000002</v>
      </c>
      <c r="E7782" s="14">
        <v>3.2534141695039991</v>
      </c>
      <c r="F7782" s="14">
        <v>0</v>
      </c>
    </row>
    <row r="7783" spans="1:6" x14ac:dyDescent="0.3">
      <c r="A7783" s="425">
        <v>49416</v>
      </c>
      <c r="B7783" s="12">
        <v>107</v>
      </c>
      <c r="C7783" s="426">
        <v>9.7687499999999989</v>
      </c>
      <c r="D7783" s="426">
        <v>26.431755555555554</v>
      </c>
      <c r="E7783" s="14">
        <v>3.2725137403783506</v>
      </c>
      <c r="F7783" s="14">
        <v>0</v>
      </c>
    </row>
    <row r="7784" spans="1:6" x14ac:dyDescent="0.3">
      <c r="A7784" s="425">
        <v>49417</v>
      </c>
      <c r="B7784" s="12">
        <v>108</v>
      </c>
      <c r="C7784" s="426">
        <v>6.15</v>
      </c>
      <c r="D7784" s="426">
        <v>26.622333333333337</v>
      </c>
      <c r="E7784" s="14">
        <v>3.3487579201791542</v>
      </c>
      <c r="F7784" s="14">
        <v>0</v>
      </c>
    </row>
    <row r="7785" spans="1:6" x14ac:dyDescent="0.3">
      <c r="A7785" s="425">
        <v>49418</v>
      </c>
      <c r="B7785" s="12">
        <v>109</v>
      </c>
      <c r="C7785" s="426">
        <v>4.9222222222222225</v>
      </c>
      <c r="D7785" s="426">
        <v>26.471577777777778</v>
      </c>
      <c r="E7785" s="14">
        <v>3.2883174195499554</v>
      </c>
      <c r="F7785" s="14">
        <v>0</v>
      </c>
    </row>
    <row r="7786" spans="1:6" x14ac:dyDescent="0.3">
      <c r="A7786" s="425">
        <v>49419</v>
      </c>
      <c r="B7786" s="12">
        <v>110</v>
      </c>
      <c r="C7786" s="426">
        <v>1.3875</v>
      </c>
      <c r="D7786" s="426">
        <v>26.531311111111112</v>
      </c>
      <c r="E7786" s="14">
        <v>3.3121495350152963</v>
      </c>
      <c r="F7786" s="14">
        <v>0</v>
      </c>
    </row>
    <row r="7787" spans="1:6" x14ac:dyDescent="0.3">
      <c r="A7787" s="425">
        <v>49420</v>
      </c>
      <c r="B7787" s="12">
        <v>111</v>
      </c>
      <c r="C7787" s="426">
        <v>2.2624999999999997</v>
      </c>
      <c r="D7787" s="426">
        <v>26.500022222222224</v>
      </c>
      <c r="E7787" s="14">
        <v>3.2996470841447385</v>
      </c>
      <c r="F7787" s="14">
        <v>0</v>
      </c>
    </row>
    <row r="7788" spans="1:6" x14ac:dyDescent="0.3">
      <c r="A7788" s="425">
        <v>49421</v>
      </c>
      <c r="B7788" s="12">
        <v>112</v>
      </c>
      <c r="C7788" s="426">
        <v>2.8444444444444446</v>
      </c>
      <c r="D7788" s="426">
        <v>26.42037777777778</v>
      </c>
      <c r="E7788" s="14">
        <v>3.2680107884213543</v>
      </c>
      <c r="F7788" s="14">
        <v>0</v>
      </c>
    </row>
    <row r="7789" spans="1:6" x14ac:dyDescent="0.3">
      <c r="A7789" s="425">
        <v>49422</v>
      </c>
      <c r="B7789" s="12">
        <v>113</v>
      </c>
      <c r="C7789" s="426">
        <v>3.2937499999999997</v>
      </c>
      <c r="D7789" s="426">
        <v>26.297000000000001</v>
      </c>
      <c r="E7789" s="14">
        <v>3.2195346350329568</v>
      </c>
      <c r="F7789" s="14">
        <v>0</v>
      </c>
    </row>
    <row r="7790" spans="1:6" x14ac:dyDescent="0.3">
      <c r="A7790" s="425">
        <v>49423</v>
      </c>
      <c r="B7790" s="12">
        <v>114</v>
      </c>
      <c r="C7790" s="426">
        <v>5.2555555555555555</v>
      </c>
      <c r="D7790" s="426">
        <v>26.2746</v>
      </c>
      <c r="E7790" s="14">
        <v>3.2108026374170966</v>
      </c>
      <c r="F7790" s="14">
        <v>0</v>
      </c>
    </row>
    <row r="7791" spans="1:6" x14ac:dyDescent="0.3">
      <c r="A7791" s="425">
        <v>49424</v>
      </c>
      <c r="B7791" s="12">
        <v>115</v>
      </c>
      <c r="C7791" s="426">
        <v>11.56111111111111</v>
      </c>
      <c r="D7791" s="426">
        <v>26.343577777777778</v>
      </c>
      <c r="E7791" s="14">
        <v>3.2377596179196999</v>
      </c>
      <c r="F7791" s="14">
        <v>0</v>
      </c>
    </row>
    <row r="7792" spans="1:6" x14ac:dyDescent="0.3">
      <c r="A7792" s="425">
        <v>49425</v>
      </c>
      <c r="B7792" s="12">
        <v>116</v>
      </c>
      <c r="C7792" s="426">
        <v>15.722222222222221</v>
      </c>
      <c r="D7792" s="426">
        <v>26.287399999999998</v>
      </c>
      <c r="E7792" s="14">
        <v>3.2157897523991839</v>
      </c>
      <c r="F7792" s="14">
        <v>0</v>
      </c>
    </row>
    <row r="7793" spans="1:6" x14ac:dyDescent="0.3">
      <c r="A7793" s="425">
        <v>49426</v>
      </c>
      <c r="B7793" s="12">
        <v>117</v>
      </c>
      <c r="C7793" s="426">
        <v>4.7222222222222223</v>
      </c>
      <c r="D7793" s="426">
        <v>26.340733333333336</v>
      </c>
      <c r="E7793" s="14">
        <v>3.2366440079772341</v>
      </c>
      <c r="F7793" s="14">
        <v>0</v>
      </c>
    </row>
    <row r="7794" spans="1:6" x14ac:dyDescent="0.3">
      <c r="A7794" s="425">
        <v>49427</v>
      </c>
      <c r="B7794" s="12">
        <v>118</v>
      </c>
      <c r="C7794" s="426">
        <v>8.6785714285714288</v>
      </c>
      <c r="D7794" s="426">
        <v>26.280999999999999</v>
      </c>
      <c r="E7794" s="14">
        <v>3.2132953290947079</v>
      </c>
      <c r="F7794" s="14">
        <v>0</v>
      </c>
    </row>
    <row r="7795" spans="1:6" x14ac:dyDescent="0.3">
      <c r="A7795" s="425">
        <v>49428</v>
      </c>
      <c r="B7795" s="12">
        <v>119</v>
      </c>
      <c r="C7795" s="426">
        <v>4.04</v>
      </c>
      <c r="D7795" s="426">
        <v>26.421800000000001</v>
      </c>
      <c r="E7795" s="14">
        <v>3.2685733565715216</v>
      </c>
      <c r="F7795" s="14">
        <v>0</v>
      </c>
    </row>
    <row r="7796" spans="1:6" x14ac:dyDescent="0.3">
      <c r="A7796" s="425">
        <v>49429</v>
      </c>
      <c r="B7796" s="12">
        <v>120</v>
      </c>
      <c r="C7796" s="426">
        <v>4.2666666666666657</v>
      </c>
      <c r="D7796" s="426">
        <v>26.329355555555559</v>
      </c>
      <c r="E7796" s="14">
        <v>3.2321849957355804</v>
      </c>
      <c r="F7796" s="14">
        <v>0</v>
      </c>
    </row>
    <row r="7797" spans="1:6" x14ac:dyDescent="0.3">
      <c r="A7797" s="425">
        <v>49430</v>
      </c>
      <c r="B7797" s="12">
        <v>121</v>
      </c>
      <c r="C7797" s="426">
        <v>3.0562500000000004</v>
      </c>
      <c r="D7797" s="426">
        <v>26.494333333333334</v>
      </c>
      <c r="E7797" s="14">
        <v>3.2699002410673761</v>
      </c>
      <c r="F7797" s="14">
        <v>0</v>
      </c>
    </row>
    <row r="7798" spans="1:6" x14ac:dyDescent="0.3">
      <c r="A7798" s="425">
        <v>49431</v>
      </c>
      <c r="B7798" s="12">
        <v>122</v>
      </c>
      <c r="C7798" s="426">
        <v>8.1187500000000004</v>
      </c>
      <c r="D7798" s="426">
        <v>26.278155555555557</v>
      </c>
      <c r="E7798" s="14">
        <v>3.1854190252665346</v>
      </c>
      <c r="F7798" s="14">
        <v>0</v>
      </c>
    </row>
    <row r="7799" spans="1:6" x14ac:dyDescent="0.3">
      <c r="A7799" s="425">
        <v>49432</v>
      </c>
      <c r="B7799" s="12">
        <v>123</v>
      </c>
      <c r="C7799" s="426">
        <v>5.9499999999999993</v>
      </c>
      <c r="D7799" s="426">
        <v>26.565444444444445</v>
      </c>
      <c r="E7799" s="14">
        <v>3.2981209005344119</v>
      </c>
      <c r="F7799" s="14">
        <v>0</v>
      </c>
    </row>
    <row r="7800" spans="1:6" x14ac:dyDescent="0.3">
      <c r="A7800" s="425">
        <v>49433</v>
      </c>
      <c r="B7800" s="12">
        <v>124</v>
      </c>
      <c r="C7800" s="426">
        <v>5.6187500000000004</v>
      </c>
      <c r="D7800" s="426">
        <v>26.599577777777782</v>
      </c>
      <c r="E7800" s="14">
        <v>3.3117428568271534</v>
      </c>
      <c r="F7800" s="14">
        <v>0</v>
      </c>
    </row>
    <row r="7801" spans="1:6" x14ac:dyDescent="0.3">
      <c r="A7801" s="425">
        <v>49434</v>
      </c>
      <c r="B7801" s="12">
        <v>125</v>
      </c>
      <c r="C7801" s="426">
        <v>3.6062499999999997</v>
      </c>
      <c r="D7801" s="426">
        <v>26.653622222222221</v>
      </c>
      <c r="E7801" s="14">
        <v>3.3334120166477414</v>
      </c>
      <c r="F7801" s="14">
        <v>0</v>
      </c>
    </row>
    <row r="7802" spans="1:6" x14ac:dyDescent="0.3">
      <c r="A7802" s="425">
        <v>49435</v>
      </c>
      <c r="B7802" s="12">
        <v>126</v>
      </c>
      <c r="C7802" s="426">
        <v>6.0142857142857151</v>
      </c>
      <c r="D7802" s="426">
        <v>26.525622222222225</v>
      </c>
      <c r="E7802" s="14">
        <v>3.2822909801531628</v>
      </c>
      <c r="F7802" s="14">
        <v>0</v>
      </c>
    </row>
    <row r="7803" spans="1:6" x14ac:dyDescent="0.3">
      <c r="A7803" s="425">
        <v>49436</v>
      </c>
      <c r="B7803" s="12">
        <v>127</v>
      </c>
      <c r="C7803" s="426">
        <v>15.559999999999999</v>
      </c>
      <c r="D7803" s="426">
        <v>26.426066666666667</v>
      </c>
      <c r="E7803" s="14">
        <v>3.2430093969143683</v>
      </c>
      <c r="F7803" s="14">
        <v>0</v>
      </c>
    </row>
    <row r="7804" spans="1:6" x14ac:dyDescent="0.3">
      <c r="A7804" s="425">
        <v>49437</v>
      </c>
      <c r="B7804" s="12">
        <v>128</v>
      </c>
      <c r="C7804" s="426">
        <v>12.84375</v>
      </c>
      <c r="D7804" s="426">
        <v>26.269622222222221</v>
      </c>
      <c r="E7804" s="14">
        <v>3.1821245318563975</v>
      </c>
      <c r="F7804" s="14">
        <v>0</v>
      </c>
    </row>
    <row r="7805" spans="1:6" x14ac:dyDescent="0.3">
      <c r="A7805" s="425">
        <v>49438</v>
      </c>
      <c r="B7805" s="12">
        <v>129</v>
      </c>
      <c r="C7805" s="426">
        <v>3.4111111111111114</v>
      </c>
      <c r="D7805" s="426">
        <v>26.533799999999999</v>
      </c>
      <c r="E7805" s="14">
        <v>3.285536291940732</v>
      </c>
      <c r="F7805" s="14">
        <v>0</v>
      </c>
    </row>
    <row r="7806" spans="1:6" x14ac:dyDescent="0.3">
      <c r="A7806" s="425">
        <v>49439</v>
      </c>
      <c r="B7806" s="12">
        <v>130</v>
      </c>
      <c r="C7806" s="426">
        <v>5.6277777777777773</v>
      </c>
      <c r="D7806" s="426">
        <v>26.312288888888894</v>
      </c>
      <c r="E7806" s="14">
        <v>3.1986275331264626</v>
      </c>
      <c r="F7806" s="14">
        <v>0</v>
      </c>
    </row>
    <row r="7807" spans="1:6" x14ac:dyDescent="0.3">
      <c r="A7807" s="425">
        <v>49440</v>
      </c>
      <c r="B7807" s="12">
        <v>131</v>
      </c>
      <c r="C7807" s="426">
        <v>17.3</v>
      </c>
      <c r="D7807" s="426">
        <v>26.107488888888888</v>
      </c>
      <c r="E7807" s="14">
        <v>3.1201078730487679</v>
      </c>
      <c r="F7807" s="14">
        <v>0</v>
      </c>
    </row>
    <row r="7808" spans="1:6" x14ac:dyDescent="0.3">
      <c r="A7808" s="425">
        <v>49441</v>
      </c>
      <c r="B7808" s="12">
        <v>132</v>
      </c>
      <c r="C7808" s="426">
        <v>25.466666666666665</v>
      </c>
      <c r="D7808" s="426">
        <v>26.191400000000002</v>
      </c>
      <c r="E7808" s="14">
        <v>3.1520670824497117</v>
      </c>
      <c r="F7808" s="14">
        <v>0</v>
      </c>
    </row>
    <row r="7809" spans="1:6" x14ac:dyDescent="0.3">
      <c r="A7809" s="425">
        <v>49442</v>
      </c>
      <c r="B7809" s="12">
        <v>133</v>
      </c>
      <c r="C7809" s="426">
        <v>14.129999999999999</v>
      </c>
      <c r="D7809" s="426">
        <v>26.207044444444449</v>
      </c>
      <c r="E7809" s="14">
        <v>3.1580580941010279</v>
      </c>
      <c r="F7809" s="14">
        <v>0</v>
      </c>
    </row>
    <row r="7810" spans="1:6" x14ac:dyDescent="0.3">
      <c r="A7810" s="425">
        <v>49443</v>
      </c>
      <c r="B7810" s="12">
        <v>134</v>
      </c>
      <c r="C7810" s="426">
        <v>19.899999999999999</v>
      </c>
      <c r="D7810" s="426">
        <v>26.121711111111111</v>
      </c>
      <c r="E7810" s="14">
        <v>3.1255040183190972</v>
      </c>
      <c r="F7810" s="14">
        <v>0</v>
      </c>
    </row>
    <row r="7811" spans="1:6" x14ac:dyDescent="0.3">
      <c r="A7811" s="425">
        <v>49444</v>
      </c>
      <c r="B7811" s="12">
        <v>135</v>
      </c>
      <c r="C7811" s="426">
        <v>13.175000000000001</v>
      </c>
      <c r="D7811" s="426">
        <v>26.300911111111112</v>
      </c>
      <c r="E7811" s="14">
        <v>3.1942192668209115</v>
      </c>
      <c r="F7811" s="14">
        <v>0</v>
      </c>
    </row>
    <row r="7812" spans="1:6" x14ac:dyDescent="0.3">
      <c r="A7812" s="425">
        <v>49445</v>
      </c>
      <c r="B7812" s="12">
        <v>136</v>
      </c>
      <c r="C7812" s="426">
        <v>10.9125</v>
      </c>
      <c r="D7812" s="426">
        <v>26.238333333333337</v>
      </c>
      <c r="E7812" s="14">
        <v>3.1700708231139854</v>
      </c>
      <c r="F7812" s="14">
        <v>0</v>
      </c>
    </row>
    <row r="7813" spans="1:6" x14ac:dyDescent="0.3">
      <c r="A7813" s="425">
        <v>49446</v>
      </c>
      <c r="B7813" s="12">
        <v>137</v>
      </c>
      <c r="C7813" s="426">
        <v>4.3049999999999997</v>
      </c>
      <c r="D7813" s="426">
        <v>26.147311111111112</v>
      </c>
      <c r="E7813" s="14">
        <v>3.1352383288397863</v>
      </c>
      <c r="F7813" s="14">
        <v>0</v>
      </c>
    </row>
    <row r="7814" spans="1:6" x14ac:dyDescent="0.3">
      <c r="A7814" s="425">
        <v>49447</v>
      </c>
      <c r="B7814" s="12">
        <v>138</v>
      </c>
      <c r="C7814" s="426">
        <v>19.018749999999997</v>
      </c>
      <c r="D7814" s="426">
        <v>26.351399999999998</v>
      </c>
      <c r="E7814" s="14">
        <v>3.2138224021063646</v>
      </c>
      <c r="F7814" s="14">
        <v>0</v>
      </c>
    </row>
    <row r="7815" spans="1:6" x14ac:dyDescent="0.3">
      <c r="A7815" s="425">
        <v>49448</v>
      </c>
      <c r="B7815" s="12">
        <v>139</v>
      </c>
      <c r="C7815" s="426">
        <v>8.3350000000000009</v>
      </c>
      <c r="D7815" s="426">
        <v>26.534155555555557</v>
      </c>
      <c r="E7815" s="14">
        <v>3.28567745662605</v>
      </c>
      <c r="F7815" s="14">
        <v>0</v>
      </c>
    </row>
    <row r="7816" spans="1:6" x14ac:dyDescent="0.3">
      <c r="A7816" s="425">
        <v>49449</v>
      </c>
      <c r="B7816" s="12">
        <v>140</v>
      </c>
      <c r="C7816" s="426">
        <v>8.90625</v>
      </c>
      <c r="D7816" s="426">
        <v>26.286688888888889</v>
      </c>
      <c r="E7816" s="14">
        <v>3.1887165711565975</v>
      </c>
      <c r="F7816" s="14">
        <v>0</v>
      </c>
    </row>
    <row r="7817" spans="1:6" x14ac:dyDescent="0.3">
      <c r="A7817" s="425">
        <v>49450</v>
      </c>
      <c r="B7817" s="12">
        <v>141</v>
      </c>
      <c r="C7817" s="426">
        <v>12.31875</v>
      </c>
      <c r="D7817" s="426">
        <v>26.235488888888888</v>
      </c>
      <c r="E7817" s="14">
        <v>3.1689770641618553</v>
      </c>
      <c r="F7817" s="14">
        <v>0</v>
      </c>
    </row>
    <row r="7818" spans="1:6" x14ac:dyDescent="0.3">
      <c r="A7818" s="425">
        <v>49451</v>
      </c>
      <c r="B7818" s="12">
        <v>142</v>
      </c>
      <c r="C7818" s="426">
        <v>11.556249999999999</v>
      </c>
      <c r="D7818" s="426">
        <v>26.044911111111112</v>
      </c>
      <c r="E7818" s="14">
        <v>3.0964648827085055</v>
      </c>
      <c r="F7818" s="14">
        <v>0</v>
      </c>
    </row>
    <row r="7819" spans="1:6" x14ac:dyDescent="0.3">
      <c r="A7819" s="425">
        <v>49452</v>
      </c>
      <c r="B7819" s="12">
        <v>143</v>
      </c>
      <c r="C7819" s="426">
        <v>10.292857142857143</v>
      </c>
      <c r="D7819" s="426">
        <v>26.391933333333334</v>
      </c>
      <c r="E7819" s="14">
        <v>3.2296376552766901</v>
      </c>
      <c r="F7819" s="14">
        <v>0</v>
      </c>
    </row>
    <row r="7820" spans="1:6" x14ac:dyDescent="0.3">
      <c r="A7820" s="425">
        <v>49453</v>
      </c>
      <c r="B7820" s="12">
        <v>144</v>
      </c>
      <c r="C7820" s="426">
        <v>8.2900000000000009</v>
      </c>
      <c r="D7820" s="426">
        <v>26.152999999999999</v>
      </c>
      <c r="E7820" s="14">
        <v>3.1374052211626595</v>
      </c>
      <c r="F7820" s="14">
        <v>0</v>
      </c>
    </row>
    <row r="7821" spans="1:6" x14ac:dyDescent="0.3">
      <c r="A7821" s="425">
        <v>49454</v>
      </c>
      <c r="B7821" s="12">
        <v>145</v>
      </c>
      <c r="C7821" s="426">
        <v>7.6055555555555561</v>
      </c>
      <c r="D7821" s="426">
        <v>26.030688888888889</v>
      </c>
      <c r="E7821" s="14">
        <v>3.0911141888741485</v>
      </c>
      <c r="F7821" s="14">
        <v>0</v>
      </c>
    </row>
    <row r="7822" spans="1:6" x14ac:dyDescent="0.3">
      <c r="A7822" s="425">
        <v>49455</v>
      </c>
      <c r="B7822" s="12">
        <v>146</v>
      </c>
      <c r="C7822" s="426">
        <v>19.259999999999998</v>
      </c>
      <c r="D7822" s="426">
        <v>26.161533333333338</v>
      </c>
      <c r="E7822" s="14">
        <v>3.1406580919246934</v>
      </c>
      <c r="F7822" s="14">
        <v>0</v>
      </c>
    </row>
    <row r="7823" spans="1:6" x14ac:dyDescent="0.3">
      <c r="A7823" s="425">
        <v>49456</v>
      </c>
      <c r="B7823" s="12">
        <v>147</v>
      </c>
      <c r="C7823" s="426">
        <v>11.94375</v>
      </c>
      <c r="D7823" s="426">
        <v>26.135933333333334</v>
      </c>
      <c r="E7823" s="14">
        <v>3.1309085945761139</v>
      </c>
      <c r="F7823" s="14">
        <v>0</v>
      </c>
    </row>
    <row r="7824" spans="1:6" x14ac:dyDescent="0.3">
      <c r="A7824" s="425">
        <v>49457</v>
      </c>
      <c r="B7824" s="12">
        <v>148</v>
      </c>
      <c r="C7824" s="426">
        <v>10.8125</v>
      </c>
      <c r="D7824" s="426">
        <v>26.161533333333338</v>
      </c>
      <c r="E7824" s="14">
        <v>3.1406580919246934</v>
      </c>
      <c r="F7824" s="14">
        <v>0</v>
      </c>
    </row>
    <row r="7825" spans="1:6" x14ac:dyDescent="0.3">
      <c r="A7825" s="425">
        <v>49458</v>
      </c>
      <c r="B7825" s="12">
        <v>149</v>
      </c>
      <c r="C7825" s="426">
        <v>12.735714285714286</v>
      </c>
      <c r="D7825" s="426">
        <v>26.050599999999999</v>
      </c>
      <c r="E7825" s="14">
        <v>3.098607514029041</v>
      </c>
      <c r="F7825" s="14">
        <v>0</v>
      </c>
    </row>
    <row r="7826" spans="1:6" x14ac:dyDescent="0.3">
      <c r="A7826" s="425">
        <v>49459</v>
      </c>
      <c r="B7826" s="12">
        <v>150</v>
      </c>
      <c r="C7826" s="426">
        <v>19.162500000000005</v>
      </c>
      <c r="D7826" s="426">
        <v>26.013622222222224</v>
      </c>
      <c r="E7826" s="14">
        <v>3.0847044476611702</v>
      </c>
      <c r="F7826" s="14">
        <v>0</v>
      </c>
    </row>
    <row r="7827" spans="1:6" x14ac:dyDescent="0.3">
      <c r="A7827" s="425">
        <v>49460</v>
      </c>
      <c r="B7827" s="12">
        <v>151</v>
      </c>
      <c r="C7827" s="426">
        <v>7.7777777777777777</v>
      </c>
      <c r="D7827" s="426">
        <v>26.007933333333334</v>
      </c>
      <c r="E7827" s="14">
        <v>3.082570554857103</v>
      </c>
      <c r="F7827" s="14">
        <v>0</v>
      </c>
    </row>
    <row r="7828" spans="1:6" x14ac:dyDescent="0.3">
      <c r="A7828" s="425">
        <v>49461</v>
      </c>
      <c r="B7828" s="12">
        <v>152</v>
      </c>
      <c r="C7828" s="426">
        <v>15.206249999999999</v>
      </c>
      <c r="D7828" s="426">
        <v>26.098955555555555</v>
      </c>
      <c r="E7828" s="14">
        <v>3.0906820105066148</v>
      </c>
      <c r="F7828" s="14">
        <v>0</v>
      </c>
    </row>
    <row r="7829" spans="1:6" x14ac:dyDescent="0.3">
      <c r="A7829" s="425">
        <v>49462</v>
      </c>
      <c r="B7829" s="12">
        <v>153</v>
      </c>
      <c r="C7829" s="426">
        <v>15.865000000000004</v>
      </c>
      <c r="D7829" s="426">
        <v>25.922599999999999</v>
      </c>
      <c r="E7829" s="14">
        <v>3.0250868749527942</v>
      </c>
      <c r="F7829" s="14">
        <v>0</v>
      </c>
    </row>
    <row r="7830" spans="1:6" x14ac:dyDescent="0.3">
      <c r="A7830" s="425">
        <v>49463</v>
      </c>
      <c r="B7830" s="12">
        <v>154</v>
      </c>
      <c r="C7830" s="426">
        <v>11.824999999999999</v>
      </c>
      <c r="D7830" s="426">
        <v>25.945355555555555</v>
      </c>
      <c r="E7830" s="14">
        <v>3.0334788835754889</v>
      </c>
      <c r="F7830" s="14">
        <v>0</v>
      </c>
    </row>
    <row r="7831" spans="1:6" x14ac:dyDescent="0.3">
      <c r="A7831" s="425">
        <v>49464</v>
      </c>
      <c r="B7831" s="12">
        <v>155</v>
      </c>
      <c r="C7831" s="426">
        <v>13.849999999999998</v>
      </c>
      <c r="D7831" s="426">
        <v>25.899844444444447</v>
      </c>
      <c r="E7831" s="14">
        <v>3.0167161117873538</v>
      </c>
      <c r="F7831" s="14">
        <v>0</v>
      </c>
    </row>
    <row r="7832" spans="1:6" x14ac:dyDescent="0.3">
      <c r="A7832" s="425">
        <v>49465</v>
      </c>
      <c r="B7832" s="12">
        <v>156</v>
      </c>
      <c r="C7832" s="426">
        <v>12.783333333333333</v>
      </c>
      <c r="D7832" s="426">
        <v>26.170066666666671</v>
      </c>
      <c r="E7832" s="14">
        <v>3.1174945568641119</v>
      </c>
      <c r="F7832" s="14">
        <v>0</v>
      </c>
    </row>
    <row r="7833" spans="1:6" x14ac:dyDescent="0.3">
      <c r="A7833" s="425">
        <v>49466</v>
      </c>
      <c r="B7833" s="12">
        <v>157</v>
      </c>
      <c r="C7833" s="426">
        <v>9.7375000000000007</v>
      </c>
      <c r="D7833" s="426">
        <v>26.255400000000002</v>
      </c>
      <c r="E7833" s="14">
        <v>3.1499460323339079</v>
      </c>
      <c r="F7833" s="14">
        <v>0</v>
      </c>
    </row>
    <row r="7834" spans="1:6" x14ac:dyDescent="0.3">
      <c r="A7834" s="425">
        <v>49467</v>
      </c>
      <c r="B7834" s="12">
        <v>158</v>
      </c>
      <c r="C7834" s="426">
        <v>9.004999999999999</v>
      </c>
      <c r="D7834" s="426">
        <v>26.147311111111115</v>
      </c>
      <c r="E7834" s="14">
        <v>3.108891788261301</v>
      </c>
      <c r="F7834" s="14">
        <v>0</v>
      </c>
    </row>
    <row r="7835" spans="1:6" x14ac:dyDescent="0.3">
      <c r="A7835" s="425">
        <v>49468</v>
      </c>
      <c r="B7835" s="12">
        <v>159</v>
      </c>
      <c r="C7835" s="426">
        <v>15.144444444444446</v>
      </c>
      <c r="D7835" s="426">
        <v>26.081888888888887</v>
      </c>
      <c r="E7835" s="14">
        <v>3.084278093692375</v>
      </c>
      <c r="F7835" s="14">
        <v>0</v>
      </c>
    </row>
    <row r="7836" spans="1:6" x14ac:dyDescent="0.3">
      <c r="A7836" s="425">
        <v>49469</v>
      </c>
      <c r="B7836" s="12">
        <v>160</v>
      </c>
      <c r="C7836" s="426">
        <v>11.975</v>
      </c>
      <c r="D7836" s="426">
        <v>25.93397777777778</v>
      </c>
      <c r="E7836" s="14">
        <v>3.029280222460164</v>
      </c>
      <c r="F7836" s="14">
        <v>0</v>
      </c>
    </row>
    <row r="7837" spans="1:6" x14ac:dyDescent="0.3">
      <c r="A7837" s="425">
        <v>49470</v>
      </c>
      <c r="B7837" s="12">
        <v>161</v>
      </c>
      <c r="C7837" s="426">
        <v>15.075000000000001</v>
      </c>
      <c r="D7837" s="426">
        <v>26.118866666666669</v>
      </c>
      <c r="E7837" s="14">
        <v>3.0981684500951814</v>
      </c>
      <c r="F7837" s="14">
        <v>0</v>
      </c>
    </row>
    <row r="7838" spans="1:6" x14ac:dyDescent="0.3">
      <c r="A7838" s="425">
        <v>49471</v>
      </c>
      <c r="B7838" s="12">
        <v>162</v>
      </c>
      <c r="C7838" s="426">
        <v>12.430000000000001</v>
      </c>
      <c r="D7838" s="426">
        <v>25.962422222222223</v>
      </c>
      <c r="E7838" s="14">
        <v>3.0397868431685331</v>
      </c>
      <c r="F7838" s="14">
        <v>0</v>
      </c>
    </row>
    <row r="7839" spans="1:6" x14ac:dyDescent="0.3">
      <c r="A7839" s="425">
        <v>49472</v>
      </c>
      <c r="B7839" s="12">
        <v>163</v>
      </c>
      <c r="C7839" s="426">
        <v>18.388888888888889</v>
      </c>
      <c r="D7839" s="426">
        <v>25.979488888888888</v>
      </c>
      <c r="E7839" s="14">
        <v>3.0461067709891259</v>
      </c>
      <c r="F7839" s="14">
        <v>0</v>
      </c>
    </row>
    <row r="7840" spans="1:6" x14ac:dyDescent="0.3">
      <c r="A7840" s="425">
        <v>49473</v>
      </c>
      <c r="B7840" s="12">
        <v>164</v>
      </c>
      <c r="C7840" s="426">
        <v>7.43</v>
      </c>
      <c r="D7840" s="426">
        <v>25.976644444444446</v>
      </c>
      <c r="E7840" s="14">
        <v>3.045052618237909</v>
      </c>
      <c r="F7840" s="14">
        <v>0</v>
      </c>
    </row>
    <row r="7841" spans="1:6" x14ac:dyDescent="0.3">
      <c r="A7841" s="425">
        <v>49474</v>
      </c>
      <c r="B7841" s="12">
        <v>165</v>
      </c>
      <c r="C7841" s="426">
        <v>3.1444444444444448</v>
      </c>
      <c r="D7841" s="426">
        <v>26.11602222222222</v>
      </c>
      <c r="E7841" s="14">
        <v>3.0970979558917286</v>
      </c>
      <c r="F7841" s="14">
        <v>0</v>
      </c>
    </row>
    <row r="7842" spans="1:6" x14ac:dyDescent="0.3">
      <c r="A7842" s="425">
        <v>49475</v>
      </c>
      <c r="B7842" s="12">
        <v>166</v>
      </c>
      <c r="C7842" s="426">
        <v>1.3187500000000001</v>
      </c>
      <c r="D7842" s="426">
        <v>26.138777777777779</v>
      </c>
      <c r="E7842" s="14">
        <v>3.1056712738484888</v>
      </c>
      <c r="F7842" s="14">
        <v>0</v>
      </c>
    </row>
    <row r="7843" spans="1:6" x14ac:dyDescent="0.3">
      <c r="A7843" s="425">
        <v>49476</v>
      </c>
      <c r="B7843" s="12">
        <v>167</v>
      </c>
      <c r="C7843" s="426">
        <v>4.0333333333333332</v>
      </c>
      <c r="D7843" s="426">
        <v>25.831577777777781</v>
      </c>
      <c r="E7843" s="14">
        <v>2.9917311153719313</v>
      </c>
      <c r="F7843" s="14">
        <v>0</v>
      </c>
    </row>
    <row r="7844" spans="1:6" x14ac:dyDescent="0.3">
      <c r="A7844" s="425">
        <v>49477</v>
      </c>
      <c r="B7844" s="12">
        <v>168</v>
      </c>
      <c r="C7844" s="426">
        <v>10.185714285714287</v>
      </c>
      <c r="D7844" s="426">
        <v>25.902688888888889</v>
      </c>
      <c r="E7844" s="14">
        <v>3.0177612959357654</v>
      </c>
      <c r="F7844" s="14">
        <v>0</v>
      </c>
    </row>
    <row r="7845" spans="1:6" x14ac:dyDescent="0.3">
      <c r="A7845" s="425">
        <v>49478</v>
      </c>
      <c r="B7845" s="12">
        <v>169</v>
      </c>
      <c r="C7845" s="426">
        <v>14.016666666666667</v>
      </c>
      <c r="D7845" s="426">
        <v>25.848644444444446</v>
      </c>
      <c r="E7845" s="14">
        <v>2.9979594803233587</v>
      </c>
      <c r="F7845" s="14">
        <v>0</v>
      </c>
    </row>
    <row r="7846" spans="1:6" x14ac:dyDescent="0.3">
      <c r="A7846" s="425">
        <v>49479</v>
      </c>
      <c r="B7846" s="12">
        <v>170</v>
      </c>
      <c r="C7846" s="426">
        <v>12.484999999999999</v>
      </c>
      <c r="D7846" s="426">
        <v>25.905533333333334</v>
      </c>
      <c r="E7846" s="14">
        <v>3.0188068117989499</v>
      </c>
      <c r="F7846" s="14">
        <v>0</v>
      </c>
    </row>
    <row r="7847" spans="1:6" x14ac:dyDescent="0.3">
      <c r="A7847" s="425">
        <v>49480</v>
      </c>
      <c r="B7847" s="12">
        <v>171</v>
      </c>
      <c r="C7847" s="426">
        <v>25.110000000000003</v>
      </c>
      <c r="D7847" s="426">
        <v>25.69788888888889</v>
      </c>
      <c r="E7847" s="14">
        <v>2.943353713789949</v>
      </c>
      <c r="F7847" s="14">
        <v>0</v>
      </c>
    </row>
    <row r="7848" spans="1:6" x14ac:dyDescent="0.3">
      <c r="A7848" s="425">
        <v>49481</v>
      </c>
      <c r="B7848" s="12">
        <v>172</v>
      </c>
      <c r="C7848" s="426">
        <v>16.84375</v>
      </c>
      <c r="D7848" s="426">
        <v>25.894155555555557</v>
      </c>
      <c r="E7848" s="14">
        <v>3.0146267384944938</v>
      </c>
      <c r="F7848" s="14">
        <v>0</v>
      </c>
    </row>
    <row r="7849" spans="1:6" x14ac:dyDescent="0.3">
      <c r="A7849" s="425">
        <v>49482</v>
      </c>
      <c r="B7849" s="12">
        <v>173</v>
      </c>
      <c r="C7849" s="426">
        <v>9.0062500000000014</v>
      </c>
      <c r="D7849" s="426">
        <v>26.079044444444445</v>
      </c>
      <c r="E7849" s="14">
        <v>3.0832119431393239</v>
      </c>
      <c r="F7849" s="14">
        <v>0</v>
      </c>
    </row>
    <row r="7850" spans="1:6" x14ac:dyDescent="0.3">
      <c r="A7850" s="425">
        <v>49483</v>
      </c>
      <c r="B7850" s="12">
        <v>174</v>
      </c>
      <c r="C7850" s="426">
        <v>12.583333333333334</v>
      </c>
      <c r="D7850" s="426">
        <v>25.848644444444446</v>
      </c>
      <c r="E7850" s="14">
        <v>2.9979594803233574</v>
      </c>
      <c r="F7850" s="14">
        <v>0</v>
      </c>
    </row>
    <row r="7851" spans="1:6" x14ac:dyDescent="0.3">
      <c r="A7851" s="425">
        <v>49484</v>
      </c>
      <c r="B7851" s="12">
        <v>175</v>
      </c>
      <c r="C7851" s="426">
        <v>9.7062500000000007</v>
      </c>
      <c r="D7851" s="426">
        <v>25.746244444444443</v>
      </c>
      <c r="E7851" s="14">
        <v>2.9607677901912579</v>
      </c>
      <c r="F7851" s="14">
        <v>0</v>
      </c>
    </row>
    <row r="7852" spans="1:6" x14ac:dyDescent="0.3">
      <c r="A7852" s="425">
        <v>49485</v>
      </c>
      <c r="B7852" s="12">
        <v>176</v>
      </c>
      <c r="C7852" s="426">
        <v>24.727777777777778</v>
      </c>
      <c r="D7852" s="426">
        <v>25.586600000000004</v>
      </c>
      <c r="E7852" s="14">
        <v>2.9036368627998193</v>
      </c>
      <c r="F7852" s="14">
        <v>0</v>
      </c>
    </row>
    <row r="7853" spans="1:6" x14ac:dyDescent="0.3">
      <c r="A7853" s="425">
        <v>49486</v>
      </c>
      <c r="B7853" s="12">
        <v>177</v>
      </c>
      <c r="C7853" s="426">
        <v>14.915000000000001</v>
      </c>
      <c r="D7853" s="426">
        <v>25.905533333333334</v>
      </c>
      <c r="E7853" s="14">
        <v>3.0188068117989499</v>
      </c>
      <c r="F7853" s="14">
        <v>0</v>
      </c>
    </row>
    <row r="7854" spans="1:6" x14ac:dyDescent="0.3">
      <c r="A7854" s="425">
        <v>49487</v>
      </c>
      <c r="B7854" s="12">
        <v>178</v>
      </c>
      <c r="C7854" s="426">
        <v>11.699999999999998</v>
      </c>
      <c r="D7854" s="426">
        <v>25.942511111111113</v>
      </c>
      <c r="E7854" s="14">
        <v>3.0324287200232614</v>
      </c>
      <c r="F7854" s="14">
        <v>0</v>
      </c>
    </row>
    <row r="7855" spans="1:6" x14ac:dyDescent="0.3">
      <c r="A7855" s="425">
        <v>49488</v>
      </c>
      <c r="B7855" s="12">
        <v>179</v>
      </c>
      <c r="C7855" s="426">
        <v>1.9833333333333334</v>
      </c>
      <c r="D7855" s="426">
        <v>25.842955555555555</v>
      </c>
      <c r="E7855" s="14">
        <v>2.9958820348581314</v>
      </c>
      <c r="F7855" s="14">
        <v>0</v>
      </c>
    </row>
    <row r="7856" spans="1:6" x14ac:dyDescent="0.3">
      <c r="A7856" s="425">
        <v>49489</v>
      </c>
      <c r="B7856" s="12">
        <v>180</v>
      </c>
      <c r="C7856" s="426">
        <v>8.6999999999999993</v>
      </c>
      <c r="D7856" s="426">
        <v>25.732022222222223</v>
      </c>
      <c r="E7856" s="14">
        <v>2.955636117401629</v>
      </c>
      <c r="F7856" s="14">
        <v>0</v>
      </c>
    </row>
    <row r="7857" spans="1:6" x14ac:dyDescent="0.3">
      <c r="A7857" s="425">
        <v>49490</v>
      </c>
      <c r="B7857" s="12">
        <v>181</v>
      </c>
      <c r="C7857" s="426">
        <v>7.7950000000000017</v>
      </c>
      <c r="D7857" s="426">
        <v>25.621088888888888</v>
      </c>
      <c r="E7857" s="14">
        <v>2.9158915251560393</v>
      </c>
      <c r="F7857" s="14">
        <v>0</v>
      </c>
    </row>
    <row r="7858" spans="1:6" x14ac:dyDescent="0.3">
      <c r="A7858" s="425">
        <v>49491</v>
      </c>
      <c r="B7858" s="12">
        <v>182</v>
      </c>
      <c r="C7858" s="426">
        <v>13.324999999999999</v>
      </c>
      <c r="D7858" s="426">
        <v>25.669444444444444</v>
      </c>
      <c r="E7858" s="14">
        <v>2.9580118319938578</v>
      </c>
      <c r="F7858" s="14">
        <v>0</v>
      </c>
    </row>
    <row r="7859" spans="1:6" x14ac:dyDescent="0.3">
      <c r="A7859" s="425">
        <v>49492</v>
      </c>
      <c r="B7859" s="12">
        <v>183</v>
      </c>
      <c r="C7859" s="426">
        <v>10.938888888888888</v>
      </c>
      <c r="D7859" s="426">
        <v>25.459240000000001</v>
      </c>
      <c r="E7859" s="14">
        <v>2.8830272326553912</v>
      </c>
      <c r="F7859" s="14">
        <v>0</v>
      </c>
    </row>
    <row r="7860" spans="1:6" x14ac:dyDescent="0.3">
      <c r="A7860" s="425">
        <v>49493</v>
      </c>
      <c r="B7860" s="12">
        <v>184</v>
      </c>
      <c r="C7860" s="426">
        <v>16.055</v>
      </c>
      <c r="D7860" s="426">
        <v>25.4618</v>
      </c>
      <c r="E7860" s="14">
        <v>2.8839296057213257</v>
      </c>
      <c r="F7860" s="14">
        <v>0</v>
      </c>
    </row>
    <row r="7861" spans="1:6" x14ac:dyDescent="0.3">
      <c r="A7861" s="425">
        <v>49494</v>
      </c>
      <c r="B7861" s="12">
        <v>185</v>
      </c>
      <c r="C7861" s="426">
        <v>13.19375</v>
      </c>
      <c r="D7861" s="426">
        <v>25.635311111111115</v>
      </c>
      <c r="E7861" s="14">
        <v>2.9457129327927731</v>
      </c>
      <c r="F7861" s="14">
        <v>0</v>
      </c>
    </row>
    <row r="7862" spans="1:6" x14ac:dyDescent="0.3">
      <c r="A7862" s="425">
        <v>49495</v>
      </c>
      <c r="B7862" s="12">
        <v>186</v>
      </c>
      <c r="C7862" s="426">
        <v>12.775</v>
      </c>
      <c r="D7862" s="426">
        <v>25.48171111111111</v>
      </c>
      <c r="E7862" s="14">
        <v>2.8909571616540095</v>
      </c>
      <c r="F7862" s="14">
        <v>0</v>
      </c>
    </row>
    <row r="7863" spans="1:6" x14ac:dyDescent="0.3">
      <c r="A7863" s="425">
        <v>49496</v>
      </c>
      <c r="B7863" s="12">
        <v>187</v>
      </c>
      <c r="C7863" s="426">
        <v>16.331250000000001</v>
      </c>
      <c r="D7863" s="426">
        <v>25.551400000000001</v>
      </c>
      <c r="E7863" s="14">
        <v>2.9156807366395259</v>
      </c>
      <c r="F7863" s="14">
        <v>0</v>
      </c>
    </row>
    <row r="7864" spans="1:6" x14ac:dyDescent="0.3">
      <c r="A7864" s="425">
        <v>49497</v>
      </c>
      <c r="B7864" s="12">
        <v>188</v>
      </c>
      <c r="C7864" s="426">
        <v>2.8444444444444441</v>
      </c>
      <c r="D7864" s="426">
        <v>25.697319999999998</v>
      </c>
      <c r="E7864" s="14">
        <v>2.9680913529735227</v>
      </c>
      <c r="F7864" s="14">
        <v>0</v>
      </c>
    </row>
    <row r="7865" spans="1:6" x14ac:dyDescent="0.3">
      <c r="A7865" s="425">
        <v>49498</v>
      </c>
      <c r="B7865" s="12">
        <v>189</v>
      </c>
      <c r="C7865" s="426">
        <v>2.0833333333333335</v>
      </c>
      <c r="D7865" s="426">
        <v>25.623080000000002</v>
      </c>
      <c r="E7865" s="14">
        <v>2.9413174367718269</v>
      </c>
      <c r="F7865" s="14">
        <v>0</v>
      </c>
    </row>
    <row r="7866" spans="1:6" x14ac:dyDescent="0.3">
      <c r="A7866" s="425">
        <v>49499</v>
      </c>
      <c r="B7866" s="12">
        <v>190</v>
      </c>
      <c r="C7866" s="426">
        <v>6.7055555555555557</v>
      </c>
      <c r="D7866" s="426">
        <v>25.812519999999999</v>
      </c>
      <c r="E7866" s="14">
        <v>3.0100850149883658</v>
      </c>
      <c r="F7866" s="14">
        <v>0</v>
      </c>
    </row>
    <row r="7867" spans="1:6" x14ac:dyDescent="0.3">
      <c r="A7867" s="425">
        <v>49500</v>
      </c>
      <c r="B7867" s="12">
        <v>191</v>
      </c>
      <c r="C7867" s="426">
        <v>11.725</v>
      </c>
      <c r="D7867" s="426">
        <v>25.707560000000001</v>
      </c>
      <c r="E7867" s="14">
        <v>2.971802039279797</v>
      </c>
      <c r="F7867" s="14">
        <v>0</v>
      </c>
    </row>
    <row r="7868" spans="1:6" x14ac:dyDescent="0.3">
      <c r="A7868" s="425">
        <v>49501</v>
      </c>
      <c r="B7868" s="12">
        <v>192</v>
      </c>
      <c r="C7868" s="426">
        <v>8.56111111111111</v>
      </c>
      <c r="D7868" s="426">
        <v>25.697319999999998</v>
      </c>
      <c r="E7868" s="14">
        <v>2.9680913529735227</v>
      </c>
      <c r="F7868" s="14">
        <v>0</v>
      </c>
    </row>
    <row r="7869" spans="1:6" x14ac:dyDescent="0.3">
      <c r="A7869" s="425">
        <v>49502</v>
      </c>
      <c r="B7869" s="12">
        <v>193</v>
      </c>
      <c r="C7869" s="426">
        <v>6.7944444444444443</v>
      </c>
      <c r="D7869" s="426">
        <v>25.707560000000001</v>
      </c>
      <c r="E7869" s="14">
        <v>2.971802039279797</v>
      </c>
      <c r="F7869" s="14">
        <v>0</v>
      </c>
    </row>
    <row r="7870" spans="1:6" x14ac:dyDescent="0.3">
      <c r="A7870" s="425">
        <v>49503</v>
      </c>
      <c r="B7870" s="12">
        <v>194</v>
      </c>
      <c r="C7870" s="426">
        <v>8.1166666666666671</v>
      </c>
      <c r="D7870" s="426">
        <v>25.766439999999999</v>
      </c>
      <c r="E7870" s="14">
        <v>2.9932220588305416</v>
      </c>
      <c r="F7870" s="14">
        <v>0</v>
      </c>
    </row>
    <row r="7871" spans="1:6" x14ac:dyDescent="0.3">
      <c r="A7871" s="425">
        <v>49504</v>
      </c>
      <c r="B7871" s="12">
        <v>195</v>
      </c>
      <c r="C7871" s="426">
        <v>16.105555555555554</v>
      </c>
      <c r="D7871" s="426">
        <v>25.982333333333337</v>
      </c>
      <c r="E7871" s="14">
        <v>3.072984656879084</v>
      </c>
      <c r="F7871" s="14">
        <v>0</v>
      </c>
    </row>
    <row r="7872" spans="1:6" x14ac:dyDescent="0.3">
      <c r="A7872" s="425">
        <v>49505</v>
      </c>
      <c r="B7872" s="12">
        <v>196</v>
      </c>
      <c r="C7872" s="426">
        <v>5.6083333333333334</v>
      </c>
      <c r="D7872" s="426">
        <v>25.723488888888888</v>
      </c>
      <c r="E7872" s="14">
        <v>2.9775827732211613</v>
      </c>
      <c r="F7872" s="14">
        <v>0</v>
      </c>
    </row>
    <row r="7873" spans="1:6" x14ac:dyDescent="0.3">
      <c r="A7873" s="425">
        <v>49506</v>
      </c>
      <c r="B7873" s="12">
        <v>197</v>
      </c>
      <c r="C7873" s="426">
        <v>15.344444444444447</v>
      </c>
      <c r="D7873" s="426">
        <v>25.45412</v>
      </c>
      <c r="E7873" s="14">
        <v>2.8812232858781179</v>
      </c>
      <c r="F7873" s="14">
        <v>0</v>
      </c>
    </row>
    <row r="7874" spans="1:6" x14ac:dyDescent="0.3">
      <c r="A7874" s="425">
        <v>49507</v>
      </c>
      <c r="B7874" s="12">
        <v>198</v>
      </c>
      <c r="C7874" s="426">
        <v>5.5277777777777777</v>
      </c>
      <c r="D7874" s="426">
        <v>25.643560000000001</v>
      </c>
      <c r="E7874" s="14">
        <v>2.9486807944635762</v>
      </c>
      <c r="F7874" s="14">
        <v>0</v>
      </c>
    </row>
    <row r="7875" spans="1:6" x14ac:dyDescent="0.3">
      <c r="A7875" s="425">
        <v>49508</v>
      </c>
      <c r="B7875" s="12">
        <v>199</v>
      </c>
      <c r="C7875" s="426">
        <v>12.614999999999998</v>
      </c>
      <c r="D7875" s="426">
        <v>25.582120000000003</v>
      </c>
      <c r="E7875" s="14">
        <v>2.9266421897261297</v>
      </c>
      <c r="F7875" s="14">
        <v>0</v>
      </c>
    </row>
    <row r="7876" spans="1:6" x14ac:dyDescent="0.3">
      <c r="A7876" s="425">
        <v>49509</v>
      </c>
      <c r="B7876" s="12">
        <v>200</v>
      </c>
      <c r="C7876" s="426">
        <v>13.334999999999999</v>
      </c>
      <c r="D7876" s="426">
        <v>25.820200000000003</v>
      </c>
      <c r="E7876" s="14">
        <v>3.0129040103642795</v>
      </c>
      <c r="F7876" s="14">
        <v>0</v>
      </c>
    </row>
    <row r="7877" spans="1:6" x14ac:dyDescent="0.3">
      <c r="A7877" s="425">
        <v>49510</v>
      </c>
      <c r="B7877" s="12">
        <v>201</v>
      </c>
      <c r="C7877" s="426">
        <v>17.656249999999996</v>
      </c>
      <c r="D7877" s="426">
        <v>25.840679999999999</v>
      </c>
      <c r="E7877" s="14">
        <v>3.0204332191396612</v>
      </c>
      <c r="F7877" s="14">
        <v>0</v>
      </c>
    </row>
    <row r="7878" spans="1:6" x14ac:dyDescent="0.3">
      <c r="A7878" s="425">
        <v>49511</v>
      </c>
      <c r="B7878" s="12">
        <v>202</v>
      </c>
      <c r="C7878" s="426">
        <v>3.9187500000000002</v>
      </c>
      <c r="D7878" s="426">
        <v>25.63588</v>
      </c>
      <c r="E7878" s="14">
        <v>2.9459175234785873</v>
      </c>
      <c r="F7878" s="14">
        <v>0</v>
      </c>
    </row>
    <row r="7879" spans="1:6" x14ac:dyDescent="0.3">
      <c r="A7879" s="425">
        <v>49512</v>
      </c>
      <c r="B7879" s="12">
        <v>203</v>
      </c>
      <c r="C7879" s="426">
        <v>5.8687500000000004</v>
      </c>
      <c r="D7879" s="426">
        <v>25.615400000000001</v>
      </c>
      <c r="E7879" s="14">
        <v>2.9385606025620166</v>
      </c>
      <c r="F7879" s="14">
        <v>0</v>
      </c>
    </row>
    <row r="7880" spans="1:6" x14ac:dyDescent="0.3">
      <c r="A7880" s="425">
        <v>49513</v>
      </c>
      <c r="B7880" s="12">
        <v>204</v>
      </c>
      <c r="C7880" s="426">
        <v>5.3055555555555554</v>
      </c>
      <c r="D7880" s="426">
        <v>25.630759999999999</v>
      </c>
      <c r="E7880" s="14">
        <v>2.9440766841859345</v>
      </c>
      <c r="F7880" s="14">
        <v>0</v>
      </c>
    </row>
    <row r="7881" spans="1:6" x14ac:dyDescent="0.3">
      <c r="A7881" s="425">
        <v>49514</v>
      </c>
      <c r="B7881" s="12">
        <v>205</v>
      </c>
      <c r="C7881" s="426">
        <v>4.05</v>
      </c>
      <c r="D7881" s="426">
        <v>25.523240000000001</v>
      </c>
      <c r="E7881" s="14">
        <v>2.9056665655460754</v>
      </c>
      <c r="F7881" s="14">
        <v>0</v>
      </c>
    </row>
    <row r="7882" spans="1:6" x14ac:dyDescent="0.3">
      <c r="A7882" s="425">
        <v>49515</v>
      </c>
      <c r="B7882" s="12">
        <v>206</v>
      </c>
      <c r="C7882" s="426">
        <v>5.56</v>
      </c>
      <c r="D7882" s="426">
        <v>25.658919999999998</v>
      </c>
      <c r="E7882" s="14">
        <v>2.9542145823779902</v>
      </c>
      <c r="F7882" s="14">
        <v>0</v>
      </c>
    </row>
    <row r="7883" spans="1:6" x14ac:dyDescent="0.3">
      <c r="A7883" s="425">
        <v>49516</v>
      </c>
      <c r="B7883" s="12">
        <v>207</v>
      </c>
      <c r="C7883" s="426">
        <v>9.8249999999999993</v>
      </c>
      <c r="D7883" s="426">
        <v>25.815079999999998</v>
      </c>
      <c r="E7883" s="14">
        <v>3.0110244100232531</v>
      </c>
      <c r="F7883" s="14">
        <v>0</v>
      </c>
    </row>
    <row r="7884" spans="1:6" x14ac:dyDescent="0.3">
      <c r="A7884" s="425">
        <v>49517</v>
      </c>
      <c r="B7884" s="12">
        <v>208</v>
      </c>
      <c r="C7884" s="426">
        <v>2.5625</v>
      </c>
      <c r="D7884" s="426">
        <v>25.687080000000002</v>
      </c>
      <c r="E7884" s="14">
        <v>2.964384968886467</v>
      </c>
      <c r="F7884" s="14">
        <v>0</v>
      </c>
    </row>
    <row r="7885" spans="1:6" x14ac:dyDescent="0.3">
      <c r="A7885" s="425">
        <v>49518</v>
      </c>
      <c r="B7885" s="12">
        <v>209</v>
      </c>
      <c r="C7885" s="426">
        <v>1.9055555555555554</v>
      </c>
      <c r="D7885" s="426">
        <v>25.681960000000004</v>
      </c>
      <c r="E7885" s="14">
        <v>2.9625333896551829</v>
      </c>
      <c r="F7885" s="14">
        <v>0</v>
      </c>
    </row>
    <row r="7886" spans="1:6" x14ac:dyDescent="0.3">
      <c r="A7886" s="425">
        <v>49519</v>
      </c>
      <c r="B7886" s="12">
        <v>210</v>
      </c>
      <c r="C7886" s="426">
        <v>1.1428571428571428</v>
      </c>
      <c r="D7886" s="426">
        <v>25.524377777777779</v>
      </c>
      <c r="E7886" s="14">
        <v>2.9060705517188259</v>
      </c>
      <c r="F7886" s="14">
        <v>0</v>
      </c>
    </row>
    <row r="7887" spans="1:6" x14ac:dyDescent="0.3">
      <c r="A7887" s="425">
        <v>49520</v>
      </c>
      <c r="B7887" s="12">
        <v>211</v>
      </c>
      <c r="C7887" s="426">
        <v>1.3222222222222222</v>
      </c>
      <c r="D7887" s="426">
        <v>25.336360000000003</v>
      </c>
      <c r="E7887" s="14">
        <v>2.8400261989226299</v>
      </c>
      <c r="F7887" s="14">
        <v>0</v>
      </c>
    </row>
    <row r="7888" spans="1:6" x14ac:dyDescent="0.3">
      <c r="A7888" s="425">
        <v>49521</v>
      </c>
      <c r="B7888" s="12">
        <v>212</v>
      </c>
      <c r="C7888" s="426">
        <v>5.5142857142857142</v>
      </c>
      <c r="D7888" s="426">
        <v>25.697320000000005</v>
      </c>
      <c r="E7888" s="14">
        <v>2.968091352973524</v>
      </c>
      <c r="F7888" s="14">
        <v>0</v>
      </c>
    </row>
    <row r="7889" spans="1:6" x14ac:dyDescent="0.3">
      <c r="A7889" s="425">
        <v>49522</v>
      </c>
      <c r="B7889" s="12">
        <v>213</v>
      </c>
      <c r="C7889" s="426">
        <v>2.6357142857142857</v>
      </c>
      <c r="D7889" s="426">
        <v>25.436199999999999</v>
      </c>
      <c r="E7889" s="14">
        <v>2.8749178626260323</v>
      </c>
      <c r="F7889" s="14">
        <v>0</v>
      </c>
    </row>
    <row r="7890" spans="1:6" x14ac:dyDescent="0.3">
      <c r="A7890" s="425">
        <v>49523</v>
      </c>
      <c r="B7890" s="12">
        <v>214</v>
      </c>
      <c r="C7890" s="426">
        <v>3.0142857142857138</v>
      </c>
      <c r="D7890" s="426">
        <v>25.469480000000004</v>
      </c>
      <c r="E7890" s="14">
        <v>2.8866383239430862</v>
      </c>
      <c r="F7890" s="14">
        <v>0</v>
      </c>
    </row>
    <row r="7891" spans="1:6" x14ac:dyDescent="0.3">
      <c r="A7891" s="425">
        <v>49524</v>
      </c>
      <c r="B7891" s="12">
        <v>215</v>
      </c>
      <c r="C7891" s="426">
        <v>2.2700000000000005</v>
      </c>
      <c r="D7891" s="426">
        <v>25.584111111111113</v>
      </c>
      <c r="E7891" s="14">
        <v>2.9273539841117922</v>
      </c>
      <c r="F7891" s="14">
        <v>0</v>
      </c>
    </row>
    <row r="7892" spans="1:6" x14ac:dyDescent="0.3">
      <c r="A7892" s="425">
        <v>49525</v>
      </c>
      <c r="B7892" s="12">
        <v>216</v>
      </c>
      <c r="C7892" s="426">
        <v>3.5277777777777772</v>
      </c>
      <c r="D7892" s="426">
        <v>25.666600000000003</v>
      </c>
      <c r="E7892" s="14">
        <v>2.9569851007135508</v>
      </c>
      <c r="F7892" s="14">
        <v>0</v>
      </c>
    </row>
    <row r="7893" spans="1:6" x14ac:dyDescent="0.3">
      <c r="A7893" s="425">
        <v>49526</v>
      </c>
      <c r="B7893" s="12">
        <v>217</v>
      </c>
      <c r="C7893" s="426">
        <v>0.66666666666666663</v>
      </c>
      <c r="D7893" s="426">
        <v>25.761320000000005</v>
      </c>
      <c r="E7893" s="14">
        <v>2.9913537915921986</v>
      </c>
      <c r="F7893" s="14">
        <v>0</v>
      </c>
    </row>
    <row r="7894" spans="1:6" x14ac:dyDescent="0.3">
      <c r="A7894" s="425">
        <v>49527</v>
      </c>
      <c r="B7894" s="12">
        <v>218</v>
      </c>
      <c r="C7894" s="426">
        <v>0.45714285714285718</v>
      </c>
      <c r="D7894" s="426">
        <v>25.697320000000005</v>
      </c>
      <c r="E7894" s="14">
        <v>2.968091352973524</v>
      </c>
      <c r="F7894" s="14">
        <v>0</v>
      </c>
    </row>
    <row r="7895" spans="1:6" x14ac:dyDescent="0.3">
      <c r="A7895" s="425">
        <v>49528</v>
      </c>
      <c r="B7895" s="12">
        <v>219</v>
      </c>
      <c r="C7895" s="426">
        <v>4.8777777777777773</v>
      </c>
      <c r="D7895" s="426">
        <v>25.60004</v>
      </c>
      <c r="E7895" s="14">
        <v>2.9330541709394029</v>
      </c>
      <c r="F7895" s="14">
        <v>0</v>
      </c>
    </row>
    <row r="7896" spans="1:6" x14ac:dyDescent="0.3">
      <c r="A7896" s="425">
        <v>49529</v>
      </c>
      <c r="B7896" s="12">
        <v>220</v>
      </c>
      <c r="C7896" s="426">
        <v>3.0785714285714283</v>
      </c>
      <c r="D7896" s="426">
        <v>25.7178</v>
      </c>
      <c r="E7896" s="14">
        <v>2.975517029468592</v>
      </c>
      <c r="F7896" s="14">
        <v>0</v>
      </c>
    </row>
    <row r="7897" spans="1:6" x14ac:dyDescent="0.3">
      <c r="A7897" s="425">
        <v>49530</v>
      </c>
      <c r="B7897" s="12">
        <v>221</v>
      </c>
      <c r="C7897" s="426">
        <v>3.05</v>
      </c>
      <c r="D7897" s="426">
        <v>25.625640000000004</v>
      </c>
      <c r="E7897" s="14">
        <v>2.942236917741297</v>
      </c>
      <c r="F7897" s="14">
        <v>0</v>
      </c>
    </row>
    <row r="7898" spans="1:6" x14ac:dyDescent="0.3">
      <c r="A7898" s="425">
        <v>49531</v>
      </c>
      <c r="B7898" s="12">
        <v>222</v>
      </c>
      <c r="C7898" s="426">
        <v>4.1722222222222216</v>
      </c>
      <c r="D7898" s="426">
        <v>25.661480000000001</v>
      </c>
      <c r="E7898" s="14">
        <v>2.9551378199566289</v>
      </c>
      <c r="F7898" s="14">
        <v>0</v>
      </c>
    </row>
    <row r="7899" spans="1:6" x14ac:dyDescent="0.3">
      <c r="A7899" s="425">
        <v>49532</v>
      </c>
      <c r="B7899" s="12">
        <v>223</v>
      </c>
      <c r="C7899" s="426">
        <v>1.655</v>
      </c>
      <c r="D7899" s="426">
        <v>25.77412</v>
      </c>
      <c r="E7899" s="14">
        <v>2.996026481675115</v>
      </c>
      <c r="F7899" s="14">
        <v>0</v>
      </c>
    </row>
    <row r="7900" spans="1:6" x14ac:dyDescent="0.3">
      <c r="A7900" s="425">
        <v>49533</v>
      </c>
      <c r="B7900" s="12">
        <v>224</v>
      </c>
      <c r="C7900" s="426">
        <v>4.1449999999999996</v>
      </c>
      <c r="D7900" s="426">
        <v>25.753640000000001</v>
      </c>
      <c r="E7900" s="14">
        <v>2.9885534122031614</v>
      </c>
      <c r="F7900" s="14">
        <v>0</v>
      </c>
    </row>
    <row r="7901" spans="1:6" x14ac:dyDescent="0.3">
      <c r="A7901" s="425">
        <v>49534</v>
      </c>
      <c r="B7901" s="12">
        <v>225</v>
      </c>
      <c r="C7901" s="426">
        <v>2.8055555555555554</v>
      </c>
      <c r="D7901" s="426">
        <v>25.510439999999999</v>
      </c>
      <c r="E7901" s="14">
        <v>2.9011253562970931</v>
      </c>
      <c r="F7901" s="14">
        <v>0</v>
      </c>
    </row>
    <row r="7902" spans="1:6" x14ac:dyDescent="0.3">
      <c r="A7902" s="425">
        <v>49535</v>
      </c>
      <c r="B7902" s="12">
        <v>226</v>
      </c>
      <c r="C7902" s="426">
        <v>0.18571428571428572</v>
      </c>
      <c r="D7902" s="426">
        <v>25.533480000000001</v>
      </c>
      <c r="E7902" s="14">
        <v>2.9093043408626893</v>
      </c>
      <c r="F7902" s="14">
        <v>0</v>
      </c>
    </row>
    <row r="7903" spans="1:6" x14ac:dyDescent="0.3">
      <c r="A7903" s="425">
        <v>49536</v>
      </c>
      <c r="B7903" s="12">
        <v>227</v>
      </c>
      <c r="C7903" s="426">
        <v>0.38125000000000003</v>
      </c>
      <c r="D7903" s="426">
        <v>25.556519999999999</v>
      </c>
      <c r="E7903" s="14">
        <v>2.9175049702385554</v>
      </c>
      <c r="F7903" s="14">
        <v>0</v>
      </c>
    </row>
    <row r="7904" spans="1:6" x14ac:dyDescent="0.3">
      <c r="A7904" s="425">
        <v>49537</v>
      </c>
      <c r="B7904" s="12">
        <v>228</v>
      </c>
      <c r="C7904" s="426">
        <v>2.15</v>
      </c>
      <c r="D7904" s="426">
        <v>25.715239999999998</v>
      </c>
      <c r="E7904" s="14">
        <v>2.9745878783414672</v>
      </c>
      <c r="F7904" s="14">
        <v>0</v>
      </c>
    </row>
    <row r="7905" spans="1:6" x14ac:dyDescent="0.3">
      <c r="A7905" s="425">
        <v>49538</v>
      </c>
      <c r="B7905" s="12">
        <v>229</v>
      </c>
      <c r="C7905" s="426">
        <v>0.92499999999999993</v>
      </c>
      <c r="D7905" s="426">
        <v>25.751080000000002</v>
      </c>
      <c r="E7905" s="14">
        <v>2.9876204913613371</v>
      </c>
      <c r="F7905" s="14">
        <v>0</v>
      </c>
    </row>
    <row r="7906" spans="1:6" x14ac:dyDescent="0.3">
      <c r="A7906" s="425">
        <v>49539</v>
      </c>
      <c r="B7906" s="12">
        <v>230</v>
      </c>
      <c r="C7906" s="426">
        <v>1.2</v>
      </c>
      <c r="D7906" s="426">
        <v>25.418279999999996</v>
      </c>
      <c r="E7906" s="14">
        <v>2.8686254843539989</v>
      </c>
      <c r="F7906" s="14">
        <v>0</v>
      </c>
    </row>
    <row r="7907" spans="1:6" x14ac:dyDescent="0.3">
      <c r="A7907" s="425">
        <v>49540</v>
      </c>
      <c r="B7907" s="12">
        <v>231</v>
      </c>
      <c r="C7907" s="426">
        <v>3.7611111111111111</v>
      </c>
      <c r="D7907" s="426">
        <v>25.37988</v>
      </c>
      <c r="E7907" s="14">
        <v>2.8551857017033915</v>
      </c>
      <c r="F7907" s="14">
        <v>0</v>
      </c>
    </row>
    <row r="7908" spans="1:6" x14ac:dyDescent="0.3">
      <c r="A7908" s="425">
        <v>49541</v>
      </c>
      <c r="B7908" s="12">
        <v>232</v>
      </c>
      <c r="C7908" s="426">
        <v>0.19999999999999998</v>
      </c>
      <c r="D7908" s="426">
        <v>25.47972</v>
      </c>
      <c r="E7908" s="14">
        <v>2.8902536802736347</v>
      </c>
      <c r="F7908" s="14">
        <v>0</v>
      </c>
    </row>
    <row r="7909" spans="1:6" x14ac:dyDescent="0.3">
      <c r="A7909" s="425">
        <v>49542</v>
      </c>
      <c r="B7909" s="12">
        <v>233</v>
      </c>
      <c r="C7909" s="426">
        <v>1.6666666666666666E-2</v>
      </c>
      <c r="D7909" s="426">
        <v>25.649533333333334</v>
      </c>
      <c r="E7909" s="14">
        <v>2.9508316748788941</v>
      </c>
      <c r="F7909" s="14">
        <v>0</v>
      </c>
    </row>
    <row r="7910" spans="1:6" x14ac:dyDescent="0.3">
      <c r="A7910" s="425">
        <v>49543</v>
      </c>
      <c r="B7910" s="12">
        <v>234</v>
      </c>
      <c r="C7910" s="426">
        <v>0.47142857142857142</v>
      </c>
      <c r="D7910" s="426">
        <v>25.612839999999998</v>
      </c>
      <c r="E7910" s="14">
        <v>2.9376421939713748</v>
      </c>
      <c r="F7910" s="14">
        <v>0</v>
      </c>
    </row>
    <row r="7911" spans="1:6" x14ac:dyDescent="0.3">
      <c r="A7911" s="425">
        <v>49544</v>
      </c>
      <c r="B7911" s="12">
        <v>235</v>
      </c>
      <c r="C7911" s="426">
        <v>1.2749999999999999</v>
      </c>
      <c r="D7911" s="426">
        <v>25.589799999999997</v>
      </c>
      <c r="E7911" s="14">
        <v>2.9293885748541539</v>
      </c>
      <c r="F7911" s="14">
        <v>0</v>
      </c>
    </row>
    <row r="7912" spans="1:6" x14ac:dyDescent="0.3">
      <c r="A7912" s="425">
        <v>49545</v>
      </c>
      <c r="B7912" s="12">
        <v>236</v>
      </c>
      <c r="C7912" s="426">
        <v>0.16666666666666666</v>
      </c>
      <c r="D7912" s="426">
        <v>25.776679999999999</v>
      </c>
      <c r="E7912" s="14">
        <v>2.9969618285902162</v>
      </c>
      <c r="F7912" s="14">
        <v>0</v>
      </c>
    </row>
    <row r="7913" spans="1:6" x14ac:dyDescent="0.3">
      <c r="A7913" s="425">
        <v>49546</v>
      </c>
      <c r="B7913" s="12">
        <v>237</v>
      </c>
      <c r="C7913" s="426">
        <v>0.23333333333333334</v>
      </c>
      <c r="D7913" s="426">
        <v>25.651240000000001</v>
      </c>
      <c r="E7913" s="14">
        <v>2.9514464805289866</v>
      </c>
      <c r="F7913" s="14">
        <v>0</v>
      </c>
    </row>
    <row r="7914" spans="1:6" x14ac:dyDescent="0.3">
      <c r="A7914" s="425">
        <v>49547</v>
      </c>
      <c r="B7914" s="12">
        <v>238</v>
      </c>
      <c r="C7914" s="426">
        <v>4.0444444444444443</v>
      </c>
      <c r="D7914" s="426">
        <v>25.602600000000002</v>
      </c>
      <c r="E7914" s="14">
        <v>2.9339712396432418</v>
      </c>
      <c r="F7914" s="14">
        <v>0</v>
      </c>
    </row>
    <row r="7915" spans="1:6" x14ac:dyDescent="0.3">
      <c r="A7915" s="425">
        <v>49548</v>
      </c>
      <c r="B7915" s="12">
        <v>239</v>
      </c>
      <c r="C7915" s="426">
        <v>0.15</v>
      </c>
      <c r="D7915" s="426">
        <v>25.738280000000003</v>
      </c>
      <c r="E7915" s="14">
        <v>2.9829599281437638</v>
      </c>
      <c r="F7915" s="14">
        <v>0</v>
      </c>
    </row>
    <row r="7916" spans="1:6" x14ac:dyDescent="0.3">
      <c r="A7916" s="425">
        <v>49549</v>
      </c>
      <c r="B7916" s="12">
        <v>240</v>
      </c>
      <c r="C7916" s="426">
        <v>1.6</v>
      </c>
      <c r="D7916" s="426">
        <v>25.8202</v>
      </c>
      <c r="E7916" s="14">
        <v>3.012904010364279</v>
      </c>
      <c r="F7916" s="14">
        <v>0</v>
      </c>
    </row>
    <row r="7917" spans="1:6" x14ac:dyDescent="0.3">
      <c r="A7917" s="425">
        <v>49550</v>
      </c>
      <c r="B7917" s="12">
        <v>241</v>
      </c>
      <c r="C7917" s="426">
        <v>2.25</v>
      </c>
      <c r="D7917" s="426">
        <v>25.658920000000002</v>
      </c>
      <c r="E7917" s="14">
        <v>2.9542145823779911</v>
      </c>
      <c r="F7917" s="14">
        <v>0</v>
      </c>
    </row>
    <row r="7918" spans="1:6" x14ac:dyDescent="0.3">
      <c r="A7918" s="425">
        <v>49551</v>
      </c>
      <c r="B7918" s="12">
        <v>242</v>
      </c>
      <c r="C7918" s="426">
        <v>0.56111111111111112</v>
      </c>
      <c r="D7918" s="426">
        <v>25.551400000000001</v>
      </c>
      <c r="E7918" s="14">
        <v>2.9156807366395259</v>
      </c>
      <c r="F7918" s="14">
        <v>0</v>
      </c>
    </row>
    <row r="7919" spans="1:6" x14ac:dyDescent="0.3">
      <c r="A7919" s="425">
        <v>49552</v>
      </c>
      <c r="B7919" s="12">
        <v>243</v>
      </c>
      <c r="C7919" s="426">
        <v>0.16666666666666666</v>
      </c>
      <c r="D7919" s="426">
        <v>25.745960000000004</v>
      </c>
      <c r="E7919" s="14">
        <v>2.9857554579538359</v>
      </c>
      <c r="F7919" s="14">
        <v>0</v>
      </c>
    </row>
    <row r="7920" spans="1:6" x14ac:dyDescent="0.3">
      <c r="A7920" s="425">
        <v>49553</v>
      </c>
      <c r="B7920" s="12">
        <v>244</v>
      </c>
      <c r="C7920" s="426">
        <v>5</v>
      </c>
      <c r="D7920" s="426">
        <v>25.761319999999998</v>
      </c>
      <c r="E7920" s="14">
        <v>3.0164912184122996</v>
      </c>
      <c r="F7920" s="14">
        <v>0</v>
      </c>
    </row>
    <row r="7921" spans="1:6" x14ac:dyDescent="0.3">
      <c r="A7921" s="425">
        <v>49554</v>
      </c>
      <c r="B7921" s="12">
        <v>245</v>
      </c>
      <c r="C7921" s="426">
        <v>1.4777777777777779</v>
      </c>
      <c r="D7921" s="426">
        <v>25.63588</v>
      </c>
      <c r="E7921" s="14">
        <v>2.9706731329195835</v>
      </c>
      <c r="F7921" s="14">
        <v>0</v>
      </c>
    </row>
    <row r="7922" spans="1:6" x14ac:dyDescent="0.3">
      <c r="A7922" s="425">
        <v>49555</v>
      </c>
      <c r="B7922" s="12">
        <v>246</v>
      </c>
      <c r="C7922" s="426">
        <v>1.6055555555555554</v>
      </c>
      <c r="D7922" s="426">
        <v>25.710120000000003</v>
      </c>
      <c r="E7922" s="14">
        <v>2.9977113108635804</v>
      </c>
      <c r="F7922" s="14">
        <v>0</v>
      </c>
    </row>
    <row r="7923" spans="1:6" x14ac:dyDescent="0.3">
      <c r="A7923" s="425">
        <v>49556</v>
      </c>
      <c r="B7923" s="12">
        <v>247</v>
      </c>
      <c r="C7923" s="426">
        <v>0.42000000000000004</v>
      </c>
      <c r="D7923" s="426">
        <v>25.881640000000001</v>
      </c>
      <c r="E7923" s="14">
        <v>3.0610523246608659</v>
      </c>
      <c r="F7923" s="14">
        <v>0</v>
      </c>
    </row>
    <row r="7924" spans="1:6" x14ac:dyDescent="0.3">
      <c r="A7924" s="425">
        <v>49557</v>
      </c>
      <c r="B7924" s="12">
        <v>248</v>
      </c>
      <c r="C7924" s="426">
        <v>0.22999999999999998</v>
      </c>
      <c r="D7924" s="426">
        <v>25.733160000000002</v>
      </c>
      <c r="E7924" s="14">
        <v>3.0061488284051241</v>
      </c>
      <c r="F7924" s="14">
        <v>0</v>
      </c>
    </row>
    <row r="7925" spans="1:6" x14ac:dyDescent="0.3">
      <c r="A7925" s="425">
        <v>49558</v>
      </c>
      <c r="B7925" s="12">
        <v>249</v>
      </c>
      <c r="C7925" s="426">
        <v>2.1437500000000003</v>
      </c>
      <c r="D7925" s="426">
        <v>25.7818</v>
      </c>
      <c r="E7925" s="14">
        <v>3.0240336116231554</v>
      </c>
      <c r="F7925" s="14">
        <v>0</v>
      </c>
    </row>
    <row r="7926" spans="1:6" x14ac:dyDescent="0.3">
      <c r="A7926" s="425">
        <v>49559</v>
      </c>
      <c r="B7926" s="12">
        <v>250</v>
      </c>
      <c r="C7926" s="426">
        <v>7.0349999999999993</v>
      </c>
      <c r="D7926" s="426">
        <v>25.874244444444443</v>
      </c>
      <c r="E7926" s="14">
        <v>3.0582959754158998</v>
      </c>
      <c r="F7926" s="14">
        <v>0</v>
      </c>
    </row>
    <row r="7927" spans="1:6" x14ac:dyDescent="0.3">
      <c r="A7927" s="425">
        <v>49560</v>
      </c>
      <c r="B7927" s="12">
        <v>251</v>
      </c>
      <c r="C7927" s="426">
        <v>3.5350000000000001</v>
      </c>
      <c r="D7927" s="426">
        <v>25.794599999999996</v>
      </c>
      <c r="E7927" s="14">
        <v>3.0287564469176265</v>
      </c>
      <c r="F7927" s="14">
        <v>0</v>
      </c>
    </row>
    <row r="7928" spans="1:6" x14ac:dyDescent="0.3">
      <c r="A7928" s="425">
        <v>49561</v>
      </c>
      <c r="B7928" s="12">
        <v>252</v>
      </c>
      <c r="C7928" s="426">
        <v>2.2944444444444447</v>
      </c>
      <c r="D7928" s="426">
        <v>25.615400000000001</v>
      </c>
      <c r="E7928" s="14">
        <v>2.9632543891381671</v>
      </c>
      <c r="F7928" s="14">
        <v>0</v>
      </c>
    </row>
    <row r="7929" spans="1:6" x14ac:dyDescent="0.3">
      <c r="A7929" s="425">
        <v>49562</v>
      </c>
      <c r="B7929" s="12">
        <v>253</v>
      </c>
      <c r="C7929" s="426">
        <v>6.0062499999999996</v>
      </c>
      <c r="D7929" s="426">
        <v>25.594920000000002</v>
      </c>
      <c r="E7929" s="14">
        <v>2.9558529450785982</v>
      </c>
      <c r="F7929" s="14">
        <v>0</v>
      </c>
    </row>
    <row r="7930" spans="1:6" x14ac:dyDescent="0.3">
      <c r="A7930" s="425">
        <v>49563</v>
      </c>
      <c r="B7930" s="12">
        <v>254</v>
      </c>
      <c r="C7930" s="426">
        <v>2.1666666666666661</v>
      </c>
      <c r="D7930" s="426">
        <v>25.725480000000005</v>
      </c>
      <c r="E7930" s="14">
        <v>3.0033338798655262</v>
      </c>
      <c r="F7930" s="14">
        <v>0</v>
      </c>
    </row>
    <row r="7931" spans="1:6" x14ac:dyDescent="0.3">
      <c r="A7931" s="425">
        <v>49564</v>
      </c>
      <c r="B7931" s="12">
        <v>255</v>
      </c>
      <c r="C7931" s="426">
        <v>4.9999999999999996E-2</v>
      </c>
      <c r="D7931" s="426">
        <v>25.7818</v>
      </c>
      <c r="E7931" s="14">
        <v>3.0240336116231554</v>
      </c>
      <c r="F7931" s="14">
        <v>0</v>
      </c>
    </row>
    <row r="7932" spans="1:6" x14ac:dyDescent="0.3">
      <c r="A7932" s="425">
        <v>49565</v>
      </c>
      <c r="B7932" s="12">
        <v>256</v>
      </c>
      <c r="C7932" s="426">
        <v>0.5</v>
      </c>
      <c r="D7932" s="426">
        <v>25.697319999999998</v>
      </c>
      <c r="E7932" s="14">
        <v>2.9930332971161571</v>
      </c>
      <c r="F7932" s="14">
        <v>0</v>
      </c>
    </row>
    <row r="7933" spans="1:6" x14ac:dyDescent="0.3">
      <c r="A7933" s="425">
        <v>49566</v>
      </c>
      <c r="B7933" s="12">
        <v>257</v>
      </c>
      <c r="C7933" s="426">
        <v>1.1625000000000001</v>
      </c>
      <c r="D7933" s="426">
        <v>25.881640000000001</v>
      </c>
      <c r="E7933" s="14">
        <v>3.0610523246608659</v>
      </c>
      <c r="F7933" s="14">
        <v>0</v>
      </c>
    </row>
    <row r="7934" spans="1:6" x14ac:dyDescent="0.3">
      <c r="A7934" s="425">
        <v>49567</v>
      </c>
      <c r="B7934" s="12">
        <v>258</v>
      </c>
      <c r="C7934" s="426">
        <v>1.7777777777777777</v>
      </c>
      <c r="D7934" s="426">
        <v>25.857177777777778</v>
      </c>
      <c r="E7934" s="14">
        <v>3.0519438625067803</v>
      </c>
      <c r="F7934" s="14">
        <v>0</v>
      </c>
    </row>
    <row r="7935" spans="1:6" x14ac:dyDescent="0.3">
      <c r="A7935" s="425">
        <v>49568</v>
      </c>
      <c r="B7935" s="12">
        <v>259</v>
      </c>
      <c r="C7935" s="426">
        <v>5.7285714285714286</v>
      </c>
      <c r="D7935" s="426">
        <v>26.04206666666667</v>
      </c>
      <c r="E7935" s="14">
        <v>3.1214057863880935</v>
      </c>
      <c r="F7935" s="14">
        <v>0</v>
      </c>
    </row>
    <row r="7936" spans="1:6" x14ac:dyDescent="0.3">
      <c r="A7936" s="425">
        <v>49569</v>
      </c>
      <c r="B7936" s="12">
        <v>260</v>
      </c>
      <c r="C7936" s="426">
        <v>0.14285714285714285</v>
      </c>
      <c r="D7936" s="426">
        <v>26.187133333333332</v>
      </c>
      <c r="E7936" s="14">
        <v>3.1769091886813556</v>
      </c>
      <c r="F7936" s="14">
        <v>0</v>
      </c>
    </row>
    <row r="7937" spans="1:6" x14ac:dyDescent="0.3">
      <c r="A7937" s="425">
        <v>49570</v>
      </c>
      <c r="B7937" s="12">
        <v>261</v>
      </c>
      <c r="C7937" s="426">
        <v>0.5</v>
      </c>
      <c r="D7937" s="426">
        <v>26.133088888888889</v>
      </c>
      <c r="E7937" s="14">
        <v>3.1561280719010432</v>
      </c>
      <c r="F7937" s="14">
        <v>0</v>
      </c>
    </row>
    <row r="7938" spans="1:6" x14ac:dyDescent="0.3">
      <c r="A7938" s="425">
        <v>49571</v>
      </c>
      <c r="B7938" s="12">
        <v>262</v>
      </c>
      <c r="C7938" s="426">
        <v>0.55714285714285716</v>
      </c>
      <c r="D7938" s="426">
        <v>26.178600000000003</v>
      </c>
      <c r="E7938" s="14">
        <v>3.1736197846573395</v>
      </c>
      <c r="F7938" s="14">
        <v>0</v>
      </c>
    </row>
    <row r="7939" spans="1:6" x14ac:dyDescent="0.3">
      <c r="A7939" s="425">
        <v>49572</v>
      </c>
      <c r="B7939" s="12">
        <v>263</v>
      </c>
      <c r="C7939" s="426">
        <v>0</v>
      </c>
      <c r="D7939" s="426">
        <v>25.874244444444443</v>
      </c>
      <c r="E7939" s="14">
        <v>3.0582959754158998</v>
      </c>
      <c r="F7939" s="14">
        <v>0</v>
      </c>
    </row>
    <row r="7940" spans="1:6" x14ac:dyDescent="0.3">
      <c r="A7940" s="425">
        <v>49573</v>
      </c>
      <c r="B7940" s="12">
        <v>264</v>
      </c>
      <c r="C7940" s="426">
        <v>1.7437499999999999</v>
      </c>
      <c r="D7940" s="426">
        <v>25.80597777777778</v>
      </c>
      <c r="E7940" s="14">
        <v>3.0329602342666835</v>
      </c>
      <c r="F7940" s="14">
        <v>0</v>
      </c>
    </row>
    <row r="7941" spans="1:6" x14ac:dyDescent="0.3">
      <c r="A7941" s="425">
        <v>49574</v>
      </c>
      <c r="B7941" s="12">
        <v>265</v>
      </c>
      <c r="C7941" s="426">
        <v>1.5874999999999999</v>
      </c>
      <c r="D7941" s="426">
        <v>26.007933333333334</v>
      </c>
      <c r="E7941" s="14">
        <v>3.1084745090995991</v>
      </c>
      <c r="F7941" s="14">
        <v>0</v>
      </c>
    </row>
    <row r="7942" spans="1:6" x14ac:dyDescent="0.3">
      <c r="A7942" s="425">
        <v>49575</v>
      </c>
      <c r="B7942" s="12">
        <v>266</v>
      </c>
      <c r="C7942" s="426">
        <v>0.74285714285714277</v>
      </c>
      <c r="D7942" s="426">
        <v>26.101800000000001</v>
      </c>
      <c r="E7942" s="14">
        <v>3.1441530500510422</v>
      </c>
      <c r="F7942" s="14">
        <v>0</v>
      </c>
    </row>
    <row r="7943" spans="1:6" x14ac:dyDescent="0.3">
      <c r="A7943" s="425">
        <v>49576</v>
      </c>
      <c r="B7943" s="12">
        <v>267</v>
      </c>
      <c r="C7943" s="426">
        <v>0</v>
      </c>
      <c r="D7943" s="426">
        <v>25.817355555555558</v>
      </c>
      <c r="E7943" s="14">
        <v>3.0371693995629259</v>
      </c>
      <c r="F7943" s="14">
        <v>0</v>
      </c>
    </row>
    <row r="7944" spans="1:6" x14ac:dyDescent="0.3">
      <c r="A7944" s="425">
        <v>49577</v>
      </c>
      <c r="B7944" s="12">
        <v>268</v>
      </c>
      <c r="C7944" s="426">
        <v>0.94374999999999998</v>
      </c>
      <c r="D7944" s="426">
        <v>25.899844444444444</v>
      </c>
      <c r="E7944" s="14">
        <v>3.0678468933430714</v>
      </c>
      <c r="F7944" s="14">
        <v>0</v>
      </c>
    </row>
    <row r="7945" spans="1:6" x14ac:dyDescent="0.3">
      <c r="A7945" s="425">
        <v>49578</v>
      </c>
      <c r="B7945" s="12">
        <v>269</v>
      </c>
      <c r="C7945" s="426">
        <v>2.0874999999999999</v>
      </c>
      <c r="D7945" s="426">
        <v>26.141622222222225</v>
      </c>
      <c r="E7945" s="14">
        <v>3.1594011294834874</v>
      </c>
      <c r="F7945" s="14">
        <v>0</v>
      </c>
    </row>
    <row r="7946" spans="1:6" x14ac:dyDescent="0.3">
      <c r="A7946" s="425">
        <v>49579</v>
      </c>
      <c r="B7946" s="12">
        <v>270</v>
      </c>
      <c r="C7946" s="426">
        <v>0</v>
      </c>
      <c r="D7946" s="426">
        <v>26.170066666666671</v>
      </c>
      <c r="E7946" s="14">
        <v>3.1703334476584186</v>
      </c>
      <c r="F7946" s="14">
        <v>0</v>
      </c>
    </row>
    <row r="7947" spans="1:6" x14ac:dyDescent="0.3">
      <c r="A7947" s="425">
        <v>49580</v>
      </c>
      <c r="B7947" s="12">
        <v>271</v>
      </c>
      <c r="C7947" s="426">
        <v>0.57777777777777783</v>
      </c>
      <c r="D7947" s="426">
        <v>26.216999999999999</v>
      </c>
      <c r="E7947" s="14">
        <v>3.1884462693516902</v>
      </c>
      <c r="F7947" s="14">
        <v>0</v>
      </c>
    </row>
    <row r="7948" spans="1:6" x14ac:dyDescent="0.3">
      <c r="A7948" s="425">
        <v>49581</v>
      </c>
      <c r="B7948" s="12">
        <v>272</v>
      </c>
      <c r="C7948" s="426">
        <v>0.21249999999999999</v>
      </c>
      <c r="D7948" s="426">
        <v>26.252839999999999</v>
      </c>
      <c r="E7948" s="14">
        <v>3.2023404328839575</v>
      </c>
      <c r="F7948" s="14">
        <v>0</v>
      </c>
    </row>
    <row r="7949" spans="1:6" x14ac:dyDescent="0.3">
      <c r="A7949" s="425">
        <v>49582</v>
      </c>
      <c r="B7949" s="12">
        <v>273</v>
      </c>
      <c r="C7949" s="426">
        <v>0.95</v>
      </c>
      <c r="D7949" s="426">
        <v>26.109480000000001</v>
      </c>
      <c r="E7949" s="14">
        <v>3.1470885640386435</v>
      </c>
      <c r="F7949" s="14">
        <v>0</v>
      </c>
    </row>
    <row r="7950" spans="1:6" x14ac:dyDescent="0.3">
      <c r="A7950" s="425">
        <v>49583</v>
      </c>
      <c r="B7950" s="12">
        <v>274</v>
      </c>
      <c r="C7950" s="426">
        <v>5.5714285714285712</v>
      </c>
      <c r="D7950" s="426">
        <v>26.19652</v>
      </c>
      <c r="E7950" s="14">
        <v>3.2335399279374291</v>
      </c>
      <c r="F7950" s="14">
        <v>0</v>
      </c>
    </row>
    <row r="7951" spans="1:6" x14ac:dyDescent="0.3">
      <c r="A7951" s="425">
        <v>49584</v>
      </c>
      <c r="B7951" s="12">
        <v>275</v>
      </c>
      <c r="C7951" s="426">
        <v>7.5400000000000009</v>
      </c>
      <c r="D7951" s="426">
        <v>26.403880000000001</v>
      </c>
      <c r="E7951" s="14">
        <v>3.3158494653789616</v>
      </c>
      <c r="F7951" s="14">
        <v>0</v>
      </c>
    </row>
    <row r="7952" spans="1:6" x14ac:dyDescent="0.3">
      <c r="A7952" s="425">
        <v>49585</v>
      </c>
      <c r="B7952" s="12">
        <v>276</v>
      </c>
      <c r="C7952" s="426">
        <v>0</v>
      </c>
      <c r="D7952" s="426">
        <v>26.283560000000001</v>
      </c>
      <c r="E7952" s="14">
        <v>3.2678644387754772</v>
      </c>
      <c r="F7952" s="14">
        <v>0</v>
      </c>
    </row>
    <row r="7953" spans="1:6" x14ac:dyDescent="0.3">
      <c r="A7953" s="425">
        <v>49586</v>
      </c>
      <c r="B7953" s="12">
        <v>277</v>
      </c>
      <c r="C7953" s="426">
        <v>0.52222222222222225</v>
      </c>
      <c r="D7953" s="426">
        <v>26.36036</v>
      </c>
      <c r="E7953" s="14">
        <v>3.2984211741757385</v>
      </c>
      <c r="F7953" s="14">
        <v>0</v>
      </c>
    </row>
    <row r="7954" spans="1:6" x14ac:dyDescent="0.3">
      <c r="A7954" s="425">
        <v>49587</v>
      </c>
      <c r="B7954" s="12">
        <v>278</v>
      </c>
      <c r="C7954" s="426">
        <v>1.6111111111111112</v>
      </c>
      <c r="D7954" s="426">
        <v>26.437159999999999</v>
      </c>
      <c r="E7954" s="14">
        <v>3.3292321462019645</v>
      </c>
      <c r="F7954" s="14">
        <v>0</v>
      </c>
    </row>
    <row r="7955" spans="1:6" x14ac:dyDescent="0.3">
      <c r="A7955" s="425">
        <v>49588</v>
      </c>
      <c r="B7955" s="12">
        <v>279</v>
      </c>
      <c r="C7955" s="426">
        <v>4.8499999999999996</v>
      </c>
      <c r="D7955" s="426">
        <v>26.380839999999999</v>
      </c>
      <c r="E7955" s="14">
        <v>3.3066125457073747</v>
      </c>
      <c r="F7955" s="14">
        <v>0</v>
      </c>
    </row>
    <row r="7956" spans="1:6" x14ac:dyDescent="0.3">
      <c r="A7956" s="425">
        <v>49589</v>
      </c>
      <c r="B7956" s="12">
        <v>280</v>
      </c>
      <c r="C7956" s="426">
        <v>0.57999999999999996</v>
      </c>
      <c r="D7956" s="426">
        <v>26.411560000000001</v>
      </c>
      <c r="E7956" s="14">
        <v>3.3189335303552938</v>
      </c>
      <c r="F7956" s="14">
        <v>0</v>
      </c>
    </row>
    <row r="7957" spans="1:6" x14ac:dyDescent="0.3">
      <c r="A7957" s="425">
        <v>49590</v>
      </c>
      <c r="B7957" s="12">
        <v>281</v>
      </c>
      <c r="C7957" s="426">
        <v>2.6444444444444444</v>
      </c>
      <c r="D7957" s="426">
        <v>26.3322</v>
      </c>
      <c r="E7957" s="14">
        <v>3.2871875553159513</v>
      </c>
      <c r="F7957" s="14">
        <v>0</v>
      </c>
    </row>
    <row r="7958" spans="1:6" x14ac:dyDescent="0.3">
      <c r="A7958" s="425">
        <v>49591</v>
      </c>
      <c r="B7958" s="12">
        <v>282</v>
      </c>
      <c r="C7958" s="426">
        <v>2.7722222222222226</v>
      </c>
      <c r="D7958" s="426">
        <v>26.439720000000001</v>
      </c>
      <c r="E7958" s="14">
        <v>3.3302635653129968</v>
      </c>
      <c r="F7958" s="14">
        <v>0</v>
      </c>
    </row>
    <row r="7959" spans="1:6" x14ac:dyDescent="0.3">
      <c r="A7959" s="425">
        <v>49592</v>
      </c>
      <c r="B7959" s="12">
        <v>283</v>
      </c>
      <c r="C7959" s="426">
        <v>0.25</v>
      </c>
      <c r="D7959" s="426">
        <v>26.498600000000003</v>
      </c>
      <c r="E7959" s="14">
        <v>3.3540644454675648</v>
      </c>
      <c r="F7959" s="14">
        <v>0</v>
      </c>
    </row>
    <row r="7960" spans="1:6" x14ac:dyDescent="0.3">
      <c r="A7960" s="425">
        <v>49593</v>
      </c>
      <c r="B7960" s="12">
        <v>284</v>
      </c>
      <c r="C7960" s="426">
        <v>1.675</v>
      </c>
      <c r="D7960" s="426">
        <v>26.549800000000001</v>
      </c>
      <c r="E7960" s="14">
        <v>3.374882922885873</v>
      </c>
      <c r="F7960" s="14">
        <v>0</v>
      </c>
    </row>
    <row r="7961" spans="1:6" x14ac:dyDescent="0.3">
      <c r="A7961" s="425">
        <v>49594</v>
      </c>
      <c r="B7961" s="12">
        <v>285</v>
      </c>
      <c r="C7961" s="426">
        <v>5.5555555555555552E-2</v>
      </c>
      <c r="D7961" s="426">
        <v>26.60868</v>
      </c>
      <c r="E7961" s="14">
        <v>3.3989648220638036</v>
      </c>
      <c r="F7961" s="14">
        <v>0</v>
      </c>
    </row>
    <row r="7962" spans="1:6" x14ac:dyDescent="0.3">
      <c r="A7962" s="425">
        <v>49595</v>
      </c>
      <c r="B7962" s="12">
        <v>286</v>
      </c>
      <c r="C7962" s="426">
        <v>0</v>
      </c>
      <c r="D7962" s="426">
        <v>26.65476</v>
      </c>
      <c r="E7962" s="14">
        <v>3.4179166736901925</v>
      </c>
      <c r="F7962" s="14">
        <v>0</v>
      </c>
    </row>
    <row r="7963" spans="1:6" x14ac:dyDescent="0.3">
      <c r="A7963" s="425">
        <v>49596</v>
      </c>
      <c r="B7963" s="12">
        <v>287</v>
      </c>
      <c r="C7963" s="426">
        <v>1.6666666666666667</v>
      </c>
      <c r="D7963" s="426">
        <v>26.670120000000004</v>
      </c>
      <c r="E7963" s="14">
        <v>3.4242545032974672</v>
      </c>
      <c r="F7963" s="14">
        <v>0</v>
      </c>
    </row>
    <row r="7964" spans="1:6" x14ac:dyDescent="0.3">
      <c r="A7964" s="425">
        <v>49597</v>
      </c>
      <c r="B7964" s="12">
        <v>288</v>
      </c>
      <c r="C7964" s="426">
        <v>1.6714285714285713</v>
      </c>
      <c r="D7964" s="426">
        <v>26.5242</v>
      </c>
      <c r="E7964" s="14">
        <v>3.3644594769353389</v>
      </c>
      <c r="F7964" s="14">
        <v>0</v>
      </c>
    </row>
    <row r="7965" spans="1:6" x14ac:dyDescent="0.3">
      <c r="A7965" s="425">
        <v>49598</v>
      </c>
      <c r="B7965" s="12">
        <v>289</v>
      </c>
      <c r="C7965" s="426">
        <v>1.3666666666666667</v>
      </c>
      <c r="D7965" s="426">
        <v>26.434600000000003</v>
      </c>
      <c r="E7965" s="14">
        <v>3.328201010355369</v>
      </c>
      <c r="F7965" s="14">
        <v>0</v>
      </c>
    </row>
    <row r="7966" spans="1:6" x14ac:dyDescent="0.3">
      <c r="A7966" s="425">
        <v>49599</v>
      </c>
      <c r="B7966" s="12">
        <v>290</v>
      </c>
      <c r="C7966" s="426">
        <v>5.177777777777778</v>
      </c>
      <c r="D7966" s="426">
        <v>26.629159999999999</v>
      </c>
      <c r="E7966" s="14">
        <v>3.4073764584285469</v>
      </c>
      <c r="F7966" s="14">
        <v>0</v>
      </c>
    </row>
    <row r="7967" spans="1:6" x14ac:dyDescent="0.3">
      <c r="A7967" s="425">
        <v>49600</v>
      </c>
      <c r="B7967" s="12">
        <v>291</v>
      </c>
      <c r="C7967" s="426">
        <v>0.9</v>
      </c>
      <c r="D7967" s="426">
        <v>26.624040000000001</v>
      </c>
      <c r="E7967" s="14">
        <v>3.4052718386351843</v>
      </c>
      <c r="F7967" s="14">
        <v>0</v>
      </c>
    </row>
    <row r="7968" spans="1:6" x14ac:dyDescent="0.3">
      <c r="A7968" s="425">
        <v>49601</v>
      </c>
      <c r="B7968" s="12">
        <v>292</v>
      </c>
      <c r="C7968" s="426">
        <v>0</v>
      </c>
      <c r="D7968" s="426">
        <v>26.787880000000001</v>
      </c>
      <c r="E7968" s="14">
        <v>3.4731865352599187</v>
      </c>
      <c r="F7968" s="14">
        <v>0</v>
      </c>
    </row>
    <row r="7969" spans="1:6" x14ac:dyDescent="0.3">
      <c r="A7969" s="425">
        <v>49602</v>
      </c>
      <c r="B7969" s="12">
        <v>293</v>
      </c>
      <c r="C7969" s="426">
        <v>0.57999999999999996</v>
      </c>
      <c r="D7969" s="426">
        <v>26.711079999999999</v>
      </c>
      <c r="E7969" s="14">
        <v>3.4412056655286367</v>
      </c>
      <c r="F7969" s="14">
        <v>0</v>
      </c>
    </row>
    <row r="7970" spans="1:6" x14ac:dyDescent="0.3">
      <c r="A7970" s="425">
        <v>49603</v>
      </c>
      <c r="B7970" s="12">
        <v>294</v>
      </c>
      <c r="C7970" s="426">
        <v>2.5</v>
      </c>
      <c r="D7970" s="426">
        <v>26.847044444444442</v>
      </c>
      <c r="E7970" s="14">
        <v>3.4979996280664798</v>
      </c>
      <c r="F7970" s="14">
        <v>0</v>
      </c>
    </row>
    <row r="7971" spans="1:6" x14ac:dyDescent="0.3">
      <c r="A7971" s="425">
        <v>49604</v>
      </c>
      <c r="B7971" s="12">
        <v>295</v>
      </c>
      <c r="C7971" s="426">
        <v>0.58888888888888891</v>
      </c>
      <c r="D7971" s="426">
        <v>26.613799999999998</v>
      </c>
      <c r="E7971" s="14">
        <v>3.4010660206589542</v>
      </c>
      <c r="F7971" s="14">
        <v>0</v>
      </c>
    </row>
    <row r="7972" spans="1:6" x14ac:dyDescent="0.3">
      <c r="A7972" s="425">
        <v>49605</v>
      </c>
      <c r="B7972" s="12">
        <v>296</v>
      </c>
      <c r="C7972" s="426">
        <v>0.88888888888888884</v>
      </c>
      <c r="D7972" s="426">
        <v>26.58052</v>
      </c>
      <c r="E7972" s="14">
        <v>3.3874286015285593</v>
      </c>
      <c r="F7972" s="14">
        <v>0</v>
      </c>
    </row>
    <row r="7973" spans="1:6" x14ac:dyDescent="0.3">
      <c r="A7973" s="425">
        <v>49606</v>
      </c>
      <c r="B7973" s="12">
        <v>297</v>
      </c>
      <c r="C7973" s="426">
        <v>2.3937499999999998</v>
      </c>
      <c r="D7973" s="426">
        <v>26.521639999999998</v>
      </c>
      <c r="E7973" s="14">
        <v>3.3634186955634431</v>
      </c>
      <c r="F7973" s="14">
        <v>0</v>
      </c>
    </row>
    <row r="7974" spans="1:6" x14ac:dyDescent="0.3">
      <c r="A7974" s="425">
        <v>49607</v>
      </c>
      <c r="B7974" s="12">
        <v>298</v>
      </c>
      <c r="C7974" s="426">
        <v>2.125</v>
      </c>
      <c r="D7974" s="426">
        <v>26.728999999999999</v>
      </c>
      <c r="E7974" s="14">
        <v>3.4486448178912879</v>
      </c>
      <c r="F7974" s="14">
        <v>0</v>
      </c>
    </row>
    <row r="7975" spans="1:6" x14ac:dyDescent="0.3">
      <c r="A7975" s="425">
        <v>49608</v>
      </c>
      <c r="B7975" s="12">
        <v>299</v>
      </c>
      <c r="C7975" s="426">
        <v>3.8149999999999999</v>
      </c>
      <c r="D7975" s="426">
        <v>26.639400000000002</v>
      </c>
      <c r="E7975" s="14">
        <v>3.4115891206562048</v>
      </c>
      <c r="F7975" s="14">
        <v>0</v>
      </c>
    </row>
    <row r="7976" spans="1:6" x14ac:dyDescent="0.3">
      <c r="A7976" s="425">
        <v>49609</v>
      </c>
      <c r="B7976" s="12">
        <v>300</v>
      </c>
      <c r="C7976" s="426">
        <v>0.53749999999999998</v>
      </c>
      <c r="D7976" s="426">
        <v>26.695719999999998</v>
      </c>
      <c r="E7976" s="14">
        <v>3.4348404045650147</v>
      </c>
      <c r="F7976" s="14">
        <v>0</v>
      </c>
    </row>
    <row r="7977" spans="1:6" x14ac:dyDescent="0.3">
      <c r="A7977" s="425">
        <v>49610</v>
      </c>
      <c r="B7977" s="12">
        <v>301</v>
      </c>
      <c r="C7977" s="426">
        <v>4.1111111111111107</v>
      </c>
      <c r="D7977" s="426">
        <v>26.782760000000003</v>
      </c>
      <c r="E7977" s="14">
        <v>3.4710464546598465</v>
      </c>
      <c r="F7977" s="14">
        <v>0</v>
      </c>
    </row>
    <row r="7978" spans="1:6" x14ac:dyDescent="0.3">
      <c r="A7978" s="425">
        <v>49611</v>
      </c>
      <c r="B7978" s="12">
        <v>302</v>
      </c>
      <c r="C7978" s="426">
        <v>0.1111111111111111</v>
      </c>
      <c r="D7978" s="426">
        <v>26.798120000000001</v>
      </c>
      <c r="E7978" s="14">
        <v>3.4774701382107942</v>
      </c>
      <c r="F7978" s="14">
        <v>0</v>
      </c>
    </row>
    <row r="7979" spans="1:6" x14ac:dyDescent="0.3">
      <c r="A7979" s="425">
        <v>49612</v>
      </c>
      <c r="B7979" s="12">
        <v>303</v>
      </c>
      <c r="C7979" s="426">
        <v>5.322222222222222</v>
      </c>
      <c r="D7979" s="426">
        <v>26.813479999999998</v>
      </c>
      <c r="E7979" s="14">
        <v>3.4839041500869667</v>
      </c>
      <c r="F7979" s="14">
        <v>0</v>
      </c>
    </row>
    <row r="7980" spans="1:6" x14ac:dyDescent="0.3">
      <c r="A7980" s="425">
        <v>49613</v>
      </c>
      <c r="B7980" s="12">
        <v>304</v>
      </c>
      <c r="C7980" s="426">
        <v>3</v>
      </c>
      <c r="D7980" s="426">
        <v>26.979880000000001</v>
      </c>
      <c r="E7980" s="14">
        <v>3.5542694765295484</v>
      </c>
      <c r="F7980" s="14">
        <v>0</v>
      </c>
    </row>
    <row r="7981" spans="1:6" x14ac:dyDescent="0.3">
      <c r="A7981" s="425">
        <v>49614</v>
      </c>
      <c r="B7981" s="12">
        <v>305</v>
      </c>
      <c r="C7981" s="426">
        <v>0.78888888888888886</v>
      </c>
      <c r="D7981" s="426">
        <v>26.792999999999999</v>
      </c>
      <c r="E7981" s="14">
        <v>3.5038140561816213</v>
      </c>
      <c r="F7981" s="14">
        <v>0</v>
      </c>
    </row>
    <row r="7982" spans="1:6" x14ac:dyDescent="0.3">
      <c r="A7982" s="425">
        <v>49615</v>
      </c>
      <c r="B7982" s="12">
        <v>306</v>
      </c>
      <c r="C7982" s="426">
        <v>0.68888888888888888</v>
      </c>
      <c r="D7982" s="426">
        <v>26.723880000000001</v>
      </c>
      <c r="E7982" s="14">
        <v>3.4747680619895811</v>
      </c>
      <c r="F7982" s="14">
        <v>0</v>
      </c>
    </row>
    <row r="7983" spans="1:6" x14ac:dyDescent="0.3">
      <c r="A7983" s="425">
        <v>49616</v>
      </c>
      <c r="B7983" s="12">
        <v>307</v>
      </c>
      <c r="C7983" s="426">
        <v>0</v>
      </c>
      <c r="D7983" s="426">
        <v>26.769960000000005</v>
      </c>
      <c r="E7983" s="14">
        <v>3.4941086582006906</v>
      </c>
      <c r="F7983" s="14">
        <v>0</v>
      </c>
    </row>
    <row r="7984" spans="1:6" x14ac:dyDescent="0.3">
      <c r="A7984" s="425">
        <v>49617</v>
      </c>
      <c r="B7984" s="12">
        <v>308</v>
      </c>
      <c r="C7984" s="426">
        <v>3.2375000000000003</v>
      </c>
      <c r="D7984" s="426">
        <v>26.782760000000003</v>
      </c>
      <c r="E7984" s="14">
        <v>3.4994976551078785</v>
      </c>
      <c r="F7984" s="14">
        <v>0</v>
      </c>
    </row>
    <row r="7985" spans="1:6" x14ac:dyDescent="0.3">
      <c r="A7985" s="425">
        <v>49618</v>
      </c>
      <c r="B7985" s="12">
        <v>309</v>
      </c>
      <c r="C7985" s="426">
        <v>3.2399999999999998</v>
      </c>
      <c r="D7985" s="426">
        <v>26.92868</v>
      </c>
      <c r="E7985" s="14">
        <v>3.56144384014096</v>
      </c>
      <c r="F7985" s="14">
        <v>0</v>
      </c>
    </row>
    <row r="7986" spans="1:6" x14ac:dyDescent="0.3">
      <c r="A7986" s="425">
        <v>49619</v>
      </c>
      <c r="B7986" s="12">
        <v>310</v>
      </c>
      <c r="C7986" s="426">
        <v>0.79999999999999993</v>
      </c>
      <c r="D7986" s="426">
        <v>26.997800000000005</v>
      </c>
      <c r="E7986" s="14">
        <v>3.5911159765983505</v>
      </c>
      <c r="F7986" s="14">
        <v>0</v>
      </c>
    </row>
    <row r="7987" spans="1:6" x14ac:dyDescent="0.3">
      <c r="A7987" s="425">
        <v>49620</v>
      </c>
      <c r="B7987" s="12">
        <v>311</v>
      </c>
      <c r="C7987" s="426">
        <v>1.9750000000000001</v>
      </c>
      <c r="D7987" s="426">
        <v>27.08484</v>
      </c>
      <c r="E7987" s="14">
        <v>3.6287829837560621</v>
      </c>
      <c r="F7987" s="14">
        <v>0</v>
      </c>
    </row>
    <row r="7988" spans="1:6" x14ac:dyDescent="0.3">
      <c r="A7988" s="425">
        <v>49621</v>
      </c>
      <c r="B7988" s="12">
        <v>312</v>
      </c>
      <c r="C7988" s="426">
        <v>0.42777777777777776</v>
      </c>
      <c r="D7988" s="426">
        <v>26.887720000000002</v>
      </c>
      <c r="E7988" s="14">
        <v>3.5439603379882314</v>
      </c>
      <c r="F7988" s="14">
        <v>0</v>
      </c>
    </row>
    <row r="7989" spans="1:6" x14ac:dyDescent="0.3">
      <c r="A7989" s="425">
        <v>49622</v>
      </c>
      <c r="B7989" s="12">
        <v>313</v>
      </c>
      <c r="C7989" s="426">
        <v>6.0166666666666675</v>
      </c>
      <c r="D7989" s="426">
        <v>26.967079999999999</v>
      </c>
      <c r="E7989" s="14">
        <v>3.577902177349424</v>
      </c>
      <c r="F7989" s="14">
        <v>0</v>
      </c>
    </row>
    <row r="7990" spans="1:6" x14ac:dyDescent="0.3">
      <c r="A7990" s="425">
        <v>49623</v>
      </c>
      <c r="B7990" s="12">
        <v>314</v>
      </c>
      <c r="C7990" s="426">
        <v>2.5375000000000001</v>
      </c>
      <c r="D7990" s="426">
        <v>27.020840000000003</v>
      </c>
      <c r="E7990" s="14">
        <v>3.6010538473260274</v>
      </c>
      <c r="F7990" s="14">
        <v>0</v>
      </c>
    </row>
    <row r="7991" spans="1:6" x14ac:dyDescent="0.3">
      <c r="A7991" s="425">
        <v>49624</v>
      </c>
      <c r="B7991" s="12">
        <v>315</v>
      </c>
      <c r="C7991" s="426">
        <v>0</v>
      </c>
      <c r="D7991" s="426">
        <v>27.059240000000003</v>
      </c>
      <c r="E7991" s="14">
        <v>3.6176694420652931</v>
      </c>
      <c r="F7991" s="14">
        <v>0</v>
      </c>
    </row>
    <row r="7992" spans="1:6" x14ac:dyDescent="0.3">
      <c r="A7992" s="425">
        <v>49625</v>
      </c>
      <c r="B7992" s="12">
        <v>316</v>
      </c>
      <c r="C7992" s="426">
        <v>1.0299999999999998</v>
      </c>
      <c r="D7992" s="426">
        <v>27.189799999999998</v>
      </c>
      <c r="E7992" s="14">
        <v>3.674654198996739</v>
      </c>
      <c r="F7992" s="14">
        <v>0</v>
      </c>
    </row>
    <row r="7993" spans="1:6" x14ac:dyDescent="0.3">
      <c r="A7993" s="425">
        <v>49626</v>
      </c>
      <c r="B7993" s="12">
        <v>317</v>
      </c>
      <c r="C7993" s="426">
        <v>0.05</v>
      </c>
      <c r="D7993" s="426">
        <v>27.105319999999999</v>
      </c>
      <c r="E7993" s="14">
        <v>3.637694848999689</v>
      </c>
      <c r="F7993" s="14">
        <v>0</v>
      </c>
    </row>
    <row r="7994" spans="1:6" x14ac:dyDescent="0.3">
      <c r="A7994" s="425">
        <v>49627</v>
      </c>
      <c r="B7994" s="12">
        <v>318</v>
      </c>
      <c r="C7994" s="426">
        <v>1.9214285714285713</v>
      </c>
      <c r="D7994" s="426">
        <v>27.064360000000001</v>
      </c>
      <c r="E7994" s="14">
        <v>3.6198898146175491</v>
      </c>
      <c r="F7994" s="14">
        <v>0</v>
      </c>
    </row>
    <row r="7995" spans="1:6" x14ac:dyDescent="0.3">
      <c r="A7995" s="425">
        <v>49628</v>
      </c>
      <c r="B7995" s="12">
        <v>319</v>
      </c>
      <c r="C7995" s="426">
        <v>1.7666666666666666</v>
      </c>
      <c r="D7995" s="426">
        <v>27.077159999999999</v>
      </c>
      <c r="E7995" s="14">
        <v>3.6254458550822997</v>
      </c>
      <c r="F7995" s="14">
        <v>0</v>
      </c>
    </row>
    <row r="7996" spans="1:6" x14ac:dyDescent="0.3">
      <c r="A7996" s="425">
        <v>49629</v>
      </c>
      <c r="B7996" s="12">
        <v>320</v>
      </c>
      <c r="C7996" s="426">
        <v>11.31111111111111</v>
      </c>
      <c r="D7996" s="426">
        <v>27.107880000000002</v>
      </c>
      <c r="E7996" s="14">
        <v>3.6388101473767338</v>
      </c>
      <c r="F7996" s="14">
        <v>0</v>
      </c>
    </row>
    <row r="7997" spans="1:6" x14ac:dyDescent="0.3">
      <c r="A7997" s="425">
        <v>49630</v>
      </c>
      <c r="B7997" s="12">
        <v>321</v>
      </c>
      <c r="C7997" s="426">
        <v>0</v>
      </c>
      <c r="D7997" s="426">
        <v>27.133479999999999</v>
      </c>
      <c r="E7997" s="14">
        <v>3.6499792149747967</v>
      </c>
      <c r="F7997" s="14">
        <v>0</v>
      </c>
    </row>
    <row r="7998" spans="1:6" x14ac:dyDescent="0.3">
      <c r="A7998" s="425">
        <v>49631</v>
      </c>
      <c r="B7998" s="12">
        <v>322</v>
      </c>
      <c r="C7998" s="426">
        <v>1.9416666666666667</v>
      </c>
      <c r="D7998" s="426">
        <v>27.128644444444443</v>
      </c>
      <c r="E7998" s="14">
        <v>3.6478672614293126</v>
      </c>
      <c r="F7998" s="14">
        <v>0</v>
      </c>
    </row>
    <row r="7999" spans="1:6" x14ac:dyDescent="0.3">
      <c r="A7999" s="425">
        <v>49632</v>
      </c>
      <c r="B7999" s="12">
        <v>323</v>
      </c>
      <c r="C7999" s="426">
        <v>5.9124999999999996</v>
      </c>
      <c r="D7999" s="426">
        <v>27.097355555555559</v>
      </c>
      <c r="E7999" s="14">
        <v>3.634226901186989</v>
      </c>
      <c r="F7999" s="14">
        <v>0</v>
      </c>
    </row>
    <row r="8000" spans="1:6" x14ac:dyDescent="0.3">
      <c r="A8000" s="425">
        <v>49633</v>
      </c>
      <c r="B8000" s="12">
        <v>324</v>
      </c>
      <c r="C8000" s="426">
        <v>7.75</v>
      </c>
      <c r="D8000" s="426">
        <v>27.09451111111111</v>
      </c>
      <c r="E8000" s="14">
        <v>3.6329890339651283</v>
      </c>
      <c r="F8000" s="14">
        <v>0</v>
      </c>
    </row>
    <row r="8001" spans="1:6" x14ac:dyDescent="0.3">
      <c r="A8001" s="425">
        <v>49634</v>
      </c>
      <c r="B8001" s="12">
        <v>325</v>
      </c>
      <c r="C8001" s="426">
        <v>5.5250000000000004</v>
      </c>
      <c r="D8001" s="426">
        <v>27.169319999999999</v>
      </c>
      <c r="E8001" s="14">
        <v>3.6656650741274115</v>
      </c>
      <c r="F8001" s="14">
        <v>0</v>
      </c>
    </row>
    <row r="8002" spans="1:6" x14ac:dyDescent="0.3">
      <c r="A8002" s="425">
        <v>49635</v>
      </c>
      <c r="B8002" s="12">
        <v>326</v>
      </c>
      <c r="C8002" s="426">
        <v>8.0555555555555554</v>
      </c>
      <c r="D8002" s="426">
        <v>26.884022222222224</v>
      </c>
      <c r="E8002" s="14">
        <v>3.5423856233920668</v>
      </c>
      <c r="F8002" s="14">
        <v>0</v>
      </c>
    </row>
    <row r="8003" spans="1:6" x14ac:dyDescent="0.3">
      <c r="A8003" s="425">
        <v>49636</v>
      </c>
      <c r="B8003" s="12">
        <v>327</v>
      </c>
      <c r="C8003" s="426">
        <v>2.4714285714285715</v>
      </c>
      <c r="D8003" s="426">
        <v>26.943755555555555</v>
      </c>
      <c r="E8003" s="14">
        <v>3.5678974616311527</v>
      </c>
      <c r="F8003" s="14">
        <v>0</v>
      </c>
    </row>
    <row r="8004" spans="1:6" x14ac:dyDescent="0.3">
      <c r="A8004" s="425">
        <v>49637</v>
      </c>
      <c r="B8004" s="12">
        <v>328</v>
      </c>
      <c r="C8004" s="426">
        <v>1.53125</v>
      </c>
      <c r="D8004" s="426">
        <v>26.980733333333333</v>
      </c>
      <c r="E8004" s="14">
        <v>3.5837698019636148</v>
      </c>
      <c r="F8004" s="14">
        <v>0</v>
      </c>
    </row>
    <row r="8005" spans="1:6" x14ac:dyDescent="0.3">
      <c r="A8005" s="425">
        <v>49638</v>
      </c>
      <c r="B8005" s="12">
        <v>329</v>
      </c>
      <c r="C8005" s="426">
        <v>1.79375</v>
      </c>
      <c r="D8005" s="426">
        <v>26.975044444444443</v>
      </c>
      <c r="E8005" s="14">
        <v>3.5813239523770122</v>
      </c>
      <c r="F8005" s="14">
        <v>0</v>
      </c>
    </row>
    <row r="8006" spans="1:6" x14ac:dyDescent="0.3">
      <c r="A8006" s="425">
        <v>49639</v>
      </c>
      <c r="B8006" s="12">
        <v>330</v>
      </c>
      <c r="C8006" s="426">
        <v>7.1749999999999998</v>
      </c>
      <c r="D8006" s="426">
        <v>27.020555555555553</v>
      </c>
      <c r="E8006" s="14">
        <v>3.6009310136582346</v>
      </c>
      <c r="F8006" s="14">
        <v>0</v>
      </c>
    </row>
    <row r="8007" spans="1:6" x14ac:dyDescent="0.3">
      <c r="A8007" s="425">
        <v>49640</v>
      </c>
      <c r="B8007" s="12">
        <v>331</v>
      </c>
      <c r="C8007" s="426">
        <v>14.45</v>
      </c>
      <c r="D8007" s="426">
        <v>26.949444444444445</v>
      </c>
      <c r="E8007" s="14">
        <v>3.5703354102319276</v>
      </c>
      <c r="F8007" s="14">
        <v>0</v>
      </c>
    </row>
    <row r="8008" spans="1:6" x14ac:dyDescent="0.3">
      <c r="A8008" s="425">
        <v>49641</v>
      </c>
      <c r="B8008" s="12">
        <v>332</v>
      </c>
      <c r="C8008" s="426">
        <v>9.2437499999999986</v>
      </c>
      <c r="D8008" s="426">
        <v>27.034777777777776</v>
      </c>
      <c r="E8008" s="14">
        <v>3.6070771060261726</v>
      </c>
      <c r="F8008" s="14">
        <v>0</v>
      </c>
    </row>
    <row r="8009" spans="1:6" x14ac:dyDescent="0.3">
      <c r="A8009" s="425">
        <v>49642</v>
      </c>
      <c r="B8009" s="12">
        <v>333</v>
      </c>
      <c r="C8009" s="426">
        <v>2.4857142857142853</v>
      </c>
      <c r="D8009" s="426">
        <v>27.208288888888891</v>
      </c>
      <c r="E8009" s="14">
        <v>3.6827854962633668</v>
      </c>
      <c r="F8009" s="14">
        <v>0</v>
      </c>
    </row>
    <row r="8010" spans="1:6" x14ac:dyDescent="0.3">
      <c r="A8010" s="425">
        <v>49643</v>
      </c>
      <c r="B8010" s="12">
        <v>334</v>
      </c>
      <c r="C8010" s="426">
        <v>1.9000000000000001</v>
      </c>
      <c r="D8010" s="426">
        <v>27.154244444444448</v>
      </c>
      <c r="E8010" s="14">
        <v>3.6590600611496886</v>
      </c>
      <c r="F8010" s="14">
        <v>0</v>
      </c>
    </row>
    <row r="8011" spans="1:6" x14ac:dyDescent="0.3">
      <c r="A8011" s="425">
        <v>49644</v>
      </c>
      <c r="B8011" s="12">
        <v>335</v>
      </c>
      <c r="C8011" s="426">
        <v>5.73</v>
      </c>
      <c r="D8011" s="426">
        <v>27.05468888888889</v>
      </c>
      <c r="E8011" s="14">
        <v>3.6156967576905301</v>
      </c>
      <c r="F8011" s="14">
        <v>0</v>
      </c>
    </row>
    <row r="8012" spans="1:6" x14ac:dyDescent="0.3">
      <c r="A8012" s="425">
        <v>49645</v>
      </c>
      <c r="B8012" s="12">
        <v>336</v>
      </c>
      <c r="C8012" s="426">
        <v>2.0062500000000001</v>
      </c>
      <c r="D8012" s="426">
        <v>27.037622222222222</v>
      </c>
      <c r="E8012" s="14">
        <v>3.6083074044568311</v>
      </c>
      <c r="F8012" s="14">
        <v>0</v>
      </c>
    </row>
    <row r="8013" spans="1:6" x14ac:dyDescent="0.3">
      <c r="A8013" s="425">
        <v>49646</v>
      </c>
      <c r="B8013" s="12">
        <v>337</v>
      </c>
      <c r="C8013" s="426">
        <v>5.9555555555555557</v>
      </c>
      <c r="D8013" s="426">
        <v>26.885159999999999</v>
      </c>
      <c r="E8013" s="14">
        <v>3.5428700864866185</v>
      </c>
      <c r="F8013" s="14">
        <v>0</v>
      </c>
    </row>
    <row r="8014" spans="1:6" x14ac:dyDescent="0.3">
      <c r="A8014" s="425">
        <v>49647</v>
      </c>
      <c r="B8014" s="12">
        <v>338</v>
      </c>
      <c r="C8014" s="426">
        <v>7.4611111111111121</v>
      </c>
      <c r="D8014" s="426">
        <v>27.02084</v>
      </c>
      <c r="E8014" s="14">
        <v>3.6010538473260261</v>
      </c>
      <c r="F8014" s="14">
        <v>0</v>
      </c>
    </row>
    <row r="8015" spans="1:6" x14ac:dyDescent="0.3">
      <c r="A8015" s="425">
        <v>49648</v>
      </c>
      <c r="B8015" s="12">
        <v>339</v>
      </c>
      <c r="C8015" s="426">
        <v>4.9000000000000004</v>
      </c>
      <c r="D8015" s="426">
        <v>26.821159999999999</v>
      </c>
      <c r="E8015" s="14">
        <v>3.5157080229314448</v>
      </c>
      <c r="F8015" s="14">
        <v>0</v>
      </c>
    </row>
    <row r="8016" spans="1:6" x14ac:dyDescent="0.3">
      <c r="A8016" s="425">
        <v>49649</v>
      </c>
      <c r="B8016" s="12">
        <v>340</v>
      </c>
      <c r="C8016" s="426">
        <v>5.2555555555555555</v>
      </c>
      <c r="D8016" s="426">
        <v>26.910760000000003</v>
      </c>
      <c r="E8016" s="14">
        <v>3.553785661417439</v>
      </c>
      <c r="F8016" s="14">
        <v>0</v>
      </c>
    </row>
    <row r="8017" spans="1:6" x14ac:dyDescent="0.3">
      <c r="A8017" s="425">
        <v>49650</v>
      </c>
      <c r="B8017" s="12">
        <v>341</v>
      </c>
      <c r="C8017" s="426">
        <v>3.35</v>
      </c>
      <c r="D8017" s="426">
        <v>27.031933333333335</v>
      </c>
      <c r="E8017" s="14">
        <v>3.6058471676280446</v>
      </c>
      <c r="F8017" s="14">
        <v>0</v>
      </c>
    </row>
    <row r="8018" spans="1:6" x14ac:dyDescent="0.3">
      <c r="A8018" s="425">
        <v>49651</v>
      </c>
      <c r="B8018" s="12">
        <v>342</v>
      </c>
      <c r="C8018" s="426">
        <v>3.0333333333333332</v>
      </c>
      <c r="D8018" s="426">
        <v>27.188377777777774</v>
      </c>
      <c r="E8018" s="14">
        <v>3.6740293481119477</v>
      </c>
      <c r="F8018" s="14">
        <v>0</v>
      </c>
    </row>
    <row r="8019" spans="1:6" x14ac:dyDescent="0.3">
      <c r="A8019" s="425">
        <v>49652</v>
      </c>
      <c r="B8019" s="12">
        <v>343</v>
      </c>
      <c r="C8019" s="426">
        <v>6.1428571428571432</v>
      </c>
      <c r="D8019" s="426">
        <v>26.906777777777776</v>
      </c>
      <c r="E8019" s="14">
        <v>3.5520857765371234</v>
      </c>
      <c r="F8019" s="14">
        <v>0</v>
      </c>
    </row>
    <row r="8020" spans="1:6" x14ac:dyDescent="0.3">
      <c r="A8020" s="425">
        <v>49653</v>
      </c>
      <c r="B8020" s="12">
        <v>344</v>
      </c>
      <c r="C8020" s="426">
        <v>8.6083333333333325</v>
      </c>
      <c r="D8020" s="426">
        <v>26.77252</v>
      </c>
      <c r="E8020" s="14">
        <v>3.4951858795479032</v>
      </c>
      <c r="F8020" s="14">
        <v>0</v>
      </c>
    </row>
    <row r="8021" spans="1:6" x14ac:dyDescent="0.3">
      <c r="A8021" s="425">
        <v>49654</v>
      </c>
      <c r="B8021" s="12">
        <v>345</v>
      </c>
      <c r="C8021" s="426">
        <v>10.75</v>
      </c>
      <c r="D8021" s="426">
        <v>26.813479999999998</v>
      </c>
      <c r="E8021" s="14">
        <v>3.5124607414811226</v>
      </c>
      <c r="F8021" s="14">
        <v>0</v>
      </c>
    </row>
    <row r="8022" spans="1:6" x14ac:dyDescent="0.3">
      <c r="A8022" s="425">
        <v>49655</v>
      </c>
      <c r="B8022" s="12">
        <v>346</v>
      </c>
      <c r="C8022" s="426">
        <v>11.9</v>
      </c>
      <c r="D8022" s="426">
        <v>26.762280000000004</v>
      </c>
      <c r="E8022" s="14">
        <v>3.4908787278482825</v>
      </c>
      <c r="F8022" s="14">
        <v>0</v>
      </c>
    </row>
    <row r="8023" spans="1:6" x14ac:dyDescent="0.3">
      <c r="A8023" s="425">
        <v>49656</v>
      </c>
      <c r="B8023" s="12">
        <v>347</v>
      </c>
      <c r="C8023" s="426">
        <v>10.692857142857141</v>
      </c>
      <c r="D8023" s="426">
        <v>26.887720000000002</v>
      </c>
      <c r="E8023" s="14">
        <v>3.5439603379882318</v>
      </c>
      <c r="F8023" s="14">
        <v>0</v>
      </c>
    </row>
    <row r="8024" spans="1:6" x14ac:dyDescent="0.3">
      <c r="A8024" s="425">
        <v>49657</v>
      </c>
      <c r="B8024" s="12">
        <v>348</v>
      </c>
      <c r="C8024" s="426">
        <v>16.95</v>
      </c>
      <c r="D8024" s="426">
        <v>26.713639999999998</v>
      </c>
      <c r="E8024" s="14">
        <v>3.4704828510289714</v>
      </c>
      <c r="F8024" s="14">
        <v>0</v>
      </c>
    </row>
    <row r="8025" spans="1:6" x14ac:dyDescent="0.3">
      <c r="A8025" s="425">
        <v>49658</v>
      </c>
      <c r="B8025" s="12">
        <v>349</v>
      </c>
      <c r="C8025" s="426">
        <v>2.4500000000000002</v>
      </c>
      <c r="D8025" s="426">
        <v>26.83652</v>
      </c>
      <c r="E8025" s="14">
        <v>3.522210402537147</v>
      </c>
      <c r="F8025" s="14">
        <v>0</v>
      </c>
    </row>
    <row r="8026" spans="1:6" x14ac:dyDescent="0.3">
      <c r="A8026" s="425">
        <v>49659</v>
      </c>
      <c r="B8026" s="12">
        <v>350</v>
      </c>
      <c r="C8026" s="426">
        <v>15.488888888888889</v>
      </c>
      <c r="D8026" s="426">
        <v>26.997799999999998</v>
      </c>
      <c r="E8026" s="14">
        <v>3.5911159765983505</v>
      </c>
      <c r="F8026" s="14">
        <v>0</v>
      </c>
    </row>
    <row r="8027" spans="1:6" x14ac:dyDescent="0.3">
      <c r="A8027" s="425">
        <v>49660</v>
      </c>
      <c r="B8027" s="12">
        <v>351</v>
      </c>
      <c r="C8027" s="426">
        <v>7.4400000000000022</v>
      </c>
      <c r="D8027" s="426">
        <v>26.953000000000003</v>
      </c>
      <c r="E8027" s="14">
        <v>3.5718598572620572</v>
      </c>
      <c r="F8027" s="14">
        <v>0</v>
      </c>
    </row>
    <row r="8028" spans="1:6" x14ac:dyDescent="0.3">
      <c r="A8028" s="425">
        <v>49661</v>
      </c>
      <c r="B8028" s="12">
        <v>352</v>
      </c>
      <c r="C8028" s="426">
        <v>8.2499999999999982</v>
      </c>
      <c r="D8028" s="426">
        <v>26.959400000000002</v>
      </c>
      <c r="E8028" s="14">
        <v>3.5746052756087985</v>
      </c>
      <c r="F8028" s="14">
        <v>0</v>
      </c>
    </row>
    <row r="8029" spans="1:6" x14ac:dyDescent="0.3">
      <c r="A8029" s="425">
        <v>49662</v>
      </c>
      <c r="B8029" s="12">
        <v>353</v>
      </c>
      <c r="C8029" s="426">
        <v>16.485714285714288</v>
      </c>
      <c r="D8029" s="426">
        <v>26.785320000000002</v>
      </c>
      <c r="E8029" s="14">
        <v>3.5005763216698256</v>
      </c>
      <c r="F8029" s="14">
        <v>0</v>
      </c>
    </row>
    <row r="8030" spans="1:6" x14ac:dyDescent="0.3">
      <c r="A8030" s="425">
        <v>49663</v>
      </c>
      <c r="B8030" s="12">
        <v>354</v>
      </c>
      <c r="C8030" s="426">
        <v>7.46875</v>
      </c>
      <c r="D8030" s="426">
        <v>26.647933333333334</v>
      </c>
      <c r="E8030" s="14">
        <v>3.4430958083634895</v>
      </c>
      <c r="F8030" s="14">
        <v>0</v>
      </c>
    </row>
    <row r="8031" spans="1:6" x14ac:dyDescent="0.3">
      <c r="A8031" s="425">
        <v>49664</v>
      </c>
      <c r="B8031" s="12">
        <v>355</v>
      </c>
      <c r="C8031" s="426">
        <v>8.1000000000000014</v>
      </c>
      <c r="D8031" s="426">
        <v>26.995240000000003</v>
      </c>
      <c r="E8031" s="14">
        <v>3.5900132253627581</v>
      </c>
      <c r="F8031" s="14">
        <v>0</v>
      </c>
    </row>
    <row r="8032" spans="1:6" x14ac:dyDescent="0.3">
      <c r="A8032" s="425">
        <v>49665</v>
      </c>
      <c r="B8032" s="12">
        <v>356</v>
      </c>
      <c r="C8032" s="426">
        <v>3.5944444444444446</v>
      </c>
      <c r="D8032" s="426">
        <v>26.773800000000001</v>
      </c>
      <c r="E8032" s="14">
        <v>3.4957245985916239</v>
      </c>
      <c r="F8032" s="14">
        <v>0</v>
      </c>
    </row>
    <row r="8033" spans="1:6" x14ac:dyDescent="0.3">
      <c r="A8033" s="425">
        <v>49666</v>
      </c>
      <c r="B8033" s="12">
        <v>357</v>
      </c>
      <c r="C8033" s="426">
        <v>6.1437499999999998</v>
      </c>
      <c r="D8033" s="426">
        <v>26.821800000000003</v>
      </c>
      <c r="E8033" s="14">
        <v>3.515978747311348</v>
      </c>
      <c r="F8033" s="14">
        <v>0</v>
      </c>
    </row>
    <row r="8034" spans="1:6" x14ac:dyDescent="0.3">
      <c r="A8034" s="425">
        <v>49667</v>
      </c>
      <c r="B8034" s="12">
        <v>358</v>
      </c>
      <c r="C8034" s="426">
        <v>5.9333333333333336</v>
      </c>
      <c r="D8034" s="426">
        <v>26.83652</v>
      </c>
      <c r="E8034" s="14">
        <v>3.522210402537147</v>
      </c>
      <c r="F8034" s="14">
        <v>0</v>
      </c>
    </row>
    <row r="8035" spans="1:6" x14ac:dyDescent="0.3">
      <c r="A8035" s="425">
        <v>49668</v>
      </c>
      <c r="B8035" s="12">
        <v>359</v>
      </c>
      <c r="C8035" s="426">
        <v>7.5625</v>
      </c>
      <c r="D8035" s="426">
        <v>26.577960000000004</v>
      </c>
      <c r="E8035" s="14">
        <v>3.414138788927795</v>
      </c>
      <c r="F8035" s="14">
        <v>0</v>
      </c>
    </row>
    <row r="8036" spans="1:6" x14ac:dyDescent="0.3">
      <c r="A8036" s="425">
        <v>49669</v>
      </c>
      <c r="B8036" s="12">
        <v>360</v>
      </c>
      <c r="C8036" s="426">
        <v>5.8611111111111107</v>
      </c>
      <c r="D8036" s="426">
        <v>26.852733333333333</v>
      </c>
      <c r="E8036" s="14">
        <v>3.5290853374816913</v>
      </c>
      <c r="F8036" s="14">
        <v>0</v>
      </c>
    </row>
    <row r="8037" spans="1:6" x14ac:dyDescent="0.3">
      <c r="A8037" s="425">
        <v>49670</v>
      </c>
      <c r="B8037" s="12">
        <v>361</v>
      </c>
      <c r="C8037" s="426">
        <v>7.8166666666666664</v>
      </c>
      <c r="D8037" s="426">
        <v>26.881177777777779</v>
      </c>
      <c r="E8037" s="14">
        <v>3.5411747163670042</v>
      </c>
      <c r="F8037" s="14">
        <v>0</v>
      </c>
    </row>
    <row r="8038" spans="1:6" x14ac:dyDescent="0.3">
      <c r="A8038" s="425">
        <v>49671</v>
      </c>
      <c r="B8038" s="12">
        <v>362</v>
      </c>
      <c r="C8038" s="426">
        <v>6.614285714285713</v>
      </c>
      <c r="D8038" s="426">
        <v>26.572200000000002</v>
      </c>
      <c r="E8038" s="14">
        <v>3.4117646914853328</v>
      </c>
      <c r="F8038" s="14">
        <v>0</v>
      </c>
    </row>
    <row r="8039" spans="1:6" x14ac:dyDescent="0.3">
      <c r="A8039" s="425">
        <v>49672</v>
      </c>
      <c r="B8039" s="12">
        <v>363</v>
      </c>
      <c r="C8039" s="426">
        <v>11.285714285714286</v>
      </c>
      <c r="D8039" s="426">
        <v>26.650777777777776</v>
      </c>
      <c r="E8039" s="14">
        <v>3.4442774662483098</v>
      </c>
      <c r="F8039" s="14">
        <v>0</v>
      </c>
    </row>
    <row r="8040" spans="1:6" x14ac:dyDescent="0.3">
      <c r="A8040" s="425">
        <v>49673</v>
      </c>
      <c r="B8040" s="12">
        <v>364</v>
      </c>
      <c r="C8040" s="426">
        <v>8.18888888888889</v>
      </c>
      <c r="D8040" s="426">
        <v>26.443133333333332</v>
      </c>
      <c r="E8040" s="14">
        <v>3.3589477497635163</v>
      </c>
      <c r="F8040" s="14">
        <v>0</v>
      </c>
    </row>
    <row r="8041" spans="1:6" x14ac:dyDescent="0.3">
      <c r="A8041" s="425">
        <v>49674</v>
      </c>
      <c r="B8041" s="12">
        <v>365</v>
      </c>
      <c r="C8041" s="426">
        <v>3.5124999999999997</v>
      </c>
      <c r="D8041" s="426">
        <v>26.63086666666667</v>
      </c>
      <c r="E8041" s="14">
        <v>3.436013319501412</v>
      </c>
      <c r="F8041" s="14">
        <v>0</v>
      </c>
    </row>
    <row r="8042" spans="1:6" x14ac:dyDescent="0.3">
      <c r="A8042" s="425">
        <v>49675</v>
      </c>
      <c r="B8042" s="12">
        <v>1</v>
      </c>
      <c r="C8042" s="426">
        <v>19</v>
      </c>
      <c r="D8042" s="426">
        <v>26.366333333333337</v>
      </c>
      <c r="E8042" s="14">
        <v>3.32786426308886</v>
      </c>
      <c r="F8042" s="14">
        <v>0</v>
      </c>
    </row>
    <row r="8043" spans="1:6" x14ac:dyDescent="0.3">
      <c r="A8043" s="425">
        <v>49676</v>
      </c>
      <c r="B8043" s="12">
        <v>2</v>
      </c>
      <c r="C8043" s="426">
        <v>25.112500000000001</v>
      </c>
      <c r="D8043" s="426">
        <v>26.391080000000002</v>
      </c>
      <c r="E8043" s="14">
        <v>3.3378520236023852</v>
      </c>
      <c r="F8043" s="14">
        <v>0</v>
      </c>
    </row>
    <row r="8044" spans="1:6" x14ac:dyDescent="0.3">
      <c r="A8044" s="425">
        <v>49677</v>
      </c>
      <c r="B8044" s="12">
        <v>3</v>
      </c>
      <c r="C8044" s="426">
        <v>6.625</v>
      </c>
      <c r="D8044" s="426">
        <v>26.649640000000005</v>
      </c>
      <c r="E8044" s="14">
        <v>3.4438047604652868</v>
      </c>
      <c r="F8044" s="14">
        <v>0</v>
      </c>
    </row>
    <row r="8045" spans="1:6" x14ac:dyDescent="0.3">
      <c r="A8045" s="425">
        <v>49678</v>
      </c>
      <c r="B8045" s="12">
        <v>4</v>
      </c>
      <c r="C8045" s="426">
        <v>4.6187500000000004</v>
      </c>
      <c r="D8045" s="426">
        <v>26.739240000000002</v>
      </c>
      <c r="E8045" s="14">
        <v>3.4812045339453439</v>
      </c>
      <c r="F8045" s="14">
        <v>0</v>
      </c>
    </row>
    <row r="8046" spans="1:6" x14ac:dyDescent="0.3">
      <c r="A8046" s="425">
        <v>49679</v>
      </c>
      <c r="B8046" s="12">
        <v>5</v>
      </c>
      <c r="C8046" s="426">
        <v>4.8722222222222227</v>
      </c>
      <c r="D8046" s="426">
        <v>26.536999999999999</v>
      </c>
      <c r="E8046" s="14">
        <v>3.3972878730950749</v>
      </c>
      <c r="F8046" s="14">
        <v>0</v>
      </c>
    </row>
    <row r="8047" spans="1:6" x14ac:dyDescent="0.3">
      <c r="A8047" s="425">
        <v>49680</v>
      </c>
      <c r="B8047" s="12">
        <v>6</v>
      </c>
      <c r="C8047" s="426">
        <v>2.1111111111111112</v>
      </c>
      <c r="D8047" s="426">
        <v>26.64452</v>
      </c>
      <c r="E8047" s="14">
        <v>3.441678287793565</v>
      </c>
      <c r="F8047" s="14">
        <v>0</v>
      </c>
    </row>
    <row r="8048" spans="1:6" x14ac:dyDescent="0.3">
      <c r="A8048" s="425">
        <v>49681</v>
      </c>
      <c r="B8048" s="12">
        <v>7</v>
      </c>
      <c r="C8048" s="426">
        <v>3.9649999999999999</v>
      </c>
      <c r="D8048" s="426">
        <v>26.69828</v>
      </c>
      <c r="E8048" s="14">
        <v>3.4640636859608467</v>
      </c>
      <c r="F8048" s="14">
        <v>0</v>
      </c>
    </row>
    <row r="8049" spans="1:6" x14ac:dyDescent="0.3">
      <c r="A8049" s="425">
        <v>49682</v>
      </c>
      <c r="B8049" s="12">
        <v>8</v>
      </c>
      <c r="C8049" s="426">
        <v>6.1150000000000002</v>
      </c>
      <c r="D8049" s="426">
        <v>26.723880000000001</v>
      </c>
      <c r="E8049" s="14">
        <v>3.4747680619895815</v>
      </c>
      <c r="F8049" s="14">
        <v>0</v>
      </c>
    </row>
    <row r="8050" spans="1:6" x14ac:dyDescent="0.3">
      <c r="A8050" s="425">
        <v>49683</v>
      </c>
      <c r="B8050" s="12">
        <v>9</v>
      </c>
      <c r="C8050" s="426">
        <v>7.5299999999999994</v>
      </c>
      <c r="D8050" s="426">
        <v>26.51652</v>
      </c>
      <c r="E8050" s="14">
        <v>3.3888899358487299</v>
      </c>
      <c r="F8050" s="14">
        <v>0</v>
      </c>
    </row>
    <row r="8051" spans="1:6" x14ac:dyDescent="0.3">
      <c r="A8051" s="425">
        <v>49684</v>
      </c>
      <c r="B8051" s="12">
        <v>10</v>
      </c>
      <c r="C8051" s="426">
        <v>8.5500000000000007</v>
      </c>
      <c r="D8051" s="426">
        <v>26.462760000000003</v>
      </c>
      <c r="E8051" s="14">
        <v>3.3669325236415926</v>
      </c>
      <c r="F8051" s="14">
        <v>0</v>
      </c>
    </row>
    <row r="8052" spans="1:6" x14ac:dyDescent="0.3">
      <c r="A8052" s="425">
        <v>49685</v>
      </c>
      <c r="B8052" s="12">
        <v>11</v>
      </c>
      <c r="C8052" s="426">
        <v>11.172222222222222</v>
      </c>
      <c r="D8052" s="426">
        <v>26.621480000000002</v>
      </c>
      <c r="E8052" s="14">
        <v>3.4321233987446815</v>
      </c>
      <c r="F8052" s="14">
        <v>0</v>
      </c>
    </row>
    <row r="8053" spans="1:6" x14ac:dyDescent="0.3">
      <c r="A8053" s="425">
        <v>49686</v>
      </c>
      <c r="B8053" s="12">
        <v>12</v>
      </c>
      <c r="C8053" s="426">
        <v>9.8555555555555561</v>
      </c>
      <c r="D8053" s="426">
        <v>26.539560000000002</v>
      </c>
      <c r="E8053" s="14">
        <v>3.3983389046961685</v>
      </c>
      <c r="F8053" s="14">
        <v>0</v>
      </c>
    </row>
    <row r="8054" spans="1:6" x14ac:dyDescent="0.3">
      <c r="A8054" s="425">
        <v>49687</v>
      </c>
      <c r="B8054" s="12">
        <v>13</v>
      </c>
      <c r="C8054" s="426">
        <v>5.4</v>
      </c>
      <c r="D8054" s="426">
        <v>26.60868</v>
      </c>
      <c r="E8054" s="14">
        <v>3.4268251894577695</v>
      </c>
      <c r="F8054" s="14">
        <v>0</v>
      </c>
    </row>
    <row r="8055" spans="1:6" x14ac:dyDescent="0.3">
      <c r="A8055" s="425">
        <v>49688</v>
      </c>
      <c r="B8055" s="12">
        <v>14</v>
      </c>
      <c r="C8055" s="426">
        <v>3.3875000000000002</v>
      </c>
      <c r="D8055" s="426">
        <v>26.636839999999999</v>
      </c>
      <c r="E8055" s="14">
        <v>3.4384907364441695</v>
      </c>
      <c r="F8055" s="14">
        <v>0</v>
      </c>
    </row>
    <row r="8056" spans="1:6" x14ac:dyDescent="0.3">
      <c r="A8056" s="425">
        <v>49689</v>
      </c>
      <c r="B8056" s="12">
        <v>15</v>
      </c>
      <c r="C8056" s="426">
        <v>19.542857142857144</v>
      </c>
      <c r="D8056" s="426">
        <v>26.316839999999999</v>
      </c>
      <c r="E8056" s="14">
        <v>3.3079685746657641</v>
      </c>
      <c r="F8056" s="14">
        <v>0</v>
      </c>
    </row>
    <row r="8057" spans="1:6" x14ac:dyDescent="0.3">
      <c r="A8057" s="425">
        <v>49690</v>
      </c>
      <c r="B8057" s="12">
        <v>16</v>
      </c>
      <c r="C8057" s="426">
        <v>12.549999999999999</v>
      </c>
      <c r="D8057" s="426">
        <v>26.575400000000002</v>
      </c>
      <c r="E8057" s="14">
        <v>3.4130834551385565</v>
      </c>
      <c r="F8057" s="14">
        <v>0</v>
      </c>
    </row>
    <row r="8058" spans="1:6" x14ac:dyDescent="0.3">
      <c r="A8058" s="425">
        <v>49691</v>
      </c>
      <c r="B8058" s="12">
        <v>17</v>
      </c>
      <c r="C8058" s="426">
        <v>8</v>
      </c>
      <c r="D8058" s="426">
        <v>26.636839999999999</v>
      </c>
      <c r="E8058" s="14">
        <v>3.4384907364441695</v>
      </c>
      <c r="F8058" s="14">
        <v>0</v>
      </c>
    </row>
    <row r="8059" spans="1:6" x14ac:dyDescent="0.3">
      <c r="A8059" s="425">
        <v>49692</v>
      </c>
      <c r="B8059" s="12">
        <v>18</v>
      </c>
      <c r="C8059" s="426">
        <v>15.622222222222222</v>
      </c>
      <c r="D8059" s="426">
        <v>26.59844</v>
      </c>
      <c r="E8059" s="14">
        <v>3.4225917941745738</v>
      </c>
      <c r="F8059" s="14">
        <v>0</v>
      </c>
    </row>
    <row r="8060" spans="1:6" x14ac:dyDescent="0.3">
      <c r="A8060" s="425">
        <v>49693</v>
      </c>
      <c r="B8060" s="12">
        <v>19</v>
      </c>
      <c r="C8060" s="426">
        <v>5.54</v>
      </c>
      <c r="D8060" s="426">
        <v>26.368040000000001</v>
      </c>
      <c r="E8060" s="14">
        <v>3.3285522193021064</v>
      </c>
      <c r="F8060" s="14">
        <v>0</v>
      </c>
    </row>
    <row r="8061" spans="1:6" x14ac:dyDescent="0.3">
      <c r="A8061" s="425">
        <v>49694</v>
      </c>
      <c r="B8061" s="12">
        <v>20</v>
      </c>
      <c r="C8061" s="426">
        <v>7.6950000000000003</v>
      </c>
      <c r="D8061" s="426">
        <v>26.475559999999998</v>
      </c>
      <c r="E8061" s="14">
        <v>3.3721490359723365</v>
      </c>
      <c r="F8061" s="14">
        <v>0</v>
      </c>
    </row>
    <row r="8062" spans="1:6" x14ac:dyDescent="0.3">
      <c r="A8062" s="425">
        <v>49695</v>
      </c>
      <c r="B8062" s="12">
        <v>21</v>
      </c>
      <c r="C8062" s="426">
        <v>2.5062500000000001</v>
      </c>
      <c r="D8062" s="426">
        <v>26.713639999999998</v>
      </c>
      <c r="E8062" s="14">
        <v>3.4704828510289718</v>
      </c>
      <c r="F8062" s="14">
        <v>0</v>
      </c>
    </row>
    <row r="8063" spans="1:6" x14ac:dyDescent="0.3">
      <c r="A8063" s="425">
        <v>49696</v>
      </c>
      <c r="B8063" s="12">
        <v>22</v>
      </c>
      <c r="C8063" s="426">
        <v>12.11</v>
      </c>
      <c r="D8063" s="426">
        <v>26.626600000000003</v>
      </c>
      <c r="E8063" s="14">
        <v>3.4342446945165999</v>
      </c>
      <c r="F8063" s="14">
        <v>0</v>
      </c>
    </row>
    <row r="8064" spans="1:6" x14ac:dyDescent="0.3">
      <c r="A8064" s="425">
        <v>49697</v>
      </c>
      <c r="B8064" s="12">
        <v>23</v>
      </c>
      <c r="C8064" s="426">
        <v>5.6444444444444439</v>
      </c>
      <c r="D8064" s="426">
        <v>26.721320000000002</v>
      </c>
      <c r="E8064" s="14">
        <v>3.473696326564276</v>
      </c>
      <c r="F8064" s="14">
        <v>0</v>
      </c>
    </row>
    <row r="8065" spans="1:6" x14ac:dyDescent="0.3">
      <c r="A8065" s="425">
        <v>49698</v>
      </c>
      <c r="B8065" s="12">
        <v>24</v>
      </c>
      <c r="C8065" s="426">
        <v>1.03125</v>
      </c>
      <c r="D8065" s="426">
        <v>26.667559999999998</v>
      </c>
      <c r="E8065" s="14">
        <v>3.451256480250513</v>
      </c>
      <c r="F8065" s="14">
        <v>0</v>
      </c>
    </row>
    <row r="8066" spans="1:6" x14ac:dyDescent="0.3">
      <c r="A8066" s="425">
        <v>49699</v>
      </c>
      <c r="B8066" s="12">
        <v>25</v>
      </c>
      <c r="C8066" s="426">
        <v>3.2600000000000002</v>
      </c>
      <c r="D8066" s="426">
        <v>26.734120000000004</v>
      </c>
      <c r="E8066" s="14">
        <v>3.4790578889487258</v>
      </c>
      <c r="F8066" s="14">
        <v>0</v>
      </c>
    </row>
    <row r="8067" spans="1:6" x14ac:dyDescent="0.3">
      <c r="A8067" s="425">
        <v>49700</v>
      </c>
      <c r="B8067" s="12">
        <v>26</v>
      </c>
      <c r="C8067" s="426">
        <v>4.6375000000000002</v>
      </c>
      <c r="D8067" s="426">
        <v>26.585639999999998</v>
      </c>
      <c r="E8067" s="14">
        <v>3.4173065125242172</v>
      </c>
      <c r="F8067" s="14">
        <v>0</v>
      </c>
    </row>
    <row r="8068" spans="1:6" x14ac:dyDescent="0.3">
      <c r="A8068" s="425">
        <v>49701</v>
      </c>
      <c r="B8068" s="12">
        <v>27</v>
      </c>
      <c r="C8068" s="426">
        <v>12.264999999999999</v>
      </c>
      <c r="D8068" s="426">
        <v>26.59076</v>
      </c>
      <c r="E8068" s="14">
        <v>3.4194197637058745</v>
      </c>
      <c r="F8068" s="14">
        <v>0</v>
      </c>
    </row>
    <row r="8069" spans="1:6" x14ac:dyDescent="0.3">
      <c r="A8069" s="425">
        <v>49702</v>
      </c>
      <c r="B8069" s="12">
        <v>28</v>
      </c>
      <c r="C8069" s="426">
        <v>2.1222222222222222</v>
      </c>
      <c r="D8069" s="426">
        <v>26.529320000000002</v>
      </c>
      <c r="E8069" s="14">
        <v>3.3941364978127977</v>
      </c>
      <c r="F8069" s="14">
        <v>0</v>
      </c>
    </row>
    <row r="8070" spans="1:6" x14ac:dyDescent="0.3">
      <c r="A8070" s="425">
        <v>49703</v>
      </c>
      <c r="B8070" s="12">
        <v>29</v>
      </c>
      <c r="C8070" s="426">
        <v>4.9849999999999994</v>
      </c>
      <c r="D8070" s="426">
        <v>26.465888888888891</v>
      </c>
      <c r="E8070" s="14">
        <v>3.3682070110553153</v>
      </c>
      <c r="F8070" s="14">
        <v>0</v>
      </c>
    </row>
    <row r="8071" spans="1:6" x14ac:dyDescent="0.3">
      <c r="A8071" s="425">
        <v>49704</v>
      </c>
      <c r="B8071" s="12">
        <v>30</v>
      </c>
      <c r="C8071" s="426">
        <v>23.512499999999999</v>
      </c>
      <c r="D8071" s="426">
        <v>26.639400000000002</v>
      </c>
      <c r="E8071" s="14">
        <v>3.4395529659074855</v>
      </c>
      <c r="F8071" s="14">
        <v>0</v>
      </c>
    </row>
    <row r="8072" spans="1:6" x14ac:dyDescent="0.3">
      <c r="A8072" s="425">
        <v>49705</v>
      </c>
      <c r="B8072" s="12">
        <v>31</v>
      </c>
      <c r="C8072" s="426">
        <v>7.1099999999999994</v>
      </c>
      <c r="D8072" s="426">
        <v>26.398759999999999</v>
      </c>
      <c r="E8072" s="14">
        <v>3.3409570895002476</v>
      </c>
      <c r="F8072" s="14">
        <v>0</v>
      </c>
    </row>
    <row r="8073" spans="1:6" x14ac:dyDescent="0.3">
      <c r="A8073" s="425">
        <v>49706</v>
      </c>
      <c r="B8073" s="12">
        <v>32</v>
      </c>
      <c r="C8073" s="426">
        <v>12.071428571428571</v>
      </c>
      <c r="D8073" s="426">
        <v>26.398759999999999</v>
      </c>
      <c r="E8073" s="14">
        <v>3.3137948367400822</v>
      </c>
      <c r="F8073" s="14">
        <v>0</v>
      </c>
    </row>
    <row r="8074" spans="1:6" x14ac:dyDescent="0.3">
      <c r="A8074" s="425">
        <v>49707</v>
      </c>
      <c r="B8074" s="12">
        <v>33</v>
      </c>
      <c r="C8074" s="426">
        <v>16.84375</v>
      </c>
      <c r="D8074" s="426">
        <v>26.304040000000004</v>
      </c>
      <c r="E8074" s="14">
        <v>3.2759880825449814</v>
      </c>
      <c r="F8074" s="14">
        <v>0</v>
      </c>
    </row>
    <row r="8075" spans="1:6" x14ac:dyDescent="0.3">
      <c r="A8075" s="425">
        <v>49708</v>
      </c>
      <c r="B8075" s="12">
        <v>34</v>
      </c>
      <c r="C8075" s="426">
        <v>8.9500000000000011</v>
      </c>
      <c r="D8075" s="426">
        <v>26.457639999999998</v>
      </c>
      <c r="E8075" s="14">
        <v>3.3374914326724672</v>
      </c>
      <c r="F8075" s="14">
        <v>0</v>
      </c>
    </row>
    <row r="8076" spans="1:6" x14ac:dyDescent="0.3">
      <c r="A8076" s="425">
        <v>49709</v>
      </c>
      <c r="B8076" s="12">
        <v>35</v>
      </c>
      <c r="C8076" s="426">
        <v>3.4833333333333334</v>
      </c>
      <c r="D8076" s="426">
        <v>26.48836</v>
      </c>
      <c r="E8076" s="14">
        <v>3.349914383142397</v>
      </c>
      <c r="F8076" s="14">
        <v>0</v>
      </c>
    </row>
    <row r="8077" spans="1:6" x14ac:dyDescent="0.3">
      <c r="A8077" s="425">
        <v>49710</v>
      </c>
      <c r="B8077" s="12">
        <v>36</v>
      </c>
      <c r="C8077" s="426">
        <v>8.6</v>
      </c>
      <c r="D8077" s="426">
        <v>26.403880000000001</v>
      </c>
      <c r="E8077" s="14">
        <v>3.315849465378963</v>
      </c>
      <c r="F8077" s="14">
        <v>0</v>
      </c>
    </row>
    <row r="8078" spans="1:6" x14ac:dyDescent="0.3">
      <c r="A8078" s="425">
        <v>49711</v>
      </c>
      <c r="B8078" s="12">
        <v>37</v>
      </c>
      <c r="C8078" s="426">
        <v>5.5277777777777777</v>
      </c>
      <c r="D8078" s="426">
        <v>26.659880000000001</v>
      </c>
      <c r="E8078" s="14">
        <v>3.4200281414433102</v>
      </c>
      <c r="F8078" s="14">
        <v>0</v>
      </c>
    </row>
    <row r="8079" spans="1:6" x14ac:dyDescent="0.3">
      <c r="A8079" s="425">
        <v>49712</v>
      </c>
      <c r="B8079" s="12">
        <v>38</v>
      </c>
      <c r="C8079" s="426">
        <v>10.029999999999999</v>
      </c>
      <c r="D8079" s="426">
        <v>26.50628</v>
      </c>
      <c r="E8079" s="14">
        <v>3.3571799729257874</v>
      </c>
      <c r="F8079" s="14">
        <v>0</v>
      </c>
    </row>
    <row r="8080" spans="1:6" x14ac:dyDescent="0.3">
      <c r="A8080" s="425">
        <v>49713</v>
      </c>
      <c r="B8080" s="12">
        <v>39</v>
      </c>
      <c r="C8080" s="426">
        <v>10.78888888888889</v>
      </c>
      <c r="D8080" s="426">
        <v>26.508839999999999</v>
      </c>
      <c r="E8080" s="14">
        <v>3.3582190499716496</v>
      </c>
      <c r="F8080" s="14">
        <v>0</v>
      </c>
    </row>
    <row r="8081" spans="1:6" x14ac:dyDescent="0.3">
      <c r="A8081" s="425">
        <v>49714</v>
      </c>
      <c r="B8081" s="12">
        <v>40</v>
      </c>
      <c r="C8081" s="426">
        <v>6.58</v>
      </c>
      <c r="D8081" s="426">
        <v>26.542120000000004</v>
      </c>
      <c r="E8081" s="14">
        <v>3.3717529040419318</v>
      </c>
      <c r="F8081" s="14">
        <v>0</v>
      </c>
    </row>
    <row r="8082" spans="1:6" x14ac:dyDescent="0.3">
      <c r="A8082" s="425">
        <v>49715</v>
      </c>
      <c r="B8082" s="12">
        <v>41</v>
      </c>
      <c r="C8082" s="426">
        <v>6.5055555555555555</v>
      </c>
      <c r="D8082" s="426">
        <v>26.437159999999999</v>
      </c>
      <c r="E8082" s="14">
        <v>3.3292321462019645</v>
      </c>
      <c r="F8082" s="14">
        <v>0</v>
      </c>
    </row>
    <row r="8083" spans="1:6" x14ac:dyDescent="0.3">
      <c r="A8083" s="425">
        <v>49716</v>
      </c>
      <c r="B8083" s="12">
        <v>42</v>
      </c>
      <c r="C8083" s="426">
        <v>10.490000000000002</v>
      </c>
      <c r="D8083" s="426">
        <v>26.411559999999998</v>
      </c>
      <c r="E8083" s="14">
        <v>3.3189335303552912</v>
      </c>
      <c r="F8083" s="14">
        <v>0</v>
      </c>
    </row>
    <row r="8084" spans="1:6" x14ac:dyDescent="0.3">
      <c r="A8084" s="425">
        <v>49717</v>
      </c>
      <c r="B8084" s="12">
        <v>43</v>
      </c>
      <c r="C8084" s="426">
        <v>17.12777777777778</v>
      </c>
      <c r="D8084" s="426">
        <v>26.352679999999999</v>
      </c>
      <c r="E8084" s="14">
        <v>3.2953540715741592</v>
      </c>
      <c r="F8084" s="14">
        <v>0</v>
      </c>
    </row>
    <row r="8085" spans="1:6" x14ac:dyDescent="0.3">
      <c r="A8085" s="425">
        <v>49718</v>
      </c>
      <c r="B8085" s="12">
        <v>44</v>
      </c>
      <c r="C8085" s="426">
        <v>5.0250000000000004</v>
      </c>
      <c r="D8085" s="426">
        <v>26.401320000000002</v>
      </c>
      <c r="E8085" s="14">
        <v>3.3148220096089664</v>
      </c>
      <c r="F8085" s="14">
        <v>0</v>
      </c>
    </row>
    <row r="8086" spans="1:6" x14ac:dyDescent="0.3">
      <c r="A8086" s="425">
        <v>49719</v>
      </c>
      <c r="B8086" s="12">
        <v>45</v>
      </c>
      <c r="C8086" s="426">
        <v>17.324999999999999</v>
      </c>
      <c r="D8086" s="426">
        <v>26.377711111111111</v>
      </c>
      <c r="E8086" s="14">
        <v>3.3053599155901288</v>
      </c>
      <c r="F8086" s="14">
        <v>0</v>
      </c>
    </row>
    <row r="8087" spans="1:6" x14ac:dyDescent="0.3">
      <c r="A8087" s="425">
        <v>49720</v>
      </c>
      <c r="B8087" s="12">
        <v>46</v>
      </c>
      <c r="C8087" s="426">
        <v>1.9666666666666666</v>
      </c>
      <c r="D8087" s="426">
        <v>26.389088888888889</v>
      </c>
      <c r="E8087" s="14">
        <v>3.3099169585459203</v>
      </c>
      <c r="F8087" s="14">
        <v>0</v>
      </c>
    </row>
    <row r="8088" spans="1:6" x14ac:dyDescent="0.3">
      <c r="A8088" s="425">
        <v>49721</v>
      </c>
      <c r="B8088" s="12">
        <v>47</v>
      </c>
      <c r="C8088" s="426">
        <v>11.284999999999998</v>
      </c>
      <c r="D8088" s="426">
        <v>26.329640000000005</v>
      </c>
      <c r="E8088" s="14">
        <v>3.2861680109529412</v>
      </c>
      <c r="F8088" s="14">
        <v>0</v>
      </c>
    </row>
    <row r="8089" spans="1:6" x14ac:dyDescent="0.3">
      <c r="A8089" s="425">
        <v>49722</v>
      </c>
      <c r="B8089" s="12">
        <v>48</v>
      </c>
      <c r="C8089" s="426">
        <v>5.7700000000000005</v>
      </c>
      <c r="D8089" s="426">
        <v>26.283560000000001</v>
      </c>
      <c r="E8089" s="14">
        <v>3.2678644387754767</v>
      </c>
      <c r="F8089" s="14">
        <v>0</v>
      </c>
    </row>
    <row r="8090" spans="1:6" x14ac:dyDescent="0.3">
      <c r="A8090" s="425">
        <v>49723</v>
      </c>
      <c r="B8090" s="12">
        <v>49</v>
      </c>
      <c r="C8090" s="426">
        <v>14.875</v>
      </c>
      <c r="D8090" s="426">
        <v>26.311720000000001</v>
      </c>
      <c r="E8090" s="14">
        <v>3.279039099799665</v>
      </c>
      <c r="F8090" s="14">
        <v>0</v>
      </c>
    </row>
    <row r="8091" spans="1:6" x14ac:dyDescent="0.3">
      <c r="A8091" s="425">
        <v>49724</v>
      </c>
      <c r="B8091" s="12">
        <v>50</v>
      </c>
      <c r="C8091" s="426">
        <v>13.855</v>
      </c>
      <c r="D8091" s="426">
        <v>26.201640000000005</v>
      </c>
      <c r="E8091" s="14">
        <v>3.2355500206609391</v>
      </c>
      <c r="F8091" s="14">
        <v>0</v>
      </c>
    </row>
    <row r="8092" spans="1:6" x14ac:dyDescent="0.3">
      <c r="A8092" s="425">
        <v>49725</v>
      </c>
      <c r="B8092" s="12">
        <v>51</v>
      </c>
      <c r="C8092" s="426">
        <v>4.9666666666666668</v>
      </c>
      <c r="D8092" s="426">
        <v>26.48068</v>
      </c>
      <c r="E8092" s="14">
        <v>3.3468048162069746</v>
      </c>
      <c r="F8092" s="14">
        <v>0</v>
      </c>
    </row>
    <row r="8093" spans="1:6" x14ac:dyDescent="0.3">
      <c r="A8093" s="425">
        <v>49726</v>
      </c>
      <c r="B8093" s="12">
        <v>52</v>
      </c>
      <c r="C8093" s="426">
        <v>10.005555555555553</v>
      </c>
      <c r="D8093" s="426">
        <v>26.237480000000001</v>
      </c>
      <c r="E8093" s="14">
        <v>3.2496521386892354</v>
      </c>
      <c r="F8093" s="14">
        <v>0</v>
      </c>
    </row>
    <row r="8094" spans="1:6" x14ac:dyDescent="0.3">
      <c r="A8094" s="425">
        <v>49727</v>
      </c>
      <c r="B8094" s="12">
        <v>53</v>
      </c>
      <c r="C8094" s="426">
        <v>7.5650000000000004</v>
      </c>
      <c r="D8094" s="426">
        <v>26.47044</v>
      </c>
      <c r="E8094" s="14">
        <v>3.3426626987086192</v>
      </c>
      <c r="F8094" s="14">
        <v>0</v>
      </c>
    </row>
    <row r="8095" spans="1:6" x14ac:dyDescent="0.3">
      <c r="A8095" s="425">
        <v>49728</v>
      </c>
      <c r="B8095" s="12">
        <v>54</v>
      </c>
      <c r="C8095" s="426">
        <v>12.25</v>
      </c>
      <c r="D8095" s="426">
        <v>26.490919999999999</v>
      </c>
      <c r="E8095" s="14">
        <v>3.3509514729849936</v>
      </c>
      <c r="F8095" s="14">
        <v>0</v>
      </c>
    </row>
    <row r="8096" spans="1:6" x14ac:dyDescent="0.3">
      <c r="A8096" s="425">
        <v>49729</v>
      </c>
      <c r="B8096" s="12">
        <v>55</v>
      </c>
      <c r="C8096" s="426">
        <v>9.21875</v>
      </c>
      <c r="D8096" s="426">
        <v>26.513960000000004</v>
      </c>
      <c r="E8096" s="14">
        <v>3.360298056058276</v>
      </c>
      <c r="F8096" s="14">
        <v>0</v>
      </c>
    </row>
    <row r="8097" spans="1:6" x14ac:dyDescent="0.3">
      <c r="A8097" s="425">
        <v>49730</v>
      </c>
      <c r="B8097" s="12">
        <v>56</v>
      </c>
      <c r="C8097" s="426">
        <v>7.7111111111111104</v>
      </c>
      <c r="D8097" s="426">
        <v>26.593320000000002</v>
      </c>
      <c r="E8097" s="14">
        <v>3.392668065375716</v>
      </c>
      <c r="F8097" s="14">
        <v>0</v>
      </c>
    </row>
    <row r="8098" spans="1:6" x14ac:dyDescent="0.3">
      <c r="A8098" s="425">
        <v>49731</v>
      </c>
      <c r="B8098" s="12">
        <v>57</v>
      </c>
      <c r="C8098" s="426">
        <v>7.8250000000000002</v>
      </c>
      <c r="D8098" s="426">
        <v>26.577960000000004</v>
      </c>
      <c r="E8098" s="14">
        <v>3.3863815630015521</v>
      </c>
      <c r="F8098" s="14">
        <v>0</v>
      </c>
    </row>
    <row r="8099" spans="1:6" x14ac:dyDescent="0.3">
      <c r="A8099" s="425">
        <v>49732</v>
      </c>
      <c r="B8099" s="12">
        <v>58</v>
      </c>
      <c r="C8099" s="426">
        <v>7.3944444444444439</v>
      </c>
      <c r="D8099" s="426">
        <v>26.409000000000006</v>
      </c>
      <c r="E8099" s="14">
        <v>3.3179052257261641</v>
      </c>
      <c r="F8099" s="14">
        <v>0</v>
      </c>
    </row>
    <row r="8100" spans="1:6" x14ac:dyDescent="0.3">
      <c r="A8100" s="425">
        <v>49733</v>
      </c>
      <c r="B8100" s="12">
        <v>59</v>
      </c>
      <c r="C8100" s="426">
        <v>9.0055555555555546</v>
      </c>
      <c r="D8100" s="426">
        <v>26.542120000000004</v>
      </c>
      <c r="E8100" s="14">
        <v>3.3717529040419318</v>
      </c>
      <c r="F8100" s="14">
        <v>0</v>
      </c>
    </row>
    <row r="8101" spans="1:6" x14ac:dyDescent="0.3">
      <c r="A8101" s="425">
        <v>49735</v>
      </c>
      <c r="B8101" s="12">
        <v>60</v>
      </c>
      <c r="C8101" s="426">
        <v>10.668749999999999</v>
      </c>
      <c r="D8101" s="426">
        <v>26.48836</v>
      </c>
      <c r="E8101" s="14">
        <v>3.3224560685264759</v>
      </c>
      <c r="F8101" s="14">
        <v>0</v>
      </c>
    </row>
    <row r="8102" spans="1:6" x14ac:dyDescent="0.3">
      <c r="A8102" s="425">
        <v>49736</v>
      </c>
      <c r="B8102" s="12">
        <v>61</v>
      </c>
      <c r="C8102" s="426">
        <v>13.237500000000001</v>
      </c>
      <c r="D8102" s="426">
        <v>26.411559999999998</v>
      </c>
      <c r="E8102" s="14">
        <v>3.2917291571556584</v>
      </c>
      <c r="F8102" s="14">
        <v>0</v>
      </c>
    </row>
    <row r="8103" spans="1:6" x14ac:dyDescent="0.3">
      <c r="A8103" s="425">
        <v>49737</v>
      </c>
      <c r="B8103" s="12">
        <v>62</v>
      </c>
      <c r="C8103" s="426">
        <v>13.399999999999999</v>
      </c>
      <c r="D8103" s="426">
        <v>26.096679999999999</v>
      </c>
      <c r="E8103" s="14">
        <v>3.1683823955380843</v>
      </c>
      <c r="F8103" s="14">
        <v>0</v>
      </c>
    </row>
    <row r="8104" spans="1:6" x14ac:dyDescent="0.3">
      <c r="A8104" s="425">
        <v>49738</v>
      </c>
      <c r="B8104" s="12">
        <v>63</v>
      </c>
      <c r="C8104" s="426">
        <v>11.177777777777779</v>
      </c>
      <c r="D8104" s="426">
        <v>26.209320000000002</v>
      </c>
      <c r="E8104" s="14">
        <v>3.2120216329933178</v>
      </c>
      <c r="F8104" s="14">
        <v>0</v>
      </c>
    </row>
    <row r="8105" spans="1:6" x14ac:dyDescent="0.3">
      <c r="A8105" s="425">
        <v>49739</v>
      </c>
      <c r="B8105" s="12">
        <v>64</v>
      </c>
      <c r="C8105" s="426">
        <v>8.9050000000000011</v>
      </c>
      <c r="D8105" s="426">
        <v>26.362920000000003</v>
      </c>
      <c r="E8105" s="14">
        <v>3.2723994828205978</v>
      </c>
      <c r="F8105" s="14">
        <v>0</v>
      </c>
    </row>
    <row r="8106" spans="1:6" x14ac:dyDescent="0.3">
      <c r="A8106" s="425">
        <v>49740</v>
      </c>
      <c r="B8106" s="12">
        <v>65</v>
      </c>
      <c r="C8106" s="426">
        <v>2.7571428571428571</v>
      </c>
      <c r="D8106" s="426">
        <v>26.588200000000001</v>
      </c>
      <c r="E8106" s="14">
        <v>3.3627798564298299</v>
      </c>
      <c r="F8106" s="14">
        <v>0</v>
      </c>
    </row>
    <row r="8107" spans="1:6" x14ac:dyDescent="0.3">
      <c r="A8107" s="425">
        <v>49741</v>
      </c>
      <c r="B8107" s="12">
        <v>66</v>
      </c>
      <c r="C8107" s="426">
        <v>15.13125</v>
      </c>
      <c r="D8107" s="426">
        <v>26.401320000000002</v>
      </c>
      <c r="E8107" s="14">
        <v>3.287651337399057</v>
      </c>
      <c r="F8107" s="14">
        <v>0</v>
      </c>
    </row>
    <row r="8108" spans="1:6" x14ac:dyDescent="0.3">
      <c r="A8108" s="425">
        <v>49742</v>
      </c>
      <c r="B8108" s="12">
        <v>67</v>
      </c>
      <c r="C8108" s="426">
        <v>17.407142857142855</v>
      </c>
      <c r="D8108" s="426">
        <v>26.4602</v>
      </c>
      <c r="E8108" s="14">
        <v>3.3111601588419477</v>
      </c>
      <c r="F8108" s="14">
        <v>0</v>
      </c>
    </row>
    <row r="8109" spans="1:6" x14ac:dyDescent="0.3">
      <c r="A8109" s="425">
        <v>49743</v>
      </c>
      <c r="B8109" s="12">
        <v>68</v>
      </c>
      <c r="C8109" s="426">
        <v>0.99375000000000002</v>
      </c>
      <c r="D8109" s="426">
        <v>26.595880000000001</v>
      </c>
      <c r="E8109" s="14">
        <v>3.3658994616454625</v>
      </c>
      <c r="F8109" s="14">
        <v>0</v>
      </c>
    </row>
    <row r="8110" spans="1:6" x14ac:dyDescent="0.3">
      <c r="A8110" s="425">
        <v>49744</v>
      </c>
      <c r="B8110" s="12">
        <v>69</v>
      </c>
      <c r="C8110" s="426">
        <v>2.0874999999999999</v>
      </c>
      <c r="D8110" s="426">
        <v>26.501159999999999</v>
      </c>
      <c r="E8110" s="14">
        <v>3.3276018291365066</v>
      </c>
      <c r="F8110" s="14">
        <v>0</v>
      </c>
    </row>
    <row r="8111" spans="1:6" x14ac:dyDescent="0.3">
      <c r="A8111" s="425">
        <v>49745</v>
      </c>
      <c r="B8111" s="12">
        <v>70</v>
      </c>
      <c r="C8111" s="426">
        <v>15.242857142857144</v>
      </c>
      <c r="D8111" s="426">
        <v>26.429480000000002</v>
      </c>
      <c r="E8111" s="14">
        <v>3.2988761491029455</v>
      </c>
      <c r="F8111" s="14">
        <v>0</v>
      </c>
    </row>
    <row r="8112" spans="1:6" x14ac:dyDescent="0.3">
      <c r="A8112" s="425">
        <v>49746</v>
      </c>
      <c r="B8112" s="12">
        <v>71</v>
      </c>
      <c r="C8112" s="426">
        <v>13.154999999999998</v>
      </c>
      <c r="D8112" s="426">
        <v>26.117159999999998</v>
      </c>
      <c r="E8112" s="14">
        <v>3.1762767773521445</v>
      </c>
      <c r="F8112" s="14">
        <v>0</v>
      </c>
    </row>
    <row r="8113" spans="1:6" x14ac:dyDescent="0.3">
      <c r="A8113" s="425">
        <v>49747</v>
      </c>
      <c r="B8113" s="12">
        <v>72</v>
      </c>
      <c r="C8113" s="426">
        <v>24.745000000000001</v>
      </c>
      <c r="D8113" s="426">
        <v>26.408999999999999</v>
      </c>
      <c r="E8113" s="14">
        <v>3.290709281252997</v>
      </c>
      <c r="F8113" s="14">
        <v>0</v>
      </c>
    </row>
    <row r="8114" spans="1:6" x14ac:dyDescent="0.3">
      <c r="A8114" s="425">
        <v>49748</v>
      </c>
      <c r="B8114" s="12">
        <v>73</v>
      </c>
      <c r="C8114" s="426">
        <v>20.672222222222224</v>
      </c>
      <c r="D8114" s="426">
        <v>26.133088888888892</v>
      </c>
      <c r="E8114" s="14">
        <v>3.182429139166886</v>
      </c>
      <c r="F8114" s="14">
        <v>0</v>
      </c>
    </row>
    <row r="8115" spans="1:6" x14ac:dyDescent="0.3">
      <c r="A8115" s="425">
        <v>49749</v>
      </c>
      <c r="B8115" s="12">
        <v>74</v>
      </c>
      <c r="C8115" s="426">
        <v>21.758333333333336</v>
      </c>
      <c r="D8115" s="426">
        <v>26.554066666666671</v>
      </c>
      <c r="E8115" s="14">
        <v>3.3489456910952109</v>
      </c>
      <c r="F8115" s="14">
        <v>0</v>
      </c>
    </row>
    <row r="8116" spans="1:6" x14ac:dyDescent="0.3">
      <c r="A8116" s="425">
        <v>49750</v>
      </c>
      <c r="B8116" s="12">
        <v>75</v>
      </c>
      <c r="C8116" s="426">
        <v>8.1624999999999996</v>
      </c>
      <c r="D8116" s="426">
        <v>26.571133333333336</v>
      </c>
      <c r="E8116" s="14">
        <v>3.3558565007513397</v>
      </c>
      <c r="F8116" s="14">
        <v>0</v>
      </c>
    </row>
    <row r="8117" spans="1:6" x14ac:dyDescent="0.3">
      <c r="A8117" s="425">
        <v>49751</v>
      </c>
      <c r="B8117" s="12">
        <v>76</v>
      </c>
      <c r="C8117" s="426">
        <v>8.1444444444444439</v>
      </c>
      <c r="D8117" s="426">
        <v>26.704822222222223</v>
      </c>
      <c r="E8117" s="14">
        <v>3.4104258309531628</v>
      </c>
      <c r="F8117" s="14">
        <v>0</v>
      </c>
    </row>
    <row r="8118" spans="1:6" x14ac:dyDescent="0.3">
      <c r="A8118" s="425">
        <v>49752</v>
      </c>
      <c r="B8118" s="12">
        <v>77</v>
      </c>
      <c r="C8118" s="426">
        <v>5.6333333333333337</v>
      </c>
      <c r="D8118" s="426">
        <v>26.5626</v>
      </c>
      <c r="E8118" s="14">
        <v>3.3523995281445873</v>
      </c>
      <c r="F8118" s="14">
        <v>0</v>
      </c>
    </row>
    <row r="8119" spans="1:6" x14ac:dyDescent="0.3">
      <c r="A8119" s="425">
        <v>49753</v>
      </c>
      <c r="B8119" s="12">
        <v>78</v>
      </c>
      <c r="C8119" s="426">
        <v>7.6388888888888875</v>
      </c>
      <c r="D8119" s="426">
        <v>26.591044444444446</v>
      </c>
      <c r="E8119" s="14">
        <v>3.363934969327588</v>
      </c>
      <c r="F8119" s="14">
        <v>0</v>
      </c>
    </row>
    <row r="8120" spans="1:6" x14ac:dyDescent="0.3">
      <c r="A8120" s="425">
        <v>49754</v>
      </c>
      <c r="B8120" s="12">
        <v>79</v>
      </c>
      <c r="C8120" s="426">
        <v>7.8611111111111107</v>
      </c>
      <c r="D8120" s="426">
        <v>26.480111111111114</v>
      </c>
      <c r="E8120" s="14">
        <v>3.3191436403212284</v>
      </c>
      <c r="F8120" s="14">
        <v>0</v>
      </c>
    </row>
    <row r="8121" spans="1:6" x14ac:dyDescent="0.3">
      <c r="A8121" s="425">
        <v>49755</v>
      </c>
      <c r="B8121" s="12">
        <v>80</v>
      </c>
      <c r="C8121" s="426">
        <v>19.727777777777781</v>
      </c>
      <c r="D8121" s="426">
        <v>26.448822222222226</v>
      </c>
      <c r="E8121" s="14">
        <v>3.3066058070252335</v>
      </c>
      <c r="F8121" s="14">
        <v>0</v>
      </c>
    </row>
    <row r="8122" spans="1:6" x14ac:dyDescent="0.3">
      <c r="A8122" s="425">
        <v>49756</v>
      </c>
      <c r="B8122" s="12">
        <v>81</v>
      </c>
      <c r="C8122" s="426">
        <v>21.9375</v>
      </c>
      <c r="D8122" s="426">
        <v>26.229800000000004</v>
      </c>
      <c r="E8122" s="14">
        <v>3.2200139329365824</v>
      </c>
      <c r="F8122" s="14">
        <v>0</v>
      </c>
    </row>
    <row r="8123" spans="1:6" x14ac:dyDescent="0.3">
      <c r="A8123" s="425">
        <v>49757</v>
      </c>
      <c r="B8123" s="12">
        <v>82</v>
      </c>
      <c r="C8123" s="426">
        <v>12.483333333333333</v>
      </c>
      <c r="D8123" s="426">
        <v>26.539844444444448</v>
      </c>
      <c r="E8123" s="14">
        <v>3.343196261341701</v>
      </c>
      <c r="F8123" s="14">
        <v>0</v>
      </c>
    </row>
    <row r="8124" spans="1:6" x14ac:dyDescent="0.3">
      <c r="A8124" s="425">
        <v>49758</v>
      </c>
      <c r="B8124" s="12">
        <v>83</v>
      </c>
      <c r="C8124" s="426">
        <v>1.51</v>
      </c>
      <c r="D8124" s="426">
        <v>26.448822222222223</v>
      </c>
      <c r="E8124" s="14">
        <v>3.3066058070252335</v>
      </c>
      <c r="F8124" s="14">
        <v>0</v>
      </c>
    </row>
    <row r="8125" spans="1:6" x14ac:dyDescent="0.3">
      <c r="A8125" s="425">
        <v>49759</v>
      </c>
      <c r="B8125" s="12">
        <v>84</v>
      </c>
      <c r="C8125" s="426">
        <v>6.1111111111111107</v>
      </c>
      <c r="D8125" s="426">
        <v>26.497177777777779</v>
      </c>
      <c r="E8125" s="14">
        <v>3.3260001716164043</v>
      </c>
      <c r="F8125" s="14">
        <v>0</v>
      </c>
    </row>
    <row r="8126" spans="1:6" x14ac:dyDescent="0.3">
      <c r="A8126" s="425">
        <v>49760</v>
      </c>
      <c r="B8126" s="12">
        <v>85</v>
      </c>
      <c r="C8126" s="426">
        <v>5.625</v>
      </c>
      <c r="D8126" s="426">
        <v>26.610955555555556</v>
      </c>
      <c r="E8126" s="14">
        <v>3.3720305264747359</v>
      </c>
      <c r="F8126" s="14">
        <v>0</v>
      </c>
    </row>
    <row r="8127" spans="1:6" x14ac:dyDescent="0.3">
      <c r="A8127" s="425">
        <v>49761</v>
      </c>
      <c r="B8127" s="12">
        <v>86</v>
      </c>
      <c r="C8127" s="426">
        <v>9.7833333333333332</v>
      </c>
      <c r="D8127" s="426">
        <v>26.463044444444449</v>
      </c>
      <c r="E8127" s="14">
        <v>3.31229961452896</v>
      </c>
      <c r="F8127" s="14">
        <v>0</v>
      </c>
    </row>
    <row r="8128" spans="1:6" x14ac:dyDescent="0.3">
      <c r="A8128" s="425">
        <v>49762</v>
      </c>
      <c r="B8128" s="12">
        <v>87</v>
      </c>
      <c r="C8128" s="426">
        <v>0.35000000000000003</v>
      </c>
      <c r="D8128" s="426">
        <v>26.511400000000002</v>
      </c>
      <c r="E8128" s="14">
        <v>3.3317235059989345</v>
      </c>
      <c r="F8128" s="14">
        <v>0</v>
      </c>
    </row>
    <row r="8129" spans="1:6" x14ac:dyDescent="0.3">
      <c r="A8129" s="425">
        <v>49763</v>
      </c>
      <c r="B8129" s="12">
        <v>88</v>
      </c>
      <c r="C8129" s="426">
        <v>11.795000000000002</v>
      </c>
      <c r="D8129" s="426">
        <v>26.5626</v>
      </c>
      <c r="E8129" s="14">
        <v>3.3523995281445873</v>
      </c>
      <c r="F8129" s="14">
        <v>0</v>
      </c>
    </row>
    <row r="8130" spans="1:6" x14ac:dyDescent="0.3">
      <c r="A8130" s="425">
        <v>49764</v>
      </c>
      <c r="B8130" s="12">
        <v>89</v>
      </c>
      <c r="C8130" s="426">
        <v>4.21</v>
      </c>
      <c r="D8130" s="426">
        <v>26.608111111111114</v>
      </c>
      <c r="E8130" s="14">
        <v>3.3708729716157024</v>
      </c>
      <c r="F8130" s="14">
        <v>0</v>
      </c>
    </row>
    <row r="8131" spans="1:6" x14ac:dyDescent="0.3">
      <c r="A8131" s="425">
        <v>49765</v>
      </c>
      <c r="B8131" s="12">
        <v>90</v>
      </c>
      <c r="C8131" s="426">
        <v>2.8</v>
      </c>
      <c r="D8131" s="426">
        <v>26.426066666666671</v>
      </c>
      <c r="E8131" s="14">
        <v>3.2975137565263752</v>
      </c>
      <c r="F8131" s="14">
        <v>0</v>
      </c>
    </row>
    <row r="8132" spans="1:6" x14ac:dyDescent="0.3">
      <c r="A8132" s="425">
        <v>49766</v>
      </c>
      <c r="B8132" s="12">
        <v>91</v>
      </c>
      <c r="C8132" s="426">
        <v>7.9111111111111097</v>
      </c>
      <c r="D8132" s="426">
        <v>26.650777777777776</v>
      </c>
      <c r="E8132" s="14">
        <v>3.3602706987788382</v>
      </c>
      <c r="F8132" s="14">
        <v>0</v>
      </c>
    </row>
    <row r="8133" spans="1:6" x14ac:dyDescent="0.3">
      <c r="A8133" s="425">
        <v>49767</v>
      </c>
      <c r="B8133" s="12">
        <v>92</v>
      </c>
      <c r="C8133" s="426">
        <v>5.4562499999999998</v>
      </c>
      <c r="D8133" s="426">
        <v>26.579666666666668</v>
      </c>
      <c r="E8133" s="14">
        <v>3.3315536626747968</v>
      </c>
      <c r="F8133" s="14">
        <v>0</v>
      </c>
    </row>
    <row r="8134" spans="1:6" x14ac:dyDescent="0.3">
      <c r="A8134" s="425">
        <v>49768</v>
      </c>
      <c r="B8134" s="12">
        <v>93</v>
      </c>
      <c r="C8134" s="426">
        <v>4.3187499999999996</v>
      </c>
      <c r="D8134" s="426">
        <v>26.596733333333333</v>
      </c>
      <c r="E8134" s="14">
        <v>3.3384260245262194</v>
      </c>
      <c r="F8134" s="14">
        <v>0</v>
      </c>
    </row>
    <row r="8135" spans="1:6" x14ac:dyDescent="0.3">
      <c r="A8135" s="425">
        <v>49769</v>
      </c>
      <c r="B8135" s="12">
        <v>94</v>
      </c>
      <c r="C8135" s="426">
        <v>2.916666666666667</v>
      </c>
      <c r="D8135" s="426">
        <v>26.42037777777778</v>
      </c>
      <c r="E8135" s="14">
        <v>3.2680107884213543</v>
      </c>
      <c r="F8135" s="14">
        <v>0</v>
      </c>
    </row>
    <row r="8136" spans="1:6" x14ac:dyDescent="0.3">
      <c r="A8136" s="425">
        <v>49770</v>
      </c>
      <c r="B8136" s="12">
        <v>95</v>
      </c>
      <c r="C8136" s="426">
        <v>10.293749999999999</v>
      </c>
      <c r="D8136" s="426">
        <v>26.573977777777777</v>
      </c>
      <c r="E8136" s="14">
        <v>3.3292656415616806</v>
      </c>
      <c r="F8136" s="14">
        <v>0</v>
      </c>
    </row>
    <row r="8137" spans="1:6" x14ac:dyDescent="0.3">
      <c r="A8137" s="425">
        <v>49771</v>
      </c>
      <c r="B8137" s="12">
        <v>96</v>
      </c>
      <c r="C8137" s="426">
        <v>13.434999999999999</v>
      </c>
      <c r="D8137" s="426">
        <v>26.511400000000002</v>
      </c>
      <c r="E8137" s="14">
        <v>3.3041886009906789</v>
      </c>
      <c r="F8137" s="14">
        <v>0</v>
      </c>
    </row>
    <row r="8138" spans="1:6" x14ac:dyDescent="0.3">
      <c r="A8138" s="425">
        <v>49772</v>
      </c>
      <c r="B8138" s="12">
        <v>97</v>
      </c>
      <c r="C8138" s="426">
        <v>8.8062499999999986</v>
      </c>
      <c r="D8138" s="426">
        <v>26.29237777777778</v>
      </c>
      <c r="E8138" s="14">
        <v>3.2177310568444679</v>
      </c>
      <c r="F8138" s="14">
        <v>0</v>
      </c>
    </row>
    <row r="8139" spans="1:6" x14ac:dyDescent="0.3">
      <c r="A8139" s="425">
        <v>49773</v>
      </c>
      <c r="B8139" s="12">
        <v>98</v>
      </c>
      <c r="C8139" s="426">
        <v>13.922222222222222</v>
      </c>
      <c r="D8139" s="426">
        <v>26.400466666666667</v>
      </c>
      <c r="E8139" s="14">
        <v>3.2601438562824567</v>
      </c>
      <c r="F8139" s="14">
        <v>0</v>
      </c>
    </row>
    <row r="8140" spans="1:6" x14ac:dyDescent="0.3">
      <c r="A8140" s="425">
        <v>49774</v>
      </c>
      <c r="B8140" s="12">
        <v>99</v>
      </c>
      <c r="C8140" s="426">
        <v>5.1333333333333337</v>
      </c>
      <c r="D8140" s="426">
        <v>26.061977777777777</v>
      </c>
      <c r="E8140" s="14">
        <v>3.1289715764186097</v>
      </c>
      <c r="F8140" s="14">
        <v>0</v>
      </c>
    </row>
    <row r="8141" spans="1:6" x14ac:dyDescent="0.3">
      <c r="A8141" s="425">
        <v>49775</v>
      </c>
      <c r="B8141" s="12">
        <v>100</v>
      </c>
      <c r="C8141" s="426">
        <v>9.5749999999999993</v>
      </c>
      <c r="D8141" s="426">
        <v>26.201355555555558</v>
      </c>
      <c r="E8141" s="14">
        <v>3.1823983469223576</v>
      </c>
      <c r="F8141" s="14">
        <v>0</v>
      </c>
    </row>
    <row r="8142" spans="1:6" x14ac:dyDescent="0.3">
      <c r="A8142" s="425">
        <v>49776</v>
      </c>
      <c r="B8142" s="12">
        <v>101</v>
      </c>
      <c r="C8142" s="426">
        <v>9.1222222222222218</v>
      </c>
      <c r="D8142" s="426">
        <v>26.531311111111116</v>
      </c>
      <c r="E8142" s="14">
        <v>3.3121495350152972</v>
      </c>
      <c r="F8142" s="14">
        <v>0</v>
      </c>
    </row>
    <row r="8143" spans="1:6" x14ac:dyDescent="0.3">
      <c r="A8143" s="425">
        <v>49777</v>
      </c>
      <c r="B8143" s="12">
        <v>102</v>
      </c>
      <c r="C8143" s="426">
        <v>7.4149999999999991</v>
      </c>
      <c r="D8143" s="426">
        <v>26.44028888888889</v>
      </c>
      <c r="E8143" s="14">
        <v>3.2758945652759119</v>
      </c>
      <c r="F8143" s="14">
        <v>0</v>
      </c>
    </row>
    <row r="8144" spans="1:6" x14ac:dyDescent="0.3">
      <c r="A8144" s="425">
        <v>49778</v>
      </c>
      <c r="B8144" s="12">
        <v>103</v>
      </c>
      <c r="C8144" s="426">
        <v>7.1166666666666663</v>
      </c>
      <c r="D8144" s="426">
        <v>26.534155555555557</v>
      </c>
      <c r="E8144" s="14">
        <v>3.3132881915556802</v>
      </c>
      <c r="F8144" s="14">
        <v>0</v>
      </c>
    </row>
    <row r="8145" spans="1:6" x14ac:dyDescent="0.3">
      <c r="A8145" s="425">
        <v>49779</v>
      </c>
      <c r="B8145" s="12">
        <v>104</v>
      </c>
      <c r="C8145" s="426">
        <v>2.5812499999999998</v>
      </c>
      <c r="D8145" s="426">
        <v>26.5626</v>
      </c>
      <c r="E8145" s="14">
        <v>3.3246937469202513</v>
      </c>
      <c r="F8145" s="14">
        <v>0</v>
      </c>
    </row>
    <row r="8146" spans="1:6" x14ac:dyDescent="0.3">
      <c r="A8146" s="425">
        <v>49780</v>
      </c>
      <c r="B8146" s="12">
        <v>105</v>
      </c>
      <c r="C8146" s="426">
        <v>9.2187499999999982</v>
      </c>
      <c r="D8146" s="426">
        <v>26.44028888888889</v>
      </c>
      <c r="E8146" s="14">
        <v>3.2758945652759119</v>
      </c>
      <c r="F8146" s="14">
        <v>0</v>
      </c>
    </row>
    <row r="8147" spans="1:6" x14ac:dyDescent="0.3">
      <c r="A8147" s="425">
        <v>49781</v>
      </c>
      <c r="B8147" s="12">
        <v>106</v>
      </c>
      <c r="C8147" s="426">
        <v>10.08888888888889</v>
      </c>
      <c r="D8147" s="426">
        <v>26.383400000000002</v>
      </c>
      <c r="E8147" s="14">
        <v>3.2534141695039991</v>
      </c>
      <c r="F8147" s="14">
        <v>0</v>
      </c>
    </row>
    <row r="8148" spans="1:6" x14ac:dyDescent="0.3">
      <c r="A8148" s="425">
        <v>49782</v>
      </c>
      <c r="B8148" s="12">
        <v>107</v>
      </c>
      <c r="C8148" s="426">
        <v>9.7687499999999989</v>
      </c>
      <c r="D8148" s="426">
        <v>26.431755555555554</v>
      </c>
      <c r="E8148" s="14">
        <v>3.2725137403783506</v>
      </c>
      <c r="F8148" s="14">
        <v>0</v>
      </c>
    </row>
    <row r="8149" spans="1:6" x14ac:dyDescent="0.3">
      <c r="A8149" s="425">
        <v>49783</v>
      </c>
      <c r="B8149" s="12">
        <v>108</v>
      </c>
      <c r="C8149" s="426">
        <v>6.15</v>
      </c>
      <c r="D8149" s="426">
        <v>26.622333333333337</v>
      </c>
      <c r="E8149" s="14">
        <v>3.3487579201791542</v>
      </c>
      <c r="F8149" s="14">
        <v>0</v>
      </c>
    </row>
    <row r="8150" spans="1:6" x14ac:dyDescent="0.3">
      <c r="A8150" s="425">
        <v>49784</v>
      </c>
      <c r="B8150" s="12">
        <v>109</v>
      </c>
      <c r="C8150" s="426">
        <v>4.9222222222222225</v>
      </c>
      <c r="D8150" s="426">
        <v>26.471577777777778</v>
      </c>
      <c r="E8150" s="14">
        <v>3.2883174195499554</v>
      </c>
      <c r="F8150" s="14">
        <v>0</v>
      </c>
    </row>
    <row r="8151" spans="1:6" x14ac:dyDescent="0.3">
      <c r="A8151" s="425">
        <v>49785</v>
      </c>
      <c r="B8151" s="12">
        <v>110</v>
      </c>
      <c r="C8151" s="426">
        <v>1.3875</v>
      </c>
      <c r="D8151" s="426">
        <v>26.531311111111112</v>
      </c>
      <c r="E8151" s="14">
        <v>3.3121495350152963</v>
      </c>
      <c r="F8151" s="14">
        <v>0</v>
      </c>
    </row>
    <row r="8152" spans="1:6" x14ac:dyDescent="0.3">
      <c r="A8152" s="425">
        <v>49786</v>
      </c>
      <c r="B8152" s="12">
        <v>111</v>
      </c>
      <c r="C8152" s="426">
        <v>2.2624999999999997</v>
      </c>
      <c r="D8152" s="426">
        <v>26.500022222222224</v>
      </c>
      <c r="E8152" s="14">
        <v>3.2996470841447385</v>
      </c>
      <c r="F8152" s="14">
        <v>0</v>
      </c>
    </row>
    <row r="8153" spans="1:6" x14ac:dyDescent="0.3">
      <c r="A8153" s="425">
        <v>49787</v>
      </c>
      <c r="B8153" s="12">
        <v>112</v>
      </c>
      <c r="C8153" s="426">
        <v>2.8444444444444446</v>
      </c>
      <c r="D8153" s="426">
        <v>26.42037777777778</v>
      </c>
      <c r="E8153" s="14">
        <v>3.2680107884213543</v>
      </c>
      <c r="F8153" s="14">
        <v>0</v>
      </c>
    </row>
    <row r="8154" spans="1:6" x14ac:dyDescent="0.3">
      <c r="A8154" s="425">
        <v>49788</v>
      </c>
      <c r="B8154" s="12">
        <v>113</v>
      </c>
      <c r="C8154" s="426">
        <v>3.2937499999999997</v>
      </c>
      <c r="D8154" s="426">
        <v>26.297000000000001</v>
      </c>
      <c r="E8154" s="14">
        <v>3.2195346350329568</v>
      </c>
      <c r="F8154" s="14">
        <v>0</v>
      </c>
    </row>
    <row r="8155" spans="1:6" x14ac:dyDescent="0.3">
      <c r="A8155" s="425">
        <v>49789</v>
      </c>
      <c r="B8155" s="12">
        <v>114</v>
      </c>
      <c r="C8155" s="426">
        <v>5.2555555555555555</v>
      </c>
      <c r="D8155" s="426">
        <v>26.2746</v>
      </c>
      <c r="E8155" s="14">
        <v>3.2108026374170966</v>
      </c>
      <c r="F8155" s="14">
        <v>0</v>
      </c>
    </row>
    <row r="8156" spans="1:6" x14ac:dyDescent="0.3">
      <c r="A8156" s="425">
        <v>49790</v>
      </c>
      <c r="B8156" s="12">
        <v>115</v>
      </c>
      <c r="C8156" s="426">
        <v>11.56111111111111</v>
      </c>
      <c r="D8156" s="426">
        <v>26.343577777777778</v>
      </c>
      <c r="E8156" s="14">
        <v>3.2377596179196999</v>
      </c>
      <c r="F8156" s="14">
        <v>0</v>
      </c>
    </row>
    <row r="8157" spans="1:6" x14ac:dyDescent="0.3">
      <c r="A8157" s="425">
        <v>49791</v>
      </c>
      <c r="B8157" s="12">
        <v>116</v>
      </c>
      <c r="C8157" s="426">
        <v>15.722222222222221</v>
      </c>
      <c r="D8157" s="426">
        <v>26.287399999999998</v>
      </c>
      <c r="E8157" s="14">
        <v>3.2157897523991839</v>
      </c>
      <c r="F8157" s="14">
        <v>0</v>
      </c>
    </row>
    <row r="8158" spans="1:6" x14ac:dyDescent="0.3">
      <c r="A8158" s="425">
        <v>49792</v>
      </c>
      <c r="B8158" s="12">
        <v>117</v>
      </c>
      <c r="C8158" s="426">
        <v>4.7222222222222223</v>
      </c>
      <c r="D8158" s="426">
        <v>26.340733333333336</v>
      </c>
      <c r="E8158" s="14">
        <v>3.2366440079772341</v>
      </c>
      <c r="F8158" s="14">
        <v>0</v>
      </c>
    </row>
    <row r="8159" spans="1:6" x14ac:dyDescent="0.3">
      <c r="A8159" s="425">
        <v>49793</v>
      </c>
      <c r="B8159" s="12">
        <v>118</v>
      </c>
      <c r="C8159" s="426">
        <v>8.6785714285714288</v>
      </c>
      <c r="D8159" s="426">
        <v>26.280999999999999</v>
      </c>
      <c r="E8159" s="14">
        <v>3.2132953290947079</v>
      </c>
      <c r="F8159" s="14">
        <v>0</v>
      </c>
    </row>
    <row r="8160" spans="1:6" x14ac:dyDescent="0.3">
      <c r="A8160" s="425">
        <v>49794</v>
      </c>
      <c r="B8160" s="12">
        <v>119</v>
      </c>
      <c r="C8160" s="426">
        <v>4.04</v>
      </c>
      <c r="D8160" s="426">
        <v>26.421800000000001</v>
      </c>
      <c r="E8160" s="14">
        <v>3.2685733565715216</v>
      </c>
      <c r="F8160" s="14">
        <v>0</v>
      </c>
    </row>
    <row r="8161" spans="1:6" x14ac:dyDescent="0.3">
      <c r="A8161" s="425">
        <v>49795</v>
      </c>
      <c r="B8161" s="12">
        <v>120</v>
      </c>
      <c r="C8161" s="426">
        <v>4.2666666666666657</v>
      </c>
      <c r="D8161" s="426">
        <v>26.329355555555559</v>
      </c>
      <c r="E8161" s="14">
        <v>3.2321849957355804</v>
      </c>
      <c r="F8161" s="14">
        <v>0</v>
      </c>
    </row>
    <row r="8162" spans="1:6" x14ac:dyDescent="0.3">
      <c r="A8162" s="425">
        <v>49796</v>
      </c>
      <c r="B8162" s="12">
        <v>121</v>
      </c>
      <c r="C8162" s="426">
        <v>3.0562500000000004</v>
      </c>
      <c r="D8162" s="426">
        <v>26.494333333333334</v>
      </c>
      <c r="E8162" s="14">
        <v>3.2699002410673761</v>
      </c>
      <c r="F8162" s="14">
        <v>0</v>
      </c>
    </row>
    <row r="8163" spans="1:6" x14ac:dyDescent="0.3">
      <c r="A8163" s="425">
        <v>49797</v>
      </c>
      <c r="B8163" s="12">
        <v>122</v>
      </c>
      <c r="C8163" s="426">
        <v>8.1187500000000004</v>
      </c>
      <c r="D8163" s="426">
        <v>26.278155555555557</v>
      </c>
      <c r="E8163" s="14">
        <v>3.1854190252665346</v>
      </c>
      <c r="F8163" s="14">
        <v>0</v>
      </c>
    </row>
    <row r="8164" spans="1:6" x14ac:dyDescent="0.3">
      <c r="A8164" s="425">
        <v>49798</v>
      </c>
      <c r="B8164" s="12">
        <v>123</v>
      </c>
      <c r="C8164" s="426">
        <v>5.9499999999999993</v>
      </c>
      <c r="D8164" s="426">
        <v>26.565444444444445</v>
      </c>
      <c r="E8164" s="14">
        <v>3.2981209005344119</v>
      </c>
      <c r="F8164" s="14">
        <v>0</v>
      </c>
    </row>
    <row r="8165" spans="1:6" x14ac:dyDescent="0.3">
      <c r="A8165" s="425">
        <v>49799</v>
      </c>
      <c r="B8165" s="12">
        <v>124</v>
      </c>
      <c r="C8165" s="426">
        <v>5.6187500000000004</v>
      </c>
      <c r="D8165" s="426">
        <v>26.599577777777782</v>
      </c>
      <c r="E8165" s="14">
        <v>3.3117428568271534</v>
      </c>
      <c r="F8165" s="14">
        <v>0</v>
      </c>
    </row>
    <row r="8166" spans="1:6" x14ac:dyDescent="0.3">
      <c r="A8166" s="425">
        <v>49800</v>
      </c>
      <c r="B8166" s="12">
        <v>125</v>
      </c>
      <c r="C8166" s="426">
        <v>3.6062499999999997</v>
      </c>
      <c r="D8166" s="426">
        <v>26.653622222222221</v>
      </c>
      <c r="E8166" s="14">
        <v>3.3334120166477414</v>
      </c>
      <c r="F8166" s="14">
        <v>0</v>
      </c>
    </row>
    <row r="8167" spans="1:6" x14ac:dyDescent="0.3">
      <c r="A8167" s="425">
        <v>49801</v>
      </c>
      <c r="B8167" s="12">
        <v>126</v>
      </c>
      <c r="C8167" s="426">
        <v>6.0142857142857151</v>
      </c>
      <c r="D8167" s="426">
        <v>26.525622222222225</v>
      </c>
      <c r="E8167" s="14">
        <v>3.2822909801531628</v>
      </c>
      <c r="F8167" s="14">
        <v>0</v>
      </c>
    </row>
    <row r="8168" spans="1:6" x14ac:dyDescent="0.3">
      <c r="A8168" s="425">
        <v>49802</v>
      </c>
      <c r="B8168" s="12">
        <v>127</v>
      </c>
      <c r="C8168" s="426">
        <v>15.559999999999999</v>
      </c>
      <c r="D8168" s="426">
        <v>26.426066666666667</v>
      </c>
      <c r="E8168" s="14">
        <v>3.2430093969143683</v>
      </c>
      <c r="F8168" s="14">
        <v>0</v>
      </c>
    </row>
    <row r="8169" spans="1:6" x14ac:dyDescent="0.3">
      <c r="A8169" s="425">
        <v>49803</v>
      </c>
      <c r="B8169" s="12">
        <v>128</v>
      </c>
      <c r="C8169" s="426">
        <v>12.84375</v>
      </c>
      <c r="D8169" s="426">
        <v>26.269622222222221</v>
      </c>
      <c r="E8169" s="14">
        <v>3.1821245318563975</v>
      </c>
      <c r="F8169" s="14">
        <v>0</v>
      </c>
    </row>
    <row r="8170" spans="1:6" x14ac:dyDescent="0.3">
      <c r="A8170" s="425">
        <v>49804</v>
      </c>
      <c r="B8170" s="12">
        <v>129</v>
      </c>
      <c r="C8170" s="426">
        <v>3.4111111111111114</v>
      </c>
      <c r="D8170" s="426">
        <v>26.533799999999999</v>
      </c>
      <c r="E8170" s="14">
        <v>3.285536291940732</v>
      </c>
      <c r="F8170" s="14">
        <v>0</v>
      </c>
    </row>
    <row r="8171" spans="1:6" x14ac:dyDescent="0.3">
      <c r="A8171" s="425">
        <v>49805</v>
      </c>
      <c r="B8171" s="12">
        <v>130</v>
      </c>
      <c r="C8171" s="426">
        <v>5.6277777777777773</v>
      </c>
      <c r="D8171" s="426">
        <v>26.312288888888894</v>
      </c>
      <c r="E8171" s="14">
        <v>3.1986275331264626</v>
      </c>
      <c r="F8171" s="14">
        <v>0</v>
      </c>
    </row>
    <row r="8172" spans="1:6" x14ac:dyDescent="0.3">
      <c r="A8172" s="425">
        <v>49806</v>
      </c>
      <c r="B8172" s="12">
        <v>131</v>
      </c>
      <c r="C8172" s="426">
        <v>17.3</v>
      </c>
      <c r="D8172" s="426">
        <v>26.107488888888888</v>
      </c>
      <c r="E8172" s="14">
        <v>3.1201078730487679</v>
      </c>
      <c r="F8172" s="14">
        <v>0</v>
      </c>
    </row>
    <row r="8173" spans="1:6" x14ac:dyDescent="0.3">
      <c r="A8173" s="425">
        <v>49807</v>
      </c>
      <c r="B8173" s="12">
        <v>132</v>
      </c>
      <c r="C8173" s="426">
        <v>25.466666666666665</v>
      </c>
      <c r="D8173" s="426">
        <v>26.191400000000002</v>
      </c>
      <c r="E8173" s="14">
        <v>3.1520670824497117</v>
      </c>
      <c r="F8173" s="14">
        <v>0</v>
      </c>
    </row>
    <row r="8174" spans="1:6" x14ac:dyDescent="0.3">
      <c r="A8174" s="425">
        <v>49808</v>
      </c>
      <c r="B8174" s="12">
        <v>133</v>
      </c>
      <c r="C8174" s="426">
        <v>14.129999999999999</v>
      </c>
      <c r="D8174" s="426">
        <v>26.207044444444449</v>
      </c>
      <c r="E8174" s="14">
        <v>3.1580580941010279</v>
      </c>
      <c r="F8174" s="14">
        <v>0</v>
      </c>
    </row>
    <row r="8175" spans="1:6" x14ac:dyDescent="0.3">
      <c r="A8175" s="425">
        <v>49809</v>
      </c>
      <c r="B8175" s="12">
        <v>134</v>
      </c>
      <c r="C8175" s="426">
        <v>19.899999999999999</v>
      </c>
      <c r="D8175" s="426">
        <v>26.121711111111111</v>
      </c>
      <c r="E8175" s="14">
        <v>3.1255040183190972</v>
      </c>
      <c r="F8175" s="14">
        <v>0</v>
      </c>
    </row>
    <row r="8176" spans="1:6" x14ac:dyDescent="0.3">
      <c r="A8176" s="425">
        <v>49810</v>
      </c>
      <c r="B8176" s="12">
        <v>135</v>
      </c>
      <c r="C8176" s="426">
        <v>13.175000000000001</v>
      </c>
      <c r="D8176" s="426">
        <v>26.300911111111112</v>
      </c>
      <c r="E8176" s="14">
        <v>3.1942192668209115</v>
      </c>
      <c r="F8176" s="14">
        <v>0</v>
      </c>
    </row>
    <row r="8177" spans="1:6" x14ac:dyDescent="0.3">
      <c r="A8177" s="425">
        <v>49811</v>
      </c>
      <c r="B8177" s="12">
        <v>136</v>
      </c>
      <c r="C8177" s="426">
        <v>10.9125</v>
      </c>
      <c r="D8177" s="426">
        <v>26.238333333333337</v>
      </c>
      <c r="E8177" s="14">
        <v>3.1700708231139854</v>
      </c>
      <c r="F8177" s="14">
        <v>0</v>
      </c>
    </row>
    <row r="8178" spans="1:6" x14ac:dyDescent="0.3">
      <c r="A8178" s="425">
        <v>49812</v>
      </c>
      <c r="B8178" s="12">
        <v>137</v>
      </c>
      <c r="C8178" s="426">
        <v>4.3049999999999997</v>
      </c>
      <c r="D8178" s="426">
        <v>26.147311111111112</v>
      </c>
      <c r="E8178" s="14">
        <v>3.1352383288397863</v>
      </c>
      <c r="F8178" s="14">
        <v>0</v>
      </c>
    </row>
    <row r="8179" spans="1:6" x14ac:dyDescent="0.3">
      <c r="A8179" s="425">
        <v>49813</v>
      </c>
      <c r="B8179" s="12">
        <v>138</v>
      </c>
      <c r="C8179" s="426">
        <v>19.018749999999997</v>
      </c>
      <c r="D8179" s="426">
        <v>26.351399999999998</v>
      </c>
      <c r="E8179" s="14">
        <v>3.2138224021063646</v>
      </c>
      <c r="F8179" s="14">
        <v>0</v>
      </c>
    </row>
    <row r="8180" spans="1:6" x14ac:dyDescent="0.3">
      <c r="A8180" s="425">
        <v>49814</v>
      </c>
      <c r="B8180" s="12">
        <v>139</v>
      </c>
      <c r="C8180" s="426">
        <v>8.3350000000000009</v>
      </c>
      <c r="D8180" s="426">
        <v>26.534155555555557</v>
      </c>
      <c r="E8180" s="14">
        <v>3.28567745662605</v>
      </c>
      <c r="F8180" s="14">
        <v>0</v>
      </c>
    </row>
    <row r="8181" spans="1:6" x14ac:dyDescent="0.3">
      <c r="A8181" s="425">
        <v>49815</v>
      </c>
      <c r="B8181" s="12">
        <v>140</v>
      </c>
      <c r="C8181" s="426">
        <v>8.90625</v>
      </c>
      <c r="D8181" s="426">
        <v>26.286688888888889</v>
      </c>
      <c r="E8181" s="14">
        <v>3.1887165711565975</v>
      </c>
      <c r="F8181" s="14">
        <v>0</v>
      </c>
    </row>
    <row r="8182" spans="1:6" x14ac:dyDescent="0.3">
      <c r="A8182" s="425">
        <v>49816</v>
      </c>
      <c r="B8182" s="12">
        <v>141</v>
      </c>
      <c r="C8182" s="426">
        <v>12.31875</v>
      </c>
      <c r="D8182" s="426">
        <v>26.235488888888888</v>
      </c>
      <c r="E8182" s="14">
        <v>3.1689770641618553</v>
      </c>
      <c r="F8182" s="14">
        <v>0</v>
      </c>
    </row>
    <row r="8183" spans="1:6" x14ac:dyDescent="0.3">
      <c r="A8183" s="425">
        <v>49817</v>
      </c>
      <c r="B8183" s="12">
        <v>142</v>
      </c>
      <c r="C8183" s="426">
        <v>11.556249999999999</v>
      </c>
      <c r="D8183" s="426">
        <v>26.044911111111112</v>
      </c>
      <c r="E8183" s="14">
        <v>3.0964648827085055</v>
      </c>
      <c r="F8183" s="14">
        <v>0</v>
      </c>
    </row>
    <row r="8184" spans="1:6" x14ac:dyDescent="0.3">
      <c r="A8184" s="425">
        <v>49818</v>
      </c>
      <c r="B8184" s="12">
        <v>143</v>
      </c>
      <c r="C8184" s="426">
        <v>10.292857142857143</v>
      </c>
      <c r="D8184" s="426">
        <v>26.391933333333334</v>
      </c>
      <c r="E8184" s="14">
        <v>3.2296376552766901</v>
      </c>
      <c r="F8184" s="14">
        <v>0</v>
      </c>
    </row>
    <row r="8185" spans="1:6" x14ac:dyDescent="0.3">
      <c r="A8185" s="425">
        <v>49819</v>
      </c>
      <c r="B8185" s="12">
        <v>144</v>
      </c>
      <c r="C8185" s="426">
        <v>8.2900000000000009</v>
      </c>
      <c r="D8185" s="426">
        <v>26.152999999999999</v>
      </c>
      <c r="E8185" s="14">
        <v>3.1374052211626595</v>
      </c>
      <c r="F8185" s="14">
        <v>0</v>
      </c>
    </row>
    <row r="8186" spans="1:6" x14ac:dyDescent="0.3">
      <c r="A8186" s="425">
        <v>49820</v>
      </c>
      <c r="B8186" s="12">
        <v>145</v>
      </c>
      <c r="C8186" s="426">
        <v>7.6055555555555561</v>
      </c>
      <c r="D8186" s="426">
        <v>26.030688888888889</v>
      </c>
      <c r="E8186" s="14">
        <v>3.0911141888741485</v>
      </c>
      <c r="F8186" s="14">
        <v>0</v>
      </c>
    </row>
    <row r="8187" spans="1:6" x14ac:dyDescent="0.3">
      <c r="A8187" s="425">
        <v>49821</v>
      </c>
      <c r="B8187" s="12">
        <v>146</v>
      </c>
      <c r="C8187" s="426">
        <v>19.259999999999998</v>
      </c>
      <c r="D8187" s="426">
        <v>26.161533333333338</v>
      </c>
      <c r="E8187" s="14">
        <v>3.1406580919246934</v>
      </c>
      <c r="F8187" s="14">
        <v>0</v>
      </c>
    </row>
    <row r="8188" spans="1:6" x14ac:dyDescent="0.3">
      <c r="A8188" s="425">
        <v>49822</v>
      </c>
      <c r="B8188" s="12">
        <v>147</v>
      </c>
      <c r="C8188" s="426">
        <v>11.94375</v>
      </c>
      <c r="D8188" s="426">
        <v>26.135933333333334</v>
      </c>
      <c r="E8188" s="14">
        <v>3.1309085945761139</v>
      </c>
      <c r="F8188" s="14">
        <v>0</v>
      </c>
    </row>
    <row r="8189" spans="1:6" x14ac:dyDescent="0.3">
      <c r="A8189" s="425">
        <v>49823</v>
      </c>
      <c r="B8189" s="12">
        <v>148</v>
      </c>
      <c r="C8189" s="426">
        <v>10.8125</v>
      </c>
      <c r="D8189" s="426">
        <v>26.161533333333338</v>
      </c>
      <c r="E8189" s="14">
        <v>3.1406580919246934</v>
      </c>
      <c r="F8189" s="14">
        <v>0</v>
      </c>
    </row>
    <row r="8190" spans="1:6" x14ac:dyDescent="0.3">
      <c r="A8190" s="425">
        <v>49824</v>
      </c>
      <c r="B8190" s="12">
        <v>149</v>
      </c>
      <c r="C8190" s="426">
        <v>12.735714285714286</v>
      </c>
      <c r="D8190" s="426">
        <v>26.050599999999999</v>
      </c>
      <c r="E8190" s="14">
        <v>3.098607514029041</v>
      </c>
      <c r="F8190" s="14">
        <v>0</v>
      </c>
    </row>
    <row r="8191" spans="1:6" x14ac:dyDescent="0.3">
      <c r="A8191" s="425">
        <v>49825</v>
      </c>
      <c r="B8191" s="12">
        <v>150</v>
      </c>
      <c r="C8191" s="426">
        <v>19.162500000000005</v>
      </c>
      <c r="D8191" s="426">
        <v>26.013622222222224</v>
      </c>
      <c r="E8191" s="14">
        <v>3.0847044476611702</v>
      </c>
      <c r="F8191" s="14">
        <v>0</v>
      </c>
    </row>
    <row r="8192" spans="1:6" x14ac:dyDescent="0.3">
      <c r="A8192" s="425">
        <v>49826</v>
      </c>
      <c r="B8192" s="12">
        <v>151</v>
      </c>
      <c r="C8192" s="426">
        <v>7.7777777777777777</v>
      </c>
      <c r="D8192" s="426">
        <v>26.007933333333334</v>
      </c>
      <c r="E8192" s="14">
        <v>3.082570554857103</v>
      </c>
      <c r="F8192" s="14">
        <v>0</v>
      </c>
    </row>
    <row r="8193" spans="1:6" x14ac:dyDescent="0.3">
      <c r="A8193" s="425">
        <v>49827</v>
      </c>
      <c r="B8193" s="12">
        <v>152</v>
      </c>
      <c r="C8193" s="426">
        <v>15.206249999999999</v>
      </c>
      <c r="D8193" s="426">
        <v>26.098955555555555</v>
      </c>
      <c r="E8193" s="14">
        <v>3.0906820105066148</v>
      </c>
      <c r="F8193" s="14">
        <v>0</v>
      </c>
    </row>
    <row r="8194" spans="1:6" x14ac:dyDescent="0.3">
      <c r="A8194" s="425">
        <v>49828</v>
      </c>
      <c r="B8194" s="12">
        <v>153</v>
      </c>
      <c r="C8194" s="426">
        <v>15.865000000000004</v>
      </c>
      <c r="D8194" s="426">
        <v>25.922599999999999</v>
      </c>
      <c r="E8194" s="14">
        <v>3.0250868749527942</v>
      </c>
      <c r="F8194" s="14">
        <v>0</v>
      </c>
    </row>
    <row r="8195" spans="1:6" x14ac:dyDescent="0.3">
      <c r="A8195" s="425">
        <v>49829</v>
      </c>
      <c r="B8195" s="12">
        <v>154</v>
      </c>
      <c r="C8195" s="426">
        <v>11.824999999999999</v>
      </c>
      <c r="D8195" s="426">
        <v>25.945355555555555</v>
      </c>
      <c r="E8195" s="14">
        <v>3.0334788835754889</v>
      </c>
      <c r="F8195" s="14">
        <v>0</v>
      </c>
    </row>
    <row r="8196" spans="1:6" x14ac:dyDescent="0.3">
      <c r="A8196" s="425">
        <v>49830</v>
      </c>
      <c r="B8196" s="12">
        <v>155</v>
      </c>
      <c r="C8196" s="426">
        <v>13.849999999999998</v>
      </c>
      <c r="D8196" s="426">
        <v>25.899844444444447</v>
      </c>
      <c r="E8196" s="14">
        <v>3.0167161117873538</v>
      </c>
      <c r="F8196" s="14">
        <v>0</v>
      </c>
    </row>
    <row r="8197" spans="1:6" x14ac:dyDescent="0.3">
      <c r="A8197" s="425">
        <v>49831</v>
      </c>
      <c r="B8197" s="12">
        <v>156</v>
      </c>
      <c r="C8197" s="426">
        <v>12.783333333333333</v>
      </c>
      <c r="D8197" s="426">
        <v>26.170066666666671</v>
      </c>
      <c r="E8197" s="14">
        <v>3.1174945568641119</v>
      </c>
      <c r="F8197" s="14">
        <v>0</v>
      </c>
    </row>
    <row r="8198" spans="1:6" x14ac:dyDescent="0.3">
      <c r="A8198" s="425">
        <v>49832</v>
      </c>
      <c r="B8198" s="12">
        <v>157</v>
      </c>
      <c r="C8198" s="426">
        <v>9.7375000000000007</v>
      </c>
      <c r="D8198" s="426">
        <v>26.255400000000002</v>
      </c>
      <c r="E8198" s="14">
        <v>3.1499460323339079</v>
      </c>
      <c r="F8198" s="14">
        <v>0</v>
      </c>
    </row>
    <row r="8199" spans="1:6" x14ac:dyDescent="0.3">
      <c r="A8199" s="425">
        <v>49833</v>
      </c>
      <c r="B8199" s="12">
        <v>158</v>
      </c>
      <c r="C8199" s="426">
        <v>9.004999999999999</v>
      </c>
      <c r="D8199" s="426">
        <v>26.147311111111115</v>
      </c>
      <c r="E8199" s="14">
        <v>3.108891788261301</v>
      </c>
      <c r="F8199" s="14">
        <v>0</v>
      </c>
    </row>
    <row r="8200" spans="1:6" x14ac:dyDescent="0.3">
      <c r="A8200" s="425">
        <v>49834</v>
      </c>
      <c r="B8200" s="12">
        <v>159</v>
      </c>
      <c r="C8200" s="426">
        <v>15.144444444444446</v>
      </c>
      <c r="D8200" s="426">
        <v>26.081888888888887</v>
      </c>
      <c r="E8200" s="14">
        <v>3.084278093692375</v>
      </c>
      <c r="F8200" s="14">
        <v>0</v>
      </c>
    </row>
    <row r="8201" spans="1:6" x14ac:dyDescent="0.3">
      <c r="A8201" s="425">
        <v>49835</v>
      </c>
      <c r="B8201" s="12">
        <v>160</v>
      </c>
      <c r="C8201" s="426">
        <v>11.975</v>
      </c>
      <c r="D8201" s="426">
        <v>25.93397777777778</v>
      </c>
      <c r="E8201" s="14">
        <v>3.029280222460164</v>
      </c>
      <c r="F8201" s="14">
        <v>0</v>
      </c>
    </row>
    <row r="8202" spans="1:6" x14ac:dyDescent="0.3">
      <c r="A8202" s="425">
        <v>49836</v>
      </c>
      <c r="B8202" s="12">
        <v>161</v>
      </c>
      <c r="C8202" s="426">
        <v>15.075000000000001</v>
      </c>
      <c r="D8202" s="426">
        <v>26.118866666666669</v>
      </c>
      <c r="E8202" s="14">
        <v>3.0981684500951814</v>
      </c>
      <c r="F8202" s="14">
        <v>0</v>
      </c>
    </row>
    <row r="8203" spans="1:6" x14ac:dyDescent="0.3">
      <c r="A8203" s="425">
        <v>49837</v>
      </c>
      <c r="B8203" s="12">
        <v>162</v>
      </c>
      <c r="C8203" s="426">
        <v>12.430000000000001</v>
      </c>
      <c r="D8203" s="426">
        <v>25.962422222222223</v>
      </c>
      <c r="E8203" s="14">
        <v>3.0397868431685331</v>
      </c>
      <c r="F8203" s="14">
        <v>0</v>
      </c>
    </row>
    <row r="8204" spans="1:6" x14ac:dyDescent="0.3">
      <c r="A8204" s="425">
        <v>49838</v>
      </c>
      <c r="B8204" s="12">
        <v>163</v>
      </c>
      <c r="C8204" s="426">
        <v>18.388888888888889</v>
      </c>
      <c r="D8204" s="426">
        <v>25.979488888888888</v>
      </c>
      <c r="E8204" s="14">
        <v>3.0461067709891259</v>
      </c>
      <c r="F8204" s="14">
        <v>0</v>
      </c>
    </row>
    <row r="8205" spans="1:6" x14ac:dyDescent="0.3">
      <c r="A8205" s="425">
        <v>49839</v>
      </c>
      <c r="B8205" s="12">
        <v>164</v>
      </c>
      <c r="C8205" s="426">
        <v>7.43</v>
      </c>
      <c r="D8205" s="426">
        <v>25.976644444444446</v>
      </c>
      <c r="E8205" s="14">
        <v>3.045052618237909</v>
      </c>
      <c r="F8205" s="14">
        <v>0</v>
      </c>
    </row>
    <row r="8206" spans="1:6" x14ac:dyDescent="0.3">
      <c r="A8206" s="425">
        <v>49840</v>
      </c>
      <c r="B8206" s="12">
        <v>165</v>
      </c>
      <c r="C8206" s="426">
        <v>3.1444444444444448</v>
      </c>
      <c r="D8206" s="426">
        <v>26.11602222222222</v>
      </c>
      <c r="E8206" s="14">
        <v>3.0970979558917286</v>
      </c>
      <c r="F8206" s="14">
        <v>0</v>
      </c>
    </row>
    <row r="8207" spans="1:6" x14ac:dyDescent="0.3">
      <c r="A8207" s="425">
        <v>49841</v>
      </c>
      <c r="B8207" s="12">
        <v>166</v>
      </c>
      <c r="C8207" s="426">
        <v>1.3187500000000001</v>
      </c>
      <c r="D8207" s="426">
        <v>26.138777777777779</v>
      </c>
      <c r="E8207" s="14">
        <v>3.1056712738484888</v>
      </c>
      <c r="F8207" s="14">
        <v>0</v>
      </c>
    </row>
    <row r="8208" spans="1:6" x14ac:dyDescent="0.3">
      <c r="A8208" s="425">
        <v>49842</v>
      </c>
      <c r="B8208" s="12">
        <v>167</v>
      </c>
      <c r="C8208" s="426">
        <v>4.0333333333333332</v>
      </c>
      <c r="D8208" s="426">
        <v>25.831577777777781</v>
      </c>
      <c r="E8208" s="14">
        <v>2.9917311153719313</v>
      </c>
      <c r="F8208" s="14">
        <v>0</v>
      </c>
    </row>
    <row r="8209" spans="1:6" x14ac:dyDescent="0.3">
      <c r="A8209" s="425">
        <v>49843</v>
      </c>
      <c r="B8209" s="12">
        <v>168</v>
      </c>
      <c r="C8209" s="426">
        <v>10.185714285714287</v>
      </c>
      <c r="D8209" s="426">
        <v>25.902688888888889</v>
      </c>
      <c r="E8209" s="14">
        <v>3.0177612959357654</v>
      </c>
      <c r="F8209" s="14">
        <v>0</v>
      </c>
    </row>
    <row r="8210" spans="1:6" x14ac:dyDescent="0.3">
      <c r="A8210" s="425">
        <v>49844</v>
      </c>
      <c r="B8210" s="12">
        <v>169</v>
      </c>
      <c r="C8210" s="426">
        <v>14.016666666666667</v>
      </c>
      <c r="D8210" s="426">
        <v>25.848644444444446</v>
      </c>
      <c r="E8210" s="14">
        <v>2.9979594803233587</v>
      </c>
      <c r="F8210" s="14">
        <v>0</v>
      </c>
    </row>
    <row r="8211" spans="1:6" x14ac:dyDescent="0.3">
      <c r="A8211" s="425">
        <v>49845</v>
      </c>
      <c r="B8211" s="12">
        <v>170</v>
      </c>
      <c r="C8211" s="426">
        <v>12.484999999999999</v>
      </c>
      <c r="D8211" s="426">
        <v>25.905533333333334</v>
      </c>
      <c r="E8211" s="14">
        <v>3.0188068117989499</v>
      </c>
      <c r="F8211" s="14">
        <v>0</v>
      </c>
    </row>
    <row r="8212" spans="1:6" x14ac:dyDescent="0.3">
      <c r="A8212" s="425">
        <v>49846</v>
      </c>
      <c r="B8212" s="12">
        <v>171</v>
      </c>
      <c r="C8212" s="426">
        <v>25.110000000000003</v>
      </c>
      <c r="D8212" s="426">
        <v>25.69788888888889</v>
      </c>
      <c r="E8212" s="14">
        <v>2.943353713789949</v>
      </c>
      <c r="F8212" s="14">
        <v>0</v>
      </c>
    </row>
    <row r="8213" spans="1:6" x14ac:dyDescent="0.3">
      <c r="A8213" s="425">
        <v>49847</v>
      </c>
      <c r="B8213" s="12">
        <v>172</v>
      </c>
      <c r="C8213" s="426">
        <v>16.84375</v>
      </c>
      <c r="D8213" s="426">
        <v>25.894155555555557</v>
      </c>
      <c r="E8213" s="14">
        <v>3.0146267384944938</v>
      </c>
      <c r="F8213" s="14">
        <v>0</v>
      </c>
    </row>
    <row r="8214" spans="1:6" x14ac:dyDescent="0.3">
      <c r="A8214" s="425">
        <v>49848</v>
      </c>
      <c r="B8214" s="12">
        <v>173</v>
      </c>
      <c r="C8214" s="426">
        <v>9.0062500000000014</v>
      </c>
      <c r="D8214" s="426">
        <v>26.079044444444445</v>
      </c>
      <c r="E8214" s="14">
        <v>3.0832119431393239</v>
      </c>
      <c r="F8214" s="14">
        <v>0</v>
      </c>
    </row>
    <row r="8215" spans="1:6" x14ac:dyDescent="0.3">
      <c r="A8215" s="425">
        <v>49849</v>
      </c>
      <c r="B8215" s="12">
        <v>174</v>
      </c>
      <c r="C8215" s="426">
        <v>12.583333333333334</v>
      </c>
      <c r="D8215" s="426">
        <v>25.848644444444446</v>
      </c>
      <c r="E8215" s="14">
        <v>2.9979594803233574</v>
      </c>
      <c r="F8215" s="14">
        <v>0</v>
      </c>
    </row>
    <row r="8216" spans="1:6" x14ac:dyDescent="0.3">
      <c r="A8216" s="425">
        <v>49850</v>
      </c>
      <c r="B8216" s="12">
        <v>175</v>
      </c>
      <c r="C8216" s="426">
        <v>9.7062500000000007</v>
      </c>
      <c r="D8216" s="426">
        <v>25.746244444444443</v>
      </c>
      <c r="E8216" s="14">
        <v>2.9607677901912579</v>
      </c>
      <c r="F8216" s="14">
        <v>0</v>
      </c>
    </row>
    <row r="8217" spans="1:6" x14ac:dyDescent="0.3">
      <c r="A8217" s="425">
        <v>49851</v>
      </c>
      <c r="B8217" s="12">
        <v>176</v>
      </c>
      <c r="C8217" s="426">
        <v>24.727777777777778</v>
      </c>
      <c r="D8217" s="426">
        <v>25.586600000000004</v>
      </c>
      <c r="E8217" s="14">
        <v>2.9036368627998193</v>
      </c>
      <c r="F8217" s="14">
        <v>0</v>
      </c>
    </row>
    <row r="8218" spans="1:6" x14ac:dyDescent="0.3">
      <c r="A8218" s="425">
        <v>49852</v>
      </c>
      <c r="B8218" s="12">
        <v>177</v>
      </c>
      <c r="C8218" s="426">
        <v>14.915000000000001</v>
      </c>
      <c r="D8218" s="426">
        <v>25.905533333333334</v>
      </c>
      <c r="E8218" s="14">
        <v>3.0188068117989499</v>
      </c>
      <c r="F8218" s="14">
        <v>0</v>
      </c>
    </row>
    <row r="8219" spans="1:6" x14ac:dyDescent="0.3">
      <c r="A8219" s="425">
        <v>49853</v>
      </c>
      <c r="B8219" s="12">
        <v>178</v>
      </c>
      <c r="C8219" s="426">
        <v>11.699999999999998</v>
      </c>
      <c r="D8219" s="426">
        <v>25.942511111111113</v>
      </c>
      <c r="E8219" s="14">
        <v>3.0324287200232614</v>
      </c>
      <c r="F8219" s="14">
        <v>0</v>
      </c>
    </row>
    <row r="8220" spans="1:6" x14ac:dyDescent="0.3">
      <c r="A8220" s="425">
        <v>49854</v>
      </c>
      <c r="B8220" s="12">
        <v>179</v>
      </c>
      <c r="C8220" s="426">
        <v>1.9833333333333334</v>
      </c>
      <c r="D8220" s="426">
        <v>25.842955555555555</v>
      </c>
      <c r="E8220" s="14">
        <v>2.9958820348581314</v>
      </c>
      <c r="F8220" s="14">
        <v>0</v>
      </c>
    </row>
    <row r="8221" spans="1:6" x14ac:dyDescent="0.3">
      <c r="A8221" s="425">
        <v>49855</v>
      </c>
      <c r="B8221" s="12">
        <v>180</v>
      </c>
      <c r="C8221" s="426">
        <v>8.6999999999999993</v>
      </c>
      <c r="D8221" s="426">
        <v>25.732022222222223</v>
      </c>
      <c r="E8221" s="14">
        <v>2.955636117401629</v>
      </c>
      <c r="F8221" s="14">
        <v>0</v>
      </c>
    </row>
    <row r="8222" spans="1:6" x14ac:dyDescent="0.3">
      <c r="A8222" s="425">
        <v>49856</v>
      </c>
      <c r="B8222" s="12">
        <v>181</v>
      </c>
      <c r="C8222" s="426">
        <v>7.7950000000000017</v>
      </c>
      <c r="D8222" s="426">
        <v>25.621088888888888</v>
      </c>
      <c r="E8222" s="14">
        <v>2.9158915251560393</v>
      </c>
      <c r="F8222" s="14">
        <v>0</v>
      </c>
    </row>
    <row r="8223" spans="1:6" x14ac:dyDescent="0.3">
      <c r="A8223" s="425">
        <v>49857</v>
      </c>
      <c r="B8223" s="12">
        <v>182</v>
      </c>
      <c r="C8223" s="426">
        <v>13.324999999999999</v>
      </c>
      <c r="D8223" s="426">
        <v>25.669444444444444</v>
      </c>
      <c r="E8223" s="14">
        <v>2.9580118319938578</v>
      </c>
      <c r="F8223" s="14">
        <v>0</v>
      </c>
    </row>
    <row r="8224" spans="1:6" x14ac:dyDescent="0.3">
      <c r="A8224" s="425">
        <v>49858</v>
      </c>
      <c r="B8224" s="12">
        <v>183</v>
      </c>
      <c r="C8224" s="426">
        <v>10.938888888888888</v>
      </c>
      <c r="D8224" s="426">
        <v>25.459240000000001</v>
      </c>
      <c r="E8224" s="14">
        <v>2.8830272326553912</v>
      </c>
      <c r="F8224" s="14">
        <v>0</v>
      </c>
    </row>
    <row r="8225" spans="1:6" x14ac:dyDescent="0.3">
      <c r="A8225" s="425">
        <v>49859</v>
      </c>
      <c r="B8225" s="12">
        <v>184</v>
      </c>
      <c r="C8225" s="426">
        <v>16.055</v>
      </c>
      <c r="D8225" s="426">
        <v>25.4618</v>
      </c>
      <c r="E8225" s="14">
        <v>2.8839296057213257</v>
      </c>
      <c r="F8225" s="14">
        <v>0</v>
      </c>
    </row>
    <row r="8226" spans="1:6" x14ac:dyDescent="0.3">
      <c r="A8226" s="425">
        <v>49860</v>
      </c>
      <c r="B8226" s="12">
        <v>185</v>
      </c>
      <c r="C8226" s="426">
        <v>13.19375</v>
      </c>
      <c r="D8226" s="426">
        <v>25.635311111111115</v>
      </c>
      <c r="E8226" s="14">
        <v>2.9457129327927731</v>
      </c>
      <c r="F8226" s="14">
        <v>0</v>
      </c>
    </row>
    <row r="8227" spans="1:6" x14ac:dyDescent="0.3">
      <c r="A8227" s="425">
        <v>49861</v>
      </c>
      <c r="B8227" s="12">
        <v>186</v>
      </c>
      <c r="C8227" s="426">
        <v>12.775</v>
      </c>
      <c r="D8227" s="426">
        <v>25.48171111111111</v>
      </c>
      <c r="E8227" s="14">
        <v>2.8909571616540095</v>
      </c>
      <c r="F8227" s="14">
        <v>0</v>
      </c>
    </row>
    <row r="8228" spans="1:6" x14ac:dyDescent="0.3">
      <c r="A8228" s="425">
        <v>49862</v>
      </c>
      <c r="B8228" s="12">
        <v>187</v>
      </c>
      <c r="C8228" s="426">
        <v>16.331250000000001</v>
      </c>
      <c r="D8228" s="426">
        <v>25.551400000000001</v>
      </c>
      <c r="E8228" s="14">
        <v>2.9156807366395259</v>
      </c>
      <c r="F8228" s="14">
        <v>0</v>
      </c>
    </row>
    <row r="8229" spans="1:6" x14ac:dyDescent="0.3">
      <c r="A8229" s="425">
        <v>49863</v>
      </c>
      <c r="B8229" s="12">
        <v>188</v>
      </c>
      <c r="C8229" s="426">
        <v>2.8444444444444441</v>
      </c>
      <c r="D8229" s="426">
        <v>25.697319999999998</v>
      </c>
      <c r="E8229" s="14">
        <v>2.9680913529735227</v>
      </c>
      <c r="F8229" s="14">
        <v>0</v>
      </c>
    </row>
    <row r="8230" spans="1:6" x14ac:dyDescent="0.3">
      <c r="A8230" s="425">
        <v>49864</v>
      </c>
      <c r="B8230" s="12">
        <v>189</v>
      </c>
      <c r="C8230" s="426">
        <v>2.0833333333333335</v>
      </c>
      <c r="D8230" s="426">
        <v>25.623080000000002</v>
      </c>
      <c r="E8230" s="14">
        <v>2.9413174367718269</v>
      </c>
      <c r="F8230" s="14">
        <v>0</v>
      </c>
    </row>
    <row r="8231" spans="1:6" x14ac:dyDescent="0.3">
      <c r="A8231" s="425">
        <v>49865</v>
      </c>
      <c r="B8231" s="12">
        <v>190</v>
      </c>
      <c r="C8231" s="426">
        <v>6.7055555555555557</v>
      </c>
      <c r="D8231" s="426">
        <v>25.812519999999999</v>
      </c>
      <c r="E8231" s="14">
        <v>3.0100850149883658</v>
      </c>
      <c r="F8231" s="14">
        <v>0</v>
      </c>
    </row>
    <row r="8232" spans="1:6" x14ac:dyDescent="0.3">
      <c r="A8232" s="425">
        <v>49866</v>
      </c>
      <c r="B8232" s="12">
        <v>191</v>
      </c>
      <c r="C8232" s="426">
        <v>11.725</v>
      </c>
      <c r="D8232" s="426">
        <v>25.707560000000001</v>
      </c>
      <c r="E8232" s="14">
        <v>2.971802039279797</v>
      </c>
      <c r="F8232" s="14">
        <v>0</v>
      </c>
    </row>
    <row r="8233" spans="1:6" x14ac:dyDescent="0.3">
      <c r="A8233" s="425">
        <v>49867</v>
      </c>
      <c r="B8233" s="12">
        <v>192</v>
      </c>
      <c r="C8233" s="426">
        <v>8.56111111111111</v>
      </c>
      <c r="D8233" s="426">
        <v>25.697319999999998</v>
      </c>
      <c r="E8233" s="14">
        <v>2.9680913529735227</v>
      </c>
      <c r="F8233" s="14">
        <v>0</v>
      </c>
    </row>
    <row r="8234" spans="1:6" x14ac:dyDescent="0.3">
      <c r="A8234" s="425">
        <v>49868</v>
      </c>
      <c r="B8234" s="12">
        <v>193</v>
      </c>
      <c r="C8234" s="426">
        <v>6.7944444444444443</v>
      </c>
      <c r="D8234" s="426">
        <v>25.707560000000001</v>
      </c>
      <c r="E8234" s="14">
        <v>2.971802039279797</v>
      </c>
      <c r="F8234" s="14">
        <v>0</v>
      </c>
    </row>
    <row r="8235" spans="1:6" x14ac:dyDescent="0.3">
      <c r="A8235" s="425">
        <v>49869</v>
      </c>
      <c r="B8235" s="12">
        <v>194</v>
      </c>
      <c r="C8235" s="426">
        <v>8.1166666666666671</v>
      </c>
      <c r="D8235" s="426">
        <v>25.766439999999999</v>
      </c>
      <c r="E8235" s="14">
        <v>2.9932220588305416</v>
      </c>
      <c r="F8235" s="14">
        <v>0</v>
      </c>
    </row>
    <row r="8236" spans="1:6" x14ac:dyDescent="0.3">
      <c r="A8236" s="425">
        <v>49870</v>
      </c>
      <c r="B8236" s="12">
        <v>195</v>
      </c>
      <c r="C8236" s="426">
        <v>16.105555555555554</v>
      </c>
      <c r="D8236" s="426">
        <v>25.982333333333337</v>
      </c>
      <c r="E8236" s="14">
        <v>3.072984656879084</v>
      </c>
      <c r="F8236" s="14">
        <v>0</v>
      </c>
    </row>
    <row r="8237" spans="1:6" x14ac:dyDescent="0.3">
      <c r="A8237" s="425">
        <v>49871</v>
      </c>
      <c r="B8237" s="12">
        <v>196</v>
      </c>
      <c r="C8237" s="426">
        <v>5.6083333333333334</v>
      </c>
      <c r="D8237" s="426">
        <v>25.723488888888888</v>
      </c>
      <c r="E8237" s="14">
        <v>2.9775827732211613</v>
      </c>
      <c r="F8237" s="14">
        <v>0</v>
      </c>
    </row>
    <row r="8238" spans="1:6" x14ac:dyDescent="0.3">
      <c r="A8238" s="425">
        <v>49872</v>
      </c>
      <c r="B8238" s="12">
        <v>197</v>
      </c>
      <c r="C8238" s="426">
        <v>15.344444444444447</v>
      </c>
      <c r="D8238" s="426">
        <v>25.45412</v>
      </c>
      <c r="E8238" s="14">
        <v>2.8812232858781179</v>
      </c>
      <c r="F8238" s="14">
        <v>0</v>
      </c>
    </row>
    <row r="8239" spans="1:6" x14ac:dyDescent="0.3">
      <c r="A8239" s="425">
        <v>49873</v>
      </c>
      <c r="B8239" s="12">
        <v>198</v>
      </c>
      <c r="C8239" s="426">
        <v>5.5277777777777777</v>
      </c>
      <c r="D8239" s="426">
        <v>25.643560000000001</v>
      </c>
      <c r="E8239" s="14">
        <v>2.9486807944635762</v>
      </c>
      <c r="F8239" s="14">
        <v>0</v>
      </c>
    </row>
    <row r="8240" spans="1:6" x14ac:dyDescent="0.3">
      <c r="A8240" s="425">
        <v>49874</v>
      </c>
      <c r="B8240" s="12">
        <v>199</v>
      </c>
      <c r="C8240" s="426">
        <v>12.614999999999998</v>
      </c>
      <c r="D8240" s="426">
        <v>25.582120000000003</v>
      </c>
      <c r="E8240" s="14">
        <v>2.9266421897261297</v>
      </c>
      <c r="F8240" s="14">
        <v>0</v>
      </c>
    </row>
    <row r="8241" spans="1:6" x14ac:dyDescent="0.3">
      <c r="A8241" s="425">
        <v>49875</v>
      </c>
      <c r="B8241" s="12">
        <v>200</v>
      </c>
      <c r="C8241" s="426">
        <v>13.334999999999999</v>
      </c>
      <c r="D8241" s="426">
        <v>25.820200000000003</v>
      </c>
      <c r="E8241" s="14">
        <v>3.0129040103642795</v>
      </c>
      <c r="F8241" s="14">
        <v>0</v>
      </c>
    </row>
    <row r="8242" spans="1:6" x14ac:dyDescent="0.3">
      <c r="A8242" s="425">
        <v>49876</v>
      </c>
      <c r="B8242" s="12">
        <v>201</v>
      </c>
      <c r="C8242" s="426">
        <v>17.656249999999996</v>
      </c>
      <c r="D8242" s="426">
        <v>25.840679999999999</v>
      </c>
      <c r="E8242" s="14">
        <v>3.0204332191396612</v>
      </c>
      <c r="F8242" s="14">
        <v>0</v>
      </c>
    </row>
    <row r="8243" spans="1:6" x14ac:dyDescent="0.3">
      <c r="A8243" s="425">
        <v>49877</v>
      </c>
      <c r="B8243" s="12">
        <v>202</v>
      </c>
      <c r="C8243" s="426">
        <v>3.9187500000000002</v>
      </c>
      <c r="D8243" s="426">
        <v>25.63588</v>
      </c>
      <c r="E8243" s="14">
        <v>2.9459175234785873</v>
      </c>
      <c r="F8243" s="14">
        <v>0</v>
      </c>
    </row>
    <row r="8244" spans="1:6" x14ac:dyDescent="0.3">
      <c r="A8244" s="425">
        <v>49878</v>
      </c>
      <c r="B8244" s="12">
        <v>203</v>
      </c>
      <c r="C8244" s="426">
        <v>5.8687500000000004</v>
      </c>
      <c r="D8244" s="426">
        <v>25.615400000000001</v>
      </c>
      <c r="E8244" s="14">
        <v>2.9385606025620166</v>
      </c>
      <c r="F8244" s="14">
        <v>0</v>
      </c>
    </row>
    <row r="8245" spans="1:6" x14ac:dyDescent="0.3">
      <c r="A8245" s="425">
        <v>49879</v>
      </c>
      <c r="B8245" s="12">
        <v>204</v>
      </c>
      <c r="C8245" s="426">
        <v>5.3055555555555554</v>
      </c>
      <c r="D8245" s="426">
        <v>25.630759999999999</v>
      </c>
      <c r="E8245" s="14">
        <v>2.9440766841859345</v>
      </c>
      <c r="F8245" s="14">
        <v>0</v>
      </c>
    </row>
    <row r="8246" spans="1:6" x14ac:dyDescent="0.3">
      <c r="A8246" s="425">
        <v>49880</v>
      </c>
      <c r="B8246" s="12">
        <v>205</v>
      </c>
      <c r="C8246" s="426">
        <v>4.05</v>
      </c>
      <c r="D8246" s="426">
        <v>25.523240000000001</v>
      </c>
      <c r="E8246" s="14">
        <v>2.9056665655460754</v>
      </c>
      <c r="F8246" s="14">
        <v>0</v>
      </c>
    </row>
    <row r="8247" spans="1:6" x14ac:dyDescent="0.3">
      <c r="A8247" s="425">
        <v>49881</v>
      </c>
      <c r="B8247" s="12">
        <v>206</v>
      </c>
      <c r="C8247" s="426">
        <v>5.56</v>
      </c>
      <c r="D8247" s="426">
        <v>25.658919999999998</v>
      </c>
      <c r="E8247" s="14">
        <v>2.9542145823779902</v>
      </c>
      <c r="F8247" s="14">
        <v>0</v>
      </c>
    </row>
    <row r="8248" spans="1:6" x14ac:dyDescent="0.3">
      <c r="A8248" s="425">
        <v>49882</v>
      </c>
      <c r="B8248" s="12">
        <v>207</v>
      </c>
      <c r="C8248" s="426">
        <v>9.8249999999999993</v>
      </c>
      <c r="D8248" s="426">
        <v>25.815079999999998</v>
      </c>
      <c r="E8248" s="14">
        <v>3.0110244100232531</v>
      </c>
      <c r="F8248" s="14">
        <v>0</v>
      </c>
    </row>
    <row r="8249" spans="1:6" x14ac:dyDescent="0.3">
      <c r="A8249" s="425">
        <v>49883</v>
      </c>
      <c r="B8249" s="12">
        <v>208</v>
      </c>
      <c r="C8249" s="426">
        <v>2.5625</v>
      </c>
      <c r="D8249" s="426">
        <v>25.687080000000002</v>
      </c>
      <c r="E8249" s="14">
        <v>2.964384968886467</v>
      </c>
      <c r="F8249" s="14">
        <v>0</v>
      </c>
    </row>
    <row r="8250" spans="1:6" x14ac:dyDescent="0.3">
      <c r="A8250" s="425">
        <v>49884</v>
      </c>
      <c r="B8250" s="12">
        <v>209</v>
      </c>
      <c r="C8250" s="426">
        <v>1.9055555555555554</v>
      </c>
      <c r="D8250" s="426">
        <v>25.681960000000004</v>
      </c>
      <c r="E8250" s="14">
        <v>2.9625333896551829</v>
      </c>
      <c r="F8250" s="14">
        <v>0</v>
      </c>
    </row>
    <row r="8251" spans="1:6" x14ac:dyDescent="0.3">
      <c r="A8251" s="425">
        <v>49885</v>
      </c>
      <c r="B8251" s="12">
        <v>210</v>
      </c>
      <c r="C8251" s="426">
        <v>1.1428571428571428</v>
      </c>
      <c r="D8251" s="426">
        <v>25.524377777777779</v>
      </c>
      <c r="E8251" s="14">
        <v>2.9060705517188259</v>
      </c>
      <c r="F8251" s="14">
        <v>0</v>
      </c>
    </row>
    <row r="8252" spans="1:6" x14ac:dyDescent="0.3">
      <c r="A8252" s="425">
        <v>49886</v>
      </c>
      <c r="B8252" s="12">
        <v>211</v>
      </c>
      <c r="C8252" s="426">
        <v>1.3222222222222222</v>
      </c>
      <c r="D8252" s="426">
        <v>25.336360000000003</v>
      </c>
      <c r="E8252" s="14">
        <v>2.8400261989226299</v>
      </c>
      <c r="F8252" s="14">
        <v>0</v>
      </c>
    </row>
    <row r="8253" spans="1:6" x14ac:dyDescent="0.3">
      <c r="A8253" s="425">
        <v>49887</v>
      </c>
      <c r="B8253" s="12">
        <v>212</v>
      </c>
      <c r="C8253" s="426">
        <v>5.5142857142857142</v>
      </c>
      <c r="D8253" s="426">
        <v>25.697320000000005</v>
      </c>
      <c r="E8253" s="14">
        <v>2.968091352973524</v>
      </c>
      <c r="F8253" s="14">
        <v>0</v>
      </c>
    </row>
    <row r="8254" spans="1:6" x14ac:dyDescent="0.3">
      <c r="A8254" s="425">
        <v>49888</v>
      </c>
      <c r="B8254" s="12">
        <v>213</v>
      </c>
      <c r="C8254" s="426">
        <v>2.6357142857142857</v>
      </c>
      <c r="D8254" s="426">
        <v>25.436199999999999</v>
      </c>
      <c r="E8254" s="14">
        <v>2.8749178626260323</v>
      </c>
      <c r="F8254" s="14">
        <v>0</v>
      </c>
    </row>
    <row r="8255" spans="1:6" x14ac:dyDescent="0.3">
      <c r="A8255" s="425">
        <v>49889</v>
      </c>
      <c r="B8255" s="12">
        <v>214</v>
      </c>
      <c r="C8255" s="426">
        <v>3.0142857142857138</v>
      </c>
      <c r="D8255" s="426">
        <v>25.469480000000004</v>
      </c>
      <c r="E8255" s="14">
        <v>2.8866383239430862</v>
      </c>
      <c r="F8255" s="14">
        <v>0</v>
      </c>
    </row>
    <row r="8256" spans="1:6" x14ac:dyDescent="0.3">
      <c r="A8256" s="425">
        <v>49890</v>
      </c>
      <c r="B8256" s="12">
        <v>215</v>
      </c>
      <c r="C8256" s="426">
        <v>2.2700000000000005</v>
      </c>
      <c r="D8256" s="426">
        <v>25.584111111111113</v>
      </c>
      <c r="E8256" s="14">
        <v>2.9273539841117922</v>
      </c>
      <c r="F8256" s="14">
        <v>0</v>
      </c>
    </row>
    <row r="8257" spans="1:6" x14ac:dyDescent="0.3">
      <c r="A8257" s="425">
        <v>49891</v>
      </c>
      <c r="B8257" s="12">
        <v>216</v>
      </c>
      <c r="C8257" s="426">
        <v>3.5277777777777772</v>
      </c>
      <c r="D8257" s="426">
        <v>25.666600000000003</v>
      </c>
      <c r="E8257" s="14">
        <v>2.9569851007135508</v>
      </c>
      <c r="F8257" s="14">
        <v>0</v>
      </c>
    </row>
    <row r="8258" spans="1:6" x14ac:dyDescent="0.3">
      <c r="A8258" s="425">
        <v>49892</v>
      </c>
      <c r="B8258" s="12">
        <v>217</v>
      </c>
      <c r="C8258" s="426">
        <v>0.66666666666666663</v>
      </c>
      <c r="D8258" s="426">
        <v>25.761320000000005</v>
      </c>
      <c r="E8258" s="14">
        <v>2.9913537915921986</v>
      </c>
      <c r="F8258" s="14">
        <v>0</v>
      </c>
    </row>
    <row r="8259" spans="1:6" x14ac:dyDescent="0.3">
      <c r="A8259" s="425">
        <v>49893</v>
      </c>
      <c r="B8259" s="12">
        <v>218</v>
      </c>
      <c r="C8259" s="426">
        <v>0.45714285714285718</v>
      </c>
      <c r="D8259" s="426">
        <v>25.697320000000005</v>
      </c>
      <c r="E8259" s="14">
        <v>2.968091352973524</v>
      </c>
      <c r="F8259" s="14">
        <v>0</v>
      </c>
    </row>
    <row r="8260" spans="1:6" x14ac:dyDescent="0.3">
      <c r="A8260" s="425">
        <v>49894</v>
      </c>
      <c r="B8260" s="12">
        <v>219</v>
      </c>
      <c r="C8260" s="426">
        <v>4.8777777777777773</v>
      </c>
      <c r="D8260" s="426">
        <v>25.60004</v>
      </c>
      <c r="E8260" s="14">
        <v>2.9330541709394029</v>
      </c>
      <c r="F8260" s="14">
        <v>0</v>
      </c>
    </row>
    <row r="8261" spans="1:6" x14ac:dyDescent="0.3">
      <c r="A8261" s="425">
        <v>49895</v>
      </c>
      <c r="B8261" s="12">
        <v>220</v>
      </c>
      <c r="C8261" s="426">
        <v>3.0785714285714283</v>
      </c>
      <c r="D8261" s="426">
        <v>25.7178</v>
      </c>
      <c r="E8261" s="14">
        <v>2.975517029468592</v>
      </c>
      <c r="F8261" s="14">
        <v>0</v>
      </c>
    </row>
    <row r="8262" spans="1:6" x14ac:dyDescent="0.3">
      <c r="A8262" s="425">
        <v>49896</v>
      </c>
      <c r="B8262" s="12">
        <v>221</v>
      </c>
      <c r="C8262" s="426">
        <v>3.05</v>
      </c>
      <c r="D8262" s="426">
        <v>25.625640000000004</v>
      </c>
      <c r="E8262" s="14">
        <v>2.942236917741297</v>
      </c>
      <c r="F8262" s="14">
        <v>0</v>
      </c>
    </row>
    <row r="8263" spans="1:6" x14ac:dyDescent="0.3">
      <c r="A8263" s="425">
        <v>49897</v>
      </c>
      <c r="B8263" s="12">
        <v>222</v>
      </c>
      <c r="C8263" s="426">
        <v>4.1722222222222216</v>
      </c>
      <c r="D8263" s="426">
        <v>25.661480000000001</v>
      </c>
      <c r="E8263" s="14">
        <v>2.9551378199566289</v>
      </c>
      <c r="F8263" s="14">
        <v>0</v>
      </c>
    </row>
    <row r="8264" spans="1:6" x14ac:dyDescent="0.3">
      <c r="A8264" s="425">
        <v>49898</v>
      </c>
      <c r="B8264" s="12">
        <v>223</v>
      </c>
      <c r="C8264" s="426">
        <v>1.655</v>
      </c>
      <c r="D8264" s="426">
        <v>25.77412</v>
      </c>
      <c r="E8264" s="14">
        <v>2.996026481675115</v>
      </c>
      <c r="F8264" s="14">
        <v>0</v>
      </c>
    </row>
    <row r="8265" spans="1:6" x14ac:dyDescent="0.3">
      <c r="A8265" s="425">
        <v>49899</v>
      </c>
      <c r="B8265" s="12">
        <v>224</v>
      </c>
      <c r="C8265" s="426">
        <v>4.1449999999999996</v>
      </c>
      <c r="D8265" s="426">
        <v>25.753640000000001</v>
      </c>
      <c r="E8265" s="14">
        <v>2.9885534122031614</v>
      </c>
      <c r="F8265" s="14">
        <v>0</v>
      </c>
    </row>
    <row r="8266" spans="1:6" x14ac:dyDescent="0.3">
      <c r="A8266" s="425">
        <v>49900</v>
      </c>
      <c r="B8266" s="12">
        <v>225</v>
      </c>
      <c r="C8266" s="426">
        <v>2.8055555555555554</v>
      </c>
      <c r="D8266" s="426">
        <v>25.510439999999999</v>
      </c>
      <c r="E8266" s="14">
        <v>2.9011253562970931</v>
      </c>
      <c r="F8266" s="14">
        <v>0</v>
      </c>
    </row>
    <row r="8267" spans="1:6" x14ac:dyDescent="0.3">
      <c r="A8267" s="425">
        <v>49901</v>
      </c>
      <c r="B8267" s="12">
        <v>226</v>
      </c>
      <c r="C8267" s="426">
        <v>0.18571428571428572</v>
      </c>
      <c r="D8267" s="426">
        <v>25.533480000000001</v>
      </c>
      <c r="E8267" s="14">
        <v>2.9093043408626893</v>
      </c>
      <c r="F8267" s="14">
        <v>0</v>
      </c>
    </row>
    <row r="8268" spans="1:6" x14ac:dyDescent="0.3">
      <c r="A8268" s="425">
        <v>49902</v>
      </c>
      <c r="B8268" s="12">
        <v>227</v>
      </c>
      <c r="C8268" s="426">
        <v>0.38125000000000003</v>
      </c>
      <c r="D8268" s="426">
        <v>25.556519999999999</v>
      </c>
      <c r="E8268" s="14">
        <v>2.9175049702385554</v>
      </c>
      <c r="F8268" s="14">
        <v>0</v>
      </c>
    </row>
    <row r="8269" spans="1:6" x14ac:dyDescent="0.3">
      <c r="A8269" s="425">
        <v>49903</v>
      </c>
      <c r="B8269" s="12">
        <v>228</v>
      </c>
      <c r="C8269" s="426">
        <v>2.15</v>
      </c>
      <c r="D8269" s="426">
        <v>25.715239999999998</v>
      </c>
      <c r="E8269" s="14">
        <v>2.9745878783414672</v>
      </c>
      <c r="F8269" s="14">
        <v>0</v>
      </c>
    </row>
    <row r="8270" spans="1:6" x14ac:dyDescent="0.3">
      <c r="A8270" s="425">
        <v>49904</v>
      </c>
      <c r="B8270" s="12">
        <v>229</v>
      </c>
      <c r="C8270" s="426">
        <v>0.92499999999999993</v>
      </c>
      <c r="D8270" s="426">
        <v>25.751080000000002</v>
      </c>
      <c r="E8270" s="14">
        <v>2.9876204913613371</v>
      </c>
      <c r="F8270" s="14">
        <v>0</v>
      </c>
    </row>
    <row r="8271" spans="1:6" x14ac:dyDescent="0.3">
      <c r="A8271" s="425">
        <v>49905</v>
      </c>
      <c r="B8271" s="12">
        <v>230</v>
      </c>
      <c r="C8271" s="426">
        <v>1.2</v>
      </c>
      <c r="D8271" s="426">
        <v>25.418279999999996</v>
      </c>
      <c r="E8271" s="14">
        <v>2.8686254843539989</v>
      </c>
      <c r="F8271" s="14">
        <v>0</v>
      </c>
    </row>
    <row r="8272" spans="1:6" x14ac:dyDescent="0.3">
      <c r="A8272" s="425">
        <v>49906</v>
      </c>
      <c r="B8272" s="12">
        <v>231</v>
      </c>
      <c r="C8272" s="426">
        <v>3.7611111111111111</v>
      </c>
      <c r="D8272" s="426">
        <v>25.37988</v>
      </c>
      <c r="E8272" s="14">
        <v>2.8551857017033915</v>
      </c>
      <c r="F8272" s="14">
        <v>0</v>
      </c>
    </row>
    <row r="8273" spans="1:6" x14ac:dyDescent="0.3">
      <c r="A8273" s="425">
        <v>49907</v>
      </c>
      <c r="B8273" s="12">
        <v>232</v>
      </c>
      <c r="C8273" s="426">
        <v>0.19999999999999998</v>
      </c>
      <c r="D8273" s="426">
        <v>25.47972</v>
      </c>
      <c r="E8273" s="14">
        <v>2.8902536802736347</v>
      </c>
      <c r="F8273" s="14">
        <v>0</v>
      </c>
    </row>
    <row r="8274" spans="1:6" x14ac:dyDescent="0.3">
      <c r="A8274" s="425">
        <v>49908</v>
      </c>
      <c r="B8274" s="12">
        <v>233</v>
      </c>
      <c r="C8274" s="426">
        <v>1.6666666666666666E-2</v>
      </c>
      <c r="D8274" s="426">
        <v>25.649533333333334</v>
      </c>
      <c r="E8274" s="14">
        <v>2.9508316748788941</v>
      </c>
      <c r="F8274" s="14">
        <v>0</v>
      </c>
    </row>
    <row r="8275" spans="1:6" x14ac:dyDescent="0.3">
      <c r="A8275" s="425">
        <v>49909</v>
      </c>
      <c r="B8275" s="12">
        <v>234</v>
      </c>
      <c r="C8275" s="426">
        <v>0.47142857142857142</v>
      </c>
      <c r="D8275" s="426">
        <v>25.612839999999998</v>
      </c>
      <c r="E8275" s="14">
        <v>2.9376421939713748</v>
      </c>
      <c r="F8275" s="14">
        <v>0</v>
      </c>
    </row>
    <row r="8276" spans="1:6" x14ac:dyDescent="0.3">
      <c r="A8276" s="425">
        <v>49910</v>
      </c>
      <c r="B8276" s="12">
        <v>235</v>
      </c>
      <c r="C8276" s="426">
        <v>1.2749999999999999</v>
      </c>
      <c r="D8276" s="426">
        <v>25.589799999999997</v>
      </c>
      <c r="E8276" s="14">
        <v>2.9293885748541539</v>
      </c>
      <c r="F8276" s="14">
        <v>0</v>
      </c>
    </row>
    <row r="8277" spans="1:6" x14ac:dyDescent="0.3">
      <c r="A8277" s="425">
        <v>49911</v>
      </c>
      <c r="B8277" s="12">
        <v>236</v>
      </c>
      <c r="C8277" s="426">
        <v>0.16666666666666666</v>
      </c>
      <c r="D8277" s="426">
        <v>25.776679999999999</v>
      </c>
      <c r="E8277" s="14">
        <v>2.9969618285902162</v>
      </c>
      <c r="F8277" s="14">
        <v>0</v>
      </c>
    </row>
    <row r="8278" spans="1:6" x14ac:dyDescent="0.3">
      <c r="A8278" s="425">
        <v>49912</v>
      </c>
      <c r="B8278" s="12">
        <v>237</v>
      </c>
      <c r="C8278" s="426">
        <v>0.23333333333333334</v>
      </c>
      <c r="D8278" s="426">
        <v>25.651240000000001</v>
      </c>
      <c r="E8278" s="14">
        <v>2.9514464805289866</v>
      </c>
      <c r="F8278" s="14">
        <v>0</v>
      </c>
    </row>
    <row r="8279" spans="1:6" x14ac:dyDescent="0.3">
      <c r="A8279" s="425">
        <v>49913</v>
      </c>
      <c r="B8279" s="12">
        <v>238</v>
      </c>
      <c r="C8279" s="426">
        <v>4.0444444444444443</v>
      </c>
      <c r="D8279" s="426">
        <v>25.602600000000002</v>
      </c>
      <c r="E8279" s="14">
        <v>2.9339712396432418</v>
      </c>
      <c r="F8279" s="14">
        <v>0</v>
      </c>
    </row>
    <row r="8280" spans="1:6" x14ac:dyDescent="0.3">
      <c r="A8280" s="425">
        <v>49914</v>
      </c>
      <c r="B8280" s="12">
        <v>239</v>
      </c>
      <c r="C8280" s="426">
        <v>0.15</v>
      </c>
      <c r="D8280" s="426">
        <v>25.738280000000003</v>
      </c>
      <c r="E8280" s="14">
        <v>2.9829599281437638</v>
      </c>
      <c r="F8280" s="14">
        <v>0</v>
      </c>
    </row>
    <row r="8281" spans="1:6" x14ac:dyDescent="0.3">
      <c r="A8281" s="425">
        <v>49915</v>
      </c>
      <c r="B8281" s="12">
        <v>240</v>
      </c>
      <c r="C8281" s="426">
        <v>1.6</v>
      </c>
      <c r="D8281" s="426">
        <v>25.8202</v>
      </c>
      <c r="E8281" s="14">
        <v>3.012904010364279</v>
      </c>
      <c r="F8281" s="14">
        <v>0</v>
      </c>
    </row>
    <row r="8282" spans="1:6" x14ac:dyDescent="0.3">
      <c r="A8282" s="425">
        <v>49916</v>
      </c>
      <c r="B8282" s="12">
        <v>241</v>
      </c>
      <c r="C8282" s="426">
        <v>2.25</v>
      </c>
      <c r="D8282" s="426">
        <v>25.658920000000002</v>
      </c>
      <c r="E8282" s="14">
        <v>2.9542145823779911</v>
      </c>
      <c r="F8282" s="14">
        <v>0</v>
      </c>
    </row>
    <row r="8283" spans="1:6" x14ac:dyDescent="0.3">
      <c r="A8283" s="425">
        <v>49917</v>
      </c>
      <c r="B8283" s="12">
        <v>242</v>
      </c>
      <c r="C8283" s="426">
        <v>0.56111111111111112</v>
      </c>
      <c r="D8283" s="426">
        <v>25.551400000000001</v>
      </c>
      <c r="E8283" s="14">
        <v>2.9156807366395259</v>
      </c>
      <c r="F8283" s="14">
        <v>0</v>
      </c>
    </row>
    <row r="8284" spans="1:6" x14ac:dyDescent="0.3">
      <c r="A8284" s="425">
        <v>49918</v>
      </c>
      <c r="B8284" s="12">
        <v>243</v>
      </c>
      <c r="C8284" s="426">
        <v>0.16666666666666666</v>
      </c>
      <c r="D8284" s="426">
        <v>25.745960000000004</v>
      </c>
      <c r="E8284" s="14">
        <v>2.9857554579538359</v>
      </c>
      <c r="F8284" s="14">
        <v>0</v>
      </c>
    </row>
    <row r="8285" spans="1:6" x14ac:dyDescent="0.3">
      <c r="A8285" s="425">
        <v>49919</v>
      </c>
      <c r="B8285" s="12">
        <v>244</v>
      </c>
      <c r="C8285" s="426">
        <v>5</v>
      </c>
      <c r="D8285" s="426">
        <v>25.761319999999998</v>
      </c>
      <c r="E8285" s="14">
        <v>3.0164912184122996</v>
      </c>
      <c r="F8285" s="14">
        <v>0</v>
      </c>
    </row>
    <row r="8286" spans="1:6" x14ac:dyDescent="0.3">
      <c r="A8286" s="425">
        <v>49920</v>
      </c>
      <c r="B8286" s="12">
        <v>245</v>
      </c>
      <c r="C8286" s="426">
        <v>1.4777777777777779</v>
      </c>
      <c r="D8286" s="426">
        <v>25.63588</v>
      </c>
      <c r="E8286" s="14">
        <v>2.9706731329195835</v>
      </c>
      <c r="F8286" s="14">
        <v>0</v>
      </c>
    </row>
    <row r="8287" spans="1:6" x14ac:dyDescent="0.3">
      <c r="A8287" s="425">
        <v>49921</v>
      </c>
      <c r="B8287" s="12">
        <v>246</v>
      </c>
      <c r="C8287" s="426">
        <v>1.6055555555555554</v>
      </c>
      <c r="D8287" s="426">
        <v>25.710120000000003</v>
      </c>
      <c r="E8287" s="14">
        <v>2.9977113108635804</v>
      </c>
      <c r="F8287" s="14">
        <v>0</v>
      </c>
    </row>
    <row r="8288" spans="1:6" x14ac:dyDescent="0.3">
      <c r="A8288" s="425">
        <v>49922</v>
      </c>
      <c r="B8288" s="12">
        <v>247</v>
      </c>
      <c r="C8288" s="426">
        <v>0.42000000000000004</v>
      </c>
      <c r="D8288" s="426">
        <v>25.881640000000001</v>
      </c>
      <c r="E8288" s="14">
        <v>3.0610523246608659</v>
      </c>
      <c r="F8288" s="14">
        <v>0</v>
      </c>
    </row>
    <row r="8289" spans="1:6" x14ac:dyDescent="0.3">
      <c r="A8289" s="425">
        <v>49923</v>
      </c>
      <c r="B8289" s="12">
        <v>248</v>
      </c>
      <c r="C8289" s="426">
        <v>0.22999999999999998</v>
      </c>
      <c r="D8289" s="426">
        <v>25.733160000000002</v>
      </c>
      <c r="E8289" s="14">
        <v>3.0061488284051241</v>
      </c>
      <c r="F8289" s="14">
        <v>0</v>
      </c>
    </row>
    <row r="8290" spans="1:6" x14ac:dyDescent="0.3">
      <c r="A8290" s="425">
        <v>49924</v>
      </c>
      <c r="B8290" s="12">
        <v>249</v>
      </c>
      <c r="C8290" s="426">
        <v>2.1437500000000003</v>
      </c>
      <c r="D8290" s="426">
        <v>25.7818</v>
      </c>
      <c r="E8290" s="14">
        <v>3.0240336116231554</v>
      </c>
      <c r="F8290" s="14">
        <v>0</v>
      </c>
    </row>
    <row r="8291" spans="1:6" x14ac:dyDescent="0.3">
      <c r="A8291" s="425">
        <v>49925</v>
      </c>
      <c r="B8291" s="12">
        <v>250</v>
      </c>
      <c r="C8291" s="426">
        <v>7.0349999999999993</v>
      </c>
      <c r="D8291" s="426">
        <v>25.874244444444443</v>
      </c>
      <c r="E8291" s="14">
        <v>3.0582959754158998</v>
      </c>
      <c r="F8291" s="14">
        <v>0</v>
      </c>
    </row>
    <row r="8292" spans="1:6" x14ac:dyDescent="0.3">
      <c r="A8292" s="425">
        <v>49926</v>
      </c>
      <c r="B8292" s="12">
        <v>251</v>
      </c>
      <c r="C8292" s="426">
        <v>3.5350000000000001</v>
      </c>
      <c r="D8292" s="426">
        <v>25.794599999999996</v>
      </c>
      <c r="E8292" s="14">
        <v>3.0287564469176265</v>
      </c>
      <c r="F8292" s="14">
        <v>0</v>
      </c>
    </row>
    <row r="8293" spans="1:6" x14ac:dyDescent="0.3">
      <c r="A8293" s="425">
        <v>49927</v>
      </c>
      <c r="B8293" s="12">
        <v>252</v>
      </c>
      <c r="C8293" s="426">
        <v>2.2944444444444447</v>
      </c>
      <c r="D8293" s="426">
        <v>25.615400000000001</v>
      </c>
      <c r="E8293" s="14">
        <v>2.9632543891381671</v>
      </c>
      <c r="F8293" s="14">
        <v>0</v>
      </c>
    </row>
    <row r="8294" spans="1:6" x14ac:dyDescent="0.3">
      <c r="A8294" s="425">
        <v>49928</v>
      </c>
      <c r="B8294" s="12">
        <v>253</v>
      </c>
      <c r="C8294" s="426">
        <v>6.0062499999999996</v>
      </c>
      <c r="D8294" s="426">
        <v>25.594920000000002</v>
      </c>
      <c r="E8294" s="14">
        <v>2.9558529450785982</v>
      </c>
      <c r="F8294" s="14">
        <v>0</v>
      </c>
    </row>
    <row r="8295" spans="1:6" x14ac:dyDescent="0.3">
      <c r="A8295" s="425">
        <v>49929</v>
      </c>
      <c r="B8295" s="12">
        <v>254</v>
      </c>
      <c r="C8295" s="426">
        <v>2.1666666666666661</v>
      </c>
      <c r="D8295" s="426">
        <v>25.725480000000005</v>
      </c>
      <c r="E8295" s="14">
        <v>3.0033338798655262</v>
      </c>
      <c r="F8295" s="14">
        <v>0</v>
      </c>
    </row>
    <row r="8296" spans="1:6" x14ac:dyDescent="0.3">
      <c r="A8296" s="425">
        <v>49930</v>
      </c>
      <c r="B8296" s="12">
        <v>255</v>
      </c>
      <c r="C8296" s="426">
        <v>4.9999999999999996E-2</v>
      </c>
      <c r="D8296" s="426">
        <v>25.7818</v>
      </c>
      <c r="E8296" s="14">
        <v>3.0240336116231554</v>
      </c>
      <c r="F8296" s="14">
        <v>0</v>
      </c>
    </row>
    <row r="8297" spans="1:6" x14ac:dyDescent="0.3">
      <c r="A8297" s="425">
        <v>49931</v>
      </c>
      <c r="B8297" s="12">
        <v>256</v>
      </c>
      <c r="C8297" s="426">
        <v>0.5</v>
      </c>
      <c r="D8297" s="426">
        <v>25.697319999999998</v>
      </c>
      <c r="E8297" s="14">
        <v>2.9930332971161571</v>
      </c>
      <c r="F8297" s="14">
        <v>0</v>
      </c>
    </row>
    <row r="8298" spans="1:6" x14ac:dyDescent="0.3">
      <c r="A8298" s="425">
        <v>49932</v>
      </c>
      <c r="B8298" s="12">
        <v>257</v>
      </c>
      <c r="C8298" s="426">
        <v>1.1625000000000001</v>
      </c>
      <c r="D8298" s="426">
        <v>25.881640000000001</v>
      </c>
      <c r="E8298" s="14">
        <v>3.0610523246608659</v>
      </c>
      <c r="F8298" s="14">
        <v>0</v>
      </c>
    </row>
    <row r="8299" spans="1:6" x14ac:dyDescent="0.3">
      <c r="A8299" s="425">
        <v>49933</v>
      </c>
      <c r="B8299" s="12">
        <v>258</v>
      </c>
      <c r="C8299" s="426">
        <v>1.7777777777777777</v>
      </c>
      <c r="D8299" s="426">
        <v>25.857177777777778</v>
      </c>
      <c r="E8299" s="14">
        <v>3.0519438625067803</v>
      </c>
      <c r="F8299" s="14">
        <v>0</v>
      </c>
    </row>
    <row r="8300" spans="1:6" x14ac:dyDescent="0.3">
      <c r="A8300" s="425">
        <v>49934</v>
      </c>
      <c r="B8300" s="12">
        <v>259</v>
      </c>
      <c r="C8300" s="426">
        <v>5.7285714285714286</v>
      </c>
      <c r="D8300" s="426">
        <v>26.04206666666667</v>
      </c>
      <c r="E8300" s="14">
        <v>3.1214057863880935</v>
      </c>
      <c r="F8300" s="14">
        <v>0</v>
      </c>
    </row>
    <row r="8301" spans="1:6" x14ac:dyDescent="0.3">
      <c r="A8301" s="425">
        <v>49935</v>
      </c>
      <c r="B8301" s="12">
        <v>260</v>
      </c>
      <c r="C8301" s="426">
        <v>0.14285714285714285</v>
      </c>
      <c r="D8301" s="426">
        <v>26.187133333333332</v>
      </c>
      <c r="E8301" s="14">
        <v>3.1769091886813556</v>
      </c>
      <c r="F8301" s="14">
        <v>0</v>
      </c>
    </row>
    <row r="8302" spans="1:6" x14ac:dyDescent="0.3">
      <c r="A8302" s="425">
        <v>49936</v>
      </c>
      <c r="B8302" s="12">
        <v>261</v>
      </c>
      <c r="C8302" s="426">
        <v>0.5</v>
      </c>
      <c r="D8302" s="426">
        <v>26.133088888888889</v>
      </c>
      <c r="E8302" s="14">
        <v>3.1561280719010432</v>
      </c>
      <c r="F8302" s="14">
        <v>0</v>
      </c>
    </row>
    <row r="8303" spans="1:6" x14ac:dyDescent="0.3">
      <c r="A8303" s="425">
        <v>49937</v>
      </c>
      <c r="B8303" s="12">
        <v>262</v>
      </c>
      <c r="C8303" s="426">
        <v>0.55714285714285716</v>
      </c>
      <c r="D8303" s="426">
        <v>26.178600000000003</v>
      </c>
      <c r="E8303" s="14">
        <v>3.1736197846573395</v>
      </c>
      <c r="F8303" s="14">
        <v>0</v>
      </c>
    </row>
    <row r="8304" spans="1:6" x14ac:dyDescent="0.3">
      <c r="A8304" s="425">
        <v>49938</v>
      </c>
      <c r="B8304" s="12">
        <v>263</v>
      </c>
      <c r="C8304" s="426">
        <v>0</v>
      </c>
      <c r="D8304" s="426">
        <v>25.874244444444443</v>
      </c>
      <c r="E8304" s="14">
        <v>3.0582959754158998</v>
      </c>
      <c r="F8304" s="14">
        <v>0</v>
      </c>
    </row>
    <row r="8305" spans="1:6" x14ac:dyDescent="0.3">
      <c r="A8305" s="425">
        <v>49939</v>
      </c>
      <c r="B8305" s="12">
        <v>264</v>
      </c>
      <c r="C8305" s="426">
        <v>1.7437499999999999</v>
      </c>
      <c r="D8305" s="426">
        <v>25.80597777777778</v>
      </c>
      <c r="E8305" s="14">
        <v>3.0329602342666835</v>
      </c>
      <c r="F8305" s="14">
        <v>0</v>
      </c>
    </row>
    <row r="8306" spans="1:6" x14ac:dyDescent="0.3">
      <c r="A8306" s="425">
        <v>49940</v>
      </c>
      <c r="B8306" s="12">
        <v>265</v>
      </c>
      <c r="C8306" s="426">
        <v>1.5874999999999999</v>
      </c>
      <c r="D8306" s="426">
        <v>26.007933333333334</v>
      </c>
      <c r="E8306" s="14">
        <v>3.1084745090995991</v>
      </c>
      <c r="F8306" s="14">
        <v>0</v>
      </c>
    </row>
    <row r="8307" spans="1:6" x14ac:dyDescent="0.3">
      <c r="A8307" s="425">
        <v>49941</v>
      </c>
      <c r="B8307" s="12">
        <v>266</v>
      </c>
      <c r="C8307" s="426">
        <v>0.74285714285714277</v>
      </c>
      <c r="D8307" s="426">
        <v>26.101800000000001</v>
      </c>
      <c r="E8307" s="14">
        <v>3.1441530500510422</v>
      </c>
      <c r="F8307" s="14">
        <v>0</v>
      </c>
    </row>
    <row r="8308" spans="1:6" x14ac:dyDescent="0.3">
      <c r="A8308" s="425">
        <v>49942</v>
      </c>
      <c r="B8308" s="12">
        <v>267</v>
      </c>
      <c r="C8308" s="426">
        <v>0</v>
      </c>
      <c r="D8308" s="426">
        <v>25.817355555555558</v>
      </c>
      <c r="E8308" s="14">
        <v>3.0371693995629259</v>
      </c>
      <c r="F8308" s="14">
        <v>0</v>
      </c>
    </row>
    <row r="8309" spans="1:6" x14ac:dyDescent="0.3">
      <c r="A8309" s="425">
        <v>49943</v>
      </c>
      <c r="B8309" s="12">
        <v>268</v>
      </c>
      <c r="C8309" s="426">
        <v>0.94374999999999998</v>
      </c>
      <c r="D8309" s="426">
        <v>25.899844444444444</v>
      </c>
      <c r="E8309" s="14">
        <v>3.0678468933430714</v>
      </c>
      <c r="F8309" s="14">
        <v>0</v>
      </c>
    </row>
    <row r="8310" spans="1:6" x14ac:dyDescent="0.3">
      <c r="A8310" s="425">
        <v>49944</v>
      </c>
      <c r="B8310" s="12">
        <v>269</v>
      </c>
      <c r="C8310" s="426">
        <v>2.0874999999999999</v>
      </c>
      <c r="D8310" s="426">
        <v>26.141622222222225</v>
      </c>
      <c r="E8310" s="14">
        <v>3.1594011294834874</v>
      </c>
      <c r="F8310" s="14">
        <v>0</v>
      </c>
    </row>
    <row r="8311" spans="1:6" x14ac:dyDescent="0.3">
      <c r="A8311" s="425">
        <v>49945</v>
      </c>
      <c r="B8311" s="12">
        <v>270</v>
      </c>
      <c r="C8311" s="426">
        <v>0</v>
      </c>
      <c r="D8311" s="426">
        <v>26.170066666666671</v>
      </c>
      <c r="E8311" s="14">
        <v>3.1703334476584186</v>
      </c>
      <c r="F8311" s="14">
        <v>0</v>
      </c>
    </row>
    <row r="8312" spans="1:6" x14ac:dyDescent="0.3">
      <c r="A8312" s="425">
        <v>49946</v>
      </c>
      <c r="B8312" s="12">
        <v>271</v>
      </c>
      <c r="C8312" s="426">
        <v>0.57777777777777783</v>
      </c>
      <c r="D8312" s="426">
        <v>26.216999999999999</v>
      </c>
      <c r="E8312" s="14">
        <v>3.1884462693516902</v>
      </c>
      <c r="F8312" s="14">
        <v>0</v>
      </c>
    </row>
    <row r="8313" spans="1:6" x14ac:dyDescent="0.3">
      <c r="A8313" s="425">
        <v>49947</v>
      </c>
      <c r="B8313" s="12">
        <v>272</v>
      </c>
      <c r="C8313" s="426">
        <v>0.21249999999999999</v>
      </c>
      <c r="D8313" s="426">
        <v>26.252839999999999</v>
      </c>
      <c r="E8313" s="14">
        <v>3.2023404328839575</v>
      </c>
      <c r="F8313" s="14">
        <v>0</v>
      </c>
    </row>
    <row r="8314" spans="1:6" x14ac:dyDescent="0.3">
      <c r="A8314" s="425">
        <v>49948</v>
      </c>
      <c r="B8314" s="12">
        <v>273</v>
      </c>
      <c r="C8314" s="426">
        <v>0.95</v>
      </c>
      <c r="D8314" s="426">
        <v>26.109480000000001</v>
      </c>
      <c r="E8314" s="14">
        <v>3.1470885640386435</v>
      </c>
      <c r="F8314" s="14">
        <v>0</v>
      </c>
    </row>
    <row r="8315" spans="1:6" x14ac:dyDescent="0.3">
      <c r="A8315" s="425">
        <v>49949</v>
      </c>
      <c r="B8315" s="12">
        <v>274</v>
      </c>
      <c r="C8315" s="426">
        <v>5.5714285714285712</v>
      </c>
      <c r="D8315" s="426">
        <v>26.19652</v>
      </c>
      <c r="E8315" s="14">
        <v>3.2335399279374291</v>
      </c>
      <c r="F8315" s="14">
        <v>0</v>
      </c>
    </row>
    <row r="8316" spans="1:6" x14ac:dyDescent="0.3">
      <c r="A8316" s="425">
        <v>49950</v>
      </c>
      <c r="B8316" s="12">
        <v>275</v>
      </c>
      <c r="C8316" s="426">
        <v>7.5400000000000009</v>
      </c>
      <c r="D8316" s="426">
        <v>26.403880000000001</v>
      </c>
      <c r="E8316" s="14">
        <v>3.3158494653789616</v>
      </c>
      <c r="F8316" s="14">
        <v>0</v>
      </c>
    </row>
    <row r="8317" spans="1:6" x14ac:dyDescent="0.3">
      <c r="A8317" s="425">
        <v>49951</v>
      </c>
      <c r="B8317" s="12">
        <v>276</v>
      </c>
      <c r="C8317" s="426">
        <v>0</v>
      </c>
      <c r="D8317" s="426">
        <v>26.283560000000001</v>
      </c>
      <c r="E8317" s="14">
        <v>3.2678644387754772</v>
      </c>
      <c r="F8317" s="14">
        <v>0</v>
      </c>
    </row>
    <row r="8318" spans="1:6" x14ac:dyDescent="0.3">
      <c r="A8318" s="425">
        <v>49952</v>
      </c>
      <c r="B8318" s="12">
        <v>277</v>
      </c>
      <c r="C8318" s="426">
        <v>0.52222222222222225</v>
      </c>
      <c r="D8318" s="426">
        <v>26.36036</v>
      </c>
      <c r="E8318" s="14">
        <v>3.2984211741757385</v>
      </c>
      <c r="F8318" s="14">
        <v>0</v>
      </c>
    </row>
    <row r="8319" spans="1:6" x14ac:dyDescent="0.3">
      <c r="A8319" s="425">
        <v>49953</v>
      </c>
      <c r="B8319" s="12">
        <v>278</v>
      </c>
      <c r="C8319" s="426">
        <v>1.6111111111111112</v>
      </c>
      <c r="D8319" s="426">
        <v>26.437159999999999</v>
      </c>
      <c r="E8319" s="14">
        <v>3.3292321462019645</v>
      </c>
      <c r="F8319" s="14">
        <v>0</v>
      </c>
    </row>
    <row r="8320" spans="1:6" x14ac:dyDescent="0.3">
      <c r="A8320" s="425">
        <v>49954</v>
      </c>
      <c r="B8320" s="12">
        <v>279</v>
      </c>
      <c r="C8320" s="426">
        <v>4.8499999999999996</v>
      </c>
      <c r="D8320" s="426">
        <v>26.380839999999999</v>
      </c>
      <c r="E8320" s="14">
        <v>3.3066125457073747</v>
      </c>
      <c r="F8320" s="14">
        <v>0</v>
      </c>
    </row>
    <row r="8321" spans="1:6" x14ac:dyDescent="0.3">
      <c r="A8321" s="425">
        <v>49955</v>
      </c>
      <c r="B8321" s="12">
        <v>280</v>
      </c>
      <c r="C8321" s="426">
        <v>0.57999999999999996</v>
      </c>
      <c r="D8321" s="426">
        <v>26.411560000000001</v>
      </c>
      <c r="E8321" s="14">
        <v>3.3189335303552938</v>
      </c>
      <c r="F8321" s="14">
        <v>0</v>
      </c>
    </row>
    <row r="8322" spans="1:6" x14ac:dyDescent="0.3">
      <c r="A8322" s="425">
        <v>49956</v>
      </c>
      <c r="B8322" s="12">
        <v>281</v>
      </c>
      <c r="C8322" s="426">
        <v>2.6444444444444444</v>
      </c>
      <c r="D8322" s="426">
        <v>26.3322</v>
      </c>
      <c r="E8322" s="14">
        <v>3.2871875553159513</v>
      </c>
      <c r="F8322" s="14">
        <v>0</v>
      </c>
    </row>
    <row r="8323" spans="1:6" x14ac:dyDescent="0.3">
      <c r="A8323" s="425">
        <v>49957</v>
      </c>
      <c r="B8323" s="12">
        <v>282</v>
      </c>
      <c r="C8323" s="426">
        <v>2.7722222222222226</v>
      </c>
      <c r="D8323" s="426">
        <v>26.439720000000001</v>
      </c>
      <c r="E8323" s="14">
        <v>3.3302635653129968</v>
      </c>
      <c r="F8323" s="14">
        <v>0</v>
      </c>
    </row>
    <row r="8324" spans="1:6" x14ac:dyDescent="0.3">
      <c r="A8324" s="425">
        <v>49958</v>
      </c>
      <c r="B8324" s="12">
        <v>283</v>
      </c>
      <c r="C8324" s="426">
        <v>0.25</v>
      </c>
      <c r="D8324" s="426">
        <v>26.498600000000003</v>
      </c>
      <c r="E8324" s="14">
        <v>3.3540644454675648</v>
      </c>
      <c r="F8324" s="14">
        <v>0</v>
      </c>
    </row>
    <row r="8325" spans="1:6" x14ac:dyDescent="0.3">
      <c r="A8325" s="425">
        <v>49959</v>
      </c>
      <c r="B8325" s="12">
        <v>284</v>
      </c>
      <c r="C8325" s="426">
        <v>1.675</v>
      </c>
      <c r="D8325" s="426">
        <v>26.549800000000001</v>
      </c>
      <c r="E8325" s="14">
        <v>3.374882922885873</v>
      </c>
      <c r="F8325" s="14">
        <v>0</v>
      </c>
    </row>
    <row r="8326" spans="1:6" x14ac:dyDescent="0.3">
      <c r="A8326" s="425">
        <v>49960</v>
      </c>
      <c r="B8326" s="12">
        <v>285</v>
      </c>
      <c r="C8326" s="426">
        <v>5.5555555555555552E-2</v>
      </c>
      <c r="D8326" s="426">
        <v>26.60868</v>
      </c>
      <c r="E8326" s="14">
        <v>3.3989648220638036</v>
      </c>
      <c r="F8326" s="14">
        <v>0</v>
      </c>
    </row>
    <row r="8327" spans="1:6" x14ac:dyDescent="0.3">
      <c r="A8327" s="425">
        <v>49961</v>
      </c>
      <c r="B8327" s="12">
        <v>286</v>
      </c>
      <c r="C8327" s="426">
        <v>0</v>
      </c>
      <c r="D8327" s="426">
        <v>26.65476</v>
      </c>
      <c r="E8327" s="14">
        <v>3.4179166736901925</v>
      </c>
      <c r="F8327" s="14">
        <v>0</v>
      </c>
    </row>
    <row r="8328" spans="1:6" x14ac:dyDescent="0.3">
      <c r="A8328" s="425">
        <v>49962</v>
      </c>
      <c r="B8328" s="12">
        <v>287</v>
      </c>
      <c r="C8328" s="426">
        <v>1.6666666666666667</v>
      </c>
      <c r="D8328" s="426">
        <v>26.670120000000004</v>
      </c>
      <c r="E8328" s="14">
        <v>3.4242545032974672</v>
      </c>
      <c r="F8328" s="14">
        <v>0</v>
      </c>
    </row>
    <row r="8329" spans="1:6" x14ac:dyDescent="0.3">
      <c r="A8329" s="425">
        <v>49963</v>
      </c>
      <c r="B8329" s="12">
        <v>288</v>
      </c>
      <c r="C8329" s="426">
        <v>1.6714285714285713</v>
      </c>
      <c r="D8329" s="426">
        <v>26.5242</v>
      </c>
      <c r="E8329" s="14">
        <v>3.3644594769353389</v>
      </c>
      <c r="F8329" s="14">
        <v>0</v>
      </c>
    </row>
    <row r="8330" spans="1:6" x14ac:dyDescent="0.3">
      <c r="A8330" s="425">
        <v>49964</v>
      </c>
      <c r="B8330" s="12">
        <v>289</v>
      </c>
      <c r="C8330" s="426">
        <v>1.3666666666666667</v>
      </c>
      <c r="D8330" s="426">
        <v>26.434600000000003</v>
      </c>
      <c r="E8330" s="14">
        <v>3.328201010355369</v>
      </c>
      <c r="F8330" s="14">
        <v>0</v>
      </c>
    </row>
    <row r="8331" spans="1:6" x14ac:dyDescent="0.3">
      <c r="A8331" s="425">
        <v>49965</v>
      </c>
      <c r="B8331" s="12">
        <v>290</v>
      </c>
      <c r="C8331" s="426">
        <v>5.177777777777778</v>
      </c>
      <c r="D8331" s="426">
        <v>26.629159999999999</v>
      </c>
      <c r="E8331" s="14">
        <v>3.4073764584285469</v>
      </c>
      <c r="F8331" s="14">
        <v>0</v>
      </c>
    </row>
    <row r="8332" spans="1:6" x14ac:dyDescent="0.3">
      <c r="A8332" s="425">
        <v>49966</v>
      </c>
      <c r="B8332" s="12">
        <v>291</v>
      </c>
      <c r="C8332" s="426">
        <v>0.9</v>
      </c>
      <c r="D8332" s="426">
        <v>26.624040000000001</v>
      </c>
      <c r="E8332" s="14">
        <v>3.4052718386351843</v>
      </c>
      <c r="F8332" s="14">
        <v>0</v>
      </c>
    </row>
    <row r="8333" spans="1:6" x14ac:dyDescent="0.3">
      <c r="A8333" s="425">
        <v>49967</v>
      </c>
      <c r="B8333" s="12">
        <v>292</v>
      </c>
      <c r="C8333" s="426">
        <v>0</v>
      </c>
      <c r="D8333" s="426">
        <v>26.787880000000001</v>
      </c>
      <c r="E8333" s="14">
        <v>3.4731865352599187</v>
      </c>
      <c r="F8333" s="14">
        <v>0</v>
      </c>
    </row>
    <row r="8334" spans="1:6" x14ac:dyDescent="0.3">
      <c r="A8334" s="425">
        <v>49968</v>
      </c>
      <c r="B8334" s="12">
        <v>293</v>
      </c>
      <c r="C8334" s="426">
        <v>0.57999999999999996</v>
      </c>
      <c r="D8334" s="426">
        <v>26.711079999999999</v>
      </c>
      <c r="E8334" s="14">
        <v>3.4412056655286367</v>
      </c>
      <c r="F8334" s="14">
        <v>0</v>
      </c>
    </row>
    <row r="8335" spans="1:6" x14ac:dyDescent="0.3">
      <c r="A8335" s="425">
        <v>49969</v>
      </c>
      <c r="B8335" s="12">
        <v>294</v>
      </c>
      <c r="C8335" s="426">
        <v>2.5</v>
      </c>
      <c r="D8335" s="426">
        <v>26.847044444444442</v>
      </c>
      <c r="E8335" s="14">
        <v>3.4979996280664798</v>
      </c>
      <c r="F8335" s="14">
        <v>0</v>
      </c>
    </row>
    <row r="8336" spans="1:6" x14ac:dyDescent="0.3">
      <c r="A8336" s="425">
        <v>49970</v>
      </c>
      <c r="B8336" s="12">
        <v>295</v>
      </c>
      <c r="C8336" s="426">
        <v>0.58888888888888891</v>
      </c>
      <c r="D8336" s="426">
        <v>26.613799999999998</v>
      </c>
      <c r="E8336" s="14">
        <v>3.4010660206589542</v>
      </c>
      <c r="F8336" s="14">
        <v>0</v>
      </c>
    </row>
    <row r="8337" spans="1:6" x14ac:dyDescent="0.3">
      <c r="A8337" s="425">
        <v>49971</v>
      </c>
      <c r="B8337" s="12">
        <v>296</v>
      </c>
      <c r="C8337" s="426">
        <v>0.88888888888888884</v>
      </c>
      <c r="D8337" s="426">
        <v>26.58052</v>
      </c>
      <c r="E8337" s="14">
        <v>3.3874286015285593</v>
      </c>
      <c r="F8337" s="14">
        <v>0</v>
      </c>
    </row>
    <row r="8338" spans="1:6" x14ac:dyDescent="0.3">
      <c r="A8338" s="425">
        <v>49972</v>
      </c>
      <c r="B8338" s="12">
        <v>297</v>
      </c>
      <c r="C8338" s="426">
        <v>2.3937499999999998</v>
      </c>
      <c r="D8338" s="426">
        <v>26.521639999999998</v>
      </c>
      <c r="E8338" s="14">
        <v>3.3634186955634431</v>
      </c>
      <c r="F8338" s="14">
        <v>0</v>
      </c>
    </row>
    <row r="8339" spans="1:6" x14ac:dyDescent="0.3">
      <c r="A8339" s="425">
        <v>49973</v>
      </c>
      <c r="B8339" s="12">
        <v>298</v>
      </c>
      <c r="C8339" s="426">
        <v>2.125</v>
      </c>
      <c r="D8339" s="426">
        <v>26.728999999999999</v>
      </c>
      <c r="E8339" s="14">
        <v>3.4486448178912879</v>
      </c>
      <c r="F8339" s="14">
        <v>0</v>
      </c>
    </row>
    <row r="8340" spans="1:6" x14ac:dyDescent="0.3">
      <c r="A8340" s="425">
        <v>49974</v>
      </c>
      <c r="B8340" s="12">
        <v>299</v>
      </c>
      <c r="C8340" s="426">
        <v>3.8149999999999999</v>
      </c>
      <c r="D8340" s="426">
        <v>26.639400000000002</v>
      </c>
      <c r="E8340" s="14">
        <v>3.4115891206562048</v>
      </c>
      <c r="F8340" s="14">
        <v>0</v>
      </c>
    </row>
    <row r="8341" spans="1:6" x14ac:dyDescent="0.3">
      <c r="A8341" s="425">
        <v>49975</v>
      </c>
      <c r="B8341" s="12">
        <v>300</v>
      </c>
      <c r="C8341" s="426">
        <v>0.53749999999999998</v>
      </c>
      <c r="D8341" s="426">
        <v>26.695719999999998</v>
      </c>
      <c r="E8341" s="14">
        <v>3.4348404045650147</v>
      </c>
      <c r="F8341" s="14">
        <v>0</v>
      </c>
    </row>
    <row r="8342" spans="1:6" x14ac:dyDescent="0.3">
      <c r="A8342" s="425">
        <v>49976</v>
      </c>
      <c r="B8342" s="12">
        <v>301</v>
      </c>
      <c r="C8342" s="426">
        <v>4.1111111111111107</v>
      </c>
      <c r="D8342" s="426">
        <v>26.782760000000003</v>
      </c>
      <c r="E8342" s="14">
        <v>3.4710464546598465</v>
      </c>
      <c r="F8342" s="14">
        <v>0</v>
      </c>
    </row>
    <row r="8343" spans="1:6" x14ac:dyDescent="0.3">
      <c r="A8343" s="425">
        <v>49977</v>
      </c>
      <c r="B8343" s="12">
        <v>302</v>
      </c>
      <c r="C8343" s="426">
        <v>0.1111111111111111</v>
      </c>
      <c r="D8343" s="426">
        <v>26.798120000000001</v>
      </c>
      <c r="E8343" s="14">
        <v>3.4774701382107942</v>
      </c>
      <c r="F8343" s="14">
        <v>0</v>
      </c>
    </row>
    <row r="8344" spans="1:6" x14ac:dyDescent="0.3">
      <c r="A8344" s="425">
        <v>49978</v>
      </c>
      <c r="B8344" s="12">
        <v>303</v>
      </c>
      <c r="C8344" s="426">
        <v>5.322222222222222</v>
      </c>
      <c r="D8344" s="426">
        <v>26.813479999999998</v>
      </c>
      <c r="E8344" s="14">
        <v>3.4839041500869667</v>
      </c>
      <c r="F8344" s="14">
        <v>0</v>
      </c>
    </row>
    <row r="8345" spans="1:6" x14ac:dyDescent="0.3">
      <c r="A8345" s="425">
        <v>49979</v>
      </c>
      <c r="B8345" s="12">
        <v>304</v>
      </c>
      <c r="C8345" s="426">
        <v>3</v>
      </c>
      <c r="D8345" s="426">
        <v>26.979880000000001</v>
      </c>
      <c r="E8345" s="14">
        <v>3.5542694765295484</v>
      </c>
      <c r="F8345" s="14">
        <v>0</v>
      </c>
    </row>
    <row r="8346" spans="1:6" x14ac:dyDescent="0.3">
      <c r="A8346" s="425">
        <v>49980</v>
      </c>
      <c r="B8346" s="12">
        <v>305</v>
      </c>
      <c r="C8346" s="426">
        <v>0.78888888888888886</v>
      </c>
      <c r="D8346" s="426">
        <v>26.792999999999999</v>
      </c>
      <c r="E8346" s="14">
        <v>3.5038140561816213</v>
      </c>
      <c r="F8346" s="14">
        <v>0</v>
      </c>
    </row>
    <row r="8347" spans="1:6" x14ac:dyDescent="0.3">
      <c r="A8347" s="425">
        <v>49981</v>
      </c>
      <c r="B8347" s="12">
        <v>306</v>
      </c>
      <c r="C8347" s="426">
        <v>0.68888888888888888</v>
      </c>
      <c r="D8347" s="426">
        <v>26.723880000000001</v>
      </c>
      <c r="E8347" s="14">
        <v>3.4747680619895811</v>
      </c>
      <c r="F8347" s="14">
        <v>0</v>
      </c>
    </row>
    <row r="8348" spans="1:6" x14ac:dyDescent="0.3">
      <c r="A8348" s="425">
        <v>49982</v>
      </c>
      <c r="B8348" s="12">
        <v>307</v>
      </c>
      <c r="C8348" s="426">
        <v>0</v>
      </c>
      <c r="D8348" s="426">
        <v>26.769960000000005</v>
      </c>
      <c r="E8348" s="14">
        <v>3.4941086582006906</v>
      </c>
      <c r="F8348" s="14">
        <v>0</v>
      </c>
    </row>
    <row r="8349" spans="1:6" x14ac:dyDescent="0.3">
      <c r="A8349" s="425">
        <v>49983</v>
      </c>
      <c r="B8349" s="12">
        <v>308</v>
      </c>
      <c r="C8349" s="426">
        <v>3.2375000000000003</v>
      </c>
      <c r="D8349" s="426">
        <v>26.782760000000003</v>
      </c>
      <c r="E8349" s="14">
        <v>3.4994976551078785</v>
      </c>
      <c r="F8349" s="14">
        <v>0</v>
      </c>
    </row>
    <row r="8350" spans="1:6" x14ac:dyDescent="0.3">
      <c r="A8350" s="425">
        <v>49984</v>
      </c>
      <c r="B8350" s="12">
        <v>309</v>
      </c>
      <c r="C8350" s="426">
        <v>3.2399999999999998</v>
      </c>
      <c r="D8350" s="426">
        <v>26.92868</v>
      </c>
      <c r="E8350" s="14">
        <v>3.56144384014096</v>
      </c>
      <c r="F8350" s="14">
        <v>0</v>
      </c>
    </row>
    <row r="8351" spans="1:6" x14ac:dyDescent="0.3">
      <c r="A8351" s="425">
        <v>49985</v>
      </c>
      <c r="B8351" s="12">
        <v>310</v>
      </c>
      <c r="C8351" s="426">
        <v>0.79999999999999993</v>
      </c>
      <c r="D8351" s="426">
        <v>26.997800000000005</v>
      </c>
      <c r="E8351" s="14">
        <v>3.5911159765983505</v>
      </c>
      <c r="F8351" s="14">
        <v>0</v>
      </c>
    </row>
    <row r="8352" spans="1:6" x14ac:dyDescent="0.3">
      <c r="A8352" s="425">
        <v>49986</v>
      </c>
      <c r="B8352" s="12">
        <v>311</v>
      </c>
      <c r="C8352" s="426">
        <v>1.9750000000000001</v>
      </c>
      <c r="D8352" s="426">
        <v>27.08484</v>
      </c>
      <c r="E8352" s="14">
        <v>3.6287829837560621</v>
      </c>
      <c r="F8352" s="14">
        <v>0</v>
      </c>
    </row>
    <row r="8353" spans="1:6" x14ac:dyDescent="0.3">
      <c r="A8353" s="425">
        <v>49987</v>
      </c>
      <c r="B8353" s="12">
        <v>312</v>
      </c>
      <c r="C8353" s="426">
        <v>0.42777777777777776</v>
      </c>
      <c r="D8353" s="426">
        <v>26.887720000000002</v>
      </c>
      <c r="E8353" s="14">
        <v>3.5439603379882314</v>
      </c>
      <c r="F8353" s="14">
        <v>0</v>
      </c>
    </row>
    <row r="8354" spans="1:6" x14ac:dyDescent="0.3">
      <c r="A8354" s="425">
        <v>49988</v>
      </c>
      <c r="B8354" s="12">
        <v>313</v>
      </c>
      <c r="C8354" s="426">
        <v>6.0166666666666675</v>
      </c>
      <c r="D8354" s="426">
        <v>26.967079999999999</v>
      </c>
      <c r="E8354" s="14">
        <v>3.577902177349424</v>
      </c>
      <c r="F8354" s="14">
        <v>0</v>
      </c>
    </row>
    <row r="8355" spans="1:6" x14ac:dyDescent="0.3">
      <c r="A8355" s="425">
        <v>49989</v>
      </c>
      <c r="B8355" s="12">
        <v>314</v>
      </c>
      <c r="C8355" s="426">
        <v>2.5375000000000001</v>
      </c>
      <c r="D8355" s="426">
        <v>27.020840000000003</v>
      </c>
      <c r="E8355" s="14">
        <v>3.6010538473260274</v>
      </c>
      <c r="F8355" s="14">
        <v>0</v>
      </c>
    </row>
    <row r="8356" spans="1:6" x14ac:dyDescent="0.3">
      <c r="A8356" s="425">
        <v>49990</v>
      </c>
      <c r="B8356" s="12">
        <v>315</v>
      </c>
      <c r="C8356" s="426">
        <v>0</v>
      </c>
      <c r="D8356" s="426">
        <v>27.059240000000003</v>
      </c>
      <c r="E8356" s="14">
        <v>3.6176694420652931</v>
      </c>
      <c r="F8356" s="14">
        <v>0</v>
      </c>
    </row>
    <row r="8357" spans="1:6" x14ac:dyDescent="0.3">
      <c r="A8357" s="425">
        <v>49991</v>
      </c>
      <c r="B8357" s="12">
        <v>316</v>
      </c>
      <c r="C8357" s="426">
        <v>1.0299999999999998</v>
      </c>
      <c r="D8357" s="426">
        <v>27.189799999999998</v>
      </c>
      <c r="E8357" s="14">
        <v>3.674654198996739</v>
      </c>
      <c r="F8357" s="14">
        <v>0</v>
      </c>
    </row>
    <row r="8358" spans="1:6" x14ac:dyDescent="0.3">
      <c r="A8358" s="425">
        <v>49992</v>
      </c>
      <c r="B8358" s="12">
        <v>317</v>
      </c>
      <c r="C8358" s="426">
        <v>0.05</v>
      </c>
      <c r="D8358" s="426">
        <v>27.105319999999999</v>
      </c>
      <c r="E8358" s="14">
        <v>3.637694848999689</v>
      </c>
      <c r="F8358" s="14">
        <v>0</v>
      </c>
    </row>
    <row r="8359" spans="1:6" x14ac:dyDescent="0.3">
      <c r="A8359" s="425">
        <v>49993</v>
      </c>
      <c r="B8359" s="12">
        <v>318</v>
      </c>
      <c r="C8359" s="426">
        <v>1.9214285714285713</v>
      </c>
      <c r="D8359" s="426">
        <v>27.064360000000001</v>
      </c>
      <c r="E8359" s="14">
        <v>3.6198898146175491</v>
      </c>
      <c r="F8359" s="14">
        <v>0</v>
      </c>
    </row>
    <row r="8360" spans="1:6" x14ac:dyDescent="0.3">
      <c r="A8360" s="425">
        <v>49994</v>
      </c>
      <c r="B8360" s="12">
        <v>319</v>
      </c>
      <c r="C8360" s="426">
        <v>1.7666666666666666</v>
      </c>
      <c r="D8360" s="426">
        <v>27.077159999999999</v>
      </c>
      <c r="E8360" s="14">
        <v>3.6254458550822997</v>
      </c>
      <c r="F8360" s="14">
        <v>0</v>
      </c>
    </row>
    <row r="8361" spans="1:6" x14ac:dyDescent="0.3">
      <c r="A8361" s="425">
        <v>49995</v>
      </c>
      <c r="B8361" s="12">
        <v>320</v>
      </c>
      <c r="C8361" s="426">
        <v>11.31111111111111</v>
      </c>
      <c r="D8361" s="426">
        <v>27.107880000000002</v>
      </c>
      <c r="E8361" s="14">
        <v>3.6388101473767338</v>
      </c>
      <c r="F8361" s="14">
        <v>0</v>
      </c>
    </row>
    <row r="8362" spans="1:6" x14ac:dyDescent="0.3">
      <c r="A8362" s="425">
        <v>49996</v>
      </c>
      <c r="B8362" s="12">
        <v>321</v>
      </c>
      <c r="C8362" s="426">
        <v>0</v>
      </c>
      <c r="D8362" s="426">
        <v>27.133479999999999</v>
      </c>
      <c r="E8362" s="14">
        <v>3.6499792149747967</v>
      </c>
      <c r="F8362" s="14">
        <v>0</v>
      </c>
    </row>
    <row r="8363" spans="1:6" x14ac:dyDescent="0.3">
      <c r="A8363" s="425">
        <v>49997</v>
      </c>
      <c r="B8363" s="12">
        <v>322</v>
      </c>
      <c r="C8363" s="426">
        <v>1.9416666666666667</v>
      </c>
      <c r="D8363" s="426">
        <v>27.128644444444443</v>
      </c>
      <c r="E8363" s="14">
        <v>3.6478672614293126</v>
      </c>
      <c r="F8363" s="14">
        <v>0</v>
      </c>
    </row>
    <row r="8364" spans="1:6" x14ac:dyDescent="0.3">
      <c r="A8364" s="425">
        <v>49998</v>
      </c>
      <c r="B8364" s="12">
        <v>323</v>
      </c>
      <c r="C8364" s="426">
        <v>5.9124999999999996</v>
      </c>
      <c r="D8364" s="426">
        <v>27.097355555555559</v>
      </c>
      <c r="E8364" s="14">
        <v>3.634226901186989</v>
      </c>
      <c r="F8364" s="14">
        <v>0</v>
      </c>
    </row>
    <row r="8365" spans="1:6" x14ac:dyDescent="0.3">
      <c r="A8365" s="425">
        <v>49999</v>
      </c>
      <c r="B8365" s="12">
        <v>324</v>
      </c>
      <c r="C8365" s="426">
        <v>7.75</v>
      </c>
      <c r="D8365" s="426">
        <v>27.09451111111111</v>
      </c>
      <c r="E8365" s="14">
        <v>3.6329890339651283</v>
      </c>
      <c r="F8365" s="14">
        <v>0</v>
      </c>
    </row>
    <row r="8366" spans="1:6" x14ac:dyDescent="0.3">
      <c r="A8366" s="425">
        <v>50000</v>
      </c>
      <c r="B8366" s="12">
        <v>325</v>
      </c>
      <c r="C8366" s="426">
        <v>5.5250000000000004</v>
      </c>
      <c r="D8366" s="426">
        <v>27.169319999999999</v>
      </c>
      <c r="E8366" s="14">
        <v>3.6656650741274115</v>
      </c>
      <c r="F8366" s="14">
        <v>0</v>
      </c>
    </row>
    <row r="8367" spans="1:6" x14ac:dyDescent="0.3">
      <c r="A8367" s="425">
        <v>50001</v>
      </c>
      <c r="B8367" s="12">
        <v>326</v>
      </c>
      <c r="C8367" s="426">
        <v>8.0555555555555554</v>
      </c>
      <c r="D8367" s="426">
        <v>26.884022222222224</v>
      </c>
      <c r="E8367" s="14">
        <v>3.5423856233920668</v>
      </c>
      <c r="F8367" s="14">
        <v>0</v>
      </c>
    </row>
    <row r="8368" spans="1:6" x14ac:dyDescent="0.3">
      <c r="A8368" s="425">
        <v>50002</v>
      </c>
      <c r="B8368" s="12">
        <v>327</v>
      </c>
      <c r="C8368" s="426">
        <v>2.4714285714285715</v>
      </c>
      <c r="D8368" s="426">
        <v>26.943755555555555</v>
      </c>
      <c r="E8368" s="14">
        <v>3.5678974616311527</v>
      </c>
      <c r="F8368" s="14">
        <v>0</v>
      </c>
    </row>
    <row r="8369" spans="1:6" x14ac:dyDescent="0.3">
      <c r="A8369" s="425">
        <v>50003</v>
      </c>
      <c r="B8369" s="12">
        <v>328</v>
      </c>
      <c r="C8369" s="426">
        <v>1.53125</v>
      </c>
      <c r="D8369" s="426">
        <v>26.980733333333333</v>
      </c>
      <c r="E8369" s="14">
        <v>3.5837698019636148</v>
      </c>
      <c r="F8369" s="14">
        <v>0</v>
      </c>
    </row>
    <row r="8370" spans="1:6" x14ac:dyDescent="0.3">
      <c r="A8370" s="425">
        <v>50004</v>
      </c>
      <c r="B8370" s="12">
        <v>329</v>
      </c>
      <c r="C8370" s="426">
        <v>1.79375</v>
      </c>
      <c r="D8370" s="426">
        <v>26.975044444444443</v>
      </c>
      <c r="E8370" s="14">
        <v>3.5813239523770122</v>
      </c>
      <c r="F8370" s="14">
        <v>0</v>
      </c>
    </row>
    <row r="8371" spans="1:6" x14ac:dyDescent="0.3">
      <c r="A8371" s="425">
        <v>50005</v>
      </c>
      <c r="B8371" s="12">
        <v>330</v>
      </c>
      <c r="C8371" s="426">
        <v>7.1749999999999998</v>
      </c>
      <c r="D8371" s="426">
        <v>27.020555555555553</v>
      </c>
      <c r="E8371" s="14">
        <v>3.6009310136582346</v>
      </c>
      <c r="F8371" s="14">
        <v>0</v>
      </c>
    </row>
    <row r="8372" spans="1:6" x14ac:dyDescent="0.3">
      <c r="A8372" s="425">
        <v>50006</v>
      </c>
      <c r="B8372" s="12">
        <v>331</v>
      </c>
      <c r="C8372" s="426">
        <v>14.45</v>
      </c>
      <c r="D8372" s="426">
        <v>26.949444444444445</v>
      </c>
      <c r="E8372" s="14">
        <v>3.5703354102319276</v>
      </c>
      <c r="F8372" s="14">
        <v>0</v>
      </c>
    </row>
    <row r="8373" spans="1:6" x14ac:dyDescent="0.3">
      <c r="A8373" s="425">
        <v>50007</v>
      </c>
      <c r="B8373" s="12">
        <v>332</v>
      </c>
      <c r="C8373" s="426">
        <v>9.2437499999999986</v>
      </c>
      <c r="D8373" s="426">
        <v>27.034777777777776</v>
      </c>
      <c r="E8373" s="14">
        <v>3.6070771060261726</v>
      </c>
      <c r="F8373" s="14">
        <v>0</v>
      </c>
    </row>
    <row r="8374" spans="1:6" x14ac:dyDescent="0.3">
      <c r="A8374" s="425">
        <v>50008</v>
      </c>
      <c r="B8374" s="12">
        <v>333</v>
      </c>
      <c r="C8374" s="426">
        <v>2.4857142857142853</v>
      </c>
      <c r="D8374" s="426">
        <v>27.208288888888891</v>
      </c>
      <c r="E8374" s="14">
        <v>3.6827854962633668</v>
      </c>
      <c r="F8374" s="14">
        <v>0</v>
      </c>
    </row>
    <row r="8375" spans="1:6" x14ac:dyDescent="0.3">
      <c r="A8375" s="425">
        <v>50009</v>
      </c>
      <c r="B8375" s="12">
        <v>334</v>
      </c>
      <c r="C8375" s="426">
        <v>1.9000000000000001</v>
      </c>
      <c r="D8375" s="426">
        <v>27.154244444444448</v>
      </c>
      <c r="E8375" s="14">
        <v>3.6590600611496886</v>
      </c>
      <c r="F8375" s="14">
        <v>0</v>
      </c>
    </row>
    <row r="8376" spans="1:6" x14ac:dyDescent="0.3">
      <c r="A8376" s="425">
        <v>50010</v>
      </c>
      <c r="B8376" s="12">
        <v>335</v>
      </c>
      <c r="C8376" s="426">
        <v>5.73</v>
      </c>
      <c r="D8376" s="426">
        <v>27.05468888888889</v>
      </c>
      <c r="E8376" s="14">
        <v>3.6156967576905301</v>
      </c>
      <c r="F8376" s="14">
        <v>0</v>
      </c>
    </row>
    <row r="8377" spans="1:6" x14ac:dyDescent="0.3">
      <c r="A8377" s="425">
        <v>50011</v>
      </c>
      <c r="B8377" s="12">
        <v>336</v>
      </c>
      <c r="C8377" s="426">
        <v>2.0062500000000001</v>
      </c>
      <c r="D8377" s="426">
        <v>27.037622222222222</v>
      </c>
      <c r="E8377" s="14">
        <v>3.6083074044568311</v>
      </c>
      <c r="F8377" s="14">
        <v>0</v>
      </c>
    </row>
    <row r="8378" spans="1:6" x14ac:dyDescent="0.3">
      <c r="A8378" s="425">
        <v>50012</v>
      </c>
      <c r="B8378" s="12">
        <v>337</v>
      </c>
      <c r="C8378" s="426">
        <v>5.9555555555555557</v>
      </c>
      <c r="D8378" s="426">
        <v>26.885159999999999</v>
      </c>
      <c r="E8378" s="14">
        <v>3.5428700864866185</v>
      </c>
      <c r="F8378" s="14">
        <v>0</v>
      </c>
    </row>
    <row r="8379" spans="1:6" x14ac:dyDescent="0.3">
      <c r="A8379" s="425">
        <v>50013</v>
      </c>
      <c r="B8379" s="12">
        <v>338</v>
      </c>
      <c r="C8379" s="426">
        <v>7.4611111111111121</v>
      </c>
      <c r="D8379" s="426">
        <v>27.02084</v>
      </c>
      <c r="E8379" s="14">
        <v>3.6010538473260261</v>
      </c>
      <c r="F8379" s="14">
        <v>0</v>
      </c>
    </row>
    <row r="8380" spans="1:6" x14ac:dyDescent="0.3">
      <c r="A8380" s="425">
        <v>50014</v>
      </c>
      <c r="B8380" s="12">
        <v>339</v>
      </c>
      <c r="C8380" s="426">
        <v>4.9000000000000004</v>
      </c>
      <c r="D8380" s="426">
        <v>26.821159999999999</v>
      </c>
      <c r="E8380" s="14">
        <v>3.5157080229314448</v>
      </c>
      <c r="F8380" s="14">
        <v>0</v>
      </c>
    </row>
    <row r="8381" spans="1:6" x14ac:dyDescent="0.3">
      <c r="A8381" s="425">
        <v>50015</v>
      </c>
      <c r="B8381" s="12">
        <v>340</v>
      </c>
      <c r="C8381" s="426">
        <v>5.2555555555555555</v>
      </c>
      <c r="D8381" s="426">
        <v>26.910760000000003</v>
      </c>
      <c r="E8381" s="14">
        <v>3.553785661417439</v>
      </c>
      <c r="F8381" s="14">
        <v>0</v>
      </c>
    </row>
    <row r="8382" spans="1:6" x14ac:dyDescent="0.3">
      <c r="A8382" s="425">
        <v>50016</v>
      </c>
      <c r="B8382" s="12">
        <v>341</v>
      </c>
      <c r="C8382" s="426">
        <v>3.35</v>
      </c>
      <c r="D8382" s="426">
        <v>27.031933333333335</v>
      </c>
      <c r="E8382" s="14">
        <v>3.6058471676280446</v>
      </c>
      <c r="F8382" s="14">
        <v>0</v>
      </c>
    </row>
    <row r="8383" spans="1:6" x14ac:dyDescent="0.3">
      <c r="A8383" s="425">
        <v>50017</v>
      </c>
      <c r="B8383" s="12">
        <v>342</v>
      </c>
      <c r="C8383" s="426">
        <v>3.0333333333333332</v>
      </c>
      <c r="D8383" s="426">
        <v>27.188377777777774</v>
      </c>
      <c r="E8383" s="14">
        <v>3.6740293481119477</v>
      </c>
      <c r="F8383" s="14">
        <v>0</v>
      </c>
    </row>
    <row r="8384" spans="1:6" x14ac:dyDescent="0.3">
      <c r="A8384" s="425">
        <v>50018</v>
      </c>
      <c r="B8384" s="12">
        <v>343</v>
      </c>
      <c r="C8384" s="426">
        <v>6.1428571428571432</v>
      </c>
      <c r="D8384" s="426">
        <v>26.906777777777776</v>
      </c>
      <c r="E8384" s="14">
        <v>3.5520857765371234</v>
      </c>
      <c r="F8384" s="14">
        <v>0</v>
      </c>
    </row>
    <row r="8385" spans="1:6" x14ac:dyDescent="0.3">
      <c r="A8385" s="425">
        <v>50019</v>
      </c>
      <c r="B8385" s="12">
        <v>344</v>
      </c>
      <c r="C8385" s="426">
        <v>8.6083333333333325</v>
      </c>
      <c r="D8385" s="426">
        <v>26.77252</v>
      </c>
      <c r="E8385" s="14">
        <v>3.4951858795479032</v>
      </c>
      <c r="F8385" s="14">
        <v>0</v>
      </c>
    </row>
    <row r="8386" spans="1:6" x14ac:dyDescent="0.3">
      <c r="A8386" s="425">
        <v>50020</v>
      </c>
      <c r="B8386" s="12">
        <v>345</v>
      </c>
      <c r="C8386" s="426">
        <v>10.75</v>
      </c>
      <c r="D8386" s="426">
        <v>26.813479999999998</v>
      </c>
      <c r="E8386" s="14">
        <v>3.5124607414811226</v>
      </c>
      <c r="F8386" s="14">
        <v>0</v>
      </c>
    </row>
    <row r="8387" spans="1:6" x14ac:dyDescent="0.3">
      <c r="A8387" s="425">
        <v>50021</v>
      </c>
      <c r="B8387" s="12">
        <v>346</v>
      </c>
      <c r="C8387" s="426">
        <v>11.9</v>
      </c>
      <c r="D8387" s="426">
        <v>26.762280000000004</v>
      </c>
      <c r="E8387" s="14">
        <v>3.4908787278482825</v>
      </c>
      <c r="F8387" s="14">
        <v>0</v>
      </c>
    </row>
    <row r="8388" spans="1:6" x14ac:dyDescent="0.3">
      <c r="A8388" s="425">
        <v>50022</v>
      </c>
      <c r="B8388" s="12">
        <v>347</v>
      </c>
      <c r="C8388" s="426">
        <v>10.692857142857141</v>
      </c>
      <c r="D8388" s="426">
        <v>26.887720000000002</v>
      </c>
      <c r="E8388" s="14">
        <v>3.5439603379882318</v>
      </c>
      <c r="F8388" s="14">
        <v>0</v>
      </c>
    </row>
    <row r="8389" spans="1:6" x14ac:dyDescent="0.3">
      <c r="A8389" s="425">
        <v>50023</v>
      </c>
      <c r="B8389" s="12">
        <v>348</v>
      </c>
      <c r="C8389" s="426">
        <v>16.95</v>
      </c>
      <c r="D8389" s="426">
        <v>26.713639999999998</v>
      </c>
      <c r="E8389" s="14">
        <v>3.4704828510289714</v>
      </c>
      <c r="F8389" s="14">
        <v>0</v>
      </c>
    </row>
    <row r="8390" spans="1:6" x14ac:dyDescent="0.3">
      <c r="A8390" s="425">
        <v>50024</v>
      </c>
      <c r="B8390" s="12">
        <v>349</v>
      </c>
      <c r="C8390" s="426">
        <v>2.4500000000000002</v>
      </c>
      <c r="D8390" s="426">
        <v>26.83652</v>
      </c>
      <c r="E8390" s="14">
        <v>3.522210402537147</v>
      </c>
      <c r="F8390" s="14">
        <v>0</v>
      </c>
    </row>
    <row r="8391" spans="1:6" x14ac:dyDescent="0.3">
      <c r="A8391" s="425">
        <v>50025</v>
      </c>
      <c r="B8391" s="12">
        <v>350</v>
      </c>
      <c r="C8391" s="426">
        <v>15.488888888888889</v>
      </c>
      <c r="D8391" s="426">
        <v>26.997799999999998</v>
      </c>
      <c r="E8391" s="14">
        <v>3.5911159765983505</v>
      </c>
      <c r="F8391" s="14">
        <v>0</v>
      </c>
    </row>
    <row r="8392" spans="1:6" x14ac:dyDescent="0.3">
      <c r="A8392" s="425">
        <v>50026</v>
      </c>
      <c r="B8392" s="12">
        <v>351</v>
      </c>
      <c r="C8392" s="426">
        <v>7.4400000000000022</v>
      </c>
      <c r="D8392" s="426">
        <v>26.953000000000003</v>
      </c>
      <c r="E8392" s="14">
        <v>3.5718598572620572</v>
      </c>
      <c r="F8392" s="14">
        <v>0</v>
      </c>
    </row>
    <row r="8393" spans="1:6" x14ac:dyDescent="0.3">
      <c r="A8393" s="425">
        <v>50027</v>
      </c>
      <c r="B8393" s="12">
        <v>352</v>
      </c>
      <c r="C8393" s="426">
        <v>8.2499999999999982</v>
      </c>
      <c r="D8393" s="426">
        <v>26.959400000000002</v>
      </c>
      <c r="E8393" s="14">
        <v>3.5746052756087985</v>
      </c>
      <c r="F8393" s="14">
        <v>0</v>
      </c>
    </row>
    <row r="8394" spans="1:6" x14ac:dyDescent="0.3">
      <c r="A8394" s="425">
        <v>50028</v>
      </c>
      <c r="B8394" s="12">
        <v>353</v>
      </c>
      <c r="C8394" s="426">
        <v>16.485714285714288</v>
      </c>
      <c r="D8394" s="426">
        <v>26.785320000000002</v>
      </c>
      <c r="E8394" s="14">
        <v>3.5005763216698256</v>
      </c>
      <c r="F8394" s="14">
        <v>0</v>
      </c>
    </row>
    <row r="8395" spans="1:6" x14ac:dyDescent="0.3">
      <c r="A8395" s="425">
        <v>50029</v>
      </c>
      <c r="B8395" s="12">
        <v>354</v>
      </c>
      <c r="C8395" s="426">
        <v>7.46875</v>
      </c>
      <c r="D8395" s="426">
        <v>26.647933333333334</v>
      </c>
      <c r="E8395" s="14">
        <v>3.4430958083634895</v>
      </c>
      <c r="F8395" s="14">
        <v>0</v>
      </c>
    </row>
    <row r="8396" spans="1:6" x14ac:dyDescent="0.3">
      <c r="A8396" s="425">
        <v>50030</v>
      </c>
      <c r="B8396" s="12">
        <v>355</v>
      </c>
      <c r="C8396" s="426">
        <v>8.1000000000000014</v>
      </c>
      <c r="D8396" s="426">
        <v>26.995240000000003</v>
      </c>
      <c r="E8396" s="14">
        <v>3.5900132253627581</v>
      </c>
      <c r="F8396" s="14">
        <v>0</v>
      </c>
    </row>
    <row r="8397" spans="1:6" x14ac:dyDescent="0.3">
      <c r="A8397" s="425">
        <v>50031</v>
      </c>
      <c r="B8397" s="12">
        <v>356</v>
      </c>
      <c r="C8397" s="426">
        <v>3.5944444444444446</v>
      </c>
      <c r="D8397" s="426">
        <v>26.773800000000001</v>
      </c>
      <c r="E8397" s="14">
        <v>3.4957245985916239</v>
      </c>
      <c r="F8397" s="14">
        <v>0</v>
      </c>
    </row>
    <row r="8398" spans="1:6" x14ac:dyDescent="0.3">
      <c r="A8398" s="425">
        <v>50032</v>
      </c>
      <c r="B8398" s="12">
        <v>357</v>
      </c>
      <c r="C8398" s="426">
        <v>6.1437499999999998</v>
      </c>
      <c r="D8398" s="426">
        <v>26.821800000000003</v>
      </c>
      <c r="E8398" s="14">
        <v>3.515978747311348</v>
      </c>
      <c r="F8398" s="14">
        <v>0</v>
      </c>
    </row>
    <row r="8399" spans="1:6" x14ac:dyDescent="0.3">
      <c r="A8399" s="425">
        <v>50033</v>
      </c>
      <c r="B8399" s="12">
        <v>358</v>
      </c>
      <c r="C8399" s="426">
        <v>5.9333333333333336</v>
      </c>
      <c r="D8399" s="426">
        <v>26.83652</v>
      </c>
      <c r="E8399" s="14">
        <v>3.522210402537147</v>
      </c>
      <c r="F8399" s="14">
        <v>0</v>
      </c>
    </row>
    <row r="8400" spans="1:6" x14ac:dyDescent="0.3">
      <c r="A8400" s="425">
        <v>50034</v>
      </c>
      <c r="B8400" s="12">
        <v>359</v>
      </c>
      <c r="C8400" s="426">
        <v>7.5625</v>
      </c>
      <c r="D8400" s="426">
        <v>26.577960000000004</v>
      </c>
      <c r="E8400" s="14">
        <v>3.414138788927795</v>
      </c>
      <c r="F8400" s="14">
        <v>0</v>
      </c>
    </row>
    <row r="8401" spans="1:6" x14ac:dyDescent="0.3">
      <c r="A8401" s="425">
        <v>50035</v>
      </c>
      <c r="B8401" s="12">
        <v>360</v>
      </c>
      <c r="C8401" s="426">
        <v>5.8611111111111107</v>
      </c>
      <c r="D8401" s="426">
        <v>26.852733333333333</v>
      </c>
      <c r="E8401" s="14">
        <v>3.5290853374816913</v>
      </c>
      <c r="F8401" s="14">
        <v>0</v>
      </c>
    </row>
    <row r="8402" spans="1:6" x14ac:dyDescent="0.3">
      <c r="A8402" s="425">
        <v>50036</v>
      </c>
      <c r="B8402" s="12">
        <v>361</v>
      </c>
      <c r="C8402" s="426">
        <v>7.8166666666666664</v>
      </c>
      <c r="D8402" s="426">
        <v>26.881177777777779</v>
      </c>
      <c r="E8402" s="14">
        <v>3.5411747163670042</v>
      </c>
      <c r="F8402" s="14">
        <v>0</v>
      </c>
    </row>
    <row r="8403" spans="1:6" x14ac:dyDescent="0.3">
      <c r="A8403" s="425">
        <v>50037</v>
      </c>
      <c r="B8403" s="12">
        <v>362</v>
      </c>
      <c r="C8403" s="426">
        <v>6.614285714285713</v>
      </c>
      <c r="D8403" s="426">
        <v>26.572200000000002</v>
      </c>
      <c r="E8403" s="14">
        <v>3.4117646914853328</v>
      </c>
      <c r="F8403" s="14">
        <v>0</v>
      </c>
    </row>
    <row r="8404" spans="1:6" x14ac:dyDescent="0.3">
      <c r="A8404" s="425">
        <v>50038</v>
      </c>
      <c r="B8404" s="12">
        <v>363</v>
      </c>
      <c r="C8404" s="426">
        <v>11.285714285714286</v>
      </c>
      <c r="D8404" s="426">
        <v>26.650777777777776</v>
      </c>
      <c r="E8404" s="14">
        <v>3.4442774662483098</v>
      </c>
      <c r="F8404" s="14">
        <v>0</v>
      </c>
    </row>
    <row r="8405" spans="1:6" x14ac:dyDescent="0.3">
      <c r="A8405" s="425">
        <v>50039</v>
      </c>
      <c r="B8405" s="12">
        <v>364</v>
      </c>
      <c r="C8405" s="426">
        <v>8.18888888888889</v>
      </c>
      <c r="D8405" s="426">
        <v>26.443133333333332</v>
      </c>
      <c r="E8405" s="14">
        <v>3.3589477497635163</v>
      </c>
      <c r="F8405" s="14">
        <v>0</v>
      </c>
    </row>
    <row r="8406" spans="1:6" x14ac:dyDescent="0.3">
      <c r="A8406" s="425">
        <v>50040</v>
      </c>
      <c r="B8406" s="12">
        <v>365</v>
      </c>
      <c r="C8406" s="426">
        <v>3.5124999999999997</v>
      </c>
      <c r="D8406" s="426">
        <v>26.63086666666667</v>
      </c>
      <c r="E8406" s="14">
        <v>3.436013319501412</v>
      </c>
      <c r="F8406" s="14">
        <v>0</v>
      </c>
    </row>
    <row r="8407" spans="1:6" x14ac:dyDescent="0.3">
      <c r="A8407" s="425">
        <v>50041</v>
      </c>
      <c r="B8407" s="12">
        <v>1</v>
      </c>
      <c r="C8407" s="426">
        <v>19</v>
      </c>
      <c r="D8407" s="426">
        <v>26.366333333333337</v>
      </c>
      <c r="E8407" s="14">
        <v>3.32786426308886</v>
      </c>
      <c r="F8407" s="14">
        <v>0</v>
      </c>
    </row>
    <row r="8408" spans="1:6" x14ac:dyDescent="0.3">
      <c r="A8408" s="425">
        <v>50042</v>
      </c>
      <c r="B8408" s="12">
        <v>2</v>
      </c>
      <c r="C8408" s="426">
        <v>25.112500000000001</v>
      </c>
      <c r="D8408" s="426">
        <v>26.391080000000002</v>
      </c>
      <c r="E8408" s="14">
        <v>3.3378520236023852</v>
      </c>
      <c r="F8408" s="14">
        <v>0</v>
      </c>
    </row>
    <row r="8409" spans="1:6" x14ac:dyDescent="0.3">
      <c r="A8409" s="425">
        <v>50043</v>
      </c>
      <c r="B8409" s="12">
        <v>3</v>
      </c>
      <c r="C8409" s="426">
        <v>6.625</v>
      </c>
      <c r="D8409" s="426">
        <v>26.649640000000005</v>
      </c>
      <c r="E8409" s="14">
        <v>3.4438047604652868</v>
      </c>
      <c r="F8409" s="14">
        <v>0</v>
      </c>
    </row>
    <row r="8410" spans="1:6" x14ac:dyDescent="0.3">
      <c r="A8410" s="425">
        <v>50044</v>
      </c>
      <c r="B8410" s="12">
        <v>4</v>
      </c>
      <c r="C8410" s="426">
        <v>4.6187500000000004</v>
      </c>
      <c r="D8410" s="426">
        <v>26.739240000000002</v>
      </c>
      <c r="E8410" s="14">
        <v>3.4812045339453439</v>
      </c>
      <c r="F8410" s="14">
        <v>0</v>
      </c>
    </row>
    <row r="8411" spans="1:6" x14ac:dyDescent="0.3">
      <c r="A8411" s="425">
        <v>50045</v>
      </c>
      <c r="B8411" s="12">
        <v>5</v>
      </c>
      <c r="C8411" s="426">
        <v>4.8722222222222227</v>
      </c>
      <c r="D8411" s="426">
        <v>26.536999999999999</v>
      </c>
      <c r="E8411" s="14">
        <v>3.3972878730950749</v>
      </c>
      <c r="F8411" s="14">
        <v>0</v>
      </c>
    </row>
    <row r="8412" spans="1:6" x14ac:dyDescent="0.3">
      <c r="A8412" s="425">
        <v>50046</v>
      </c>
      <c r="B8412" s="12">
        <v>6</v>
      </c>
      <c r="C8412" s="426">
        <v>2.1111111111111112</v>
      </c>
      <c r="D8412" s="426">
        <v>26.64452</v>
      </c>
      <c r="E8412" s="14">
        <v>3.441678287793565</v>
      </c>
      <c r="F8412" s="14">
        <v>0</v>
      </c>
    </row>
    <row r="8413" spans="1:6" x14ac:dyDescent="0.3">
      <c r="A8413" s="425">
        <v>50047</v>
      </c>
      <c r="B8413" s="12">
        <v>7</v>
      </c>
      <c r="C8413" s="426">
        <v>3.9649999999999999</v>
      </c>
      <c r="D8413" s="426">
        <v>26.69828</v>
      </c>
      <c r="E8413" s="14">
        <v>3.4640636859608467</v>
      </c>
      <c r="F8413" s="14">
        <v>0</v>
      </c>
    </row>
    <row r="8414" spans="1:6" x14ac:dyDescent="0.3">
      <c r="A8414" s="425">
        <v>50048</v>
      </c>
      <c r="B8414" s="12">
        <v>8</v>
      </c>
      <c r="C8414" s="426">
        <v>6.1150000000000002</v>
      </c>
      <c r="D8414" s="426">
        <v>26.723880000000001</v>
      </c>
      <c r="E8414" s="14">
        <v>3.4747680619895815</v>
      </c>
      <c r="F8414" s="14">
        <v>0</v>
      </c>
    </row>
    <row r="8415" spans="1:6" x14ac:dyDescent="0.3">
      <c r="A8415" s="425">
        <v>50049</v>
      </c>
      <c r="B8415" s="12">
        <v>9</v>
      </c>
      <c r="C8415" s="426">
        <v>7.5299999999999994</v>
      </c>
      <c r="D8415" s="426">
        <v>26.51652</v>
      </c>
      <c r="E8415" s="14">
        <v>3.3888899358487299</v>
      </c>
      <c r="F8415" s="14">
        <v>0</v>
      </c>
    </row>
    <row r="8416" spans="1:6" x14ac:dyDescent="0.3">
      <c r="A8416" s="425">
        <v>50050</v>
      </c>
      <c r="B8416" s="12">
        <v>10</v>
      </c>
      <c r="C8416" s="426">
        <v>8.5500000000000007</v>
      </c>
      <c r="D8416" s="426">
        <v>26.462760000000003</v>
      </c>
      <c r="E8416" s="14">
        <v>3.3669325236415926</v>
      </c>
      <c r="F8416" s="14">
        <v>0</v>
      </c>
    </row>
    <row r="8417" spans="1:6" x14ac:dyDescent="0.3">
      <c r="A8417" s="425">
        <v>50051</v>
      </c>
      <c r="B8417" s="12">
        <v>11</v>
      </c>
      <c r="C8417" s="426">
        <v>11.172222222222222</v>
      </c>
      <c r="D8417" s="426">
        <v>26.621480000000002</v>
      </c>
      <c r="E8417" s="14">
        <v>3.4321233987446815</v>
      </c>
      <c r="F8417" s="14">
        <v>0</v>
      </c>
    </row>
    <row r="8418" spans="1:6" x14ac:dyDescent="0.3">
      <c r="A8418" s="425">
        <v>50052</v>
      </c>
      <c r="B8418" s="12">
        <v>12</v>
      </c>
      <c r="C8418" s="426">
        <v>9.8555555555555561</v>
      </c>
      <c r="D8418" s="426">
        <v>26.539560000000002</v>
      </c>
      <c r="E8418" s="14">
        <v>3.3983389046961685</v>
      </c>
      <c r="F8418" s="14">
        <v>0</v>
      </c>
    </row>
    <row r="8419" spans="1:6" x14ac:dyDescent="0.3">
      <c r="A8419" s="425">
        <v>50053</v>
      </c>
      <c r="B8419" s="12">
        <v>13</v>
      </c>
      <c r="C8419" s="426">
        <v>5.4</v>
      </c>
      <c r="D8419" s="426">
        <v>26.60868</v>
      </c>
      <c r="E8419" s="14">
        <v>3.4268251894577695</v>
      </c>
      <c r="F8419" s="14">
        <v>0</v>
      </c>
    </row>
    <row r="8420" spans="1:6" x14ac:dyDescent="0.3">
      <c r="A8420" s="425">
        <v>50054</v>
      </c>
      <c r="B8420" s="12">
        <v>14</v>
      </c>
      <c r="C8420" s="426">
        <v>3.3875000000000002</v>
      </c>
      <c r="D8420" s="426">
        <v>26.636839999999999</v>
      </c>
      <c r="E8420" s="14">
        <v>3.4384907364441695</v>
      </c>
      <c r="F8420" s="14">
        <v>0</v>
      </c>
    </row>
    <row r="8421" spans="1:6" x14ac:dyDescent="0.3">
      <c r="A8421" s="425">
        <v>50055</v>
      </c>
      <c r="B8421" s="12">
        <v>15</v>
      </c>
      <c r="C8421" s="426">
        <v>19.542857142857144</v>
      </c>
      <c r="D8421" s="426">
        <v>26.316839999999999</v>
      </c>
      <c r="E8421" s="14">
        <v>3.3079685746657641</v>
      </c>
      <c r="F8421" s="14">
        <v>0</v>
      </c>
    </row>
    <row r="8422" spans="1:6" x14ac:dyDescent="0.3">
      <c r="A8422" s="425">
        <v>50056</v>
      </c>
      <c r="B8422" s="12">
        <v>16</v>
      </c>
      <c r="C8422" s="426">
        <v>12.549999999999999</v>
      </c>
      <c r="D8422" s="426">
        <v>26.575400000000002</v>
      </c>
      <c r="E8422" s="14">
        <v>3.4130834551385565</v>
      </c>
      <c r="F8422" s="14">
        <v>0</v>
      </c>
    </row>
    <row r="8423" spans="1:6" x14ac:dyDescent="0.3">
      <c r="A8423" s="425">
        <v>50057</v>
      </c>
      <c r="B8423" s="12">
        <v>17</v>
      </c>
      <c r="C8423" s="426">
        <v>8</v>
      </c>
      <c r="D8423" s="426">
        <v>26.636839999999999</v>
      </c>
      <c r="E8423" s="14">
        <v>3.4384907364441695</v>
      </c>
      <c r="F8423" s="14">
        <v>0</v>
      </c>
    </row>
    <row r="8424" spans="1:6" x14ac:dyDescent="0.3">
      <c r="A8424" s="425">
        <v>50058</v>
      </c>
      <c r="B8424" s="12">
        <v>18</v>
      </c>
      <c r="C8424" s="426">
        <v>15.622222222222222</v>
      </c>
      <c r="D8424" s="426">
        <v>26.59844</v>
      </c>
      <c r="E8424" s="14">
        <v>3.4225917941745738</v>
      </c>
      <c r="F8424" s="14">
        <v>0</v>
      </c>
    </row>
    <row r="8425" spans="1:6" x14ac:dyDescent="0.3">
      <c r="A8425" s="425">
        <v>50059</v>
      </c>
      <c r="B8425" s="12">
        <v>19</v>
      </c>
      <c r="C8425" s="426">
        <v>5.54</v>
      </c>
      <c r="D8425" s="426">
        <v>26.368040000000001</v>
      </c>
      <c r="E8425" s="14">
        <v>3.3285522193021064</v>
      </c>
      <c r="F8425" s="14">
        <v>0</v>
      </c>
    </row>
    <row r="8426" spans="1:6" x14ac:dyDescent="0.3">
      <c r="A8426" s="425">
        <v>50060</v>
      </c>
      <c r="B8426" s="12">
        <v>20</v>
      </c>
      <c r="C8426" s="426">
        <v>7.6950000000000003</v>
      </c>
      <c r="D8426" s="426">
        <v>26.475559999999998</v>
      </c>
      <c r="E8426" s="14">
        <v>3.3721490359723365</v>
      </c>
      <c r="F8426" s="14">
        <v>0</v>
      </c>
    </row>
    <row r="8427" spans="1:6" x14ac:dyDescent="0.3">
      <c r="A8427" s="425">
        <v>50061</v>
      </c>
      <c r="B8427" s="12">
        <v>21</v>
      </c>
      <c r="C8427" s="426">
        <v>2.5062500000000001</v>
      </c>
      <c r="D8427" s="426">
        <v>26.713639999999998</v>
      </c>
      <c r="E8427" s="14">
        <v>3.4704828510289718</v>
      </c>
      <c r="F8427" s="14">
        <v>0</v>
      </c>
    </row>
    <row r="8428" spans="1:6" x14ac:dyDescent="0.3">
      <c r="A8428" s="425">
        <v>50062</v>
      </c>
      <c r="B8428" s="12">
        <v>22</v>
      </c>
      <c r="C8428" s="426">
        <v>12.11</v>
      </c>
      <c r="D8428" s="426">
        <v>26.626600000000003</v>
      </c>
      <c r="E8428" s="14">
        <v>3.4342446945165999</v>
      </c>
      <c r="F8428" s="14">
        <v>0</v>
      </c>
    </row>
    <row r="8429" spans="1:6" x14ac:dyDescent="0.3">
      <c r="A8429" s="425">
        <v>50063</v>
      </c>
      <c r="B8429" s="12">
        <v>23</v>
      </c>
      <c r="C8429" s="426">
        <v>5.6444444444444439</v>
      </c>
      <c r="D8429" s="426">
        <v>26.721320000000002</v>
      </c>
      <c r="E8429" s="14">
        <v>3.473696326564276</v>
      </c>
      <c r="F8429" s="14">
        <v>0</v>
      </c>
    </row>
    <row r="8430" spans="1:6" x14ac:dyDescent="0.3">
      <c r="A8430" s="425">
        <v>50064</v>
      </c>
      <c r="B8430" s="12">
        <v>24</v>
      </c>
      <c r="C8430" s="426">
        <v>1.03125</v>
      </c>
      <c r="D8430" s="426">
        <v>26.667559999999998</v>
      </c>
      <c r="E8430" s="14">
        <v>3.451256480250513</v>
      </c>
      <c r="F8430" s="14">
        <v>0</v>
      </c>
    </row>
    <row r="8431" spans="1:6" x14ac:dyDescent="0.3">
      <c r="A8431" s="425">
        <v>50065</v>
      </c>
      <c r="B8431" s="12">
        <v>25</v>
      </c>
      <c r="C8431" s="426">
        <v>3.2600000000000002</v>
      </c>
      <c r="D8431" s="426">
        <v>26.734120000000004</v>
      </c>
      <c r="E8431" s="14">
        <v>3.4790578889487258</v>
      </c>
      <c r="F8431" s="14">
        <v>0</v>
      </c>
    </row>
    <row r="8432" spans="1:6" x14ac:dyDescent="0.3">
      <c r="A8432" s="425">
        <v>50066</v>
      </c>
      <c r="B8432" s="12">
        <v>26</v>
      </c>
      <c r="C8432" s="426">
        <v>4.6375000000000002</v>
      </c>
      <c r="D8432" s="426">
        <v>26.585639999999998</v>
      </c>
      <c r="E8432" s="14">
        <v>3.4173065125242172</v>
      </c>
      <c r="F8432" s="14">
        <v>0</v>
      </c>
    </row>
    <row r="8433" spans="1:6" x14ac:dyDescent="0.3">
      <c r="A8433" s="425">
        <v>50067</v>
      </c>
      <c r="B8433" s="12">
        <v>27</v>
      </c>
      <c r="C8433" s="426">
        <v>12.264999999999999</v>
      </c>
      <c r="D8433" s="426">
        <v>26.59076</v>
      </c>
      <c r="E8433" s="14">
        <v>3.4194197637058745</v>
      </c>
      <c r="F8433" s="14">
        <v>0</v>
      </c>
    </row>
    <row r="8434" spans="1:6" x14ac:dyDescent="0.3">
      <c r="A8434" s="425">
        <v>50068</v>
      </c>
      <c r="B8434" s="12">
        <v>28</v>
      </c>
      <c r="C8434" s="426">
        <v>2.1222222222222222</v>
      </c>
      <c r="D8434" s="426">
        <v>26.529320000000002</v>
      </c>
      <c r="E8434" s="14">
        <v>3.3941364978127977</v>
      </c>
      <c r="F8434" s="14">
        <v>0</v>
      </c>
    </row>
    <row r="8435" spans="1:6" x14ac:dyDescent="0.3">
      <c r="A8435" s="425">
        <v>50069</v>
      </c>
      <c r="B8435" s="12">
        <v>29</v>
      </c>
      <c r="C8435" s="426">
        <v>4.9849999999999994</v>
      </c>
      <c r="D8435" s="426">
        <v>26.465888888888891</v>
      </c>
      <c r="E8435" s="14">
        <v>3.3682070110553153</v>
      </c>
      <c r="F8435" s="14">
        <v>0</v>
      </c>
    </row>
    <row r="8436" spans="1:6" x14ac:dyDescent="0.3">
      <c r="A8436" s="425">
        <v>50070</v>
      </c>
      <c r="B8436" s="12">
        <v>30</v>
      </c>
      <c r="C8436" s="426">
        <v>23.512499999999999</v>
      </c>
      <c r="D8436" s="426">
        <v>26.639400000000002</v>
      </c>
      <c r="E8436" s="14">
        <v>3.4395529659074855</v>
      </c>
      <c r="F8436" s="14">
        <v>0</v>
      </c>
    </row>
    <row r="8437" spans="1:6" x14ac:dyDescent="0.3">
      <c r="A8437" s="425">
        <v>50071</v>
      </c>
      <c r="B8437" s="12">
        <v>31</v>
      </c>
      <c r="C8437" s="426">
        <v>7.1099999999999994</v>
      </c>
      <c r="D8437" s="426">
        <v>26.398759999999999</v>
      </c>
      <c r="E8437" s="14">
        <v>3.3409570895002476</v>
      </c>
      <c r="F8437" s="14">
        <v>0</v>
      </c>
    </row>
    <row r="8438" spans="1:6" x14ac:dyDescent="0.3">
      <c r="A8438" s="425">
        <v>50072</v>
      </c>
      <c r="B8438" s="12">
        <v>32</v>
      </c>
      <c r="C8438" s="426">
        <v>12.071428571428571</v>
      </c>
      <c r="D8438" s="426">
        <v>26.398759999999999</v>
      </c>
      <c r="E8438" s="14">
        <v>3.3137948367400822</v>
      </c>
      <c r="F8438" s="14">
        <v>0</v>
      </c>
    </row>
    <row r="8439" spans="1:6" x14ac:dyDescent="0.3">
      <c r="A8439" s="425">
        <v>50073</v>
      </c>
      <c r="B8439" s="12">
        <v>33</v>
      </c>
      <c r="C8439" s="426">
        <v>16.84375</v>
      </c>
      <c r="D8439" s="426">
        <v>26.304040000000004</v>
      </c>
      <c r="E8439" s="14">
        <v>3.2759880825449814</v>
      </c>
      <c r="F8439" s="14">
        <v>0</v>
      </c>
    </row>
    <row r="8440" spans="1:6" x14ac:dyDescent="0.3">
      <c r="A8440" s="425">
        <v>50074</v>
      </c>
      <c r="B8440" s="12">
        <v>34</v>
      </c>
      <c r="C8440" s="426">
        <v>8.9500000000000011</v>
      </c>
      <c r="D8440" s="426">
        <v>26.457639999999998</v>
      </c>
      <c r="E8440" s="14">
        <v>3.3374914326724672</v>
      </c>
      <c r="F8440" s="14">
        <v>0</v>
      </c>
    </row>
    <row r="8441" spans="1:6" x14ac:dyDescent="0.3">
      <c r="A8441" s="425">
        <v>50075</v>
      </c>
      <c r="B8441" s="12">
        <v>35</v>
      </c>
      <c r="C8441" s="426">
        <v>3.4833333333333334</v>
      </c>
      <c r="D8441" s="426">
        <v>26.48836</v>
      </c>
      <c r="E8441" s="14">
        <v>3.349914383142397</v>
      </c>
      <c r="F8441" s="14">
        <v>0</v>
      </c>
    </row>
    <row r="8442" spans="1:6" x14ac:dyDescent="0.3">
      <c r="A8442" s="425">
        <v>50076</v>
      </c>
      <c r="B8442" s="12">
        <v>36</v>
      </c>
      <c r="C8442" s="426">
        <v>8.6</v>
      </c>
      <c r="D8442" s="426">
        <v>26.403880000000001</v>
      </c>
      <c r="E8442" s="14">
        <v>3.315849465378963</v>
      </c>
      <c r="F8442" s="14">
        <v>0</v>
      </c>
    </row>
    <row r="8443" spans="1:6" x14ac:dyDescent="0.3">
      <c r="A8443" s="425">
        <v>50077</v>
      </c>
      <c r="B8443" s="12">
        <v>37</v>
      </c>
      <c r="C8443" s="426">
        <v>5.5277777777777777</v>
      </c>
      <c r="D8443" s="426">
        <v>26.659880000000001</v>
      </c>
      <c r="E8443" s="14">
        <v>3.4200281414433102</v>
      </c>
      <c r="F8443" s="14">
        <v>0</v>
      </c>
    </row>
    <row r="8444" spans="1:6" x14ac:dyDescent="0.3">
      <c r="A8444" s="425">
        <v>50078</v>
      </c>
      <c r="B8444" s="12">
        <v>38</v>
      </c>
      <c r="C8444" s="426">
        <v>10.029999999999999</v>
      </c>
      <c r="D8444" s="426">
        <v>26.50628</v>
      </c>
      <c r="E8444" s="14">
        <v>3.3571799729257874</v>
      </c>
      <c r="F8444" s="14">
        <v>0</v>
      </c>
    </row>
    <row r="8445" spans="1:6" x14ac:dyDescent="0.3">
      <c r="A8445" s="425">
        <v>50079</v>
      </c>
      <c r="B8445" s="12">
        <v>39</v>
      </c>
      <c r="C8445" s="426">
        <v>10.78888888888889</v>
      </c>
      <c r="D8445" s="426">
        <v>26.508839999999999</v>
      </c>
      <c r="E8445" s="14">
        <v>3.3582190499716496</v>
      </c>
      <c r="F8445" s="14">
        <v>0</v>
      </c>
    </row>
    <row r="8446" spans="1:6" x14ac:dyDescent="0.3">
      <c r="A8446" s="425">
        <v>50080</v>
      </c>
      <c r="B8446" s="12">
        <v>40</v>
      </c>
      <c r="C8446" s="426">
        <v>6.58</v>
      </c>
      <c r="D8446" s="426">
        <v>26.542120000000004</v>
      </c>
      <c r="E8446" s="14">
        <v>3.3717529040419318</v>
      </c>
      <c r="F8446" s="14">
        <v>0</v>
      </c>
    </row>
    <row r="8447" spans="1:6" x14ac:dyDescent="0.3">
      <c r="A8447" s="425">
        <v>50081</v>
      </c>
      <c r="B8447" s="12">
        <v>41</v>
      </c>
      <c r="C8447" s="426">
        <v>6.5055555555555555</v>
      </c>
      <c r="D8447" s="426">
        <v>26.437159999999999</v>
      </c>
      <c r="E8447" s="14">
        <v>3.3292321462019645</v>
      </c>
      <c r="F8447" s="14">
        <v>0</v>
      </c>
    </row>
    <row r="8448" spans="1:6" x14ac:dyDescent="0.3">
      <c r="A8448" s="425">
        <v>50082</v>
      </c>
      <c r="B8448" s="12">
        <v>42</v>
      </c>
      <c r="C8448" s="426">
        <v>10.490000000000002</v>
      </c>
      <c r="D8448" s="426">
        <v>26.411559999999998</v>
      </c>
      <c r="E8448" s="14">
        <v>3.3189335303552912</v>
      </c>
      <c r="F8448" s="14">
        <v>0</v>
      </c>
    </row>
    <row r="8449" spans="1:6" x14ac:dyDescent="0.3">
      <c r="A8449" s="425">
        <v>50083</v>
      </c>
      <c r="B8449" s="12">
        <v>43</v>
      </c>
      <c r="C8449" s="426">
        <v>17.12777777777778</v>
      </c>
      <c r="D8449" s="426">
        <v>26.352679999999999</v>
      </c>
      <c r="E8449" s="14">
        <v>3.2953540715741592</v>
      </c>
      <c r="F8449" s="14">
        <v>0</v>
      </c>
    </row>
    <row r="8450" spans="1:6" x14ac:dyDescent="0.3">
      <c r="A8450" s="425">
        <v>50084</v>
      </c>
      <c r="B8450" s="12">
        <v>44</v>
      </c>
      <c r="C8450" s="426">
        <v>5.0250000000000004</v>
      </c>
      <c r="D8450" s="426">
        <v>26.401320000000002</v>
      </c>
      <c r="E8450" s="14">
        <v>3.3148220096089664</v>
      </c>
      <c r="F8450" s="14">
        <v>0</v>
      </c>
    </row>
    <row r="8451" spans="1:6" x14ac:dyDescent="0.3">
      <c r="A8451" s="425">
        <v>50085</v>
      </c>
      <c r="B8451" s="12">
        <v>45</v>
      </c>
      <c r="C8451" s="426">
        <v>17.324999999999999</v>
      </c>
      <c r="D8451" s="426">
        <v>26.377711111111111</v>
      </c>
      <c r="E8451" s="14">
        <v>3.3053599155901288</v>
      </c>
      <c r="F8451" s="14">
        <v>0</v>
      </c>
    </row>
    <row r="8452" spans="1:6" x14ac:dyDescent="0.3">
      <c r="A8452" s="425">
        <v>50086</v>
      </c>
      <c r="B8452" s="12">
        <v>46</v>
      </c>
      <c r="C8452" s="426">
        <v>1.9666666666666666</v>
      </c>
      <c r="D8452" s="426">
        <v>26.389088888888889</v>
      </c>
      <c r="E8452" s="14">
        <v>3.3099169585459203</v>
      </c>
      <c r="F8452" s="14">
        <v>0</v>
      </c>
    </row>
    <row r="8453" spans="1:6" x14ac:dyDescent="0.3">
      <c r="A8453" s="425">
        <v>50087</v>
      </c>
      <c r="B8453" s="12">
        <v>47</v>
      </c>
      <c r="C8453" s="426">
        <v>11.284999999999998</v>
      </c>
      <c r="D8453" s="426">
        <v>26.329640000000005</v>
      </c>
      <c r="E8453" s="14">
        <v>3.2861680109529412</v>
      </c>
      <c r="F8453" s="14">
        <v>0</v>
      </c>
    </row>
    <row r="8454" spans="1:6" x14ac:dyDescent="0.3">
      <c r="A8454" s="425">
        <v>50088</v>
      </c>
      <c r="B8454" s="12">
        <v>48</v>
      </c>
      <c r="C8454" s="426">
        <v>5.7700000000000005</v>
      </c>
      <c r="D8454" s="426">
        <v>26.283560000000001</v>
      </c>
      <c r="E8454" s="14">
        <v>3.2678644387754767</v>
      </c>
      <c r="F8454" s="14">
        <v>0</v>
      </c>
    </row>
    <row r="8455" spans="1:6" x14ac:dyDescent="0.3">
      <c r="A8455" s="425">
        <v>50089</v>
      </c>
      <c r="B8455" s="12">
        <v>49</v>
      </c>
      <c r="C8455" s="426">
        <v>14.875</v>
      </c>
      <c r="D8455" s="426">
        <v>26.311720000000001</v>
      </c>
      <c r="E8455" s="14">
        <v>3.279039099799665</v>
      </c>
      <c r="F8455" s="14">
        <v>0</v>
      </c>
    </row>
    <row r="8456" spans="1:6" x14ac:dyDescent="0.3">
      <c r="A8456" s="425">
        <v>50090</v>
      </c>
      <c r="B8456" s="12">
        <v>50</v>
      </c>
      <c r="C8456" s="426">
        <v>13.855</v>
      </c>
      <c r="D8456" s="426">
        <v>26.201640000000005</v>
      </c>
      <c r="E8456" s="14">
        <v>3.2355500206609391</v>
      </c>
      <c r="F8456" s="14">
        <v>0</v>
      </c>
    </row>
    <row r="8457" spans="1:6" x14ac:dyDescent="0.3">
      <c r="A8457" s="425">
        <v>50091</v>
      </c>
      <c r="B8457" s="12">
        <v>51</v>
      </c>
      <c r="C8457" s="426">
        <v>4.9666666666666668</v>
      </c>
      <c r="D8457" s="426">
        <v>26.48068</v>
      </c>
      <c r="E8457" s="14">
        <v>3.3468048162069746</v>
      </c>
      <c r="F8457" s="14">
        <v>0</v>
      </c>
    </row>
    <row r="8458" spans="1:6" x14ac:dyDescent="0.3">
      <c r="A8458" s="425">
        <v>50092</v>
      </c>
      <c r="B8458" s="12">
        <v>52</v>
      </c>
      <c r="C8458" s="426">
        <v>10.005555555555553</v>
      </c>
      <c r="D8458" s="426">
        <v>26.237480000000001</v>
      </c>
      <c r="E8458" s="14">
        <v>3.2496521386892354</v>
      </c>
      <c r="F8458" s="14">
        <v>0</v>
      </c>
    </row>
    <row r="8459" spans="1:6" x14ac:dyDescent="0.3">
      <c r="A8459" s="425">
        <v>50093</v>
      </c>
      <c r="B8459" s="12">
        <v>53</v>
      </c>
      <c r="C8459" s="426">
        <v>7.5650000000000004</v>
      </c>
      <c r="D8459" s="426">
        <v>26.47044</v>
      </c>
      <c r="E8459" s="14">
        <v>3.3426626987086192</v>
      </c>
      <c r="F8459" s="14">
        <v>0</v>
      </c>
    </row>
    <row r="8460" spans="1:6" x14ac:dyDescent="0.3">
      <c r="A8460" s="425">
        <v>50094</v>
      </c>
      <c r="B8460" s="12">
        <v>54</v>
      </c>
      <c r="C8460" s="426">
        <v>12.25</v>
      </c>
      <c r="D8460" s="426">
        <v>26.490919999999999</v>
      </c>
      <c r="E8460" s="14">
        <v>3.3509514729849936</v>
      </c>
      <c r="F8460" s="14">
        <v>0</v>
      </c>
    </row>
    <row r="8461" spans="1:6" x14ac:dyDescent="0.3">
      <c r="A8461" s="425">
        <v>50095</v>
      </c>
      <c r="B8461" s="12">
        <v>55</v>
      </c>
      <c r="C8461" s="426">
        <v>9.21875</v>
      </c>
      <c r="D8461" s="426">
        <v>26.513960000000004</v>
      </c>
      <c r="E8461" s="14">
        <v>3.360298056058276</v>
      </c>
      <c r="F8461" s="14">
        <v>0</v>
      </c>
    </row>
    <row r="8462" spans="1:6" x14ac:dyDescent="0.3">
      <c r="A8462" s="425">
        <v>50096</v>
      </c>
      <c r="B8462" s="12">
        <v>56</v>
      </c>
      <c r="C8462" s="426">
        <v>7.7111111111111104</v>
      </c>
      <c r="D8462" s="426">
        <v>26.593320000000002</v>
      </c>
      <c r="E8462" s="14">
        <v>3.392668065375716</v>
      </c>
      <c r="F8462" s="14">
        <v>0</v>
      </c>
    </row>
    <row r="8463" spans="1:6" x14ac:dyDescent="0.3">
      <c r="A8463" s="425">
        <v>50097</v>
      </c>
      <c r="B8463" s="12">
        <v>57</v>
      </c>
      <c r="C8463" s="426">
        <v>7.8250000000000002</v>
      </c>
      <c r="D8463" s="426">
        <v>26.577960000000004</v>
      </c>
      <c r="E8463" s="14">
        <v>3.3863815630015521</v>
      </c>
      <c r="F8463" s="14">
        <v>0</v>
      </c>
    </row>
    <row r="8464" spans="1:6" x14ac:dyDescent="0.3">
      <c r="A8464" s="425">
        <v>50098</v>
      </c>
      <c r="B8464" s="12">
        <v>58</v>
      </c>
      <c r="C8464" s="426">
        <v>7.3944444444444439</v>
      </c>
      <c r="D8464" s="426">
        <v>26.409000000000006</v>
      </c>
      <c r="E8464" s="14">
        <v>3.3179052257261641</v>
      </c>
      <c r="F8464" s="14">
        <v>0</v>
      </c>
    </row>
    <row r="8465" spans="1:6" x14ac:dyDescent="0.3">
      <c r="A8465" s="425">
        <v>50099</v>
      </c>
      <c r="B8465" s="12">
        <v>59</v>
      </c>
      <c r="C8465" s="426">
        <v>9.0055555555555546</v>
      </c>
      <c r="D8465" s="426">
        <v>26.542120000000004</v>
      </c>
      <c r="E8465" s="14">
        <v>3.3717529040419318</v>
      </c>
      <c r="F8465" s="14">
        <v>0</v>
      </c>
    </row>
    <row r="8466" spans="1:6" x14ac:dyDescent="0.3">
      <c r="A8466" s="425">
        <v>50100</v>
      </c>
      <c r="B8466" s="12">
        <v>60</v>
      </c>
      <c r="C8466" s="426">
        <v>10.668749999999999</v>
      </c>
      <c r="D8466" s="426">
        <v>26.48836</v>
      </c>
      <c r="E8466" s="14">
        <v>3.3224560685264759</v>
      </c>
      <c r="F8466" s="14">
        <v>0</v>
      </c>
    </row>
    <row r="8467" spans="1:6" x14ac:dyDescent="0.3">
      <c r="A8467" s="425">
        <v>50101</v>
      </c>
      <c r="B8467" s="12">
        <v>61</v>
      </c>
      <c r="C8467" s="426">
        <v>13.237500000000001</v>
      </c>
      <c r="D8467" s="426">
        <v>26.411559999999998</v>
      </c>
      <c r="E8467" s="14">
        <v>3.2917291571556584</v>
      </c>
      <c r="F8467" s="14">
        <v>0</v>
      </c>
    </row>
    <row r="8468" spans="1:6" x14ac:dyDescent="0.3">
      <c r="A8468" s="425">
        <v>50102</v>
      </c>
      <c r="B8468" s="12">
        <v>62</v>
      </c>
      <c r="C8468" s="426">
        <v>13.399999999999999</v>
      </c>
      <c r="D8468" s="426">
        <v>26.096679999999999</v>
      </c>
      <c r="E8468" s="14">
        <v>3.1683823955380843</v>
      </c>
      <c r="F8468" s="14">
        <v>0</v>
      </c>
    </row>
    <row r="8469" spans="1:6" x14ac:dyDescent="0.3">
      <c r="A8469" s="425">
        <v>50103</v>
      </c>
      <c r="B8469" s="12">
        <v>63</v>
      </c>
      <c r="C8469" s="426">
        <v>11.177777777777779</v>
      </c>
      <c r="D8469" s="426">
        <v>26.209320000000002</v>
      </c>
      <c r="E8469" s="14">
        <v>3.2120216329933178</v>
      </c>
      <c r="F8469" s="14">
        <v>0</v>
      </c>
    </row>
    <row r="8470" spans="1:6" x14ac:dyDescent="0.3">
      <c r="A8470" s="425">
        <v>50104</v>
      </c>
      <c r="B8470" s="12">
        <v>64</v>
      </c>
      <c r="C8470" s="426">
        <v>8.9050000000000011</v>
      </c>
      <c r="D8470" s="426">
        <v>26.362920000000003</v>
      </c>
      <c r="E8470" s="14">
        <v>3.2723994828205978</v>
      </c>
      <c r="F8470" s="14">
        <v>0</v>
      </c>
    </row>
    <row r="8471" spans="1:6" x14ac:dyDescent="0.3">
      <c r="A8471" s="425">
        <v>50105</v>
      </c>
      <c r="B8471" s="12">
        <v>65</v>
      </c>
      <c r="C8471" s="426">
        <v>2.7571428571428571</v>
      </c>
      <c r="D8471" s="426">
        <v>26.588200000000001</v>
      </c>
      <c r="E8471" s="14">
        <v>3.3627798564298299</v>
      </c>
      <c r="F8471" s="14">
        <v>0</v>
      </c>
    </row>
    <row r="8472" spans="1:6" x14ac:dyDescent="0.3">
      <c r="A8472" s="425">
        <v>50106</v>
      </c>
      <c r="B8472" s="12">
        <v>66</v>
      </c>
      <c r="C8472" s="426">
        <v>15.13125</v>
      </c>
      <c r="D8472" s="426">
        <v>26.401320000000002</v>
      </c>
      <c r="E8472" s="14">
        <v>3.287651337399057</v>
      </c>
      <c r="F8472" s="14">
        <v>0</v>
      </c>
    </row>
    <row r="8473" spans="1:6" x14ac:dyDescent="0.3">
      <c r="A8473" s="425">
        <v>50107</v>
      </c>
      <c r="B8473" s="12">
        <v>67</v>
      </c>
      <c r="C8473" s="426">
        <v>17.407142857142855</v>
      </c>
      <c r="D8473" s="426">
        <v>26.4602</v>
      </c>
      <c r="E8473" s="14">
        <v>3.3111601588419477</v>
      </c>
      <c r="F8473" s="14">
        <v>0</v>
      </c>
    </row>
    <row r="8474" spans="1:6" x14ac:dyDescent="0.3">
      <c r="A8474" s="425">
        <v>50108</v>
      </c>
      <c r="B8474" s="12">
        <v>68</v>
      </c>
      <c r="C8474" s="426">
        <v>0.99375000000000002</v>
      </c>
      <c r="D8474" s="426">
        <v>26.595880000000001</v>
      </c>
      <c r="E8474" s="14">
        <v>3.3658994616454625</v>
      </c>
      <c r="F8474" s="14">
        <v>0</v>
      </c>
    </row>
    <row r="8475" spans="1:6" x14ac:dyDescent="0.3">
      <c r="A8475" s="425">
        <v>50109</v>
      </c>
      <c r="B8475" s="12">
        <v>69</v>
      </c>
      <c r="C8475" s="426">
        <v>2.0874999999999999</v>
      </c>
      <c r="D8475" s="426">
        <v>26.501159999999999</v>
      </c>
      <c r="E8475" s="14">
        <v>3.3276018291365066</v>
      </c>
      <c r="F8475" s="14">
        <v>0</v>
      </c>
    </row>
    <row r="8476" spans="1:6" x14ac:dyDescent="0.3">
      <c r="A8476" s="425">
        <v>50110</v>
      </c>
      <c r="B8476" s="12">
        <v>70</v>
      </c>
      <c r="C8476" s="426">
        <v>15.242857142857144</v>
      </c>
      <c r="D8476" s="426">
        <v>26.429480000000002</v>
      </c>
      <c r="E8476" s="14">
        <v>3.2988761491029455</v>
      </c>
      <c r="F8476" s="14">
        <v>0</v>
      </c>
    </row>
    <row r="8477" spans="1:6" x14ac:dyDescent="0.3">
      <c r="A8477" s="425">
        <v>50111</v>
      </c>
      <c r="B8477" s="12">
        <v>71</v>
      </c>
      <c r="C8477" s="426">
        <v>13.154999999999998</v>
      </c>
      <c r="D8477" s="426">
        <v>26.117159999999998</v>
      </c>
      <c r="E8477" s="14">
        <v>3.1762767773521445</v>
      </c>
      <c r="F8477" s="14">
        <v>0</v>
      </c>
    </row>
    <row r="8478" spans="1:6" x14ac:dyDescent="0.3">
      <c r="A8478" s="425">
        <v>50112</v>
      </c>
      <c r="B8478" s="12">
        <v>72</v>
      </c>
      <c r="C8478" s="426">
        <v>24.745000000000001</v>
      </c>
      <c r="D8478" s="426">
        <v>26.408999999999999</v>
      </c>
      <c r="E8478" s="14">
        <v>3.290709281252997</v>
      </c>
      <c r="F8478" s="14">
        <v>0</v>
      </c>
    </row>
    <row r="8479" spans="1:6" x14ac:dyDescent="0.3">
      <c r="A8479" s="425">
        <v>50113</v>
      </c>
      <c r="B8479" s="12">
        <v>73</v>
      </c>
      <c r="C8479" s="426">
        <v>20.672222222222224</v>
      </c>
      <c r="D8479" s="426">
        <v>26.133088888888892</v>
      </c>
      <c r="E8479" s="14">
        <v>3.182429139166886</v>
      </c>
      <c r="F8479" s="14">
        <v>0</v>
      </c>
    </row>
    <row r="8480" spans="1:6" x14ac:dyDescent="0.3">
      <c r="A8480" s="425">
        <v>50114</v>
      </c>
      <c r="B8480" s="12">
        <v>74</v>
      </c>
      <c r="C8480" s="426">
        <v>21.758333333333336</v>
      </c>
      <c r="D8480" s="426">
        <v>26.554066666666671</v>
      </c>
      <c r="E8480" s="14">
        <v>3.3489456910952109</v>
      </c>
      <c r="F8480" s="14">
        <v>0</v>
      </c>
    </row>
    <row r="8481" spans="1:6" x14ac:dyDescent="0.3">
      <c r="A8481" s="425">
        <v>50115</v>
      </c>
      <c r="B8481" s="12">
        <v>75</v>
      </c>
      <c r="C8481" s="426">
        <v>8.1624999999999996</v>
      </c>
      <c r="D8481" s="426">
        <v>26.571133333333336</v>
      </c>
      <c r="E8481" s="14">
        <v>3.3558565007513397</v>
      </c>
      <c r="F8481" s="14">
        <v>0</v>
      </c>
    </row>
    <row r="8482" spans="1:6" x14ac:dyDescent="0.3">
      <c r="A8482" s="425">
        <v>50116</v>
      </c>
      <c r="B8482" s="12">
        <v>76</v>
      </c>
      <c r="C8482" s="426">
        <v>8.1444444444444439</v>
      </c>
      <c r="D8482" s="426">
        <v>26.704822222222223</v>
      </c>
      <c r="E8482" s="14">
        <v>3.4104258309531628</v>
      </c>
      <c r="F8482" s="14">
        <v>0</v>
      </c>
    </row>
    <row r="8483" spans="1:6" x14ac:dyDescent="0.3">
      <c r="A8483" s="425">
        <v>50117</v>
      </c>
      <c r="B8483" s="12">
        <v>77</v>
      </c>
      <c r="C8483" s="426">
        <v>5.6333333333333337</v>
      </c>
      <c r="D8483" s="426">
        <v>26.5626</v>
      </c>
      <c r="E8483" s="14">
        <v>3.3523995281445873</v>
      </c>
      <c r="F8483" s="14">
        <v>0</v>
      </c>
    </row>
    <row r="8484" spans="1:6" x14ac:dyDescent="0.3">
      <c r="A8484" s="425">
        <v>50118</v>
      </c>
      <c r="B8484" s="12">
        <v>78</v>
      </c>
      <c r="C8484" s="426">
        <v>7.6388888888888875</v>
      </c>
      <c r="D8484" s="426">
        <v>26.591044444444446</v>
      </c>
      <c r="E8484" s="14">
        <v>3.363934969327588</v>
      </c>
      <c r="F8484" s="14">
        <v>0</v>
      </c>
    </row>
    <row r="8485" spans="1:6" x14ac:dyDescent="0.3">
      <c r="A8485" s="425">
        <v>50119</v>
      </c>
      <c r="B8485" s="12">
        <v>79</v>
      </c>
      <c r="C8485" s="426">
        <v>7.8611111111111107</v>
      </c>
      <c r="D8485" s="426">
        <v>26.480111111111114</v>
      </c>
      <c r="E8485" s="14">
        <v>3.3191436403212284</v>
      </c>
      <c r="F8485" s="14">
        <v>0</v>
      </c>
    </row>
    <row r="8486" spans="1:6" x14ac:dyDescent="0.3">
      <c r="A8486" s="425">
        <v>50120</v>
      </c>
      <c r="B8486" s="12">
        <v>80</v>
      </c>
      <c r="C8486" s="426">
        <v>19.727777777777781</v>
      </c>
      <c r="D8486" s="426">
        <v>26.448822222222226</v>
      </c>
      <c r="E8486" s="14">
        <v>3.3066058070252335</v>
      </c>
      <c r="F8486" s="14">
        <v>0</v>
      </c>
    </row>
    <row r="8487" spans="1:6" x14ac:dyDescent="0.3">
      <c r="A8487" s="425">
        <v>50121</v>
      </c>
      <c r="B8487" s="12">
        <v>81</v>
      </c>
      <c r="C8487" s="426">
        <v>21.9375</v>
      </c>
      <c r="D8487" s="426">
        <v>26.229800000000004</v>
      </c>
      <c r="E8487" s="14">
        <v>3.2200139329365824</v>
      </c>
      <c r="F8487" s="14">
        <v>0</v>
      </c>
    </row>
    <row r="8488" spans="1:6" x14ac:dyDescent="0.3">
      <c r="A8488" s="425">
        <v>50122</v>
      </c>
      <c r="B8488" s="12">
        <v>82</v>
      </c>
      <c r="C8488" s="426">
        <v>12.483333333333333</v>
      </c>
      <c r="D8488" s="426">
        <v>26.539844444444448</v>
      </c>
      <c r="E8488" s="14">
        <v>3.343196261341701</v>
      </c>
      <c r="F8488" s="14">
        <v>0</v>
      </c>
    </row>
    <row r="8489" spans="1:6" x14ac:dyDescent="0.3">
      <c r="A8489" s="425">
        <v>50123</v>
      </c>
      <c r="B8489" s="12">
        <v>83</v>
      </c>
      <c r="C8489" s="426">
        <v>1.51</v>
      </c>
      <c r="D8489" s="426">
        <v>26.448822222222223</v>
      </c>
      <c r="E8489" s="14">
        <v>3.3066058070252335</v>
      </c>
      <c r="F8489" s="14">
        <v>0</v>
      </c>
    </row>
    <row r="8490" spans="1:6" x14ac:dyDescent="0.3">
      <c r="A8490" s="425">
        <v>50124</v>
      </c>
      <c r="B8490" s="12">
        <v>84</v>
      </c>
      <c r="C8490" s="426">
        <v>6.1111111111111107</v>
      </c>
      <c r="D8490" s="426">
        <v>26.497177777777779</v>
      </c>
      <c r="E8490" s="14">
        <v>3.3260001716164043</v>
      </c>
      <c r="F8490" s="14">
        <v>0</v>
      </c>
    </row>
    <row r="8491" spans="1:6" x14ac:dyDescent="0.3">
      <c r="A8491" s="425">
        <v>50125</v>
      </c>
      <c r="B8491" s="12">
        <v>85</v>
      </c>
      <c r="C8491" s="426">
        <v>5.625</v>
      </c>
      <c r="D8491" s="426">
        <v>26.610955555555556</v>
      </c>
      <c r="E8491" s="14">
        <v>3.3720305264747359</v>
      </c>
      <c r="F8491" s="14">
        <v>0</v>
      </c>
    </row>
    <row r="8492" spans="1:6" x14ac:dyDescent="0.3">
      <c r="A8492" s="425">
        <v>50126</v>
      </c>
      <c r="B8492" s="12">
        <v>86</v>
      </c>
      <c r="C8492" s="426">
        <v>9.7833333333333332</v>
      </c>
      <c r="D8492" s="426">
        <v>26.463044444444449</v>
      </c>
      <c r="E8492" s="14">
        <v>3.31229961452896</v>
      </c>
      <c r="F8492" s="14">
        <v>0</v>
      </c>
    </row>
    <row r="8493" spans="1:6" x14ac:dyDescent="0.3">
      <c r="A8493" s="425">
        <v>50127</v>
      </c>
      <c r="B8493" s="12">
        <v>87</v>
      </c>
      <c r="C8493" s="426">
        <v>0.35000000000000003</v>
      </c>
      <c r="D8493" s="426">
        <v>26.511400000000002</v>
      </c>
      <c r="E8493" s="14">
        <v>3.3317235059989345</v>
      </c>
      <c r="F8493" s="14">
        <v>0</v>
      </c>
    </row>
    <row r="8494" spans="1:6" x14ac:dyDescent="0.3">
      <c r="A8494" s="425">
        <v>50128</v>
      </c>
      <c r="B8494" s="12">
        <v>88</v>
      </c>
      <c r="C8494" s="426">
        <v>11.795000000000002</v>
      </c>
      <c r="D8494" s="426">
        <v>26.5626</v>
      </c>
      <c r="E8494" s="14">
        <v>3.3523995281445873</v>
      </c>
      <c r="F8494" s="14">
        <v>0</v>
      </c>
    </row>
    <row r="8495" spans="1:6" x14ac:dyDescent="0.3">
      <c r="A8495" s="425">
        <v>50129</v>
      </c>
      <c r="B8495" s="12">
        <v>89</v>
      </c>
      <c r="C8495" s="426">
        <v>4.21</v>
      </c>
      <c r="D8495" s="426">
        <v>26.608111111111114</v>
      </c>
      <c r="E8495" s="14">
        <v>3.3708729716157024</v>
      </c>
      <c r="F8495" s="14">
        <v>0</v>
      </c>
    </row>
    <row r="8496" spans="1:6" x14ac:dyDescent="0.3">
      <c r="A8496" s="425">
        <v>50130</v>
      </c>
      <c r="B8496" s="12">
        <v>90</v>
      </c>
      <c r="C8496" s="426">
        <v>2.8</v>
      </c>
      <c r="D8496" s="426">
        <v>26.426066666666671</v>
      </c>
      <c r="E8496" s="14">
        <v>3.2975137565263752</v>
      </c>
      <c r="F8496" s="14">
        <v>0</v>
      </c>
    </row>
    <row r="8497" spans="1:6" x14ac:dyDescent="0.3">
      <c r="A8497" s="425">
        <v>50131</v>
      </c>
      <c r="B8497" s="12">
        <v>91</v>
      </c>
      <c r="C8497" s="426">
        <v>7.9111111111111097</v>
      </c>
      <c r="D8497" s="426">
        <v>26.650777777777776</v>
      </c>
      <c r="E8497" s="14">
        <v>3.3602706987788382</v>
      </c>
      <c r="F8497" s="14">
        <v>0</v>
      </c>
    </row>
    <row r="8498" spans="1:6" x14ac:dyDescent="0.3">
      <c r="A8498" s="425">
        <v>50132</v>
      </c>
      <c r="B8498" s="12">
        <v>92</v>
      </c>
      <c r="C8498" s="426">
        <v>5.4562499999999998</v>
      </c>
      <c r="D8498" s="426">
        <v>26.579666666666668</v>
      </c>
      <c r="E8498" s="14">
        <v>3.3315536626747968</v>
      </c>
      <c r="F8498" s="14">
        <v>0</v>
      </c>
    </row>
    <row r="8499" spans="1:6" x14ac:dyDescent="0.3">
      <c r="A8499" s="425">
        <v>50133</v>
      </c>
      <c r="B8499" s="12">
        <v>93</v>
      </c>
      <c r="C8499" s="426">
        <v>4.3187499999999996</v>
      </c>
      <c r="D8499" s="426">
        <v>26.596733333333333</v>
      </c>
      <c r="E8499" s="14">
        <v>3.3384260245262194</v>
      </c>
      <c r="F8499" s="14">
        <v>0</v>
      </c>
    </row>
    <row r="8500" spans="1:6" x14ac:dyDescent="0.3">
      <c r="A8500" s="425">
        <v>50134</v>
      </c>
      <c r="B8500" s="12">
        <v>94</v>
      </c>
      <c r="C8500" s="426">
        <v>2.916666666666667</v>
      </c>
      <c r="D8500" s="426">
        <v>26.42037777777778</v>
      </c>
      <c r="E8500" s="14">
        <v>3.2680107884213543</v>
      </c>
      <c r="F8500" s="14">
        <v>0</v>
      </c>
    </row>
    <row r="8501" spans="1:6" x14ac:dyDescent="0.3">
      <c r="A8501" s="425">
        <v>50135</v>
      </c>
      <c r="B8501" s="12">
        <v>95</v>
      </c>
      <c r="C8501" s="426">
        <v>10.293749999999999</v>
      </c>
      <c r="D8501" s="426">
        <v>26.573977777777777</v>
      </c>
      <c r="E8501" s="14">
        <v>3.3292656415616806</v>
      </c>
      <c r="F8501" s="14">
        <v>0</v>
      </c>
    </row>
    <row r="8502" spans="1:6" x14ac:dyDescent="0.3">
      <c r="A8502" s="425">
        <v>50136</v>
      </c>
      <c r="B8502" s="12">
        <v>96</v>
      </c>
      <c r="C8502" s="426">
        <v>13.434999999999999</v>
      </c>
      <c r="D8502" s="426">
        <v>26.511400000000002</v>
      </c>
      <c r="E8502" s="14">
        <v>3.3041886009906789</v>
      </c>
      <c r="F8502" s="14">
        <v>0</v>
      </c>
    </row>
    <row r="8503" spans="1:6" x14ac:dyDescent="0.3">
      <c r="A8503" s="425">
        <v>50137</v>
      </c>
      <c r="B8503" s="12">
        <v>97</v>
      </c>
      <c r="C8503" s="426">
        <v>8.8062499999999986</v>
      </c>
      <c r="D8503" s="426">
        <v>26.29237777777778</v>
      </c>
      <c r="E8503" s="14">
        <v>3.2177310568444679</v>
      </c>
      <c r="F8503" s="14">
        <v>0</v>
      </c>
    </row>
    <row r="8504" spans="1:6" x14ac:dyDescent="0.3">
      <c r="A8504" s="425">
        <v>50138</v>
      </c>
      <c r="B8504" s="12">
        <v>98</v>
      </c>
      <c r="C8504" s="426">
        <v>13.922222222222222</v>
      </c>
      <c r="D8504" s="426">
        <v>26.400466666666667</v>
      </c>
      <c r="E8504" s="14">
        <v>3.2601438562824567</v>
      </c>
      <c r="F8504" s="14">
        <v>0</v>
      </c>
    </row>
    <row r="8505" spans="1:6" x14ac:dyDescent="0.3">
      <c r="A8505" s="425">
        <v>50139</v>
      </c>
      <c r="B8505" s="12">
        <v>99</v>
      </c>
      <c r="C8505" s="426">
        <v>5.1333333333333337</v>
      </c>
      <c r="D8505" s="426">
        <v>26.061977777777777</v>
      </c>
      <c r="E8505" s="14">
        <v>3.1289715764186097</v>
      </c>
      <c r="F8505" s="14">
        <v>0</v>
      </c>
    </row>
    <row r="8506" spans="1:6" x14ac:dyDescent="0.3">
      <c r="A8506" s="425">
        <v>50140</v>
      </c>
      <c r="B8506" s="12">
        <v>100</v>
      </c>
      <c r="C8506" s="426">
        <v>9.5749999999999993</v>
      </c>
      <c r="D8506" s="426">
        <v>26.201355555555558</v>
      </c>
      <c r="E8506" s="14">
        <v>3.1823983469223576</v>
      </c>
      <c r="F8506" s="14">
        <v>0</v>
      </c>
    </row>
    <row r="8507" spans="1:6" x14ac:dyDescent="0.3">
      <c r="A8507" s="425">
        <v>50141</v>
      </c>
      <c r="B8507" s="12">
        <v>101</v>
      </c>
      <c r="C8507" s="426">
        <v>9.1222222222222218</v>
      </c>
      <c r="D8507" s="426">
        <v>26.531311111111116</v>
      </c>
      <c r="E8507" s="14">
        <v>3.3121495350152972</v>
      </c>
      <c r="F8507" s="14">
        <v>0</v>
      </c>
    </row>
    <row r="8508" spans="1:6" x14ac:dyDescent="0.3">
      <c r="A8508" s="425">
        <v>50142</v>
      </c>
      <c r="B8508" s="12">
        <v>102</v>
      </c>
      <c r="C8508" s="426">
        <v>7.4149999999999991</v>
      </c>
      <c r="D8508" s="426">
        <v>26.44028888888889</v>
      </c>
      <c r="E8508" s="14">
        <v>3.2758945652759119</v>
      </c>
      <c r="F8508" s="14">
        <v>0</v>
      </c>
    </row>
    <row r="8509" spans="1:6" x14ac:dyDescent="0.3">
      <c r="A8509" s="425">
        <v>50143</v>
      </c>
      <c r="B8509" s="12">
        <v>103</v>
      </c>
      <c r="C8509" s="426">
        <v>7.1166666666666663</v>
      </c>
      <c r="D8509" s="426">
        <v>26.534155555555557</v>
      </c>
      <c r="E8509" s="14">
        <v>3.3132881915556802</v>
      </c>
      <c r="F8509" s="14">
        <v>0</v>
      </c>
    </row>
    <row r="8510" spans="1:6" x14ac:dyDescent="0.3">
      <c r="A8510" s="425">
        <v>50144</v>
      </c>
      <c r="B8510" s="12">
        <v>104</v>
      </c>
      <c r="C8510" s="426">
        <v>2.5812499999999998</v>
      </c>
      <c r="D8510" s="426">
        <v>26.5626</v>
      </c>
      <c r="E8510" s="14">
        <v>3.3246937469202513</v>
      </c>
      <c r="F8510" s="14">
        <v>0</v>
      </c>
    </row>
    <row r="8511" spans="1:6" x14ac:dyDescent="0.3">
      <c r="A8511" s="425">
        <v>50145</v>
      </c>
      <c r="B8511" s="12">
        <v>105</v>
      </c>
      <c r="C8511" s="426">
        <v>9.2187499999999982</v>
      </c>
      <c r="D8511" s="426">
        <v>26.44028888888889</v>
      </c>
      <c r="E8511" s="14">
        <v>3.2758945652759119</v>
      </c>
      <c r="F8511" s="14">
        <v>0</v>
      </c>
    </row>
    <row r="8512" spans="1:6" x14ac:dyDescent="0.3">
      <c r="A8512" s="425">
        <v>50146</v>
      </c>
      <c r="B8512" s="12">
        <v>106</v>
      </c>
      <c r="C8512" s="426">
        <v>10.08888888888889</v>
      </c>
      <c r="D8512" s="426">
        <v>26.383400000000002</v>
      </c>
      <c r="E8512" s="14">
        <v>3.2534141695039991</v>
      </c>
      <c r="F8512" s="14">
        <v>0</v>
      </c>
    </row>
    <row r="8513" spans="1:6" x14ac:dyDescent="0.3">
      <c r="A8513" s="425">
        <v>50147</v>
      </c>
      <c r="B8513" s="12">
        <v>107</v>
      </c>
      <c r="C8513" s="426">
        <v>9.7687499999999989</v>
      </c>
      <c r="D8513" s="426">
        <v>26.431755555555554</v>
      </c>
      <c r="E8513" s="14">
        <v>3.2725137403783506</v>
      </c>
      <c r="F8513" s="14">
        <v>0</v>
      </c>
    </row>
    <row r="8514" spans="1:6" x14ac:dyDescent="0.3">
      <c r="A8514" s="425">
        <v>50148</v>
      </c>
      <c r="B8514" s="12">
        <v>108</v>
      </c>
      <c r="C8514" s="426">
        <v>6.15</v>
      </c>
      <c r="D8514" s="426">
        <v>26.622333333333337</v>
      </c>
      <c r="E8514" s="14">
        <v>3.3487579201791542</v>
      </c>
      <c r="F8514" s="14">
        <v>0</v>
      </c>
    </row>
    <row r="8515" spans="1:6" x14ac:dyDescent="0.3">
      <c r="A8515" s="425">
        <v>50149</v>
      </c>
      <c r="B8515" s="12">
        <v>109</v>
      </c>
      <c r="C8515" s="426">
        <v>4.9222222222222225</v>
      </c>
      <c r="D8515" s="426">
        <v>26.471577777777778</v>
      </c>
      <c r="E8515" s="14">
        <v>3.2883174195499554</v>
      </c>
      <c r="F8515" s="14">
        <v>0</v>
      </c>
    </row>
    <row r="8516" spans="1:6" x14ac:dyDescent="0.3">
      <c r="A8516" s="425">
        <v>50150</v>
      </c>
      <c r="B8516" s="12">
        <v>110</v>
      </c>
      <c r="C8516" s="426">
        <v>1.3875</v>
      </c>
      <c r="D8516" s="426">
        <v>26.531311111111112</v>
      </c>
      <c r="E8516" s="14">
        <v>3.3121495350152963</v>
      </c>
      <c r="F8516" s="14">
        <v>0</v>
      </c>
    </row>
    <row r="8517" spans="1:6" x14ac:dyDescent="0.3">
      <c r="A8517" s="425">
        <v>50151</v>
      </c>
      <c r="B8517" s="12">
        <v>111</v>
      </c>
      <c r="C8517" s="426">
        <v>2.2624999999999997</v>
      </c>
      <c r="D8517" s="426">
        <v>26.500022222222224</v>
      </c>
      <c r="E8517" s="14">
        <v>3.2996470841447385</v>
      </c>
      <c r="F8517" s="14">
        <v>0</v>
      </c>
    </row>
    <row r="8518" spans="1:6" x14ac:dyDescent="0.3">
      <c r="A8518" s="425">
        <v>50152</v>
      </c>
      <c r="B8518" s="12">
        <v>112</v>
      </c>
      <c r="C8518" s="426">
        <v>2.8444444444444446</v>
      </c>
      <c r="D8518" s="426">
        <v>26.42037777777778</v>
      </c>
      <c r="E8518" s="14">
        <v>3.2680107884213543</v>
      </c>
      <c r="F8518" s="14">
        <v>0</v>
      </c>
    </row>
    <row r="8519" spans="1:6" x14ac:dyDescent="0.3">
      <c r="A8519" s="425">
        <v>50153</v>
      </c>
      <c r="B8519" s="12">
        <v>113</v>
      </c>
      <c r="C8519" s="426">
        <v>3.2937499999999997</v>
      </c>
      <c r="D8519" s="426">
        <v>26.297000000000001</v>
      </c>
      <c r="E8519" s="14">
        <v>3.2195346350329568</v>
      </c>
      <c r="F8519" s="14">
        <v>0</v>
      </c>
    </row>
    <row r="8520" spans="1:6" x14ac:dyDescent="0.3">
      <c r="A8520" s="425">
        <v>50154</v>
      </c>
      <c r="B8520" s="12">
        <v>114</v>
      </c>
      <c r="C8520" s="426">
        <v>5.2555555555555555</v>
      </c>
      <c r="D8520" s="426">
        <v>26.2746</v>
      </c>
      <c r="E8520" s="14">
        <v>3.2108026374170966</v>
      </c>
      <c r="F8520" s="14">
        <v>0</v>
      </c>
    </row>
    <row r="8521" spans="1:6" x14ac:dyDescent="0.3">
      <c r="A8521" s="425">
        <v>50155</v>
      </c>
      <c r="B8521" s="12">
        <v>115</v>
      </c>
      <c r="C8521" s="426">
        <v>11.56111111111111</v>
      </c>
      <c r="D8521" s="426">
        <v>26.343577777777778</v>
      </c>
      <c r="E8521" s="14">
        <v>3.2377596179196999</v>
      </c>
      <c r="F8521" s="14">
        <v>0</v>
      </c>
    </row>
    <row r="8522" spans="1:6" x14ac:dyDescent="0.3">
      <c r="A8522" s="425">
        <v>50156</v>
      </c>
      <c r="B8522" s="12">
        <v>116</v>
      </c>
      <c r="C8522" s="426">
        <v>15.722222222222221</v>
      </c>
      <c r="D8522" s="426">
        <v>26.287399999999998</v>
      </c>
      <c r="E8522" s="14">
        <v>3.2157897523991839</v>
      </c>
      <c r="F8522" s="14">
        <v>0</v>
      </c>
    </row>
    <row r="8523" spans="1:6" x14ac:dyDescent="0.3">
      <c r="A8523" s="425">
        <v>50157</v>
      </c>
      <c r="B8523" s="12">
        <v>117</v>
      </c>
      <c r="C8523" s="426">
        <v>4.7222222222222223</v>
      </c>
      <c r="D8523" s="426">
        <v>26.340733333333336</v>
      </c>
      <c r="E8523" s="14">
        <v>3.2366440079772341</v>
      </c>
      <c r="F8523" s="14">
        <v>0</v>
      </c>
    </row>
    <row r="8524" spans="1:6" x14ac:dyDescent="0.3">
      <c r="A8524" s="425">
        <v>50158</v>
      </c>
      <c r="B8524" s="12">
        <v>118</v>
      </c>
      <c r="C8524" s="426">
        <v>8.6785714285714288</v>
      </c>
      <c r="D8524" s="426">
        <v>26.280999999999999</v>
      </c>
      <c r="E8524" s="14">
        <v>3.2132953290947079</v>
      </c>
      <c r="F8524" s="14">
        <v>0</v>
      </c>
    </row>
    <row r="8525" spans="1:6" x14ac:dyDescent="0.3">
      <c r="A8525" s="425">
        <v>50159</v>
      </c>
      <c r="B8525" s="12">
        <v>119</v>
      </c>
      <c r="C8525" s="426">
        <v>4.04</v>
      </c>
      <c r="D8525" s="426">
        <v>26.421800000000001</v>
      </c>
      <c r="E8525" s="14">
        <v>3.2685733565715216</v>
      </c>
      <c r="F8525" s="14">
        <v>0</v>
      </c>
    </row>
    <row r="8526" spans="1:6" x14ac:dyDescent="0.3">
      <c r="A8526" s="425">
        <v>50160</v>
      </c>
      <c r="B8526" s="12">
        <v>120</v>
      </c>
      <c r="C8526" s="426">
        <v>4.2666666666666657</v>
      </c>
      <c r="D8526" s="426">
        <v>26.329355555555559</v>
      </c>
      <c r="E8526" s="14">
        <v>3.2321849957355804</v>
      </c>
      <c r="F8526" s="14">
        <v>0</v>
      </c>
    </row>
    <row r="8527" spans="1:6" x14ac:dyDescent="0.3">
      <c r="A8527" s="425">
        <v>50161</v>
      </c>
      <c r="B8527" s="12">
        <v>121</v>
      </c>
      <c r="C8527" s="426">
        <v>3.0562500000000004</v>
      </c>
      <c r="D8527" s="426">
        <v>26.494333333333334</v>
      </c>
      <c r="E8527" s="14">
        <v>3.2699002410673761</v>
      </c>
      <c r="F8527" s="14">
        <v>0</v>
      </c>
    </row>
    <row r="8528" spans="1:6" x14ac:dyDescent="0.3">
      <c r="A8528" s="425">
        <v>50162</v>
      </c>
      <c r="B8528" s="12">
        <v>122</v>
      </c>
      <c r="C8528" s="426">
        <v>8.1187500000000004</v>
      </c>
      <c r="D8528" s="426">
        <v>26.278155555555557</v>
      </c>
      <c r="E8528" s="14">
        <v>3.1854190252665346</v>
      </c>
      <c r="F8528" s="14">
        <v>0</v>
      </c>
    </row>
    <row r="8529" spans="1:6" x14ac:dyDescent="0.3">
      <c r="A8529" s="425">
        <v>50163</v>
      </c>
      <c r="B8529" s="12">
        <v>123</v>
      </c>
      <c r="C8529" s="426">
        <v>5.9499999999999993</v>
      </c>
      <c r="D8529" s="426">
        <v>26.565444444444445</v>
      </c>
      <c r="E8529" s="14">
        <v>3.2981209005344119</v>
      </c>
      <c r="F8529" s="14">
        <v>0</v>
      </c>
    </row>
    <row r="8530" spans="1:6" x14ac:dyDescent="0.3">
      <c r="A8530" s="425">
        <v>50164</v>
      </c>
      <c r="B8530" s="12">
        <v>124</v>
      </c>
      <c r="C8530" s="426">
        <v>5.6187500000000004</v>
      </c>
      <c r="D8530" s="426">
        <v>26.599577777777782</v>
      </c>
      <c r="E8530" s="14">
        <v>3.3117428568271534</v>
      </c>
      <c r="F8530" s="14">
        <v>0</v>
      </c>
    </row>
    <row r="8531" spans="1:6" x14ac:dyDescent="0.3">
      <c r="A8531" s="425">
        <v>50165</v>
      </c>
      <c r="B8531" s="12">
        <v>125</v>
      </c>
      <c r="C8531" s="426">
        <v>3.6062499999999997</v>
      </c>
      <c r="D8531" s="426">
        <v>26.653622222222221</v>
      </c>
      <c r="E8531" s="14">
        <v>3.3334120166477414</v>
      </c>
      <c r="F8531" s="14">
        <v>0</v>
      </c>
    </row>
    <row r="8532" spans="1:6" x14ac:dyDescent="0.3">
      <c r="A8532" s="425">
        <v>50166</v>
      </c>
      <c r="B8532" s="12">
        <v>126</v>
      </c>
      <c r="C8532" s="426">
        <v>6.0142857142857151</v>
      </c>
      <c r="D8532" s="426">
        <v>26.525622222222225</v>
      </c>
      <c r="E8532" s="14">
        <v>3.2822909801531628</v>
      </c>
      <c r="F8532" s="14">
        <v>0</v>
      </c>
    </row>
    <row r="8533" spans="1:6" x14ac:dyDescent="0.3">
      <c r="A8533" s="425">
        <v>50167</v>
      </c>
      <c r="B8533" s="12">
        <v>127</v>
      </c>
      <c r="C8533" s="426">
        <v>15.559999999999999</v>
      </c>
      <c r="D8533" s="426">
        <v>26.426066666666667</v>
      </c>
      <c r="E8533" s="14">
        <v>3.2430093969143683</v>
      </c>
      <c r="F8533" s="14">
        <v>0</v>
      </c>
    </row>
    <row r="8534" spans="1:6" x14ac:dyDescent="0.3">
      <c r="A8534" s="425">
        <v>50168</v>
      </c>
      <c r="B8534" s="12">
        <v>128</v>
      </c>
      <c r="C8534" s="426">
        <v>12.84375</v>
      </c>
      <c r="D8534" s="426">
        <v>26.269622222222221</v>
      </c>
      <c r="E8534" s="14">
        <v>3.1821245318563975</v>
      </c>
      <c r="F8534" s="14">
        <v>0</v>
      </c>
    </row>
    <row r="8535" spans="1:6" x14ac:dyDescent="0.3">
      <c r="A8535" s="425">
        <v>50169</v>
      </c>
      <c r="B8535" s="12">
        <v>129</v>
      </c>
      <c r="C8535" s="426">
        <v>3.4111111111111114</v>
      </c>
      <c r="D8535" s="426">
        <v>26.533799999999999</v>
      </c>
      <c r="E8535" s="14">
        <v>3.285536291940732</v>
      </c>
      <c r="F8535" s="14">
        <v>0</v>
      </c>
    </row>
    <row r="8536" spans="1:6" x14ac:dyDescent="0.3">
      <c r="A8536" s="425">
        <v>50170</v>
      </c>
      <c r="B8536" s="12">
        <v>130</v>
      </c>
      <c r="C8536" s="426">
        <v>5.6277777777777773</v>
      </c>
      <c r="D8536" s="426">
        <v>26.312288888888894</v>
      </c>
      <c r="E8536" s="14">
        <v>3.1986275331264626</v>
      </c>
      <c r="F8536" s="14">
        <v>0</v>
      </c>
    </row>
    <row r="8537" spans="1:6" x14ac:dyDescent="0.3">
      <c r="A8537" s="425">
        <v>50171</v>
      </c>
      <c r="B8537" s="12">
        <v>131</v>
      </c>
      <c r="C8537" s="426">
        <v>17.3</v>
      </c>
      <c r="D8537" s="426">
        <v>26.107488888888888</v>
      </c>
      <c r="E8537" s="14">
        <v>3.1201078730487679</v>
      </c>
      <c r="F8537" s="14">
        <v>0</v>
      </c>
    </row>
    <row r="8538" spans="1:6" x14ac:dyDescent="0.3">
      <c r="A8538" s="425">
        <v>50172</v>
      </c>
      <c r="B8538" s="12">
        <v>132</v>
      </c>
      <c r="C8538" s="426">
        <v>25.466666666666665</v>
      </c>
      <c r="D8538" s="426">
        <v>26.191400000000002</v>
      </c>
      <c r="E8538" s="14">
        <v>3.1520670824497117</v>
      </c>
      <c r="F8538" s="14">
        <v>0</v>
      </c>
    </row>
    <row r="8539" spans="1:6" x14ac:dyDescent="0.3">
      <c r="A8539" s="425">
        <v>50173</v>
      </c>
      <c r="B8539" s="12">
        <v>133</v>
      </c>
      <c r="C8539" s="426">
        <v>14.129999999999999</v>
      </c>
      <c r="D8539" s="426">
        <v>26.207044444444449</v>
      </c>
      <c r="E8539" s="14">
        <v>3.1580580941010279</v>
      </c>
      <c r="F8539" s="14">
        <v>0</v>
      </c>
    </row>
    <row r="8540" spans="1:6" x14ac:dyDescent="0.3">
      <c r="A8540" s="425">
        <v>50174</v>
      </c>
      <c r="B8540" s="12">
        <v>134</v>
      </c>
      <c r="C8540" s="426">
        <v>19.899999999999999</v>
      </c>
      <c r="D8540" s="426">
        <v>26.121711111111111</v>
      </c>
      <c r="E8540" s="14">
        <v>3.1255040183190972</v>
      </c>
      <c r="F8540" s="14">
        <v>0</v>
      </c>
    </row>
    <row r="8541" spans="1:6" x14ac:dyDescent="0.3">
      <c r="A8541" s="425">
        <v>50175</v>
      </c>
      <c r="B8541" s="12">
        <v>135</v>
      </c>
      <c r="C8541" s="426">
        <v>13.175000000000001</v>
      </c>
      <c r="D8541" s="426">
        <v>26.300911111111112</v>
      </c>
      <c r="E8541" s="14">
        <v>3.1942192668209115</v>
      </c>
      <c r="F8541" s="14">
        <v>0</v>
      </c>
    </row>
    <row r="8542" spans="1:6" x14ac:dyDescent="0.3">
      <c r="A8542" s="425">
        <v>50176</v>
      </c>
      <c r="B8542" s="12">
        <v>136</v>
      </c>
      <c r="C8542" s="426">
        <v>10.9125</v>
      </c>
      <c r="D8542" s="426">
        <v>26.238333333333337</v>
      </c>
      <c r="E8542" s="14">
        <v>3.1700708231139854</v>
      </c>
      <c r="F8542" s="14">
        <v>0</v>
      </c>
    </row>
    <row r="8543" spans="1:6" x14ac:dyDescent="0.3">
      <c r="A8543" s="425">
        <v>50177</v>
      </c>
      <c r="B8543" s="12">
        <v>137</v>
      </c>
      <c r="C8543" s="426">
        <v>4.3049999999999997</v>
      </c>
      <c r="D8543" s="426">
        <v>26.147311111111112</v>
      </c>
      <c r="E8543" s="14">
        <v>3.1352383288397863</v>
      </c>
      <c r="F8543" s="14">
        <v>0</v>
      </c>
    </row>
    <row r="8544" spans="1:6" x14ac:dyDescent="0.3">
      <c r="A8544" s="425">
        <v>50178</v>
      </c>
      <c r="B8544" s="12">
        <v>138</v>
      </c>
      <c r="C8544" s="426">
        <v>19.018749999999997</v>
      </c>
      <c r="D8544" s="426">
        <v>26.351399999999998</v>
      </c>
      <c r="E8544" s="14">
        <v>3.2138224021063646</v>
      </c>
      <c r="F8544" s="14">
        <v>0</v>
      </c>
    </row>
    <row r="8545" spans="1:6" x14ac:dyDescent="0.3">
      <c r="A8545" s="425">
        <v>50179</v>
      </c>
      <c r="B8545" s="12">
        <v>139</v>
      </c>
      <c r="C8545" s="426">
        <v>8.3350000000000009</v>
      </c>
      <c r="D8545" s="426">
        <v>26.534155555555557</v>
      </c>
      <c r="E8545" s="14">
        <v>3.28567745662605</v>
      </c>
      <c r="F8545" s="14">
        <v>0</v>
      </c>
    </row>
    <row r="8546" spans="1:6" x14ac:dyDescent="0.3">
      <c r="A8546" s="425">
        <v>50180</v>
      </c>
      <c r="B8546" s="12">
        <v>140</v>
      </c>
      <c r="C8546" s="426">
        <v>8.90625</v>
      </c>
      <c r="D8546" s="426">
        <v>26.286688888888889</v>
      </c>
      <c r="E8546" s="14">
        <v>3.1887165711565975</v>
      </c>
      <c r="F8546" s="14">
        <v>0</v>
      </c>
    </row>
    <row r="8547" spans="1:6" x14ac:dyDescent="0.3">
      <c r="A8547" s="425">
        <v>50181</v>
      </c>
      <c r="B8547" s="12">
        <v>141</v>
      </c>
      <c r="C8547" s="426">
        <v>12.31875</v>
      </c>
      <c r="D8547" s="426">
        <v>26.235488888888888</v>
      </c>
      <c r="E8547" s="14">
        <v>3.1689770641618553</v>
      </c>
      <c r="F8547" s="14">
        <v>0</v>
      </c>
    </row>
    <row r="8548" spans="1:6" x14ac:dyDescent="0.3">
      <c r="A8548" s="425">
        <v>50182</v>
      </c>
      <c r="B8548" s="12">
        <v>142</v>
      </c>
      <c r="C8548" s="426">
        <v>11.556249999999999</v>
      </c>
      <c r="D8548" s="426">
        <v>26.044911111111112</v>
      </c>
      <c r="E8548" s="14">
        <v>3.0964648827085055</v>
      </c>
      <c r="F8548" s="14">
        <v>0</v>
      </c>
    </row>
    <row r="8549" spans="1:6" x14ac:dyDescent="0.3">
      <c r="A8549" s="425">
        <v>50183</v>
      </c>
      <c r="B8549" s="12">
        <v>143</v>
      </c>
      <c r="C8549" s="426">
        <v>10.292857142857143</v>
      </c>
      <c r="D8549" s="426">
        <v>26.391933333333334</v>
      </c>
      <c r="E8549" s="14">
        <v>3.2296376552766901</v>
      </c>
      <c r="F8549" s="14">
        <v>0</v>
      </c>
    </row>
    <row r="8550" spans="1:6" x14ac:dyDescent="0.3">
      <c r="A8550" s="425">
        <v>50184</v>
      </c>
      <c r="B8550" s="12">
        <v>144</v>
      </c>
      <c r="C8550" s="426">
        <v>8.2900000000000009</v>
      </c>
      <c r="D8550" s="426">
        <v>26.152999999999999</v>
      </c>
      <c r="E8550" s="14">
        <v>3.1374052211626595</v>
      </c>
      <c r="F8550" s="14">
        <v>0</v>
      </c>
    </row>
    <row r="8551" spans="1:6" x14ac:dyDescent="0.3">
      <c r="A8551" s="425">
        <v>50185</v>
      </c>
      <c r="B8551" s="12">
        <v>145</v>
      </c>
      <c r="C8551" s="426">
        <v>7.6055555555555561</v>
      </c>
      <c r="D8551" s="426">
        <v>26.030688888888889</v>
      </c>
      <c r="E8551" s="14">
        <v>3.0911141888741485</v>
      </c>
      <c r="F8551" s="14">
        <v>0</v>
      </c>
    </row>
    <row r="8552" spans="1:6" x14ac:dyDescent="0.3">
      <c r="A8552" s="425">
        <v>50186</v>
      </c>
      <c r="B8552" s="12">
        <v>146</v>
      </c>
      <c r="C8552" s="426">
        <v>19.259999999999998</v>
      </c>
      <c r="D8552" s="426">
        <v>26.161533333333338</v>
      </c>
      <c r="E8552" s="14">
        <v>3.1406580919246934</v>
      </c>
      <c r="F8552" s="14">
        <v>0</v>
      </c>
    </row>
    <row r="8553" spans="1:6" x14ac:dyDescent="0.3">
      <c r="A8553" s="425">
        <v>50187</v>
      </c>
      <c r="B8553" s="12">
        <v>147</v>
      </c>
      <c r="C8553" s="426">
        <v>11.94375</v>
      </c>
      <c r="D8553" s="426">
        <v>26.135933333333334</v>
      </c>
      <c r="E8553" s="14">
        <v>3.1309085945761139</v>
      </c>
      <c r="F8553" s="14">
        <v>0</v>
      </c>
    </row>
    <row r="8554" spans="1:6" x14ac:dyDescent="0.3">
      <c r="A8554" s="425">
        <v>50188</v>
      </c>
      <c r="B8554" s="12">
        <v>148</v>
      </c>
      <c r="C8554" s="426">
        <v>10.8125</v>
      </c>
      <c r="D8554" s="426">
        <v>26.161533333333338</v>
      </c>
      <c r="E8554" s="14">
        <v>3.1406580919246934</v>
      </c>
      <c r="F8554" s="14">
        <v>0</v>
      </c>
    </row>
    <row r="8555" spans="1:6" x14ac:dyDescent="0.3">
      <c r="A8555" s="425">
        <v>50189</v>
      </c>
      <c r="B8555" s="12">
        <v>149</v>
      </c>
      <c r="C8555" s="426">
        <v>12.735714285714286</v>
      </c>
      <c r="D8555" s="426">
        <v>26.050599999999999</v>
      </c>
      <c r="E8555" s="14">
        <v>3.098607514029041</v>
      </c>
      <c r="F8555" s="14">
        <v>0</v>
      </c>
    </row>
    <row r="8556" spans="1:6" x14ac:dyDescent="0.3">
      <c r="A8556" s="425">
        <v>50190</v>
      </c>
      <c r="B8556" s="12">
        <v>150</v>
      </c>
      <c r="C8556" s="426">
        <v>19.162500000000005</v>
      </c>
      <c r="D8556" s="426">
        <v>26.013622222222224</v>
      </c>
      <c r="E8556" s="14">
        <v>3.0847044476611702</v>
      </c>
      <c r="F8556" s="14">
        <v>0</v>
      </c>
    </row>
    <row r="8557" spans="1:6" x14ac:dyDescent="0.3">
      <c r="A8557" s="425">
        <v>50191</v>
      </c>
      <c r="B8557" s="12">
        <v>151</v>
      </c>
      <c r="C8557" s="426">
        <v>7.7777777777777777</v>
      </c>
      <c r="D8557" s="426">
        <v>26.007933333333334</v>
      </c>
      <c r="E8557" s="14">
        <v>3.082570554857103</v>
      </c>
      <c r="F8557" s="14">
        <v>0</v>
      </c>
    </row>
    <row r="8558" spans="1:6" x14ac:dyDescent="0.3">
      <c r="A8558" s="425">
        <v>50192</v>
      </c>
      <c r="B8558" s="12">
        <v>152</v>
      </c>
      <c r="C8558" s="426">
        <v>15.206249999999999</v>
      </c>
      <c r="D8558" s="426">
        <v>26.098955555555555</v>
      </c>
      <c r="E8558" s="14">
        <v>3.0906820105066148</v>
      </c>
      <c r="F8558" s="14">
        <v>0</v>
      </c>
    </row>
    <row r="8559" spans="1:6" x14ac:dyDescent="0.3">
      <c r="A8559" s="425">
        <v>50193</v>
      </c>
      <c r="B8559" s="12">
        <v>153</v>
      </c>
      <c r="C8559" s="426">
        <v>15.865000000000004</v>
      </c>
      <c r="D8559" s="426">
        <v>25.922599999999999</v>
      </c>
      <c r="E8559" s="14">
        <v>3.0250868749527942</v>
      </c>
      <c r="F8559" s="14">
        <v>0</v>
      </c>
    </row>
    <row r="8560" spans="1:6" x14ac:dyDescent="0.3">
      <c r="A8560" s="425">
        <v>50194</v>
      </c>
      <c r="B8560" s="12">
        <v>154</v>
      </c>
      <c r="C8560" s="426">
        <v>11.824999999999999</v>
      </c>
      <c r="D8560" s="426">
        <v>25.945355555555555</v>
      </c>
      <c r="E8560" s="14">
        <v>3.0334788835754889</v>
      </c>
      <c r="F8560" s="14">
        <v>0</v>
      </c>
    </row>
    <row r="8561" spans="1:6" x14ac:dyDescent="0.3">
      <c r="A8561" s="425">
        <v>50195</v>
      </c>
      <c r="B8561" s="12">
        <v>155</v>
      </c>
      <c r="C8561" s="426">
        <v>13.849999999999998</v>
      </c>
      <c r="D8561" s="426">
        <v>25.899844444444447</v>
      </c>
      <c r="E8561" s="14">
        <v>3.0167161117873538</v>
      </c>
      <c r="F8561" s="14">
        <v>0</v>
      </c>
    </row>
    <row r="8562" spans="1:6" x14ac:dyDescent="0.3">
      <c r="A8562" s="425">
        <v>50196</v>
      </c>
      <c r="B8562" s="12">
        <v>156</v>
      </c>
      <c r="C8562" s="426">
        <v>12.783333333333333</v>
      </c>
      <c r="D8562" s="426">
        <v>26.170066666666671</v>
      </c>
      <c r="E8562" s="14">
        <v>3.1174945568641119</v>
      </c>
      <c r="F8562" s="14">
        <v>0</v>
      </c>
    </row>
    <row r="8563" spans="1:6" x14ac:dyDescent="0.3">
      <c r="A8563" s="425">
        <v>50197</v>
      </c>
      <c r="B8563" s="12">
        <v>157</v>
      </c>
      <c r="C8563" s="426">
        <v>9.7375000000000007</v>
      </c>
      <c r="D8563" s="426">
        <v>26.255400000000002</v>
      </c>
      <c r="E8563" s="14">
        <v>3.1499460323339079</v>
      </c>
      <c r="F8563" s="14">
        <v>0</v>
      </c>
    </row>
    <row r="8564" spans="1:6" x14ac:dyDescent="0.3">
      <c r="A8564" s="425">
        <v>50198</v>
      </c>
      <c r="B8564" s="12">
        <v>158</v>
      </c>
      <c r="C8564" s="426">
        <v>9.004999999999999</v>
      </c>
      <c r="D8564" s="426">
        <v>26.147311111111115</v>
      </c>
      <c r="E8564" s="14">
        <v>3.108891788261301</v>
      </c>
      <c r="F8564" s="14">
        <v>0</v>
      </c>
    </row>
    <row r="8565" spans="1:6" x14ac:dyDescent="0.3">
      <c r="A8565" s="425">
        <v>50199</v>
      </c>
      <c r="B8565" s="12">
        <v>159</v>
      </c>
      <c r="C8565" s="426">
        <v>15.144444444444446</v>
      </c>
      <c r="D8565" s="426">
        <v>26.081888888888887</v>
      </c>
      <c r="E8565" s="14">
        <v>3.084278093692375</v>
      </c>
      <c r="F8565" s="14">
        <v>0</v>
      </c>
    </row>
    <row r="8566" spans="1:6" x14ac:dyDescent="0.3">
      <c r="A8566" s="425">
        <v>50200</v>
      </c>
      <c r="B8566" s="12">
        <v>160</v>
      </c>
      <c r="C8566" s="426">
        <v>11.975</v>
      </c>
      <c r="D8566" s="426">
        <v>25.93397777777778</v>
      </c>
      <c r="E8566" s="14">
        <v>3.029280222460164</v>
      </c>
      <c r="F8566" s="14">
        <v>0</v>
      </c>
    </row>
    <row r="8567" spans="1:6" x14ac:dyDescent="0.3">
      <c r="A8567" s="425">
        <v>50201</v>
      </c>
      <c r="B8567" s="12">
        <v>161</v>
      </c>
      <c r="C8567" s="426">
        <v>15.075000000000001</v>
      </c>
      <c r="D8567" s="426">
        <v>26.118866666666669</v>
      </c>
      <c r="E8567" s="14">
        <v>3.0981684500951814</v>
      </c>
      <c r="F8567" s="14">
        <v>0</v>
      </c>
    </row>
    <row r="8568" spans="1:6" x14ac:dyDescent="0.3">
      <c r="A8568" s="425">
        <v>50202</v>
      </c>
      <c r="B8568" s="12">
        <v>162</v>
      </c>
      <c r="C8568" s="426">
        <v>12.430000000000001</v>
      </c>
      <c r="D8568" s="426">
        <v>25.962422222222223</v>
      </c>
      <c r="E8568" s="14">
        <v>3.0397868431685331</v>
      </c>
      <c r="F8568" s="14">
        <v>0</v>
      </c>
    </row>
    <row r="8569" spans="1:6" x14ac:dyDescent="0.3">
      <c r="A8569" s="425">
        <v>50203</v>
      </c>
      <c r="B8569" s="12">
        <v>163</v>
      </c>
      <c r="C8569" s="426">
        <v>18.388888888888889</v>
      </c>
      <c r="D8569" s="426">
        <v>25.979488888888888</v>
      </c>
      <c r="E8569" s="14">
        <v>3.0461067709891259</v>
      </c>
      <c r="F8569" s="14">
        <v>0</v>
      </c>
    </row>
    <row r="8570" spans="1:6" x14ac:dyDescent="0.3">
      <c r="A8570" s="425">
        <v>50204</v>
      </c>
      <c r="B8570" s="12">
        <v>164</v>
      </c>
      <c r="C8570" s="426">
        <v>7.43</v>
      </c>
      <c r="D8570" s="426">
        <v>25.976644444444446</v>
      </c>
      <c r="E8570" s="14">
        <v>3.045052618237909</v>
      </c>
      <c r="F8570" s="14">
        <v>0</v>
      </c>
    </row>
    <row r="8571" spans="1:6" x14ac:dyDescent="0.3">
      <c r="A8571" s="425">
        <v>50205</v>
      </c>
      <c r="B8571" s="12">
        <v>165</v>
      </c>
      <c r="C8571" s="426">
        <v>3.1444444444444448</v>
      </c>
      <c r="D8571" s="426">
        <v>26.11602222222222</v>
      </c>
      <c r="E8571" s="14">
        <v>3.0970979558917286</v>
      </c>
      <c r="F8571" s="14">
        <v>0</v>
      </c>
    </row>
    <row r="8572" spans="1:6" x14ac:dyDescent="0.3">
      <c r="A8572" s="425">
        <v>50206</v>
      </c>
      <c r="B8572" s="12">
        <v>166</v>
      </c>
      <c r="C8572" s="426">
        <v>1.3187500000000001</v>
      </c>
      <c r="D8572" s="426">
        <v>26.138777777777779</v>
      </c>
      <c r="E8572" s="14">
        <v>3.1056712738484888</v>
      </c>
      <c r="F8572" s="14">
        <v>0</v>
      </c>
    </row>
    <row r="8573" spans="1:6" x14ac:dyDescent="0.3">
      <c r="A8573" s="425">
        <v>50207</v>
      </c>
      <c r="B8573" s="12">
        <v>167</v>
      </c>
      <c r="C8573" s="426">
        <v>4.0333333333333332</v>
      </c>
      <c r="D8573" s="426">
        <v>25.831577777777781</v>
      </c>
      <c r="E8573" s="14">
        <v>2.9917311153719313</v>
      </c>
      <c r="F8573" s="14">
        <v>0</v>
      </c>
    </row>
    <row r="8574" spans="1:6" x14ac:dyDescent="0.3">
      <c r="A8574" s="425">
        <v>50208</v>
      </c>
      <c r="B8574" s="12">
        <v>168</v>
      </c>
      <c r="C8574" s="426">
        <v>10.185714285714287</v>
      </c>
      <c r="D8574" s="426">
        <v>25.902688888888889</v>
      </c>
      <c r="E8574" s="14">
        <v>3.0177612959357654</v>
      </c>
      <c r="F8574" s="14">
        <v>0</v>
      </c>
    </row>
    <row r="8575" spans="1:6" x14ac:dyDescent="0.3">
      <c r="A8575" s="425">
        <v>50209</v>
      </c>
      <c r="B8575" s="12">
        <v>169</v>
      </c>
      <c r="C8575" s="426">
        <v>14.016666666666667</v>
      </c>
      <c r="D8575" s="426">
        <v>25.848644444444446</v>
      </c>
      <c r="E8575" s="14">
        <v>2.9979594803233587</v>
      </c>
      <c r="F8575" s="14">
        <v>0</v>
      </c>
    </row>
    <row r="8576" spans="1:6" x14ac:dyDescent="0.3">
      <c r="A8576" s="425">
        <v>50210</v>
      </c>
      <c r="B8576" s="12">
        <v>170</v>
      </c>
      <c r="C8576" s="426">
        <v>12.484999999999999</v>
      </c>
      <c r="D8576" s="426">
        <v>25.905533333333334</v>
      </c>
      <c r="E8576" s="14">
        <v>3.0188068117989499</v>
      </c>
      <c r="F8576" s="14">
        <v>0</v>
      </c>
    </row>
    <row r="8577" spans="1:6" x14ac:dyDescent="0.3">
      <c r="A8577" s="425">
        <v>50211</v>
      </c>
      <c r="B8577" s="12">
        <v>171</v>
      </c>
      <c r="C8577" s="426">
        <v>25.110000000000003</v>
      </c>
      <c r="D8577" s="426">
        <v>25.69788888888889</v>
      </c>
      <c r="E8577" s="14">
        <v>2.943353713789949</v>
      </c>
      <c r="F8577" s="14">
        <v>0</v>
      </c>
    </row>
    <row r="8578" spans="1:6" x14ac:dyDescent="0.3">
      <c r="A8578" s="425">
        <v>50212</v>
      </c>
      <c r="B8578" s="12">
        <v>172</v>
      </c>
      <c r="C8578" s="426">
        <v>16.84375</v>
      </c>
      <c r="D8578" s="426">
        <v>25.894155555555557</v>
      </c>
      <c r="E8578" s="14">
        <v>3.0146267384944938</v>
      </c>
      <c r="F8578" s="14">
        <v>0</v>
      </c>
    </row>
    <row r="8579" spans="1:6" x14ac:dyDescent="0.3">
      <c r="A8579" s="425">
        <v>50213</v>
      </c>
      <c r="B8579" s="12">
        <v>173</v>
      </c>
      <c r="C8579" s="426">
        <v>9.0062500000000014</v>
      </c>
      <c r="D8579" s="426">
        <v>26.079044444444445</v>
      </c>
      <c r="E8579" s="14">
        <v>3.0832119431393239</v>
      </c>
      <c r="F8579" s="14">
        <v>0</v>
      </c>
    </row>
    <row r="8580" spans="1:6" x14ac:dyDescent="0.3">
      <c r="A8580" s="425">
        <v>50214</v>
      </c>
      <c r="B8580" s="12">
        <v>174</v>
      </c>
      <c r="C8580" s="426">
        <v>12.583333333333334</v>
      </c>
      <c r="D8580" s="426">
        <v>25.848644444444446</v>
      </c>
      <c r="E8580" s="14">
        <v>2.9979594803233574</v>
      </c>
      <c r="F8580" s="14">
        <v>0</v>
      </c>
    </row>
    <row r="8581" spans="1:6" x14ac:dyDescent="0.3">
      <c r="A8581" s="425">
        <v>50215</v>
      </c>
      <c r="B8581" s="12">
        <v>175</v>
      </c>
      <c r="C8581" s="426">
        <v>9.7062500000000007</v>
      </c>
      <c r="D8581" s="426">
        <v>25.746244444444443</v>
      </c>
      <c r="E8581" s="14">
        <v>2.9607677901912579</v>
      </c>
      <c r="F8581" s="14">
        <v>0</v>
      </c>
    </row>
    <row r="8582" spans="1:6" x14ac:dyDescent="0.3">
      <c r="A8582" s="425">
        <v>50216</v>
      </c>
      <c r="B8582" s="12">
        <v>176</v>
      </c>
      <c r="C8582" s="426">
        <v>24.727777777777778</v>
      </c>
      <c r="D8582" s="426">
        <v>25.586600000000004</v>
      </c>
      <c r="E8582" s="14">
        <v>2.9036368627998193</v>
      </c>
      <c r="F8582" s="14">
        <v>0</v>
      </c>
    </row>
    <row r="8583" spans="1:6" x14ac:dyDescent="0.3">
      <c r="A8583" s="425">
        <v>50217</v>
      </c>
      <c r="B8583" s="12">
        <v>177</v>
      </c>
      <c r="C8583" s="426">
        <v>14.915000000000001</v>
      </c>
      <c r="D8583" s="426">
        <v>25.905533333333334</v>
      </c>
      <c r="E8583" s="14">
        <v>3.0188068117989499</v>
      </c>
      <c r="F8583" s="14">
        <v>0</v>
      </c>
    </row>
    <row r="8584" spans="1:6" x14ac:dyDescent="0.3">
      <c r="A8584" s="425">
        <v>50218</v>
      </c>
      <c r="B8584" s="12">
        <v>178</v>
      </c>
      <c r="C8584" s="426">
        <v>11.699999999999998</v>
      </c>
      <c r="D8584" s="426">
        <v>25.942511111111113</v>
      </c>
      <c r="E8584" s="14">
        <v>3.0324287200232614</v>
      </c>
      <c r="F8584" s="14">
        <v>0</v>
      </c>
    </row>
    <row r="8585" spans="1:6" x14ac:dyDescent="0.3">
      <c r="A8585" s="425">
        <v>50219</v>
      </c>
      <c r="B8585" s="12">
        <v>179</v>
      </c>
      <c r="C8585" s="426">
        <v>1.9833333333333334</v>
      </c>
      <c r="D8585" s="426">
        <v>25.842955555555555</v>
      </c>
      <c r="E8585" s="14">
        <v>2.9958820348581314</v>
      </c>
      <c r="F8585" s="14">
        <v>0</v>
      </c>
    </row>
    <row r="8586" spans="1:6" x14ac:dyDescent="0.3">
      <c r="A8586" s="425">
        <v>50220</v>
      </c>
      <c r="B8586" s="12">
        <v>180</v>
      </c>
      <c r="C8586" s="426">
        <v>8.6999999999999993</v>
      </c>
      <c r="D8586" s="426">
        <v>25.732022222222223</v>
      </c>
      <c r="E8586" s="14">
        <v>2.955636117401629</v>
      </c>
      <c r="F8586" s="14">
        <v>0</v>
      </c>
    </row>
    <row r="8587" spans="1:6" x14ac:dyDescent="0.3">
      <c r="A8587" s="425">
        <v>50221</v>
      </c>
      <c r="B8587" s="12">
        <v>181</v>
      </c>
      <c r="C8587" s="426">
        <v>7.7950000000000017</v>
      </c>
      <c r="D8587" s="426">
        <v>25.621088888888888</v>
      </c>
      <c r="E8587" s="14">
        <v>2.9158915251560393</v>
      </c>
      <c r="F8587" s="14">
        <v>0</v>
      </c>
    </row>
    <row r="8588" spans="1:6" x14ac:dyDescent="0.3">
      <c r="A8588" s="425">
        <v>50222</v>
      </c>
      <c r="B8588" s="12">
        <v>182</v>
      </c>
      <c r="C8588" s="426">
        <v>13.324999999999999</v>
      </c>
      <c r="D8588" s="426">
        <v>25.669444444444444</v>
      </c>
      <c r="E8588" s="14">
        <v>2.9580118319938578</v>
      </c>
      <c r="F8588" s="14">
        <v>0</v>
      </c>
    </row>
    <row r="8589" spans="1:6" x14ac:dyDescent="0.3">
      <c r="A8589" s="425">
        <v>50223</v>
      </c>
      <c r="B8589" s="12">
        <v>183</v>
      </c>
      <c r="C8589" s="426">
        <v>10.938888888888888</v>
      </c>
      <c r="D8589" s="426">
        <v>25.459240000000001</v>
      </c>
      <c r="E8589" s="14">
        <v>2.8830272326553912</v>
      </c>
      <c r="F8589" s="14">
        <v>0</v>
      </c>
    </row>
    <row r="8590" spans="1:6" x14ac:dyDescent="0.3">
      <c r="A8590" s="425">
        <v>50224</v>
      </c>
      <c r="B8590" s="12">
        <v>184</v>
      </c>
      <c r="C8590" s="426">
        <v>16.055</v>
      </c>
      <c r="D8590" s="426">
        <v>25.4618</v>
      </c>
      <c r="E8590" s="14">
        <v>2.8839296057213257</v>
      </c>
      <c r="F8590" s="14">
        <v>0</v>
      </c>
    </row>
    <row r="8591" spans="1:6" x14ac:dyDescent="0.3">
      <c r="A8591" s="425">
        <v>50225</v>
      </c>
      <c r="B8591" s="12">
        <v>185</v>
      </c>
      <c r="C8591" s="426">
        <v>13.19375</v>
      </c>
      <c r="D8591" s="426">
        <v>25.635311111111115</v>
      </c>
      <c r="E8591" s="14">
        <v>2.9457129327927731</v>
      </c>
      <c r="F8591" s="14">
        <v>0</v>
      </c>
    </row>
    <row r="8592" spans="1:6" x14ac:dyDescent="0.3">
      <c r="A8592" s="425">
        <v>50226</v>
      </c>
      <c r="B8592" s="12">
        <v>186</v>
      </c>
      <c r="C8592" s="426">
        <v>12.775</v>
      </c>
      <c r="D8592" s="426">
        <v>25.48171111111111</v>
      </c>
      <c r="E8592" s="14">
        <v>2.8909571616540095</v>
      </c>
      <c r="F8592" s="14">
        <v>0</v>
      </c>
    </row>
    <row r="8593" spans="1:6" x14ac:dyDescent="0.3">
      <c r="A8593" s="425">
        <v>50227</v>
      </c>
      <c r="B8593" s="12">
        <v>187</v>
      </c>
      <c r="C8593" s="426">
        <v>16.331250000000001</v>
      </c>
      <c r="D8593" s="426">
        <v>25.551400000000001</v>
      </c>
      <c r="E8593" s="14">
        <v>2.9156807366395259</v>
      </c>
      <c r="F8593" s="14">
        <v>0</v>
      </c>
    </row>
    <row r="8594" spans="1:6" x14ac:dyDescent="0.3">
      <c r="A8594" s="425">
        <v>50228</v>
      </c>
      <c r="B8594" s="12">
        <v>188</v>
      </c>
      <c r="C8594" s="426">
        <v>2.8444444444444441</v>
      </c>
      <c r="D8594" s="426">
        <v>25.697319999999998</v>
      </c>
      <c r="E8594" s="14">
        <v>2.9680913529735227</v>
      </c>
      <c r="F8594" s="14">
        <v>0</v>
      </c>
    </row>
    <row r="8595" spans="1:6" x14ac:dyDescent="0.3">
      <c r="A8595" s="425">
        <v>50229</v>
      </c>
      <c r="B8595" s="12">
        <v>189</v>
      </c>
      <c r="C8595" s="426">
        <v>2.0833333333333335</v>
      </c>
      <c r="D8595" s="426">
        <v>25.623080000000002</v>
      </c>
      <c r="E8595" s="14">
        <v>2.9413174367718269</v>
      </c>
      <c r="F8595" s="14">
        <v>0</v>
      </c>
    </row>
    <row r="8596" spans="1:6" x14ac:dyDescent="0.3">
      <c r="A8596" s="425">
        <v>50230</v>
      </c>
      <c r="B8596" s="12">
        <v>190</v>
      </c>
      <c r="C8596" s="426">
        <v>6.7055555555555557</v>
      </c>
      <c r="D8596" s="426">
        <v>25.812519999999999</v>
      </c>
      <c r="E8596" s="14">
        <v>3.0100850149883658</v>
      </c>
      <c r="F8596" s="14">
        <v>0</v>
      </c>
    </row>
    <row r="8597" spans="1:6" x14ac:dyDescent="0.3">
      <c r="A8597" s="425">
        <v>50231</v>
      </c>
      <c r="B8597" s="12">
        <v>191</v>
      </c>
      <c r="C8597" s="426">
        <v>11.725</v>
      </c>
      <c r="D8597" s="426">
        <v>25.707560000000001</v>
      </c>
      <c r="E8597" s="14">
        <v>2.971802039279797</v>
      </c>
      <c r="F8597" s="14">
        <v>0</v>
      </c>
    </row>
    <row r="8598" spans="1:6" x14ac:dyDescent="0.3">
      <c r="A8598" s="425">
        <v>50232</v>
      </c>
      <c r="B8598" s="12">
        <v>192</v>
      </c>
      <c r="C8598" s="426">
        <v>8.56111111111111</v>
      </c>
      <c r="D8598" s="426">
        <v>25.697319999999998</v>
      </c>
      <c r="E8598" s="14">
        <v>2.9680913529735227</v>
      </c>
      <c r="F8598" s="14">
        <v>0</v>
      </c>
    </row>
    <row r="8599" spans="1:6" x14ac:dyDescent="0.3">
      <c r="A8599" s="425">
        <v>50233</v>
      </c>
      <c r="B8599" s="12">
        <v>193</v>
      </c>
      <c r="C8599" s="426">
        <v>6.7944444444444443</v>
      </c>
      <c r="D8599" s="426">
        <v>25.707560000000001</v>
      </c>
      <c r="E8599" s="14">
        <v>2.971802039279797</v>
      </c>
      <c r="F8599" s="14">
        <v>0</v>
      </c>
    </row>
    <row r="8600" spans="1:6" x14ac:dyDescent="0.3">
      <c r="A8600" s="425">
        <v>50234</v>
      </c>
      <c r="B8600" s="12">
        <v>194</v>
      </c>
      <c r="C8600" s="426">
        <v>8.1166666666666671</v>
      </c>
      <c r="D8600" s="426">
        <v>25.766439999999999</v>
      </c>
      <c r="E8600" s="14">
        <v>2.9932220588305416</v>
      </c>
      <c r="F8600" s="14">
        <v>0</v>
      </c>
    </row>
    <row r="8601" spans="1:6" x14ac:dyDescent="0.3">
      <c r="A8601" s="425">
        <v>50235</v>
      </c>
      <c r="B8601" s="12">
        <v>195</v>
      </c>
      <c r="C8601" s="426">
        <v>16.105555555555554</v>
      </c>
      <c r="D8601" s="426">
        <v>25.982333333333337</v>
      </c>
      <c r="E8601" s="14">
        <v>3.072984656879084</v>
      </c>
      <c r="F8601" s="14">
        <v>0</v>
      </c>
    </row>
    <row r="8602" spans="1:6" x14ac:dyDescent="0.3">
      <c r="A8602" s="425">
        <v>50236</v>
      </c>
      <c r="B8602" s="12">
        <v>196</v>
      </c>
      <c r="C8602" s="426">
        <v>5.6083333333333334</v>
      </c>
      <c r="D8602" s="426">
        <v>25.723488888888888</v>
      </c>
      <c r="E8602" s="14">
        <v>2.9775827732211613</v>
      </c>
      <c r="F8602" s="14">
        <v>0</v>
      </c>
    </row>
    <row r="8603" spans="1:6" x14ac:dyDescent="0.3">
      <c r="A8603" s="425">
        <v>50237</v>
      </c>
      <c r="B8603" s="12">
        <v>197</v>
      </c>
      <c r="C8603" s="426">
        <v>15.344444444444447</v>
      </c>
      <c r="D8603" s="426">
        <v>25.45412</v>
      </c>
      <c r="E8603" s="14">
        <v>2.8812232858781179</v>
      </c>
      <c r="F8603" s="14">
        <v>0</v>
      </c>
    </row>
    <row r="8604" spans="1:6" x14ac:dyDescent="0.3">
      <c r="A8604" s="425">
        <v>50238</v>
      </c>
      <c r="B8604" s="12">
        <v>198</v>
      </c>
      <c r="C8604" s="426">
        <v>5.5277777777777777</v>
      </c>
      <c r="D8604" s="426">
        <v>25.643560000000001</v>
      </c>
      <c r="E8604" s="14">
        <v>2.9486807944635762</v>
      </c>
      <c r="F8604" s="14">
        <v>0</v>
      </c>
    </row>
    <row r="8605" spans="1:6" x14ac:dyDescent="0.3">
      <c r="A8605" s="425">
        <v>50239</v>
      </c>
      <c r="B8605" s="12">
        <v>199</v>
      </c>
      <c r="C8605" s="426">
        <v>12.614999999999998</v>
      </c>
      <c r="D8605" s="426">
        <v>25.582120000000003</v>
      </c>
      <c r="E8605" s="14">
        <v>2.9266421897261297</v>
      </c>
      <c r="F8605" s="14">
        <v>0</v>
      </c>
    </row>
    <row r="8606" spans="1:6" x14ac:dyDescent="0.3">
      <c r="A8606" s="425">
        <v>50240</v>
      </c>
      <c r="B8606" s="12">
        <v>200</v>
      </c>
      <c r="C8606" s="426">
        <v>13.334999999999999</v>
      </c>
      <c r="D8606" s="426">
        <v>25.820200000000003</v>
      </c>
      <c r="E8606" s="14">
        <v>3.0129040103642795</v>
      </c>
      <c r="F8606" s="14">
        <v>0</v>
      </c>
    </row>
    <row r="8607" spans="1:6" x14ac:dyDescent="0.3">
      <c r="A8607" s="425">
        <v>50241</v>
      </c>
      <c r="B8607" s="12">
        <v>201</v>
      </c>
      <c r="C8607" s="426">
        <v>17.656249999999996</v>
      </c>
      <c r="D8607" s="426">
        <v>25.840679999999999</v>
      </c>
      <c r="E8607" s="14">
        <v>3.0204332191396612</v>
      </c>
      <c r="F8607" s="14">
        <v>0</v>
      </c>
    </row>
    <row r="8608" spans="1:6" x14ac:dyDescent="0.3">
      <c r="A8608" s="425">
        <v>50242</v>
      </c>
      <c r="B8608" s="12">
        <v>202</v>
      </c>
      <c r="C8608" s="426">
        <v>3.9187500000000002</v>
      </c>
      <c r="D8608" s="426">
        <v>25.63588</v>
      </c>
      <c r="E8608" s="14">
        <v>2.9459175234785873</v>
      </c>
      <c r="F8608" s="14">
        <v>0</v>
      </c>
    </row>
    <row r="8609" spans="1:6" x14ac:dyDescent="0.3">
      <c r="A8609" s="425">
        <v>50243</v>
      </c>
      <c r="B8609" s="12">
        <v>203</v>
      </c>
      <c r="C8609" s="426">
        <v>5.8687500000000004</v>
      </c>
      <c r="D8609" s="426">
        <v>25.615400000000001</v>
      </c>
      <c r="E8609" s="14">
        <v>2.9385606025620166</v>
      </c>
      <c r="F8609" s="14">
        <v>0</v>
      </c>
    </row>
    <row r="8610" spans="1:6" x14ac:dyDescent="0.3">
      <c r="A8610" s="425">
        <v>50244</v>
      </c>
      <c r="B8610" s="12">
        <v>204</v>
      </c>
      <c r="C8610" s="426">
        <v>5.3055555555555554</v>
      </c>
      <c r="D8610" s="426">
        <v>25.630759999999999</v>
      </c>
      <c r="E8610" s="14">
        <v>2.9440766841859345</v>
      </c>
      <c r="F8610" s="14">
        <v>0</v>
      </c>
    </row>
    <row r="8611" spans="1:6" x14ac:dyDescent="0.3">
      <c r="A8611" s="425">
        <v>50245</v>
      </c>
      <c r="B8611" s="12">
        <v>205</v>
      </c>
      <c r="C8611" s="426">
        <v>4.05</v>
      </c>
      <c r="D8611" s="426">
        <v>25.523240000000001</v>
      </c>
      <c r="E8611" s="14">
        <v>2.9056665655460754</v>
      </c>
      <c r="F8611" s="14">
        <v>0</v>
      </c>
    </row>
    <row r="8612" spans="1:6" x14ac:dyDescent="0.3">
      <c r="A8612" s="425">
        <v>50246</v>
      </c>
      <c r="B8612" s="12">
        <v>206</v>
      </c>
      <c r="C8612" s="426">
        <v>5.56</v>
      </c>
      <c r="D8612" s="426">
        <v>25.658919999999998</v>
      </c>
      <c r="E8612" s="14">
        <v>2.9542145823779902</v>
      </c>
      <c r="F8612" s="14">
        <v>0</v>
      </c>
    </row>
    <row r="8613" spans="1:6" x14ac:dyDescent="0.3">
      <c r="A8613" s="425">
        <v>50247</v>
      </c>
      <c r="B8613" s="12">
        <v>207</v>
      </c>
      <c r="C8613" s="426">
        <v>9.8249999999999993</v>
      </c>
      <c r="D8613" s="426">
        <v>25.815079999999998</v>
      </c>
      <c r="E8613" s="14">
        <v>3.0110244100232531</v>
      </c>
      <c r="F8613" s="14">
        <v>0</v>
      </c>
    </row>
    <row r="8614" spans="1:6" x14ac:dyDescent="0.3">
      <c r="A8614" s="425">
        <v>50248</v>
      </c>
      <c r="B8614" s="12">
        <v>208</v>
      </c>
      <c r="C8614" s="426">
        <v>2.5625</v>
      </c>
      <c r="D8614" s="426">
        <v>25.687080000000002</v>
      </c>
      <c r="E8614" s="14">
        <v>2.964384968886467</v>
      </c>
      <c r="F8614" s="14">
        <v>0</v>
      </c>
    </row>
    <row r="8615" spans="1:6" x14ac:dyDescent="0.3">
      <c r="A8615" s="425">
        <v>50249</v>
      </c>
      <c r="B8615" s="12">
        <v>209</v>
      </c>
      <c r="C8615" s="426">
        <v>1.9055555555555554</v>
      </c>
      <c r="D8615" s="426">
        <v>25.681960000000004</v>
      </c>
      <c r="E8615" s="14">
        <v>2.9625333896551829</v>
      </c>
      <c r="F8615" s="14">
        <v>0</v>
      </c>
    </row>
    <row r="8616" spans="1:6" x14ac:dyDescent="0.3">
      <c r="A8616" s="425">
        <v>50250</v>
      </c>
      <c r="B8616" s="12">
        <v>210</v>
      </c>
      <c r="C8616" s="426">
        <v>1.1428571428571428</v>
      </c>
      <c r="D8616" s="426">
        <v>25.524377777777779</v>
      </c>
      <c r="E8616" s="14">
        <v>2.9060705517188259</v>
      </c>
      <c r="F8616" s="14">
        <v>0</v>
      </c>
    </row>
    <row r="8617" spans="1:6" x14ac:dyDescent="0.3">
      <c r="A8617" s="425">
        <v>50251</v>
      </c>
      <c r="B8617" s="12">
        <v>211</v>
      </c>
      <c r="C8617" s="426">
        <v>1.3222222222222222</v>
      </c>
      <c r="D8617" s="426">
        <v>25.336360000000003</v>
      </c>
      <c r="E8617" s="14">
        <v>2.8400261989226299</v>
      </c>
      <c r="F8617" s="14">
        <v>0</v>
      </c>
    </row>
    <row r="8618" spans="1:6" x14ac:dyDescent="0.3">
      <c r="A8618" s="425">
        <v>50252</v>
      </c>
      <c r="B8618" s="12">
        <v>212</v>
      </c>
      <c r="C8618" s="426">
        <v>5.5142857142857142</v>
      </c>
      <c r="D8618" s="426">
        <v>25.697320000000005</v>
      </c>
      <c r="E8618" s="14">
        <v>2.968091352973524</v>
      </c>
      <c r="F8618" s="14">
        <v>0</v>
      </c>
    </row>
    <row r="8619" spans="1:6" x14ac:dyDescent="0.3">
      <c r="A8619" s="425">
        <v>50253</v>
      </c>
      <c r="B8619" s="12">
        <v>213</v>
      </c>
      <c r="C8619" s="426">
        <v>2.6357142857142857</v>
      </c>
      <c r="D8619" s="426">
        <v>25.436199999999999</v>
      </c>
      <c r="E8619" s="14">
        <v>2.8749178626260323</v>
      </c>
      <c r="F8619" s="14">
        <v>0</v>
      </c>
    </row>
    <row r="8620" spans="1:6" x14ac:dyDescent="0.3">
      <c r="A8620" s="425">
        <v>50254</v>
      </c>
      <c r="B8620" s="12">
        <v>214</v>
      </c>
      <c r="C8620" s="426">
        <v>3.0142857142857138</v>
      </c>
      <c r="D8620" s="426">
        <v>25.469480000000004</v>
      </c>
      <c r="E8620" s="14">
        <v>2.8866383239430862</v>
      </c>
      <c r="F8620" s="14">
        <v>0</v>
      </c>
    </row>
    <row r="8621" spans="1:6" x14ac:dyDescent="0.3">
      <c r="A8621" s="425">
        <v>50255</v>
      </c>
      <c r="B8621" s="12">
        <v>215</v>
      </c>
      <c r="C8621" s="426">
        <v>2.2700000000000005</v>
      </c>
      <c r="D8621" s="426">
        <v>25.584111111111113</v>
      </c>
      <c r="E8621" s="14">
        <v>2.9273539841117922</v>
      </c>
      <c r="F8621" s="14">
        <v>0</v>
      </c>
    </row>
    <row r="8622" spans="1:6" x14ac:dyDescent="0.3">
      <c r="A8622" s="425">
        <v>50256</v>
      </c>
      <c r="B8622" s="12">
        <v>216</v>
      </c>
      <c r="C8622" s="426">
        <v>3.5277777777777772</v>
      </c>
      <c r="D8622" s="426">
        <v>25.666600000000003</v>
      </c>
      <c r="E8622" s="14">
        <v>2.9569851007135508</v>
      </c>
      <c r="F8622" s="14">
        <v>0</v>
      </c>
    </row>
    <row r="8623" spans="1:6" x14ac:dyDescent="0.3">
      <c r="A8623" s="425">
        <v>50257</v>
      </c>
      <c r="B8623" s="12">
        <v>217</v>
      </c>
      <c r="C8623" s="426">
        <v>0.66666666666666663</v>
      </c>
      <c r="D8623" s="426">
        <v>25.761320000000005</v>
      </c>
      <c r="E8623" s="14">
        <v>2.9913537915921986</v>
      </c>
      <c r="F8623" s="14">
        <v>0</v>
      </c>
    </row>
    <row r="8624" spans="1:6" x14ac:dyDescent="0.3">
      <c r="A8624" s="425">
        <v>50258</v>
      </c>
      <c r="B8624" s="12">
        <v>218</v>
      </c>
      <c r="C8624" s="426">
        <v>0.45714285714285718</v>
      </c>
      <c r="D8624" s="426">
        <v>25.697320000000005</v>
      </c>
      <c r="E8624" s="14">
        <v>2.968091352973524</v>
      </c>
      <c r="F8624" s="14">
        <v>0</v>
      </c>
    </row>
    <row r="8625" spans="1:6" x14ac:dyDescent="0.3">
      <c r="A8625" s="425">
        <v>50259</v>
      </c>
      <c r="B8625" s="12">
        <v>219</v>
      </c>
      <c r="C8625" s="426">
        <v>4.8777777777777773</v>
      </c>
      <c r="D8625" s="426">
        <v>25.60004</v>
      </c>
      <c r="E8625" s="14">
        <v>2.9330541709394029</v>
      </c>
      <c r="F8625" s="14">
        <v>0</v>
      </c>
    </row>
    <row r="8626" spans="1:6" x14ac:dyDescent="0.3">
      <c r="A8626" s="425">
        <v>50260</v>
      </c>
      <c r="B8626" s="12">
        <v>220</v>
      </c>
      <c r="C8626" s="426">
        <v>3.0785714285714283</v>
      </c>
      <c r="D8626" s="426">
        <v>25.7178</v>
      </c>
      <c r="E8626" s="14">
        <v>2.975517029468592</v>
      </c>
      <c r="F8626" s="14">
        <v>0</v>
      </c>
    </row>
    <row r="8627" spans="1:6" x14ac:dyDescent="0.3">
      <c r="A8627" s="425">
        <v>50261</v>
      </c>
      <c r="B8627" s="12">
        <v>221</v>
      </c>
      <c r="C8627" s="426">
        <v>3.05</v>
      </c>
      <c r="D8627" s="426">
        <v>25.625640000000004</v>
      </c>
      <c r="E8627" s="14">
        <v>2.942236917741297</v>
      </c>
      <c r="F8627" s="14">
        <v>0</v>
      </c>
    </row>
    <row r="8628" spans="1:6" x14ac:dyDescent="0.3">
      <c r="A8628" s="425">
        <v>50262</v>
      </c>
      <c r="B8628" s="12">
        <v>222</v>
      </c>
      <c r="C8628" s="426">
        <v>4.1722222222222216</v>
      </c>
      <c r="D8628" s="426">
        <v>25.661480000000001</v>
      </c>
      <c r="E8628" s="14">
        <v>2.9551378199566289</v>
      </c>
      <c r="F8628" s="14">
        <v>0</v>
      </c>
    </row>
    <row r="8629" spans="1:6" x14ac:dyDescent="0.3">
      <c r="A8629" s="425">
        <v>50263</v>
      </c>
      <c r="B8629" s="12">
        <v>223</v>
      </c>
      <c r="C8629" s="426">
        <v>1.655</v>
      </c>
      <c r="D8629" s="426">
        <v>25.77412</v>
      </c>
      <c r="E8629" s="14">
        <v>2.996026481675115</v>
      </c>
      <c r="F8629" s="14">
        <v>0</v>
      </c>
    </row>
    <row r="8630" spans="1:6" x14ac:dyDescent="0.3">
      <c r="A8630" s="425">
        <v>50264</v>
      </c>
      <c r="B8630" s="12">
        <v>224</v>
      </c>
      <c r="C8630" s="426">
        <v>4.1449999999999996</v>
      </c>
      <c r="D8630" s="426">
        <v>25.753640000000001</v>
      </c>
      <c r="E8630" s="14">
        <v>2.9885534122031614</v>
      </c>
      <c r="F8630" s="14">
        <v>0</v>
      </c>
    </row>
    <row r="8631" spans="1:6" x14ac:dyDescent="0.3">
      <c r="A8631" s="425">
        <v>50265</v>
      </c>
      <c r="B8631" s="12">
        <v>225</v>
      </c>
      <c r="C8631" s="426">
        <v>2.8055555555555554</v>
      </c>
      <c r="D8631" s="426">
        <v>25.510439999999999</v>
      </c>
      <c r="E8631" s="14">
        <v>2.9011253562970931</v>
      </c>
      <c r="F8631" s="14">
        <v>0</v>
      </c>
    </row>
    <row r="8632" spans="1:6" x14ac:dyDescent="0.3">
      <c r="A8632" s="425">
        <v>50266</v>
      </c>
      <c r="B8632" s="12">
        <v>226</v>
      </c>
      <c r="C8632" s="426">
        <v>0.18571428571428572</v>
      </c>
      <c r="D8632" s="426">
        <v>25.533480000000001</v>
      </c>
      <c r="E8632" s="14">
        <v>2.9093043408626893</v>
      </c>
      <c r="F8632" s="14">
        <v>0</v>
      </c>
    </row>
    <row r="8633" spans="1:6" x14ac:dyDescent="0.3">
      <c r="A8633" s="425">
        <v>50267</v>
      </c>
      <c r="B8633" s="12">
        <v>227</v>
      </c>
      <c r="C8633" s="426">
        <v>0.38125000000000003</v>
      </c>
      <c r="D8633" s="426">
        <v>25.556519999999999</v>
      </c>
      <c r="E8633" s="14">
        <v>2.9175049702385554</v>
      </c>
      <c r="F8633" s="14">
        <v>0</v>
      </c>
    </row>
    <row r="8634" spans="1:6" x14ac:dyDescent="0.3">
      <c r="A8634" s="425">
        <v>50268</v>
      </c>
      <c r="B8634" s="12">
        <v>228</v>
      </c>
      <c r="C8634" s="426">
        <v>2.15</v>
      </c>
      <c r="D8634" s="426">
        <v>25.715239999999998</v>
      </c>
      <c r="E8634" s="14">
        <v>2.9745878783414672</v>
      </c>
      <c r="F8634" s="14">
        <v>0</v>
      </c>
    </row>
    <row r="8635" spans="1:6" x14ac:dyDescent="0.3">
      <c r="A8635" s="425">
        <v>50269</v>
      </c>
      <c r="B8635" s="12">
        <v>229</v>
      </c>
      <c r="C8635" s="426">
        <v>0.92499999999999993</v>
      </c>
      <c r="D8635" s="426">
        <v>25.751080000000002</v>
      </c>
      <c r="E8635" s="14">
        <v>2.9876204913613371</v>
      </c>
      <c r="F8635" s="14">
        <v>0</v>
      </c>
    </row>
    <row r="8636" spans="1:6" x14ac:dyDescent="0.3">
      <c r="A8636" s="425">
        <v>50270</v>
      </c>
      <c r="B8636" s="12">
        <v>230</v>
      </c>
      <c r="C8636" s="426">
        <v>1.2</v>
      </c>
      <c r="D8636" s="426">
        <v>25.418279999999996</v>
      </c>
      <c r="E8636" s="14">
        <v>2.8686254843539989</v>
      </c>
      <c r="F8636" s="14">
        <v>0</v>
      </c>
    </row>
    <row r="8637" spans="1:6" x14ac:dyDescent="0.3">
      <c r="A8637" s="425">
        <v>50271</v>
      </c>
      <c r="B8637" s="12">
        <v>231</v>
      </c>
      <c r="C8637" s="426">
        <v>3.7611111111111111</v>
      </c>
      <c r="D8637" s="426">
        <v>25.37988</v>
      </c>
      <c r="E8637" s="14">
        <v>2.8551857017033915</v>
      </c>
      <c r="F8637" s="14">
        <v>0</v>
      </c>
    </row>
    <row r="8638" spans="1:6" x14ac:dyDescent="0.3">
      <c r="A8638" s="425">
        <v>50272</v>
      </c>
      <c r="B8638" s="12">
        <v>232</v>
      </c>
      <c r="C8638" s="426">
        <v>0.19999999999999998</v>
      </c>
      <c r="D8638" s="426">
        <v>25.47972</v>
      </c>
      <c r="E8638" s="14">
        <v>2.8902536802736347</v>
      </c>
      <c r="F8638" s="14">
        <v>0</v>
      </c>
    </row>
    <row r="8639" spans="1:6" x14ac:dyDescent="0.3">
      <c r="A8639" s="425">
        <v>50273</v>
      </c>
      <c r="B8639" s="12">
        <v>233</v>
      </c>
      <c r="C8639" s="426">
        <v>1.6666666666666666E-2</v>
      </c>
      <c r="D8639" s="426">
        <v>25.649533333333334</v>
      </c>
      <c r="E8639" s="14">
        <v>2.9508316748788941</v>
      </c>
      <c r="F8639" s="14">
        <v>0</v>
      </c>
    </row>
    <row r="8640" spans="1:6" x14ac:dyDescent="0.3">
      <c r="A8640" s="425">
        <v>50274</v>
      </c>
      <c r="B8640" s="12">
        <v>234</v>
      </c>
      <c r="C8640" s="426">
        <v>0.47142857142857142</v>
      </c>
      <c r="D8640" s="426">
        <v>25.612839999999998</v>
      </c>
      <c r="E8640" s="14">
        <v>2.9376421939713748</v>
      </c>
      <c r="F8640" s="14">
        <v>0</v>
      </c>
    </row>
    <row r="8641" spans="1:6" x14ac:dyDescent="0.3">
      <c r="A8641" s="425">
        <v>50275</v>
      </c>
      <c r="B8641" s="12">
        <v>235</v>
      </c>
      <c r="C8641" s="426">
        <v>1.2749999999999999</v>
      </c>
      <c r="D8641" s="426">
        <v>25.589799999999997</v>
      </c>
      <c r="E8641" s="14">
        <v>2.9293885748541539</v>
      </c>
      <c r="F8641" s="14">
        <v>0</v>
      </c>
    </row>
    <row r="8642" spans="1:6" x14ac:dyDescent="0.3">
      <c r="A8642" s="425">
        <v>50276</v>
      </c>
      <c r="B8642" s="12">
        <v>236</v>
      </c>
      <c r="C8642" s="426">
        <v>0.16666666666666666</v>
      </c>
      <c r="D8642" s="426">
        <v>25.776679999999999</v>
      </c>
      <c r="E8642" s="14">
        <v>2.9969618285902162</v>
      </c>
      <c r="F8642" s="14">
        <v>0</v>
      </c>
    </row>
    <row r="8643" spans="1:6" x14ac:dyDescent="0.3">
      <c r="A8643" s="425">
        <v>50277</v>
      </c>
      <c r="B8643" s="12">
        <v>237</v>
      </c>
      <c r="C8643" s="426">
        <v>0.23333333333333334</v>
      </c>
      <c r="D8643" s="426">
        <v>25.651240000000001</v>
      </c>
      <c r="E8643" s="14">
        <v>2.9514464805289866</v>
      </c>
      <c r="F8643" s="14">
        <v>0</v>
      </c>
    </row>
    <row r="8644" spans="1:6" x14ac:dyDescent="0.3">
      <c r="A8644" s="425">
        <v>50278</v>
      </c>
      <c r="B8644" s="12">
        <v>238</v>
      </c>
      <c r="C8644" s="426">
        <v>4.0444444444444443</v>
      </c>
      <c r="D8644" s="426">
        <v>25.602600000000002</v>
      </c>
      <c r="E8644" s="14">
        <v>2.9339712396432418</v>
      </c>
      <c r="F8644" s="14">
        <v>0</v>
      </c>
    </row>
    <row r="8645" spans="1:6" x14ac:dyDescent="0.3">
      <c r="A8645" s="425">
        <v>50279</v>
      </c>
      <c r="B8645" s="12">
        <v>239</v>
      </c>
      <c r="C8645" s="426">
        <v>0.15</v>
      </c>
      <c r="D8645" s="426">
        <v>25.738280000000003</v>
      </c>
      <c r="E8645" s="14">
        <v>2.9829599281437638</v>
      </c>
      <c r="F8645" s="14">
        <v>0</v>
      </c>
    </row>
    <row r="8646" spans="1:6" x14ac:dyDescent="0.3">
      <c r="A8646" s="425">
        <v>50280</v>
      </c>
      <c r="B8646" s="12">
        <v>240</v>
      </c>
      <c r="C8646" s="426">
        <v>1.6</v>
      </c>
      <c r="D8646" s="426">
        <v>25.8202</v>
      </c>
      <c r="E8646" s="14">
        <v>3.012904010364279</v>
      </c>
      <c r="F8646" s="14">
        <v>0</v>
      </c>
    </row>
    <row r="8647" spans="1:6" x14ac:dyDescent="0.3">
      <c r="A8647" s="425">
        <v>50281</v>
      </c>
      <c r="B8647" s="12">
        <v>241</v>
      </c>
      <c r="C8647" s="426">
        <v>2.25</v>
      </c>
      <c r="D8647" s="426">
        <v>25.658920000000002</v>
      </c>
      <c r="E8647" s="14">
        <v>2.9542145823779911</v>
      </c>
      <c r="F8647" s="14">
        <v>0</v>
      </c>
    </row>
    <row r="8648" spans="1:6" x14ac:dyDescent="0.3">
      <c r="A8648" s="425">
        <v>50282</v>
      </c>
      <c r="B8648" s="12">
        <v>242</v>
      </c>
      <c r="C8648" s="426">
        <v>0.56111111111111112</v>
      </c>
      <c r="D8648" s="426">
        <v>25.551400000000001</v>
      </c>
      <c r="E8648" s="14">
        <v>2.9156807366395259</v>
      </c>
      <c r="F8648" s="14">
        <v>0</v>
      </c>
    </row>
    <row r="8649" spans="1:6" x14ac:dyDescent="0.3">
      <c r="A8649" s="425">
        <v>50283</v>
      </c>
      <c r="B8649" s="12">
        <v>243</v>
      </c>
      <c r="C8649" s="426">
        <v>0.16666666666666666</v>
      </c>
      <c r="D8649" s="426">
        <v>25.745960000000004</v>
      </c>
      <c r="E8649" s="14">
        <v>2.9857554579538359</v>
      </c>
      <c r="F8649" s="14">
        <v>0</v>
      </c>
    </row>
    <row r="8650" spans="1:6" x14ac:dyDescent="0.3">
      <c r="A8650" s="425">
        <v>50284</v>
      </c>
      <c r="B8650" s="12">
        <v>244</v>
      </c>
      <c r="C8650" s="426">
        <v>5</v>
      </c>
      <c r="D8650" s="426">
        <v>25.761319999999998</v>
      </c>
      <c r="E8650" s="14">
        <v>3.0164912184122996</v>
      </c>
      <c r="F8650" s="14">
        <v>0</v>
      </c>
    </row>
    <row r="8651" spans="1:6" x14ac:dyDescent="0.3">
      <c r="A8651" s="425">
        <v>50285</v>
      </c>
      <c r="B8651" s="12">
        <v>245</v>
      </c>
      <c r="C8651" s="426">
        <v>1.4777777777777779</v>
      </c>
      <c r="D8651" s="426">
        <v>25.63588</v>
      </c>
      <c r="E8651" s="14">
        <v>2.9706731329195835</v>
      </c>
      <c r="F8651" s="14">
        <v>0</v>
      </c>
    </row>
    <row r="8652" spans="1:6" x14ac:dyDescent="0.3">
      <c r="A8652" s="425">
        <v>50286</v>
      </c>
      <c r="B8652" s="12">
        <v>246</v>
      </c>
      <c r="C8652" s="426">
        <v>1.6055555555555554</v>
      </c>
      <c r="D8652" s="426">
        <v>25.710120000000003</v>
      </c>
      <c r="E8652" s="14">
        <v>2.9977113108635804</v>
      </c>
      <c r="F8652" s="14">
        <v>0</v>
      </c>
    </row>
    <row r="8653" spans="1:6" x14ac:dyDescent="0.3">
      <c r="A8653" s="425">
        <v>50287</v>
      </c>
      <c r="B8653" s="12">
        <v>247</v>
      </c>
      <c r="C8653" s="426">
        <v>0.42000000000000004</v>
      </c>
      <c r="D8653" s="426">
        <v>25.881640000000001</v>
      </c>
      <c r="E8653" s="14">
        <v>3.0610523246608659</v>
      </c>
      <c r="F8653" s="14">
        <v>0</v>
      </c>
    </row>
    <row r="8654" spans="1:6" x14ac:dyDescent="0.3">
      <c r="A8654" s="425">
        <v>50288</v>
      </c>
      <c r="B8654" s="12">
        <v>248</v>
      </c>
      <c r="C8654" s="426">
        <v>0.22999999999999998</v>
      </c>
      <c r="D8654" s="426">
        <v>25.733160000000002</v>
      </c>
      <c r="E8654" s="14">
        <v>3.0061488284051241</v>
      </c>
      <c r="F8654" s="14">
        <v>0</v>
      </c>
    </row>
    <row r="8655" spans="1:6" x14ac:dyDescent="0.3">
      <c r="A8655" s="425">
        <v>50289</v>
      </c>
      <c r="B8655" s="12">
        <v>249</v>
      </c>
      <c r="C8655" s="426">
        <v>2.1437500000000003</v>
      </c>
      <c r="D8655" s="426">
        <v>25.7818</v>
      </c>
      <c r="E8655" s="14">
        <v>3.0240336116231554</v>
      </c>
      <c r="F8655" s="14">
        <v>0</v>
      </c>
    </row>
    <row r="8656" spans="1:6" x14ac:dyDescent="0.3">
      <c r="A8656" s="425">
        <v>50290</v>
      </c>
      <c r="B8656" s="12">
        <v>250</v>
      </c>
      <c r="C8656" s="426">
        <v>7.0349999999999993</v>
      </c>
      <c r="D8656" s="426">
        <v>25.874244444444443</v>
      </c>
      <c r="E8656" s="14">
        <v>3.0582959754158998</v>
      </c>
      <c r="F8656" s="14">
        <v>0</v>
      </c>
    </row>
    <row r="8657" spans="1:6" x14ac:dyDescent="0.3">
      <c r="A8657" s="425">
        <v>50291</v>
      </c>
      <c r="B8657" s="12">
        <v>251</v>
      </c>
      <c r="C8657" s="426">
        <v>3.5350000000000001</v>
      </c>
      <c r="D8657" s="426">
        <v>25.794599999999996</v>
      </c>
      <c r="E8657" s="14">
        <v>3.0287564469176265</v>
      </c>
      <c r="F8657" s="14">
        <v>0</v>
      </c>
    </row>
    <row r="8658" spans="1:6" x14ac:dyDescent="0.3">
      <c r="A8658" s="425">
        <v>50292</v>
      </c>
      <c r="B8658" s="12">
        <v>252</v>
      </c>
      <c r="C8658" s="426">
        <v>2.2944444444444447</v>
      </c>
      <c r="D8658" s="426">
        <v>25.615400000000001</v>
      </c>
      <c r="E8658" s="14">
        <v>2.9632543891381671</v>
      </c>
      <c r="F8658" s="14">
        <v>0</v>
      </c>
    </row>
    <row r="8659" spans="1:6" x14ac:dyDescent="0.3">
      <c r="A8659" s="425">
        <v>50293</v>
      </c>
      <c r="B8659" s="12">
        <v>253</v>
      </c>
      <c r="C8659" s="426">
        <v>6.0062499999999996</v>
      </c>
      <c r="D8659" s="426">
        <v>25.594920000000002</v>
      </c>
      <c r="E8659" s="14">
        <v>2.9558529450785982</v>
      </c>
      <c r="F8659" s="14">
        <v>0</v>
      </c>
    </row>
    <row r="8660" spans="1:6" x14ac:dyDescent="0.3">
      <c r="A8660" s="425">
        <v>50294</v>
      </c>
      <c r="B8660" s="12">
        <v>254</v>
      </c>
      <c r="C8660" s="426">
        <v>2.1666666666666661</v>
      </c>
      <c r="D8660" s="426">
        <v>25.725480000000005</v>
      </c>
      <c r="E8660" s="14">
        <v>3.0033338798655262</v>
      </c>
      <c r="F8660" s="14">
        <v>0</v>
      </c>
    </row>
    <row r="8661" spans="1:6" x14ac:dyDescent="0.3">
      <c r="A8661" s="425">
        <v>50295</v>
      </c>
      <c r="B8661" s="12">
        <v>255</v>
      </c>
      <c r="C8661" s="426">
        <v>4.9999999999999996E-2</v>
      </c>
      <c r="D8661" s="426">
        <v>25.7818</v>
      </c>
      <c r="E8661" s="14">
        <v>3.0240336116231554</v>
      </c>
      <c r="F8661" s="14">
        <v>0</v>
      </c>
    </row>
    <row r="8662" spans="1:6" x14ac:dyDescent="0.3">
      <c r="A8662" s="425">
        <v>50296</v>
      </c>
      <c r="B8662" s="12">
        <v>256</v>
      </c>
      <c r="C8662" s="426">
        <v>0.5</v>
      </c>
      <c r="D8662" s="426">
        <v>25.697319999999998</v>
      </c>
      <c r="E8662" s="14">
        <v>2.9930332971161571</v>
      </c>
      <c r="F8662" s="14">
        <v>0</v>
      </c>
    </row>
    <row r="8663" spans="1:6" x14ac:dyDescent="0.3">
      <c r="A8663" s="425">
        <v>50297</v>
      </c>
      <c r="B8663" s="12">
        <v>257</v>
      </c>
      <c r="C8663" s="426">
        <v>1.1625000000000001</v>
      </c>
      <c r="D8663" s="426">
        <v>25.881640000000001</v>
      </c>
      <c r="E8663" s="14">
        <v>3.0610523246608659</v>
      </c>
      <c r="F8663" s="14">
        <v>0</v>
      </c>
    </row>
    <row r="8664" spans="1:6" x14ac:dyDescent="0.3">
      <c r="A8664" s="425">
        <v>50298</v>
      </c>
      <c r="B8664" s="12">
        <v>258</v>
      </c>
      <c r="C8664" s="426">
        <v>1.7777777777777777</v>
      </c>
      <c r="D8664" s="426">
        <v>25.857177777777778</v>
      </c>
      <c r="E8664" s="14">
        <v>3.0519438625067803</v>
      </c>
      <c r="F8664" s="14">
        <v>0</v>
      </c>
    </row>
    <row r="8665" spans="1:6" x14ac:dyDescent="0.3">
      <c r="A8665" s="425">
        <v>50299</v>
      </c>
      <c r="B8665" s="12">
        <v>259</v>
      </c>
      <c r="C8665" s="426">
        <v>5.7285714285714286</v>
      </c>
      <c r="D8665" s="426">
        <v>26.04206666666667</v>
      </c>
      <c r="E8665" s="14">
        <v>3.1214057863880935</v>
      </c>
      <c r="F8665" s="14">
        <v>0</v>
      </c>
    </row>
    <row r="8666" spans="1:6" x14ac:dyDescent="0.3">
      <c r="A8666" s="425">
        <v>50300</v>
      </c>
      <c r="B8666" s="12">
        <v>260</v>
      </c>
      <c r="C8666" s="426">
        <v>0.14285714285714285</v>
      </c>
      <c r="D8666" s="426">
        <v>26.187133333333332</v>
      </c>
      <c r="E8666" s="14">
        <v>3.1769091886813556</v>
      </c>
      <c r="F8666" s="14">
        <v>0</v>
      </c>
    </row>
    <row r="8667" spans="1:6" x14ac:dyDescent="0.3">
      <c r="A8667" s="425">
        <v>50301</v>
      </c>
      <c r="B8667" s="12">
        <v>261</v>
      </c>
      <c r="C8667" s="426">
        <v>0.5</v>
      </c>
      <c r="D8667" s="426">
        <v>26.133088888888889</v>
      </c>
      <c r="E8667" s="14">
        <v>3.1561280719010432</v>
      </c>
      <c r="F8667" s="14">
        <v>0</v>
      </c>
    </row>
    <row r="8668" spans="1:6" x14ac:dyDescent="0.3">
      <c r="A8668" s="425">
        <v>50302</v>
      </c>
      <c r="B8668" s="12">
        <v>262</v>
      </c>
      <c r="C8668" s="426">
        <v>0.55714285714285716</v>
      </c>
      <c r="D8668" s="426">
        <v>26.178600000000003</v>
      </c>
      <c r="E8668" s="14">
        <v>3.1736197846573395</v>
      </c>
      <c r="F8668" s="14">
        <v>0</v>
      </c>
    </row>
    <row r="8669" spans="1:6" x14ac:dyDescent="0.3">
      <c r="A8669" s="425">
        <v>50303</v>
      </c>
      <c r="B8669" s="12">
        <v>263</v>
      </c>
      <c r="C8669" s="426">
        <v>0</v>
      </c>
      <c r="D8669" s="426">
        <v>25.874244444444443</v>
      </c>
      <c r="E8669" s="14">
        <v>3.0582959754158998</v>
      </c>
      <c r="F8669" s="14">
        <v>0</v>
      </c>
    </row>
    <row r="8670" spans="1:6" x14ac:dyDescent="0.3">
      <c r="A8670" s="425">
        <v>50304</v>
      </c>
      <c r="B8670" s="12">
        <v>264</v>
      </c>
      <c r="C8670" s="426">
        <v>1.7437499999999999</v>
      </c>
      <c r="D8670" s="426">
        <v>25.80597777777778</v>
      </c>
      <c r="E8670" s="14">
        <v>3.0329602342666835</v>
      </c>
      <c r="F8670" s="14">
        <v>0</v>
      </c>
    </row>
    <row r="8671" spans="1:6" x14ac:dyDescent="0.3">
      <c r="A8671" s="425">
        <v>50305</v>
      </c>
      <c r="B8671" s="12">
        <v>265</v>
      </c>
      <c r="C8671" s="426">
        <v>1.5874999999999999</v>
      </c>
      <c r="D8671" s="426">
        <v>26.007933333333334</v>
      </c>
      <c r="E8671" s="14">
        <v>3.1084745090995991</v>
      </c>
      <c r="F8671" s="14">
        <v>0</v>
      </c>
    </row>
    <row r="8672" spans="1:6" x14ac:dyDescent="0.3">
      <c r="A8672" s="425">
        <v>50306</v>
      </c>
      <c r="B8672" s="12">
        <v>266</v>
      </c>
      <c r="C8672" s="426">
        <v>0.74285714285714277</v>
      </c>
      <c r="D8672" s="426">
        <v>26.101800000000001</v>
      </c>
      <c r="E8672" s="14">
        <v>3.1441530500510422</v>
      </c>
      <c r="F8672" s="14">
        <v>0</v>
      </c>
    </row>
    <row r="8673" spans="1:6" x14ac:dyDescent="0.3">
      <c r="A8673" s="425">
        <v>50307</v>
      </c>
      <c r="B8673" s="12">
        <v>267</v>
      </c>
      <c r="C8673" s="426">
        <v>0</v>
      </c>
      <c r="D8673" s="426">
        <v>25.817355555555558</v>
      </c>
      <c r="E8673" s="14">
        <v>3.0371693995629259</v>
      </c>
      <c r="F8673" s="14">
        <v>0</v>
      </c>
    </row>
    <row r="8674" spans="1:6" x14ac:dyDescent="0.3">
      <c r="A8674" s="425">
        <v>50308</v>
      </c>
      <c r="B8674" s="12">
        <v>268</v>
      </c>
      <c r="C8674" s="426">
        <v>0.94374999999999998</v>
      </c>
      <c r="D8674" s="426">
        <v>25.899844444444444</v>
      </c>
      <c r="E8674" s="14">
        <v>3.0678468933430714</v>
      </c>
      <c r="F8674" s="14">
        <v>0</v>
      </c>
    </row>
    <row r="8675" spans="1:6" x14ac:dyDescent="0.3">
      <c r="A8675" s="425">
        <v>50309</v>
      </c>
      <c r="B8675" s="12">
        <v>269</v>
      </c>
      <c r="C8675" s="426">
        <v>2.0874999999999999</v>
      </c>
      <c r="D8675" s="426">
        <v>26.141622222222225</v>
      </c>
      <c r="E8675" s="14">
        <v>3.1594011294834874</v>
      </c>
      <c r="F8675" s="14">
        <v>0</v>
      </c>
    </row>
    <row r="8676" spans="1:6" x14ac:dyDescent="0.3">
      <c r="A8676" s="425">
        <v>50310</v>
      </c>
      <c r="B8676" s="12">
        <v>270</v>
      </c>
      <c r="C8676" s="426">
        <v>0</v>
      </c>
      <c r="D8676" s="426">
        <v>26.170066666666671</v>
      </c>
      <c r="E8676" s="14">
        <v>3.1703334476584186</v>
      </c>
      <c r="F8676" s="14">
        <v>0</v>
      </c>
    </row>
    <row r="8677" spans="1:6" x14ac:dyDescent="0.3">
      <c r="A8677" s="425">
        <v>50311</v>
      </c>
      <c r="B8677" s="12">
        <v>271</v>
      </c>
      <c r="C8677" s="426">
        <v>0.57777777777777783</v>
      </c>
      <c r="D8677" s="426">
        <v>26.216999999999999</v>
      </c>
      <c r="E8677" s="14">
        <v>3.1884462693516902</v>
      </c>
      <c r="F8677" s="14">
        <v>0</v>
      </c>
    </row>
    <row r="8678" spans="1:6" x14ac:dyDescent="0.3">
      <c r="A8678" s="425">
        <v>50312</v>
      </c>
      <c r="B8678" s="12">
        <v>272</v>
      </c>
      <c r="C8678" s="426">
        <v>0.21249999999999999</v>
      </c>
      <c r="D8678" s="426">
        <v>26.252839999999999</v>
      </c>
      <c r="E8678" s="14">
        <v>3.2023404328839575</v>
      </c>
      <c r="F8678" s="14">
        <v>0</v>
      </c>
    </row>
    <row r="8679" spans="1:6" x14ac:dyDescent="0.3">
      <c r="A8679" s="425">
        <v>50313</v>
      </c>
      <c r="B8679" s="12">
        <v>273</v>
      </c>
      <c r="C8679" s="426">
        <v>0.95</v>
      </c>
      <c r="D8679" s="426">
        <v>26.109480000000001</v>
      </c>
      <c r="E8679" s="14">
        <v>3.1470885640386435</v>
      </c>
      <c r="F8679" s="14">
        <v>0</v>
      </c>
    </row>
    <row r="8680" spans="1:6" x14ac:dyDescent="0.3">
      <c r="A8680" s="425">
        <v>50314</v>
      </c>
      <c r="B8680" s="12">
        <v>274</v>
      </c>
      <c r="C8680" s="426">
        <v>5.5714285714285712</v>
      </c>
      <c r="D8680" s="426">
        <v>26.19652</v>
      </c>
      <c r="E8680" s="14">
        <v>3.2335399279374291</v>
      </c>
      <c r="F8680" s="14">
        <v>0</v>
      </c>
    </row>
    <row r="8681" spans="1:6" x14ac:dyDescent="0.3">
      <c r="A8681" s="425">
        <v>50315</v>
      </c>
      <c r="B8681" s="12">
        <v>275</v>
      </c>
      <c r="C8681" s="426">
        <v>7.5400000000000009</v>
      </c>
      <c r="D8681" s="426">
        <v>26.403880000000001</v>
      </c>
      <c r="E8681" s="14">
        <v>3.3158494653789616</v>
      </c>
      <c r="F8681" s="14">
        <v>0</v>
      </c>
    </row>
    <row r="8682" spans="1:6" x14ac:dyDescent="0.3">
      <c r="A8682" s="425">
        <v>50316</v>
      </c>
      <c r="B8682" s="12">
        <v>276</v>
      </c>
      <c r="C8682" s="426">
        <v>0</v>
      </c>
      <c r="D8682" s="426">
        <v>26.283560000000001</v>
      </c>
      <c r="E8682" s="14">
        <v>3.2678644387754772</v>
      </c>
      <c r="F8682" s="14">
        <v>0</v>
      </c>
    </row>
    <row r="8683" spans="1:6" x14ac:dyDescent="0.3">
      <c r="A8683" s="425">
        <v>50317</v>
      </c>
      <c r="B8683" s="12">
        <v>277</v>
      </c>
      <c r="C8683" s="426">
        <v>0.52222222222222225</v>
      </c>
      <c r="D8683" s="426">
        <v>26.36036</v>
      </c>
      <c r="E8683" s="14">
        <v>3.2984211741757385</v>
      </c>
      <c r="F8683" s="14">
        <v>0</v>
      </c>
    </row>
    <row r="8684" spans="1:6" x14ac:dyDescent="0.3">
      <c r="A8684" s="425">
        <v>50318</v>
      </c>
      <c r="B8684" s="12">
        <v>278</v>
      </c>
      <c r="C8684" s="426">
        <v>1.6111111111111112</v>
      </c>
      <c r="D8684" s="426">
        <v>26.437159999999999</v>
      </c>
      <c r="E8684" s="14">
        <v>3.3292321462019645</v>
      </c>
      <c r="F8684" s="14">
        <v>0</v>
      </c>
    </row>
    <row r="8685" spans="1:6" x14ac:dyDescent="0.3">
      <c r="A8685" s="425">
        <v>50319</v>
      </c>
      <c r="B8685" s="12">
        <v>279</v>
      </c>
      <c r="C8685" s="426">
        <v>4.8499999999999996</v>
      </c>
      <c r="D8685" s="426">
        <v>26.380839999999999</v>
      </c>
      <c r="E8685" s="14">
        <v>3.3066125457073747</v>
      </c>
      <c r="F8685" s="14">
        <v>0</v>
      </c>
    </row>
    <row r="8686" spans="1:6" x14ac:dyDescent="0.3">
      <c r="A8686" s="425">
        <v>50320</v>
      </c>
      <c r="B8686" s="12">
        <v>280</v>
      </c>
      <c r="C8686" s="426">
        <v>0.57999999999999996</v>
      </c>
      <c r="D8686" s="426">
        <v>26.411560000000001</v>
      </c>
      <c r="E8686" s="14">
        <v>3.3189335303552938</v>
      </c>
      <c r="F8686" s="14">
        <v>0</v>
      </c>
    </row>
    <row r="8687" spans="1:6" x14ac:dyDescent="0.3">
      <c r="A8687" s="425">
        <v>50321</v>
      </c>
      <c r="B8687" s="12">
        <v>281</v>
      </c>
      <c r="C8687" s="426">
        <v>2.6444444444444444</v>
      </c>
      <c r="D8687" s="426">
        <v>26.3322</v>
      </c>
      <c r="E8687" s="14">
        <v>3.2871875553159513</v>
      </c>
      <c r="F8687" s="14">
        <v>0</v>
      </c>
    </row>
    <row r="8688" spans="1:6" x14ac:dyDescent="0.3">
      <c r="A8688" s="425">
        <v>50322</v>
      </c>
      <c r="B8688" s="12">
        <v>282</v>
      </c>
      <c r="C8688" s="426">
        <v>2.7722222222222226</v>
      </c>
      <c r="D8688" s="426">
        <v>26.439720000000001</v>
      </c>
      <c r="E8688" s="14">
        <v>3.3302635653129968</v>
      </c>
      <c r="F8688" s="14">
        <v>0</v>
      </c>
    </row>
    <row r="8689" spans="1:6" x14ac:dyDescent="0.3">
      <c r="A8689" s="425">
        <v>50323</v>
      </c>
      <c r="B8689" s="12">
        <v>283</v>
      </c>
      <c r="C8689" s="426">
        <v>0.25</v>
      </c>
      <c r="D8689" s="426">
        <v>26.498600000000003</v>
      </c>
      <c r="E8689" s="14">
        <v>3.3540644454675648</v>
      </c>
      <c r="F8689" s="14">
        <v>0</v>
      </c>
    </row>
    <row r="8690" spans="1:6" x14ac:dyDescent="0.3">
      <c r="A8690" s="425">
        <v>50324</v>
      </c>
      <c r="B8690" s="12">
        <v>284</v>
      </c>
      <c r="C8690" s="426">
        <v>1.675</v>
      </c>
      <c r="D8690" s="426">
        <v>26.549800000000001</v>
      </c>
      <c r="E8690" s="14">
        <v>3.374882922885873</v>
      </c>
      <c r="F8690" s="14">
        <v>0</v>
      </c>
    </row>
    <row r="8691" spans="1:6" x14ac:dyDescent="0.3">
      <c r="A8691" s="425">
        <v>50325</v>
      </c>
      <c r="B8691" s="12">
        <v>285</v>
      </c>
      <c r="C8691" s="426">
        <v>5.5555555555555552E-2</v>
      </c>
      <c r="D8691" s="426">
        <v>26.60868</v>
      </c>
      <c r="E8691" s="14">
        <v>3.3989648220638036</v>
      </c>
      <c r="F8691" s="14">
        <v>0</v>
      </c>
    </row>
    <row r="8692" spans="1:6" x14ac:dyDescent="0.3">
      <c r="A8692" s="425">
        <v>50326</v>
      </c>
      <c r="B8692" s="12">
        <v>286</v>
      </c>
      <c r="C8692" s="426">
        <v>0</v>
      </c>
      <c r="D8692" s="426">
        <v>26.65476</v>
      </c>
      <c r="E8692" s="14">
        <v>3.4179166736901925</v>
      </c>
      <c r="F8692" s="14">
        <v>0</v>
      </c>
    </row>
    <row r="8693" spans="1:6" x14ac:dyDescent="0.3">
      <c r="A8693" s="425">
        <v>50327</v>
      </c>
      <c r="B8693" s="12">
        <v>287</v>
      </c>
      <c r="C8693" s="426">
        <v>1.6666666666666667</v>
      </c>
      <c r="D8693" s="426">
        <v>26.670120000000004</v>
      </c>
      <c r="E8693" s="14">
        <v>3.4242545032974672</v>
      </c>
      <c r="F8693" s="14">
        <v>0</v>
      </c>
    </row>
    <row r="8694" spans="1:6" x14ac:dyDescent="0.3">
      <c r="A8694" s="425">
        <v>50328</v>
      </c>
      <c r="B8694" s="12">
        <v>288</v>
      </c>
      <c r="C8694" s="426">
        <v>1.6714285714285713</v>
      </c>
      <c r="D8694" s="426">
        <v>26.5242</v>
      </c>
      <c r="E8694" s="14">
        <v>3.3644594769353389</v>
      </c>
      <c r="F8694" s="14">
        <v>0</v>
      </c>
    </row>
    <row r="8695" spans="1:6" x14ac:dyDescent="0.3">
      <c r="A8695" s="425">
        <v>50329</v>
      </c>
      <c r="B8695" s="12">
        <v>289</v>
      </c>
      <c r="C8695" s="426">
        <v>1.3666666666666667</v>
      </c>
      <c r="D8695" s="426">
        <v>26.434600000000003</v>
      </c>
      <c r="E8695" s="14">
        <v>3.328201010355369</v>
      </c>
      <c r="F8695" s="14">
        <v>0</v>
      </c>
    </row>
    <row r="8696" spans="1:6" x14ac:dyDescent="0.3">
      <c r="A8696" s="425">
        <v>50330</v>
      </c>
      <c r="B8696" s="12">
        <v>290</v>
      </c>
      <c r="C8696" s="426">
        <v>5.177777777777778</v>
      </c>
      <c r="D8696" s="426">
        <v>26.629159999999999</v>
      </c>
      <c r="E8696" s="14">
        <v>3.4073764584285469</v>
      </c>
      <c r="F8696" s="14">
        <v>0</v>
      </c>
    </row>
    <row r="8697" spans="1:6" x14ac:dyDescent="0.3">
      <c r="A8697" s="425">
        <v>50331</v>
      </c>
      <c r="B8697" s="12">
        <v>291</v>
      </c>
      <c r="C8697" s="426">
        <v>0.9</v>
      </c>
      <c r="D8697" s="426">
        <v>26.624040000000001</v>
      </c>
      <c r="E8697" s="14">
        <v>3.4052718386351843</v>
      </c>
      <c r="F8697" s="14">
        <v>0</v>
      </c>
    </row>
    <row r="8698" spans="1:6" x14ac:dyDescent="0.3">
      <c r="A8698" s="425">
        <v>50332</v>
      </c>
      <c r="B8698" s="12">
        <v>292</v>
      </c>
      <c r="C8698" s="426">
        <v>0</v>
      </c>
      <c r="D8698" s="426">
        <v>26.787880000000001</v>
      </c>
      <c r="E8698" s="14">
        <v>3.4731865352599187</v>
      </c>
      <c r="F8698" s="14">
        <v>0</v>
      </c>
    </row>
    <row r="8699" spans="1:6" x14ac:dyDescent="0.3">
      <c r="A8699" s="425">
        <v>50333</v>
      </c>
      <c r="B8699" s="12">
        <v>293</v>
      </c>
      <c r="C8699" s="426">
        <v>0.57999999999999996</v>
      </c>
      <c r="D8699" s="426">
        <v>26.711079999999999</v>
      </c>
      <c r="E8699" s="14">
        <v>3.4412056655286367</v>
      </c>
      <c r="F8699" s="14">
        <v>0</v>
      </c>
    </row>
    <row r="8700" spans="1:6" x14ac:dyDescent="0.3">
      <c r="A8700" s="425">
        <v>50334</v>
      </c>
      <c r="B8700" s="12">
        <v>294</v>
      </c>
      <c r="C8700" s="426">
        <v>2.5</v>
      </c>
      <c r="D8700" s="426">
        <v>26.847044444444442</v>
      </c>
      <c r="E8700" s="14">
        <v>3.4979996280664798</v>
      </c>
      <c r="F8700" s="14">
        <v>0</v>
      </c>
    </row>
    <row r="8701" spans="1:6" x14ac:dyDescent="0.3">
      <c r="A8701" s="425">
        <v>50335</v>
      </c>
      <c r="B8701" s="12">
        <v>295</v>
      </c>
      <c r="C8701" s="426">
        <v>0.58888888888888891</v>
      </c>
      <c r="D8701" s="426">
        <v>26.613799999999998</v>
      </c>
      <c r="E8701" s="14">
        <v>3.4010660206589542</v>
      </c>
      <c r="F8701" s="14">
        <v>0</v>
      </c>
    </row>
    <row r="8702" spans="1:6" x14ac:dyDescent="0.3">
      <c r="A8702" s="425">
        <v>50336</v>
      </c>
      <c r="B8702" s="12">
        <v>296</v>
      </c>
      <c r="C8702" s="426">
        <v>0.88888888888888884</v>
      </c>
      <c r="D8702" s="426">
        <v>26.58052</v>
      </c>
      <c r="E8702" s="14">
        <v>3.3874286015285593</v>
      </c>
      <c r="F8702" s="14">
        <v>0</v>
      </c>
    </row>
    <row r="8703" spans="1:6" x14ac:dyDescent="0.3">
      <c r="A8703" s="425">
        <v>50337</v>
      </c>
      <c r="B8703" s="12">
        <v>297</v>
      </c>
      <c r="C8703" s="426">
        <v>2.3937499999999998</v>
      </c>
      <c r="D8703" s="426">
        <v>26.521639999999998</v>
      </c>
      <c r="E8703" s="14">
        <v>3.3634186955634431</v>
      </c>
      <c r="F8703" s="14">
        <v>0</v>
      </c>
    </row>
    <row r="8704" spans="1:6" x14ac:dyDescent="0.3">
      <c r="A8704" s="425">
        <v>50338</v>
      </c>
      <c r="B8704" s="12">
        <v>298</v>
      </c>
      <c r="C8704" s="426">
        <v>2.125</v>
      </c>
      <c r="D8704" s="426">
        <v>26.728999999999999</v>
      </c>
      <c r="E8704" s="14">
        <v>3.4486448178912879</v>
      </c>
      <c r="F8704" s="14">
        <v>0</v>
      </c>
    </row>
    <row r="8705" spans="1:6" x14ac:dyDescent="0.3">
      <c r="A8705" s="425">
        <v>50339</v>
      </c>
      <c r="B8705" s="12">
        <v>299</v>
      </c>
      <c r="C8705" s="426">
        <v>3.8149999999999999</v>
      </c>
      <c r="D8705" s="426">
        <v>26.639400000000002</v>
      </c>
      <c r="E8705" s="14">
        <v>3.4115891206562048</v>
      </c>
      <c r="F8705" s="14">
        <v>0</v>
      </c>
    </row>
    <row r="8706" spans="1:6" x14ac:dyDescent="0.3">
      <c r="A8706" s="425">
        <v>50340</v>
      </c>
      <c r="B8706" s="12">
        <v>300</v>
      </c>
      <c r="C8706" s="426">
        <v>0.53749999999999998</v>
      </c>
      <c r="D8706" s="426">
        <v>26.695719999999998</v>
      </c>
      <c r="E8706" s="14">
        <v>3.4348404045650147</v>
      </c>
      <c r="F8706" s="14">
        <v>0</v>
      </c>
    </row>
    <row r="8707" spans="1:6" x14ac:dyDescent="0.3">
      <c r="A8707" s="425">
        <v>50341</v>
      </c>
      <c r="B8707" s="12">
        <v>301</v>
      </c>
      <c r="C8707" s="426">
        <v>4.1111111111111107</v>
      </c>
      <c r="D8707" s="426">
        <v>26.782760000000003</v>
      </c>
      <c r="E8707" s="14">
        <v>3.4710464546598465</v>
      </c>
      <c r="F8707" s="14">
        <v>0</v>
      </c>
    </row>
    <row r="8708" spans="1:6" x14ac:dyDescent="0.3">
      <c r="A8708" s="425">
        <v>50342</v>
      </c>
      <c r="B8708" s="12">
        <v>302</v>
      </c>
      <c r="C8708" s="426">
        <v>0.1111111111111111</v>
      </c>
      <c r="D8708" s="426">
        <v>26.798120000000001</v>
      </c>
      <c r="E8708" s="14">
        <v>3.4774701382107942</v>
      </c>
      <c r="F8708" s="14">
        <v>0</v>
      </c>
    </row>
    <row r="8709" spans="1:6" x14ac:dyDescent="0.3">
      <c r="A8709" s="425">
        <v>50343</v>
      </c>
      <c r="B8709" s="12">
        <v>303</v>
      </c>
      <c r="C8709" s="426">
        <v>5.322222222222222</v>
      </c>
      <c r="D8709" s="426">
        <v>26.813479999999998</v>
      </c>
      <c r="E8709" s="14">
        <v>3.4839041500869667</v>
      </c>
      <c r="F8709" s="14">
        <v>0</v>
      </c>
    </row>
    <row r="8710" spans="1:6" x14ac:dyDescent="0.3">
      <c r="A8710" s="425">
        <v>50344</v>
      </c>
      <c r="B8710" s="12">
        <v>304</v>
      </c>
      <c r="C8710" s="426">
        <v>3</v>
      </c>
      <c r="D8710" s="426">
        <v>26.979880000000001</v>
      </c>
      <c r="E8710" s="14">
        <v>3.5542694765295484</v>
      </c>
      <c r="F8710" s="14">
        <v>0</v>
      </c>
    </row>
    <row r="8711" spans="1:6" x14ac:dyDescent="0.3">
      <c r="A8711" s="425">
        <v>50345</v>
      </c>
      <c r="B8711" s="12">
        <v>305</v>
      </c>
      <c r="C8711" s="426">
        <v>0.78888888888888886</v>
      </c>
      <c r="D8711" s="426">
        <v>26.792999999999999</v>
      </c>
      <c r="E8711" s="14">
        <v>3.5038140561816213</v>
      </c>
      <c r="F8711" s="14">
        <v>0</v>
      </c>
    </row>
    <row r="8712" spans="1:6" x14ac:dyDescent="0.3">
      <c r="A8712" s="425">
        <v>50346</v>
      </c>
      <c r="B8712" s="12">
        <v>306</v>
      </c>
      <c r="C8712" s="426">
        <v>0.68888888888888888</v>
      </c>
      <c r="D8712" s="426">
        <v>26.723880000000001</v>
      </c>
      <c r="E8712" s="14">
        <v>3.4747680619895811</v>
      </c>
      <c r="F8712" s="14">
        <v>0</v>
      </c>
    </row>
    <row r="8713" spans="1:6" x14ac:dyDescent="0.3">
      <c r="A8713" s="425">
        <v>50347</v>
      </c>
      <c r="B8713" s="12">
        <v>307</v>
      </c>
      <c r="C8713" s="426">
        <v>0</v>
      </c>
      <c r="D8713" s="426">
        <v>26.769960000000005</v>
      </c>
      <c r="E8713" s="14">
        <v>3.4941086582006906</v>
      </c>
      <c r="F8713" s="14">
        <v>0</v>
      </c>
    </row>
    <row r="8714" spans="1:6" x14ac:dyDescent="0.3">
      <c r="A8714" s="425">
        <v>50348</v>
      </c>
      <c r="B8714" s="12">
        <v>308</v>
      </c>
      <c r="C8714" s="426">
        <v>3.2375000000000003</v>
      </c>
      <c r="D8714" s="426">
        <v>26.782760000000003</v>
      </c>
      <c r="E8714" s="14">
        <v>3.4994976551078785</v>
      </c>
      <c r="F8714" s="14">
        <v>0</v>
      </c>
    </row>
    <row r="8715" spans="1:6" x14ac:dyDescent="0.3">
      <c r="A8715" s="425">
        <v>50349</v>
      </c>
      <c r="B8715" s="12">
        <v>309</v>
      </c>
      <c r="C8715" s="426">
        <v>3.2399999999999998</v>
      </c>
      <c r="D8715" s="426">
        <v>26.92868</v>
      </c>
      <c r="E8715" s="14">
        <v>3.56144384014096</v>
      </c>
      <c r="F8715" s="14">
        <v>0</v>
      </c>
    </row>
    <row r="8716" spans="1:6" x14ac:dyDescent="0.3">
      <c r="A8716" s="425">
        <v>50350</v>
      </c>
      <c r="B8716" s="12">
        <v>310</v>
      </c>
      <c r="C8716" s="426">
        <v>0.79999999999999993</v>
      </c>
      <c r="D8716" s="426">
        <v>26.997800000000005</v>
      </c>
      <c r="E8716" s="14">
        <v>3.5911159765983505</v>
      </c>
      <c r="F8716" s="14">
        <v>0</v>
      </c>
    </row>
    <row r="8717" spans="1:6" x14ac:dyDescent="0.3">
      <c r="A8717" s="425">
        <v>50351</v>
      </c>
      <c r="B8717" s="12">
        <v>311</v>
      </c>
      <c r="C8717" s="426">
        <v>1.9750000000000001</v>
      </c>
      <c r="D8717" s="426">
        <v>27.08484</v>
      </c>
      <c r="E8717" s="14">
        <v>3.6287829837560621</v>
      </c>
      <c r="F8717" s="14">
        <v>0</v>
      </c>
    </row>
    <row r="8718" spans="1:6" x14ac:dyDescent="0.3">
      <c r="A8718" s="425">
        <v>50352</v>
      </c>
      <c r="B8718" s="12">
        <v>312</v>
      </c>
      <c r="C8718" s="426">
        <v>0.42777777777777776</v>
      </c>
      <c r="D8718" s="426">
        <v>26.887720000000002</v>
      </c>
      <c r="E8718" s="14">
        <v>3.5439603379882314</v>
      </c>
      <c r="F8718" s="14">
        <v>0</v>
      </c>
    </row>
    <row r="8719" spans="1:6" x14ac:dyDescent="0.3">
      <c r="A8719" s="425">
        <v>50353</v>
      </c>
      <c r="B8719" s="12">
        <v>313</v>
      </c>
      <c r="C8719" s="426">
        <v>6.0166666666666675</v>
      </c>
      <c r="D8719" s="426">
        <v>26.967079999999999</v>
      </c>
      <c r="E8719" s="14">
        <v>3.577902177349424</v>
      </c>
      <c r="F8719" s="14">
        <v>0</v>
      </c>
    </row>
    <row r="8720" spans="1:6" x14ac:dyDescent="0.3">
      <c r="A8720" s="425">
        <v>50354</v>
      </c>
      <c r="B8720" s="12">
        <v>314</v>
      </c>
      <c r="C8720" s="426">
        <v>2.5375000000000001</v>
      </c>
      <c r="D8720" s="426">
        <v>27.020840000000003</v>
      </c>
      <c r="E8720" s="14">
        <v>3.6010538473260274</v>
      </c>
      <c r="F8720" s="14">
        <v>0</v>
      </c>
    </row>
    <row r="8721" spans="1:6" x14ac:dyDescent="0.3">
      <c r="A8721" s="425">
        <v>50355</v>
      </c>
      <c r="B8721" s="12">
        <v>315</v>
      </c>
      <c r="C8721" s="426">
        <v>0</v>
      </c>
      <c r="D8721" s="426">
        <v>27.059240000000003</v>
      </c>
      <c r="E8721" s="14">
        <v>3.6176694420652931</v>
      </c>
      <c r="F8721" s="14">
        <v>0</v>
      </c>
    </row>
    <row r="8722" spans="1:6" x14ac:dyDescent="0.3">
      <c r="A8722" s="425">
        <v>50356</v>
      </c>
      <c r="B8722" s="12">
        <v>316</v>
      </c>
      <c r="C8722" s="426">
        <v>1.0299999999999998</v>
      </c>
      <c r="D8722" s="426">
        <v>27.189799999999998</v>
      </c>
      <c r="E8722" s="14">
        <v>3.674654198996739</v>
      </c>
      <c r="F8722" s="14">
        <v>0</v>
      </c>
    </row>
    <row r="8723" spans="1:6" x14ac:dyDescent="0.3">
      <c r="A8723" s="425">
        <v>50357</v>
      </c>
      <c r="B8723" s="12">
        <v>317</v>
      </c>
      <c r="C8723" s="426">
        <v>0.05</v>
      </c>
      <c r="D8723" s="426">
        <v>27.105319999999999</v>
      </c>
      <c r="E8723" s="14">
        <v>3.637694848999689</v>
      </c>
      <c r="F8723" s="14">
        <v>0</v>
      </c>
    </row>
    <row r="8724" spans="1:6" x14ac:dyDescent="0.3">
      <c r="A8724" s="425">
        <v>50358</v>
      </c>
      <c r="B8724" s="12">
        <v>318</v>
      </c>
      <c r="C8724" s="426">
        <v>1.9214285714285713</v>
      </c>
      <c r="D8724" s="426">
        <v>27.064360000000001</v>
      </c>
      <c r="E8724" s="14">
        <v>3.6198898146175491</v>
      </c>
      <c r="F8724" s="14">
        <v>0</v>
      </c>
    </row>
    <row r="8725" spans="1:6" x14ac:dyDescent="0.3">
      <c r="A8725" s="425">
        <v>50359</v>
      </c>
      <c r="B8725" s="12">
        <v>319</v>
      </c>
      <c r="C8725" s="426">
        <v>1.7666666666666666</v>
      </c>
      <c r="D8725" s="426">
        <v>27.077159999999999</v>
      </c>
      <c r="E8725" s="14">
        <v>3.6254458550822997</v>
      </c>
      <c r="F8725" s="14">
        <v>0</v>
      </c>
    </row>
    <row r="8726" spans="1:6" x14ac:dyDescent="0.3">
      <c r="A8726" s="425">
        <v>50360</v>
      </c>
      <c r="B8726" s="12">
        <v>320</v>
      </c>
      <c r="C8726" s="426">
        <v>11.31111111111111</v>
      </c>
      <c r="D8726" s="426">
        <v>27.107880000000002</v>
      </c>
      <c r="E8726" s="14">
        <v>3.6388101473767338</v>
      </c>
      <c r="F8726" s="14">
        <v>0</v>
      </c>
    </row>
    <row r="8727" spans="1:6" x14ac:dyDescent="0.3">
      <c r="A8727" s="425">
        <v>50361</v>
      </c>
      <c r="B8727" s="12">
        <v>321</v>
      </c>
      <c r="C8727" s="426">
        <v>0</v>
      </c>
      <c r="D8727" s="426">
        <v>27.133479999999999</v>
      </c>
      <c r="E8727" s="14">
        <v>3.6499792149747967</v>
      </c>
      <c r="F8727" s="14">
        <v>0</v>
      </c>
    </row>
    <row r="8728" spans="1:6" x14ac:dyDescent="0.3">
      <c r="A8728" s="425">
        <v>50362</v>
      </c>
      <c r="B8728" s="12">
        <v>322</v>
      </c>
      <c r="C8728" s="426">
        <v>1.9416666666666667</v>
      </c>
      <c r="D8728" s="426">
        <v>27.128644444444443</v>
      </c>
      <c r="E8728" s="14">
        <v>3.6478672614293126</v>
      </c>
      <c r="F8728" s="14">
        <v>0</v>
      </c>
    </row>
    <row r="8729" spans="1:6" x14ac:dyDescent="0.3">
      <c r="A8729" s="425">
        <v>50363</v>
      </c>
      <c r="B8729" s="12">
        <v>323</v>
      </c>
      <c r="C8729" s="426">
        <v>5.9124999999999996</v>
      </c>
      <c r="D8729" s="426">
        <v>27.097355555555559</v>
      </c>
      <c r="E8729" s="14">
        <v>3.634226901186989</v>
      </c>
      <c r="F8729" s="14">
        <v>0</v>
      </c>
    </row>
    <row r="8730" spans="1:6" x14ac:dyDescent="0.3">
      <c r="A8730" s="425">
        <v>50364</v>
      </c>
      <c r="B8730" s="12">
        <v>324</v>
      </c>
      <c r="C8730" s="426">
        <v>7.75</v>
      </c>
      <c r="D8730" s="426">
        <v>27.09451111111111</v>
      </c>
      <c r="E8730" s="14">
        <v>3.6329890339651283</v>
      </c>
      <c r="F8730" s="14">
        <v>0</v>
      </c>
    </row>
    <row r="8731" spans="1:6" x14ac:dyDescent="0.3">
      <c r="A8731" s="425">
        <v>50365</v>
      </c>
      <c r="B8731" s="12">
        <v>325</v>
      </c>
      <c r="C8731" s="426">
        <v>5.5250000000000004</v>
      </c>
      <c r="D8731" s="426">
        <v>27.169319999999999</v>
      </c>
      <c r="E8731" s="14">
        <v>3.6656650741274115</v>
      </c>
      <c r="F8731" s="14">
        <v>0</v>
      </c>
    </row>
    <row r="8732" spans="1:6" x14ac:dyDescent="0.3">
      <c r="A8732" s="425">
        <v>50366</v>
      </c>
      <c r="B8732" s="12">
        <v>326</v>
      </c>
      <c r="C8732" s="426">
        <v>8.0555555555555554</v>
      </c>
      <c r="D8732" s="426">
        <v>26.884022222222224</v>
      </c>
      <c r="E8732" s="14">
        <v>3.5423856233920668</v>
      </c>
      <c r="F8732" s="14">
        <v>0</v>
      </c>
    </row>
    <row r="8733" spans="1:6" x14ac:dyDescent="0.3">
      <c r="A8733" s="425">
        <v>50367</v>
      </c>
      <c r="B8733" s="12">
        <v>327</v>
      </c>
      <c r="C8733" s="426">
        <v>2.4714285714285715</v>
      </c>
      <c r="D8733" s="426">
        <v>26.943755555555555</v>
      </c>
      <c r="E8733" s="14">
        <v>3.5678974616311527</v>
      </c>
      <c r="F8733" s="14">
        <v>0</v>
      </c>
    </row>
    <row r="8734" spans="1:6" x14ac:dyDescent="0.3">
      <c r="A8734" s="425">
        <v>50368</v>
      </c>
      <c r="B8734" s="12">
        <v>328</v>
      </c>
      <c r="C8734" s="426">
        <v>1.53125</v>
      </c>
      <c r="D8734" s="426">
        <v>26.980733333333333</v>
      </c>
      <c r="E8734" s="14">
        <v>3.5837698019636148</v>
      </c>
      <c r="F8734" s="14">
        <v>0</v>
      </c>
    </row>
    <row r="8735" spans="1:6" x14ac:dyDescent="0.3">
      <c r="A8735" s="425">
        <v>50369</v>
      </c>
      <c r="B8735" s="12">
        <v>329</v>
      </c>
      <c r="C8735" s="426">
        <v>1.79375</v>
      </c>
      <c r="D8735" s="426">
        <v>26.975044444444443</v>
      </c>
      <c r="E8735" s="14">
        <v>3.5813239523770122</v>
      </c>
      <c r="F8735" s="14">
        <v>0</v>
      </c>
    </row>
    <row r="8736" spans="1:6" x14ac:dyDescent="0.3">
      <c r="A8736" s="425">
        <v>50370</v>
      </c>
      <c r="B8736" s="12">
        <v>330</v>
      </c>
      <c r="C8736" s="426">
        <v>7.1749999999999998</v>
      </c>
      <c r="D8736" s="426">
        <v>27.020555555555553</v>
      </c>
      <c r="E8736" s="14">
        <v>3.6009310136582346</v>
      </c>
      <c r="F8736" s="14">
        <v>0</v>
      </c>
    </row>
    <row r="8737" spans="1:6" x14ac:dyDescent="0.3">
      <c r="A8737" s="425">
        <v>50371</v>
      </c>
      <c r="B8737" s="12">
        <v>331</v>
      </c>
      <c r="C8737" s="426">
        <v>14.45</v>
      </c>
      <c r="D8737" s="426">
        <v>26.949444444444445</v>
      </c>
      <c r="E8737" s="14">
        <v>3.5703354102319276</v>
      </c>
      <c r="F8737" s="14">
        <v>0</v>
      </c>
    </row>
    <row r="8738" spans="1:6" x14ac:dyDescent="0.3">
      <c r="A8738" s="425">
        <v>50372</v>
      </c>
      <c r="B8738" s="12">
        <v>332</v>
      </c>
      <c r="C8738" s="426">
        <v>9.2437499999999986</v>
      </c>
      <c r="D8738" s="426">
        <v>27.034777777777776</v>
      </c>
      <c r="E8738" s="14">
        <v>3.6070771060261726</v>
      </c>
      <c r="F8738" s="14">
        <v>0</v>
      </c>
    </row>
    <row r="8739" spans="1:6" x14ac:dyDescent="0.3">
      <c r="A8739" s="425">
        <v>50373</v>
      </c>
      <c r="B8739" s="12">
        <v>333</v>
      </c>
      <c r="C8739" s="426">
        <v>2.4857142857142853</v>
      </c>
      <c r="D8739" s="426">
        <v>27.208288888888891</v>
      </c>
      <c r="E8739" s="14">
        <v>3.6827854962633668</v>
      </c>
      <c r="F8739" s="14">
        <v>0</v>
      </c>
    </row>
    <row r="8740" spans="1:6" x14ac:dyDescent="0.3">
      <c r="A8740" s="425">
        <v>50374</v>
      </c>
      <c r="B8740" s="12">
        <v>334</v>
      </c>
      <c r="C8740" s="426">
        <v>1.9000000000000001</v>
      </c>
      <c r="D8740" s="426">
        <v>27.154244444444448</v>
      </c>
      <c r="E8740" s="14">
        <v>3.6590600611496886</v>
      </c>
      <c r="F8740" s="14">
        <v>0</v>
      </c>
    </row>
    <row r="8741" spans="1:6" x14ac:dyDescent="0.3">
      <c r="A8741" s="425">
        <v>50375</v>
      </c>
      <c r="B8741" s="12">
        <v>335</v>
      </c>
      <c r="C8741" s="426">
        <v>5.73</v>
      </c>
      <c r="D8741" s="426">
        <v>27.05468888888889</v>
      </c>
      <c r="E8741" s="14">
        <v>3.6156967576905301</v>
      </c>
      <c r="F8741" s="14">
        <v>0</v>
      </c>
    </row>
    <row r="8742" spans="1:6" x14ac:dyDescent="0.3">
      <c r="A8742" s="425">
        <v>50376</v>
      </c>
      <c r="B8742" s="12">
        <v>336</v>
      </c>
      <c r="C8742" s="426">
        <v>2.0062500000000001</v>
      </c>
      <c r="D8742" s="426">
        <v>27.037622222222222</v>
      </c>
      <c r="E8742" s="14">
        <v>3.6083074044568311</v>
      </c>
      <c r="F8742" s="14">
        <v>0</v>
      </c>
    </row>
    <row r="8743" spans="1:6" x14ac:dyDescent="0.3">
      <c r="A8743" s="425">
        <v>50377</v>
      </c>
      <c r="B8743" s="12">
        <v>337</v>
      </c>
      <c r="C8743" s="426">
        <v>5.9555555555555557</v>
      </c>
      <c r="D8743" s="426">
        <v>26.885159999999999</v>
      </c>
      <c r="E8743" s="14">
        <v>3.5428700864866185</v>
      </c>
      <c r="F8743" s="14">
        <v>0</v>
      </c>
    </row>
    <row r="8744" spans="1:6" x14ac:dyDescent="0.3">
      <c r="A8744" s="425">
        <v>50378</v>
      </c>
      <c r="B8744" s="12">
        <v>338</v>
      </c>
      <c r="C8744" s="426">
        <v>7.4611111111111121</v>
      </c>
      <c r="D8744" s="426">
        <v>27.02084</v>
      </c>
      <c r="E8744" s="14">
        <v>3.6010538473260261</v>
      </c>
      <c r="F8744" s="14">
        <v>0</v>
      </c>
    </row>
    <row r="8745" spans="1:6" x14ac:dyDescent="0.3">
      <c r="A8745" s="425">
        <v>50379</v>
      </c>
      <c r="B8745" s="12">
        <v>339</v>
      </c>
      <c r="C8745" s="426">
        <v>4.9000000000000004</v>
      </c>
      <c r="D8745" s="426">
        <v>26.821159999999999</v>
      </c>
      <c r="E8745" s="14">
        <v>3.5157080229314448</v>
      </c>
      <c r="F8745" s="14">
        <v>0</v>
      </c>
    </row>
    <row r="8746" spans="1:6" x14ac:dyDescent="0.3">
      <c r="A8746" s="425">
        <v>50380</v>
      </c>
      <c r="B8746" s="12">
        <v>340</v>
      </c>
      <c r="C8746" s="426">
        <v>5.2555555555555555</v>
      </c>
      <c r="D8746" s="426">
        <v>26.910760000000003</v>
      </c>
      <c r="E8746" s="14">
        <v>3.553785661417439</v>
      </c>
      <c r="F8746" s="14">
        <v>0</v>
      </c>
    </row>
    <row r="8747" spans="1:6" x14ac:dyDescent="0.3">
      <c r="A8747" s="425">
        <v>50381</v>
      </c>
      <c r="B8747" s="12">
        <v>341</v>
      </c>
      <c r="C8747" s="426">
        <v>3.35</v>
      </c>
      <c r="D8747" s="426">
        <v>27.031933333333335</v>
      </c>
      <c r="E8747" s="14">
        <v>3.6058471676280446</v>
      </c>
      <c r="F8747" s="14">
        <v>0</v>
      </c>
    </row>
    <row r="8748" spans="1:6" x14ac:dyDescent="0.3">
      <c r="A8748" s="425">
        <v>50382</v>
      </c>
      <c r="B8748" s="12">
        <v>342</v>
      </c>
      <c r="C8748" s="426">
        <v>3.0333333333333332</v>
      </c>
      <c r="D8748" s="426">
        <v>27.188377777777774</v>
      </c>
      <c r="E8748" s="14">
        <v>3.6740293481119477</v>
      </c>
      <c r="F8748" s="14">
        <v>0</v>
      </c>
    </row>
    <row r="8749" spans="1:6" x14ac:dyDescent="0.3">
      <c r="A8749" s="425">
        <v>50383</v>
      </c>
      <c r="B8749" s="12">
        <v>343</v>
      </c>
      <c r="C8749" s="426">
        <v>6.1428571428571432</v>
      </c>
      <c r="D8749" s="426">
        <v>26.906777777777776</v>
      </c>
      <c r="E8749" s="14">
        <v>3.5520857765371234</v>
      </c>
      <c r="F8749" s="14">
        <v>0</v>
      </c>
    </row>
    <row r="8750" spans="1:6" x14ac:dyDescent="0.3">
      <c r="A8750" s="425">
        <v>50384</v>
      </c>
      <c r="B8750" s="12">
        <v>344</v>
      </c>
      <c r="C8750" s="426">
        <v>8.6083333333333325</v>
      </c>
      <c r="D8750" s="426">
        <v>26.77252</v>
      </c>
      <c r="E8750" s="14">
        <v>3.4951858795479032</v>
      </c>
      <c r="F8750" s="14">
        <v>0</v>
      </c>
    </row>
    <row r="8751" spans="1:6" x14ac:dyDescent="0.3">
      <c r="A8751" s="425">
        <v>50385</v>
      </c>
      <c r="B8751" s="12">
        <v>345</v>
      </c>
      <c r="C8751" s="426">
        <v>10.75</v>
      </c>
      <c r="D8751" s="426">
        <v>26.813479999999998</v>
      </c>
      <c r="E8751" s="14">
        <v>3.5124607414811226</v>
      </c>
      <c r="F8751" s="14">
        <v>0</v>
      </c>
    </row>
    <row r="8752" spans="1:6" x14ac:dyDescent="0.3">
      <c r="A8752" s="425">
        <v>50386</v>
      </c>
      <c r="B8752" s="12">
        <v>346</v>
      </c>
      <c r="C8752" s="426">
        <v>11.9</v>
      </c>
      <c r="D8752" s="426">
        <v>26.762280000000004</v>
      </c>
      <c r="E8752" s="14">
        <v>3.4908787278482825</v>
      </c>
      <c r="F8752" s="14">
        <v>0</v>
      </c>
    </row>
    <row r="8753" spans="1:6" x14ac:dyDescent="0.3">
      <c r="A8753" s="425">
        <v>50387</v>
      </c>
      <c r="B8753" s="12">
        <v>347</v>
      </c>
      <c r="C8753" s="426">
        <v>10.692857142857141</v>
      </c>
      <c r="D8753" s="426">
        <v>26.887720000000002</v>
      </c>
      <c r="E8753" s="14">
        <v>3.5439603379882318</v>
      </c>
      <c r="F8753" s="14">
        <v>0</v>
      </c>
    </row>
    <row r="8754" spans="1:6" x14ac:dyDescent="0.3">
      <c r="A8754" s="425">
        <v>50388</v>
      </c>
      <c r="B8754" s="12">
        <v>348</v>
      </c>
      <c r="C8754" s="426">
        <v>16.95</v>
      </c>
      <c r="D8754" s="426">
        <v>26.713639999999998</v>
      </c>
      <c r="E8754" s="14">
        <v>3.4704828510289714</v>
      </c>
      <c r="F8754" s="14">
        <v>0</v>
      </c>
    </row>
    <row r="8755" spans="1:6" x14ac:dyDescent="0.3">
      <c r="A8755" s="425">
        <v>50389</v>
      </c>
      <c r="B8755" s="12">
        <v>349</v>
      </c>
      <c r="C8755" s="426">
        <v>2.4500000000000002</v>
      </c>
      <c r="D8755" s="426">
        <v>26.83652</v>
      </c>
      <c r="E8755" s="14">
        <v>3.522210402537147</v>
      </c>
      <c r="F8755" s="14">
        <v>0</v>
      </c>
    </row>
    <row r="8756" spans="1:6" x14ac:dyDescent="0.3">
      <c r="A8756" s="425">
        <v>50390</v>
      </c>
      <c r="B8756" s="12">
        <v>350</v>
      </c>
      <c r="C8756" s="426">
        <v>15.488888888888889</v>
      </c>
      <c r="D8756" s="426">
        <v>26.997799999999998</v>
      </c>
      <c r="E8756" s="14">
        <v>3.5911159765983505</v>
      </c>
      <c r="F8756" s="14">
        <v>0</v>
      </c>
    </row>
    <row r="8757" spans="1:6" x14ac:dyDescent="0.3">
      <c r="A8757" s="425">
        <v>50391</v>
      </c>
      <c r="B8757" s="12">
        <v>351</v>
      </c>
      <c r="C8757" s="426">
        <v>7.4400000000000022</v>
      </c>
      <c r="D8757" s="426">
        <v>26.953000000000003</v>
      </c>
      <c r="E8757" s="14">
        <v>3.5718598572620572</v>
      </c>
      <c r="F8757" s="14">
        <v>0</v>
      </c>
    </row>
    <row r="8758" spans="1:6" x14ac:dyDescent="0.3">
      <c r="A8758" s="425">
        <v>50392</v>
      </c>
      <c r="B8758" s="12">
        <v>352</v>
      </c>
      <c r="C8758" s="426">
        <v>8.2499999999999982</v>
      </c>
      <c r="D8758" s="426">
        <v>26.959400000000002</v>
      </c>
      <c r="E8758" s="14">
        <v>3.5746052756087985</v>
      </c>
      <c r="F8758" s="14">
        <v>0</v>
      </c>
    </row>
    <row r="8759" spans="1:6" x14ac:dyDescent="0.3">
      <c r="A8759" s="425">
        <v>50393</v>
      </c>
      <c r="B8759" s="12">
        <v>353</v>
      </c>
      <c r="C8759" s="426">
        <v>16.485714285714288</v>
      </c>
      <c r="D8759" s="426">
        <v>26.785320000000002</v>
      </c>
      <c r="E8759" s="14">
        <v>3.5005763216698256</v>
      </c>
      <c r="F8759" s="14">
        <v>0</v>
      </c>
    </row>
    <row r="8760" spans="1:6" x14ac:dyDescent="0.3">
      <c r="A8760" s="425">
        <v>50394</v>
      </c>
      <c r="B8760" s="12">
        <v>354</v>
      </c>
      <c r="C8760" s="426">
        <v>7.46875</v>
      </c>
      <c r="D8760" s="426">
        <v>26.647933333333334</v>
      </c>
      <c r="E8760" s="14">
        <v>3.4430958083634895</v>
      </c>
      <c r="F8760" s="14">
        <v>0</v>
      </c>
    </row>
    <row r="8761" spans="1:6" x14ac:dyDescent="0.3">
      <c r="A8761" s="425">
        <v>50395</v>
      </c>
      <c r="B8761" s="12">
        <v>355</v>
      </c>
      <c r="C8761" s="426">
        <v>8.1000000000000014</v>
      </c>
      <c r="D8761" s="426">
        <v>26.995240000000003</v>
      </c>
      <c r="E8761" s="14">
        <v>3.5900132253627581</v>
      </c>
      <c r="F8761" s="14">
        <v>0</v>
      </c>
    </row>
    <row r="8762" spans="1:6" x14ac:dyDescent="0.3">
      <c r="A8762" s="425">
        <v>50396</v>
      </c>
      <c r="B8762" s="12">
        <v>356</v>
      </c>
      <c r="C8762" s="426">
        <v>3.5944444444444446</v>
      </c>
      <c r="D8762" s="426">
        <v>26.773800000000001</v>
      </c>
      <c r="E8762" s="14">
        <v>3.4957245985916239</v>
      </c>
      <c r="F8762" s="14">
        <v>0</v>
      </c>
    </row>
    <row r="8763" spans="1:6" x14ac:dyDescent="0.3">
      <c r="A8763" s="425">
        <v>50397</v>
      </c>
      <c r="B8763" s="12">
        <v>357</v>
      </c>
      <c r="C8763" s="426">
        <v>6.1437499999999998</v>
      </c>
      <c r="D8763" s="426">
        <v>26.821800000000003</v>
      </c>
      <c r="E8763" s="14">
        <v>3.515978747311348</v>
      </c>
      <c r="F8763" s="14">
        <v>0</v>
      </c>
    </row>
    <row r="8764" spans="1:6" x14ac:dyDescent="0.3">
      <c r="A8764" s="425">
        <v>50398</v>
      </c>
      <c r="B8764" s="12">
        <v>358</v>
      </c>
      <c r="C8764" s="426">
        <v>5.9333333333333336</v>
      </c>
      <c r="D8764" s="426">
        <v>26.83652</v>
      </c>
      <c r="E8764" s="14">
        <v>3.522210402537147</v>
      </c>
      <c r="F8764" s="14">
        <v>0</v>
      </c>
    </row>
    <row r="8765" spans="1:6" x14ac:dyDescent="0.3">
      <c r="A8765" s="425">
        <v>50399</v>
      </c>
      <c r="B8765" s="12">
        <v>359</v>
      </c>
      <c r="C8765" s="426">
        <v>7.5625</v>
      </c>
      <c r="D8765" s="426">
        <v>26.577960000000004</v>
      </c>
      <c r="E8765" s="14">
        <v>3.414138788927795</v>
      </c>
      <c r="F8765" s="14">
        <v>0</v>
      </c>
    </row>
    <row r="8766" spans="1:6" x14ac:dyDescent="0.3">
      <c r="A8766" s="425">
        <v>50400</v>
      </c>
      <c r="B8766" s="12">
        <v>360</v>
      </c>
      <c r="C8766" s="426">
        <v>5.8611111111111107</v>
      </c>
      <c r="D8766" s="426">
        <v>26.852733333333333</v>
      </c>
      <c r="E8766" s="14">
        <v>3.5290853374816913</v>
      </c>
      <c r="F8766" s="14">
        <v>0</v>
      </c>
    </row>
    <row r="8767" spans="1:6" x14ac:dyDescent="0.3">
      <c r="A8767" s="425">
        <v>50401</v>
      </c>
      <c r="B8767" s="12">
        <v>361</v>
      </c>
      <c r="C8767" s="426">
        <v>7.8166666666666664</v>
      </c>
      <c r="D8767" s="426">
        <v>26.881177777777779</v>
      </c>
      <c r="E8767" s="14">
        <v>3.5411747163670042</v>
      </c>
      <c r="F8767" s="14">
        <v>0</v>
      </c>
    </row>
    <row r="8768" spans="1:6" x14ac:dyDescent="0.3">
      <c r="A8768" s="425">
        <v>50402</v>
      </c>
      <c r="B8768" s="12">
        <v>362</v>
      </c>
      <c r="C8768" s="426">
        <v>6.614285714285713</v>
      </c>
      <c r="D8768" s="426">
        <v>26.572200000000002</v>
      </c>
      <c r="E8768" s="14">
        <v>3.4117646914853328</v>
      </c>
      <c r="F8768" s="14">
        <v>0</v>
      </c>
    </row>
    <row r="8769" spans="1:6" x14ac:dyDescent="0.3">
      <c r="A8769" s="425">
        <v>50403</v>
      </c>
      <c r="B8769" s="12">
        <v>363</v>
      </c>
      <c r="C8769" s="426">
        <v>11.285714285714286</v>
      </c>
      <c r="D8769" s="426">
        <v>26.650777777777776</v>
      </c>
      <c r="E8769" s="14">
        <v>3.4442774662483098</v>
      </c>
      <c r="F8769" s="14">
        <v>0</v>
      </c>
    </row>
    <row r="8770" spans="1:6" x14ac:dyDescent="0.3">
      <c r="A8770" s="425">
        <v>50404</v>
      </c>
      <c r="B8770" s="12">
        <v>364</v>
      </c>
      <c r="C8770" s="426">
        <v>8.18888888888889</v>
      </c>
      <c r="D8770" s="426">
        <v>26.443133333333332</v>
      </c>
      <c r="E8770" s="14">
        <v>3.3589477497635163</v>
      </c>
      <c r="F8770" s="14">
        <v>0</v>
      </c>
    </row>
    <row r="8771" spans="1:6" x14ac:dyDescent="0.3">
      <c r="A8771" s="425">
        <v>50405</v>
      </c>
      <c r="B8771" s="12">
        <v>365</v>
      </c>
      <c r="C8771" s="426">
        <v>3.5124999999999997</v>
      </c>
      <c r="D8771" s="426">
        <v>26.63086666666667</v>
      </c>
      <c r="E8771" s="14">
        <v>3.436013319501412</v>
      </c>
      <c r="F8771" s="14">
        <v>0</v>
      </c>
    </row>
    <row r="8772" spans="1:6" x14ac:dyDescent="0.3">
      <c r="A8772" s="425">
        <v>50406</v>
      </c>
      <c r="B8772" s="12">
        <v>1</v>
      </c>
      <c r="C8772" s="426">
        <v>19</v>
      </c>
      <c r="D8772" s="426">
        <v>26.366333333333337</v>
      </c>
      <c r="E8772" s="14">
        <v>3.32786426308886</v>
      </c>
      <c r="F8772" s="14">
        <v>0</v>
      </c>
    </row>
    <row r="8773" spans="1:6" x14ac:dyDescent="0.3">
      <c r="A8773" s="425">
        <v>50407</v>
      </c>
      <c r="B8773" s="12">
        <v>2</v>
      </c>
      <c r="C8773" s="426">
        <v>25.112500000000001</v>
      </c>
      <c r="D8773" s="426">
        <v>26.391080000000002</v>
      </c>
      <c r="E8773" s="14">
        <v>3.3378520236023852</v>
      </c>
      <c r="F8773" s="14">
        <v>0</v>
      </c>
    </row>
    <row r="8774" spans="1:6" x14ac:dyDescent="0.3">
      <c r="A8774" s="425">
        <v>50408</v>
      </c>
      <c r="B8774" s="12">
        <v>3</v>
      </c>
      <c r="C8774" s="426">
        <v>6.625</v>
      </c>
      <c r="D8774" s="426">
        <v>26.649640000000005</v>
      </c>
      <c r="E8774" s="14">
        <v>3.4438047604652868</v>
      </c>
      <c r="F8774" s="14">
        <v>0</v>
      </c>
    </row>
    <row r="8775" spans="1:6" x14ac:dyDescent="0.3">
      <c r="A8775" s="425">
        <v>50409</v>
      </c>
      <c r="B8775" s="12">
        <v>4</v>
      </c>
      <c r="C8775" s="426">
        <v>4.6187500000000004</v>
      </c>
      <c r="D8775" s="426">
        <v>26.739240000000002</v>
      </c>
      <c r="E8775" s="14">
        <v>3.4812045339453439</v>
      </c>
      <c r="F8775" s="14">
        <v>0</v>
      </c>
    </row>
    <row r="8776" spans="1:6" x14ac:dyDescent="0.3">
      <c r="A8776" s="425">
        <v>50410</v>
      </c>
      <c r="B8776" s="12">
        <v>5</v>
      </c>
      <c r="C8776" s="426">
        <v>4.8722222222222227</v>
      </c>
      <c r="D8776" s="426">
        <v>26.536999999999999</v>
      </c>
      <c r="E8776" s="14">
        <v>3.3972878730950749</v>
      </c>
      <c r="F8776" s="14">
        <v>0</v>
      </c>
    </row>
    <row r="8777" spans="1:6" x14ac:dyDescent="0.3">
      <c r="A8777" s="425">
        <v>50411</v>
      </c>
      <c r="B8777" s="12">
        <v>6</v>
      </c>
      <c r="C8777" s="426">
        <v>2.1111111111111112</v>
      </c>
      <c r="D8777" s="426">
        <v>26.64452</v>
      </c>
      <c r="E8777" s="14">
        <v>3.441678287793565</v>
      </c>
      <c r="F8777" s="14">
        <v>0</v>
      </c>
    </row>
    <row r="8778" spans="1:6" x14ac:dyDescent="0.3">
      <c r="A8778" s="425">
        <v>50412</v>
      </c>
      <c r="B8778" s="12">
        <v>7</v>
      </c>
      <c r="C8778" s="426">
        <v>3.9649999999999999</v>
      </c>
      <c r="D8778" s="426">
        <v>26.69828</v>
      </c>
      <c r="E8778" s="14">
        <v>3.4640636859608467</v>
      </c>
      <c r="F8778" s="14">
        <v>0</v>
      </c>
    </row>
    <row r="8779" spans="1:6" x14ac:dyDescent="0.3">
      <c r="A8779" s="425">
        <v>50413</v>
      </c>
      <c r="B8779" s="12">
        <v>8</v>
      </c>
      <c r="C8779" s="426">
        <v>6.1150000000000002</v>
      </c>
      <c r="D8779" s="426">
        <v>26.723880000000001</v>
      </c>
      <c r="E8779" s="14">
        <v>3.4747680619895815</v>
      </c>
      <c r="F8779" s="14">
        <v>0</v>
      </c>
    </row>
    <row r="8780" spans="1:6" x14ac:dyDescent="0.3">
      <c r="A8780" s="425">
        <v>50414</v>
      </c>
      <c r="B8780" s="12">
        <v>9</v>
      </c>
      <c r="C8780" s="426">
        <v>7.5299999999999994</v>
      </c>
      <c r="D8780" s="426">
        <v>26.51652</v>
      </c>
      <c r="E8780" s="14">
        <v>3.3888899358487299</v>
      </c>
      <c r="F8780" s="14">
        <v>0</v>
      </c>
    </row>
    <row r="8781" spans="1:6" x14ac:dyDescent="0.3">
      <c r="A8781" s="425">
        <v>50415</v>
      </c>
      <c r="B8781" s="12">
        <v>10</v>
      </c>
      <c r="C8781" s="426">
        <v>8.5500000000000007</v>
      </c>
      <c r="D8781" s="426">
        <v>26.462760000000003</v>
      </c>
      <c r="E8781" s="14">
        <v>3.3669325236415926</v>
      </c>
      <c r="F8781" s="14">
        <v>0</v>
      </c>
    </row>
    <row r="8782" spans="1:6" x14ac:dyDescent="0.3">
      <c r="A8782" s="425">
        <v>50416</v>
      </c>
      <c r="B8782" s="12">
        <v>11</v>
      </c>
      <c r="C8782" s="426">
        <v>11.172222222222222</v>
      </c>
      <c r="D8782" s="426">
        <v>26.621480000000002</v>
      </c>
      <c r="E8782" s="14">
        <v>3.4321233987446815</v>
      </c>
      <c r="F8782" s="14">
        <v>0</v>
      </c>
    </row>
    <row r="8783" spans="1:6" x14ac:dyDescent="0.3">
      <c r="A8783" s="425">
        <v>50417</v>
      </c>
      <c r="B8783" s="12">
        <v>12</v>
      </c>
      <c r="C8783" s="426">
        <v>9.8555555555555561</v>
      </c>
      <c r="D8783" s="426">
        <v>26.539560000000002</v>
      </c>
      <c r="E8783" s="14">
        <v>3.3983389046961685</v>
      </c>
      <c r="F8783" s="14">
        <v>0</v>
      </c>
    </row>
    <row r="8784" spans="1:6" x14ac:dyDescent="0.3">
      <c r="A8784" s="425">
        <v>50418</v>
      </c>
      <c r="B8784" s="12">
        <v>13</v>
      </c>
      <c r="C8784" s="426">
        <v>5.4</v>
      </c>
      <c r="D8784" s="426">
        <v>26.60868</v>
      </c>
      <c r="E8784" s="14">
        <v>3.4268251894577695</v>
      </c>
      <c r="F8784" s="14">
        <v>0</v>
      </c>
    </row>
    <row r="8785" spans="1:6" x14ac:dyDescent="0.3">
      <c r="A8785" s="425">
        <v>50419</v>
      </c>
      <c r="B8785" s="12">
        <v>14</v>
      </c>
      <c r="C8785" s="426">
        <v>3.3875000000000002</v>
      </c>
      <c r="D8785" s="426">
        <v>26.636839999999999</v>
      </c>
      <c r="E8785" s="14">
        <v>3.4384907364441695</v>
      </c>
      <c r="F8785" s="14">
        <v>0</v>
      </c>
    </row>
    <row r="8786" spans="1:6" x14ac:dyDescent="0.3">
      <c r="A8786" s="425">
        <v>50420</v>
      </c>
      <c r="B8786" s="12">
        <v>15</v>
      </c>
      <c r="C8786" s="426">
        <v>19.542857142857144</v>
      </c>
      <c r="D8786" s="426">
        <v>26.316839999999999</v>
      </c>
      <c r="E8786" s="14">
        <v>3.3079685746657641</v>
      </c>
      <c r="F8786" s="14">
        <v>0</v>
      </c>
    </row>
    <row r="8787" spans="1:6" x14ac:dyDescent="0.3">
      <c r="A8787" s="425">
        <v>50421</v>
      </c>
      <c r="B8787" s="12">
        <v>16</v>
      </c>
      <c r="C8787" s="426">
        <v>12.549999999999999</v>
      </c>
      <c r="D8787" s="426">
        <v>26.575400000000002</v>
      </c>
      <c r="E8787" s="14">
        <v>3.4130834551385565</v>
      </c>
      <c r="F8787" s="14">
        <v>0</v>
      </c>
    </row>
    <row r="8788" spans="1:6" x14ac:dyDescent="0.3">
      <c r="A8788" s="425">
        <v>50422</v>
      </c>
      <c r="B8788" s="12">
        <v>17</v>
      </c>
      <c r="C8788" s="426">
        <v>8</v>
      </c>
      <c r="D8788" s="426">
        <v>26.636839999999999</v>
      </c>
      <c r="E8788" s="14">
        <v>3.4384907364441695</v>
      </c>
      <c r="F8788" s="14">
        <v>0</v>
      </c>
    </row>
    <row r="8789" spans="1:6" x14ac:dyDescent="0.3">
      <c r="A8789" s="425">
        <v>50423</v>
      </c>
      <c r="B8789" s="12">
        <v>18</v>
      </c>
      <c r="C8789" s="426">
        <v>15.622222222222222</v>
      </c>
      <c r="D8789" s="426">
        <v>26.59844</v>
      </c>
      <c r="E8789" s="14">
        <v>3.4225917941745738</v>
      </c>
      <c r="F8789" s="14">
        <v>0</v>
      </c>
    </row>
    <row r="8790" spans="1:6" x14ac:dyDescent="0.3">
      <c r="A8790" s="425">
        <v>50424</v>
      </c>
      <c r="B8790" s="12">
        <v>19</v>
      </c>
      <c r="C8790" s="426">
        <v>5.54</v>
      </c>
      <c r="D8790" s="426">
        <v>26.368040000000001</v>
      </c>
      <c r="E8790" s="14">
        <v>3.3285522193021064</v>
      </c>
      <c r="F8790" s="14">
        <v>0</v>
      </c>
    </row>
    <row r="8791" spans="1:6" x14ac:dyDescent="0.3">
      <c r="A8791" s="425">
        <v>50425</v>
      </c>
      <c r="B8791" s="12">
        <v>20</v>
      </c>
      <c r="C8791" s="426">
        <v>7.6950000000000003</v>
      </c>
      <c r="D8791" s="426">
        <v>26.475559999999998</v>
      </c>
      <c r="E8791" s="14">
        <v>3.3721490359723365</v>
      </c>
      <c r="F8791" s="14">
        <v>0</v>
      </c>
    </row>
    <row r="8792" spans="1:6" x14ac:dyDescent="0.3">
      <c r="A8792" s="425">
        <v>50426</v>
      </c>
      <c r="B8792" s="12">
        <v>21</v>
      </c>
      <c r="C8792" s="426">
        <v>2.5062500000000001</v>
      </c>
      <c r="D8792" s="426">
        <v>26.713639999999998</v>
      </c>
      <c r="E8792" s="14">
        <v>3.4704828510289718</v>
      </c>
      <c r="F8792" s="14">
        <v>0</v>
      </c>
    </row>
    <row r="8793" spans="1:6" x14ac:dyDescent="0.3">
      <c r="A8793" s="425">
        <v>50427</v>
      </c>
      <c r="B8793" s="12">
        <v>22</v>
      </c>
      <c r="C8793" s="426">
        <v>12.11</v>
      </c>
      <c r="D8793" s="426">
        <v>26.626600000000003</v>
      </c>
      <c r="E8793" s="14">
        <v>3.4342446945165999</v>
      </c>
      <c r="F8793" s="14">
        <v>0</v>
      </c>
    </row>
    <row r="8794" spans="1:6" x14ac:dyDescent="0.3">
      <c r="A8794" s="425">
        <v>50428</v>
      </c>
      <c r="B8794" s="12">
        <v>23</v>
      </c>
      <c r="C8794" s="426">
        <v>5.6444444444444439</v>
      </c>
      <c r="D8794" s="426">
        <v>26.721320000000002</v>
      </c>
      <c r="E8794" s="14">
        <v>3.473696326564276</v>
      </c>
      <c r="F8794" s="14">
        <v>0</v>
      </c>
    </row>
    <row r="8795" spans="1:6" x14ac:dyDescent="0.3">
      <c r="A8795" s="425">
        <v>50429</v>
      </c>
      <c r="B8795" s="12">
        <v>24</v>
      </c>
      <c r="C8795" s="426">
        <v>1.03125</v>
      </c>
      <c r="D8795" s="426">
        <v>26.667559999999998</v>
      </c>
      <c r="E8795" s="14">
        <v>3.451256480250513</v>
      </c>
      <c r="F8795" s="14">
        <v>0</v>
      </c>
    </row>
    <row r="8796" spans="1:6" x14ac:dyDescent="0.3">
      <c r="A8796" s="425">
        <v>50430</v>
      </c>
      <c r="B8796" s="12">
        <v>25</v>
      </c>
      <c r="C8796" s="426">
        <v>3.2600000000000002</v>
      </c>
      <c r="D8796" s="426">
        <v>26.734120000000004</v>
      </c>
      <c r="E8796" s="14">
        <v>3.4790578889487258</v>
      </c>
      <c r="F8796" s="14">
        <v>0</v>
      </c>
    </row>
    <row r="8797" spans="1:6" x14ac:dyDescent="0.3">
      <c r="A8797" s="425">
        <v>50431</v>
      </c>
      <c r="B8797" s="12">
        <v>26</v>
      </c>
      <c r="C8797" s="426">
        <v>4.6375000000000002</v>
      </c>
      <c r="D8797" s="426">
        <v>26.585639999999998</v>
      </c>
      <c r="E8797" s="14">
        <v>3.4173065125242172</v>
      </c>
      <c r="F8797" s="14">
        <v>0</v>
      </c>
    </row>
    <row r="8798" spans="1:6" x14ac:dyDescent="0.3">
      <c r="A8798" s="425">
        <v>50432</v>
      </c>
      <c r="B8798" s="12">
        <v>27</v>
      </c>
      <c r="C8798" s="426">
        <v>12.264999999999999</v>
      </c>
      <c r="D8798" s="426">
        <v>26.59076</v>
      </c>
      <c r="E8798" s="14">
        <v>3.4194197637058745</v>
      </c>
      <c r="F8798" s="14">
        <v>0</v>
      </c>
    </row>
    <row r="8799" spans="1:6" x14ac:dyDescent="0.3">
      <c r="A8799" s="425">
        <v>50433</v>
      </c>
      <c r="B8799" s="12">
        <v>28</v>
      </c>
      <c r="C8799" s="426">
        <v>2.1222222222222222</v>
      </c>
      <c r="D8799" s="426">
        <v>26.529320000000002</v>
      </c>
      <c r="E8799" s="14">
        <v>3.3941364978127977</v>
      </c>
      <c r="F8799" s="14">
        <v>0</v>
      </c>
    </row>
    <row r="8800" spans="1:6" x14ac:dyDescent="0.3">
      <c r="A8800" s="425">
        <v>50434</v>
      </c>
      <c r="B8800" s="12">
        <v>29</v>
      </c>
      <c r="C8800" s="426">
        <v>4.9849999999999994</v>
      </c>
      <c r="D8800" s="426">
        <v>26.465888888888891</v>
      </c>
      <c r="E8800" s="14">
        <v>3.3682070110553153</v>
      </c>
      <c r="F8800" s="14">
        <v>0</v>
      </c>
    </row>
    <row r="8801" spans="1:6" x14ac:dyDescent="0.3">
      <c r="A8801" s="425">
        <v>50435</v>
      </c>
      <c r="B8801" s="12">
        <v>30</v>
      </c>
      <c r="C8801" s="426">
        <v>23.512499999999999</v>
      </c>
      <c r="D8801" s="426">
        <v>26.639400000000002</v>
      </c>
      <c r="E8801" s="14">
        <v>3.4395529659074855</v>
      </c>
      <c r="F8801" s="14">
        <v>0</v>
      </c>
    </row>
    <row r="8802" spans="1:6" x14ac:dyDescent="0.3">
      <c r="A8802" s="425">
        <v>50436</v>
      </c>
      <c r="B8802" s="12">
        <v>31</v>
      </c>
      <c r="C8802" s="426">
        <v>7.1099999999999994</v>
      </c>
      <c r="D8802" s="426">
        <v>26.398759999999999</v>
      </c>
      <c r="E8802" s="14">
        <v>3.3409570895002476</v>
      </c>
      <c r="F8802" s="14">
        <v>0</v>
      </c>
    </row>
    <row r="8803" spans="1:6" x14ac:dyDescent="0.3">
      <c r="A8803" s="425">
        <v>50437</v>
      </c>
      <c r="B8803" s="12">
        <v>32</v>
      </c>
      <c r="C8803" s="426">
        <v>12.071428571428571</v>
      </c>
      <c r="D8803" s="426">
        <v>26.398759999999999</v>
      </c>
      <c r="E8803" s="14">
        <v>3.3137948367400822</v>
      </c>
      <c r="F8803" s="14">
        <v>0</v>
      </c>
    </row>
    <row r="8804" spans="1:6" x14ac:dyDescent="0.3">
      <c r="A8804" s="425">
        <v>50438</v>
      </c>
      <c r="B8804" s="12">
        <v>33</v>
      </c>
      <c r="C8804" s="426">
        <v>16.84375</v>
      </c>
      <c r="D8804" s="426">
        <v>26.304040000000004</v>
      </c>
      <c r="E8804" s="14">
        <v>3.2759880825449814</v>
      </c>
      <c r="F8804" s="14">
        <v>0</v>
      </c>
    </row>
    <row r="8805" spans="1:6" x14ac:dyDescent="0.3">
      <c r="A8805" s="425">
        <v>50439</v>
      </c>
      <c r="B8805" s="12">
        <v>34</v>
      </c>
      <c r="C8805" s="426">
        <v>8.9500000000000011</v>
      </c>
      <c r="D8805" s="426">
        <v>26.457639999999998</v>
      </c>
      <c r="E8805" s="14">
        <v>3.3374914326724672</v>
      </c>
      <c r="F8805" s="14">
        <v>0</v>
      </c>
    </row>
    <row r="8806" spans="1:6" x14ac:dyDescent="0.3">
      <c r="A8806" s="425">
        <v>50440</v>
      </c>
      <c r="B8806" s="12">
        <v>35</v>
      </c>
      <c r="C8806" s="426">
        <v>3.4833333333333334</v>
      </c>
      <c r="D8806" s="426">
        <v>26.48836</v>
      </c>
      <c r="E8806" s="14">
        <v>3.349914383142397</v>
      </c>
      <c r="F8806" s="14">
        <v>0</v>
      </c>
    </row>
    <row r="8807" spans="1:6" x14ac:dyDescent="0.3">
      <c r="A8807" s="425">
        <v>50441</v>
      </c>
      <c r="B8807" s="12">
        <v>36</v>
      </c>
      <c r="C8807" s="426">
        <v>8.6</v>
      </c>
      <c r="D8807" s="426">
        <v>26.403880000000001</v>
      </c>
      <c r="E8807" s="14">
        <v>3.315849465378963</v>
      </c>
      <c r="F8807" s="14">
        <v>0</v>
      </c>
    </row>
    <row r="8808" spans="1:6" x14ac:dyDescent="0.3">
      <c r="A8808" s="425">
        <v>50442</v>
      </c>
      <c r="B8808" s="12">
        <v>37</v>
      </c>
      <c r="C8808" s="426">
        <v>5.5277777777777777</v>
      </c>
      <c r="D8808" s="426">
        <v>26.659880000000001</v>
      </c>
      <c r="E8808" s="14">
        <v>3.4200281414433102</v>
      </c>
      <c r="F8808" s="14">
        <v>0</v>
      </c>
    </row>
    <row r="8809" spans="1:6" x14ac:dyDescent="0.3">
      <c r="A8809" s="425">
        <v>50443</v>
      </c>
      <c r="B8809" s="12">
        <v>38</v>
      </c>
      <c r="C8809" s="426">
        <v>10.029999999999999</v>
      </c>
      <c r="D8809" s="426">
        <v>26.50628</v>
      </c>
      <c r="E8809" s="14">
        <v>3.3571799729257874</v>
      </c>
      <c r="F8809" s="14">
        <v>0</v>
      </c>
    </row>
    <row r="8810" spans="1:6" x14ac:dyDescent="0.3">
      <c r="A8810" s="425">
        <v>50444</v>
      </c>
      <c r="B8810" s="12">
        <v>39</v>
      </c>
      <c r="C8810" s="426">
        <v>10.78888888888889</v>
      </c>
      <c r="D8810" s="426">
        <v>26.508839999999999</v>
      </c>
      <c r="E8810" s="14">
        <v>3.3582190499716496</v>
      </c>
      <c r="F8810" s="14">
        <v>0</v>
      </c>
    </row>
    <row r="8811" spans="1:6" x14ac:dyDescent="0.3">
      <c r="A8811" s="425">
        <v>50445</v>
      </c>
      <c r="B8811" s="12">
        <v>40</v>
      </c>
      <c r="C8811" s="426">
        <v>6.58</v>
      </c>
      <c r="D8811" s="426">
        <v>26.542120000000004</v>
      </c>
      <c r="E8811" s="14">
        <v>3.3717529040419318</v>
      </c>
      <c r="F8811" s="14">
        <v>0</v>
      </c>
    </row>
    <row r="8812" spans="1:6" x14ac:dyDescent="0.3">
      <c r="A8812" s="425">
        <v>50446</v>
      </c>
      <c r="B8812" s="12">
        <v>41</v>
      </c>
      <c r="C8812" s="426">
        <v>6.5055555555555555</v>
      </c>
      <c r="D8812" s="426">
        <v>26.437159999999999</v>
      </c>
      <c r="E8812" s="14">
        <v>3.3292321462019645</v>
      </c>
      <c r="F8812" s="14">
        <v>0</v>
      </c>
    </row>
    <row r="8813" spans="1:6" x14ac:dyDescent="0.3">
      <c r="A8813" s="425">
        <v>50447</v>
      </c>
      <c r="B8813" s="12">
        <v>42</v>
      </c>
      <c r="C8813" s="426">
        <v>10.490000000000002</v>
      </c>
      <c r="D8813" s="426">
        <v>26.411559999999998</v>
      </c>
      <c r="E8813" s="14">
        <v>3.3189335303552912</v>
      </c>
      <c r="F8813" s="14">
        <v>0</v>
      </c>
    </row>
    <row r="8814" spans="1:6" x14ac:dyDescent="0.3">
      <c r="A8814" s="425">
        <v>50448</v>
      </c>
      <c r="B8814" s="12">
        <v>43</v>
      </c>
      <c r="C8814" s="426">
        <v>17.12777777777778</v>
      </c>
      <c r="D8814" s="426">
        <v>26.352679999999999</v>
      </c>
      <c r="E8814" s="14">
        <v>3.2953540715741592</v>
      </c>
      <c r="F8814" s="14">
        <v>0</v>
      </c>
    </row>
    <row r="8815" spans="1:6" x14ac:dyDescent="0.3">
      <c r="A8815" s="425">
        <v>50449</v>
      </c>
      <c r="B8815" s="12">
        <v>44</v>
      </c>
      <c r="C8815" s="426">
        <v>5.0250000000000004</v>
      </c>
      <c r="D8815" s="426">
        <v>26.401320000000002</v>
      </c>
      <c r="E8815" s="14">
        <v>3.3148220096089664</v>
      </c>
      <c r="F8815" s="14">
        <v>0</v>
      </c>
    </row>
    <row r="8816" spans="1:6" x14ac:dyDescent="0.3">
      <c r="A8816" s="425">
        <v>50450</v>
      </c>
      <c r="B8816" s="12">
        <v>45</v>
      </c>
      <c r="C8816" s="426">
        <v>17.324999999999999</v>
      </c>
      <c r="D8816" s="426">
        <v>26.377711111111111</v>
      </c>
      <c r="E8816" s="14">
        <v>3.3053599155901288</v>
      </c>
      <c r="F8816" s="14">
        <v>0</v>
      </c>
    </row>
    <row r="8817" spans="1:6" x14ac:dyDescent="0.3">
      <c r="A8817" s="425">
        <v>50451</v>
      </c>
      <c r="B8817" s="12">
        <v>46</v>
      </c>
      <c r="C8817" s="426">
        <v>1.9666666666666666</v>
      </c>
      <c r="D8817" s="426">
        <v>26.389088888888889</v>
      </c>
      <c r="E8817" s="14">
        <v>3.3099169585459203</v>
      </c>
      <c r="F8817" s="14">
        <v>0</v>
      </c>
    </row>
    <row r="8818" spans="1:6" x14ac:dyDescent="0.3">
      <c r="A8818" s="425">
        <v>50452</v>
      </c>
      <c r="B8818" s="12">
        <v>47</v>
      </c>
      <c r="C8818" s="426">
        <v>11.284999999999998</v>
      </c>
      <c r="D8818" s="426">
        <v>26.329640000000005</v>
      </c>
      <c r="E8818" s="14">
        <v>3.2861680109529412</v>
      </c>
      <c r="F8818" s="14">
        <v>0</v>
      </c>
    </row>
    <row r="8819" spans="1:6" x14ac:dyDescent="0.3">
      <c r="A8819" s="425">
        <v>50453</v>
      </c>
      <c r="B8819" s="12">
        <v>48</v>
      </c>
      <c r="C8819" s="426">
        <v>5.7700000000000005</v>
      </c>
      <c r="D8819" s="426">
        <v>26.283560000000001</v>
      </c>
      <c r="E8819" s="14">
        <v>3.2678644387754767</v>
      </c>
      <c r="F8819" s="14">
        <v>0</v>
      </c>
    </row>
    <row r="8820" spans="1:6" x14ac:dyDescent="0.3">
      <c r="A8820" s="425">
        <v>50454</v>
      </c>
      <c r="B8820" s="12">
        <v>49</v>
      </c>
      <c r="C8820" s="426">
        <v>14.875</v>
      </c>
      <c r="D8820" s="426">
        <v>26.311720000000001</v>
      </c>
      <c r="E8820" s="14">
        <v>3.279039099799665</v>
      </c>
      <c r="F8820" s="14">
        <v>0</v>
      </c>
    </row>
    <row r="8821" spans="1:6" x14ac:dyDescent="0.3">
      <c r="A8821" s="425">
        <v>50455</v>
      </c>
      <c r="B8821" s="12">
        <v>50</v>
      </c>
      <c r="C8821" s="426">
        <v>13.855</v>
      </c>
      <c r="D8821" s="426">
        <v>26.201640000000005</v>
      </c>
      <c r="E8821" s="14">
        <v>3.2355500206609391</v>
      </c>
      <c r="F8821" s="14">
        <v>0</v>
      </c>
    </row>
    <row r="8822" spans="1:6" x14ac:dyDescent="0.3">
      <c r="A8822" s="425">
        <v>50456</v>
      </c>
      <c r="B8822" s="12">
        <v>51</v>
      </c>
      <c r="C8822" s="426">
        <v>4.9666666666666668</v>
      </c>
      <c r="D8822" s="426">
        <v>26.48068</v>
      </c>
      <c r="E8822" s="14">
        <v>3.3468048162069746</v>
      </c>
      <c r="F8822" s="14">
        <v>0</v>
      </c>
    </row>
    <row r="8823" spans="1:6" x14ac:dyDescent="0.3">
      <c r="A8823" s="425">
        <v>50457</v>
      </c>
      <c r="B8823" s="12">
        <v>52</v>
      </c>
      <c r="C8823" s="426">
        <v>10.005555555555553</v>
      </c>
      <c r="D8823" s="426">
        <v>26.237480000000001</v>
      </c>
      <c r="E8823" s="14">
        <v>3.2496521386892354</v>
      </c>
      <c r="F8823" s="14">
        <v>0</v>
      </c>
    </row>
    <row r="8824" spans="1:6" x14ac:dyDescent="0.3">
      <c r="A8824" s="425">
        <v>50458</v>
      </c>
      <c r="B8824" s="12">
        <v>53</v>
      </c>
      <c r="C8824" s="426">
        <v>7.5650000000000004</v>
      </c>
      <c r="D8824" s="426">
        <v>26.47044</v>
      </c>
      <c r="E8824" s="14">
        <v>3.3426626987086192</v>
      </c>
      <c r="F8824" s="14">
        <v>0</v>
      </c>
    </row>
    <row r="8825" spans="1:6" x14ac:dyDescent="0.3">
      <c r="A8825" s="425">
        <v>50459</v>
      </c>
      <c r="B8825" s="12">
        <v>54</v>
      </c>
      <c r="C8825" s="426">
        <v>12.25</v>
      </c>
      <c r="D8825" s="426">
        <v>26.490919999999999</v>
      </c>
      <c r="E8825" s="14">
        <v>3.3509514729849936</v>
      </c>
      <c r="F8825" s="14">
        <v>0</v>
      </c>
    </row>
    <row r="8826" spans="1:6" x14ac:dyDescent="0.3">
      <c r="A8826" s="425">
        <v>50460</v>
      </c>
      <c r="B8826" s="12">
        <v>55</v>
      </c>
      <c r="C8826" s="426">
        <v>9.21875</v>
      </c>
      <c r="D8826" s="426">
        <v>26.513960000000004</v>
      </c>
      <c r="E8826" s="14">
        <v>3.360298056058276</v>
      </c>
      <c r="F8826" s="14">
        <v>0</v>
      </c>
    </row>
    <row r="8827" spans="1:6" x14ac:dyDescent="0.3">
      <c r="A8827" s="425">
        <v>50461</v>
      </c>
      <c r="B8827" s="12">
        <v>56</v>
      </c>
      <c r="C8827" s="426">
        <v>7.7111111111111104</v>
      </c>
      <c r="D8827" s="426">
        <v>26.593320000000002</v>
      </c>
      <c r="E8827" s="14">
        <v>3.392668065375716</v>
      </c>
      <c r="F8827" s="14">
        <v>0</v>
      </c>
    </row>
    <row r="8828" spans="1:6" x14ac:dyDescent="0.3">
      <c r="A8828" s="425">
        <v>50462</v>
      </c>
      <c r="B8828" s="12">
        <v>57</v>
      </c>
      <c r="C8828" s="426">
        <v>7.8250000000000002</v>
      </c>
      <c r="D8828" s="426">
        <v>26.577960000000004</v>
      </c>
      <c r="E8828" s="14">
        <v>3.3863815630015521</v>
      </c>
      <c r="F8828" s="14">
        <v>0</v>
      </c>
    </row>
    <row r="8829" spans="1:6" x14ac:dyDescent="0.3">
      <c r="A8829" s="425">
        <v>50463</v>
      </c>
      <c r="B8829" s="12">
        <v>58</v>
      </c>
      <c r="C8829" s="426">
        <v>7.3944444444444439</v>
      </c>
      <c r="D8829" s="426">
        <v>26.409000000000006</v>
      </c>
      <c r="E8829" s="14">
        <v>3.3179052257261641</v>
      </c>
      <c r="F8829" s="14">
        <v>0</v>
      </c>
    </row>
    <row r="8830" spans="1:6" x14ac:dyDescent="0.3">
      <c r="A8830" s="425">
        <v>50464</v>
      </c>
      <c r="B8830" s="12">
        <v>59</v>
      </c>
      <c r="C8830" s="426">
        <v>9.0055555555555546</v>
      </c>
      <c r="D8830" s="426">
        <v>26.542120000000004</v>
      </c>
      <c r="E8830" s="14">
        <v>3.3717529040419318</v>
      </c>
      <c r="F8830" s="14">
        <v>0</v>
      </c>
    </row>
    <row r="8831" spans="1:6" x14ac:dyDescent="0.3">
      <c r="A8831" s="425">
        <v>50465</v>
      </c>
      <c r="B8831" s="12">
        <v>60</v>
      </c>
      <c r="C8831" s="426">
        <v>10.668749999999999</v>
      </c>
      <c r="D8831" s="426">
        <v>26.48836</v>
      </c>
      <c r="E8831" s="14">
        <v>3.3224560685264759</v>
      </c>
      <c r="F8831" s="14">
        <v>0</v>
      </c>
    </row>
    <row r="8832" spans="1:6" x14ac:dyDescent="0.3">
      <c r="A8832" s="425">
        <v>50466</v>
      </c>
      <c r="B8832" s="12">
        <v>61</v>
      </c>
      <c r="C8832" s="426">
        <v>13.237500000000001</v>
      </c>
      <c r="D8832" s="426">
        <v>26.411559999999998</v>
      </c>
      <c r="E8832" s="14">
        <v>3.2917291571556584</v>
      </c>
      <c r="F8832" s="14">
        <v>0</v>
      </c>
    </row>
    <row r="8833" spans="1:6" x14ac:dyDescent="0.3">
      <c r="A8833" s="425">
        <v>50467</v>
      </c>
      <c r="B8833" s="12">
        <v>62</v>
      </c>
      <c r="C8833" s="426">
        <v>13.399999999999999</v>
      </c>
      <c r="D8833" s="426">
        <v>26.096679999999999</v>
      </c>
      <c r="E8833" s="14">
        <v>3.1683823955380843</v>
      </c>
      <c r="F8833" s="14">
        <v>0</v>
      </c>
    </row>
    <row r="8834" spans="1:6" x14ac:dyDescent="0.3">
      <c r="A8834" s="425">
        <v>50468</v>
      </c>
      <c r="B8834" s="12">
        <v>63</v>
      </c>
      <c r="C8834" s="426">
        <v>11.177777777777779</v>
      </c>
      <c r="D8834" s="426">
        <v>26.209320000000002</v>
      </c>
      <c r="E8834" s="14">
        <v>3.2120216329933178</v>
      </c>
      <c r="F8834" s="14">
        <v>0</v>
      </c>
    </row>
    <row r="8835" spans="1:6" x14ac:dyDescent="0.3">
      <c r="A8835" s="425">
        <v>50469</v>
      </c>
      <c r="B8835" s="12">
        <v>64</v>
      </c>
      <c r="C8835" s="426">
        <v>8.9050000000000011</v>
      </c>
      <c r="D8835" s="426">
        <v>26.362920000000003</v>
      </c>
      <c r="E8835" s="14">
        <v>3.2723994828205978</v>
      </c>
      <c r="F8835" s="14">
        <v>0</v>
      </c>
    </row>
    <row r="8836" spans="1:6" x14ac:dyDescent="0.3">
      <c r="A8836" s="425">
        <v>50470</v>
      </c>
      <c r="B8836" s="12">
        <v>65</v>
      </c>
      <c r="C8836" s="426">
        <v>2.7571428571428571</v>
      </c>
      <c r="D8836" s="426">
        <v>26.588200000000001</v>
      </c>
      <c r="E8836" s="14">
        <v>3.3627798564298299</v>
      </c>
      <c r="F8836" s="14">
        <v>0</v>
      </c>
    </row>
    <row r="8837" spans="1:6" x14ac:dyDescent="0.3">
      <c r="A8837" s="425">
        <v>50471</v>
      </c>
      <c r="B8837" s="12">
        <v>66</v>
      </c>
      <c r="C8837" s="426">
        <v>15.13125</v>
      </c>
      <c r="D8837" s="426">
        <v>26.401320000000002</v>
      </c>
      <c r="E8837" s="14">
        <v>3.287651337399057</v>
      </c>
      <c r="F8837" s="14">
        <v>0</v>
      </c>
    </row>
    <row r="8838" spans="1:6" x14ac:dyDescent="0.3">
      <c r="A8838" s="425">
        <v>50472</v>
      </c>
      <c r="B8838" s="12">
        <v>67</v>
      </c>
      <c r="C8838" s="426">
        <v>17.407142857142855</v>
      </c>
      <c r="D8838" s="426">
        <v>26.4602</v>
      </c>
      <c r="E8838" s="14">
        <v>3.3111601588419477</v>
      </c>
      <c r="F8838" s="14">
        <v>0</v>
      </c>
    </row>
    <row r="8839" spans="1:6" x14ac:dyDescent="0.3">
      <c r="A8839" s="425">
        <v>50473</v>
      </c>
      <c r="B8839" s="12">
        <v>68</v>
      </c>
      <c r="C8839" s="426">
        <v>0.99375000000000002</v>
      </c>
      <c r="D8839" s="426">
        <v>26.595880000000001</v>
      </c>
      <c r="E8839" s="14">
        <v>3.3658994616454625</v>
      </c>
      <c r="F8839" s="14">
        <v>0</v>
      </c>
    </row>
    <row r="8840" spans="1:6" x14ac:dyDescent="0.3">
      <c r="A8840" s="425">
        <v>50474</v>
      </c>
      <c r="B8840" s="12">
        <v>69</v>
      </c>
      <c r="C8840" s="426">
        <v>2.0874999999999999</v>
      </c>
      <c r="D8840" s="426">
        <v>26.501159999999999</v>
      </c>
      <c r="E8840" s="14">
        <v>3.3276018291365066</v>
      </c>
      <c r="F8840" s="14">
        <v>0</v>
      </c>
    </row>
    <row r="8841" spans="1:6" x14ac:dyDescent="0.3">
      <c r="A8841" s="425">
        <v>50475</v>
      </c>
      <c r="B8841" s="12">
        <v>70</v>
      </c>
      <c r="C8841" s="426">
        <v>15.242857142857144</v>
      </c>
      <c r="D8841" s="426">
        <v>26.429480000000002</v>
      </c>
      <c r="E8841" s="14">
        <v>3.2988761491029455</v>
      </c>
      <c r="F8841" s="14">
        <v>0</v>
      </c>
    </row>
    <row r="8842" spans="1:6" x14ac:dyDescent="0.3">
      <c r="A8842" s="425">
        <v>50476</v>
      </c>
      <c r="B8842" s="12">
        <v>71</v>
      </c>
      <c r="C8842" s="426">
        <v>13.154999999999998</v>
      </c>
      <c r="D8842" s="426">
        <v>26.117159999999998</v>
      </c>
      <c r="E8842" s="14">
        <v>3.1762767773521445</v>
      </c>
      <c r="F8842" s="14">
        <v>0</v>
      </c>
    </row>
    <row r="8843" spans="1:6" x14ac:dyDescent="0.3">
      <c r="A8843" s="425">
        <v>50477</v>
      </c>
      <c r="B8843" s="12">
        <v>72</v>
      </c>
      <c r="C8843" s="426">
        <v>24.745000000000001</v>
      </c>
      <c r="D8843" s="426">
        <v>26.408999999999999</v>
      </c>
      <c r="E8843" s="14">
        <v>3.290709281252997</v>
      </c>
      <c r="F8843" s="14">
        <v>0</v>
      </c>
    </row>
    <row r="8844" spans="1:6" x14ac:dyDescent="0.3">
      <c r="A8844" s="425">
        <v>50478</v>
      </c>
      <c r="B8844" s="12">
        <v>73</v>
      </c>
      <c r="C8844" s="426">
        <v>20.672222222222224</v>
      </c>
      <c r="D8844" s="426">
        <v>26.133088888888892</v>
      </c>
      <c r="E8844" s="14">
        <v>3.182429139166886</v>
      </c>
      <c r="F8844" s="14">
        <v>0</v>
      </c>
    </row>
    <row r="8845" spans="1:6" x14ac:dyDescent="0.3">
      <c r="A8845" s="425">
        <v>50479</v>
      </c>
      <c r="B8845" s="12">
        <v>74</v>
      </c>
      <c r="C8845" s="426">
        <v>21.758333333333336</v>
      </c>
      <c r="D8845" s="426">
        <v>26.554066666666671</v>
      </c>
      <c r="E8845" s="14">
        <v>3.3489456910952109</v>
      </c>
      <c r="F8845" s="14">
        <v>0</v>
      </c>
    </row>
    <row r="8846" spans="1:6" x14ac:dyDescent="0.3">
      <c r="A8846" s="425">
        <v>50480</v>
      </c>
      <c r="B8846" s="12">
        <v>75</v>
      </c>
      <c r="C8846" s="426">
        <v>8.1624999999999996</v>
      </c>
      <c r="D8846" s="426">
        <v>26.571133333333336</v>
      </c>
      <c r="E8846" s="14">
        <v>3.3558565007513397</v>
      </c>
      <c r="F8846" s="14">
        <v>0</v>
      </c>
    </row>
    <row r="8847" spans="1:6" x14ac:dyDescent="0.3">
      <c r="A8847" s="425">
        <v>50481</v>
      </c>
      <c r="B8847" s="12">
        <v>76</v>
      </c>
      <c r="C8847" s="426">
        <v>8.1444444444444439</v>
      </c>
      <c r="D8847" s="426">
        <v>26.704822222222223</v>
      </c>
      <c r="E8847" s="14">
        <v>3.4104258309531628</v>
      </c>
      <c r="F8847" s="14">
        <v>0</v>
      </c>
    </row>
    <row r="8848" spans="1:6" x14ac:dyDescent="0.3">
      <c r="A8848" s="425">
        <v>50482</v>
      </c>
      <c r="B8848" s="12">
        <v>77</v>
      </c>
      <c r="C8848" s="426">
        <v>5.6333333333333337</v>
      </c>
      <c r="D8848" s="426">
        <v>26.5626</v>
      </c>
      <c r="E8848" s="14">
        <v>3.3523995281445873</v>
      </c>
      <c r="F8848" s="14">
        <v>0</v>
      </c>
    </row>
    <row r="8849" spans="1:6" x14ac:dyDescent="0.3">
      <c r="A8849" s="425">
        <v>50483</v>
      </c>
      <c r="B8849" s="12">
        <v>78</v>
      </c>
      <c r="C8849" s="426">
        <v>7.6388888888888875</v>
      </c>
      <c r="D8849" s="426">
        <v>26.591044444444446</v>
      </c>
      <c r="E8849" s="14">
        <v>3.363934969327588</v>
      </c>
      <c r="F8849" s="14">
        <v>0</v>
      </c>
    </row>
    <row r="8850" spans="1:6" x14ac:dyDescent="0.3">
      <c r="A8850" s="425">
        <v>50484</v>
      </c>
      <c r="B8850" s="12">
        <v>79</v>
      </c>
      <c r="C8850" s="426">
        <v>7.8611111111111107</v>
      </c>
      <c r="D8850" s="426">
        <v>26.480111111111114</v>
      </c>
      <c r="E8850" s="14">
        <v>3.3191436403212284</v>
      </c>
      <c r="F8850" s="14">
        <v>0</v>
      </c>
    </row>
    <row r="8851" spans="1:6" x14ac:dyDescent="0.3">
      <c r="A8851" s="425">
        <v>50485</v>
      </c>
      <c r="B8851" s="12">
        <v>80</v>
      </c>
      <c r="C8851" s="426">
        <v>19.727777777777781</v>
      </c>
      <c r="D8851" s="426">
        <v>26.448822222222226</v>
      </c>
      <c r="E8851" s="14">
        <v>3.3066058070252335</v>
      </c>
      <c r="F8851" s="14">
        <v>0</v>
      </c>
    </row>
    <row r="8852" spans="1:6" x14ac:dyDescent="0.3">
      <c r="A8852" s="425">
        <v>50486</v>
      </c>
      <c r="B8852" s="12">
        <v>81</v>
      </c>
      <c r="C8852" s="426">
        <v>21.9375</v>
      </c>
      <c r="D8852" s="426">
        <v>26.229800000000004</v>
      </c>
      <c r="E8852" s="14">
        <v>3.2200139329365824</v>
      </c>
      <c r="F8852" s="14">
        <v>0</v>
      </c>
    </row>
    <row r="8853" spans="1:6" x14ac:dyDescent="0.3">
      <c r="A8853" s="425">
        <v>50487</v>
      </c>
      <c r="B8853" s="12">
        <v>82</v>
      </c>
      <c r="C8853" s="426">
        <v>12.483333333333333</v>
      </c>
      <c r="D8853" s="426">
        <v>26.539844444444448</v>
      </c>
      <c r="E8853" s="14">
        <v>3.343196261341701</v>
      </c>
      <c r="F8853" s="14">
        <v>0</v>
      </c>
    </row>
    <row r="8854" spans="1:6" x14ac:dyDescent="0.3">
      <c r="A8854" s="425">
        <v>50488</v>
      </c>
      <c r="B8854" s="12">
        <v>83</v>
      </c>
      <c r="C8854" s="426">
        <v>1.51</v>
      </c>
      <c r="D8854" s="426">
        <v>26.448822222222223</v>
      </c>
      <c r="E8854" s="14">
        <v>3.3066058070252335</v>
      </c>
      <c r="F8854" s="14">
        <v>0</v>
      </c>
    </row>
    <row r="8855" spans="1:6" x14ac:dyDescent="0.3">
      <c r="A8855" s="425">
        <v>50489</v>
      </c>
      <c r="B8855" s="12">
        <v>84</v>
      </c>
      <c r="C8855" s="426">
        <v>6.1111111111111107</v>
      </c>
      <c r="D8855" s="426">
        <v>26.497177777777779</v>
      </c>
      <c r="E8855" s="14">
        <v>3.3260001716164043</v>
      </c>
      <c r="F8855" s="14">
        <v>0</v>
      </c>
    </row>
    <row r="8856" spans="1:6" x14ac:dyDescent="0.3">
      <c r="A8856" s="425">
        <v>50490</v>
      </c>
      <c r="B8856" s="12">
        <v>85</v>
      </c>
      <c r="C8856" s="426">
        <v>5.625</v>
      </c>
      <c r="D8856" s="426">
        <v>26.610955555555556</v>
      </c>
      <c r="E8856" s="14">
        <v>3.3720305264747359</v>
      </c>
      <c r="F8856" s="14">
        <v>0</v>
      </c>
    </row>
    <row r="8857" spans="1:6" x14ac:dyDescent="0.3">
      <c r="A8857" s="425">
        <v>50491</v>
      </c>
      <c r="B8857" s="12">
        <v>86</v>
      </c>
      <c r="C8857" s="426">
        <v>9.7833333333333332</v>
      </c>
      <c r="D8857" s="426">
        <v>26.463044444444449</v>
      </c>
      <c r="E8857" s="14">
        <v>3.31229961452896</v>
      </c>
      <c r="F8857" s="14">
        <v>0</v>
      </c>
    </row>
    <row r="8858" spans="1:6" x14ac:dyDescent="0.3">
      <c r="A8858" s="425">
        <v>50492</v>
      </c>
      <c r="B8858" s="12">
        <v>87</v>
      </c>
      <c r="C8858" s="426">
        <v>0.35000000000000003</v>
      </c>
      <c r="D8858" s="426">
        <v>26.511400000000002</v>
      </c>
      <c r="E8858" s="14">
        <v>3.3317235059989345</v>
      </c>
      <c r="F8858" s="14">
        <v>0</v>
      </c>
    </row>
    <row r="8859" spans="1:6" x14ac:dyDescent="0.3">
      <c r="A8859" s="425">
        <v>50493</v>
      </c>
      <c r="B8859" s="12">
        <v>88</v>
      </c>
      <c r="C8859" s="426">
        <v>11.795000000000002</v>
      </c>
      <c r="D8859" s="426">
        <v>26.5626</v>
      </c>
      <c r="E8859" s="14">
        <v>3.3523995281445873</v>
      </c>
      <c r="F8859" s="14">
        <v>0</v>
      </c>
    </row>
    <row r="8860" spans="1:6" x14ac:dyDescent="0.3">
      <c r="A8860" s="425">
        <v>50494</v>
      </c>
      <c r="B8860" s="12">
        <v>89</v>
      </c>
      <c r="C8860" s="426">
        <v>4.21</v>
      </c>
      <c r="D8860" s="426">
        <v>26.608111111111114</v>
      </c>
      <c r="E8860" s="14">
        <v>3.3708729716157024</v>
      </c>
      <c r="F8860" s="14">
        <v>0</v>
      </c>
    </row>
    <row r="8861" spans="1:6" x14ac:dyDescent="0.3">
      <c r="A8861" s="425">
        <v>50495</v>
      </c>
      <c r="B8861" s="12">
        <v>90</v>
      </c>
      <c r="C8861" s="426">
        <v>2.8</v>
      </c>
      <c r="D8861" s="426">
        <v>26.426066666666671</v>
      </c>
      <c r="E8861" s="14">
        <v>3.2975137565263752</v>
      </c>
      <c r="F8861" s="14">
        <v>0</v>
      </c>
    </row>
    <row r="8862" spans="1:6" x14ac:dyDescent="0.3">
      <c r="A8862" s="425">
        <v>50496</v>
      </c>
      <c r="B8862" s="12">
        <v>91</v>
      </c>
      <c r="C8862" s="426">
        <v>7.9111111111111097</v>
      </c>
      <c r="D8862" s="426">
        <v>26.650777777777776</v>
      </c>
      <c r="E8862" s="14">
        <v>3.3602706987788382</v>
      </c>
      <c r="F8862" s="14">
        <v>0</v>
      </c>
    </row>
    <row r="8863" spans="1:6" x14ac:dyDescent="0.3">
      <c r="A8863" s="425">
        <v>50497</v>
      </c>
      <c r="B8863" s="12">
        <v>92</v>
      </c>
      <c r="C8863" s="426">
        <v>5.4562499999999998</v>
      </c>
      <c r="D8863" s="426">
        <v>26.579666666666668</v>
      </c>
      <c r="E8863" s="14">
        <v>3.3315536626747968</v>
      </c>
      <c r="F8863" s="14">
        <v>0</v>
      </c>
    </row>
    <row r="8864" spans="1:6" x14ac:dyDescent="0.3">
      <c r="A8864" s="425">
        <v>50498</v>
      </c>
      <c r="B8864" s="12">
        <v>93</v>
      </c>
      <c r="C8864" s="426">
        <v>4.3187499999999996</v>
      </c>
      <c r="D8864" s="426">
        <v>26.596733333333333</v>
      </c>
      <c r="E8864" s="14">
        <v>3.3384260245262194</v>
      </c>
      <c r="F8864" s="14">
        <v>0</v>
      </c>
    </row>
    <row r="8865" spans="1:6" x14ac:dyDescent="0.3">
      <c r="A8865" s="425">
        <v>50499</v>
      </c>
      <c r="B8865" s="12">
        <v>94</v>
      </c>
      <c r="C8865" s="426">
        <v>2.916666666666667</v>
      </c>
      <c r="D8865" s="426">
        <v>26.42037777777778</v>
      </c>
      <c r="E8865" s="14">
        <v>3.2680107884213543</v>
      </c>
      <c r="F8865" s="14">
        <v>0</v>
      </c>
    </row>
    <row r="8866" spans="1:6" x14ac:dyDescent="0.3">
      <c r="A8866" s="425">
        <v>50500</v>
      </c>
      <c r="B8866" s="12">
        <v>95</v>
      </c>
      <c r="C8866" s="426">
        <v>10.293749999999999</v>
      </c>
      <c r="D8866" s="426">
        <v>26.573977777777777</v>
      </c>
      <c r="E8866" s="14">
        <v>3.3292656415616806</v>
      </c>
      <c r="F8866" s="14">
        <v>0</v>
      </c>
    </row>
    <row r="8867" spans="1:6" x14ac:dyDescent="0.3">
      <c r="A8867" s="425">
        <v>50501</v>
      </c>
      <c r="B8867" s="12">
        <v>96</v>
      </c>
      <c r="C8867" s="426">
        <v>13.434999999999999</v>
      </c>
      <c r="D8867" s="426">
        <v>26.511400000000002</v>
      </c>
      <c r="E8867" s="14">
        <v>3.3041886009906789</v>
      </c>
      <c r="F8867" s="14">
        <v>0</v>
      </c>
    </row>
    <row r="8868" spans="1:6" x14ac:dyDescent="0.3">
      <c r="A8868" s="425">
        <v>50502</v>
      </c>
      <c r="B8868" s="12">
        <v>97</v>
      </c>
      <c r="C8868" s="426">
        <v>8.8062499999999986</v>
      </c>
      <c r="D8868" s="426">
        <v>26.29237777777778</v>
      </c>
      <c r="E8868" s="14">
        <v>3.2177310568444679</v>
      </c>
      <c r="F8868" s="14">
        <v>0</v>
      </c>
    </row>
    <row r="8869" spans="1:6" x14ac:dyDescent="0.3">
      <c r="A8869" s="425">
        <v>50503</v>
      </c>
      <c r="B8869" s="12">
        <v>98</v>
      </c>
      <c r="C8869" s="426">
        <v>13.922222222222222</v>
      </c>
      <c r="D8869" s="426">
        <v>26.400466666666667</v>
      </c>
      <c r="E8869" s="14">
        <v>3.2601438562824567</v>
      </c>
      <c r="F8869" s="14">
        <v>0</v>
      </c>
    </row>
    <row r="8870" spans="1:6" x14ac:dyDescent="0.3">
      <c r="A8870" s="425">
        <v>50504</v>
      </c>
      <c r="B8870" s="12">
        <v>99</v>
      </c>
      <c r="C8870" s="426">
        <v>5.1333333333333337</v>
      </c>
      <c r="D8870" s="426">
        <v>26.061977777777777</v>
      </c>
      <c r="E8870" s="14">
        <v>3.1289715764186097</v>
      </c>
      <c r="F8870" s="14">
        <v>0</v>
      </c>
    </row>
    <row r="8871" spans="1:6" x14ac:dyDescent="0.3">
      <c r="A8871" s="425">
        <v>50505</v>
      </c>
      <c r="B8871" s="12">
        <v>100</v>
      </c>
      <c r="C8871" s="426">
        <v>9.5749999999999993</v>
      </c>
      <c r="D8871" s="426">
        <v>26.201355555555558</v>
      </c>
      <c r="E8871" s="14">
        <v>3.1823983469223576</v>
      </c>
      <c r="F8871" s="14">
        <v>0</v>
      </c>
    </row>
    <row r="8872" spans="1:6" x14ac:dyDescent="0.3">
      <c r="A8872" s="425">
        <v>50506</v>
      </c>
      <c r="B8872" s="12">
        <v>101</v>
      </c>
      <c r="C8872" s="426">
        <v>9.1222222222222218</v>
      </c>
      <c r="D8872" s="426">
        <v>26.531311111111116</v>
      </c>
      <c r="E8872" s="14">
        <v>3.3121495350152972</v>
      </c>
      <c r="F8872" s="14">
        <v>0</v>
      </c>
    </row>
    <row r="8873" spans="1:6" x14ac:dyDescent="0.3">
      <c r="A8873" s="425">
        <v>50507</v>
      </c>
      <c r="B8873" s="12">
        <v>102</v>
      </c>
      <c r="C8873" s="426">
        <v>7.4149999999999991</v>
      </c>
      <c r="D8873" s="426">
        <v>26.44028888888889</v>
      </c>
      <c r="E8873" s="14">
        <v>3.2758945652759119</v>
      </c>
      <c r="F8873" s="14">
        <v>0</v>
      </c>
    </row>
    <row r="8874" spans="1:6" x14ac:dyDescent="0.3">
      <c r="A8874" s="425">
        <v>50508</v>
      </c>
      <c r="B8874" s="12">
        <v>103</v>
      </c>
      <c r="C8874" s="426">
        <v>7.1166666666666663</v>
      </c>
      <c r="D8874" s="426">
        <v>26.534155555555557</v>
      </c>
      <c r="E8874" s="14">
        <v>3.3132881915556802</v>
      </c>
      <c r="F8874" s="14">
        <v>0</v>
      </c>
    </row>
    <row r="8875" spans="1:6" x14ac:dyDescent="0.3">
      <c r="A8875" s="425">
        <v>50509</v>
      </c>
      <c r="B8875" s="12">
        <v>104</v>
      </c>
      <c r="C8875" s="426">
        <v>2.5812499999999998</v>
      </c>
      <c r="D8875" s="426">
        <v>26.5626</v>
      </c>
      <c r="E8875" s="14">
        <v>3.3246937469202513</v>
      </c>
      <c r="F8875" s="14">
        <v>0</v>
      </c>
    </row>
    <row r="8876" spans="1:6" x14ac:dyDescent="0.3">
      <c r="A8876" s="425">
        <v>50510</v>
      </c>
      <c r="B8876" s="12">
        <v>105</v>
      </c>
      <c r="C8876" s="426">
        <v>9.2187499999999982</v>
      </c>
      <c r="D8876" s="426">
        <v>26.44028888888889</v>
      </c>
      <c r="E8876" s="14">
        <v>3.2758945652759119</v>
      </c>
      <c r="F8876" s="14">
        <v>0</v>
      </c>
    </row>
    <row r="8877" spans="1:6" x14ac:dyDescent="0.3">
      <c r="A8877" s="425">
        <v>50511</v>
      </c>
      <c r="B8877" s="12">
        <v>106</v>
      </c>
      <c r="C8877" s="426">
        <v>10.08888888888889</v>
      </c>
      <c r="D8877" s="426">
        <v>26.383400000000002</v>
      </c>
      <c r="E8877" s="14">
        <v>3.2534141695039991</v>
      </c>
      <c r="F8877" s="14">
        <v>0</v>
      </c>
    </row>
    <row r="8878" spans="1:6" x14ac:dyDescent="0.3">
      <c r="A8878" s="425">
        <v>50512</v>
      </c>
      <c r="B8878" s="12">
        <v>107</v>
      </c>
      <c r="C8878" s="426">
        <v>9.7687499999999989</v>
      </c>
      <c r="D8878" s="426">
        <v>26.431755555555554</v>
      </c>
      <c r="E8878" s="14">
        <v>3.2725137403783506</v>
      </c>
      <c r="F8878" s="14">
        <v>0</v>
      </c>
    </row>
    <row r="8879" spans="1:6" x14ac:dyDescent="0.3">
      <c r="A8879" s="425">
        <v>50513</v>
      </c>
      <c r="B8879" s="12">
        <v>108</v>
      </c>
      <c r="C8879" s="426">
        <v>6.15</v>
      </c>
      <c r="D8879" s="426">
        <v>26.622333333333337</v>
      </c>
      <c r="E8879" s="14">
        <v>3.3487579201791542</v>
      </c>
      <c r="F8879" s="14">
        <v>0</v>
      </c>
    </row>
    <row r="8880" spans="1:6" x14ac:dyDescent="0.3">
      <c r="A8880" s="425">
        <v>50514</v>
      </c>
      <c r="B8880" s="12">
        <v>109</v>
      </c>
      <c r="C8880" s="426">
        <v>4.9222222222222225</v>
      </c>
      <c r="D8880" s="426">
        <v>26.471577777777778</v>
      </c>
      <c r="E8880" s="14">
        <v>3.2883174195499554</v>
      </c>
      <c r="F8880" s="14">
        <v>0</v>
      </c>
    </row>
    <row r="8881" spans="1:6" x14ac:dyDescent="0.3">
      <c r="A8881" s="425">
        <v>50515</v>
      </c>
      <c r="B8881" s="12">
        <v>110</v>
      </c>
      <c r="C8881" s="426">
        <v>1.3875</v>
      </c>
      <c r="D8881" s="426">
        <v>26.531311111111112</v>
      </c>
      <c r="E8881" s="14">
        <v>3.3121495350152963</v>
      </c>
      <c r="F8881" s="14">
        <v>0</v>
      </c>
    </row>
    <row r="8882" spans="1:6" x14ac:dyDescent="0.3">
      <c r="A8882" s="425">
        <v>50516</v>
      </c>
      <c r="B8882" s="12">
        <v>111</v>
      </c>
      <c r="C8882" s="426">
        <v>2.2624999999999997</v>
      </c>
      <c r="D8882" s="426">
        <v>26.500022222222224</v>
      </c>
      <c r="E8882" s="14">
        <v>3.2996470841447385</v>
      </c>
      <c r="F8882" s="14">
        <v>0</v>
      </c>
    </row>
    <row r="8883" spans="1:6" x14ac:dyDescent="0.3">
      <c r="A8883" s="425">
        <v>50517</v>
      </c>
      <c r="B8883" s="12">
        <v>112</v>
      </c>
      <c r="C8883" s="426">
        <v>2.8444444444444446</v>
      </c>
      <c r="D8883" s="426">
        <v>26.42037777777778</v>
      </c>
      <c r="E8883" s="14">
        <v>3.2680107884213543</v>
      </c>
      <c r="F8883" s="14">
        <v>0</v>
      </c>
    </row>
    <row r="8884" spans="1:6" x14ac:dyDescent="0.3">
      <c r="A8884" s="425">
        <v>50518</v>
      </c>
      <c r="B8884" s="12">
        <v>113</v>
      </c>
      <c r="C8884" s="426">
        <v>3.2937499999999997</v>
      </c>
      <c r="D8884" s="426">
        <v>26.297000000000001</v>
      </c>
      <c r="E8884" s="14">
        <v>3.2195346350329568</v>
      </c>
      <c r="F8884" s="14">
        <v>0</v>
      </c>
    </row>
    <row r="8885" spans="1:6" x14ac:dyDescent="0.3">
      <c r="A8885" s="425">
        <v>50519</v>
      </c>
      <c r="B8885" s="12">
        <v>114</v>
      </c>
      <c r="C8885" s="426">
        <v>5.2555555555555555</v>
      </c>
      <c r="D8885" s="426">
        <v>26.2746</v>
      </c>
      <c r="E8885" s="14">
        <v>3.2108026374170966</v>
      </c>
      <c r="F8885" s="14">
        <v>0</v>
      </c>
    </row>
    <row r="8886" spans="1:6" x14ac:dyDescent="0.3">
      <c r="A8886" s="425">
        <v>50520</v>
      </c>
      <c r="B8886" s="12">
        <v>115</v>
      </c>
      <c r="C8886" s="426">
        <v>11.56111111111111</v>
      </c>
      <c r="D8886" s="426">
        <v>26.343577777777778</v>
      </c>
      <c r="E8886" s="14">
        <v>3.2377596179196999</v>
      </c>
      <c r="F8886" s="14">
        <v>0</v>
      </c>
    </row>
    <row r="8887" spans="1:6" x14ac:dyDescent="0.3">
      <c r="A8887" s="425">
        <v>50521</v>
      </c>
      <c r="B8887" s="12">
        <v>116</v>
      </c>
      <c r="C8887" s="426">
        <v>15.722222222222221</v>
      </c>
      <c r="D8887" s="426">
        <v>26.287399999999998</v>
      </c>
      <c r="E8887" s="14">
        <v>3.2157897523991839</v>
      </c>
      <c r="F8887" s="14">
        <v>0</v>
      </c>
    </row>
    <row r="8888" spans="1:6" x14ac:dyDescent="0.3">
      <c r="A8888" s="425">
        <v>50522</v>
      </c>
      <c r="B8888" s="12">
        <v>117</v>
      </c>
      <c r="C8888" s="426">
        <v>4.7222222222222223</v>
      </c>
      <c r="D8888" s="426">
        <v>26.340733333333336</v>
      </c>
      <c r="E8888" s="14">
        <v>3.2366440079772341</v>
      </c>
      <c r="F8888" s="14">
        <v>0</v>
      </c>
    </row>
    <row r="8889" spans="1:6" x14ac:dyDescent="0.3">
      <c r="A8889" s="425">
        <v>50523</v>
      </c>
      <c r="B8889" s="12">
        <v>118</v>
      </c>
      <c r="C8889" s="426">
        <v>8.6785714285714288</v>
      </c>
      <c r="D8889" s="426">
        <v>26.280999999999999</v>
      </c>
      <c r="E8889" s="14">
        <v>3.2132953290947079</v>
      </c>
      <c r="F8889" s="14">
        <v>0</v>
      </c>
    </row>
    <row r="8890" spans="1:6" x14ac:dyDescent="0.3">
      <c r="A8890" s="425">
        <v>50524</v>
      </c>
      <c r="B8890" s="12">
        <v>119</v>
      </c>
      <c r="C8890" s="426">
        <v>4.04</v>
      </c>
      <c r="D8890" s="426">
        <v>26.421800000000001</v>
      </c>
      <c r="E8890" s="14">
        <v>3.2685733565715216</v>
      </c>
      <c r="F8890" s="14">
        <v>0</v>
      </c>
    </row>
    <row r="8891" spans="1:6" x14ac:dyDescent="0.3">
      <c r="A8891" s="425">
        <v>50525</v>
      </c>
      <c r="B8891" s="12">
        <v>120</v>
      </c>
      <c r="C8891" s="426">
        <v>4.2666666666666657</v>
      </c>
      <c r="D8891" s="426">
        <v>26.329355555555559</v>
      </c>
      <c r="E8891" s="14">
        <v>3.2321849957355804</v>
      </c>
      <c r="F8891" s="14">
        <v>0</v>
      </c>
    </row>
    <row r="8892" spans="1:6" x14ac:dyDescent="0.3">
      <c r="A8892" s="425">
        <v>50526</v>
      </c>
      <c r="B8892" s="12">
        <v>121</v>
      </c>
      <c r="C8892" s="426">
        <v>3.0562500000000004</v>
      </c>
      <c r="D8892" s="426">
        <v>26.494333333333334</v>
      </c>
      <c r="E8892" s="14">
        <v>3.2699002410673761</v>
      </c>
      <c r="F8892" s="14">
        <v>0</v>
      </c>
    </row>
    <row r="8893" spans="1:6" x14ac:dyDescent="0.3">
      <c r="A8893" s="425">
        <v>50527</v>
      </c>
      <c r="B8893" s="12">
        <v>122</v>
      </c>
      <c r="C8893" s="426">
        <v>8.1187500000000004</v>
      </c>
      <c r="D8893" s="426">
        <v>26.278155555555557</v>
      </c>
      <c r="E8893" s="14">
        <v>3.1854190252665346</v>
      </c>
      <c r="F8893" s="14">
        <v>0</v>
      </c>
    </row>
    <row r="8894" spans="1:6" x14ac:dyDescent="0.3">
      <c r="A8894" s="425">
        <v>50528</v>
      </c>
      <c r="B8894" s="12">
        <v>123</v>
      </c>
      <c r="C8894" s="426">
        <v>5.9499999999999993</v>
      </c>
      <c r="D8894" s="426">
        <v>26.565444444444445</v>
      </c>
      <c r="E8894" s="14">
        <v>3.2981209005344119</v>
      </c>
      <c r="F8894" s="14">
        <v>0</v>
      </c>
    </row>
    <row r="8895" spans="1:6" x14ac:dyDescent="0.3">
      <c r="A8895" s="425">
        <v>50529</v>
      </c>
      <c r="B8895" s="12">
        <v>124</v>
      </c>
      <c r="C8895" s="426">
        <v>5.6187500000000004</v>
      </c>
      <c r="D8895" s="426">
        <v>26.599577777777782</v>
      </c>
      <c r="E8895" s="14">
        <v>3.3117428568271534</v>
      </c>
      <c r="F8895" s="14">
        <v>0</v>
      </c>
    </row>
    <row r="8896" spans="1:6" x14ac:dyDescent="0.3">
      <c r="A8896" s="425">
        <v>50530</v>
      </c>
      <c r="B8896" s="12">
        <v>125</v>
      </c>
      <c r="C8896" s="426">
        <v>3.6062499999999997</v>
      </c>
      <c r="D8896" s="426">
        <v>26.653622222222221</v>
      </c>
      <c r="E8896" s="14">
        <v>3.3334120166477414</v>
      </c>
      <c r="F8896" s="14">
        <v>0</v>
      </c>
    </row>
    <row r="8897" spans="1:6" x14ac:dyDescent="0.3">
      <c r="A8897" s="425">
        <v>50531</v>
      </c>
      <c r="B8897" s="12">
        <v>126</v>
      </c>
      <c r="C8897" s="426">
        <v>6.0142857142857151</v>
      </c>
      <c r="D8897" s="426">
        <v>26.525622222222225</v>
      </c>
      <c r="E8897" s="14">
        <v>3.2822909801531628</v>
      </c>
      <c r="F8897" s="14">
        <v>0</v>
      </c>
    </row>
    <row r="8898" spans="1:6" x14ac:dyDescent="0.3">
      <c r="A8898" s="425">
        <v>50532</v>
      </c>
      <c r="B8898" s="12">
        <v>127</v>
      </c>
      <c r="C8898" s="426">
        <v>15.559999999999999</v>
      </c>
      <c r="D8898" s="426">
        <v>26.426066666666667</v>
      </c>
      <c r="E8898" s="14">
        <v>3.2430093969143683</v>
      </c>
      <c r="F8898" s="14">
        <v>0</v>
      </c>
    </row>
    <row r="8899" spans="1:6" x14ac:dyDescent="0.3">
      <c r="A8899" s="425">
        <v>50533</v>
      </c>
      <c r="B8899" s="12">
        <v>128</v>
      </c>
      <c r="C8899" s="426">
        <v>12.84375</v>
      </c>
      <c r="D8899" s="426">
        <v>26.269622222222221</v>
      </c>
      <c r="E8899" s="14">
        <v>3.1821245318563975</v>
      </c>
      <c r="F8899" s="14">
        <v>0</v>
      </c>
    </row>
    <row r="8900" spans="1:6" x14ac:dyDescent="0.3">
      <c r="A8900" s="425">
        <v>50534</v>
      </c>
      <c r="B8900" s="12">
        <v>129</v>
      </c>
      <c r="C8900" s="426">
        <v>3.4111111111111114</v>
      </c>
      <c r="D8900" s="426">
        <v>26.533799999999999</v>
      </c>
      <c r="E8900" s="14">
        <v>3.285536291940732</v>
      </c>
      <c r="F8900" s="14">
        <v>0</v>
      </c>
    </row>
    <row r="8901" spans="1:6" x14ac:dyDescent="0.3">
      <c r="A8901" s="425">
        <v>50535</v>
      </c>
      <c r="B8901" s="12">
        <v>130</v>
      </c>
      <c r="C8901" s="426">
        <v>5.6277777777777773</v>
      </c>
      <c r="D8901" s="426">
        <v>26.312288888888894</v>
      </c>
      <c r="E8901" s="14">
        <v>3.1986275331264626</v>
      </c>
      <c r="F8901" s="14">
        <v>0</v>
      </c>
    </row>
    <row r="8902" spans="1:6" x14ac:dyDescent="0.3">
      <c r="A8902" s="425">
        <v>50536</v>
      </c>
      <c r="B8902" s="12">
        <v>131</v>
      </c>
      <c r="C8902" s="426">
        <v>17.3</v>
      </c>
      <c r="D8902" s="426">
        <v>26.107488888888888</v>
      </c>
      <c r="E8902" s="14">
        <v>3.1201078730487679</v>
      </c>
      <c r="F8902" s="14">
        <v>0</v>
      </c>
    </row>
    <row r="8903" spans="1:6" x14ac:dyDescent="0.3">
      <c r="A8903" s="425">
        <v>50537</v>
      </c>
      <c r="B8903" s="12">
        <v>132</v>
      </c>
      <c r="C8903" s="426">
        <v>25.466666666666665</v>
      </c>
      <c r="D8903" s="426">
        <v>26.191400000000002</v>
      </c>
      <c r="E8903" s="14">
        <v>3.1520670824497117</v>
      </c>
      <c r="F8903" s="14">
        <v>0</v>
      </c>
    </row>
    <row r="8904" spans="1:6" x14ac:dyDescent="0.3">
      <c r="A8904" s="425">
        <v>50538</v>
      </c>
      <c r="B8904" s="12">
        <v>133</v>
      </c>
      <c r="C8904" s="426">
        <v>14.129999999999999</v>
      </c>
      <c r="D8904" s="426">
        <v>26.207044444444449</v>
      </c>
      <c r="E8904" s="14">
        <v>3.1580580941010279</v>
      </c>
      <c r="F8904" s="14">
        <v>0</v>
      </c>
    </row>
    <row r="8905" spans="1:6" x14ac:dyDescent="0.3">
      <c r="A8905" s="425">
        <v>50539</v>
      </c>
      <c r="B8905" s="12">
        <v>134</v>
      </c>
      <c r="C8905" s="426">
        <v>19.899999999999999</v>
      </c>
      <c r="D8905" s="426">
        <v>26.121711111111111</v>
      </c>
      <c r="E8905" s="14">
        <v>3.1255040183190972</v>
      </c>
      <c r="F8905" s="14">
        <v>0</v>
      </c>
    </row>
    <row r="8906" spans="1:6" x14ac:dyDescent="0.3">
      <c r="A8906" s="425">
        <v>50540</v>
      </c>
      <c r="B8906" s="12">
        <v>135</v>
      </c>
      <c r="C8906" s="426">
        <v>13.175000000000001</v>
      </c>
      <c r="D8906" s="426">
        <v>26.300911111111112</v>
      </c>
      <c r="E8906" s="14">
        <v>3.1942192668209115</v>
      </c>
      <c r="F8906" s="14">
        <v>0</v>
      </c>
    </row>
    <row r="8907" spans="1:6" x14ac:dyDescent="0.3">
      <c r="A8907" s="425">
        <v>50541</v>
      </c>
      <c r="B8907" s="12">
        <v>136</v>
      </c>
      <c r="C8907" s="426">
        <v>10.9125</v>
      </c>
      <c r="D8907" s="426">
        <v>26.238333333333337</v>
      </c>
      <c r="E8907" s="14">
        <v>3.1700708231139854</v>
      </c>
      <c r="F8907" s="14">
        <v>0</v>
      </c>
    </row>
    <row r="8908" spans="1:6" x14ac:dyDescent="0.3">
      <c r="A8908" s="425">
        <v>50542</v>
      </c>
      <c r="B8908" s="12">
        <v>137</v>
      </c>
      <c r="C8908" s="426">
        <v>4.3049999999999997</v>
      </c>
      <c r="D8908" s="426">
        <v>26.147311111111112</v>
      </c>
      <c r="E8908" s="14">
        <v>3.1352383288397863</v>
      </c>
      <c r="F8908" s="14">
        <v>0</v>
      </c>
    </row>
    <row r="8909" spans="1:6" x14ac:dyDescent="0.3">
      <c r="A8909" s="425">
        <v>50543</v>
      </c>
      <c r="B8909" s="12">
        <v>138</v>
      </c>
      <c r="C8909" s="426">
        <v>19.018749999999997</v>
      </c>
      <c r="D8909" s="426">
        <v>26.351399999999998</v>
      </c>
      <c r="E8909" s="14">
        <v>3.2138224021063646</v>
      </c>
      <c r="F8909" s="14">
        <v>0</v>
      </c>
    </row>
    <row r="8910" spans="1:6" x14ac:dyDescent="0.3">
      <c r="A8910" s="425">
        <v>50544</v>
      </c>
      <c r="B8910" s="12">
        <v>139</v>
      </c>
      <c r="C8910" s="426">
        <v>8.3350000000000009</v>
      </c>
      <c r="D8910" s="426">
        <v>26.534155555555557</v>
      </c>
      <c r="E8910" s="14">
        <v>3.28567745662605</v>
      </c>
      <c r="F8910" s="14">
        <v>0</v>
      </c>
    </row>
    <row r="8911" spans="1:6" x14ac:dyDescent="0.3">
      <c r="A8911" s="425">
        <v>50545</v>
      </c>
      <c r="B8911" s="12">
        <v>140</v>
      </c>
      <c r="C8911" s="426">
        <v>8.90625</v>
      </c>
      <c r="D8911" s="426">
        <v>26.286688888888889</v>
      </c>
      <c r="E8911" s="14">
        <v>3.1887165711565975</v>
      </c>
      <c r="F8911" s="14">
        <v>0</v>
      </c>
    </row>
    <row r="8912" spans="1:6" x14ac:dyDescent="0.3">
      <c r="A8912" s="425">
        <v>50546</v>
      </c>
      <c r="B8912" s="12">
        <v>141</v>
      </c>
      <c r="C8912" s="426">
        <v>12.31875</v>
      </c>
      <c r="D8912" s="426">
        <v>26.235488888888888</v>
      </c>
      <c r="E8912" s="14">
        <v>3.1689770641618553</v>
      </c>
      <c r="F8912" s="14">
        <v>0</v>
      </c>
    </row>
    <row r="8913" spans="1:6" x14ac:dyDescent="0.3">
      <c r="A8913" s="425">
        <v>50547</v>
      </c>
      <c r="B8913" s="12">
        <v>142</v>
      </c>
      <c r="C8913" s="426">
        <v>11.556249999999999</v>
      </c>
      <c r="D8913" s="426">
        <v>26.044911111111112</v>
      </c>
      <c r="E8913" s="14">
        <v>3.0964648827085055</v>
      </c>
      <c r="F8913" s="14">
        <v>0</v>
      </c>
    </row>
    <row r="8914" spans="1:6" x14ac:dyDescent="0.3">
      <c r="A8914" s="425">
        <v>50548</v>
      </c>
      <c r="B8914" s="12">
        <v>143</v>
      </c>
      <c r="C8914" s="426">
        <v>10.292857142857143</v>
      </c>
      <c r="D8914" s="426">
        <v>26.391933333333334</v>
      </c>
      <c r="E8914" s="14">
        <v>3.2296376552766901</v>
      </c>
      <c r="F8914" s="14">
        <v>0</v>
      </c>
    </row>
    <row r="8915" spans="1:6" x14ac:dyDescent="0.3">
      <c r="A8915" s="425">
        <v>50549</v>
      </c>
      <c r="B8915" s="12">
        <v>144</v>
      </c>
      <c r="C8915" s="426">
        <v>8.2900000000000009</v>
      </c>
      <c r="D8915" s="426">
        <v>26.152999999999999</v>
      </c>
      <c r="E8915" s="14">
        <v>3.1374052211626595</v>
      </c>
      <c r="F8915" s="14">
        <v>0</v>
      </c>
    </row>
    <row r="8916" spans="1:6" x14ac:dyDescent="0.3">
      <c r="A8916" s="425">
        <v>50550</v>
      </c>
      <c r="B8916" s="12">
        <v>145</v>
      </c>
      <c r="C8916" s="426">
        <v>7.6055555555555561</v>
      </c>
      <c r="D8916" s="426">
        <v>26.030688888888889</v>
      </c>
      <c r="E8916" s="14">
        <v>3.0911141888741485</v>
      </c>
      <c r="F8916" s="14">
        <v>0</v>
      </c>
    </row>
    <row r="8917" spans="1:6" x14ac:dyDescent="0.3">
      <c r="A8917" s="425">
        <v>50551</v>
      </c>
      <c r="B8917" s="12">
        <v>146</v>
      </c>
      <c r="C8917" s="426">
        <v>19.259999999999998</v>
      </c>
      <c r="D8917" s="426">
        <v>26.161533333333338</v>
      </c>
      <c r="E8917" s="14">
        <v>3.1406580919246934</v>
      </c>
      <c r="F8917" s="14">
        <v>0</v>
      </c>
    </row>
    <row r="8918" spans="1:6" x14ac:dyDescent="0.3">
      <c r="A8918" s="425">
        <v>50552</v>
      </c>
      <c r="B8918" s="12">
        <v>147</v>
      </c>
      <c r="C8918" s="426">
        <v>11.94375</v>
      </c>
      <c r="D8918" s="426">
        <v>26.135933333333334</v>
      </c>
      <c r="E8918" s="14">
        <v>3.1309085945761139</v>
      </c>
      <c r="F8918" s="14">
        <v>0</v>
      </c>
    </row>
    <row r="8919" spans="1:6" x14ac:dyDescent="0.3">
      <c r="A8919" s="425">
        <v>50553</v>
      </c>
      <c r="B8919" s="12">
        <v>148</v>
      </c>
      <c r="C8919" s="426">
        <v>10.8125</v>
      </c>
      <c r="D8919" s="426">
        <v>26.161533333333338</v>
      </c>
      <c r="E8919" s="14">
        <v>3.1406580919246934</v>
      </c>
      <c r="F8919" s="14">
        <v>0</v>
      </c>
    </row>
    <row r="8920" spans="1:6" x14ac:dyDescent="0.3">
      <c r="A8920" s="425">
        <v>50554</v>
      </c>
      <c r="B8920" s="12">
        <v>149</v>
      </c>
      <c r="C8920" s="426">
        <v>12.735714285714286</v>
      </c>
      <c r="D8920" s="426">
        <v>26.050599999999999</v>
      </c>
      <c r="E8920" s="14">
        <v>3.098607514029041</v>
      </c>
      <c r="F8920" s="14">
        <v>0</v>
      </c>
    </row>
    <row r="8921" spans="1:6" x14ac:dyDescent="0.3">
      <c r="A8921" s="425">
        <v>50555</v>
      </c>
      <c r="B8921" s="12">
        <v>150</v>
      </c>
      <c r="C8921" s="426">
        <v>19.162500000000005</v>
      </c>
      <c r="D8921" s="426">
        <v>26.013622222222224</v>
      </c>
      <c r="E8921" s="14">
        <v>3.0847044476611702</v>
      </c>
      <c r="F8921" s="14">
        <v>0</v>
      </c>
    </row>
    <row r="8922" spans="1:6" x14ac:dyDescent="0.3">
      <c r="A8922" s="425">
        <v>50556</v>
      </c>
      <c r="B8922" s="12">
        <v>151</v>
      </c>
      <c r="C8922" s="426">
        <v>7.7777777777777777</v>
      </c>
      <c r="D8922" s="426">
        <v>26.007933333333334</v>
      </c>
      <c r="E8922" s="14">
        <v>3.082570554857103</v>
      </c>
      <c r="F8922" s="14">
        <v>0</v>
      </c>
    </row>
    <row r="8923" spans="1:6" x14ac:dyDescent="0.3">
      <c r="A8923" s="425">
        <v>50557</v>
      </c>
      <c r="B8923" s="12">
        <v>152</v>
      </c>
      <c r="C8923" s="426">
        <v>15.206249999999999</v>
      </c>
      <c r="D8923" s="426">
        <v>26.098955555555555</v>
      </c>
      <c r="E8923" s="14">
        <v>3.0906820105066148</v>
      </c>
      <c r="F8923" s="14">
        <v>0</v>
      </c>
    </row>
    <row r="8924" spans="1:6" x14ac:dyDescent="0.3">
      <c r="A8924" s="425">
        <v>50558</v>
      </c>
      <c r="B8924" s="12">
        <v>153</v>
      </c>
      <c r="C8924" s="426">
        <v>15.865000000000004</v>
      </c>
      <c r="D8924" s="426">
        <v>25.922599999999999</v>
      </c>
      <c r="E8924" s="14">
        <v>3.0250868749527942</v>
      </c>
      <c r="F8924" s="14">
        <v>0</v>
      </c>
    </row>
    <row r="8925" spans="1:6" x14ac:dyDescent="0.3">
      <c r="A8925" s="425">
        <v>50559</v>
      </c>
      <c r="B8925" s="12">
        <v>154</v>
      </c>
      <c r="C8925" s="426">
        <v>11.824999999999999</v>
      </c>
      <c r="D8925" s="426">
        <v>25.945355555555555</v>
      </c>
      <c r="E8925" s="14">
        <v>3.0334788835754889</v>
      </c>
      <c r="F8925" s="14">
        <v>0</v>
      </c>
    </row>
    <row r="8926" spans="1:6" x14ac:dyDescent="0.3">
      <c r="A8926" s="425">
        <v>50560</v>
      </c>
      <c r="B8926" s="12">
        <v>155</v>
      </c>
      <c r="C8926" s="426">
        <v>13.849999999999998</v>
      </c>
      <c r="D8926" s="426">
        <v>25.899844444444447</v>
      </c>
      <c r="E8926" s="14">
        <v>3.0167161117873538</v>
      </c>
      <c r="F8926" s="14">
        <v>0</v>
      </c>
    </row>
    <row r="8927" spans="1:6" x14ac:dyDescent="0.3">
      <c r="A8927" s="425">
        <v>50561</v>
      </c>
      <c r="B8927" s="12">
        <v>156</v>
      </c>
      <c r="C8927" s="426">
        <v>12.783333333333333</v>
      </c>
      <c r="D8927" s="426">
        <v>26.170066666666671</v>
      </c>
      <c r="E8927" s="14">
        <v>3.1174945568641119</v>
      </c>
      <c r="F8927" s="14">
        <v>0</v>
      </c>
    </row>
    <row r="8928" spans="1:6" x14ac:dyDescent="0.3">
      <c r="A8928" s="425">
        <v>50562</v>
      </c>
      <c r="B8928" s="12">
        <v>157</v>
      </c>
      <c r="C8928" s="426">
        <v>9.7375000000000007</v>
      </c>
      <c r="D8928" s="426">
        <v>26.255400000000002</v>
      </c>
      <c r="E8928" s="14">
        <v>3.1499460323339079</v>
      </c>
      <c r="F8928" s="14">
        <v>0</v>
      </c>
    </row>
    <row r="8929" spans="1:6" x14ac:dyDescent="0.3">
      <c r="A8929" s="425">
        <v>50563</v>
      </c>
      <c r="B8929" s="12">
        <v>158</v>
      </c>
      <c r="C8929" s="426">
        <v>9.004999999999999</v>
      </c>
      <c r="D8929" s="426">
        <v>26.147311111111115</v>
      </c>
      <c r="E8929" s="14">
        <v>3.108891788261301</v>
      </c>
      <c r="F8929" s="14">
        <v>0</v>
      </c>
    </row>
    <row r="8930" spans="1:6" x14ac:dyDescent="0.3">
      <c r="A8930" s="425">
        <v>50564</v>
      </c>
      <c r="B8930" s="12">
        <v>159</v>
      </c>
      <c r="C8930" s="426">
        <v>15.144444444444446</v>
      </c>
      <c r="D8930" s="426">
        <v>26.081888888888887</v>
      </c>
      <c r="E8930" s="14">
        <v>3.084278093692375</v>
      </c>
      <c r="F8930" s="14">
        <v>0</v>
      </c>
    </row>
    <row r="8931" spans="1:6" x14ac:dyDescent="0.3">
      <c r="A8931" s="425">
        <v>50565</v>
      </c>
      <c r="B8931" s="12">
        <v>160</v>
      </c>
      <c r="C8931" s="426">
        <v>11.975</v>
      </c>
      <c r="D8931" s="426">
        <v>25.93397777777778</v>
      </c>
      <c r="E8931" s="14">
        <v>3.029280222460164</v>
      </c>
      <c r="F8931" s="14">
        <v>0</v>
      </c>
    </row>
    <row r="8932" spans="1:6" x14ac:dyDescent="0.3">
      <c r="A8932" s="425">
        <v>50566</v>
      </c>
      <c r="B8932" s="12">
        <v>161</v>
      </c>
      <c r="C8932" s="426">
        <v>15.075000000000001</v>
      </c>
      <c r="D8932" s="426">
        <v>26.118866666666669</v>
      </c>
      <c r="E8932" s="14">
        <v>3.0981684500951814</v>
      </c>
      <c r="F8932" s="14">
        <v>0</v>
      </c>
    </row>
    <row r="8933" spans="1:6" x14ac:dyDescent="0.3">
      <c r="A8933" s="425">
        <v>50567</v>
      </c>
      <c r="B8933" s="12">
        <v>162</v>
      </c>
      <c r="C8933" s="426">
        <v>12.430000000000001</v>
      </c>
      <c r="D8933" s="426">
        <v>25.962422222222223</v>
      </c>
      <c r="E8933" s="14">
        <v>3.0397868431685331</v>
      </c>
      <c r="F8933" s="14">
        <v>0</v>
      </c>
    </row>
    <row r="8934" spans="1:6" x14ac:dyDescent="0.3">
      <c r="A8934" s="425">
        <v>50568</v>
      </c>
      <c r="B8934" s="12">
        <v>163</v>
      </c>
      <c r="C8934" s="426">
        <v>18.388888888888889</v>
      </c>
      <c r="D8934" s="426">
        <v>25.979488888888888</v>
      </c>
      <c r="E8934" s="14">
        <v>3.0461067709891259</v>
      </c>
      <c r="F8934" s="14">
        <v>0</v>
      </c>
    </row>
    <row r="8935" spans="1:6" x14ac:dyDescent="0.3">
      <c r="A8935" s="425">
        <v>50569</v>
      </c>
      <c r="B8935" s="12">
        <v>164</v>
      </c>
      <c r="C8935" s="426">
        <v>7.43</v>
      </c>
      <c r="D8935" s="426">
        <v>25.976644444444446</v>
      </c>
      <c r="E8935" s="14">
        <v>3.045052618237909</v>
      </c>
      <c r="F8935" s="14">
        <v>0</v>
      </c>
    </row>
    <row r="8936" spans="1:6" x14ac:dyDescent="0.3">
      <c r="A8936" s="425">
        <v>50570</v>
      </c>
      <c r="B8936" s="12">
        <v>165</v>
      </c>
      <c r="C8936" s="426">
        <v>3.1444444444444448</v>
      </c>
      <c r="D8936" s="426">
        <v>26.11602222222222</v>
      </c>
      <c r="E8936" s="14">
        <v>3.0970979558917286</v>
      </c>
      <c r="F8936" s="14">
        <v>0</v>
      </c>
    </row>
    <row r="8937" spans="1:6" x14ac:dyDescent="0.3">
      <c r="A8937" s="425">
        <v>50571</v>
      </c>
      <c r="B8937" s="12">
        <v>166</v>
      </c>
      <c r="C8937" s="426">
        <v>1.3187500000000001</v>
      </c>
      <c r="D8937" s="426">
        <v>26.138777777777779</v>
      </c>
      <c r="E8937" s="14">
        <v>3.1056712738484888</v>
      </c>
      <c r="F8937" s="14">
        <v>0</v>
      </c>
    </row>
    <row r="8938" spans="1:6" x14ac:dyDescent="0.3">
      <c r="A8938" s="425">
        <v>50572</v>
      </c>
      <c r="B8938" s="12">
        <v>167</v>
      </c>
      <c r="C8938" s="426">
        <v>4.0333333333333332</v>
      </c>
      <c r="D8938" s="426">
        <v>25.831577777777781</v>
      </c>
      <c r="E8938" s="14">
        <v>2.9917311153719313</v>
      </c>
      <c r="F8938" s="14">
        <v>0</v>
      </c>
    </row>
    <row r="8939" spans="1:6" x14ac:dyDescent="0.3">
      <c r="A8939" s="425">
        <v>50573</v>
      </c>
      <c r="B8939" s="12">
        <v>168</v>
      </c>
      <c r="C8939" s="426">
        <v>10.185714285714287</v>
      </c>
      <c r="D8939" s="426">
        <v>25.902688888888889</v>
      </c>
      <c r="E8939" s="14">
        <v>3.0177612959357654</v>
      </c>
      <c r="F8939" s="14">
        <v>0</v>
      </c>
    </row>
    <row r="8940" spans="1:6" x14ac:dyDescent="0.3">
      <c r="A8940" s="425">
        <v>50574</v>
      </c>
      <c r="B8940" s="12">
        <v>169</v>
      </c>
      <c r="C8940" s="426">
        <v>14.016666666666667</v>
      </c>
      <c r="D8940" s="426">
        <v>25.848644444444446</v>
      </c>
      <c r="E8940" s="14">
        <v>2.9979594803233587</v>
      </c>
      <c r="F8940" s="14">
        <v>0</v>
      </c>
    </row>
    <row r="8941" spans="1:6" x14ac:dyDescent="0.3">
      <c r="A8941" s="425">
        <v>50575</v>
      </c>
      <c r="B8941" s="12">
        <v>170</v>
      </c>
      <c r="C8941" s="426">
        <v>12.484999999999999</v>
      </c>
      <c r="D8941" s="426">
        <v>25.905533333333334</v>
      </c>
      <c r="E8941" s="14">
        <v>3.0188068117989499</v>
      </c>
      <c r="F8941" s="14">
        <v>0</v>
      </c>
    </row>
    <row r="8942" spans="1:6" x14ac:dyDescent="0.3">
      <c r="A8942" s="425">
        <v>50576</v>
      </c>
      <c r="B8942" s="12">
        <v>171</v>
      </c>
      <c r="C8942" s="426">
        <v>25.110000000000003</v>
      </c>
      <c r="D8942" s="426">
        <v>25.69788888888889</v>
      </c>
      <c r="E8942" s="14">
        <v>2.943353713789949</v>
      </c>
      <c r="F8942" s="14">
        <v>0</v>
      </c>
    </row>
    <row r="8943" spans="1:6" x14ac:dyDescent="0.3">
      <c r="A8943" s="425">
        <v>50577</v>
      </c>
      <c r="B8943" s="12">
        <v>172</v>
      </c>
      <c r="C8943" s="426">
        <v>16.84375</v>
      </c>
      <c r="D8943" s="426">
        <v>25.894155555555557</v>
      </c>
      <c r="E8943" s="14">
        <v>3.0146267384944938</v>
      </c>
      <c r="F8943" s="14">
        <v>0</v>
      </c>
    </row>
    <row r="8944" spans="1:6" x14ac:dyDescent="0.3">
      <c r="A8944" s="425">
        <v>50578</v>
      </c>
      <c r="B8944" s="12">
        <v>173</v>
      </c>
      <c r="C8944" s="426">
        <v>9.0062500000000014</v>
      </c>
      <c r="D8944" s="426">
        <v>26.079044444444445</v>
      </c>
      <c r="E8944" s="14">
        <v>3.0832119431393239</v>
      </c>
      <c r="F8944" s="14">
        <v>0</v>
      </c>
    </row>
    <row r="8945" spans="1:6" x14ac:dyDescent="0.3">
      <c r="A8945" s="425">
        <v>50579</v>
      </c>
      <c r="B8945" s="12">
        <v>174</v>
      </c>
      <c r="C8945" s="426">
        <v>12.583333333333334</v>
      </c>
      <c r="D8945" s="426">
        <v>25.848644444444446</v>
      </c>
      <c r="E8945" s="14">
        <v>2.9979594803233574</v>
      </c>
      <c r="F8945" s="14">
        <v>0</v>
      </c>
    </row>
    <row r="8946" spans="1:6" x14ac:dyDescent="0.3">
      <c r="A8946" s="425">
        <v>50580</v>
      </c>
      <c r="B8946" s="12">
        <v>175</v>
      </c>
      <c r="C8946" s="426">
        <v>9.7062500000000007</v>
      </c>
      <c r="D8946" s="426">
        <v>25.746244444444443</v>
      </c>
      <c r="E8946" s="14">
        <v>2.9607677901912579</v>
      </c>
      <c r="F8946" s="14">
        <v>0</v>
      </c>
    </row>
    <row r="8947" spans="1:6" x14ac:dyDescent="0.3">
      <c r="A8947" s="425">
        <v>50581</v>
      </c>
      <c r="B8947" s="12">
        <v>176</v>
      </c>
      <c r="C8947" s="426">
        <v>24.727777777777778</v>
      </c>
      <c r="D8947" s="426">
        <v>25.586600000000004</v>
      </c>
      <c r="E8947" s="14">
        <v>2.9036368627998193</v>
      </c>
      <c r="F8947" s="14">
        <v>0</v>
      </c>
    </row>
    <row r="8948" spans="1:6" x14ac:dyDescent="0.3">
      <c r="A8948" s="425">
        <v>50582</v>
      </c>
      <c r="B8948" s="12">
        <v>177</v>
      </c>
      <c r="C8948" s="426">
        <v>14.915000000000001</v>
      </c>
      <c r="D8948" s="426">
        <v>25.905533333333334</v>
      </c>
      <c r="E8948" s="14">
        <v>3.0188068117989499</v>
      </c>
      <c r="F8948" s="14">
        <v>0</v>
      </c>
    </row>
    <row r="8949" spans="1:6" x14ac:dyDescent="0.3">
      <c r="A8949" s="425">
        <v>50583</v>
      </c>
      <c r="B8949" s="12">
        <v>178</v>
      </c>
      <c r="C8949" s="426">
        <v>11.699999999999998</v>
      </c>
      <c r="D8949" s="426">
        <v>25.942511111111113</v>
      </c>
      <c r="E8949" s="14">
        <v>3.0324287200232614</v>
      </c>
      <c r="F8949" s="14">
        <v>0</v>
      </c>
    </row>
    <row r="8950" spans="1:6" x14ac:dyDescent="0.3">
      <c r="A8950" s="425">
        <v>50584</v>
      </c>
      <c r="B8950" s="12">
        <v>179</v>
      </c>
      <c r="C8950" s="426">
        <v>1.9833333333333334</v>
      </c>
      <c r="D8950" s="426">
        <v>25.842955555555555</v>
      </c>
      <c r="E8950" s="14">
        <v>2.9958820348581314</v>
      </c>
      <c r="F8950" s="14">
        <v>0</v>
      </c>
    </row>
    <row r="8951" spans="1:6" x14ac:dyDescent="0.3">
      <c r="A8951" s="425">
        <v>50585</v>
      </c>
      <c r="B8951" s="12">
        <v>180</v>
      </c>
      <c r="C8951" s="426">
        <v>8.6999999999999993</v>
      </c>
      <c r="D8951" s="426">
        <v>25.732022222222223</v>
      </c>
      <c r="E8951" s="14">
        <v>2.955636117401629</v>
      </c>
      <c r="F8951" s="14">
        <v>0</v>
      </c>
    </row>
    <row r="8952" spans="1:6" x14ac:dyDescent="0.3">
      <c r="A8952" s="425">
        <v>50586</v>
      </c>
      <c r="B8952" s="12">
        <v>181</v>
      </c>
      <c r="C8952" s="426">
        <v>7.7950000000000017</v>
      </c>
      <c r="D8952" s="426">
        <v>25.621088888888888</v>
      </c>
      <c r="E8952" s="14">
        <v>2.9158915251560393</v>
      </c>
      <c r="F8952" s="14">
        <v>0</v>
      </c>
    </row>
    <row r="8953" spans="1:6" x14ac:dyDescent="0.3">
      <c r="A8953" s="425">
        <v>50587</v>
      </c>
      <c r="B8953" s="12">
        <v>182</v>
      </c>
      <c r="C8953" s="426">
        <v>13.324999999999999</v>
      </c>
      <c r="D8953" s="426">
        <v>25.669444444444444</v>
      </c>
      <c r="E8953" s="14">
        <v>2.9580118319938578</v>
      </c>
      <c r="F8953" s="14">
        <v>0</v>
      </c>
    </row>
    <row r="8954" spans="1:6" x14ac:dyDescent="0.3">
      <c r="A8954" s="425">
        <v>50588</v>
      </c>
      <c r="B8954" s="12">
        <v>183</v>
      </c>
      <c r="C8954" s="426">
        <v>10.938888888888888</v>
      </c>
      <c r="D8954" s="426">
        <v>25.459240000000001</v>
      </c>
      <c r="E8954" s="14">
        <v>2.8830272326553912</v>
      </c>
      <c r="F8954" s="14">
        <v>0</v>
      </c>
    </row>
    <row r="8955" spans="1:6" x14ac:dyDescent="0.3">
      <c r="A8955" s="425">
        <v>50589</v>
      </c>
      <c r="B8955" s="12">
        <v>184</v>
      </c>
      <c r="C8955" s="426">
        <v>16.055</v>
      </c>
      <c r="D8955" s="426">
        <v>25.4618</v>
      </c>
      <c r="E8955" s="14">
        <v>2.8839296057213257</v>
      </c>
      <c r="F8955" s="14">
        <v>0</v>
      </c>
    </row>
    <row r="8956" spans="1:6" x14ac:dyDescent="0.3">
      <c r="A8956" s="425">
        <v>50590</v>
      </c>
      <c r="B8956" s="12">
        <v>185</v>
      </c>
      <c r="C8956" s="426">
        <v>13.19375</v>
      </c>
      <c r="D8956" s="426">
        <v>25.635311111111115</v>
      </c>
      <c r="E8956" s="14">
        <v>2.9457129327927731</v>
      </c>
      <c r="F8956" s="14">
        <v>0</v>
      </c>
    </row>
    <row r="8957" spans="1:6" x14ac:dyDescent="0.3">
      <c r="A8957" s="425">
        <v>50591</v>
      </c>
      <c r="B8957" s="12">
        <v>186</v>
      </c>
      <c r="C8957" s="426">
        <v>12.775</v>
      </c>
      <c r="D8957" s="426">
        <v>25.48171111111111</v>
      </c>
      <c r="E8957" s="14">
        <v>2.8909571616540095</v>
      </c>
      <c r="F8957" s="14">
        <v>0</v>
      </c>
    </row>
    <row r="8958" spans="1:6" x14ac:dyDescent="0.3">
      <c r="A8958" s="425">
        <v>50592</v>
      </c>
      <c r="B8958" s="12">
        <v>187</v>
      </c>
      <c r="C8958" s="426">
        <v>16.331250000000001</v>
      </c>
      <c r="D8958" s="426">
        <v>25.551400000000001</v>
      </c>
      <c r="E8958" s="14">
        <v>2.9156807366395259</v>
      </c>
      <c r="F8958" s="14">
        <v>0</v>
      </c>
    </row>
    <row r="8959" spans="1:6" x14ac:dyDescent="0.3">
      <c r="A8959" s="425">
        <v>50593</v>
      </c>
      <c r="B8959" s="12">
        <v>188</v>
      </c>
      <c r="C8959" s="426">
        <v>2.8444444444444441</v>
      </c>
      <c r="D8959" s="426">
        <v>25.697319999999998</v>
      </c>
      <c r="E8959" s="14">
        <v>2.9680913529735227</v>
      </c>
      <c r="F8959" s="14">
        <v>0</v>
      </c>
    </row>
    <row r="8960" spans="1:6" x14ac:dyDescent="0.3">
      <c r="A8960" s="425">
        <v>50594</v>
      </c>
      <c r="B8960" s="12">
        <v>189</v>
      </c>
      <c r="C8960" s="426">
        <v>2.0833333333333335</v>
      </c>
      <c r="D8960" s="426">
        <v>25.623080000000002</v>
      </c>
      <c r="E8960" s="14">
        <v>2.9413174367718269</v>
      </c>
      <c r="F8960" s="14">
        <v>0</v>
      </c>
    </row>
    <row r="8961" spans="1:6" x14ac:dyDescent="0.3">
      <c r="A8961" s="425">
        <v>50595</v>
      </c>
      <c r="B8961" s="12">
        <v>190</v>
      </c>
      <c r="C8961" s="426">
        <v>6.7055555555555557</v>
      </c>
      <c r="D8961" s="426">
        <v>25.812519999999999</v>
      </c>
      <c r="E8961" s="14">
        <v>3.0100850149883658</v>
      </c>
      <c r="F8961" s="14">
        <v>0</v>
      </c>
    </row>
    <row r="8962" spans="1:6" x14ac:dyDescent="0.3">
      <c r="A8962" s="425">
        <v>50596</v>
      </c>
      <c r="B8962" s="12">
        <v>191</v>
      </c>
      <c r="C8962" s="426">
        <v>11.725</v>
      </c>
      <c r="D8962" s="426">
        <v>25.707560000000001</v>
      </c>
      <c r="E8962" s="14">
        <v>2.971802039279797</v>
      </c>
      <c r="F8962" s="14">
        <v>0</v>
      </c>
    </row>
    <row r="8963" spans="1:6" x14ac:dyDescent="0.3">
      <c r="A8963" s="425">
        <v>50597</v>
      </c>
      <c r="B8963" s="12">
        <v>192</v>
      </c>
      <c r="C8963" s="426">
        <v>8.56111111111111</v>
      </c>
      <c r="D8963" s="426">
        <v>25.697319999999998</v>
      </c>
      <c r="E8963" s="14">
        <v>2.9680913529735227</v>
      </c>
      <c r="F8963" s="14">
        <v>0</v>
      </c>
    </row>
    <row r="8964" spans="1:6" x14ac:dyDescent="0.3">
      <c r="A8964" s="425">
        <v>50598</v>
      </c>
      <c r="B8964" s="12">
        <v>193</v>
      </c>
      <c r="C8964" s="426">
        <v>6.7944444444444443</v>
      </c>
      <c r="D8964" s="426">
        <v>25.707560000000001</v>
      </c>
      <c r="E8964" s="14">
        <v>2.971802039279797</v>
      </c>
      <c r="F8964" s="14">
        <v>0</v>
      </c>
    </row>
    <row r="8965" spans="1:6" x14ac:dyDescent="0.3">
      <c r="A8965" s="425">
        <v>50599</v>
      </c>
      <c r="B8965" s="12">
        <v>194</v>
      </c>
      <c r="C8965" s="426">
        <v>8.1166666666666671</v>
      </c>
      <c r="D8965" s="426">
        <v>25.766439999999999</v>
      </c>
      <c r="E8965" s="14">
        <v>2.9932220588305416</v>
      </c>
      <c r="F8965" s="14">
        <v>0</v>
      </c>
    </row>
    <row r="8966" spans="1:6" x14ac:dyDescent="0.3">
      <c r="A8966" s="425">
        <v>50600</v>
      </c>
      <c r="B8966" s="12">
        <v>195</v>
      </c>
      <c r="C8966" s="426">
        <v>16.105555555555554</v>
      </c>
      <c r="D8966" s="426">
        <v>25.982333333333337</v>
      </c>
      <c r="E8966" s="14">
        <v>3.072984656879084</v>
      </c>
      <c r="F8966" s="14">
        <v>0</v>
      </c>
    </row>
    <row r="8967" spans="1:6" x14ac:dyDescent="0.3">
      <c r="A8967" s="425">
        <v>50601</v>
      </c>
      <c r="B8967" s="12">
        <v>196</v>
      </c>
      <c r="C8967" s="426">
        <v>5.6083333333333334</v>
      </c>
      <c r="D8967" s="426">
        <v>25.723488888888888</v>
      </c>
      <c r="E8967" s="14">
        <v>2.9775827732211613</v>
      </c>
      <c r="F8967" s="14">
        <v>0</v>
      </c>
    </row>
    <row r="8968" spans="1:6" x14ac:dyDescent="0.3">
      <c r="A8968" s="425">
        <v>50602</v>
      </c>
      <c r="B8968" s="12">
        <v>197</v>
      </c>
      <c r="C8968" s="426">
        <v>15.344444444444447</v>
      </c>
      <c r="D8968" s="426">
        <v>25.45412</v>
      </c>
      <c r="E8968" s="14">
        <v>2.8812232858781179</v>
      </c>
      <c r="F8968" s="14">
        <v>0</v>
      </c>
    </row>
    <row r="8969" spans="1:6" x14ac:dyDescent="0.3">
      <c r="A8969" s="425">
        <v>50603</v>
      </c>
      <c r="B8969" s="12">
        <v>198</v>
      </c>
      <c r="C8969" s="426">
        <v>5.5277777777777777</v>
      </c>
      <c r="D8969" s="426">
        <v>25.643560000000001</v>
      </c>
      <c r="E8969" s="14">
        <v>2.9486807944635762</v>
      </c>
      <c r="F8969" s="14">
        <v>0</v>
      </c>
    </row>
    <row r="8970" spans="1:6" x14ac:dyDescent="0.3">
      <c r="A8970" s="425">
        <v>50604</v>
      </c>
      <c r="B8970" s="12">
        <v>199</v>
      </c>
      <c r="C8970" s="426">
        <v>12.614999999999998</v>
      </c>
      <c r="D8970" s="426">
        <v>25.582120000000003</v>
      </c>
      <c r="E8970" s="14">
        <v>2.9266421897261297</v>
      </c>
      <c r="F8970" s="14">
        <v>0</v>
      </c>
    </row>
    <row r="8971" spans="1:6" x14ac:dyDescent="0.3">
      <c r="A8971" s="425">
        <v>50605</v>
      </c>
      <c r="B8971" s="12">
        <v>200</v>
      </c>
      <c r="C8971" s="426">
        <v>13.334999999999999</v>
      </c>
      <c r="D8971" s="426">
        <v>25.820200000000003</v>
      </c>
      <c r="E8971" s="14">
        <v>3.0129040103642795</v>
      </c>
      <c r="F8971" s="14">
        <v>0</v>
      </c>
    </row>
    <row r="8972" spans="1:6" x14ac:dyDescent="0.3">
      <c r="A8972" s="425">
        <v>50606</v>
      </c>
      <c r="B8972" s="12">
        <v>201</v>
      </c>
      <c r="C8972" s="426">
        <v>17.656249999999996</v>
      </c>
      <c r="D8972" s="426">
        <v>25.840679999999999</v>
      </c>
      <c r="E8972" s="14">
        <v>3.0204332191396612</v>
      </c>
      <c r="F8972" s="14">
        <v>0</v>
      </c>
    </row>
    <row r="8973" spans="1:6" x14ac:dyDescent="0.3">
      <c r="A8973" s="425">
        <v>50607</v>
      </c>
      <c r="B8973" s="12">
        <v>202</v>
      </c>
      <c r="C8973" s="426">
        <v>3.9187500000000002</v>
      </c>
      <c r="D8973" s="426">
        <v>25.63588</v>
      </c>
      <c r="E8973" s="14">
        <v>2.9459175234785873</v>
      </c>
      <c r="F8973" s="14">
        <v>0</v>
      </c>
    </row>
    <row r="8974" spans="1:6" x14ac:dyDescent="0.3">
      <c r="A8974" s="425">
        <v>50608</v>
      </c>
      <c r="B8974" s="12">
        <v>203</v>
      </c>
      <c r="C8974" s="426">
        <v>5.8687500000000004</v>
      </c>
      <c r="D8974" s="426">
        <v>25.615400000000001</v>
      </c>
      <c r="E8974" s="14">
        <v>2.9385606025620166</v>
      </c>
      <c r="F8974" s="14">
        <v>0</v>
      </c>
    </row>
    <row r="8975" spans="1:6" x14ac:dyDescent="0.3">
      <c r="A8975" s="425">
        <v>50609</v>
      </c>
      <c r="B8975" s="12">
        <v>204</v>
      </c>
      <c r="C8975" s="426">
        <v>5.3055555555555554</v>
      </c>
      <c r="D8975" s="426">
        <v>25.630759999999999</v>
      </c>
      <c r="E8975" s="14">
        <v>2.9440766841859345</v>
      </c>
      <c r="F8975" s="14">
        <v>0</v>
      </c>
    </row>
    <row r="8976" spans="1:6" x14ac:dyDescent="0.3">
      <c r="A8976" s="425">
        <v>50610</v>
      </c>
      <c r="B8976" s="12">
        <v>205</v>
      </c>
      <c r="C8976" s="426">
        <v>4.05</v>
      </c>
      <c r="D8976" s="426">
        <v>25.523240000000001</v>
      </c>
      <c r="E8976" s="14">
        <v>2.9056665655460754</v>
      </c>
      <c r="F8976" s="14">
        <v>0</v>
      </c>
    </row>
    <row r="8977" spans="1:6" x14ac:dyDescent="0.3">
      <c r="A8977" s="425">
        <v>50611</v>
      </c>
      <c r="B8977" s="12">
        <v>206</v>
      </c>
      <c r="C8977" s="426">
        <v>5.56</v>
      </c>
      <c r="D8977" s="426">
        <v>25.658919999999998</v>
      </c>
      <c r="E8977" s="14">
        <v>2.9542145823779902</v>
      </c>
      <c r="F8977" s="14">
        <v>0</v>
      </c>
    </row>
    <row r="8978" spans="1:6" x14ac:dyDescent="0.3">
      <c r="A8978" s="425">
        <v>50612</v>
      </c>
      <c r="B8978" s="12">
        <v>207</v>
      </c>
      <c r="C8978" s="426">
        <v>9.8249999999999993</v>
      </c>
      <c r="D8978" s="426">
        <v>25.815079999999998</v>
      </c>
      <c r="E8978" s="14">
        <v>3.0110244100232531</v>
      </c>
      <c r="F8978" s="14">
        <v>0</v>
      </c>
    </row>
    <row r="8979" spans="1:6" x14ac:dyDescent="0.3">
      <c r="A8979" s="425">
        <v>50613</v>
      </c>
      <c r="B8979" s="12">
        <v>208</v>
      </c>
      <c r="C8979" s="426">
        <v>2.5625</v>
      </c>
      <c r="D8979" s="426">
        <v>25.687080000000002</v>
      </c>
      <c r="E8979" s="14">
        <v>2.964384968886467</v>
      </c>
      <c r="F8979" s="14">
        <v>0</v>
      </c>
    </row>
    <row r="8980" spans="1:6" x14ac:dyDescent="0.3">
      <c r="A8980" s="425">
        <v>50614</v>
      </c>
      <c r="B8980" s="12">
        <v>209</v>
      </c>
      <c r="C8980" s="426">
        <v>1.9055555555555554</v>
      </c>
      <c r="D8980" s="426">
        <v>25.681960000000004</v>
      </c>
      <c r="E8980" s="14">
        <v>2.9625333896551829</v>
      </c>
      <c r="F8980" s="14">
        <v>0</v>
      </c>
    </row>
    <row r="8981" spans="1:6" x14ac:dyDescent="0.3">
      <c r="A8981" s="425">
        <v>50615</v>
      </c>
      <c r="B8981" s="12">
        <v>210</v>
      </c>
      <c r="C8981" s="426">
        <v>1.1428571428571428</v>
      </c>
      <c r="D8981" s="426">
        <v>25.524377777777779</v>
      </c>
      <c r="E8981" s="14">
        <v>2.9060705517188259</v>
      </c>
      <c r="F8981" s="14">
        <v>0</v>
      </c>
    </row>
    <row r="8982" spans="1:6" x14ac:dyDescent="0.3">
      <c r="A8982" s="425">
        <v>50616</v>
      </c>
      <c r="B8982" s="12">
        <v>211</v>
      </c>
      <c r="C8982" s="426">
        <v>1.3222222222222222</v>
      </c>
      <c r="D8982" s="426">
        <v>25.336360000000003</v>
      </c>
      <c r="E8982" s="14">
        <v>2.8400261989226299</v>
      </c>
      <c r="F8982" s="14">
        <v>0</v>
      </c>
    </row>
    <row r="8983" spans="1:6" x14ac:dyDescent="0.3">
      <c r="A8983" s="425">
        <v>50617</v>
      </c>
      <c r="B8983" s="12">
        <v>212</v>
      </c>
      <c r="C8983" s="426">
        <v>5.5142857142857142</v>
      </c>
      <c r="D8983" s="426">
        <v>25.697320000000005</v>
      </c>
      <c r="E8983" s="14">
        <v>2.968091352973524</v>
      </c>
      <c r="F8983" s="14">
        <v>0</v>
      </c>
    </row>
    <row r="8984" spans="1:6" x14ac:dyDescent="0.3">
      <c r="A8984" s="425">
        <v>50618</v>
      </c>
      <c r="B8984" s="12">
        <v>213</v>
      </c>
      <c r="C8984" s="426">
        <v>2.6357142857142857</v>
      </c>
      <c r="D8984" s="426">
        <v>25.436199999999999</v>
      </c>
      <c r="E8984" s="14">
        <v>2.8749178626260323</v>
      </c>
      <c r="F8984" s="14">
        <v>0</v>
      </c>
    </row>
    <row r="8985" spans="1:6" x14ac:dyDescent="0.3">
      <c r="A8985" s="425">
        <v>50619</v>
      </c>
      <c r="B8985" s="12">
        <v>214</v>
      </c>
      <c r="C8985" s="426">
        <v>3.0142857142857138</v>
      </c>
      <c r="D8985" s="426">
        <v>25.469480000000004</v>
      </c>
      <c r="E8985" s="14">
        <v>2.8866383239430862</v>
      </c>
      <c r="F8985" s="14">
        <v>0</v>
      </c>
    </row>
    <row r="8986" spans="1:6" x14ac:dyDescent="0.3">
      <c r="A8986" s="425">
        <v>50620</v>
      </c>
      <c r="B8986" s="12">
        <v>215</v>
      </c>
      <c r="C8986" s="426">
        <v>2.2700000000000005</v>
      </c>
      <c r="D8986" s="426">
        <v>25.584111111111113</v>
      </c>
      <c r="E8986" s="14">
        <v>2.9273539841117922</v>
      </c>
      <c r="F8986" s="14">
        <v>0</v>
      </c>
    </row>
    <row r="8987" spans="1:6" x14ac:dyDescent="0.3">
      <c r="A8987" s="425">
        <v>50621</v>
      </c>
      <c r="B8987" s="12">
        <v>216</v>
      </c>
      <c r="C8987" s="426">
        <v>3.5277777777777772</v>
      </c>
      <c r="D8987" s="426">
        <v>25.666600000000003</v>
      </c>
      <c r="E8987" s="14">
        <v>2.9569851007135508</v>
      </c>
      <c r="F8987" s="14">
        <v>0</v>
      </c>
    </row>
    <row r="8988" spans="1:6" x14ac:dyDescent="0.3">
      <c r="A8988" s="425">
        <v>50622</v>
      </c>
      <c r="B8988" s="12">
        <v>217</v>
      </c>
      <c r="C8988" s="426">
        <v>0.66666666666666663</v>
      </c>
      <c r="D8988" s="426">
        <v>25.761320000000005</v>
      </c>
      <c r="E8988" s="14">
        <v>2.9913537915921986</v>
      </c>
      <c r="F8988" s="14">
        <v>0</v>
      </c>
    </row>
    <row r="8989" spans="1:6" x14ac:dyDescent="0.3">
      <c r="A8989" s="425">
        <v>50623</v>
      </c>
      <c r="B8989" s="12">
        <v>218</v>
      </c>
      <c r="C8989" s="426">
        <v>0.45714285714285718</v>
      </c>
      <c r="D8989" s="426">
        <v>25.697320000000005</v>
      </c>
      <c r="E8989" s="14">
        <v>2.968091352973524</v>
      </c>
      <c r="F8989" s="14">
        <v>0</v>
      </c>
    </row>
    <row r="8990" spans="1:6" x14ac:dyDescent="0.3">
      <c r="A8990" s="425">
        <v>50624</v>
      </c>
      <c r="B8990" s="12">
        <v>219</v>
      </c>
      <c r="C8990" s="426">
        <v>4.8777777777777773</v>
      </c>
      <c r="D8990" s="426">
        <v>25.60004</v>
      </c>
      <c r="E8990" s="14">
        <v>2.9330541709394029</v>
      </c>
      <c r="F8990" s="14">
        <v>0</v>
      </c>
    </row>
    <row r="8991" spans="1:6" x14ac:dyDescent="0.3">
      <c r="A8991" s="425">
        <v>50625</v>
      </c>
      <c r="B8991" s="12">
        <v>220</v>
      </c>
      <c r="C8991" s="426">
        <v>3.0785714285714283</v>
      </c>
      <c r="D8991" s="426">
        <v>25.7178</v>
      </c>
      <c r="E8991" s="14">
        <v>2.975517029468592</v>
      </c>
      <c r="F8991" s="14">
        <v>0</v>
      </c>
    </row>
    <row r="8992" spans="1:6" x14ac:dyDescent="0.3">
      <c r="A8992" s="425">
        <v>50626</v>
      </c>
      <c r="B8992" s="12">
        <v>221</v>
      </c>
      <c r="C8992" s="426">
        <v>3.05</v>
      </c>
      <c r="D8992" s="426">
        <v>25.625640000000004</v>
      </c>
      <c r="E8992" s="14">
        <v>2.942236917741297</v>
      </c>
      <c r="F8992" s="14">
        <v>0</v>
      </c>
    </row>
    <row r="8993" spans="1:6" x14ac:dyDescent="0.3">
      <c r="A8993" s="425">
        <v>50627</v>
      </c>
      <c r="B8993" s="12">
        <v>222</v>
      </c>
      <c r="C8993" s="426">
        <v>4.1722222222222216</v>
      </c>
      <c r="D8993" s="426">
        <v>25.661480000000001</v>
      </c>
      <c r="E8993" s="14">
        <v>2.9551378199566289</v>
      </c>
      <c r="F8993" s="14">
        <v>0</v>
      </c>
    </row>
    <row r="8994" spans="1:6" x14ac:dyDescent="0.3">
      <c r="A8994" s="425">
        <v>50628</v>
      </c>
      <c r="B8994" s="12">
        <v>223</v>
      </c>
      <c r="C8994" s="426">
        <v>1.655</v>
      </c>
      <c r="D8994" s="426">
        <v>25.77412</v>
      </c>
      <c r="E8994" s="14">
        <v>2.996026481675115</v>
      </c>
      <c r="F8994" s="14">
        <v>0</v>
      </c>
    </row>
    <row r="8995" spans="1:6" x14ac:dyDescent="0.3">
      <c r="A8995" s="425">
        <v>50629</v>
      </c>
      <c r="B8995" s="12">
        <v>224</v>
      </c>
      <c r="C8995" s="426">
        <v>4.1449999999999996</v>
      </c>
      <c r="D8995" s="426">
        <v>25.753640000000001</v>
      </c>
      <c r="E8995" s="14">
        <v>2.9885534122031614</v>
      </c>
      <c r="F8995" s="14">
        <v>0</v>
      </c>
    </row>
    <row r="8996" spans="1:6" x14ac:dyDescent="0.3">
      <c r="A8996" s="425">
        <v>50630</v>
      </c>
      <c r="B8996" s="12">
        <v>225</v>
      </c>
      <c r="C8996" s="426">
        <v>2.8055555555555554</v>
      </c>
      <c r="D8996" s="426">
        <v>25.510439999999999</v>
      </c>
      <c r="E8996" s="14">
        <v>2.9011253562970931</v>
      </c>
      <c r="F8996" s="14">
        <v>0</v>
      </c>
    </row>
    <row r="8997" spans="1:6" x14ac:dyDescent="0.3">
      <c r="A8997" s="425">
        <v>50631</v>
      </c>
      <c r="B8997" s="12">
        <v>226</v>
      </c>
      <c r="C8997" s="426">
        <v>0.18571428571428572</v>
      </c>
      <c r="D8997" s="426">
        <v>25.533480000000001</v>
      </c>
      <c r="E8997" s="14">
        <v>2.9093043408626893</v>
      </c>
      <c r="F8997" s="14">
        <v>0</v>
      </c>
    </row>
    <row r="8998" spans="1:6" x14ac:dyDescent="0.3">
      <c r="A8998" s="425">
        <v>50632</v>
      </c>
      <c r="B8998" s="12">
        <v>227</v>
      </c>
      <c r="C8998" s="426">
        <v>0.38125000000000003</v>
      </c>
      <c r="D8998" s="426">
        <v>25.556519999999999</v>
      </c>
      <c r="E8998" s="14">
        <v>2.9175049702385554</v>
      </c>
      <c r="F8998" s="14">
        <v>0</v>
      </c>
    </row>
    <row r="8999" spans="1:6" x14ac:dyDescent="0.3">
      <c r="A8999" s="425">
        <v>50633</v>
      </c>
      <c r="B8999" s="12">
        <v>228</v>
      </c>
      <c r="C8999" s="426">
        <v>2.15</v>
      </c>
      <c r="D8999" s="426">
        <v>25.715239999999998</v>
      </c>
      <c r="E8999" s="14">
        <v>2.9745878783414672</v>
      </c>
      <c r="F8999" s="14">
        <v>0</v>
      </c>
    </row>
    <row r="9000" spans="1:6" x14ac:dyDescent="0.3">
      <c r="A9000" s="425">
        <v>50634</v>
      </c>
      <c r="B9000" s="12">
        <v>229</v>
      </c>
      <c r="C9000" s="426">
        <v>0.92499999999999993</v>
      </c>
      <c r="D9000" s="426">
        <v>25.751080000000002</v>
      </c>
      <c r="E9000" s="14">
        <v>2.9876204913613371</v>
      </c>
      <c r="F9000" s="14">
        <v>0</v>
      </c>
    </row>
    <row r="9001" spans="1:6" x14ac:dyDescent="0.3">
      <c r="A9001" s="425">
        <v>50635</v>
      </c>
      <c r="B9001" s="12">
        <v>230</v>
      </c>
      <c r="C9001" s="426">
        <v>1.2</v>
      </c>
      <c r="D9001" s="426">
        <v>25.418279999999996</v>
      </c>
      <c r="E9001" s="14">
        <v>2.8686254843539989</v>
      </c>
      <c r="F9001" s="14">
        <v>0</v>
      </c>
    </row>
    <row r="9002" spans="1:6" x14ac:dyDescent="0.3">
      <c r="A9002" s="425">
        <v>50636</v>
      </c>
      <c r="B9002" s="12">
        <v>231</v>
      </c>
      <c r="C9002" s="426">
        <v>3.7611111111111111</v>
      </c>
      <c r="D9002" s="426">
        <v>25.37988</v>
      </c>
      <c r="E9002" s="14">
        <v>2.8551857017033915</v>
      </c>
      <c r="F9002" s="14">
        <v>0</v>
      </c>
    </row>
    <row r="9003" spans="1:6" x14ac:dyDescent="0.3">
      <c r="A9003" s="425">
        <v>50637</v>
      </c>
      <c r="B9003" s="12">
        <v>232</v>
      </c>
      <c r="C9003" s="426">
        <v>0.19999999999999998</v>
      </c>
      <c r="D9003" s="426">
        <v>25.47972</v>
      </c>
      <c r="E9003" s="14">
        <v>2.8902536802736347</v>
      </c>
      <c r="F9003" s="14">
        <v>0</v>
      </c>
    </row>
    <row r="9004" spans="1:6" x14ac:dyDescent="0.3">
      <c r="A9004" s="425">
        <v>50638</v>
      </c>
      <c r="B9004" s="12">
        <v>233</v>
      </c>
      <c r="C9004" s="426">
        <v>1.6666666666666666E-2</v>
      </c>
      <c r="D9004" s="426">
        <v>25.649533333333334</v>
      </c>
      <c r="E9004" s="14">
        <v>2.9508316748788941</v>
      </c>
      <c r="F9004" s="14">
        <v>0</v>
      </c>
    </row>
    <row r="9005" spans="1:6" x14ac:dyDescent="0.3">
      <c r="A9005" s="425">
        <v>50639</v>
      </c>
      <c r="B9005" s="12">
        <v>234</v>
      </c>
      <c r="C9005" s="426">
        <v>0.47142857142857142</v>
      </c>
      <c r="D9005" s="426">
        <v>25.612839999999998</v>
      </c>
      <c r="E9005" s="14">
        <v>2.9376421939713748</v>
      </c>
      <c r="F9005" s="14">
        <v>0</v>
      </c>
    </row>
    <row r="9006" spans="1:6" x14ac:dyDescent="0.3">
      <c r="A9006" s="425">
        <v>50640</v>
      </c>
      <c r="B9006" s="12">
        <v>235</v>
      </c>
      <c r="C9006" s="426">
        <v>1.2749999999999999</v>
      </c>
      <c r="D9006" s="426">
        <v>25.589799999999997</v>
      </c>
      <c r="E9006" s="14">
        <v>2.9293885748541539</v>
      </c>
      <c r="F9006" s="14">
        <v>0</v>
      </c>
    </row>
    <row r="9007" spans="1:6" x14ac:dyDescent="0.3">
      <c r="A9007" s="425">
        <v>50641</v>
      </c>
      <c r="B9007" s="12">
        <v>236</v>
      </c>
      <c r="C9007" s="426">
        <v>0.16666666666666666</v>
      </c>
      <c r="D9007" s="426">
        <v>25.776679999999999</v>
      </c>
      <c r="E9007" s="14">
        <v>2.9969618285902162</v>
      </c>
      <c r="F9007" s="14">
        <v>0</v>
      </c>
    </row>
    <row r="9008" spans="1:6" x14ac:dyDescent="0.3">
      <c r="A9008" s="425">
        <v>50642</v>
      </c>
      <c r="B9008" s="12">
        <v>237</v>
      </c>
      <c r="C9008" s="426">
        <v>0.23333333333333334</v>
      </c>
      <c r="D9008" s="426">
        <v>25.651240000000001</v>
      </c>
      <c r="E9008" s="14">
        <v>2.9514464805289866</v>
      </c>
      <c r="F9008" s="14">
        <v>0</v>
      </c>
    </row>
    <row r="9009" spans="1:6" x14ac:dyDescent="0.3">
      <c r="A9009" s="425">
        <v>50643</v>
      </c>
      <c r="B9009" s="12">
        <v>238</v>
      </c>
      <c r="C9009" s="426">
        <v>4.0444444444444443</v>
      </c>
      <c r="D9009" s="426">
        <v>25.602600000000002</v>
      </c>
      <c r="E9009" s="14">
        <v>2.9339712396432418</v>
      </c>
      <c r="F9009" s="14">
        <v>0</v>
      </c>
    </row>
    <row r="9010" spans="1:6" x14ac:dyDescent="0.3">
      <c r="A9010" s="425">
        <v>50644</v>
      </c>
      <c r="B9010" s="12">
        <v>239</v>
      </c>
      <c r="C9010" s="426">
        <v>0.15</v>
      </c>
      <c r="D9010" s="426">
        <v>25.738280000000003</v>
      </c>
      <c r="E9010" s="14">
        <v>2.9829599281437638</v>
      </c>
      <c r="F9010" s="14">
        <v>0</v>
      </c>
    </row>
    <row r="9011" spans="1:6" x14ac:dyDescent="0.3">
      <c r="A9011" s="425">
        <v>50645</v>
      </c>
      <c r="B9011" s="12">
        <v>240</v>
      </c>
      <c r="C9011" s="426">
        <v>1.6</v>
      </c>
      <c r="D9011" s="426">
        <v>25.8202</v>
      </c>
      <c r="E9011" s="14">
        <v>3.012904010364279</v>
      </c>
      <c r="F9011" s="14">
        <v>0</v>
      </c>
    </row>
    <row r="9012" spans="1:6" x14ac:dyDescent="0.3">
      <c r="A9012" s="425">
        <v>50646</v>
      </c>
      <c r="B9012" s="12">
        <v>241</v>
      </c>
      <c r="C9012" s="426">
        <v>2.25</v>
      </c>
      <c r="D9012" s="426">
        <v>25.658920000000002</v>
      </c>
      <c r="E9012" s="14">
        <v>2.9542145823779911</v>
      </c>
      <c r="F9012" s="14">
        <v>0</v>
      </c>
    </row>
    <row r="9013" spans="1:6" x14ac:dyDescent="0.3">
      <c r="A9013" s="425">
        <v>50647</v>
      </c>
      <c r="B9013" s="12">
        <v>242</v>
      </c>
      <c r="C9013" s="426">
        <v>0.56111111111111112</v>
      </c>
      <c r="D9013" s="426">
        <v>25.551400000000001</v>
      </c>
      <c r="E9013" s="14">
        <v>2.9156807366395259</v>
      </c>
      <c r="F9013" s="14">
        <v>0</v>
      </c>
    </row>
    <row r="9014" spans="1:6" x14ac:dyDescent="0.3">
      <c r="A9014" s="425">
        <v>50648</v>
      </c>
      <c r="B9014" s="12">
        <v>243</v>
      </c>
      <c r="C9014" s="426">
        <v>0.16666666666666666</v>
      </c>
      <c r="D9014" s="426">
        <v>25.745960000000004</v>
      </c>
      <c r="E9014" s="14">
        <v>2.9857554579538359</v>
      </c>
      <c r="F9014" s="14">
        <v>0</v>
      </c>
    </row>
    <row r="9015" spans="1:6" x14ac:dyDescent="0.3">
      <c r="A9015" s="425">
        <v>50649</v>
      </c>
      <c r="B9015" s="12">
        <v>244</v>
      </c>
      <c r="C9015" s="426">
        <v>5</v>
      </c>
      <c r="D9015" s="426">
        <v>25.761319999999998</v>
      </c>
      <c r="E9015" s="14">
        <v>3.0164912184122996</v>
      </c>
      <c r="F9015" s="14">
        <v>0</v>
      </c>
    </row>
    <row r="9016" spans="1:6" x14ac:dyDescent="0.3">
      <c r="A9016" s="425">
        <v>50650</v>
      </c>
      <c r="B9016" s="12">
        <v>245</v>
      </c>
      <c r="C9016" s="426">
        <v>1.4777777777777779</v>
      </c>
      <c r="D9016" s="426">
        <v>25.63588</v>
      </c>
      <c r="E9016" s="14">
        <v>2.9706731329195835</v>
      </c>
      <c r="F9016" s="14">
        <v>0</v>
      </c>
    </row>
    <row r="9017" spans="1:6" x14ac:dyDescent="0.3">
      <c r="A9017" s="425">
        <v>50651</v>
      </c>
      <c r="B9017" s="12">
        <v>246</v>
      </c>
      <c r="C9017" s="426">
        <v>1.6055555555555554</v>
      </c>
      <c r="D9017" s="426">
        <v>25.710120000000003</v>
      </c>
      <c r="E9017" s="14">
        <v>2.9977113108635804</v>
      </c>
      <c r="F9017" s="14">
        <v>0</v>
      </c>
    </row>
    <row r="9018" spans="1:6" x14ac:dyDescent="0.3">
      <c r="A9018" s="425">
        <v>50652</v>
      </c>
      <c r="B9018" s="12">
        <v>247</v>
      </c>
      <c r="C9018" s="426">
        <v>0.42000000000000004</v>
      </c>
      <c r="D9018" s="426">
        <v>25.881640000000001</v>
      </c>
      <c r="E9018" s="14">
        <v>3.0610523246608659</v>
      </c>
      <c r="F9018" s="14">
        <v>0</v>
      </c>
    </row>
    <row r="9019" spans="1:6" x14ac:dyDescent="0.3">
      <c r="A9019" s="425">
        <v>50653</v>
      </c>
      <c r="B9019" s="12">
        <v>248</v>
      </c>
      <c r="C9019" s="426">
        <v>0.22999999999999998</v>
      </c>
      <c r="D9019" s="426">
        <v>25.733160000000002</v>
      </c>
      <c r="E9019" s="14">
        <v>3.0061488284051241</v>
      </c>
      <c r="F9019" s="14">
        <v>0</v>
      </c>
    </row>
    <row r="9020" spans="1:6" x14ac:dyDescent="0.3">
      <c r="A9020" s="425">
        <v>50654</v>
      </c>
      <c r="B9020" s="12">
        <v>249</v>
      </c>
      <c r="C9020" s="426">
        <v>2.1437500000000003</v>
      </c>
      <c r="D9020" s="426">
        <v>25.7818</v>
      </c>
      <c r="E9020" s="14">
        <v>3.0240336116231554</v>
      </c>
      <c r="F9020" s="14">
        <v>0</v>
      </c>
    </row>
    <row r="9021" spans="1:6" x14ac:dyDescent="0.3">
      <c r="A9021" s="425">
        <v>50655</v>
      </c>
      <c r="B9021" s="12">
        <v>250</v>
      </c>
      <c r="C9021" s="426">
        <v>7.0349999999999993</v>
      </c>
      <c r="D9021" s="426">
        <v>25.874244444444443</v>
      </c>
      <c r="E9021" s="14">
        <v>3.0582959754158998</v>
      </c>
      <c r="F9021" s="14">
        <v>0</v>
      </c>
    </row>
    <row r="9022" spans="1:6" x14ac:dyDescent="0.3">
      <c r="A9022" s="425">
        <v>50656</v>
      </c>
      <c r="B9022" s="12">
        <v>251</v>
      </c>
      <c r="C9022" s="426">
        <v>3.5350000000000001</v>
      </c>
      <c r="D9022" s="426">
        <v>25.794599999999996</v>
      </c>
      <c r="E9022" s="14">
        <v>3.0287564469176265</v>
      </c>
      <c r="F9022" s="14">
        <v>0</v>
      </c>
    </row>
    <row r="9023" spans="1:6" x14ac:dyDescent="0.3">
      <c r="A9023" s="425">
        <v>50657</v>
      </c>
      <c r="B9023" s="12">
        <v>252</v>
      </c>
      <c r="C9023" s="426">
        <v>2.2944444444444447</v>
      </c>
      <c r="D9023" s="426">
        <v>25.615400000000001</v>
      </c>
      <c r="E9023" s="14">
        <v>2.9632543891381671</v>
      </c>
      <c r="F9023" s="14">
        <v>0</v>
      </c>
    </row>
    <row r="9024" spans="1:6" x14ac:dyDescent="0.3">
      <c r="A9024" s="425">
        <v>50658</v>
      </c>
      <c r="B9024" s="12">
        <v>253</v>
      </c>
      <c r="C9024" s="426">
        <v>6.0062499999999996</v>
      </c>
      <c r="D9024" s="426">
        <v>25.594920000000002</v>
      </c>
      <c r="E9024" s="14">
        <v>2.9558529450785982</v>
      </c>
      <c r="F9024" s="14">
        <v>0</v>
      </c>
    </row>
    <row r="9025" spans="1:6" x14ac:dyDescent="0.3">
      <c r="A9025" s="425">
        <v>50659</v>
      </c>
      <c r="B9025" s="12">
        <v>254</v>
      </c>
      <c r="C9025" s="426">
        <v>2.1666666666666661</v>
      </c>
      <c r="D9025" s="426">
        <v>25.725480000000005</v>
      </c>
      <c r="E9025" s="14">
        <v>3.0033338798655262</v>
      </c>
      <c r="F9025" s="14">
        <v>0</v>
      </c>
    </row>
    <row r="9026" spans="1:6" x14ac:dyDescent="0.3">
      <c r="A9026" s="425">
        <v>50660</v>
      </c>
      <c r="B9026" s="12">
        <v>255</v>
      </c>
      <c r="C9026" s="426">
        <v>4.9999999999999996E-2</v>
      </c>
      <c r="D9026" s="426">
        <v>25.7818</v>
      </c>
      <c r="E9026" s="14">
        <v>3.0240336116231554</v>
      </c>
      <c r="F9026" s="14">
        <v>0</v>
      </c>
    </row>
    <row r="9027" spans="1:6" x14ac:dyDescent="0.3">
      <c r="A9027" s="425">
        <v>50661</v>
      </c>
      <c r="B9027" s="12">
        <v>256</v>
      </c>
      <c r="C9027" s="426">
        <v>0.5</v>
      </c>
      <c r="D9027" s="426">
        <v>25.697319999999998</v>
      </c>
      <c r="E9027" s="14">
        <v>2.9930332971161571</v>
      </c>
      <c r="F9027" s="14">
        <v>0</v>
      </c>
    </row>
    <row r="9028" spans="1:6" x14ac:dyDescent="0.3">
      <c r="A9028" s="425">
        <v>50662</v>
      </c>
      <c r="B9028" s="12">
        <v>257</v>
      </c>
      <c r="C9028" s="426">
        <v>1.1625000000000001</v>
      </c>
      <c r="D9028" s="426">
        <v>25.881640000000001</v>
      </c>
      <c r="E9028" s="14">
        <v>3.0610523246608659</v>
      </c>
      <c r="F9028" s="14">
        <v>0</v>
      </c>
    </row>
    <row r="9029" spans="1:6" x14ac:dyDescent="0.3">
      <c r="A9029" s="425">
        <v>50663</v>
      </c>
      <c r="B9029" s="12">
        <v>258</v>
      </c>
      <c r="C9029" s="426">
        <v>1.7777777777777777</v>
      </c>
      <c r="D9029" s="426">
        <v>25.857177777777778</v>
      </c>
      <c r="E9029" s="14">
        <v>3.0519438625067803</v>
      </c>
      <c r="F9029" s="14">
        <v>0</v>
      </c>
    </row>
    <row r="9030" spans="1:6" x14ac:dyDescent="0.3">
      <c r="A9030" s="425">
        <v>50664</v>
      </c>
      <c r="B9030" s="12">
        <v>259</v>
      </c>
      <c r="C9030" s="426">
        <v>5.7285714285714286</v>
      </c>
      <c r="D9030" s="426">
        <v>26.04206666666667</v>
      </c>
      <c r="E9030" s="14">
        <v>3.1214057863880935</v>
      </c>
      <c r="F9030" s="14">
        <v>0</v>
      </c>
    </row>
    <row r="9031" spans="1:6" x14ac:dyDescent="0.3">
      <c r="A9031" s="425">
        <v>50665</v>
      </c>
      <c r="B9031" s="12">
        <v>260</v>
      </c>
      <c r="C9031" s="426">
        <v>0.14285714285714285</v>
      </c>
      <c r="D9031" s="426">
        <v>26.187133333333332</v>
      </c>
      <c r="E9031" s="14">
        <v>3.1769091886813556</v>
      </c>
      <c r="F9031" s="14">
        <v>0</v>
      </c>
    </row>
    <row r="9032" spans="1:6" x14ac:dyDescent="0.3">
      <c r="A9032" s="425">
        <v>50666</v>
      </c>
      <c r="B9032" s="12">
        <v>261</v>
      </c>
      <c r="C9032" s="426">
        <v>0.5</v>
      </c>
      <c r="D9032" s="426">
        <v>26.133088888888889</v>
      </c>
      <c r="E9032" s="14">
        <v>3.1561280719010432</v>
      </c>
      <c r="F9032" s="14">
        <v>0</v>
      </c>
    </row>
    <row r="9033" spans="1:6" x14ac:dyDescent="0.3">
      <c r="A9033" s="425">
        <v>50667</v>
      </c>
      <c r="B9033" s="12">
        <v>262</v>
      </c>
      <c r="C9033" s="426">
        <v>0.55714285714285716</v>
      </c>
      <c r="D9033" s="426">
        <v>26.178600000000003</v>
      </c>
      <c r="E9033" s="14">
        <v>3.1736197846573395</v>
      </c>
      <c r="F9033" s="14">
        <v>0</v>
      </c>
    </row>
    <row r="9034" spans="1:6" x14ac:dyDescent="0.3">
      <c r="A9034" s="425">
        <v>50668</v>
      </c>
      <c r="B9034" s="12">
        <v>263</v>
      </c>
      <c r="C9034" s="426">
        <v>0</v>
      </c>
      <c r="D9034" s="426">
        <v>25.874244444444443</v>
      </c>
      <c r="E9034" s="14">
        <v>3.0582959754158998</v>
      </c>
      <c r="F9034" s="14">
        <v>0</v>
      </c>
    </row>
    <row r="9035" spans="1:6" x14ac:dyDescent="0.3">
      <c r="A9035" s="425">
        <v>50669</v>
      </c>
      <c r="B9035" s="12">
        <v>264</v>
      </c>
      <c r="C9035" s="426">
        <v>1.7437499999999999</v>
      </c>
      <c r="D9035" s="426">
        <v>25.80597777777778</v>
      </c>
      <c r="E9035" s="14">
        <v>3.0329602342666835</v>
      </c>
      <c r="F9035" s="14">
        <v>0</v>
      </c>
    </row>
    <row r="9036" spans="1:6" x14ac:dyDescent="0.3">
      <c r="A9036" s="425">
        <v>50670</v>
      </c>
      <c r="B9036" s="12">
        <v>265</v>
      </c>
      <c r="C9036" s="426">
        <v>1.5874999999999999</v>
      </c>
      <c r="D9036" s="426">
        <v>26.007933333333334</v>
      </c>
      <c r="E9036" s="14">
        <v>3.1084745090995991</v>
      </c>
      <c r="F9036" s="14">
        <v>0</v>
      </c>
    </row>
    <row r="9037" spans="1:6" x14ac:dyDescent="0.3">
      <c r="A9037" s="425">
        <v>50671</v>
      </c>
      <c r="B9037" s="12">
        <v>266</v>
      </c>
      <c r="C9037" s="426">
        <v>0.74285714285714277</v>
      </c>
      <c r="D9037" s="426">
        <v>26.101800000000001</v>
      </c>
      <c r="E9037" s="14">
        <v>3.1441530500510422</v>
      </c>
      <c r="F9037" s="14">
        <v>0</v>
      </c>
    </row>
    <row r="9038" spans="1:6" x14ac:dyDescent="0.3">
      <c r="A9038" s="425">
        <v>50672</v>
      </c>
      <c r="B9038" s="12">
        <v>267</v>
      </c>
      <c r="C9038" s="426">
        <v>0</v>
      </c>
      <c r="D9038" s="426">
        <v>25.817355555555558</v>
      </c>
      <c r="E9038" s="14">
        <v>3.0371693995629259</v>
      </c>
      <c r="F9038" s="14">
        <v>0</v>
      </c>
    </row>
    <row r="9039" spans="1:6" x14ac:dyDescent="0.3">
      <c r="A9039" s="425">
        <v>50673</v>
      </c>
      <c r="B9039" s="12">
        <v>268</v>
      </c>
      <c r="C9039" s="426">
        <v>0.94374999999999998</v>
      </c>
      <c r="D9039" s="426">
        <v>25.899844444444444</v>
      </c>
      <c r="E9039" s="14">
        <v>3.0678468933430714</v>
      </c>
      <c r="F9039" s="14">
        <v>0</v>
      </c>
    </row>
    <row r="9040" spans="1:6" x14ac:dyDescent="0.3">
      <c r="A9040" s="425">
        <v>50674</v>
      </c>
      <c r="B9040" s="12">
        <v>269</v>
      </c>
      <c r="C9040" s="426">
        <v>2.0874999999999999</v>
      </c>
      <c r="D9040" s="426">
        <v>26.141622222222225</v>
      </c>
      <c r="E9040" s="14">
        <v>3.1594011294834874</v>
      </c>
      <c r="F9040" s="14">
        <v>0</v>
      </c>
    </row>
    <row r="9041" spans="1:6" x14ac:dyDescent="0.3">
      <c r="A9041" s="425">
        <v>50675</v>
      </c>
      <c r="B9041" s="12">
        <v>270</v>
      </c>
      <c r="C9041" s="426">
        <v>0</v>
      </c>
      <c r="D9041" s="426">
        <v>26.170066666666671</v>
      </c>
      <c r="E9041" s="14">
        <v>3.1703334476584186</v>
      </c>
      <c r="F9041" s="14">
        <v>0</v>
      </c>
    </row>
    <row r="9042" spans="1:6" x14ac:dyDescent="0.3">
      <c r="A9042" s="425">
        <v>50676</v>
      </c>
      <c r="B9042" s="12">
        <v>271</v>
      </c>
      <c r="C9042" s="426">
        <v>0.57777777777777783</v>
      </c>
      <c r="D9042" s="426">
        <v>26.216999999999999</v>
      </c>
      <c r="E9042" s="14">
        <v>3.1884462693516902</v>
      </c>
      <c r="F9042" s="14">
        <v>0</v>
      </c>
    </row>
    <row r="9043" spans="1:6" x14ac:dyDescent="0.3">
      <c r="A9043" s="425">
        <v>50677</v>
      </c>
      <c r="B9043" s="12">
        <v>272</v>
      </c>
      <c r="C9043" s="426">
        <v>0.21249999999999999</v>
      </c>
      <c r="D9043" s="426">
        <v>26.252839999999999</v>
      </c>
      <c r="E9043" s="14">
        <v>3.2023404328839575</v>
      </c>
      <c r="F9043" s="14">
        <v>0</v>
      </c>
    </row>
    <row r="9044" spans="1:6" x14ac:dyDescent="0.3">
      <c r="A9044" s="425">
        <v>50678</v>
      </c>
      <c r="B9044" s="12">
        <v>273</v>
      </c>
      <c r="C9044" s="426">
        <v>0.95</v>
      </c>
      <c r="D9044" s="426">
        <v>26.109480000000001</v>
      </c>
      <c r="E9044" s="14">
        <v>3.1470885640386435</v>
      </c>
      <c r="F9044" s="14">
        <v>0</v>
      </c>
    </row>
    <row r="9045" spans="1:6" x14ac:dyDescent="0.3">
      <c r="A9045" s="425">
        <v>50679</v>
      </c>
      <c r="B9045" s="12">
        <v>274</v>
      </c>
      <c r="C9045" s="426">
        <v>5.5714285714285712</v>
      </c>
      <c r="D9045" s="426">
        <v>26.19652</v>
      </c>
      <c r="E9045" s="14">
        <v>3.2335399279374291</v>
      </c>
      <c r="F9045" s="14">
        <v>0</v>
      </c>
    </row>
    <row r="9046" spans="1:6" x14ac:dyDescent="0.3">
      <c r="A9046" s="425">
        <v>50680</v>
      </c>
      <c r="B9046" s="12">
        <v>275</v>
      </c>
      <c r="C9046" s="426">
        <v>7.5400000000000009</v>
      </c>
      <c r="D9046" s="426">
        <v>26.403880000000001</v>
      </c>
      <c r="E9046" s="14">
        <v>3.3158494653789616</v>
      </c>
      <c r="F9046" s="14">
        <v>0</v>
      </c>
    </row>
    <row r="9047" spans="1:6" x14ac:dyDescent="0.3">
      <c r="A9047" s="425">
        <v>50681</v>
      </c>
      <c r="B9047" s="12">
        <v>276</v>
      </c>
      <c r="C9047" s="426">
        <v>0</v>
      </c>
      <c r="D9047" s="426">
        <v>26.283560000000001</v>
      </c>
      <c r="E9047" s="14">
        <v>3.2678644387754772</v>
      </c>
      <c r="F9047" s="14">
        <v>0</v>
      </c>
    </row>
    <row r="9048" spans="1:6" x14ac:dyDescent="0.3">
      <c r="A9048" s="425">
        <v>50682</v>
      </c>
      <c r="B9048" s="12">
        <v>277</v>
      </c>
      <c r="C9048" s="426">
        <v>0.52222222222222225</v>
      </c>
      <c r="D9048" s="426">
        <v>26.36036</v>
      </c>
      <c r="E9048" s="14">
        <v>3.2984211741757385</v>
      </c>
      <c r="F9048" s="14">
        <v>0</v>
      </c>
    </row>
    <row r="9049" spans="1:6" x14ac:dyDescent="0.3">
      <c r="A9049" s="425">
        <v>50683</v>
      </c>
      <c r="B9049" s="12">
        <v>278</v>
      </c>
      <c r="C9049" s="426">
        <v>1.6111111111111112</v>
      </c>
      <c r="D9049" s="426">
        <v>26.437159999999999</v>
      </c>
      <c r="E9049" s="14">
        <v>3.3292321462019645</v>
      </c>
      <c r="F9049" s="14">
        <v>0</v>
      </c>
    </row>
    <row r="9050" spans="1:6" x14ac:dyDescent="0.3">
      <c r="A9050" s="425">
        <v>50684</v>
      </c>
      <c r="B9050" s="12">
        <v>279</v>
      </c>
      <c r="C9050" s="426">
        <v>4.8499999999999996</v>
      </c>
      <c r="D9050" s="426">
        <v>26.380839999999999</v>
      </c>
      <c r="E9050" s="14">
        <v>3.3066125457073747</v>
      </c>
      <c r="F9050" s="14">
        <v>0</v>
      </c>
    </row>
    <row r="9051" spans="1:6" x14ac:dyDescent="0.3">
      <c r="A9051" s="425">
        <v>50685</v>
      </c>
      <c r="B9051" s="12">
        <v>280</v>
      </c>
      <c r="C9051" s="426">
        <v>0.57999999999999996</v>
      </c>
      <c r="D9051" s="426">
        <v>26.411560000000001</v>
      </c>
      <c r="E9051" s="14">
        <v>3.3189335303552938</v>
      </c>
      <c r="F9051" s="14">
        <v>0</v>
      </c>
    </row>
    <row r="9052" spans="1:6" x14ac:dyDescent="0.3">
      <c r="A9052" s="425">
        <v>50686</v>
      </c>
      <c r="B9052" s="12">
        <v>281</v>
      </c>
      <c r="C9052" s="426">
        <v>2.6444444444444444</v>
      </c>
      <c r="D9052" s="426">
        <v>26.3322</v>
      </c>
      <c r="E9052" s="14">
        <v>3.2871875553159513</v>
      </c>
      <c r="F9052" s="14">
        <v>0</v>
      </c>
    </row>
    <row r="9053" spans="1:6" x14ac:dyDescent="0.3">
      <c r="A9053" s="425">
        <v>50687</v>
      </c>
      <c r="B9053" s="12">
        <v>282</v>
      </c>
      <c r="C9053" s="426">
        <v>2.7722222222222226</v>
      </c>
      <c r="D9053" s="426">
        <v>26.439720000000001</v>
      </c>
      <c r="E9053" s="14">
        <v>3.3302635653129968</v>
      </c>
      <c r="F9053" s="14">
        <v>0</v>
      </c>
    </row>
    <row r="9054" spans="1:6" x14ac:dyDescent="0.3">
      <c r="A9054" s="425">
        <v>50688</v>
      </c>
      <c r="B9054" s="12">
        <v>283</v>
      </c>
      <c r="C9054" s="426">
        <v>0.25</v>
      </c>
      <c r="D9054" s="426">
        <v>26.498600000000003</v>
      </c>
      <c r="E9054" s="14">
        <v>3.3540644454675648</v>
      </c>
      <c r="F9054" s="14">
        <v>0</v>
      </c>
    </row>
    <row r="9055" spans="1:6" x14ac:dyDescent="0.3">
      <c r="A9055" s="425">
        <v>50689</v>
      </c>
      <c r="B9055" s="12">
        <v>284</v>
      </c>
      <c r="C9055" s="426">
        <v>1.675</v>
      </c>
      <c r="D9055" s="426">
        <v>26.549800000000001</v>
      </c>
      <c r="E9055" s="14">
        <v>3.374882922885873</v>
      </c>
      <c r="F9055" s="14">
        <v>0</v>
      </c>
    </row>
    <row r="9056" spans="1:6" x14ac:dyDescent="0.3">
      <c r="A9056" s="425">
        <v>50690</v>
      </c>
      <c r="B9056" s="12">
        <v>285</v>
      </c>
      <c r="C9056" s="426">
        <v>5.5555555555555552E-2</v>
      </c>
      <c r="D9056" s="426">
        <v>26.60868</v>
      </c>
      <c r="E9056" s="14">
        <v>3.3989648220638036</v>
      </c>
      <c r="F9056" s="14">
        <v>0</v>
      </c>
    </row>
    <row r="9057" spans="1:6" x14ac:dyDescent="0.3">
      <c r="A9057" s="425">
        <v>50691</v>
      </c>
      <c r="B9057" s="12">
        <v>286</v>
      </c>
      <c r="C9057" s="426">
        <v>0</v>
      </c>
      <c r="D9057" s="426">
        <v>26.65476</v>
      </c>
      <c r="E9057" s="14">
        <v>3.4179166736901925</v>
      </c>
      <c r="F9057" s="14">
        <v>0</v>
      </c>
    </row>
    <row r="9058" spans="1:6" x14ac:dyDescent="0.3">
      <c r="A9058" s="425">
        <v>50692</v>
      </c>
      <c r="B9058" s="12">
        <v>287</v>
      </c>
      <c r="C9058" s="426">
        <v>1.6666666666666667</v>
      </c>
      <c r="D9058" s="426">
        <v>26.670120000000004</v>
      </c>
      <c r="E9058" s="14">
        <v>3.4242545032974672</v>
      </c>
      <c r="F9058" s="14">
        <v>0</v>
      </c>
    </row>
    <row r="9059" spans="1:6" x14ac:dyDescent="0.3">
      <c r="A9059" s="425">
        <v>50693</v>
      </c>
      <c r="B9059" s="12">
        <v>288</v>
      </c>
      <c r="C9059" s="426">
        <v>1.6714285714285713</v>
      </c>
      <c r="D9059" s="426">
        <v>26.5242</v>
      </c>
      <c r="E9059" s="14">
        <v>3.3644594769353389</v>
      </c>
      <c r="F9059" s="14">
        <v>0</v>
      </c>
    </row>
    <row r="9060" spans="1:6" x14ac:dyDescent="0.3">
      <c r="A9060" s="425">
        <v>50694</v>
      </c>
      <c r="B9060" s="12">
        <v>289</v>
      </c>
      <c r="C9060" s="426">
        <v>1.3666666666666667</v>
      </c>
      <c r="D9060" s="426">
        <v>26.434600000000003</v>
      </c>
      <c r="E9060" s="14">
        <v>3.328201010355369</v>
      </c>
      <c r="F9060" s="14">
        <v>0</v>
      </c>
    </row>
    <row r="9061" spans="1:6" x14ac:dyDescent="0.3">
      <c r="A9061" s="425">
        <v>50695</v>
      </c>
      <c r="B9061" s="12">
        <v>290</v>
      </c>
      <c r="C9061" s="426">
        <v>5.177777777777778</v>
      </c>
      <c r="D9061" s="426">
        <v>26.629159999999999</v>
      </c>
      <c r="E9061" s="14">
        <v>3.4073764584285469</v>
      </c>
      <c r="F9061" s="14">
        <v>0</v>
      </c>
    </row>
    <row r="9062" spans="1:6" x14ac:dyDescent="0.3">
      <c r="A9062" s="425">
        <v>50696</v>
      </c>
      <c r="B9062" s="12">
        <v>291</v>
      </c>
      <c r="C9062" s="426">
        <v>0.9</v>
      </c>
      <c r="D9062" s="426">
        <v>26.624040000000001</v>
      </c>
      <c r="E9062" s="14">
        <v>3.4052718386351843</v>
      </c>
      <c r="F9062" s="14">
        <v>0</v>
      </c>
    </row>
    <row r="9063" spans="1:6" x14ac:dyDescent="0.3">
      <c r="A9063" s="425">
        <v>50697</v>
      </c>
      <c r="B9063" s="12">
        <v>292</v>
      </c>
      <c r="C9063" s="426">
        <v>0</v>
      </c>
      <c r="D9063" s="426">
        <v>26.787880000000001</v>
      </c>
      <c r="E9063" s="14">
        <v>3.4731865352599187</v>
      </c>
      <c r="F9063" s="14">
        <v>0</v>
      </c>
    </row>
    <row r="9064" spans="1:6" x14ac:dyDescent="0.3">
      <c r="A9064" s="425">
        <v>50698</v>
      </c>
      <c r="B9064" s="12">
        <v>293</v>
      </c>
      <c r="C9064" s="426">
        <v>0.57999999999999996</v>
      </c>
      <c r="D9064" s="426">
        <v>26.711079999999999</v>
      </c>
      <c r="E9064" s="14">
        <v>3.4412056655286367</v>
      </c>
      <c r="F9064" s="14">
        <v>0</v>
      </c>
    </row>
    <row r="9065" spans="1:6" x14ac:dyDescent="0.3">
      <c r="A9065" s="425">
        <v>50699</v>
      </c>
      <c r="B9065" s="12">
        <v>294</v>
      </c>
      <c r="C9065" s="426">
        <v>2.5</v>
      </c>
      <c r="D9065" s="426">
        <v>26.847044444444442</v>
      </c>
      <c r="E9065" s="14">
        <v>3.4979996280664798</v>
      </c>
      <c r="F9065" s="14">
        <v>0</v>
      </c>
    </row>
    <row r="9066" spans="1:6" x14ac:dyDescent="0.3">
      <c r="A9066" s="425">
        <v>50700</v>
      </c>
      <c r="B9066" s="12">
        <v>295</v>
      </c>
      <c r="C9066" s="426">
        <v>0.58888888888888891</v>
      </c>
      <c r="D9066" s="426">
        <v>26.613799999999998</v>
      </c>
      <c r="E9066" s="14">
        <v>3.4010660206589542</v>
      </c>
      <c r="F9066" s="14">
        <v>0</v>
      </c>
    </row>
    <row r="9067" spans="1:6" x14ac:dyDescent="0.3">
      <c r="A9067" s="425">
        <v>50701</v>
      </c>
      <c r="B9067" s="12">
        <v>296</v>
      </c>
      <c r="C9067" s="426">
        <v>0.88888888888888884</v>
      </c>
      <c r="D9067" s="426">
        <v>26.58052</v>
      </c>
      <c r="E9067" s="14">
        <v>3.3874286015285593</v>
      </c>
      <c r="F9067" s="14">
        <v>0</v>
      </c>
    </row>
    <row r="9068" spans="1:6" x14ac:dyDescent="0.3">
      <c r="A9068" s="425">
        <v>50702</v>
      </c>
      <c r="B9068" s="12">
        <v>297</v>
      </c>
      <c r="C9068" s="426">
        <v>2.3937499999999998</v>
      </c>
      <c r="D9068" s="426">
        <v>26.521639999999998</v>
      </c>
      <c r="E9068" s="14">
        <v>3.3634186955634431</v>
      </c>
      <c r="F9068" s="14">
        <v>0</v>
      </c>
    </row>
    <row r="9069" spans="1:6" x14ac:dyDescent="0.3">
      <c r="A9069" s="425">
        <v>50703</v>
      </c>
      <c r="B9069" s="12">
        <v>298</v>
      </c>
      <c r="C9069" s="426">
        <v>2.125</v>
      </c>
      <c r="D9069" s="426">
        <v>26.728999999999999</v>
      </c>
      <c r="E9069" s="14">
        <v>3.4486448178912879</v>
      </c>
      <c r="F9069" s="14">
        <v>0</v>
      </c>
    </row>
    <row r="9070" spans="1:6" x14ac:dyDescent="0.3">
      <c r="A9070" s="425">
        <v>50704</v>
      </c>
      <c r="B9070" s="12">
        <v>299</v>
      </c>
      <c r="C9070" s="426">
        <v>3.8149999999999999</v>
      </c>
      <c r="D9070" s="426">
        <v>26.639400000000002</v>
      </c>
      <c r="E9070" s="14">
        <v>3.4115891206562048</v>
      </c>
      <c r="F9070" s="14">
        <v>0</v>
      </c>
    </row>
    <row r="9071" spans="1:6" x14ac:dyDescent="0.3">
      <c r="A9071" s="425">
        <v>50705</v>
      </c>
      <c r="B9071" s="12">
        <v>300</v>
      </c>
      <c r="C9071" s="426">
        <v>0.53749999999999998</v>
      </c>
      <c r="D9071" s="426">
        <v>26.695719999999998</v>
      </c>
      <c r="E9071" s="14">
        <v>3.4348404045650147</v>
      </c>
      <c r="F9071" s="14">
        <v>0</v>
      </c>
    </row>
    <row r="9072" spans="1:6" x14ac:dyDescent="0.3">
      <c r="A9072" s="425">
        <v>50706</v>
      </c>
      <c r="B9072" s="12">
        <v>301</v>
      </c>
      <c r="C9072" s="426">
        <v>4.1111111111111107</v>
      </c>
      <c r="D9072" s="426">
        <v>26.782760000000003</v>
      </c>
      <c r="E9072" s="14">
        <v>3.4710464546598465</v>
      </c>
      <c r="F9072" s="14">
        <v>0</v>
      </c>
    </row>
    <row r="9073" spans="1:6" x14ac:dyDescent="0.3">
      <c r="A9073" s="425">
        <v>50707</v>
      </c>
      <c r="B9073" s="12">
        <v>302</v>
      </c>
      <c r="C9073" s="426">
        <v>0.1111111111111111</v>
      </c>
      <c r="D9073" s="426">
        <v>26.798120000000001</v>
      </c>
      <c r="E9073" s="14">
        <v>3.4774701382107942</v>
      </c>
      <c r="F9073" s="14">
        <v>0</v>
      </c>
    </row>
    <row r="9074" spans="1:6" x14ac:dyDescent="0.3">
      <c r="A9074" s="425">
        <v>50708</v>
      </c>
      <c r="B9074" s="12">
        <v>303</v>
      </c>
      <c r="C9074" s="426">
        <v>5.322222222222222</v>
      </c>
      <c r="D9074" s="426">
        <v>26.813479999999998</v>
      </c>
      <c r="E9074" s="14">
        <v>3.4839041500869667</v>
      </c>
      <c r="F9074" s="14">
        <v>0</v>
      </c>
    </row>
    <row r="9075" spans="1:6" x14ac:dyDescent="0.3">
      <c r="A9075" s="425">
        <v>50709</v>
      </c>
      <c r="B9075" s="12">
        <v>304</v>
      </c>
      <c r="C9075" s="426">
        <v>3</v>
      </c>
      <c r="D9075" s="426">
        <v>26.979880000000001</v>
      </c>
      <c r="E9075" s="14">
        <v>3.5542694765295484</v>
      </c>
      <c r="F9075" s="14">
        <v>0</v>
      </c>
    </row>
    <row r="9076" spans="1:6" x14ac:dyDescent="0.3">
      <c r="A9076" s="425">
        <v>50710</v>
      </c>
      <c r="B9076" s="12">
        <v>305</v>
      </c>
      <c r="C9076" s="426">
        <v>0.78888888888888886</v>
      </c>
      <c r="D9076" s="426">
        <v>26.792999999999999</v>
      </c>
      <c r="E9076" s="14">
        <v>3.5038140561816213</v>
      </c>
      <c r="F9076" s="14">
        <v>0</v>
      </c>
    </row>
    <row r="9077" spans="1:6" x14ac:dyDescent="0.3">
      <c r="A9077" s="425">
        <v>50711</v>
      </c>
      <c r="B9077" s="12">
        <v>306</v>
      </c>
      <c r="C9077" s="426">
        <v>0.68888888888888888</v>
      </c>
      <c r="D9077" s="426">
        <v>26.723880000000001</v>
      </c>
      <c r="E9077" s="14">
        <v>3.4747680619895811</v>
      </c>
      <c r="F9077" s="14">
        <v>0</v>
      </c>
    </row>
    <row r="9078" spans="1:6" x14ac:dyDescent="0.3">
      <c r="A9078" s="425">
        <v>50712</v>
      </c>
      <c r="B9078" s="12">
        <v>307</v>
      </c>
      <c r="C9078" s="426">
        <v>0</v>
      </c>
      <c r="D9078" s="426">
        <v>26.769960000000005</v>
      </c>
      <c r="E9078" s="14">
        <v>3.4941086582006906</v>
      </c>
      <c r="F9078" s="14">
        <v>0</v>
      </c>
    </row>
    <row r="9079" spans="1:6" x14ac:dyDescent="0.3">
      <c r="A9079" s="425">
        <v>50713</v>
      </c>
      <c r="B9079" s="12">
        <v>308</v>
      </c>
      <c r="C9079" s="426">
        <v>3.2375000000000003</v>
      </c>
      <c r="D9079" s="426">
        <v>26.782760000000003</v>
      </c>
      <c r="E9079" s="14">
        <v>3.4994976551078785</v>
      </c>
      <c r="F9079" s="14">
        <v>0</v>
      </c>
    </row>
    <row r="9080" spans="1:6" x14ac:dyDescent="0.3">
      <c r="A9080" s="425">
        <v>50714</v>
      </c>
      <c r="B9080" s="12">
        <v>309</v>
      </c>
      <c r="C9080" s="426">
        <v>3.2399999999999998</v>
      </c>
      <c r="D9080" s="426">
        <v>26.92868</v>
      </c>
      <c r="E9080" s="14">
        <v>3.56144384014096</v>
      </c>
      <c r="F9080" s="14">
        <v>0</v>
      </c>
    </row>
    <row r="9081" spans="1:6" x14ac:dyDescent="0.3">
      <c r="A9081" s="425">
        <v>50715</v>
      </c>
      <c r="B9081" s="12">
        <v>310</v>
      </c>
      <c r="C9081" s="426">
        <v>0.79999999999999993</v>
      </c>
      <c r="D9081" s="426">
        <v>26.997800000000005</v>
      </c>
      <c r="E9081" s="14">
        <v>3.5911159765983505</v>
      </c>
      <c r="F9081" s="14">
        <v>0</v>
      </c>
    </row>
    <row r="9082" spans="1:6" x14ac:dyDescent="0.3">
      <c r="A9082" s="425">
        <v>50716</v>
      </c>
      <c r="B9082" s="12">
        <v>311</v>
      </c>
      <c r="C9082" s="426">
        <v>1.9750000000000001</v>
      </c>
      <c r="D9082" s="426">
        <v>27.08484</v>
      </c>
      <c r="E9082" s="14">
        <v>3.6287829837560621</v>
      </c>
      <c r="F9082" s="14">
        <v>0</v>
      </c>
    </row>
    <row r="9083" spans="1:6" x14ac:dyDescent="0.3">
      <c r="A9083" s="425">
        <v>50717</v>
      </c>
      <c r="B9083" s="12">
        <v>312</v>
      </c>
      <c r="C9083" s="426">
        <v>0.42777777777777776</v>
      </c>
      <c r="D9083" s="426">
        <v>26.887720000000002</v>
      </c>
      <c r="E9083" s="14">
        <v>3.5439603379882314</v>
      </c>
      <c r="F9083" s="14">
        <v>0</v>
      </c>
    </row>
    <row r="9084" spans="1:6" x14ac:dyDescent="0.3">
      <c r="A9084" s="425">
        <v>50718</v>
      </c>
      <c r="B9084" s="12">
        <v>313</v>
      </c>
      <c r="C9084" s="426">
        <v>6.0166666666666675</v>
      </c>
      <c r="D9084" s="426">
        <v>26.967079999999999</v>
      </c>
      <c r="E9084" s="14">
        <v>3.577902177349424</v>
      </c>
      <c r="F9084" s="14">
        <v>0</v>
      </c>
    </row>
    <row r="9085" spans="1:6" x14ac:dyDescent="0.3">
      <c r="A9085" s="425">
        <v>50719</v>
      </c>
      <c r="B9085" s="12">
        <v>314</v>
      </c>
      <c r="C9085" s="426">
        <v>2.5375000000000001</v>
      </c>
      <c r="D9085" s="426">
        <v>27.020840000000003</v>
      </c>
      <c r="E9085" s="14">
        <v>3.6010538473260274</v>
      </c>
      <c r="F9085" s="14">
        <v>0</v>
      </c>
    </row>
    <row r="9086" spans="1:6" x14ac:dyDescent="0.3">
      <c r="A9086" s="425">
        <v>50720</v>
      </c>
      <c r="B9086" s="12">
        <v>315</v>
      </c>
      <c r="C9086" s="426">
        <v>0</v>
      </c>
      <c r="D9086" s="426">
        <v>27.059240000000003</v>
      </c>
      <c r="E9086" s="14">
        <v>3.6176694420652931</v>
      </c>
      <c r="F9086" s="14">
        <v>0</v>
      </c>
    </row>
    <row r="9087" spans="1:6" x14ac:dyDescent="0.3">
      <c r="A9087" s="425">
        <v>50721</v>
      </c>
      <c r="B9087" s="12">
        <v>316</v>
      </c>
      <c r="C9087" s="426">
        <v>1.0299999999999998</v>
      </c>
      <c r="D9087" s="426">
        <v>27.189799999999998</v>
      </c>
      <c r="E9087" s="14">
        <v>3.674654198996739</v>
      </c>
      <c r="F9087" s="14">
        <v>0</v>
      </c>
    </row>
    <row r="9088" spans="1:6" x14ac:dyDescent="0.3">
      <c r="A9088" s="425">
        <v>50722</v>
      </c>
      <c r="B9088" s="12">
        <v>317</v>
      </c>
      <c r="C9088" s="426">
        <v>0.05</v>
      </c>
      <c r="D9088" s="426">
        <v>27.105319999999999</v>
      </c>
      <c r="E9088" s="14">
        <v>3.637694848999689</v>
      </c>
      <c r="F9088" s="14">
        <v>0</v>
      </c>
    </row>
    <row r="9089" spans="1:6" x14ac:dyDescent="0.3">
      <c r="A9089" s="425">
        <v>50723</v>
      </c>
      <c r="B9089" s="12">
        <v>318</v>
      </c>
      <c r="C9089" s="426">
        <v>1.9214285714285713</v>
      </c>
      <c r="D9089" s="426">
        <v>27.064360000000001</v>
      </c>
      <c r="E9089" s="14">
        <v>3.6198898146175491</v>
      </c>
      <c r="F9089" s="14">
        <v>0</v>
      </c>
    </row>
    <row r="9090" spans="1:6" x14ac:dyDescent="0.3">
      <c r="A9090" s="425">
        <v>50724</v>
      </c>
      <c r="B9090" s="12">
        <v>319</v>
      </c>
      <c r="C9090" s="426">
        <v>1.7666666666666666</v>
      </c>
      <c r="D9090" s="426">
        <v>27.077159999999999</v>
      </c>
      <c r="E9090" s="14">
        <v>3.6254458550822997</v>
      </c>
      <c r="F9090" s="14">
        <v>0</v>
      </c>
    </row>
    <row r="9091" spans="1:6" x14ac:dyDescent="0.3">
      <c r="A9091" s="425">
        <v>50725</v>
      </c>
      <c r="B9091" s="12">
        <v>320</v>
      </c>
      <c r="C9091" s="426">
        <v>11.31111111111111</v>
      </c>
      <c r="D9091" s="426">
        <v>27.107880000000002</v>
      </c>
      <c r="E9091" s="14">
        <v>3.6388101473767338</v>
      </c>
      <c r="F9091" s="14">
        <v>0</v>
      </c>
    </row>
    <row r="9092" spans="1:6" x14ac:dyDescent="0.3">
      <c r="A9092" s="425">
        <v>50726</v>
      </c>
      <c r="B9092" s="12">
        <v>321</v>
      </c>
      <c r="C9092" s="426">
        <v>0</v>
      </c>
      <c r="D9092" s="426">
        <v>27.133479999999999</v>
      </c>
      <c r="E9092" s="14">
        <v>3.6499792149747967</v>
      </c>
      <c r="F9092" s="14">
        <v>0</v>
      </c>
    </row>
    <row r="9093" spans="1:6" x14ac:dyDescent="0.3">
      <c r="A9093" s="425">
        <v>50727</v>
      </c>
      <c r="B9093" s="12">
        <v>322</v>
      </c>
      <c r="C9093" s="426">
        <v>1.9416666666666667</v>
      </c>
      <c r="D9093" s="426">
        <v>27.128644444444443</v>
      </c>
      <c r="E9093" s="14">
        <v>3.6478672614293126</v>
      </c>
      <c r="F9093" s="14">
        <v>0</v>
      </c>
    </row>
    <row r="9094" spans="1:6" x14ac:dyDescent="0.3">
      <c r="A9094" s="425">
        <v>50728</v>
      </c>
      <c r="B9094" s="12">
        <v>323</v>
      </c>
      <c r="C9094" s="426">
        <v>5.9124999999999996</v>
      </c>
      <c r="D9094" s="426">
        <v>27.097355555555559</v>
      </c>
      <c r="E9094" s="14">
        <v>3.634226901186989</v>
      </c>
      <c r="F9094" s="14">
        <v>0</v>
      </c>
    </row>
    <row r="9095" spans="1:6" x14ac:dyDescent="0.3">
      <c r="A9095" s="425">
        <v>50729</v>
      </c>
      <c r="B9095" s="12">
        <v>324</v>
      </c>
      <c r="C9095" s="426">
        <v>7.75</v>
      </c>
      <c r="D9095" s="426">
        <v>27.09451111111111</v>
      </c>
      <c r="E9095" s="14">
        <v>3.6329890339651283</v>
      </c>
      <c r="F9095" s="14">
        <v>0</v>
      </c>
    </row>
    <row r="9096" spans="1:6" x14ac:dyDescent="0.3">
      <c r="A9096" s="425">
        <v>50730</v>
      </c>
      <c r="B9096" s="12">
        <v>325</v>
      </c>
      <c r="C9096" s="426">
        <v>5.5250000000000004</v>
      </c>
      <c r="D9096" s="426">
        <v>27.169319999999999</v>
      </c>
      <c r="E9096" s="14">
        <v>3.6656650741274115</v>
      </c>
      <c r="F9096" s="14">
        <v>0</v>
      </c>
    </row>
    <row r="9097" spans="1:6" x14ac:dyDescent="0.3">
      <c r="A9097" s="425">
        <v>50731</v>
      </c>
      <c r="B9097" s="12">
        <v>326</v>
      </c>
      <c r="C9097" s="426">
        <v>8.0555555555555554</v>
      </c>
      <c r="D9097" s="426">
        <v>26.884022222222224</v>
      </c>
      <c r="E9097" s="14">
        <v>3.5423856233920668</v>
      </c>
      <c r="F9097" s="14">
        <v>0</v>
      </c>
    </row>
    <row r="9098" spans="1:6" x14ac:dyDescent="0.3">
      <c r="A9098" s="425">
        <v>50732</v>
      </c>
      <c r="B9098" s="12">
        <v>327</v>
      </c>
      <c r="C9098" s="426">
        <v>2.4714285714285715</v>
      </c>
      <c r="D9098" s="426">
        <v>26.943755555555555</v>
      </c>
      <c r="E9098" s="14">
        <v>3.5678974616311527</v>
      </c>
      <c r="F9098" s="14">
        <v>0</v>
      </c>
    </row>
    <row r="9099" spans="1:6" x14ac:dyDescent="0.3">
      <c r="A9099" s="425">
        <v>50733</v>
      </c>
      <c r="B9099" s="12">
        <v>328</v>
      </c>
      <c r="C9099" s="426">
        <v>1.53125</v>
      </c>
      <c r="D9099" s="426">
        <v>26.980733333333333</v>
      </c>
      <c r="E9099" s="14">
        <v>3.5837698019636148</v>
      </c>
      <c r="F9099" s="14">
        <v>0</v>
      </c>
    </row>
    <row r="9100" spans="1:6" x14ac:dyDescent="0.3">
      <c r="A9100" s="425">
        <v>50734</v>
      </c>
      <c r="B9100" s="12">
        <v>329</v>
      </c>
      <c r="C9100" s="426">
        <v>1.79375</v>
      </c>
      <c r="D9100" s="426">
        <v>26.975044444444443</v>
      </c>
      <c r="E9100" s="14">
        <v>3.5813239523770122</v>
      </c>
      <c r="F9100" s="14">
        <v>0</v>
      </c>
    </row>
    <row r="9101" spans="1:6" x14ac:dyDescent="0.3">
      <c r="A9101" s="425">
        <v>50735</v>
      </c>
      <c r="B9101" s="12">
        <v>330</v>
      </c>
      <c r="C9101" s="426">
        <v>7.1749999999999998</v>
      </c>
      <c r="D9101" s="426">
        <v>27.020555555555553</v>
      </c>
      <c r="E9101" s="14">
        <v>3.6009310136582346</v>
      </c>
      <c r="F9101" s="14">
        <v>0</v>
      </c>
    </row>
    <row r="9102" spans="1:6" x14ac:dyDescent="0.3">
      <c r="A9102" s="425">
        <v>50736</v>
      </c>
      <c r="B9102" s="12">
        <v>331</v>
      </c>
      <c r="C9102" s="426">
        <v>14.45</v>
      </c>
      <c r="D9102" s="426">
        <v>26.949444444444445</v>
      </c>
      <c r="E9102" s="14">
        <v>3.5703354102319276</v>
      </c>
      <c r="F9102" s="14">
        <v>0</v>
      </c>
    </row>
    <row r="9103" spans="1:6" x14ac:dyDescent="0.3">
      <c r="A9103" s="425">
        <v>50737</v>
      </c>
      <c r="B9103" s="12">
        <v>332</v>
      </c>
      <c r="C9103" s="426">
        <v>9.2437499999999986</v>
      </c>
      <c r="D9103" s="426">
        <v>27.034777777777776</v>
      </c>
      <c r="E9103" s="14">
        <v>3.6070771060261726</v>
      </c>
      <c r="F9103" s="14">
        <v>0</v>
      </c>
    </row>
    <row r="9104" spans="1:6" x14ac:dyDescent="0.3">
      <c r="A9104" s="425">
        <v>50738</v>
      </c>
      <c r="B9104" s="12">
        <v>333</v>
      </c>
      <c r="C9104" s="426">
        <v>2.4857142857142853</v>
      </c>
      <c r="D9104" s="426">
        <v>27.208288888888891</v>
      </c>
      <c r="E9104" s="14">
        <v>3.6827854962633668</v>
      </c>
      <c r="F9104" s="14">
        <v>0</v>
      </c>
    </row>
    <row r="9105" spans="1:6" x14ac:dyDescent="0.3">
      <c r="A9105" s="425">
        <v>50739</v>
      </c>
      <c r="B9105" s="12">
        <v>334</v>
      </c>
      <c r="C9105" s="426">
        <v>1.9000000000000001</v>
      </c>
      <c r="D9105" s="426">
        <v>27.154244444444448</v>
      </c>
      <c r="E9105" s="14">
        <v>3.6590600611496886</v>
      </c>
      <c r="F9105" s="14">
        <v>0</v>
      </c>
    </row>
    <row r="9106" spans="1:6" x14ac:dyDescent="0.3">
      <c r="A9106" s="425">
        <v>50740</v>
      </c>
      <c r="B9106" s="12">
        <v>335</v>
      </c>
      <c r="C9106" s="426">
        <v>5.73</v>
      </c>
      <c r="D9106" s="426">
        <v>27.05468888888889</v>
      </c>
      <c r="E9106" s="14">
        <v>3.6156967576905301</v>
      </c>
      <c r="F9106" s="14">
        <v>0</v>
      </c>
    </row>
    <row r="9107" spans="1:6" x14ac:dyDescent="0.3">
      <c r="A9107" s="425">
        <v>50741</v>
      </c>
      <c r="B9107" s="12">
        <v>336</v>
      </c>
      <c r="C9107" s="426">
        <v>2.0062500000000001</v>
      </c>
      <c r="D9107" s="426">
        <v>27.037622222222222</v>
      </c>
      <c r="E9107" s="14">
        <v>3.6083074044568311</v>
      </c>
      <c r="F9107" s="14">
        <v>0</v>
      </c>
    </row>
    <row r="9108" spans="1:6" x14ac:dyDescent="0.3">
      <c r="A9108" s="425">
        <v>50742</v>
      </c>
      <c r="B9108" s="12">
        <v>337</v>
      </c>
      <c r="C9108" s="426">
        <v>5.9555555555555557</v>
      </c>
      <c r="D9108" s="426">
        <v>26.885159999999999</v>
      </c>
      <c r="E9108" s="14">
        <v>3.5428700864866185</v>
      </c>
      <c r="F9108" s="14">
        <v>0</v>
      </c>
    </row>
    <row r="9109" spans="1:6" x14ac:dyDescent="0.3">
      <c r="A9109" s="425">
        <v>50743</v>
      </c>
      <c r="B9109" s="12">
        <v>338</v>
      </c>
      <c r="C9109" s="426">
        <v>7.4611111111111121</v>
      </c>
      <c r="D9109" s="426">
        <v>27.02084</v>
      </c>
      <c r="E9109" s="14">
        <v>3.6010538473260261</v>
      </c>
      <c r="F9109" s="14">
        <v>0</v>
      </c>
    </row>
    <row r="9110" spans="1:6" x14ac:dyDescent="0.3">
      <c r="A9110" s="425">
        <v>50744</v>
      </c>
      <c r="B9110" s="12">
        <v>339</v>
      </c>
      <c r="C9110" s="426">
        <v>4.9000000000000004</v>
      </c>
      <c r="D9110" s="426">
        <v>26.821159999999999</v>
      </c>
      <c r="E9110" s="14">
        <v>3.5157080229314448</v>
      </c>
      <c r="F9110" s="14">
        <v>0</v>
      </c>
    </row>
    <row r="9111" spans="1:6" x14ac:dyDescent="0.3">
      <c r="A9111" s="425">
        <v>50745</v>
      </c>
      <c r="B9111" s="12">
        <v>340</v>
      </c>
      <c r="C9111" s="426">
        <v>5.2555555555555555</v>
      </c>
      <c r="D9111" s="426">
        <v>26.910760000000003</v>
      </c>
      <c r="E9111" s="14">
        <v>3.553785661417439</v>
      </c>
      <c r="F9111" s="14">
        <v>0</v>
      </c>
    </row>
    <row r="9112" spans="1:6" x14ac:dyDescent="0.3">
      <c r="A9112" s="425">
        <v>50746</v>
      </c>
      <c r="B9112" s="12">
        <v>341</v>
      </c>
      <c r="C9112" s="426">
        <v>3.35</v>
      </c>
      <c r="D9112" s="426">
        <v>27.031933333333335</v>
      </c>
      <c r="E9112" s="14">
        <v>3.6058471676280446</v>
      </c>
      <c r="F9112" s="14">
        <v>0</v>
      </c>
    </row>
    <row r="9113" spans="1:6" x14ac:dyDescent="0.3">
      <c r="A9113" s="425">
        <v>50747</v>
      </c>
      <c r="B9113" s="12">
        <v>342</v>
      </c>
      <c r="C9113" s="426">
        <v>3.0333333333333332</v>
      </c>
      <c r="D9113" s="426">
        <v>27.188377777777774</v>
      </c>
      <c r="E9113" s="14">
        <v>3.6740293481119477</v>
      </c>
      <c r="F9113" s="14">
        <v>0</v>
      </c>
    </row>
    <row r="9114" spans="1:6" x14ac:dyDescent="0.3">
      <c r="A9114" s="425">
        <v>50748</v>
      </c>
      <c r="B9114" s="12">
        <v>343</v>
      </c>
      <c r="C9114" s="426">
        <v>6.1428571428571432</v>
      </c>
      <c r="D9114" s="426">
        <v>26.906777777777776</v>
      </c>
      <c r="E9114" s="14">
        <v>3.5520857765371234</v>
      </c>
      <c r="F9114" s="14">
        <v>0</v>
      </c>
    </row>
    <row r="9115" spans="1:6" x14ac:dyDescent="0.3">
      <c r="A9115" s="425">
        <v>50749</v>
      </c>
      <c r="B9115" s="12">
        <v>344</v>
      </c>
      <c r="C9115" s="426">
        <v>8.6083333333333325</v>
      </c>
      <c r="D9115" s="426">
        <v>26.77252</v>
      </c>
      <c r="E9115" s="14">
        <v>3.4951858795479032</v>
      </c>
      <c r="F9115" s="14">
        <v>0</v>
      </c>
    </row>
    <row r="9116" spans="1:6" x14ac:dyDescent="0.3">
      <c r="A9116" s="425">
        <v>50750</v>
      </c>
      <c r="B9116" s="12">
        <v>345</v>
      </c>
      <c r="C9116" s="426">
        <v>10.75</v>
      </c>
      <c r="D9116" s="426">
        <v>26.813479999999998</v>
      </c>
      <c r="E9116" s="14">
        <v>3.5124607414811226</v>
      </c>
      <c r="F9116" s="14">
        <v>0</v>
      </c>
    </row>
    <row r="9117" spans="1:6" x14ac:dyDescent="0.3">
      <c r="A9117" s="425">
        <v>50751</v>
      </c>
      <c r="B9117" s="12">
        <v>346</v>
      </c>
      <c r="C9117" s="426">
        <v>11.9</v>
      </c>
      <c r="D9117" s="426">
        <v>26.762280000000004</v>
      </c>
      <c r="E9117" s="14">
        <v>3.4908787278482825</v>
      </c>
      <c r="F9117" s="14">
        <v>0</v>
      </c>
    </row>
    <row r="9118" spans="1:6" x14ac:dyDescent="0.3">
      <c r="A9118" s="425">
        <v>50752</v>
      </c>
      <c r="B9118" s="12">
        <v>347</v>
      </c>
      <c r="C9118" s="426">
        <v>10.692857142857141</v>
      </c>
      <c r="D9118" s="426">
        <v>26.887720000000002</v>
      </c>
      <c r="E9118" s="14">
        <v>3.5439603379882318</v>
      </c>
      <c r="F9118" s="14">
        <v>0</v>
      </c>
    </row>
    <row r="9119" spans="1:6" x14ac:dyDescent="0.3">
      <c r="A9119" s="425">
        <v>50753</v>
      </c>
      <c r="B9119" s="12">
        <v>348</v>
      </c>
      <c r="C9119" s="426">
        <v>16.95</v>
      </c>
      <c r="D9119" s="426">
        <v>26.713639999999998</v>
      </c>
      <c r="E9119" s="14">
        <v>3.4704828510289714</v>
      </c>
      <c r="F9119" s="14">
        <v>0</v>
      </c>
    </row>
    <row r="9120" spans="1:6" x14ac:dyDescent="0.3">
      <c r="A9120" s="425">
        <v>50754</v>
      </c>
      <c r="B9120" s="12">
        <v>349</v>
      </c>
      <c r="C9120" s="426">
        <v>2.4500000000000002</v>
      </c>
      <c r="D9120" s="426">
        <v>26.83652</v>
      </c>
      <c r="E9120" s="14">
        <v>3.522210402537147</v>
      </c>
      <c r="F9120" s="14">
        <v>0</v>
      </c>
    </row>
    <row r="9121" spans="1:6" x14ac:dyDescent="0.3">
      <c r="A9121" s="425">
        <v>50755</v>
      </c>
      <c r="B9121" s="12">
        <v>350</v>
      </c>
      <c r="C9121" s="426">
        <v>15.488888888888889</v>
      </c>
      <c r="D9121" s="426">
        <v>26.997799999999998</v>
      </c>
      <c r="E9121" s="14">
        <v>3.5911159765983505</v>
      </c>
      <c r="F9121" s="14">
        <v>0</v>
      </c>
    </row>
    <row r="9122" spans="1:6" x14ac:dyDescent="0.3">
      <c r="A9122" s="425">
        <v>50756</v>
      </c>
      <c r="B9122" s="12">
        <v>351</v>
      </c>
      <c r="C9122" s="426">
        <v>7.4400000000000022</v>
      </c>
      <c r="D9122" s="426">
        <v>26.953000000000003</v>
      </c>
      <c r="E9122" s="14">
        <v>3.5718598572620572</v>
      </c>
      <c r="F9122" s="14">
        <v>0</v>
      </c>
    </row>
    <row r="9123" spans="1:6" x14ac:dyDescent="0.3">
      <c r="A9123" s="425">
        <v>50757</v>
      </c>
      <c r="B9123" s="12">
        <v>352</v>
      </c>
      <c r="C9123" s="426">
        <v>8.2499999999999982</v>
      </c>
      <c r="D9123" s="426">
        <v>26.959400000000002</v>
      </c>
      <c r="E9123" s="14">
        <v>3.5746052756087985</v>
      </c>
      <c r="F9123" s="14">
        <v>0</v>
      </c>
    </row>
    <row r="9124" spans="1:6" x14ac:dyDescent="0.3">
      <c r="A9124" s="425">
        <v>50758</v>
      </c>
      <c r="B9124" s="12">
        <v>353</v>
      </c>
      <c r="C9124" s="426">
        <v>16.485714285714288</v>
      </c>
      <c r="D9124" s="426">
        <v>26.785320000000002</v>
      </c>
      <c r="E9124" s="14">
        <v>3.5005763216698256</v>
      </c>
      <c r="F9124" s="14">
        <v>0</v>
      </c>
    </row>
    <row r="9125" spans="1:6" x14ac:dyDescent="0.3">
      <c r="A9125" s="425">
        <v>50759</v>
      </c>
      <c r="B9125" s="12">
        <v>354</v>
      </c>
      <c r="C9125" s="426">
        <v>7.46875</v>
      </c>
      <c r="D9125" s="426">
        <v>26.647933333333334</v>
      </c>
      <c r="E9125" s="14">
        <v>3.4430958083634895</v>
      </c>
      <c r="F9125" s="14">
        <v>0</v>
      </c>
    </row>
    <row r="9126" spans="1:6" x14ac:dyDescent="0.3">
      <c r="A9126" s="425">
        <v>50760</v>
      </c>
      <c r="B9126" s="12">
        <v>355</v>
      </c>
      <c r="C9126" s="426">
        <v>8.1000000000000014</v>
      </c>
      <c r="D9126" s="426">
        <v>26.995240000000003</v>
      </c>
      <c r="E9126" s="14">
        <v>3.5900132253627581</v>
      </c>
      <c r="F9126" s="14">
        <v>0</v>
      </c>
    </row>
    <row r="9127" spans="1:6" x14ac:dyDescent="0.3">
      <c r="A9127" s="425">
        <v>50761</v>
      </c>
      <c r="B9127" s="12">
        <v>356</v>
      </c>
      <c r="C9127" s="426">
        <v>3.5944444444444446</v>
      </c>
      <c r="D9127" s="426">
        <v>26.773800000000001</v>
      </c>
      <c r="E9127" s="14">
        <v>3.4957245985916239</v>
      </c>
      <c r="F9127" s="14">
        <v>0</v>
      </c>
    </row>
    <row r="9128" spans="1:6" x14ac:dyDescent="0.3">
      <c r="A9128" s="425">
        <v>50762</v>
      </c>
      <c r="B9128" s="12">
        <v>357</v>
      </c>
      <c r="C9128" s="426">
        <v>6.1437499999999998</v>
      </c>
      <c r="D9128" s="426">
        <v>26.821800000000003</v>
      </c>
      <c r="E9128" s="14">
        <v>3.515978747311348</v>
      </c>
      <c r="F9128" s="14">
        <v>0</v>
      </c>
    </row>
    <row r="9129" spans="1:6" x14ac:dyDescent="0.3">
      <c r="A9129" s="425">
        <v>50763</v>
      </c>
      <c r="B9129" s="12">
        <v>358</v>
      </c>
      <c r="C9129" s="426">
        <v>5.9333333333333336</v>
      </c>
      <c r="D9129" s="426">
        <v>26.83652</v>
      </c>
      <c r="E9129" s="14">
        <v>3.522210402537147</v>
      </c>
      <c r="F9129" s="14">
        <v>0</v>
      </c>
    </row>
    <row r="9130" spans="1:6" x14ac:dyDescent="0.3">
      <c r="A9130" s="425">
        <v>50764</v>
      </c>
      <c r="B9130" s="12">
        <v>359</v>
      </c>
      <c r="C9130" s="426">
        <v>7.5625</v>
      </c>
      <c r="D9130" s="426">
        <v>26.577960000000004</v>
      </c>
      <c r="E9130" s="14">
        <v>3.414138788927795</v>
      </c>
      <c r="F9130" s="14">
        <v>0</v>
      </c>
    </row>
    <row r="9131" spans="1:6" x14ac:dyDescent="0.3">
      <c r="A9131" s="425">
        <v>50765</v>
      </c>
      <c r="B9131" s="12">
        <v>360</v>
      </c>
      <c r="C9131" s="426">
        <v>5.8611111111111107</v>
      </c>
      <c r="D9131" s="426">
        <v>26.852733333333333</v>
      </c>
      <c r="E9131" s="14">
        <v>3.5290853374816913</v>
      </c>
      <c r="F9131" s="14">
        <v>0</v>
      </c>
    </row>
    <row r="9132" spans="1:6" x14ac:dyDescent="0.3">
      <c r="A9132" s="425">
        <v>50766</v>
      </c>
      <c r="B9132" s="12">
        <v>361</v>
      </c>
      <c r="C9132" s="426">
        <v>7.8166666666666664</v>
      </c>
      <c r="D9132" s="426">
        <v>26.881177777777779</v>
      </c>
      <c r="E9132" s="14">
        <v>3.5411747163670042</v>
      </c>
      <c r="F9132" s="14">
        <v>0</v>
      </c>
    </row>
    <row r="9133" spans="1:6" x14ac:dyDescent="0.3">
      <c r="A9133" s="425">
        <v>50767</v>
      </c>
      <c r="B9133" s="12">
        <v>362</v>
      </c>
      <c r="C9133" s="426">
        <v>6.614285714285713</v>
      </c>
      <c r="D9133" s="426">
        <v>26.572200000000002</v>
      </c>
      <c r="E9133" s="14">
        <v>3.4117646914853328</v>
      </c>
      <c r="F9133" s="14">
        <v>0</v>
      </c>
    </row>
    <row r="9134" spans="1:6" x14ac:dyDescent="0.3">
      <c r="A9134" s="425">
        <v>50768</v>
      </c>
      <c r="B9134" s="12">
        <v>363</v>
      </c>
      <c r="C9134" s="426">
        <v>11.285714285714286</v>
      </c>
      <c r="D9134" s="426">
        <v>26.650777777777776</v>
      </c>
      <c r="E9134" s="14">
        <v>3.4442774662483098</v>
      </c>
      <c r="F9134" s="14">
        <v>0</v>
      </c>
    </row>
    <row r="9135" spans="1:6" x14ac:dyDescent="0.3">
      <c r="A9135" s="425">
        <v>50769</v>
      </c>
      <c r="B9135" s="12">
        <v>364</v>
      </c>
      <c r="C9135" s="426">
        <v>8.18888888888889</v>
      </c>
      <c r="D9135" s="426">
        <v>26.443133333333332</v>
      </c>
      <c r="E9135" s="14">
        <v>3.3589477497635163</v>
      </c>
      <c r="F9135" s="14">
        <v>0</v>
      </c>
    </row>
    <row r="9136" spans="1:6" x14ac:dyDescent="0.3">
      <c r="A9136" s="425">
        <v>50770</v>
      </c>
      <c r="B9136" s="12">
        <v>365</v>
      </c>
      <c r="C9136" s="426">
        <v>3.5124999999999997</v>
      </c>
      <c r="D9136" s="426">
        <v>26.63086666666667</v>
      </c>
      <c r="E9136" s="14">
        <v>3.436013319501412</v>
      </c>
      <c r="F9136" s="14">
        <v>0</v>
      </c>
    </row>
    <row r="9137" spans="1:6" x14ac:dyDescent="0.3">
      <c r="A9137" s="425">
        <v>50771</v>
      </c>
      <c r="B9137" s="12">
        <v>1</v>
      </c>
      <c r="C9137" s="426">
        <v>19</v>
      </c>
      <c r="D9137" s="426">
        <v>26.366333333333337</v>
      </c>
      <c r="E9137" s="14">
        <v>3.32786426308886</v>
      </c>
      <c r="F9137" s="14">
        <v>0</v>
      </c>
    </row>
    <row r="9138" spans="1:6" x14ac:dyDescent="0.3">
      <c r="A9138" s="425">
        <v>50772</v>
      </c>
      <c r="B9138" s="12">
        <v>2</v>
      </c>
      <c r="C9138" s="426">
        <v>25.112500000000001</v>
      </c>
      <c r="D9138" s="426">
        <v>26.391080000000002</v>
      </c>
      <c r="E9138" s="14">
        <v>3.3378520236023852</v>
      </c>
      <c r="F9138" s="14">
        <v>0</v>
      </c>
    </row>
    <row r="9139" spans="1:6" x14ac:dyDescent="0.3">
      <c r="A9139" s="425">
        <v>50773</v>
      </c>
      <c r="B9139" s="12">
        <v>3</v>
      </c>
      <c r="C9139" s="426">
        <v>6.625</v>
      </c>
      <c r="D9139" s="426">
        <v>26.649640000000005</v>
      </c>
      <c r="E9139" s="14">
        <v>3.4438047604652868</v>
      </c>
      <c r="F9139" s="14">
        <v>0</v>
      </c>
    </row>
    <row r="9140" spans="1:6" x14ac:dyDescent="0.3">
      <c r="A9140" s="425">
        <v>50774</v>
      </c>
      <c r="B9140" s="12">
        <v>4</v>
      </c>
      <c r="C9140" s="426">
        <v>4.6187500000000004</v>
      </c>
      <c r="D9140" s="426">
        <v>26.739240000000002</v>
      </c>
      <c r="E9140" s="14">
        <v>3.4812045339453439</v>
      </c>
      <c r="F9140" s="14">
        <v>0</v>
      </c>
    </row>
    <row r="9141" spans="1:6" x14ac:dyDescent="0.3">
      <c r="A9141" s="425">
        <v>50775</v>
      </c>
      <c r="B9141" s="12">
        <v>5</v>
      </c>
      <c r="C9141" s="426">
        <v>4.8722222222222227</v>
      </c>
      <c r="D9141" s="426">
        <v>26.536999999999999</v>
      </c>
      <c r="E9141" s="14">
        <v>3.3972878730950749</v>
      </c>
      <c r="F9141" s="14">
        <v>0</v>
      </c>
    </row>
    <row r="9142" spans="1:6" x14ac:dyDescent="0.3">
      <c r="A9142" s="425">
        <v>50776</v>
      </c>
      <c r="B9142" s="12">
        <v>6</v>
      </c>
      <c r="C9142" s="426">
        <v>2.1111111111111112</v>
      </c>
      <c r="D9142" s="426">
        <v>26.64452</v>
      </c>
      <c r="E9142" s="14">
        <v>3.441678287793565</v>
      </c>
      <c r="F9142" s="14">
        <v>0</v>
      </c>
    </row>
    <row r="9143" spans="1:6" x14ac:dyDescent="0.3">
      <c r="A9143" s="425">
        <v>50777</v>
      </c>
      <c r="B9143" s="12">
        <v>7</v>
      </c>
      <c r="C9143" s="426">
        <v>3.9649999999999999</v>
      </c>
      <c r="D9143" s="426">
        <v>26.69828</v>
      </c>
      <c r="E9143" s="14">
        <v>3.4640636859608467</v>
      </c>
      <c r="F9143" s="14">
        <v>0</v>
      </c>
    </row>
    <row r="9144" spans="1:6" x14ac:dyDescent="0.3">
      <c r="A9144" s="425">
        <v>50778</v>
      </c>
      <c r="B9144" s="12">
        <v>8</v>
      </c>
      <c r="C9144" s="426">
        <v>6.1150000000000002</v>
      </c>
      <c r="D9144" s="426">
        <v>26.723880000000001</v>
      </c>
      <c r="E9144" s="14">
        <v>3.4747680619895815</v>
      </c>
      <c r="F9144" s="14">
        <v>0</v>
      </c>
    </row>
    <row r="9145" spans="1:6" x14ac:dyDescent="0.3">
      <c r="A9145" s="425">
        <v>50779</v>
      </c>
      <c r="B9145" s="12">
        <v>9</v>
      </c>
      <c r="C9145" s="426">
        <v>7.5299999999999994</v>
      </c>
      <c r="D9145" s="426">
        <v>26.51652</v>
      </c>
      <c r="E9145" s="14">
        <v>3.3888899358487299</v>
      </c>
      <c r="F9145" s="14">
        <v>0</v>
      </c>
    </row>
    <row r="9146" spans="1:6" x14ac:dyDescent="0.3">
      <c r="A9146" s="425">
        <v>50780</v>
      </c>
      <c r="B9146" s="12">
        <v>10</v>
      </c>
      <c r="C9146" s="426">
        <v>8.5500000000000007</v>
      </c>
      <c r="D9146" s="426">
        <v>26.462760000000003</v>
      </c>
      <c r="E9146" s="14">
        <v>3.3669325236415926</v>
      </c>
      <c r="F9146" s="14">
        <v>0</v>
      </c>
    </row>
    <row r="9147" spans="1:6" x14ac:dyDescent="0.3">
      <c r="A9147" s="425">
        <v>50781</v>
      </c>
      <c r="B9147" s="12">
        <v>11</v>
      </c>
      <c r="C9147" s="426">
        <v>11.172222222222222</v>
      </c>
      <c r="D9147" s="426">
        <v>26.621480000000002</v>
      </c>
      <c r="E9147" s="14">
        <v>3.4321233987446815</v>
      </c>
      <c r="F9147" s="14">
        <v>0</v>
      </c>
    </row>
    <row r="9148" spans="1:6" x14ac:dyDescent="0.3">
      <c r="A9148" s="425">
        <v>50782</v>
      </c>
      <c r="B9148" s="12">
        <v>12</v>
      </c>
      <c r="C9148" s="426">
        <v>9.8555555555555561</v>
      </c>
      <c r="D9148" s="426">
        <v>26.539560000000002</v>
      </c>
      <c r="E9148" s="14">
        <v>3.3983389046961685</v>
      </c>
      <c r="F9148" s="14">
        <v>0</v>
      </c>
    </row>
    <row r="9149" spans="1:6" x14ac:dyDescent="0.3">
      <c r="A9149" s="425">
        <v>50783</v>
      </c>
      <c r="B9149" s="12">
        <v>13</v>
      </c>
      <c r="C9149" s="426">
        <v>5.4</v>
      </c>
      <c r="D9149" s="426">
        <v>26.60868</v>
      </c>
      <c r="E9149" s="14">
        <v>3.4268251894577695</v>
      </c>
      <c r="F9149" s="14">
        <v>0</v>
      </c>
    </row>
    <row r="9150" spans="1:6" x14ac:dyDescent="0.3">
      <c r="A9150" s="425">
        <v>50784</v>
      </c>
      <c r="B9150" s="12">
        <v>14</v>
      </c>
      <c r="C9150" s="426">
        <v>3.3875000000000002</v>
      </c>
      <c r="D9150" s="426">
        <v>26.636839999999999</v>
      </c>
      <c r="E9150" s="14">
        <v>3.4384907364441695</v>
      </c>
      <c r="F9150" s="14">
        <v>0</v>
      </c>
    </row>
    <row r="9151" spans="1:6" x14ac:dyDescent="0.3">
      <c r="A9151" s="425">
        <v>50785</v>
      </c>
      <c r="B9151" s="12">
        <v>15</v>
      </c>
      <c r="C9151" s="426">
        <v>19.542857142857144</v>
      </c>
      <c r="D9151" s="426">
        <v>26.316839999999999</v>
      </c>
      <c r="E9151" s="14">
        <v>3.3079685746657641</v>
      </c>
      <c r="F9151" s="14">
        <v>0</v>
      </c>
    </row>
    <row r="9152" spans="1:6" x14ac:dyDescent="0.3">
      <c r="A9152" s="425">
        <v>50786</v>
      </c>
      <c r="B9152" s="12">
        <v>16</v>
      </c>
      <c r="C9152" s="426">
        <v>12.549999999999999</v>
      </c>
      <c r="D9152" s="426">
        <v>26.575400000000002</v>
      </c>
      <c r="E9152" s="14">
        <v>3.4130834551385565</v>
      </c>
      <c r="F9152" s="14">
        <v>0</v>
      </c>
    </row>
    <row r="9153" spans="1:6" x14ac:dyDescent="0.3">
      <c r="A9153" s="425">
        <v>50787</v>
      </c>
      <c r="B9153" s="12">
        <v>17</v>
      </c>
      <c r="C9153" s="426">
        <v>8</v>
      </c>
      <c r="D9153" s="426">
        <v>26.636839999999999</v>
      </c>
      <c r="E9153" s="14">
        <v>3.4384907364441695</v>
      </c>
      <c r="F9153" s="14">
        <v>0</v>
      </c>
    </row>
    <row r="9154" spans="1:6" x14ac:dyDescent="0.3">
      <c r="A9154" s="425">
        <v>50788</v>
      </c>
      <c r="B9154" s="12">
        <v>18</v>
      </c>
      <c r="C9154" s="426">
        <v>15.622222222222222</v>
      </c>
      <c r="D9154" s="426">
        <v>26.59844</v>
      </c>
      <c r="E9154" s="14">
        <v>3.4225917941745738</v>
      </c>
      <c r="F9154" s="14">
        <v>0</v>
      </c>
    </row>
    <row r="9155" spans="1:6" x14ac:dyDescent="0.3">
      <c r="A9155" s="425">
        <v>50789</v>
      </c>
      <c r="B9155" s="12">
        <v>19</v>
      </c>
      <c r="C9155" s="426">
        <v>5.54</v>
      </c>
      <c r="D9155" s="426">
        <v>26.368040000000001</v>
      </c>
      <c r="E9155" s="14">
        <v>3.3285522193021064</v>
      </c>
      <c r="F9155" s="14">
        <v>0</v>
      </c>
    </row>
    <row r="9156" spans="1:6" x14ac:dyDescent="0.3">
      <c r="A9156" s="425">
        <v>50790</v>
      </c>
      <c r="B9156" s="12">
        <v>20</v>
      </c>
      <c r="C9156" s="426">
        <v>7.6950000000000003</v>
      </c>
      <c r="D9156" s="426">
        <v>26.475559999999998</v>
      </c>
      <c r="E9156" s="14">
        <v>3.3721490359723365</v>
      </c>
      <c r="F9156" s="14">
        <v>0</v>
      </c>
    </row>
    <row r="9157" spans="1:6" x14ac:dyDescent="0.3">
      <c r="A9157" s="425">
        <v>50791</v>
      </c>
      <c r="B9157" s="12">
        <v>21</v>
      </c>
      <c r="C9157" s="426">
        <v>2.5062500000000001</v>
      </c>
      <c r="D9157" s="426">
        <v>26.713639999999998</v>
      </c>
      <c r="E9157" s="14">
        <v>3.4704828510289718</v>
      </c>
      <c r="F9157" s="14">
        <v>0</v>
      </c>
    </row>
    <row r="9158" spans="1:6" x14ac:dyDescent="0.3">
      <c r="A9158" s="425">
        <v>50792</v>
      </c>
      <c r="B9158" s="12">
        <v>22</v>
      </c>
      <c r="C9158" s="426">
        <v>12.11</v>
      </c>
      <c r="D9158" s="426">
        <v>26.626600000000003</v>
      </c>
      <c r="E9158" s="14">
        <v>3.4342446945165999</v>
      </c>
      <c r="F9158" s="14">
        <v>0</v>
      </c>
    </row>
    <row r="9159" spans="1:6" x14ac:dyDescent="0.3">
      <c r="A9159" s="425">
        <v>50793</v>
      </c>
      <c r="B9159" s="12">
        <v>23</v>
      </c>
      <c r="C9159" s="426">
        <v>5.6444444444444439</v>
      </c>
      <c r="D9159" s="426">
        <v>26.721320000000002</v>
      </c>
      <c r="E9159" s="14">
        <v>3.473696326564276</v>
      </c>
      <c r="F9159" s="14">
        <v>0</v>
      </c>
    </row>
    <row r="9160" spans="1:6" x14ac:dyDescent="0.3">
      <c r="A9160" s="425">
        <v>50794</v>
      </c>
      <c r="B9160" s="12">
        <v>24</v>
      </c>
      <c r="C9160" s="426">
        <v>1.03125</v>
      </c>
      <c r="D9160" s="426">
        <v>26.667559999999998</v>
      </c>
      <c r="E9160" s="14">
        <v>3.451256480250513</v>
      </c>
      <c r="F9160" s="14">
        <v>0</v>
      </c>
    </row>
    <row r="9161" spans="1:6" x14ac:dyDescent="0.3">
      <c r="A9161" s="425">
        <v>50795</v>
      </c>
      <c r="B9161" s="12">
        <v>25</v>
      </c>
      <c r="C9161" s="426">
        <v>3.2600000000000002</v>
      </c>
      <c r="D9161" s="426">
        <v>26.734120000000004</v>
      </c>
      <c r="E9161" s="14">
        <v>3.4790578889487258</v>
      </c>
      <c r="F9161" s="14">
        <v>0</v>
      </c>
    </row>
    <row r="9162" spans="1:6" x14ac:dyDescent="0.3">
      <c r="A9162" s="425">
        <v>50796</v>
      </c>
      <c r="B9162" s="12">
        <v>26</v>
      </c>
      <c r="C9162" s="426">
        <v>4.6375000000000002</v>
      </c>
      <c r="D9162" s="426">
        <v>26.585639999999998</v>
      </c>
      <c r="E9162" s="14">
        <v>3.4173065125242172</v>
      </c>
      <c r="F9162" s="14">
        <v>0</v>
      </c>
    </row>
    <row r="9163" spans="1:6" x14ac:dyDescent="0.3">
      <c r="A9163" s="425">
        <v>50797</v>
      </c>
      <c r="B9163" s="12">
        <v>27</v>
      </c>
      <c r="C9163" s="426">
        <v>12.264999999999999</v>
      </c>
      <c r="D9163" s="426">
        <v>26.59076</v>
      </c>
      <c r="E9163" s="14">
        <v>3.4194197637058745</v>
      </c>
      <c r="F9163" s="14">
        <v>0</v>
      </c>
    </row>
    <row r="9164" spans="1:6" x14ac:dyDescent="0.3">
      <c r="A9164" s="425">
        <v>50798</v>
      </c>
      <c r="B9164" s="12">
        <v>28</v>
      </c>
      <c r="C9164" s="426">
        <v>2.1222222222222222</v>
      </c>
      <c r="D9164" s="426">
        <v>26.529320000000002</v>
      </c>
      <c r="E9164" s="14">
        <v>3.3941364978127977</v>
      </c>
      <c r="F9164" s="14">
        <v>0</v>
      </c>
    </row>
    <row r="9165" spans="1:6" x14ac:dyDescent="0.3">
      <c r="A9165" s="425">
        <v>50799</v>
      </c>
      <c r="B9165" s="12">
        <v>29</v>
      </c>
      <c r="C9165" s="426">
        <v>4.9849999999999994</v>
      </c>
      <c r="D9165" s="426">
        <v>26.465888888888891</v>
      </c>
      <c r="E9165" s="14">
        <v>3.3682070110553153</v>
      </c>
      <c r="F9165" s="14">
        <v>0</v>
      </c>
    </row>
    <row r="9166" spans="1:6" x14ac:dyDescent="0.3">
      <c r="A9166" s="425">
        <v>50800</v>
      </c>
      <c r="B9166" s="12">
        <v>30</v>
      </c>
      <c r="C9166" s="426">
        <v>23.512499999999999</v>
      </c>
      <c r="D9166" s="426">
        <v>26.639400000000002</v>
      </c>
      <c r="E9166" s="14">
        <v>3.4395529659074855</v>
      </c>
      <c r="F9166" s="14">
        <v>0</v>
      </c>
    </row>
    <row r="9167" spans="1:6" x14ac:dyDescent="0.3">
      <c r="A9167" s="425">
        <v>50801</v>
      </c>
      <c r="B9167" s="12">
        <v>31</v>
      </c>
      <c r="C9167" s="426">
        <v>7.1099999999999994</v>
      </c>
      <c r="D9167" s="426">
        <v>26.398759999999999</v>
      </c>
      <c r="E9167" s="14">
        <v>3.3409570895002476</v>
      </c>
      <c r="F9167" s="14">
        <v>0</v>
      </c>
    </row>
    <row r="9168" spans="1:6" x14ac:dyDescent="0.3">
      <c r="A9168" s="425">
        <v>50802</v>
      </c>
      <c r="B9168" s="12">
        <v>32</v>
      </c>
      <c r="C9168" s="426">
        <v>12.071428571428571</v>
      </c>
      <c r="D9168" s="426">
        <v>26.398759999999999</v>
      </c>
      <c r="E9168" s="14">
        <v>3.3137948367400822</v>
      </c>
      <c r="F9168" s="14">
        <v>0</v>
      </c>
    </row>
    <row r="9169" spans="1:6" x14ac:dyDescent="0.3">
      <c r="A9169" s="425">
        <v>50803</v>
      </c>
      <c r="B9169" s="12">
        <v>33</v>
      </c>
      <c r="C9169" s="426">
        <v>16.84375</v>
      </c>
      <c r="D9169" s="426">
        <v>26.304040000000004</v>
      </c>
      <c r="E9169" s="14">
        <v>3.2759880825449814</v>
      </c>
      <c r="F9169" s="14">
        <v>0</v>
      </c>
    </row>
    <row r="9170" spans="1:6" x14ac:dyDescent="0.3">
      <c r="A9170" s="425">
        <v>50804</v>
      </c>
      <c r="B9170" s="12">
        <v>34</v>
      </c>
      <c r="C9170" s="426">
        <v>8.9500000000000011</v>
      </c>
      <c r="D9170" s="426">
        <v>26.457639999999998</v>
      </c>
      <c r="E9170" s="14">
        <v>3.3374914326724672</v>
      </c>
      <c r="F9170" s="14">
        <v>0</v>
      </c>
    </row>
    <row r="9171" spans="1:6" x14ac:dyDescent="0.3">
      <c r="A9171" s="425">
        <v>50805</v>
      </c>
      <c r="B9171" s="12">
        <v>35</v>
      </c>
      <c r="C9171" s="426">
        <v>3.4833333333333334</v>
      </c>
      <c r="D9171" s="426">
        <v>26.48836</v>
      </c>
      <c r="E9171" s="14">
        <v>3.349914383142397</v>
      </c>
      <c r="F9171" s="14">
        <v>0</v>
      </c>
    </row>
    <row r="9172" spans="1:6" x14ac:dyDescent="0.3">
      <c r="A9172" s="425">
        <v>50806</v>
      </c>
      <c r="B9172" s="12">
        <v>36</v>
      </c>
      <c r="C9172" s="426">
        <v>8.6</v>
      </c>
      <c r="D9172" s="426">
        <v>26.403880000000001</v>
      </c>
      <c r="E9172" s="14">
        <v>3.315849465378963</v>
      </c>
      <c r="F9172" s="14">
        <v>0</v>
      </c>
    </row>
    <row r="9173" spans="1:6" x14ac:dyDescent="0.3">
      <c r="A9173" s="425">
        <v>50807</v>
      </c>
      <c r="B9173" s="12">
        <v>37</v>
      </c>
      <c r="C9173" s="426">
        <v>5.5277777777777777</v>
      </c>
      <c r="D9173" s="426">
        <v>26.659880000000001</v>
      </c>
      <c r="E9173" s="14">
        <v>3.4200281414433102</v>
      </c>
      <c r="F9173" s="14">
        <v>0</v>
      </c>
    </row>
    <row r="9174" spans="1:6" x14ac:dyDescent="0.3">
      <c r="A9174" s="425">
        <v>50808</v>
      </c>
      <c r="B9174" s="12">
        <v>38</v>
      </c>
      <c r="C9174" s="426">
        <v>10.029999999999999</v>
      </c>
      <c r="D9174" s="426">
        <v>26.50628</v>
      </c>
      <c r="E9174" s="14">
        <v>3.3571799729257874</v>
      </c>
      <c r="F9174" s="14">
        <v>0</v>
      </c>
    </row>
    <row r="9175" spans="1:6" x14ac:dyDescent="0.3">
      <c r="A9175" s="425">
        <v>50809</v>
      </c>
      <c r="B9175" s="12">
        <v>39</v>
      </c>
      <c r="C9175" s="426">
        <v>10.78888888888889</v>
      </c>
      <c r="D9175" s="426">
        <v>26.508839999999999</v>
      </c>
      <c r="E9175" s="14">
        <v>3.3582190499716496</v>
      </c>
      <c r="F9175" s="14">
        <v>0</v>
      </c>
    </row>
    <row r="9176" spans="1:6" x14ac:dyDescent="0.3">
      <c r="A9176" s="425">
        <v>50810</v>
      </c>
      <c r="B9176" s="12">
        <v>40</v>
      </c>
      <c r="C9176" s="426">
        <v>6.58</v>
      </c>
      <c r="D9176" s="426">
        <v>26.542120000000004</v>
      </c>
      <c r="E9176" s="14">
        <v>3.3717529040419318</v>
      </c>
      <c r="F9176" s="14">
        <v>0</v>
      </c>
    </row>
    <row r="9177" spans="1:6" x14ac:dyDescent="0.3">
      <c r="A9177" s="425">
        <v>50811</v>
      </c>
      <c r="B9177" s="12">
        <v>41</v>
      </c>
      <c r="C9177" s="426">
        <v>6.5055555555555555</v>
      </c>
      <c r="D9177" s="426">
        <v>26.437159999999999</v>
      </c>
      <c r="E9177" s="14">
        <v>3.3292321462019645</v>
      </c>
      <c r="F9177" s="14">
        <v>0</v>
      </c>
    </row>
    <row r="9178" spans="1:6" x14ac:dyDescent="0.3">
      <c r="A9178" s="425">
        <v>50812</v>
      </c>
      <c r="B9178" s="12">
        <v>42</v>
      </c>
      <c r="C9178" s="426">
        <v>10.490000000000002</v>
      </c>
      <c r="D9178" s="426">
        <v>26.411559999999998</v>
      </c>
      <c r="E9178" s="14">
        <v>3.3189335303552912</v>
      </c>
      <c r="F9178" s="14">
        <v>0</v>
      </c>
    </row>
    <row r="9179" spans="1:6" x14ac:dyDescent="0.3">
      <c r="A9179" s="425">
        <v>50813</v>
      </c>
      <c r="B9179" s="12">
        <v>43</v>
      </c>
      <c r="C9179" s="426">
        <v>17.12777777777778</v>
      </c>
      <c r="D9179" s="426">
        <v>26.352679999999999</v>
      </c>
      <c r="E9179" s="14">
        <v>3.2953540715741592</v>
      </c>
      <c r="F9179" s="14">
        <v>0</v>
      </c>
    </row>
    <row r="9180" spans="1:6" x14ac:dyDescent="0.3">
      <c r="A9180" s="425">
        <v>50814</v>
      </c>
      <c r="B9180" s="12">
        <v>44</v>
      </c>
      <c r="C9180" s="426">
        <v>5.0250000000000004</v>
      </c>
      <c r="D9180" s="426">
        <v>26.401320000000002</v>
      </c>
      <c r="E9180" s="14">
        <v>3.3148220096089664</v>
      </c>
      <c r="F9180" s="14">
        <v>0</v>
      </c>
    </row>
    <row r="9181" spans="1:6" x14ac:dyDescent="0.3">
      <c r="A9181" s="425">
        <v>50815</v>
      </c>
      <c r="B9181" s="12">
        <v>45</v>
      </c>
      <c r="C9181" s="426">
        <v>17.324999999999999</v>
      </c>
      <c r="D9181" s="426">
        <v>26.377711111111111</v>
      </c>
      <c r="E9181" s="14">
        <v>3.3053599155901288</v>
      </c>
      <c r="F9181" s="14">
        <v>0</v>
      </c>
    </row>
    <row r="9182" spans="1:6" x14ac:dyDescent="0.3">
      <c r="A9182" s="425">
        <v>50816</v>
      </c>
      <c r="B9182" s="12">
        <v>46</v>
      </c>
      <c r="C9182" s="426">
        <v>1.9666666666666666</v>
      </c>
      <c r="D9182" s="426">
        <v>26.389088888888889</v>
      </c>
      <c r="E9182" s="14">
        <v>3.3099169585459203</v>
      </c>
      <c r="F9182" s="14">
        <v>0</v>
      </c>
    </row>
    <row r="9183" spans="1:6" x14ac:dyDescent="0.3">
      <c r="A9183" s="425">
        <v>50817</v>
      </c>
      <c r="B9183" s="12">
        <v>47</v>
      </c>
      <c r="C9183" s="426">
        <v>11.284999999999998</v>
      </c>
      <c r="D9183" s="426">
        <v>26.329640000000005</v>
      </c>
      <c r="E9183" s="14">
        <v>3.2861680109529412</v>
      </c>
      <c r="F9183" s="14">
        <v>0</v>
      </c>
    </row>
    <row r="9184" spans="1:6" x14ac:dyDescent="0.3">
      <c r="A9184" s="425">
        <v>50818</v>
      </c>
      <c r="B9184" s="12">
        <v>48</v>
      </c>
      <c r="C9184" s="426">
        <v>5.7700000000000005</v>
      </c>
      <c r="D9184" s="426">
        <v>26.283560000000001</v>
      </c>
      <c r="E9184" s="14">
        <v>3.2678644387754767</v>
      </c>
      <c r="F9184" s="14">
        <v>0</v>
      </c>
    </row>
    <row r="9185" spans="1:6" x14ac:dyDescent="0.3">
      <c r="A9185" s="425">
        <v>50819</v>
      </c>
      <c r="B9185" s="12">
        <v>49</v>
      </c>
      <c r="C9185" s="426">
        <v>14.875</v>
      </c>
      <c r="D9185" s="426">
        <v>26.311720000000001</v>
      </c>
      <c r="E9185" s="14">
        <v>3.279039099799665</v>
      </c>
      <c r="F9185" s="14">
        <v>0</v>
      </c>
    </row>
    <row r="9186" spans="1:6" x14ac:dyDescent="0.3">
      <c r="A9186" s="425">
        <v>50820</v>
      </c>
      <c r="B9186" s="12">
        <v>50</v>
      </c>
      <c r="C9186" s="426">
        <v>13.855</v>
      </c>
      <c r="D9186" s="426">
        <v>26.201640000000005</v>
      </c>
      <c r="E9186" s="14">
        <v>3.2355500206609391</v>
      </c>
      <c r="F9186" s="14">
        <v>0</v>
      </c>
    </row>
    <row r="9187" spans="1:6" x14ac:dyDescent="0.3">
      <c r="A9187" s="425">
        <v>50821</v>
      </c>
      <c r="B9187" s="12">
        <v>51</v>
      </c>
      <c r="C9187" s="426">
        <v>4.9666666666666668</v>
      </c>
      <c r="D9187" s="426">
        <v>26.48068</v>
      </c>
      <c r="E9187" s="14">
        <v>3.3468048162069746</v>
      </c>
      <c r="F9187" s="14">
        <v>0</v>
      </c>
    </row>
    <row r="9188" spans="1:6" x14ac:dyDescent="0.3">
      <c r="A9188" s="425">
        <v>50822</v>
      </c>
      <c r="B9188" s="12">
        <v>52</v>
      </c>
      <c r="C9188" s="426">
        <v>10.005555555555553</v>
      </c>
      <c r="D9188" s="426">
        <v>26.237480000000001</v>
      </c>
      <c r="E9188" s="14">
        <v>3.2496521386892354</v>
      </c>
      <c r="F9188" s="14">
        <v>0</v>
      </c>
    </row>
    <row r="9189" spans="1:6" x14ac:dyDescent="0.3">
      <c r="A9189" s="425">
        <v>50823</v>
      </c>
      <c r="B9189" s="12">
        <v>53</v>
      </c>
      <c r="C9189" s="426">
        <v>7.5650000000000004</v>
      </c>
      <c r="D9189" s="426">
        <v>26.47044</v>
      </c>
      <c r="E9189" s="14">
        <v>3.3426626987086192</v>
      </c>
      <c r="F9189" s="14">
        <v>0</v>
      </c>
    </row>
    <row r="9190" spans="1:6" x14ac:dyDescent="0.3">
      <c r="A9190" s="425">
        <v>50824</v>
      </c>
      <c r="B9190" s="12">
        <v>54</v>
      </c>
      <c r="C9190" s="426">
        <v>12.25</v>
      </c>
      <c r="D9190" s="426">
        <v>26.490919999999999</v>
      </c>
      <c r="E9190" s="14">
        <v>3.3509514729849936</v>
      </c>
      <c r="F9190" s="14">
        <v>0</v>
      </c>
    </row>
    <row r="9191" spans="1:6" x14ac:dyDescent="0.3">
      <c r="A9191" s="425">
        <v>50825</v>
      </c>
      <c r="B9191" s="12">
        <v>55</v>
      </c>
      <c r="C9191" s="426">
        <v>9.21875</v>
      </c>
      <c r="D9191" s="426">
        <v>26.513960000000004</v>
      </c>
      <c r="E9191" s="14">
        <v>3.360298056058276</v>
      </c>
      <c r="F9191" s="14">
        <v>0</v>
      </c>
    </row>
    <row r="9192" spans="1:6" x14ac:dyDescent="0.3">
      <c r="A9192" s="425">
        <v>50826</v>
      </c>
      <c r="B9192" s="12">
        <v>56</v>
      </c>
      <c r="C9192" s="426">
        <v>7.7111111111111104</v>
      </c>
      <c r="D9192" s="426">
        <v>26.593320000000002</v>
      </c>
      <c r="E9192" s="14">
        <v>3.392668065375716</v>
      </c>
      <c r="F9192" s="14">
        <v>0</v>
      </c>
    </row>
    <row r="9193" spans="1:6" x14ac:dyDescent="0.3">
      <c r="A9193" s="425">
        <v>50827</v>
      </c>
      <c r="B9193" s="12">
        <v>57</v>
      </c>
      <c r="C9193" s="426">
        <v>7.8250000000000002</v>
      </c>
      <c r="D9193" s="426">
        <v>26.577960000000004</v>
      </c>
      <c r="E9193" s="14">
        <v>3.3863815630015521</v>
      </c>
      <c r="F9193" s="14">
        <v>0</v>
      </c>
    </row>
    <row r="9194" spans="1:6" x14ac:dyDescent="0.3">
      <c r="A9194" s="425">
        <v>50828</v>
      </c>
      <c r="B9194" s="12">
        <v>58</v>
      </c>
      <c r="C9194" s="426">
        <v>7.3944444444444439</v>
      </c>
      <c r="D9194" s="426">
        <v>26.409000000000006</v>
      </c>
      <c r="E9194" s="14">
        <v>3.3179052257261641</v>
      </c>
      <c r="F9194" s="14">
        <v>0</v>
      </c>
    </row>
    <row r="9195" spans="1:6" x14ac:dyDescent="0.3">
      <c r="A9195" s="425">
        <v>50829</v>
      </c>
      <c r="B9195" s="12">
        <v>59</v>
      </c>
      <c r="C9195" s="426">
        <v>9.0055555555555546</v>
      </c>
      <c r="D9195" s="426">
        <v>26.542120000000004</v>
      </c>
      <c r="E9195" s="14">
        <v>3.3717529040419318</v>
      </c>
      <c r="F9195" s="14">
        <v>0</v>
      </c>
    </row>
    <row r="9196" spans="1:6" x14ac:dyDescent="0.3">
      <c r="A9196" s="425">
        <v>50830</v>
      </c>
      <c r="B9196" s="12">
        <v>60</v>
      </c>
      <c r="C9196" s="426">
        <v>10.668749999999999</v>
      </c>
      <c r="D9196" s="426">
        <v>26.48836</v>
      </c>
      <c r="E9196" s="14">
        <v>3.3224560685264759</v>
      </c>
      <c r="F9196" s="14">
        <v>0</v>
      </c>
    </row>
    <row r="9197" spans="1:6" x14ac:dyDescent="0.3">
      <c r="A9197" s="425">
        <v>50831</v>
      </c>
      <c r="B9197" s="12">
        <v>61</v>
      </c>
      <c r="C9197" s="426">
        <v>13.237500000000001</v>
      </c>
      <c r="D9197" s="426">
        <v>26.411559999999998</v>
      </c>
      <c r="E9197" s="14">
        <v>3.2917291571556584</v>
      </c>
      <c r="F9197" s="14">
        <v>0</v>
      </c>
    </row>
    <row r="9198" spans="1:6" x14ac:dyDescent="0.3">
      <c r="A9198" s="425">
        <v>50832</v>
      </c>
      <c r="B9198" s="12">
        <v>62</v>
      </c>
      <c r="C9198" s="426">
        <v>13.399999999999999</v>
      </c>
      <c r="D9198" s="426">
        <v>26.096679999999999</v>
      </c>
      <c r="E9198" s="14">
        <v>3.1683823955380843</v>
      </c>
      <c r="F9198" s="14">
        <v>0</v>
      </c>
    </row>
    <row r="9199" spans="1:6" x14ac:dyDescent="0.3">
      <c r="A9199" s="425">
        <v>50833</v>
      </c>
      <c r="B9199" s="12">
        <v>63</v>
      </c>
      <c r="C9199" s="426">
        <v>11.177777777777779</v>
      </c>
      <c r="D9199" s="426">
        <v>26.209320000000002</v>
      </c>
      <c r="E9199" s="14">
        <v>3.2120216329933178</v>
      </c>
      <c r="F9199" s="14">
        <v>0</v>
      </c>
    </row>
    <row r="9200" spans="1:6" x14ac:dyDescent="0.3">
      <c r="A9200" s="425">
        <v>50834</v>
      </c>
      <c r="B9200" s="12">
        <v>64</v>
      </c>
      <c r="C9200" s="426">
        <v>8.9050000000000011</v>
      </c>
      <c r="D9200" s="426">
        <v>26.362920000000003</v>
      </c>
      <c r="E9200" s="14">
        <v>3.2723994828205978</v>
      </c>
      <c r="F9200" s="14">
        <v>0</v>
      </c>
    </row>
    <row r="9201" spans="1:6" x14ac:dyDescent="0.3">
      <c r="A9201" s="425">
        <v>50835</v>
      </c>
      <c r="B9201" s="12">
        <v>65</v>
      </c>
      <c r="C9201" s="426">
        <v>2.7571428571428571</v>
      </c>
      <c r="D9201" s="426">
        <v>26.588200000000001</v>
      </c>
      <c r="E9201" s="14">
        <v>3.3627798564298299</v>
      </c>
      <c r="F9201" s="14">
        <v>0</v>
      </c>
    </row>
    <row r="9202" spans="1:6" x14ac:dyDescent="0.3">
      <c r="A9202" s="425">
        <v>50836</v>
      </c>
      <c r="B9202" s="12">
        <v>66</v>
      </c>
      <c r="C9202" s="426">
        <v>15.13125</v>
      </c>
      <c r="D9202" s="426">
        <v>26.401320000000002</v>
      </c>
      <c r="E9202" s="14">
        <v>3.287651337399057</v>
      </c>
      <c r="F9202" s="14">
        <v>0</v>
      </c>
    </row>
    <row r="9203" spans="1:6" x14ac:dyDescent="0.3">
      <c r="A9203" s="425">
        <v>50837</v>
      </c>
      <c r="B9203" s="12">
        <v>67</v>
      </c>
      <c r="C9203" s="426">
        <v>17.407142857142855</v>
      </c>
      <c r="D9203" s="426">
        <v>26.4602</v>
      </c>
      <c r="E9203" s="14">
        <v>3.3111601588419477</v>
      </c>
      <c r="F9203" s="14">
        <v>0</v>
      </c>
    </row>
    <row r="9204" spans="1:6" x14ac:dyDescent="0.3">
      <c r="A9204" s="425">
        <v>50838</v>
      </c>
      <c r="B9204" s="12">
        <v>68</v>
      </c>
      <c r="C9204" s="426">
        <v>0.99375000000000002</v>
      </c>
      <c r="D9204" s="426">
        <v>26.595880000000001</v>
      </c>
      <c r="E9204" s="14">
        <v>3.3658994616454625</v>
      </c>
      <c r="F9204" s="14">
        <v>0</v>
      </c>
    </row>
    <row r="9205" spans="1:6" x14ac:dyDescent="0.3">
      <c r="A9205" s="425">
        <v>50839</v>
      </c>
      <c r="B9205" s="12">
        <v>69</v>
      </c>
      <c r="C9205" s="426">
        <v>2.0874999999999999</v>
      </c>
      <c r="D9205" s="426">
        <v>26.501159999999999</v>
      </c>
      <c r="E9205" s="14">
        <v>3.3276018291365066</v>
      </c>
      <c r="F9205" s="14">
        <v>0</v>
      </c>
    </row>
    <row r="9206" spans="1:6" x14ac:dyDescent="0.3">
      <c r="A9206" s="425">
        <v>50840</v>
      </c>
      <c r="B9206" s="12">
        <v>70</v>
      </c>
      <c r="C9206" s="426">
        <v>15.242857142857144</v>
      </c>
      <c r="D9206" s="426">
        <v>26.429480000000002</v>
      </c>
      <c r="E9206" s="14">
        <v>3.2988761491029455</v>
      </c>
      <c r="F9206" s="14">
        <v>0</v>
      </c>
    </row>
    <row r="9207" spans="1:6" x14ac:dyDescent="0.3">
      <c r="A9207" s="425">
        <v>50841</v>
      </c>
      <c r="B9207" s="12">
        <v>71</v>
      </c>
      <c r="C9207" s="426">
        <v>13.154999999999998</v>
      </c>
      <c r="D9207" s="426">
        <v>26.117159999999998</v>
      </c>
      <c r="E9207" s="14">
        <v>3.1762767773521445</v>
      </c>
      <c r="F9207" s="14">
        <v>0</v>
      </c>
    </row>
    <row r="9208" spans="1:6" x14ac:dyDescent="0.3">
      <c r="A9208" s="425">
        <v>50842</v>
      </c>
      <c r="B9208" s="12">
        <v>72</v>
      </c>
      <c r="C9208" s="426">
        <v>24.745000000000001</v>
      </c>
      <c r="D9208" s="426">
        <v>26.408999999999999</v>
      </c>
      <c r="E9208" s="14">
        <v>3.290709281252997</v>
      </c>
      <c r="F9208" s="14">
        <v>0</v>
      </c>
    </row>
    <row r="9209" spans="1:6" x14ac:dyDescent="0.3">
      <c r="A9209" s="425">
        <v>50843</v>
      </c>
      <c r="B9209" s="12">
        <v>73</v>
      </c>
      <c r="C9209" s="426">
        <v>20.672222222222224</v>
      </c>
      <c r="D9209" s="426">
        <v>26.133088888888892</v>
      </c>
      <c r="E9209" s="14">
        <v>3.182429139166886</v>
      </c>
      <c r="F9209" s="14">
        <v>0</v>
      </c>
    </row>
    <row r="9210" spans="1:6" x14ac:dyDescent="0.3">
      <c r="A9210" s="425">
        <v>50844</v>
      </c>
      <c r="B9210" s="12">
        <v>74</v>
      </c>
      <c r="C9210" s="426">
        <v>21.758333333333336</v>
      </c>
      <c r="D9210" s="426">
        <v>26.554066666666671</v>
      </c>
      <c r="E9210" s="14">
        <v>3.3489456910952109</v>
      </c>
      <c r="F9210" s="14">
        <v>0</v>
      </c>
    </row>
    <row r="9211" spans="1:6" x14ac:dyDescent="0.3">
      <c r="A9211" s="425">
        <v>50845</v>
      </c>
      <c r="B9211" s="12">
        <v>75</v>
      </c>
      <c r="C9211" s="426">
        <v>8.1624999999999996</v>
      </c>
      <c r="D9211" s="426">
        <v>26.571133333333336</v>
      </c>
      <c r="E9211" s="14">
        <v>3.3558565007513397</v>
      </c>
      <c r="F9211" s="14">
        <v>0</v>
      </c>
    </row>
    <row r="9212" spans="1:6" x14ac:dyDescent="0.3">
      <c r="A9212" s="425">
        <v>50846</v>
      </c>
      <c r="B9212" s="12">
        <v>76</v>
      </c>
      <c r="C9212" s="426">
        <v>8.1444444444444439</v>
      </c>
      <c r="D9212" s="426">
        <v>26.704822222222223</v>
      </c>
      <c r="E9212" s="14">
        <v>3.4104258309531628</v>
      </c>
      <c r="F9212" s="14">
        <v>0</v>
      </c>
    </row>
    <row r="9213" spans="1:6" x14ac:dyDescent="0.3">
      <c r="A9213" s="425">
        <v>50847</v>
      </c>
      <c r="B9213" s="12">
        <v>77</v>
      </c>
      <c r="C9213" s="426">
        <v>5.6333333333333337</v>
      </c>
      <c r="D9213" s="426">
        <v>26.5626</v>
      </c>
      <c r="E9213" s="14">
        <v>3.3523995281445873</v>
      </c>
      <c r="F9213" s="14">
        <v>0</v>
      </c>
    </row>
    <row r="9214" spans="1:6" x14ac:dyDescent="0.3">
      <c r="A9214" s="425">
        <v>50848</v>
      </c>
      <c r="B9214" s="12">
        <v>78</v>
      </c>
      <c r="C9214" s="426">
        <v>7.6388888888888875</v>
      </c>
      <c r="D9214" s="426">
        <v>26.591044444444446</v>
      </c>
      <c r="E9214" s="14">
        <v>3.363934969327588</v>
      </c>
      <c r="F9214" s="14">
        <v>0</v>
      </c>
    </row>
    <row r="9215" spans="1:6" x14ac:dyDescent="0.3">
      <c r="A9215" s="425">
        <v>50849</v>
      </c>
      <c r="B9215" s="12">
        <v>79</v>
      </c>
      <c r="C9215" s="426">
        <v>7.8611111111111107</v>
      </c>
      <c r="D9215" s="426">
        <v>26.480111111111114</v>
      </c>
      <c r="E9215" s="14">
        <v>3.3191436403212284</v>
      </c>
      <c r="F9215" s="14">
        <v>0</v>
      </c>
    </row>
    <row r="9216" spans="1:6" x14ac:dyDescent="0.3">
      <c r="A9216" s="425">
        <v>50850</v>
      </c>
      <c r="B9216" s="12">
        <v>80</v>
      </c>
      <c r="C9216" s="426">
        <v>19.727777777777781</v>
      </c>
      <c r="D9216" s="426">
        <v>26.448822222222226</v>
      </c>
      <c r="E9216" s="14">
        <v>3.3066058070252335</v>
      </c>
      <c r="F9216" s="14">
        <v>0</v>
      </c>
    </row>
    <row r="9217" spans="1:6" x14ac:dyDescent="0.3">
      <c r="A9217" s="425">
        <v>50851</v>
      </c>
      <c r="B9217" s="12">
        <v>81</v>
      </c>
      <c r="C9217" s="426">
        <v>21.9375</v>
      </c>
      <c r="D9217" s="426">
        <v>26.229800000000004</v>
      </c>
      <c r="E9217" s="14">
        <v>3.2200139329365824</v>
      </c>
      <c r="F9217" s="14">
        <v>0</v>
      </c>
    </row>
    <row r="9218" spans="1:6" x14ac:dyDescent="0.3">
      <c r="A9218" s="425">
        <v>50852</v>
      </c>
      <c r="B9218" s="12">
        <v>82</v>
      </c>
      <c r="C9218" s="426">
        <v>12.483333333333333</v>
      </c>
      <c r="D9218" s="426">
        <v>26.539844444444448</v>
      </c>
      <c r="E9218" s="14">
        <v>3.343196261341701</v>
      </c>
      <c r="F9218" s="14">
        <v>0</v>
      </c>
    </row>
    <row r="9219" spans="1:6" x14ac:dyDescent="0.3">
      <c r="A9219" s="425">
        <v>50853</v>
      </c>
      <c r="B9219" s="12">
        <v>83</v>
      </c>
      <c r="C9219" s="426">
        <v>1.51</v>
      </c>
      <c r="D9219" s="426">
        <v>26.448822222222223</v>
      </c>
      <c r="E9219" s="14">
        <v>3.3066058070252335</v>
      </c>
      <c r="F9219" s="14">
        <v>0</v>
      </c>
    </row>
    <row r="9220" spans="1:6" x14ac:dyDescent="0.3">
      <c r="A9220" s="425">
        <v>50854</v>
      </c>
      <c r="B9220" s="12">
        <v>84</v>
      </c>
      <c r="C9220" s="426">
        <v>6.1111111111111107</v>
      </c>
      <c r="D9220" s="426">
        <v>26.497177777777779</v>
      </c>
      <c r="E9220" s="14">
        <v>3.3260001716164043</v>
      </c>
      <c r="F9220" s="14">
        <v>0</v>
      </c>
    </row>
    <row r="9221" spans="1:6" x14ac:dyDescent="0.3">
      <c r="A9221" s="425">
        <v>50855</v>
      </c>
      <c r="B9221" s="12">
        <v>85</v>
      </c>
      <c r="C9221" s="426">
        <v>5.625</v>
      </c>
      <c r="D9221" s="426">
        <v>26.610955555555556</v>
      </c>
      <c r="E9221" s="14">
        <v>3.3720305264747359</v>
      </c>
      <c r="F9221" s="14">
        <v>0</v>
      </c>
    </row>
    <row r="9222" spans="1:6" x14ac:dyDescent="0.3">
      <c r="A9222" s="425">
        <v>50856</v>
      </c>
      <c r="B9222" s="12">
        <v>86</v>
      </c>
      <c r="C9222" s="426">
        <v>9.7833333333333332</v>
      </c>
      <c r="D9222" s="426">
        <v>26.463044444444449</v>
      </c>
      <c r="E9222" s="14">
        <v>3.31229961452896</v>
      </c>
      <c r="F9222" s="14">
        <v>0</v>
      </c>
    </row>
    <row r="9223" spans="1:6" x14ac:dyDescent="0.3">
      <c r="A9223" s="425">
        <v>50857</v>
      </c>
      <c r="B9223" s="12">
        <v>87</v>
      </c>
      <c r="C9223" s="426">
        <v>0.35000000000000003</v>
      </c>
      <c r="D9223" s="426">
        <v>26.511400000000002</v>
      </c>
      <c r="E9223" s="14">
        <v>3.3317235059989345</v>
      </c>
      <c r="F9223" s="14">
        <v>0</v>
      </c>
    </row>
    <row r="9224" spans="1:6" x14ac:dyDescent="0.3">
      <c r="A9224" s="425">
        <v>50858</v>
      </c>
      <c r="B9224" s="12">
        <v>88</v>
      </c>
      <c r="C9224" s="426">
        <v>11.795000000000002</v>
      </c>
      <c r="D9224" s="426">
        <v>26.5626</v>
      </c>
      <c r="E9224" s="14">
        <v>3.3523995281445873</v>
      </c>
      <c r="F9224" s="14">
        <v>0</v>
      </c>
    </row>
    <row r="9225" spans="1:6" x14ac:dyDescent="0.3">
      <c r="A9225" s="425">
        <v>50859</v>
      </c>
      <c r="B9225" s="12">
        <v>89</v>
      </c>
      <c r="C9225" s="426">
        <v>4.21</v>
      </c>
      <c r="D9225" s="426">
        <v>26.608111111111114</v>
      </c>
      <c r="E9225" s="14">
        <v>3.3708729716157024</v>
      </c>
      <c r="F9225" s="14">
        <v>0</v>
      </c>
    </row>
    <row r="9226" spans="1:6" x14ac:dyDescent="0.3">
      <c r="A9226" s="425">
        <v>50860</v>
      </c>
      <c r="B9226" s="12">
        <v>90</v>
      </c>
      <c r="C9226" s="426">
        <v>2.8</v>
      </c>
      <c r="D9226" s="426">
        <v>26.426066666666671</v>
      </c>
      <c r="E9226" s="14">
        <v>3.2975137565263752</v>
      </c>
      <c r="F9226" s="14">
        <v>0</v>
      </c>
    </row>
    <row r="9227" spans="1:6" x14ac:dyDescent="0.3">
      <c r="A9227" s="425">
        <v>50861</v>
      </c>
      <c r="B9227" s="12">
        <v>91</v>
      </c>
      <c r="C9227" s="426">
        <v>7.9111111111111097</v>
      </c>
      <c r="D9227" s="426">
        <v>26.650777777777776</v>
      </c>
      <c r="E9227" s="14">
        <v>3.3602706987788382</v>
      </c>
      <c r="F9227" s="14">
        <v>0</v>
      </c>
    </row>
    <row r="9228" spans="1:6" x14ac:dyDescent="0.3">
      <c r="A9228" s="425">
        <v>50862</v>
      </c>
      <c r="B9228" s="12">
        <v>92</v>
      </c>
      <c r="C9228" s="426">
        <v>5.4562499999999998</v>
      </c>
      <c r="D9228" s="426">
        <v>26.579666666666668</v>
      </c>
      <c r="E9228" s="14">
        <v>3.3315536626747968</v>
      </c>
      <c r="F9228" s="14">
        <v>0</v>
      </c>
    </row>
    <row r="9229" spans="1:6" x14ac:dyDescent="0.3">
      <c r="A9229" s="425">
        <v>50863</v>
      </c>
      <c r="B9229" s="12">
        <v>93</v>
      </c>
      <c r="C9229" s="426">
        <v>4.3187499999999996</v>
      </c>
      <c r="D9229" s="426">
        <v>26.596733333333333</v>
      </c>
      <c r="E9229" s="14">
        <v>3.3384260245262194</v>
      </c>
      <c r="F9229" s="14">
        <v>0</v>
      </c>
    </row>
    <row r="9230" spans="1:6" x14ac:dyDescent="0.3">
      <c r="A9230" s="425">
        <v>50864</v>
      </c>
      <c r="B9230" s="12">
        <v>94</v>
      </c>
      <c r="C9230" s="426">
        <v>2.916666666666667</v>
      </c>
      <c r="D9230" s="426">
        <v>26.42037777777778</v>
      </c>
      <c r="E9230" s="14">
        <v>3.2680107884213543</v>
      </c>
      <c r="F9230" s="14">
        <v>0</v>
      </c>
    </row>
    <row r="9231" spans="1:6" x14ac:dyDescent="0.3">
      <c r="A9231" s="425">
        <v>50865</v>
      </c>
      <c r="B9231" s="12">
        <v>95</v>
      </c>
      <c r="C9231" s="426">
        <v>10.293749999999999</v>
      </c>
      <c r="D9231" s="426">
        <v>26.573977777777777</v>
      </c>
      <c r="E9231" s="14">
        <v>3.3292656415616806</v>
      </c>
      <c r="F9231" s="14">
        <v>0</v>
      </c>
    </row>
    <row r="9232" spans="1:6" x14ac:dyDescent="0.3">
      <c r="A9232" s="425">
        <v>50866</v>
      </c>
      <c r="B9232" s="12">
        <v>96</v>
      </c>
      <c r="C9232" s="426">
        <v>13.434999999999999</v>
      </c>
      <c r="D9232" s="426">
        <v>26.511400000000002</v>
      </c>
      <c r="E9232" s="14">
        <v>3.3041886009906789</v>
      </c>
      <c r="F9232" s="14">
        <v>0</v>
      </c>
    </row>
    <row r="9233" spans="1:6" x14ac:dyDescent="0.3">
      <c r="A9233" s="425">
        <v>50867</v>
      </c>
      <c r="B9233" s="12">
        <v>97</v>
      </c>
      <c r="C9233" s="426">
        <v>8.8062499999999986</v>
      </c>
      <c r="D9233" s="426">
        <v>26.29237777777778</v>
      </c>
      <c r="E9233" s="14">
        <v>3.2177310568444679</v>
      </c>
      <c r="F9233" s="14">
        <v>0</v>
      </c>
    </row>
    <row r="9234" spans="1:6" x14ac:dyDescent="0.3">
      <c r="A9234" s="425">
        <v>50868</v>
      </c>
      <c r="B9234" s="12">
        <v>98</v>
      </c>
      <c r="C9234" s="426">
        <v>13.922222222222222</v>
      </c>
      <c r="D9234" s="426">
        <v>26.400466666666667</v>
      </c>
      <c r="E9234" s="14">
        <v>3.2601438562824567</v>
      </c>
      <c r="F9234" s="14">
        <v>0</v>
      </c>
    </row>
    <row r="9235" spans="1:6" x14ac:dyDescent="0.3">
      <c r="A9235" s="425">
        <v>50869</v>
      </c>
      <c r="B9235" s="12">
        <v>99</v>
      </c>
      <c r="C9235" s="426">
        <v>5.1333333333333337</v>
      </c>
      <c r="D9235" s="426">
        <v>26.061977777777777</v>
      </c>
      <c r="E9235" s="14">
        <v>3.1289715764186097</v>
      </c>
      <c r="F9235" s="14">
        <v>0</v>
      </c>
    </row>
    <row r="9236" spans="1:6" x14ac:dyDescent="0.3">
      <c r="A9236" s="425">
        <v>50870</v>
      </c>
      <c r="B9236" s="12">
        <v>100</v>
      </c>
      <c r="C9236" s="426">
        <v>9.5749999999999993</v>
      </c>
      <c r="D9236" s="426">
        <v>26.201355555555558</v>
      </c>
      <c r="E9236" s="14">
        <v>3.1823983469223576</v>
      </c>
      <c r="F9236" s="14">
        <v>0</v>
      </c>
    </row>
    <row r="9237" spans="1:6" x14ac:dyDescent="0.3">
      <c r="A9237" s="425">
        <v>50871</v>
      </c>
      <c r="B9237" s="12">
        <v>101</v>
      </c>
      <c r="C9237" s="426">
        <v>9.1222222222222218</v>
      </c>
      <c r="D9237" s="426">
        <v>26.531311111111116</v>
      </c>
      <c r="E9237" s="14">
        <v>3.3121495350152972</v>
      </c>
      <c r="F9237" s="14">
        <v>0</v>
      </c>
    </row>
    <row r="9238" spans="1:6" x14ac:dyDescent="0.3">
      <c r="A9238" s="425">
        <v>50872</v>
      </c>
      <c r="B9238" s="12">
        <v>102</v>
      </c>
      <c r="C9238" s="426">
        <v>7.4149999999999991</v>
      </c>
      <c r="D9238" s="426">
        <v>26.44028888888889</v>
      </c>
      <c r="E9238" s="14">
        <v>3.2758945652759119</v>
      </c>
      <c r="F9238" s="14">
        <v>0</v>
      </c>
    </row>
    <row r="9239" spans="1:6" x14ac:dyDescent="0.3">
      <c r="A9239" s="425">
        <v>50873</v>
      </c>
      <c r="B9239" s="12">
        <v>103</v>
      </c>
      <c r="C9239" s="426">
        <v>7.1166666666666663</v>
      </c>
      <c r="D9239" s="426">
        <v>26.534155555555557</v>
      </c>
      <c r="E9239" s="14">
        <v>3.3132881915556802</v>
      </c>
      <c r="F9239" s="14">
        <v>0</v>
      </c>
    </row>
    <row r="9240" spans="1:6" x14ac:dyDescent="0.3">
      <c r="A9240" s="425">
        <v>50874</v>
      </c>
      <c r="B9240" s="12">
        <v>104</v>
      </c>
      <c r="C9240" s="426">
        <v>2.5812499999999998</v>
      </c>
      <c r="D9240" s="426">
        <v>26.5626</v>
      </c>
      <c r="E9240" s="14">
        <v>3.3246937469202513</v>
      </c>
      <c r="F9240" s="14">
        <v>0</v>
      </c>
    </row>
    <row r="9241" spans="1:6" x14ac:dyDescent="0.3">
      <c r="A9241" s="425">
        <v>50875</v>
      </c>
      <c r="B9241" s="12">
        <v>105</v>
      </c>
      <c r="C9241" s="426">
        <v>9.2187499999999982</v>
      </c>
      <c r="D9241" s="426">
        <v>26.44028888888889</v>
      </c>
      <c r="E9241" s="14">
        <v>3.2758945652759119</v>
      </c>
      <c r="F9241" s="14">
        <v>0</v>
      </c>
    </row>
    <row r="9242" spans="1:6" x14ac:dyDescent="0.3">
      <c r="A9242" s="425">
        <v>50876</v>
      </c>
      <c r="B9242" s="12">
        <v>106</v>
      </c>
      <c r="C9242" s="426">
        <v>10.08888888888889</v>
      </c>
      <c r="D9242" s="426">
        <v>26.383400000000002</v>
      </c>
      <c r="E9242" s="14">
        <v>3.2534141695039991</v>
      </c>
      <c r="F9242" s="14">
        <v>0</v>
      </c>
    </row>
    <row r="9243" spans="1:6" x14ac:dyDescent="0.3">
      <c r="A9243" s="425">
        <v>50877</v>
      </c>
      <c r="B9243" s="12">
        <v>107</v>
      </c>
      <c r="C9243" s="426">
        <v>9.7687499999999989</v>
      </c>
      <c r="D9243" s="426">
        <v>26.431755555555554</v>
      </c>
      <c r="E9243" s="14">
        <v>3.2725137403783506</v>
      </c>
      <c r="F9243" s="14">
        <v>0</v>
      </c>
    </row>
    <row r="9244" spans="1:6" x14ac:dyDescent="0.3">
      <c r="A9244" s="425">
        <v>50878</v>
      </c>
      <c r="B9244" s="12">
        <v>108</v>
      </c>
      <c r="C9244" s="426">
        <v>6.15</v>
      </c>
      <c r="D9244" s="426">
        <v>26.622333333333337</v>
      </c>
      <c r="E9244" s="14">
        <v>3.3487579201791542</v>
      </c>
      <c r="F9244" s="14">
        <v>0</v>
      </c>
    </row>
    <row r="9245" spans="1:6" x14ac:dyDescent="0.3">
      <c r="A9245" s="425">
        <v>50879</v>
      </c>
      <c r="B9245" s="12">
        <v>109</v>
      </c>
      <c r="C9245" s="426">
        <v>4.9222222222222225</v>
      </c>
      <c r="D9245" s="426">
        <v>26.471577777777778</v>
      </c>
      <c r="E9245" s="14">
        <v>3.2883174195499554</v>
      </c>
      <c r="F9245" s="14">
        <v>0</v>
      </c>
    </row>
    <row r="9246" spans="1:6" x14ac:dyDescent="0.3">
      <c r="A9246" s="425">
        <v>50880</v>
      </c>
      <c r="B9246" s="12">
        <v>110</v>
      </c>
      <c r="C9246" s="426">
        <v>1.3875</v>
      </c>
      <c r="D9246" s="426">
        <v>26.531311111111112</v>
      </c>
      <c r="E9246" s="14">
        <v>3.3121495350152963</v>
      </c>
      <c r="F9246" s="14">
        <v>0</v>
      </c>
    </row>
    <row r="9247" spans="1:6" x14ac:dyDescent="0.3">
      <c r="A9247" s="425">
        <v>50881</v>
      </c>
      <c r="B9247" s="12">
        <v>111</v>
      </c>
      <c r="C9247" s="426">
        <v>2.2624999999999997</v>
      </c>
      <c r="D9247" s="426">
        <v>26.500022222222224</v>
      </c>
      <c r="E9247" s="14">
        <v>3.2996470841447385</v>
      </c>
      <c r="F9247" s="14">
        <v>0</v>
      </c>
    </row>
    <row r="9248" spans="1:6" x14ac:dyDescent="0.3">
      <c r="A9248" s="425">
        <v>50882</v>
      </c>
      <c r="B9248" s="12">
        <v>112</v>
      </c>
      <c r="C9248" s="426">
        <v>2.8444444444444446</v>
      </c>
      <c r="D9248" s="426">
        <v>26.42037777777778</v>
      </c>
      <c r="E9248" s="14">
        <v>3.2680107884213543</v>
      </c>
      <c r="F9248" s="14">
        <v>0</v>
      </c>
    </row>
    <row r="9249" spans="1:6" x14ac:dyDescent="0.3">
      <c r="A9249" s="425">
        <v>50883</v>
      </c>
      <c r="B9249" s="12">
        <v>113</v>
      </c>
      <c r="C9249" s="426">
        <v>3.2937499999999997</v>
      </c>
      <c r="D9249" s="426">
        <v>26.297000000000001</v>
      </c>
      <c r="E9249" s="14">
        <v>3.2195346350329568</v>
      </c>
      <c r="F9249" s="14">
        <v>0</v>
      </c>
    </row>
    <row r="9250" spans="1:6" x14ac:dyDescent="0.3">
      <c r="A9250" s="425">
        <v>50884</v>
      </c>
      <c r="B9250" s="12">
        <v>114</v>
      </c>
      <c r="C9250" s="426">
        <v>5.2555555555555555</v>
      </c>
      <c r="D9250" s="426">
        <v>26.2746</v>
      </c>
      <c r="E9250" s="14">
        <v>3.2108026374170966</v>
      </c>
      <c r="F9250" s="14">
        <v>0</v>
      </c>
    </row>
    <row r="9251" spans="1:6" x14ac:dyDescent="0.3">
      <c r="A9251" s="425">
        <v>50885</v>
      </c>
      <c r="B9251" s="12">
        <v>115</v>
      </c>
      <c r="C9251" s="426">
        <v>11.56111111111111</v>
      </c>
      <c r="D9251" s="426">
        <v>26.343577777777778</v>
      </c>
      <c r="E9251" s="14">
        <v>3.2377596179196999</v>
      </c>
      <c r="F9251" s="14">
        <v>0</v>
      </c>
    </row>
    <row r="9252" spans="1:6" x14ac:dyDescent="0.3">
      <c r="A9252" s="425">
        <v>50886</v>
      </c>
      <c r="B9252" s="12">
        <v>116</v>
      </c>
      <c r="C9252" s="426">
        <v>15.722222222222221</v>
      </c>
      <c r="D9252" s="426">
        <v>26.287399999999998</v>
      </c>
      <c r="E9252" s="14">
        <v>3.2157897523991839</v>
      </c>
      <c r="F9252" s="14">
        <v>0</v>
      </c>
    </row>
    <row r="9253" spans="1:6" x14ac:dyDescent="0.3">
      <c r="A9253" s="425">
        <v>50887</v>
      </c>
      <c r="B9253" s="12">
        <v>117</v>
      </c>
      <c r="C9253" s="426">
        <v>4.7222222222222223</v>
      </c>
      <c r="D9253" s="426">
        <v>26.340733333333336</v>
      </c>
      <c r="E9253" s="14">
        <v>3.2366440079772341</v>
      </c>
      <c r="F9253" s="14">
        <v>0</v>
      </c>
    </row>
    <row r="9254" spans="1:6" x14ac:dyDescent="0.3">
      <c r="A9254" s="425">
        <v>50888</v>
      </c>
      <c r="B9254" s="12">
        <v>118</v>
      </c>
      <c r="C9254" s="426">
        <v>8.6785714285714288</v>
      </c>
      <c r="D9254" s="426">
        <v>26.280999999999999</v>
      </c>
      <c r="E9254" s="14">
        <v>3.2132953290947079</v>
      </c>
      <c r="F9254" s="14">
        <v>0</v>
      </c>
    </row>
    <row r="9255" spans="1:6" x14ac:dyDescent="0.3">
      <c r="A9255" s="425">
        <v>50889</v>
      </c>
      <c r="B9255" s="12">
        <v>119</v>
      </c>
      <c r="C9255" s="426">
        <v>4.04</v>
      </c>
      <c r="D9255" s="426">
        <v>26.421800000000001</v>
      </c>
      <c r="E9255" s="14">
        <v>3.2685733565715216</v>
      </c>
      <c r="F9255" s="14">
        <v>0</v>
      </c>
    </row>
    <row r="9256" spans="1:6" x14ac:dyDescent="0.3">
      <c r="A9256" s="425">
        <v>50890</v>
      </c>
      <c r="B9256" s="12">
        <v>120</v>
      </c>
      <c r="C9256" s="426">
        <v>4.2666666666666657</v>
      </c>
      <c r="D9256" s="426">
        <v>26.329355555555559</v>
      </c>
      <c r="E9256" s="14">
        <v>3.2321849957355804</v>
      </c>
      <c r="F9256" s="14">
        <v>0</v>
      </c>
    </row>
    <row r="9257" spans="1:6" x14ac:dyDescent="0.3">
      <c r="A9257" s="425">
        <v>50891</v>
      </c>
      <c r="B9257" s="12">
        <v>121</v>
      </c>
      <c r="C9257" s="426">
        <v>3.0562500000000004</v>
      </c>
      <c r="D9257" s="426">
        <v>26.494333333333334</v>
      </c>
      <c r="E9257" s="14">
        <v>3.2699002410673761</v>
      </c>
      <c r="F9257" s="14">
        <v>0</v>
      </c>
    </row>
    <row r="9258" spans="1:6" x14ac:dyDescent="0.3">
      <c r="A9258" s="425">
        <v>50892</v>
      </c>
      <c r="B9258" s="12">
        <v>122</v>
      </c>
      <c r="C9258" s="426">
        <v>8.1187500000000004</v>
      </c>
      <c r="D9258" s="426">
        <v>26.278155555555557</v>
      </c>
      <c r="E9258" s="14">
        <v>3.1854190252665346</v>
      </c>
      <c r="F9258" s="14">
        <v>0</v>
      </c>
    </row>
    <row r="9259" spans="1:6" x14ac:dyDescent="0.3">
      <c r="A9259" s="425">
        <v>50893</v>
      </c>
      <c r="B9259" s="12">
        <v>123</v>
      </c>
      <c r="C9259" s="426">
        <v>5.9499999999999993</v>
      </c>
      <c r="D9259" s="426">
        <v>26.565444444444445</v>
      </c>
      <c r="E9259" s="14">
        <v>3.2981209005344119</v>
      </c>
      <c r="F9259" s="14">
        <v>0</v>
      </c>
    </row>
    <row r="9260" spans="1:6" x14ac:dyDescent="0.3">
      <c r="A9260" s="425">
        <v>50894</v>
      </c>
      <c r="B9260" s="12">
        <v>124</v>
      </c>
      <c r="C9260" s="426">
        <v>5.6187500000000004</v>
      </c>
      <c r="D9260" s="426">
        <v>26.599577777777782</v>
      </c>
      <c r="E9260" s="14">
        <v>3.3117428568271534</v>
      </c>
      <c r="F9260" s="14">
        <v>0</v>
      </c>
    </row>
    <row r="9261" spans="1:6" x14ac:dyDescent="0.3">
      <c r="A9261" s="425">
        <v>50895</v>
      </c>
      <c r="B9261" s="12">
        <v>125</v>
      </c>
      <c r="C9261" s="426">
        <v>3.6062499999999997</v>
      </c>
      <c r="D9261" s="426">
        <v>26.653622222222221</v>
      </c>
      <c r="E9261" s="14">
        <v>3.3334120166477414</v>
      </c>
      <c r="F9261" s="14">
        <v>0</v>
      </c>
    </row>
    <row r="9262" spans="1:6" x14ac:dyDescent="0.3">
      <c r="A9262" s="425">
        <v>50896</v>
      </c>
      <c r="B9262" s="12">
        <v>126</v>
      </c>
      <c r="C9262" s="426">
        <v>6.0142857142857151</v>
      </c>
      <c r="D9262" s="426">
        <v>26.525622222222225</v>
      </c>
      <c r="E9262" s="14">
        <v>3.2822909801531628</v>
      </c>
      <c r="F9262" s="14">
        <v>0</v>
      </c>
    </row>
    <row r="9263" spans="1:6" x14ac:dyDescent="0.3">
      <c r="A9263" s="425">
        <v>50897</v>
      </c>
      <c r="B9263" s="12">
        <v>127</v>
      </c>
      <c r="C9263" s="426">
        <v>15.559999999999999</v>
      </c>
      <c r="D9263" s="426">
        <v>26.426066666666667</v>
      </c>
      <c r="E9263" s="14">
        <v>3.2430093969143683</v>
      </c>
      <c r="F9263" s="14">
        <v>0</v>
      </c>
    </row>
    <row r="9264" spans="1:6" x14ac:dyDescent="0.3">
      <c r="A9264" s="425">
        <v>50898</v>
      </c>
      <c r="B9264" s="12">
        <v>128</v>
      </c>
      <c r="C9264" s="426">
        <v>12.84375</v>
      </c>
      <c r="D9264" s="426">
        <v>26.269622222222221</v>
      </c>
      <c r="E9264" s="14">
        <v>3.1821245318563975</v>
      </c>
      <c r="F9264" s="14">
        <v>0</v>
      </c>
    </row>
    <row r="9265" spans="1:6" x14ac:dyDescent="0.3">
      <c r="A9265" s="425">
        <v>50899</v>
      </c>
      <c r="B9265" s="12">
        <v>129</v>
      </c>
      <c r="C9265" s="426">
        <v>3.4111111111111114</v>
      </c>
      <c r="D9265" s="426">
        <v>26.533799999999999</v>
      </c>
      <c r="E9265" s="14">
        <v>3.285536291940732</v>
      </c>
      <c r="F9265" s="14">
        <v>0</v>
      </c>
    </row>
    <row r="9266" spans="1:6" x14ac:dyDescent="0.3">
      <c r="A9266" s="425">
        <v>50900</v>
      </c>
      <c r="B9266" s="12">
        <v>130</v>
      </c>
      <c r="C9266" s="426">
        <v>5.6277777777777773</v>
      </c>
      <c r="D9266" s="426">
        <v>26.312288888888894</v>
      </c>
      <c r="E9266" s="14">
        <v>3.1986275331264626</v>
      </c>
      <c r="F9266" s="14">
        <v>0</v>
      </c>
    </row>
    <row r="9267" spans="1:6" x14ac:dyDescent="0.3">
      <c r="A9267" s="425">
        <v>50901</v>
      </c>
      <c r="B9267" s="12">
        <v>131</v>
      </c>
      <c r="C9267" s="426">
        <v>17.3</v>
      </c>
      <c r="D9267" s="426">
        <v>26.107488888888888</v>
      </c>
      <c r="E9267" s="14">
        <v>3.1201078730487679</v>
      </c>
      <c r="F9267" s="14">
        <v>0</v>
      </c>
    </row>
    <row r="9268" spans="1:6" x14ac:dyDescent="0.3">
      <c r="A9268" s="425">
        <v>50902</v>
      </c>
      <c r="B9268" s="12">
        <v>132</v>
      </c>
      <c r="C9268" s="426">
        <v>25.466666666666665</v>
      </c>
      <c r="D9268" s="426">
        <v>26.191400000000002</v>
      </c>
      <c r="E9268" s="14">
        <v>3.1520670824497117</v>
      </c>
      <c r="F9268" s="14">
        <v>0</v>
      </c>
    </row>
    <row r="9269" spans="1:6" x14ac:dyDescent="0.3">
      <c r="A9269" s="425">
        <v>50903</v>
      </c>
      <c r="B9269" s="12">
        <v>133</v>
      </c>
      <c r="C9269" s="426">
        <v>14.129999999999999</v>
      </c>
      <c r="D9269" s="426">
        <v>26.207044444444449</v>
      </c>
      <c r="E9269" s="14">
        <v>3.1580580941010279</v>
      </c>
      <c r="F9269" s="14">
        <v>0</v>
      </c>
    </row>
    <row r="9270" spans="1:6" x14ac:dyDescent="0.3">
      <c r="A9270" s="425">
        <v>50904</v>
      </c>
      <c r="B9270" s="12">
        <v>134</v>
      </c>
      <c r="C9270" s="426">
        <v>19.899999999999999</v>
      </c>
      <c r="D9270" s="426">
        <v>26.121711111111111</v>
      </c>
      <c r="E9270" s="14">
        <v>3.1255040183190972</v>
      </c>
      <c r="F9270" s="14">
        <v>0</v>
      </c>
    </row>
    <row r="9271" spans="1:6" x14ac:dyDescent="0.3">
      <c r="A9271" s="425">
        <v>50905</v>
      </c>
      <c r="B9271" s="12">
        <v>135</v>
      </c>
      <c r="C9271" s="426">
        <v>13.175000000000001</v>
      </c>
      <c r="D9271" s="426">
        <v>26.300911111111112</v>
      </c>
      <c r="E9271" s="14">
        <v>3.1942192668209115</v>
      </c>
      <c r="F9271" s="14">
        <v>0</v>
      </c>
    </row>
    <row r="9272" spans="1:6" x14ac:dyDescent="0.3">
      <c r="A9272" s="425">
        <v>50906</v>
      </c>
      <c r="B9272" s="12">
        <v>136</v>
      </c>
      <c r="C9272" s="426">
        <v>10.9125</v>
      </c>
      <c r="D9272" s="426">
        <v>26.238333333333337</v>
      </c>
      <c r="E9272" s="14">
        <v>3.1700708231139854</v>
      </c>
      <c r="F9272" s="14">
        <v>0</v>
      </c>
    </row>
    <row r="9273" spans="1:6" x14ac:dyDescent="0.3">
      <c r="A9273" s="425">
        <v>50907</v>
      </c>
      <c r="B9273" s="12">
        <v>137</v>
      </c>
      <c r="C9273" s="426">
        <v>4.3049999999999997</v>
      </c>
      <c r="D9273" s="426">
        <v>26.147311111111112</v>
      </c>
      <c r="E9273" s="14">
        <v>3.1352383288397863</v>
      </c>
      <c r="F9273" s="14">
        <v>0</v>
      </c>
    </row>
    <row r="9274" spans="1:6" x14ac:dyDescent="0.3">
      <c r="A9274" s="425">
        <v>50908</v>
      </c>
      <c r="B9274" s="12">
        <v>138</v>
      </c>
      <c r="C9274" s="426">
        <v>19.018749999999997</v>
      </c>
      <c r="D9274" s="426">
        <v>26.351399999999998</v>
      </c>
      <c r="E9274" s="14">
        <v>3.2138224021063646</v>
      </c>
      <c r="F9274" s="14">
        <v>0</v>
      </c>
    </row>
    <row r="9275" spans="1:6" x14ac:dyDescent="0.3">
      <c r="A9275" s="425">
        <v>50909</v>
      </c>
      <c r="B9275" s="12">
        <v>139</v>
      </c>
      <c r="C9275" s="426">
        <v>8.3350000000000009</v>
      </c>
      <c r="D9275" s="426">
        <v>26.534155555555557</v>
      </c>
      <c r="E9275" s="14">
        <v>3.28567745662605</v>
      </c>
      <c r="F9275" s="14">
        <v>0</v>
      </c>
    </row>
    <row r="9276" spans="1:6" x14ac:dyDescent="0.3">
      <c r="A9276" s="425">
        <v>50910</v>
      </c>
      <c r="B9276" s="12">
        <v>140</v>
      </c>
      <c r="C9276" s="426">
        <v>8.90625</v>
      </c>
      <c r="D9276" s="426">
        <v>26.286688888888889</v>
      </c>
      <c r="E9276" s="14">
        <v>3.1887165711565975</v>
      </c>
      <c r="F9276" s="14">
        <v>0</v>
      </c>
    </row>
    <row r="9277" spans="1:6" x14ac:dyDescent="0.3">
      <c r="A9277" s="425">
        <v>50911</v>
      </c>
      <c r="B9277" s="12">
        <v>141</v>
      </c>
      <c r="C9277" s="426">
        <v>12.31875</v>
      </c>
      <c r="D9277" s="426">
        <v>26.235488888888888</v>
      </c>
      <c r="E9277" s="14">
        <v>3.1689770641618553</v>
      </c>
      <c r="F9277" s="14">
        <v>0</v>
      </c>
    </row>
    <row r="9278" spans="1:6" x14ac:dyDescent="0.3">
      <c r="A9278" s="425">
        <v>50912</v>
      </c>
      <c r="B9278" s="12">
        <v>142</v>
      </c>
      <c r="C9278" s="426">
        <v>11.556249999999999</v>
      </c>
      <c r="D9278" s="426">
        <v>26.044911111111112</v>
      </c>
      <c r="E9278" s="14">
        <v>3.0964648827085055</v>
      </c>
      <c r="F9278" s="14">
        <v>0</v>
      </c>
    </row>
    <row r="9279" spans="1:6" x14ac:dyDescent="0.3">
      <c r="A9279" s="425">
        <v>50913</v>
      </c>
      <c r="B9279" s="12">
        <v>143</v>
      </c>
      <c r="C9279" s="426">
        <v>10.292857142857143</v>
      </c>
      <c r="D9279" s="426">
        <v>26.391933333333334</v>
      </c>
      <c r="E9279" s="14">
        <v>3.2296376552766901</v>
      </c>
      <c r="F9279" s="14">
        <v>0</v>
      </c>
    </row>
    <row r="9280" spans="1:6" x14ac:dyDescent="0.3">
      <c r="A9280" s="425">
        <v>50914</v>
      </c>
      <c r="B9280" s="12">
        <v>144</v>
      </c>
      <c r="C9280" s="426">
        <v>8.2900000000000009</v>
      </c>
      <c r="D9280" s="426">
        <v>26.152999999999999</v>
      </c>
      <c r="E9280" s="14">
        <v>3.1374052211626595</v>
      </c>
      <c r="F9280" s="14">
        <v>0</v>
      </c>
    </row>
    <row r="9281" spans="1:6" x14ac:dyDescent="0.3">
      <c r="A9281" s="425">
        <v>50915</v>
      </c>
      <c r="B9281" s="12">
        <v>145</v>
      </c>
      <c r="C9281" s="426">
        <v>7.6055555555555561</v>
      </c>
      <c r="D9281" s="426">
        <v>26.030688888888889</v>
      </c>
      <c r="E9281" s="14">
        <v>3.0911141888741485</v>
      </c>
      <c r="F9281" s="14">
        <v>0</v>
      </c>
    </row>
    <row r="9282" spans="1:6" x14ac:dyDescent="0.3">
      <c r="A9282" s="425">
        <v>50916</v>
      </c>
      <c r="B9282" s="12">
        <v>146</v>
      </c>
      <c r="C9282" s="426">
        <v>19.259999999999998</v>
      </c>
      <c r="D9282" s="426">
        <v>26.161533333333338</v>
      </c>
      <c r="E9282" s="14">
        <v>3.1406580919246934</v>
      </c>
      <c r="F9282" s="14">
        <v>0</v>
      </c>
    </row>
    <row r="9283" spans="1:6" x14ac:dyDescent="0.3">
      <c r="A9283" s="425">
        <v>50917</v>
      </c>
      <c r="B9283" s="12">
        <v>147</v>
      </c>
      <c r="C9283" s="426">
        <v>11.94375</v>
      </c>
      <c r="D9283" s="426">
        <v>26.135933333333334</v>
      </c>
      <c r="E9283" s="14">
        <v>3.1309085945761139</v>
      </c>
      <c r="F9283" s="14">
        <v>0</v>
      </c>
    </row>
    <row r="9284" spans="1:6" x14ac:dyDescent="0.3">
      <c r="A9284" s="425">
        <v>50918</v>
      </c>
      <c r="B9284" s="12">
        <v>148</v>
      </c>
      <c r="C9284" s="426">
        <v>10.8125</v>
      </c>
      <c r="D9284" s="426">
        <v>26.161533333333338</v>
      </c>
      <c r="E9284" s="14">
        <v>3.1406580919246934</v>
      </c>
      <c r="F9284" s="14">
        <v>0</v>
      </c>
    </row>
    <row r="9285" spans="1:6" x14ac:dyDescent="0.3">
      <c r="A9285" s="425">
        <v>50919</v>
      </c>
      <c r="B9285" s="12">
        <v>149</v>
      </c>
      <c r="C9285" s="426">
        <v>12.735714285714286</v>
      </c>
      <c r="D9285" s="426">
        <v>26.050599999999999</v>
      </c>
      <c r="E9285" s="14">
        <v>3.098607514029041</v>
      </c>
      <c r="F9285" s="14">
        <v>0</v>
      </c>
    </row>
    <row r="9286" spans="1:6" x14ac:dyDescent="0.3">
      <c r="A9286" s="425">
        <v>50920</v>
      </c>
      <c r="B9286" s="12">
        <v>150</v>
      </c>
      <c r="C9286" s="426">
        <v>19.162500000000005</v>
      </c>
      <c r="D9286" s="426">
        <v>26.013622222222224</v>
      </c>
      <c r="E9286" s="14">
        <v>3.0847044476611702</v>
      </c>
      <c r="F9286" s="14">
        <v>0</v>
      </c>
    </row>
    <row r="9287" spans="1:6" x14ac:dyDescent="0.3">
      <c r="A9287" s="425">
        <v>50921</v>
      </c>
      <c r="B9287" s="12">
        <v>151</v>
      </c>
      <c r="C9287" s="426">
        <v>7.7777777777777777</v>
      </c>
      <c r="D9287" s="426">
        <v>26.007933333333334</v>
      </c>
      <c r="E9287" s="14">
        <v>3.082570554857103</v>
      </c>
      <c r="F9287" s="14">
        <v>0</v>
      </c>
    </row>
    <row r="9288" spans="1:6" x14ac:dyDescent="0.3">
      <c r="A9288" s="425">
        <v>50922</v>
      </c>
      <c r="B9288" s="12">
        <v>152</v>
      </c>
      <c r="C9288" s="426">
        <v>15.206249999999999</v>
      </c>
      <c r="D9288" s="426">
        <v>26.098955555555555</v>
      </c>
      <c r="E9288" s="14">
        <v>3.0906820105066148</v>
      </c>
      <c r="F9288" s="14">
        <v>0</v>
      </c>
    </row>
    <row r="9289" spans="1:6" x14ac:dyDescent="0.3">
      <c r="A9289" s="425">
        <v>50923</v>
      </c>
      <c r="B9289" s="12">
        <v>153</v>
      </c>
      <c r="C9289" s="426">
        <v>15.865000000000004</v>
      </c>
      <c r="D9289" s="426">
        <v>25.922599999999999</v>
      </c>
      <c r="E9289" s="14">
        <v>3.0250868749527942</v>
      </c>
      <c r="F9289" s="14">
        <v>0</v>
      </c>
    </row>
    <row r="9290" spans="1:6" x14ac:dyDescent="0.3">
      <c r="A9290" s="425">
        <v>50924</v>
      </c>
      <c r="B9290" s="12">
        <v>154</v>
      </c>
      <c r="C9290" s="426">
        <v>11.824999999999999</v>
      </c>
      <c r="D9290" s="426">
        <v>25.945355555555555</v>
      </c>
      <c r="E9290" s="14">
        <v>3.0334788835754889</v>
      </c>
      <c r="F9290" s="14">
        <v>0</v>
      </c>
    </row>
    <row r="9291" spans="1:6" x14ac:dyDescent="0.3">
      <c r="A9291" s="425">
        <v>50925</v>
      </c>
      <c r="B9291" s="12">
        <v>155</v>
      </c>
      <c r="C9291" s="426">
        <v>13.849999999999998</v>
      </c>
      <c r="D9291" s="426">
        <v>25.899844444444447</v>
      </c>
      <c r="E9291" s="14">
        <v>3.0167161117873538</v>
      </c>
      <c r="F9291" s="14">
        <v>0</v>
      </c>
    </row>
    <row r="9292" spans="1:6" x14ac:dyDescent="0.3">
      <c r="A9292" s="425">
        <v>50926</v>
      </c>
      <c r="B9292" s="12">
        <v>156</v>
      </c>
      <c r="C9292" s="426">
        <v>12.783333333333333</v>
      </c>
      <c r="D9292" s="426">
        <v>26.170066666666671</v>
      </c>
      <c r="E9292" s="14">
        <v>3.1174945568641119</v>
      </c>
      <c r="F9292" s="14">
        <v>0</v>
      </c>
    </row>
    <row r="9293" spans="1:6" x14ac:dyDescent="0.3">
      <c r="A9293" s="425">
        <v>50927</v>
      </c>
      <c r="B9293" s="12">
        <v>157</v>
      </c>
      <c r="C9293" s="426">
        <v>9.7375000000000007</v>
      </c>
      <c r="D9293" s="426">
        <v>26.255400000000002</v>
      </c>
      <c r="E9293" s="14">
        <v>3.1499460323339079</v>
      </c>
      <c r="F9293" s="14">
        <v>0</v>
      </c>
    </row>
    <row r="9294" spans="1:6" x14ac:dyDescent="0.3">
      <c r="A9294" s="425">
        <v>50928</v>
      </c>
      <c r="B9294" s="12">
        <v>158</v>
      </c>
      <c r="C9294" s="426">
        <v>9.004999999999999</v>
      </c>
      <c r="D9294" s="426">
        <v>26.147311111111115</v>
      </c>
      <c r="E9294" s="14">
        <v>3.108891788261301</v>
      </c>
      <c r="F9294" s="14">
        <v>0</v>
      </c>
    </row>
    <row r="9295" spans="1:6" x14ac:dyDescent="0.3">
      <c r="A9295" s="425">
        <v>50929</v>
      </c>
      <c r="B9295" s="12">
        <v>159</v>
      </c>
      <c r="C9295" s="426">
        <v>15.144444444444446</v>
      </c>
      <c r="D9295" s="426">
        <v>26.081888888888887</v>
      </c>
      <c r="E9295" s="14">
        <v>3.084278093692375</v>
      </c>
      <c r="F9295" s="14">
        <v>0</v>
      </c>
    </row>
    <row r="9296" spans="1:6" x14ac:dyDescent="0.3">
      <c r="A9296" s="425">
        <v>50930</v>
      </c>
      <c r="B9296" s="12">
        <v>160</v>
      </c>
      <c r="C9296" s="426">
        <v>11.975</v>
      </c>
      <c r="D9296" s="426">
        <v>25.93397777777778</v>
      </c>
      <c r="E9296" s="14">
        <v>3.029280222460164</v>
      </c>
      <c r="F9296" s="14">
        <v>0</v>
      </c>
    </row>
    <row r="9297" spans="1:6" x14ac:dyDescent="0.3">
      <c r="A9297" s="425">
        <v>50931</v>
      </c>
      <c r="B9297" s="12">
        <v>161</v>
      </c>
      <c r="C9297" s="426">
        <v>15.075000000000001</v>
      </c>
      <c r="D9297" s="426">
        <v>26.118866666666669</v>
      </c>
      <c r="E9297" s="14">
        <v>3.0981684500951814</v>
      </c>
      <c r="F9297" s="14">
        <v>0</v>
      </c>
    </row>
    <row r="9298" spans="1:6" x14ac:dyDescent="0.3">
      <c r="A9298" s="425">
        <v>50932</v>
      </c>
      <c r="B9298" s="12">
        <v>162</v>
      </c>
      <c r="C9298" s="426">
        <v>12.430000000000001</v>
      </c>
      <c r="D9298" s="426">
        <v>25.962422222222223</v>
      </c>
      <c r="E9298" s="14">
        <v>3.0397868431685331</v>
      </c>
      <c r="F9298" s="14">
        <v>0</v>
      </c>
    </row>
    <row r="9299" spans="1:6" x14ac:dyDescent="0.3">
      <c r="A9299" s="425">
        <v>50933</v>
      </c>
      <c r="B9299" s="12">
        <v>163</v>
      </c>
      <c r="C9299" s="426">
        <v>18.388888888888889</v>
      </c>
      <c r="D9299" s="426">
        <v>25.979488888888888</v>
      </c>
      <c r="E9299" s="14">
        <v>3.0461067709891259</v>
      </c>
      <c r="F9299" s="14">
        <v>0</v>
      </c>
    </row>
    <row r="9300" spans="1:6" x14ac:dyDescent="0.3">
      <c r="A9300" s="425">
        <v>50934</v>
      </c>
      <c r="B9300" s="12">
        <v>164</v>
      </c>
      <c r="C9300" s="426">
        <v>7.43</v>
      </c>
      <c r="D9300" s="426">
        <v>25.976644444444446</v>
      </c>
      <c r="E9300" s="14">
        <v>3.045052618237909</v>
      </c>
      <c r="F9300" s="14">
        <v>0</v>
      </c>
    </row>
    <row r="9301" spans="1:6" x14ac:dyDescent="0.3">
      <c r="A9301" s="425">
        <v>50935</v>
      </c>
      <c r="B9301" s="12">
        <v>165</v>
      </c>
      <c r="C9301" s="426">
        <v>3.1444444444444448</v>
      </c>
      <c r="D9301" s="426">
        <v>26.11602222222222</v>
      </c>
      <c r="E9301" s="14">
        <v>3.0970979558917286</v>
      </c>
      <c r="F9301" s="14">
        <v>0</v>
      </c>
    </row>
    <row r="9302" spans="1:6" x14ac:dyDescent="0.3">
      <c r="A9302" s="425">
        <v>50936</v>
      </c>
      <c r="B9302" s="12">
        <v>166</v>
      </c>
      <c r="C9302" s="426">
        <v>1.3187500000000001</v>
      </c>
      <c r="D9302" s="426">
        <v>26.138777777777779</v>
      </c>
      <c r="E9302" s="14">
        <v>3.1056712738484888</v>
      </c>
      <c r="F9302" s="14">
        <v>0</v>
      </c>
    </row>
    <row r="9303" spans="1:6" x14ac:dyDescent="0.3">
      <c r="A9303" s="425">
        <v>50937</v>
      </c>
      <c r="B9303" s="12">
        <v>167</v>
      </c>
      <c r="C9303" s="426">
        <v>4.0333333333333332</v>
      </c>
      <c r="D9303" s="426">
        <v>25.831577777777781</v>
      </c>
      <c r="E9303" s="14">
        <v>2.9917311153719313</v>
      </c>
      <c r="F9303" s="14">
        <v>0</v>
      </c>
    </row>
    <row r="9304" spans="1:6" x14ac:dyDescent="0.3">
      <c r="A9304" s="425">
        <v>50938</v>
      </c>
      <c r="B9304" s="12">
        <v>168</v>
      </c>
      <c r="C9304" s="426">
        <v>10.185714285714287</v>
      </c>
      <c r="D9304" s="426">
        <v>25.902688888888889</v>
      </c>
      <c r="E9304" s="14">
        <v>3.0177612959357654</v>
      </c>
      <c r="F9304" s="14">
        <v>0</v>
      </c>
    </row>
    <row r="9305" spans="1:6" x14ac:dyDescent="0.3">
      <c r="A9305" s="425">
        <v>50939</v>
      </c>
      <c r="B9305" s="12">
        <v>169</v>
      </c>
      <c r="C9305" s="426">
        <v>14.016666666666667</v>
      </c>
      <c r="D9305" s="426">
        <v>25.848644444444446</v>
      </c>
      <c r="E9305" s="14">
        <v>2.9979594803233587</v>
      </c>
      <c r="F9305" s="14">
        <v>0</v>
      </c>
    </row>
    <row r="9306" spans="1:6" x14ac:dyDescent="0.3">
      <c r="A9306" s="425">
        <v>50940</v>
      </c>
      <c r="B9306" s="12">
        <v>170</v>
      </c>
      <c r="C9306" s="426">
        <v>12.484999999999999</v>
      </c>
      <c r="D9306" s="426">
        <v>25.905533333333334</v>
      </c>
      <c r="E9306" s="14">
        <v>3.0188068117989499</v>
      </c>
      <c r="F9306" s="14">
        <v>0</v>
      </c>
    </row>
    <row r="9307" spans="1:6" x14ac:dyDescent="0.3">
      <c r="A9307" s="425">
        <v>50941</v>
      </c>
      <c r="B9307" s="12">
        <v>171</v>
      </c>
      <c r="C9307" s="426">
        <v>25.110000000000003</v>
      </c>
      <c r="D9307" s="426">
        <v>25.69788888888889</v>
      </c>
      <c r="E9307" s="14">
        <v>2.943353713789949</v>
      </c>
      <c r="F9307" s="14">
        <v>0</v>
      </c>
    </row>
    <row r="9308" spans="1:6" x14ac:dyDescent="0.3">
      <c r="A9308" s="425">
        <v>50942</v>
      </c>
      <c r="B9308" s="12">
        <v>172</v>
      </c>
      <c r="C9308" s="426">
        <v>16.84375</v>
      </c>
      <c r="D9308" s="426">
        <v>25.894155555555557</v>
      </c>
      <c r="E9308" s="14">
        <v>3.0146267384944938</v>
      </c>
      <c r="F9308" s="14">
        <v>0</v>
      </c>
    </row>
    <row r="9309" spans="1:6" x14ac:dyDescent="0.3">
      <c r="A9309" s="425">
        <v>50943</v>
      </c>
      <c r="B9309" s="12">
        <v>173</v>
      </c>
      <c r="C9309" s="426">
        <v>9.0062500000000014</v>
      </c>
      <c r="D9309" s="426">
        <v>26.079044444444445</v>
      </c>
      <c r="E9309" s="14">
        <v>3.0832119431393239</v>
      </c>
      <c r="F9309" s="14">
        <v>0</v>
      </c>
    </row>
    <row r="9310" spans="1:6" x14ac:dyDescent="0.3">
      <c r="A9310" s="425">
        <v>50944</v>
      </c>
      <c r="B9310" s="12">
        <v>174</v>
      </c>
      <c r="C9310" s="426">
        <v>12.583333333333334</v>
      </c>
      <c r="D9310" s="426">
        <v>25.848644444444446</v>
      </c>
      <c r="E9310" s="14">
        <v>2.9979594803233574</v>
      </c>
      <c r="F9310" s="14">
        <v>0</v>
      </c>
    </row>
    <row r="9311" spans="1:6" x14ac:dyDescent="0.3">
      <c r="A9311" s="425">
        <v>50945</v>
      </c>
      <c r="B9311" s="12">
        <v>175</v>
      </c>
      <c r="C9311" s="426">
        <v>9.7062500000000007</v>
      </c>
      <c r="D9311" s="426">
        <v>25.746244444444443</v>
      </c>
      <c r="E9311" s="14">
        <v>2.9607677901912579</v>
      </c>
      <c r="F9311" s="14">
        <v>0</v>
      </c>
    </row>
    <row r="9312" spans="1:6" x14ac:dyDescent="0.3">
      <c r="A9312" s="425">
        <v>50946</v>
      </c>
      <c r="B9312" s="12">
        <v>176</v>
      </c>
      <c r="C9312" s="426">
        <v>24.727777777777778</v>
      </c>
      <c r="D9312" s="426">
        <v>25.586600000000004</v>
      </c>
      <c r="E9312" s="14">
        <v>2.9036368627998193</v>
      </c>
      <c r="F9312" s="14">
        <v>0</v>
      </c>
    </row>
    <row r="9313" spans="1:6" x14ac:dyDescent="0.3">
      <c r="A9313" s="425">
        <v>50947</v>
      </c>
      <c r="B9313" s="12">
        <v>177</v>
      </c>
      <c r="C9313" s="426">
        <v>14.915000000000001</v>
      </c>
      <c r="D9313" s="426">
        <v>25.905533333333334</v>
      </c>
      <c r="E9313" s="14">
        <v>3.0188068117989499</v>
      </c>
      <c r="F9313" s="14">
        <v>0</v>
      </c>
    </row>
    <row r="9314" spans="1:6" x14ac:dyDescent="0.3">
      <c r="A9314" s="425">
        <v>50948</v>
      </c>
      <c r="B9314" s="12">
        <v>178</v>
      </c>
      <c r="C9314" s="426">
        <v>11.699999999999998</v>
      </c>
      <c r="D9314" s="426">
        <v>25.942511111111113</v>
      </c>
      <c r="E9314" s="14">
        <v>3.0324287200232614</v>
      </c>
      <c r="F9314" s="14">
        <v>0</v>
      </c>
    </row>
    <row r="9315" spans="1:6" x14ac:dyDescent="0.3">
      <c r="A9315" s="425">
        <v>50949</v>
      </c>
      <c r="B9315" s="12">
        <v>179</v>
      </c>
      <c r="C9315" s="426">
        <v>1.9833333333333334</v>
      </c>
      <c r="D9315" s="426">
        <v>25.842955555555555</v>
      </c>
      <c r="E9315" s="14">
        <v>2.9958820348581314</v>
      </c>
      <c r="F9315" s="14">
        <v>0</v>
      </c>
    </row>
    <row r="9316" spans="1:6" x14ac:dyDescent="0.3">
      <c r="A9316" s="425">
        <v>50950</v>
      </c>
      <c r="B9316" s="12">
        <v>180</v>
      </c>
      <c r="C9316" s="426">
        <v>8.6999999999999993</v>
      </c>
      <c r="D9316" s="426">
        <v>25.732022222222223</v>
      </c>
      <c r="E9316" s="14">
        <v>2.955636117401629</v>
      </c>
      <c r="F9316" s="14">
        <v>0</v>
      </c>
    </row>
    <row r="9317" spans="1:6" x14ac:dyDescent="0.3">
      <c r="A9317" s="425">
        <v>50951</v>
      </c>
      <c r="B9317" s="12">
        <v>181</v>
      </c>
      <c r="C9317" s="426">
        <v>7.7950000000000017</v>
      </c>
      <c r="D9317" s="426">
        <v>25.621088888888888</v>
      </c>
      <c r="E9317" s="14">
        <v>2.9158915251560393</v>
      </c>
      <c r="F9317" s="14">
        <v>0</v>
      </c>
    </row>
    <row r="9318" spans="1:6" x14ac:dyDescent="0.3">
      <c r="A9318" s="425">
        <v>50952</v>
      </c>
      <c r="B9318" s="12">
        <v>182</v>
      </c>
      <c r="C9318" s="426">
        <v>13.324999999999999</v>
      </c>
      <c r="D9318" s="426">
        <v>25.669444444444444</v>
      </c>
      <c r="E9318" s="14">
        <v>2.9580118319938578</v>
      </c>
      <c r="F9318" s="14">
        <v>0</v>
      </c>
    </row>
    <row r="9319" spans="1:6" x14ac:dyDescent="0.3">
      <c r="A9319" s="425">
        <v>50953</v>
      </c>
      <c r="B9319" s="12">
        <v>183</v>
      </c>
      <c r="C9319" s="426">
        <v>10.938888888888888</v>
      </c>
      <c r="D9319" s="426">
        <v>25.459240000000001</v>
      </c>
      <c r="E9319" s="14">
        <v>2.8830272326553912</v>
      </c>
      <c r="F9319" s="14">
        <v>0</v>
      </c>
    </row>
    <row r="9320" spans="1:6" x14ac:dyDescent="0.3">
      <c r="A9320" s="425">
        <v>50954</v>
      </c>
      <c r="B9320" s="12">
        <v>184</v>
      </c>
      <c r="C9320" s="426">
        <v>16.055</v>
      </c>
      <c r="D9320" s="426">
        <v>25.4618</v>
      </c>
      <c r="E9320" s="14">
        <v>2.8839296057213257</v>
      </c>
      <c r="F9320" s="14">
        <v>0</v>
      </c>
    </row>
    <row r="9321" spans="1:6" x14ac:dyDescent="0.3">
      <c r="A9321" s="425">
        <v>50955</v>
      </c>
      <c r="B9321" s="12">
        <v>185</v>
      </c>
      <c r="C9321" s="426">
        <v>13.19375</v>
      </c>
      <c r="D9321" s="426">
        <v>25.635311111111115</v>
      </c>
      <c r="E9321" s="14">
        <v>2.9457129327927731</v>
      </c>
      <c r="F9321" s="14">
        <v>0</v>
      </c>
    </row>
    <row r="9322" spans="1:6" x14ac:dyDescent="0.3">
      <c r="A9322" s="425">
        <v>50956</v>
      </c>
      <c r="B9322" s="12">
        <v>186</v>
      </c>
      <c r="C9322" s="426">
        <v>12.775</v>
      </c>
      <c r="D9322" s="426">
        <v>25.48171111111111</v>
      </c>
      <c r="E9322" s="14">
        <v>2.8909571616540095</v>
      </c>
      <c r="F9322" s="14">
        <v>0</v>
      </c>
    </row>
    <row r="9323" spans="1:6" x14ac:dyDescent="0.3">
      <c r="A9323" s="425">
        <v>50957</v>
      </c>
      <c r="B9323" s="12">
        <v>187</v>
      </c>
      <c r="C9323" s="426">
        <v>16.331250000000001</v>
      </c>
      <c r="D9323" s="426">
        <v>25.551400000000001</v>
      </c>
      <c r="E9323" s="14">
        <v>2.9156807366395259</v>
      </c>
      <c r="F9323" s="14">
        <v>0</v>
      </c>
    </row>
    <row r="9324" spans="1:6" x14ac:dyDescent="0.3">
      <c r="A9324" s="425">
        <v>50958</v>
      </c>
      <c r="B9324" s="12">
        <v>188</v>
      </c>
      <c r="C9324" s="426">
        <v>2.8444444444444441</v>
      </c>
      <c r="D9324" s="426">
        <v>25.697319999999998</v>
      </c>
      <c r="E9324" s="14">
        <v>2.9680913529735227</v>
      </c>
      <c r="F9324" s="14">
        <v>0</v>
      </c>
    </row>
    <row r="9325" spans="1:6" x14ac:dyDescent="0.3">
      <c r="A9325" s="425">
        <v>50959</v>
      </c>
      <c r="B9325" s="12">
        <v>189</v>
      </c>
      <c r="C9325" s="426">
        <v>2.0833333333333335</v>
      </c>
      <c r="D9325" s="426">
        <v>25.623080000000002</v>
      </c>
      <c r="E9325" s="14">
        <v>2.9413174367718269</v>
      </c>
      <c r="F9325" s="14">
        <v>0</v>
      </c>
    </row>
    <row r="9326" spans="1:6" x14ac:dyDescent="0.3">
      <c r="A9326" s="425">
        <v>50960</v>
      </c>
      <c r="B9326" s="12">
        <v>190</v>
      </c>
      <c r="C9326" s="426">
        <v>6.7055555555555557</v>
      </c>
      <c r="D9326" s="426">
        <v>25.812519999999999</v>
      </c>
      <c r="E9326" s="14">
        <v>3.0100850149883658</v>
      </c>
      <c r="F9326" s="14">
        <v>0</v>
      </c>
    </row>
    <row r="9327" spans="1:6" x14ac:dyDescent="0.3">
      <c r="A9327" s="425">
        <v>50961</v>
      </c>
      <c r="B9327" s="12">
        <v>191</v>
      </c>
      <c r="C9327" s="426">
        <v>11.725</v>
      </c>
      <c r="D9327" s="426">
        <v>25.707560000000001</v>
      </c>
      <c r="E9327" s="14">
        <v>2.971802039279797</v>
      </c>
      <c r="F9327" s="14">
        <v>0</v>
      </c>
    </row>
    <row r="9328" spans="1:6" x14ac:dyDescent="0.3">
      <c r="A9328" s="425">
        <v>50962</v>
      </c>
      <c r="B9328" s="12">
        <v>192</v>
      </c>
      <c r="C9328" s="426">
        <v>8.56111111111111</v>
      </c>
      <c r="D9328" s="426">
        <v>25.697319999999998</v>
      </c>
      <c r="E9328" s="14">
        <v>2.9680913529735227</v>
      </c>
      <c r="F9328" s="14">
        <v>0</v>
      </c>
    </row>
    <row r="9329" spans="1:6" x14ac:dyDescent="0.3">
      <c r="A9329" s="425">
        <v>50963</v>
      </c>
      <c r="B9329" s="12">
        <v>193</v>
      </c>
      <c r="C9329" s="426">
        <v>6.7944444444444443</v>
      </c>
      <c r="D9329" s="426">
        <v>25.707560000000001</v>
      </c>
      <c r="E9329" s="14">
        <v>2.971802039279797</v>
      </c>
      <c r="F9329" s="14">
        <v>0</v>
      </c>
    </row>
    <row r="9330" spans="1:6" x14ac:dyDescent="0.3">
      <c r="A9330" s="425">
        <v>50964</v>
      </c>
      <c r="B9330" s="12">
        <v>194</v>
      </c>
      <c r="C9330" s="426">
        <v>8.1166666666666671</v>
      </c>
      <c r="D9330" s="426">
        <v>25.766439999999999</v>
      </c>
      <c r="E9330" s="14">
        <v>2.9932220588305416</v>
      </c>
      <c r="F9330" s="14">
        <v>0</v>
      </c>
    </row>
    <row r="9331" spans="1:6" x14ac:dyDescent="0.3">
      <c r="A9331" s="425">
        <v>50965</v>
      </c>
      <c r="B9331" s="12">
        <v>195</v>
      </c>
      <c r="C9331" s="426">
        <v>16.105555555555554</v>
      </c>
      <c r="D9331" s="426">
        <v>25.982333333333337</v>
      </c>
      <c r="E9331" s="14">
        <v>3.072984656879084</v>
      </c>
      <c r="F9331" s="14">
        <v>0</v>
      </c>
    </row>
    <row r="9332" spans="1:6" x14ac:dyDescent="0.3">
      <c r="A9332" s="425">
        <v>50966</v>
      </c>
      <c r="B9332" s="12">
        <v>196</v>
      </c>
      <c r="C9332" s="426">
        <v>5.6083333333333334</v>
      </c>
      <c r="D9332" s="426">
        <v>25.723488888888888</v>
      </c>
      <c r="E9332" s="14">
        <v>2.9775827732211613</v>
      </c>
      <c r="F9332" s="14">
        <v>0</v>
      </c>
    </row>
    <row r="9333" spans="1:6" x14ac:dyDescent="0.3">
      <c r="A9333" s="425">
        <v>50967</v>
      </c>
      <c r="B9333" s="12">
        <v>197</v>
      </c>
      <c r="C9333" s="426">
        <v>15.344444444444447</v>
      </c>
      <c r="D9333" s="426">
        <v>25.45412</v>
      </c>
      <c r="E9333" s="14">
        <v>2.8812232858781179</v>
      </c>
      <c r="F9333" s="14">
        <v>0</v>
      </c>
    </row>
    <row r="9334" spans="1:6" x14ac:dyDescent="0.3">
      <c r="A9334" s="425">
        <v>50968</v>
      </c>
      <c r="B9334" s="12">
        <v>198</v>
      </c>
      <c r="C9334" s="426">
        <v>5.5277777777777777</v>
      </c>
      <c r="D9334" s="426">
        <v>25.643560000000001</v>
      </c>
      <c r="E9334" s="14">
        <v>2.9486807944635762</v>
      </c>
      <c r="F9334" s="14">
        <v>0</v>
      </c>
    </row>
    <row r="9335" spans="1:6" x14ac:dyDescent="0.3">
      <c r="A9335" s="425">
        <v>50969</v>
      </c>
      <c r="B9335" s="12">
        <v>199</v>
      </c>
      <c r="C9335" s="426">
        <v>12.614999999999998</v>
      </c>
      <c r="D9335" s="426">
        <v>25.582120000000003</v>
      </c>
      <c r="E9335" s="14">
        <v>2.9266421897261297</v>
      </c>
      <c r="F9335" s="14">
        <v>0</v>
      </c>
    </row>
    <row r="9336" spans="1:6" x14ac:dyDescent="0.3">
      <c r="A9336" s="425">
        <v>50970</v>
      </c>
      <c r="B9336" s="12">
        <v>200</v>
      </c>
      <c r="C9336" s="426">
        <v>13.334999999999999</v>
      </c>
      <c r="D9336" s="426">
        <v>25.820200000000003</v>
      </c>
      <c r="E9336" s="14">
        <v>3.0129040103642795</v>
      </c>
      <c r="F9336" s="14">
        <v>0</v>
      </c>
    </row>
    <row r="9337" spans="1:6" x14ac:dyDescent="0.3">
      <c r="A9337" s="425">
        <v>50971</v>
      </c>
      <c r="B9337" s="12">
        <v>201</v>
      </c>
      <c r="C9337" s="426">
        <v>17.656249999999996</v>
      </c>
      <c r="D9337" s="426">
        <v>25.840679999999999</v>
      </c>
      <c r="E9337" s="14">
        <v>3.0204332191396612</v>
      </c>
      <c r="F9337" s="14">
        <v>0</v>
      </c>
    </row>
    <row r="9338" spans="1:6" x14ac:dyDescent="0.3">
      <c r="A9338" s="425">
        <v>50972</v>
      </c>
      <c r="B9338" s="12">
        <v>202</v>
      </c>
      <c r="C9338" s="426">
        <v>3.9187500000000002</v>
      </c>
      <c r="D9338" s="426">
        <v>25.63588</v>
      </c>
      <c r="E9338" s="14">
        <v>2.9459175234785873</v>
      </c>
      <c r="F9338" s="14">
        <v>0</v>
      </c>
    </row>
    <row r="9339" spans="1:6" x14ac:dyDescent="0.3">
      <c r="A9339" s="425">
        <v>50973</v>
      </c>
      <c r="B9339" s="12">
        <v>203</v>
      </c>
      <c r="C9339" s="426">
        <v>5.8687500000000004</v>
      </c>
      <c r="D9339" s="426">
        <v>25.615400000000001</v>
      </c>
      <c r="E9339" s="14">
        <v>2.9385606025620166</v>
      </c>
      <c r="F9339" s="14">
        <v>0</v>
      </c>
    </row>
    <row r="9340" spans="1:6" x14ac:dyDescent="0.3">
      <c r="A9340" s="425">
        <v>50974</v>
      </c>
      <c r="B9340" s="12">
        <v>204</v>
      </c>
      <c r="C9340" s="426">
        <v>5.3055555555555554</v>
      </c>
      <c r="D9340" s="426">
        <v>25.630759999999999</v>
      </c>
      <c r="E9340" s="14">
        <v>2.9440766841859345</v>
      </c>
      <c r="F9340" s="14">
        <v>0</v>
      </c>
    </row>
    <row r="9341" spans="1:6" x14ac:dyDescent="0.3">
      <c r="A9341" s="425">
        <v>50975</v>
      </c>
      <c r="B9341" s="12">
        <v>205</v>
      </c>
      <c r="C9341" s="426">
        <v>4.05</v>
      </c>
      <c r="D9341" s="426">
        <v>25.523240000000001</v>
      </c>
      <c r="E9341" s="14">
        <v>2.9056665655460754</v>
      </c>
      <c r="F9341" s="14">
        <v>0</v>
      </c>
    </row>
    <row r="9342" spans="1:6" x14ac:dyDescent="0.3">
      <c r="A9342" s="425">
        <v>50976</v>
      </c>
      <c r="B9342" s="12">
        <v>206</v>
      </c>
      <c r="C9342" s="426">
        <v>5.56</v>
      </c>
      <c r="D9342" s="426">
        <v>25.658919999999998</v>
      </c>
      <c r="E9342" s="14">
        <v>2.9542145823779902</v>
      </c>
      <c r="F9342" s="14">
        <v>0</v>
      </c>
    </row>
    <row r="9343" spans="1:6" x14ac:dyDescent="0.3">
      <c r="A9343" s="425">
        <v>50977</v>
      </c>
      <c r="B9343" s="12">
        <v>207</v>
      </c>
      <c r="C9343" s="426">
        <v>9.8249999999999993</v>
      </c>
      <c r="D9343" s="426">
        <v>25.815079999999998</v>
      </c>
      <c r="E9343" s="14">
        <v>3.0110244100232531</v>
      </c>
      <c r="F9343" s="14">
        <v>0</v>
      </c>
    </row>
    <row r="9344" spans="1:6" x14ac:dyDescent="0.3">
      <c r="A9344" s="425">
        <v>50978</v>
      </c>
      <c r="B9344" s="12">
        <v>208</v>
      </c>
      <c r="C9344" s="426">
        <v>2.5625</v>
      </c>
      <c r="D9344" s="426">
        <v>25.687080000000002</v>
      </c>
      <c r="E9344" s="14">
        <v>2.964384968886467</v>
      </c>
      <c r="F9344" s="14">
        <v>0</v>
      </c>
    </row>
    <row r="9345" spans="1:6" x14ac:dyDescent="0.3">
      <c r="A9345" s="425">
        <v>50979</v>
      </c>
      <c r="B9345" s="12">
        <v>209</v>
      </c>
      <c r="C9345" s="426">
        <v>1.9055555555555554</v>
      </c>
      <c r="D9345" s="426">
        <v>25.681960000000004</v>
      </c>
      <c r="E9345" s="14">
        <v>2.9625333896551829</v>
      </c>
      <c r="F9345" s="14">
        <v>0</v>
      </c>
    </row>
    <row r="9346" spans="1:6" x14ac:dyDescent="0.3">
      <c r="A9346" s="425">
        <v>50980</v>
      </c>
      <c r="B9346" s="12">
        <v>210</v>
      </c>
      <c r="C9346" s="426">
        <v>1.1428571428571428</v>
      </c>
      <c r="D9346" s="426">
        <v>25.524377777777779</v>
      </c>
      <c r="E9346" s="14">
        <v>2.9060705517188259</v>
      </c>
      <c r="F9346" s="14">
        <v>0</v>
      </c>
    </row>
    <row r="9347" spans="1:6" x14ac:dyDescent="0.3">
      <c r="A9347" s="425">
        <v>50981</v>
      </c>
      <c r="B9347" s="12">
        <v>211</v>
      </c>
      <c r="C9347" s="426">
        <v>1.3222222222222222</v>
      </c>
      <c r="D9347" s="426">
        <v>25.336360000000003</v>
      </c>
      <c r="E9347" s="14">
        <v>2.8400261989226299</v>
      </c>
      <c r="F9347" s="14">
        <v>0</v>
      </c>
    </row>
    <row r="9348" spans="1:6" x14ac:dyDescent="0.3">
      <c r="A9348" s="425">
        <v>50982</v>
      </c>
      <c r="B9348" s="12">
        <v>212</v>
      </c>
      <c r="C9348" s="426">
        <v>5.5142857142857142</v>
      </c>
      <c r="D9348" s="426">
        <v>25.697320000000005</v>
      </c>
      <c r="E9348" s="14">
        <v>2.968091352973524</v>
      </c>
      <c r="F9348" s="14">
        <v>0</v>
      </c>
    </row>
    <row r="9349" spans="1:6" x14ac:dyDescent="0.3">
      <c r="A9349" s="425">
        <v>50983</v>
      </c>
      <c r="B9349" s="12">
        <v>213</v>
      </c>
      <c r="C9349" s="426">
        <v>2.6357142857142857</v>
      </c>
      <c r="D9349" s="426">
        <v>25.436199999999999</v>
      </c>
      <c r="E9349" s="14">
        <v>2.8749178626260323</v>
      </c>
      <c r="F9349" s="14">
        <v>0</v>
      </c>
    </row>
    <row r="9350" spans="1:6" x14ac:dyDescent="0.3">
      <c r="A9350" s="425">
        <v>50984</v>
      </c>
      <c r="B9350" s="12">
        <v>214</v>
      </c>
      <c r="C9350" s="426">
        <v>3.0142857142857138</v>
      </c>
      <c r="D9350" s="426">
        <v>25.469480000000004</v>
      </c>
      <c r="E9350" s="14">
        <v>2.8866383239430862</v>
      </c>
      <c r="F9350" s="14">
        <v>0</v>
      </c>
    </row>
    <row r="9351" spans="1:6" x14ac:dyDescent="0.3">
      <c r="A9351" s="425">
        <v>50985</v>
      </c>
      <c r="B9351" s="12">
        <v>215</v>
      </c>
      <c r="C9351" s="426">
        <v>2.2700000000000005</v>
      </c>
      <c r="D9351" s="426">
        <v>25.584111111111113</v>
      </c>
      <c r="E9351" s="14">
        <v>2.9273539841117922</v>
      </c>
      <c r="F9351" s="14">
        <v>0</v>
      </c>
    </row>
    <row r="9352" spans="1:6" x14ac:dyDescent="0.3">
      <c r="A9352" s="425">
        <v>50986</v>
      </c>
      <c r="B9352" s="12">
        <v>216</v>
      </c>
      <c r="C9352" s="426">
        <v>3.5277777777777772</v>
      </c>
      <c r="D9352" s="426">
        <v>25.666600000000003</v>
      </c>
      <c r="E9352" s="14">
        <v>2.9569851007135508</v>
      </c>
      <c r="F9352" s="14">
        <v>0</v>
      </c>
    </row>
    <row r="9353" spans="1:6" x14ac:dyDescent="0.3">
      <c r="A9353" s="425">
        <v>50987</v>
      </c>
      <c r="B9353" s="12">
        <v>217</v>
      </c>
      <c r="C9353" s="426">
        <v>0.66666666666666663</v>
      </c>
      <c r="D9353" s="426">
        <v>25.761320000000005</v>
      </c>
      <c r="E9353" s="14">
        <v>2.9913537915921986</v>
      </c>
      <c r="F9353" s="14">
        <v>0</v>
      </c>
    </row>
    <row r="9354" spans="1:6" x14ac:dyDescent="0.3">
      <c r="A9354" s="425">
        <v>50988</v>
      </c>
      <c r="B9354" s="12">
        <v>218</v>
      </c>
      <c r="C9354" s="426">
        <v>0.45714285714285718</v>
      </c>
      <c r="D9354" s="426">
        <v>25.697320000000005</v>
      </c>
      <c r="E9354" s="14">
        <v>2.968091352973524</v>
      </c>
      <c r="F9354" s="14">
        <v>0</v>
      </c>
    </row>
    <row r="9355" spans="1:6" x14ac:dyDescent="0.3">
      <c r="A9355" s="425">
        <v>50989</v>
      </c>
      <c r="B9355" s="12">
        <v>219</v>
      </c>
      <c r="C9355" s="426">
        <v>4.8777777777777773</v>
      </c>
      <c r="D9355" s="426">
        <v>25.60004</v>
      </c>
      <c r="E9355" s="14">
        <v>2.9330541709394029</v>
      </c>
      <c r="F9355" s="14">
        <v>0</v>
      </c>
    </row>
    <row r="9356" spans="1:6" x14ac:dyDescent="0.3">
      <c r="A9356" s="425">
        <v>50990</v>
      </c>
      <c r="B9356" s="12">
        <v>220</v>
      </c>
      <c r="C9356" s="426">
        <v>3.0785714285714283</v>
      </c>
      <c r="D9356" s="426">
        <v>25.7178</v>
      </c>
      <c r="E9356" s="14">
        <v>2.975517029468592</v>
      </c>
      <c r="F9356" s="14">
        <v>0</v>
      </c>
    </row>
    <row r="9357" spans="1:6" x14ac:dyDescent="0.3">
      <c r="A9357" s="425">
        <v>50991</v>
      </c>
      <c r="B9357" s="12">
        <v>221</v>
      </c>
      <c r="C9357" s="426">
        <v>3.05</v>
      </c>
      <c r="D9357" s="426">
        <v>25.625640000000004</v>
      </c>
      <c r="E9357" s="14">
        <v>2.942236917741297</v>
      </c>
      <c r="F9357" s="14">
        <v>0</v>
      </c>
    </row>
    <row r="9358" spans="1:6" x14ac:dyDescent="0.3">
      <c r="A9358" s="425">
        <v>50992</v>
      </c>
      <c r="B9358" s="12">
        <v>222</v>
      </c>
      <c r="C9358" s="426">
        <v>4.1722222222222216</v>
      </c>
      <c r="D9358" s="426">
        <v>25.661480000000001</v>
      </c>
      <c r="E9358" s="14">
        <v>2.9551378199566289</v>
      </c>
      <c r="F9358" s="14">
        <v>0</v>
      </c>
    </row>
    <row r="9359" spans="1:6" x14ac:dyDescent="0.3">
      <c r="A9359" s="425">
        <v>50993</v>
      </c>
      <c r="B9359" s="12">
        <v>223</v>
      </c>
      <c r="C9359" s="426">
        <v>1.655</v>
      </c>
      <c r="D9359" s="426">
        <v>25.77412</v>
      </c>
      <c r="E9359" s="14">
        <v>2.996026481675115</v>
      </c>
      <c r="F9359" s="14">
        <v>0</v>
      </c>
    </row>
    <row r="9360" spans="1:6" x14ac:dyDescent="0.3">
      <c r="A9360" s="425">
        <v>50994</v>
      </c>
      <c r="B9360" s="12">
        <v>224</v>
      </c>
      <c r="C9360" s="426">
        <v>4.1449999999999996</v>
      </c>
      <c r="D9360" s="426">
        <v>25.753640000000001</v>
      </c>
      <c r="E9360" s="14">
        <v>2.9885534122031614</v>
      </c>
      <c r="F9360" s="14">
        <v>0</v>
      </c>
    </row>
    <row r="9361" spans="1:6" x14ac:dyDescent="0.3">
      <c r="A9361" s="425">
        <v>50995</v>
      </c>
      <c r="B9361" s="12">
        <v>225</v>
      </c>
      <c r="C9361" s="426">
        <v>2.8055555555555554</v>
      </c>
      <c r="D9361" s="426">
        <v>25.510439999999999</v>
      </c>
      <c r="E9361" s="14">
        <v>2.9011253562970931</v>
      </c>
      <c r="F9361" s="14">
        <v>0</v>
      </c>
    </row>
    <row r="9362" spans="1:6" x14ac:dyDescent="0.3">
      <c r="A9362" s="425">
        <v>50996</v>
      </c>
      <c r="B9362" s="12">
        <v>226</v>
      </c>
      <c r="C9362" s="426">
        <v>0.18571428571428572</v>
      </c>
      <c r="D9362" s="426">
        <v>25.533480000000001</v>
      </c>
      <c r="E9362" s="14">
        <v>2.9093043408626893</v>
      </c>
      <c r="F9362" s="14">
        <v>0</v>
      </c>
    </row>
    <row r="9363" spans="1:6" x14ac:dyDescent="0.3">
      <c r="A9363" s="425">
        <v>50997</v>
      </c>
      <c r="B9363" s="12">
        <v>227</v>
      </c>
      <c r="C9363" s="426">
        <v>0.38125000000000003</v>
      </c>
      <c r="D9363" s="426">
        <v>25.556519999999999</v>
      </c>
      <c r="E9363" s="14">
        <v>2.9175049702385554</v>
      </c>
      <c r="F9363" s="14">
        <v>0</v>
      </c>
    </row>
    <row r="9364" spans="1:6" x14ac:dyDescent="0.3">
      <c r="A9364" s="425">
        <v>50998</v>
      </c>
      <c r="B9364" s="12">
        <v>228</v>
      </c>
      <c r="C9364" s="426">
        <v>2.15</v>
      </c>
      <c r="D9364" s="426">
        <v>25.715239999999998</v>
      </c>
      <c r="E9364" s="14">
        <v>2.9745878783414672</v>
      </c>
      <c r="F9364" s="14">
        <v>0</v>
      </c>
    </row>
    <row r="9365" spans="1:6" x14ac:dyDescent="0.3">
      <c r="A9365" s="425">
        <v>50999</v>
      </c>
      <c r="B9365" s="12">
        <v>229</v>
      </c>
      <c r="C9365" s="426">
        <v>0.92499999999999993</v>
      </c>
      <c r="D9365" s="426">
        <v>25.751080000000002</v>
      </c>
      <c r="E9365" s="14">
        <v>2.9876204913613371</v>
      </c>
      <c r="F9365" s="14">
        <v>0</v>
      </c>
    </row>
    <row r="9366" spans="1:6" x14ac:dyDescent="0.3">
      <c r="A9366" s="425">
        <v>51000</v>
      </c>
      <c r="B9366" s="12">
        <v>230</v>
      </c>
      <c r="C9366" s="426">
        <v>1.2</v>
      </c>
      <c r="D9366" s="426">
        <v>25.418279999999996</v>
      </c>
      <c r="E9366" s="14">
        <v>2.8686254843539989</v>
      </c>
      <c r="F9366" s="14">
        <v>0</v>
      </c>
    </row>
    <row r="9367" spans="1:6" x14ac:dyDescent="0.3">
      <c r="A9367" s="425">
        <v>51001</v>
      </c>
      <c r="B9367" s="12">
        <v>231</v>
      </c>
      <c r="C9367" s="426">
        <v>3.7611111111111111</v>
      </c>
      <c r="D9367" s="426">
        <v>25.37988</v>
      </c>
      <c r="E9367" s="14">
        <v>2.8551857017033915</v>
      </c>
      <c r="F9367" s="14">
        <v>0</v>
      </c>
    </row>
    <row r="9368" spans="1:6" x14ac:dyDescent="0.3">
      <c r="A9368" s="425">
        <v>51002</v>
      </c>
      <c r="B9368" s="12">
        <v>232</v>
      </c>
      <c r="C9368" s="426">
        <v>0.19999999999999998</v>
      </c>
      <c r="D9368" s="426">
        <v>25.47972</v>
      </c>
      <c r="E9368" s="14">
        <v>2.8902536802736347</v>
      </c>
      <c r="F9368" s="14">
        <v>0</v>
      </c>
    </row>
    <row r="9369" spans="1:6" x14ac:dyDescent="0.3">
      <c r="A9369" s="425">
        <v>51003</v>
      </c>
      <c r="B9369" s="12">
        <v>233</v>
      </c>
      <c r="C9369" s="426">
        <v>1.6666666666666666E-2</v>
      </c>
      <c r="D9369" s="426">
        <v>25.649533333333334</v>
      </c>
      <c r="E9369" s="14">
        <v>2.9508316748788941</v>
      </c>
      <c r="F9369" s="14">
        <v>0</v>
      </c>
    </row>
    <row r="9370" spans="1:6" x14ac:dyDescent="0.3">
      <c r="A9370" s="425">
        <v>51004</v>
      </c>
      <c r="B9370" s="12">
        <v>234</v>
      </c>
      <c r="C9370" s="426">
        <v>0.47142857142857142</v>
      </c>
      <c r="D9370" s="426">
        <v>25.612839999999998</v>
      </c>
      <c r="E9370" s="14">
        <v>2.9376421939713748</v>
      </c>
      <c r="F9370" s="14">
        <v>0</v>
      </c>
    </row>
    <row r="9371" spans="1:6" x14ac:dyDescent="0.3">
      <c r="A9371" s="425">
        <v>51005</v>
      </c>
      <c r="B9371" s="12">
        <v>235</v>
      </c>
      <c r="C9371" s="426">
        <v>1.2749999999999999</v>
      </c>
      <c r="D9371" s="426">
        <v>25.589799999999997</v>
      </c>
      <c r="E9371" s="14">
        <v>2.9293885748541539</v>
      </c>
      <c r="F9371" s="14">
        <v>0</v>
      </c>
    </row>
    <row r="9372" spans="1:6" x14ac:dyDescent="0.3">
      <c r="A9372" s="425">
        <v>51006</v>
      </c>
      <c r="B9372" s="12">
        <v>236</v>
      </c>
      <c r="C9372" s="426">
        <v>0.16666666666666666</v>
      </c>
      <c r="D9372" s="426">
        <v>25.776679999999999</v>
      </c>
      <c r="E9372" s="14">
        <v>2.9969618285902162</v>
      </c>
      <c r="F9372" s="14">
        <v>0</v>
      </c>
    </row>
    <row r="9373" spans="1:6" x14ac:dyDescent="0.3">
      <c r="A9373" s="425">
        <v>51007</v>
      </c>
      <c r="B9373" s="12">
        <v>237</v>
      </c>
      <c r="C9373" s="426">
        <v>0.23333333333333334</v>
      </c>
      <c r="D9373" s="426">
        <v>25.651240000000001</v>
      </c>
      <c r="E9373" s="14">
        <v>2.9514464805289866</v>
      </c>
      <c r="F9373" s="14">
        <v>0</v>
      </c>
    </row>
    <row r="9374" spans="1:6" x14ac:dyDescent="0.3">
      <c r="A9374" s="425">
        <v>51008</v>
      </c>
      <c r="B9374" s="12">
        <v>238</v>
      </c>
      <c r="C9374" s="426">
        <v>4.0444444444444443</v>
      </c>
      <c r="D9374" s="426">
        <v>25.602600000000002</v>
      </c>
      <c r="E9374" s="14">
        <v>2.9339712396432418</v>
      </c>
      <c r="F9374" s="14">
        <v>0</v>
      </c>
    </row>
    <row r="9375" spans="1:6" x14ac:dyDescent="0.3">
      <c r="A9375" s="425">
        <v>51009</v>
      </c>
      <c r="B9375" s="12">
        <v>239</v>
      </c>
      <c r="C9375" s="426">
        <v>0.15</v>
      </c>
      <c r="D9375" s="426">
        <v>25.738280000000003</v>
      </c>
      <c r="E9375" s="14">
        <v>2.9829599281437638</v>
      </c>
      <c r="F9375" s="14">
        <v>0</v>
      </c>
    </row>
    <row r="9376" spans="1:6" x14ac:dyDescent="0.3">
      <c r="A9376" s="425">
        <v>51010</v>
      </c>
      <c r="B9376" s="12">
        <v>240</v>
      </c>
      <c r="C9376" s="426">
        <v>1.6</v>
      </c>
      <c r="D9376" s="426">
        <v>25.8202</v>
      </c>
      <c r="E9376" s="14">
        <v>3.012904010364279</v>
      </c>
      <c r="F9376" s="14">
        <v>0</v>
      </c>
    </row>
    <row r="9377" spans="1:6" x14ac:dyDescent="0.3">
      <c r="A9377" s="425">
        <v>51011</v>
      </c>
      <c r="B9377" s="12">
        <v>241</v>
      </c>
      <c r="C9377" s="426">
        <v>2.25</v>
      </c>
      <c r="D9377" s="426">
        <v>25.658920000000002</v>
      </c>
      <c r="E9377" s="14">
        <v>2.9542145823779911</v>
      </c>
      <c r="F9377" s="14">
        <v>0</v>
      </c>
    </row>
    <row r="9378" spans="1:6" x14ac:dyDescent="0.3">
      <c r="A9378" s="425">
        <v>51012</v>
      </c>
      <c r="B9378" s="12">
        <v>242</v>
      </c>
      <c r="C9378" s="426">
        <v>0.56111111111111112</v>
      </c>
      <c r="D9378" s="426">
        <v>25.551400000000001</v>
      </c>
      <c r="E9378" s="14">
        <v>2.9156807366395259</v>
      </c>
      <c r="F9378" s="14">
        <v>0</v>
      </c>
    </row>
    <row r="9379" spans="1:6" x14ac:dyDescent="0.3">
      <c r="A9379" s="425">
        <v>51013</v>
      </c>
      <c r="B9379" s="12">
        <v>243</v>
      </c>
      <c r="C9379" s="426">
        <v>0.16666666666666666</v>
      </c>
      <c r="D9379" s="426">
        <v>25.745960000000004</v>
      </c>
      <c r="E9379" s="14">
        <v>2.9857554579538359</v>
      </c>
      <c r="F9379" s="14">
        <v>0</v>
      </c>
    </row>
    <row r="9380" spans="1:6" x14ac:dyDescent="0.3">
      <c r="A9380" s="425">
        <v>51014</v>
      </c>
      <c r="B9380" s="12">
        <v>244</v>
      </c>
      <c r="C9380" s="426">
        <v>5</v>
      </c>
      <c r="D9380" s="426">
        <v>25.761319999999998</v>
      </c>
      <c r="E9380" s="14">
        <v>3.0164912184122996</v>
      </c>
      <c r="F9380" s="14">
        <v>0</v>
      </c>
    </row>
    <row r="9381" spans="1:6" x14ac:dyDescent="0.3">
      <c r="A9381" s="425">
        <v>51015</v>
      </c>
      <c r="B9381" s="12">
        <v>245</v>
      </c>
      <c r="C9381" s="426">
        <v>1.4777777777777779</v>
      </c>
      <c r="D9381" s="426">
        <v>25.63588</v>
      </c>
      <c r="E9381" s="14">
        <v>2.9706731329195835</v>
      </c>
      <c r="F9381" s="14">
        <v>0</v>
      </c>
    </row>
    <row r="9382" spans="1:6" x14ac:dyDescent="0.3">
      <c r="A9382" s="425">
        <v>51016</v>
      </c>
      <c r="B9382" s="12">
        <v>246</v>
      </c>
      <c r="C9382" s="426">
        <v>1.6055555555555554</v>
      </c>
      <c r="D9382" s="426">
        <v>25.710120000000003</v>
      </c>
      <c r="E9382" s="14">
        <v>2.9977113108635804</v>
      </c>
      <c r="F9382" s="14">
        <v>0</v>
      </c>
    </row>
    <row r="9383" spans="1:6" x14ac:dyDescent="0.3">
      <c r="A9383" s="425">
        <v>51017</v>
      </c>
      <c r="B9383" s="12">
        <v>247</v>
      </c>
      <c r="C9383" s="426">
        <v>0.42000000000000004</v>
      </c>
      <c r="D9383" s="426">
        <v>25.881640000000001</v>
      </c>
      <c r="E9383" s="14">
        <v>3.0610523246608659</v>
      </c>
      <c r="F9383" s="14">
        <v>0</v>
      </c>
    </row>
    <row r="9384" spans="1:6" x14ac:dyDescent="0.3">
      <c r="A9384" s="425">
        <v>51018</v>
      </c>
      <c r="B9384" s="12">
        <v>248</v>
      </c>
      <c r="C9384" s="426">
        <v>0.22999999999999998</v>
      </c>
      <c r="D9384" s="426">
        <v>25.733160000000002</v>
      </c>
      <c r="E9384" s="14">
        <v>3.0061488284051241</v>
      </c>
      <c r="F9384" s="14">
        <v>0</v>
      </c>
    </row>
    <row r="9385" spans="1:6" x14ac:dyDescent="0.3">
      <c r="A9385" s="425">
        <v>51019</v>
      </c>
      <c r="B9385" s="12">
        <v>249</v>
      </c>
      <c r="C9385" s="426">
        <v>2.1437500000000003</v>
      </c>
      <c r="D9385" s="426">
        <v>25.7818</v>
      </c>
      <c r="E9385" s="14">
        <v>3.0240336116231554</v>
      </c>
      <c r="F9385" s="14">
        <v>0</v>
      </c>
    </row>
    <row r="9386" spans="1:6" x14ac:dyDescent="0.3">
      <c r="A9386" s="425">
        <v>51020</v>
      </c>
      <c r="B9386" s="12">
        <v>250</v>
      </c>
      <c r="C9386" s="426">
        <v>7.0349999999999993</v>
      </c>
      <c r="D9386" s="426">
        <v>25.874244444444443</v>
      </c>
      <c r="E9386" s="14">
        <v>3.0582959754158998</v>
      </c>
      <c r="F9386" s="14">
        <v>0</v>
      </c>
    </row>
    <row r="9387" spans="1:6" x14ac:dyDescent="0.3">
      <c r="A9387" s="425">
        <v>51021</v>
      </c>
      <c r="B9387" s="12">
        <v>251</v>
      </c>
      <c r="C9387" s="426">
        <v>3.5350000000000001</v>
      </c>
      <c r="D9387" s="426">
        <v>25.794599999999996</v>
      </c>
      <c r="E9387" s="14">
        <v>3.0287564469176265</v>
      </c>
      <c r="F9387" s="14">
        <v>0</v>
      </c>
    </row>
    <row r="9388" spans="1:6" x14ac:dyDescent="0.3">
      <c r="A9388" s="425">
        <v>51022</v>
      </c>
      <c r="B9388" s="12">
        <v>252</v>
      </c>
      <c r="C9388" s="426">
        <v>2.2944444444444447</v>
      </c>
      <c r="D9388" s="426">
        <v>25.615400000000001</v>
      </c>
      <c r="E9388" s="14">
        <v>2.9632543891381671</v>
      </c>
      <c r="F9388" s="14">
        <v>0</v>
      </c>
    </row>
    <row r="9389" spans="1:6" x14ac:dyDescent="0.3">
      <c r="A9389" s="425">
        <v>51023</v>
      </c>
      <c r="B9389" s="12">
        <v>253</v>
      </c>
      <c r="C9389" s="426">
        <v>6.0062499999999996</v>
      </c>
      <c r="D9389" s="426">
        <v>25.594920000000002</v>
      </c>
      <c r="E9389" s="14">
        <v>2.9558529450785982</v>
      </c>
      <c r="F9389" s="14">
        <v>0</v>
      </c>
    </row>
    <row r="9390" spans="1:6" x14ac:dyDescent="0.3">
      <c r="A9390" s="425">
        <v>51024</v>
      </c>
      <c r="B9390" s="12">
        <v>254</v>
      </c>
      <c r="C9390" s="426">
        <v>2.1666666666666661</v>
      </c>
      <c r="D9390" s="426">
        <v>25.725480000000005</v>
      </c>
      <c r="E9390" s="14">
        <v>3.0033338798655262</v>
      </c>
      <c r="F9390" s="14">
        <v>0</v>
      </c>
    </row>
    <row r="9391" spans="1:6" x14ac:dyDescent="0.3">
      <c r="A9391" s="425">
        <v>51025</v>
      </c>
      <c r="B9391" s="12">
        <v>255</v>
      </c>
      <c r="C9391" s="426">
        <v>4.9999999999999996E-2</v>
      </c>
      <c r="D9391" s="426">
        <v>25.7818</v>
      </c>
      <c r="E9391" s="14">
        <v>3.0240336116231554</v>
      </c>
      <c r="F9391" s="14">
        <v>0</v>
      </c>
    </row>
    <row r="9392" spans="1:6" x14ac:dyDescent="0.3">
      <c r="A9392" s="425">
        <v>51026</v>
      </c>
      <c r="B9392" s="12">
        <v>256</v>
      </c>
      <c r="C9392" s="426">
        <v>0.5</v>
      </c>
      <c r="D9392" s="426">
        <v>25.697319999999998</v>
      </c>
      <c r="E9392" s="14">
        <v>2.9930332971161571</v>
      </c>
      <c r="F9392" s="14">
        <v>0</v>
      </c>
    </row>
    <row r="9393" spans="1:6" x14ac:dyDescent="0.3">
      <c r="A9393" s="425">
        <v>51027</v>
      </c>
      <c r="B9393" s="12">
        <v>257</v>
      </c>
      <c r="C9393" s="426">
        <v>1.1625000000000001</v>
      </c>
      <c r="D9393" s="426">
        <v>25.881640000000001</v>
      </c>
      <c r="E9393" s="14">
        <v>3.0610523246608659</v>
      </c>
      <c r="F9393" s="14">
        <v>0</v>
      </c>
    </row>
    <row r="9394" spans="1:6" x14ac:dyDescent="0.3">
      <c r="A9394" s="425">
        <v>51028</v>
      </c>
      <c r="B9394" s="12">
        <v>258</v>
      </c>
      <c r="C9394" s="426">
        <v>1.7777777777777777</v>
      </c>
      <c r="D9394" s="426">
        <v>25.857177777777778</v>
      </c>
      <c r="E9394" s="14">
        <v>3.0519438625067803</v>
      </c>
      <c r="F9394" s="14">
        <v>0</v>
      </c>
    </row>
    <row r="9395" spans="1:6" x14ac:dyDescent="0.3">
      <c r="A9395" s="425">
        <v>51029</v>
      </c>
      <c r="B9395" s="12">
        <v>259</v>
      </c>
      <c r="C9395" s="426">
        <v>5.7285714285714286</v>
      </c>
      <c r="D9395" s="426">
        <v>26.04206666666667</v>
      </c>
      <c r="E9395" s="14">
        <v>3.1214057863880935</v>
      </c>
      <c r="F9395" s="14">
        <v>0</v>
      </c>
    </row>
    <row r="9396" spans="1:6" x14ac:dyDescent="0.3">
      <c r="A9396" s="425">
        <v>51030</v>
      </c>
      <c r="B9396" s="12">
        <v>260</v>
      </c>
      <c r="C9396" s="426">
        <v>0.14285714285714285</v>
      </c>
      <c r="D9396" s="426">
        <v>26.187133333333332</v>
      </c>
      <c r="E9396" s="14">
        <v>3.1769091886813556</v>
      </c>
      <c r="F9396" s="14">
        <v>0</v>
      </c>
    </row>
    <row r="9397" spans="1:6" x14ac:dyDescent="0.3">
      <c r="A9397" s="425">
        <v>51031</v>
      </c>
      <c r="B9397" s="12">
        <v>261</v>
      </c>
      <c r="C9397" s="426">
        <v>0.5</v>
      </c>
      <c r="D9397" s="426">
        <v>26.133088888888889</v>
      </c>
      <c r="E9397" s="14">
        <v>3.1561280719010432</v>
      </c>
      <c r="F9397" s="14">
        <v>0</v>
      </c>
    </row>
    <row r="9398" spans="1:6" x14ac:dyDescent="0.3">
      <c r="A9398" s="425">
        <v>51032</v>
      </c>
      <c r="B9398" s="12">
        <v>262</v>
      </c>
      <c r="C9398" s="426">
        <v>0.55714285714285716</v>
      </c>
      <c r="D9398" s="426">
        <v>26.178600000000003</v>
      </c>
      <c r="E9398" s="14">
        <v>3.1736197846573395</v>
      </c>
      <c r="F9398" s="14">
        <v>0</v>
      </c>
    </row>
    <row r="9399" spans="1:6" x14ac:dyDescent="0.3">
      <c r="A9399" s="425">
        <v>51033</v>
      </c>
      <c r="B9399" s="12">
        <v>263</v>
      </c>
      <c r="C9399" s="426">
        <v>0</v>
      </c>
      <c r="D9399" s="426">
        <v>25.874244444444443</v>
      </c>
      <c r="E9399" s="14">
        <v>3.0582959754158998</v>
      </c>
      <c r="F9399" s="14">
        <v>0</v>
      </c>
    </row>
    <row r="9400" spans="1:6" x14ac:dyDescent="0.3">
      <c r="A9400" s="425">
        <v>51034</v>
      </c>
      <c r="B9400" s="12">
        <v>264</v>
      </c>
      <c r="C9400" s="426">
        <v>1.7437499999999999</v>
      </c>
      <c r="D9400" s="426">
        <v>25.80597777777778</v>
      </c>
      <c r="E9400" s="14">
        <v>3.0329602342666835</v>
      </c>
      <c r="F9400" s="14">
        <v>0</v>
      </c>
    </row>
    <row r="9401" spans="1:6" x14ac:dyDescent="0.3">
      <c r="A9401" s="425">
        <v>51035</v>
      </c>
      <c r="B9401" s="12">
        <v>265</v>
      </c>
      <c r="C9401" s="426">
        <v>1.5874999999999999</v>
      </c>
      <c r="D9401" s="426">
        <v>26.007933333333334</v>
      </c>
      <c r="E9401" s="14">
        <v>3.1084745090995991</v>
      </c>
      <c r="F9401" s="14">
        <v>0</v>
      </c>
    </row>
    <row r="9402" spans="1:6" x14ac:dyDescent="0.3">
      <c r="A9402" s="425">
        <v>51036</v>
      </c>
      <c r="B9402" s="12">
        <v>266</v>
      </c>
      <c r="C9402" s="426">
        <v>0.74285714285714277</v>
      </c>
      <c r="D9402" s="426">
        <v>26.101800000000001</v>
      </c>
      <c r="E9402" s="14">
        <v>3.1441530500510422</v>
      </c>
      <c r="F9402" s="14">
        <v>0</v>
      </c>
    </row>
    <row r="9403" spans="1:6" x14ac:dyDescent="0.3">
      <c r="A9403" s="425">
        <v>51037</v>
      </c>
      <c r="B9403" s="12">
        <v>267</v>
      </c>
      <c r="C9403" s="426">
        <v>0</v>
      </c>
      <c r="D9403" s="426">
        <v>25.817355555555558</v>
      </c>
      <c r="E9403" s="14">
        <v>3.0371693995629259</v>
      </c>
      <c r="F9403" s="14">
        <v>0</v>
      </c>
    </row>
    <row r="9404" spans="1:6" x14ac:dyDescent="0.3">
      <c r="A9404" s="425">
        <v>51038</v>
      </c>
      <c r="B9404" s="12">
        <v>268</v>
      </c>
      <c r="C9404" s="426">
        <v>0.94374999999999998</v>
      </c>
      <c r="D9404" s="426">
        <v>25.899844444444444</v>
      </c>
      <c r="E9404" s="14">
        <v>3.0678468933430714</v>
      </c>
      <c r="F9404" s="14">
        <v>0</v>
      </c>
    </row>
    <row r="9405" spans="1:6" x14ac:dyDescent="0.3">
      <c r="A9405" s="425">
        <v>51039</v>
      </c>
      <c r="B9405" s="12">
        <v>269</v>
      </c>
      <c r="C9405" s="426">
        <v>2.0874999999999999</v>
      </c>
      <c r="D9405" s="426">
        <v>26.141622222222225</v>
      </c>
      <c r="E9405" s="14">
        <v>3.1594011294834874</v>
      </c>
      <c r="F9405" s="14">
        <v>0</v>
      </c>
    </row>
    <row r="9406" spans="1:6" x14ac:dyDescent="0.3">
      <c r="A9406" s="425">
        <v>51040</v>
      </c>
      <c r="B9406" s="12">
        <v>270</v>
      </c>
      <c r="C9406" s="426">
        <v>0</v>
      </c>
      <c r="D9406" s="426">
        <v>26.170066666666671</v>
      </c>
      <c r="E9406" s="14">
        <v>3.1703334476584186</v>
      </c>
      <c r="F9406" s="14">
        <v>0</v>
      </c>
    </row>
    <row r="9407" spans="1:6" x14ac:dyDescent="0.3">
      <c r="A9407" s="425">
        <v>51041</v>
      </c>
      <c r="B9407" s="12">
        <v>271</v>
      </c>
      <c r="C9407" s="426">
        <v>0.57777777777777783</v>
      </c>
      <c r="D9407" s="426">
        <v>26.216999999999999</v>
      </c>
      <c r="E9407" s="14">
        <v>3.1884462693516902</v>
      </c>
      <c r="F9407" s="14">
        <v>0</v>
      </c>
    </row>
    <row r="9408" spans="1:6" x14ac:dyDescent="0.3">
      <c r="A9408" s="425">
        <v>51042</v>
      </c>
      <c r="B9408" s="12">
        <v>272</v>
      </c>
      <c r="C9408" s="426">
        <v>0.21249999999999999</v>
      </c>
      <c r="D9408" s="426">
        <v>26.252839999999999</v>
      </c>
      <c r="E9408" s="14">
        <v>3.2023404328839575</v>
      </c>
      <c r="F9408" s="14">
        <v>0</v>
      </c>
    </row>
    <row r="9409" spans="1:6" x14ac:dyDescent="0.3">
      <c r="A9409" s="425">
        <v>51043</v>
      </c>
      <c r="B9409" s="12">
        <v>273</v>
      </c>
      <c r="C9409" s="426">
        <v>0.95</v>
      </c>
      <c r="D9409" s="426">
        <v>26.109480000000001</v>
      </c>
      <c r="E9409" s="14">
        <v>3.1470885640386435</v>
      </c>
      <c r="F9409" s="14">
        <v>0</v>
      </c>
    </row>
    <row r="9410" spans="1:6" x14ac:dyDescent="0.3">
      <c r="A9410" s="425">
        <v>51044</v>
      </c>
      <c r="B9410" s="12">
        <v>274</v>
      </c>
      <c r="C9410" s="426">
        <v>5.5714285714285712</v>
      </c>
      <c r="D9410" s="426">
        <v>26.19652</v>
      </c>
      <c r="E9410" s="14">
        <v>3.2335399279374291</v>
      </c>
      <c r="F9410" s="14">
        <v>0</v>
      </c>
    </row>
    <row r="9411" spans="1:6" x14ac:dyDescent="0.3">
      <c r="A9411" s="425">
        <v>51045</v>
      </c>
      <c r="B9411" s="12">
        <v>275</v>
      </c>
      <c r="C9411" s="426">
        <v>7.5400000000000009</v>
      </c>
      <c r="D9411" s="426">
        <v>26.403880000000001</v>
      </c>
      <c r="E9411" s="14">
        <v>3.3158494653789616</v>
      </c>
      <c r="F9411" s="14">
        <v>0</v>
      </c>
    </row>
    <row r="9412" spans="1:6" x14ac:dyDescent="0.3">
      <c r="A9412" s="425">
        <v>51046</v>
      </c>
      <c r="B9412" s="12">
        <v>276</v>
      </c>
      <c r="C9412" s="426">
        <v>0</v>
      </c>
      <c r="D9412" s="426">
        <v>26.283560000000001</v>
      </c>
      <c r="E9412" s="14">
        <v>3.2678644387754772</v>
      </c>
      <c r="F9412" s="14">
        <v>0</v>
      </c>
    </row>
    <row r="9413" spans="1:6" x14ac:dyDescent="0.3">
      <c r="A9413" s="425">
        <v>51047</v>
      </c>
      <c r="B9413" s="12">
        <v>277</v>
      </c>
      <c r="C9413" s="426">
        <v>0.52222222222222225</v>
      </c>
      <c r="D9413" s="426">
        <v>26.36036</v>
      </c>
      <c r="E9413" s="14">
        <v>3.2984211741757385</v>
      </c>
      <c r="F9413" s="14">
        <v>0</v>
      </c>
    </row>
    <row r="9414" spans="1:6" x14ac:dyDescent="0.3">
      <c r="A9414" s="425">
        <v>51048</v>
      </c>
      <c r="B9414" s="12">
        <v>278</v>
      </c>
      <c r="C9414" s="426">
        <v>1.6111111111111112</v>
      </c>
      <c r="D9414" s="426">
        <v>26.437159999999999</v>
      </c>
      <c r="E9414" s="14">
        <v>3.3292321462019645</v>
      </c>
      <c r="F9414" s="14">
        <v>0</v>
      </c>
    </row>
    <row r="9415" spans="1:6" x14ac:dyDescent="0.3">
      <c r="A9415" s="425">
        <v>51049</v>
      </c>
      <c r="B9415" s="12">
        <v>279</v>
      </c>
      <c r="C9415" s="426">
        <v>4.8499999999999996</v>
      </c>
      <c r="D9415" s="426">
        <v>26.380839999999999</v>
      </c>
      <c r="E9415" s="14">
        <v>3.3066125457073747</v>
      </c>
      <c r="F9415" s="14">
        <v>0</v>
      </c>
    </row>
    <row r="9416" spans="1:6" x14ac:dyDescent="0.3">
      <c r="A9416" s="425">
        <v>51050</v>
      </c>
      <c r="B9416" s="12">
        <v>280</v>
      </c>
      <c r="C9416" s="426">
        <v>0.57999999999999996</v>
      </c>
      <c r="D9416" s="426">
        <v>26.411560000000001</v>
      </c>
      <c r="E9416" s="14">
        <v>3.3189335303552938</v>
      </c>
      <c r="F9416" s="14">
        <v>0</v>
      </c>
    </row>
    <row r="9417" spans="1:6" x14ac:dyDescent="0.3">
      <c r="A9417" s="425">
        <v>51051</v>
      </c>
      <c r="B9417" s="12">
        <v>281</v>
      </c>
      <c r="C9417" s="426">
        <v>2.6444444444444444</v>
      </c>
      <c r="D9417" s="426">
        <v>26.3322</v>
      </c>
      <c r="E9417" s="14">
        <v>3.2871875553159513</v>
      </c>
      <c r="F9417" s="14">
        <v>0</v>
      </c>
    </row>
    <row r="9418" spans="1:6" x14ac:dyDescent="0.3">
      <c r="A9418" s="425">
        <v>51052</v>
      </c>
      <c r="B9418" s="12">
        <v>282</v>
      </c>
      <c r="C9418" s="426">
        <v>2.7722222222222226</v>
      </c>
      <c r="D9418" s="426">
        <v>26.439720000000001</v>
      </c>
      <c r="E9418" s="14">
        <v>3.3302635653129968</v>
      </c>
      <c r="F9418" s="14">
        <v>0</v>
      </c>
    </row>
    <row r="9419" spans="1:6" x14ac:dyDescent="0.3">
      <c r="A9419" s="425">
        <v>51053</v>
      </c>
      <c r="B9419" s="12">
        <v>283</v>
      </c>
      <c r="C9419" s="426">
        <v>0.25</v>
      </c>
      <c r="D9419" s="426">
        <v>26.498600000000003</v>
      </c>
      <c r="E9419" s="14">
        <v>3.3540644454675648</v>
      </c>
      <c r="F9419" s="14">
        <v>0</v>
      </c>
    </row>
    <row r="9420" spans="1:6" x14ac:dyDescent="0.3">
      <c r="A9420" s="425">
        <v>51054</v>
      </c>
      <c r="B9420" s="12">
        <v>284</v>
      </c>
      <c r="C9420" s="426">
        <v>1.675</v>
      </c>
      <c r="D9420" s="426">
        <v>26.549800000000001</v>
      </c>
      <c r="E9420" s="14">
        <v>3.374882922885873</v>
      </c>
      <c r="F9420" s="14">
        <v>0</v>
      </c>
    </row>
    <row r="9421" spans="1:6" x14ac:dyDescent="0.3">
      <c r="A9421" s="425">
        <v>51055</v>
      </c>
      <c r="B9421" s="12">
        <v>285</v>
      </c>
      <c r="C9421" s="426">
        <v>5.5555555555555552E-2</v>
      </c>
      <c r="D9421" s="426">
        <v>26.60868</v>
      </c>
      <c r="E9421" s="14">
        <v>3.3989648220638036</v>
      </c>
      <c r="F9421" s="14">
        <v>0</v>
      </c>
    </row>
    <row r="9422" spans="1:6" x14ac:dyDescent="0.3">
      <c r="A9422" s="425">
        <v>51056</v>
      </c>
      <c r="B9422" s="12">
        <v>286</v>
      </c>
      <c r="C9422" s="426">
        <v>0</v>
      </c>
      <c r="D9422" s="426">
        <v>26.65476</v>
      </c>
      <c r="E9422" s="14">
        <v>3.4179166736901925</v>
      </c>
      <c r="F9422" s="14">
        <v>0</v>
      </c>
    </row>
    <row r="9423" spans="1:6" x14ac:dyDescent="0.3">
      <c r="A9423" s="425">
        <v>51057</v>
      </c>
      <c r="B9423" s="12">
        <v>287</v>
      </c>
      <c r="C9423" s="426">
        <v>1.6666666666666667</v>
      </c>
      <c r="D9423" s="426">
        <v>26.670120000000004</v>
      </c>
      <c r="E9423" s="14">
        <v>3.4242545032974672</v>
      </c>
      <c r="F9423" s="14">
        <v>0</v>
      </c>
    </row>
    <row r="9424" spans="1:6" x14ac:dyDescent="0.3">
      <c r="A9424" s="425">
        <v>51058</v>
      </c>
      <c r="B9424" s="12">
        <v>288</v>
      </c>
      <c r="C9424" s="426">
        <v>1.6714285714285713</v>
      </c>
      <c r="D9424" s="426">
        <v>26.5242</v>
      </c>
      <c r="E9424" s="14">
        <v>3.3644594769353389</v>
      </c>
      <c r="F9424" s="14">
        <v>0</v>
      </c>
    </row>
    <row r="9425" spans="1:6" x14ac:dyDescent="0.3">
      <c r="A9425" s="425">
        <v>51059</v>
      </c>
      <c r="B9425" s="12">
        <v>289</v>
      </c>
      <c r="C9425" s="426">
        <v>1.3666666666666667</v>
      </c>
      <c r="D9425" s="426">
        <v>26.434600000000003</v>
      </c>
      <c r="E9425" s="14">
        <v>3.328201010355369</v>
      </c>
      <c r="F9425" s="14">
        <v>0</v>
      </c>
    </row>
    <row r="9426" spans="1:6" x14ac:dyDescent="0.3">
      <c r="A9426" s="425">
        <v>51060</v>
      </c>
      <c r="B9426" s="12">
        <v>290</v>
      </c>
      <c r="C9426" s="426">
        <v>5.177777777777778</v>
      </c>
      <c r="D9426" s="426">
        <v>26.629159999999999</v>
      </c>
      <c r="E9426" s="14">
        <v>3.4073764584285469</v>
      </c>
      <c r="F9426" s="14">
        <v>0</v>
      </c>
    </row>
    <row r="9427" spans="1:6" x14ac:dyDescent="0.3">
      <c r="A9427" s="425">
        <v>51061</v>
      </c>
      <c r="B9427" s="12">
        <v>291</v>
      </c>
      <c r="C9427" s="426">
        <v>0.9</v>
      </c>
      <c r="D9427" s="426">
        <v>26.624040000000001</v>
      </c>
      <c r="E9427" s="14">
        <v>3.4052718386351843</v>
      </c>
      <c r="F9427" s="14">
        <v>0</v>
      </c>
    </row>
    <row r="9428" spans="1:6" x14ac:dyDescent="0.3">
      <c r="A9428" s="425">
        <v>51062</v>
      </c>
      <c r="B9428" s="12">
        <v>292</v>
      </c>
      <c r="C9428" s="426">
        <v>0</v>
      </c>
      <c r="D9428" s="426">
        <v>26.787880000000001</v>
      </c>
      <c r="E9428" s="14">
        <v>3.4731865352599187</v>
      </c>
      <c r="F9428" s="14">
        <v>0</v>
      </c>
    </row>
    <row r="9429" spans="1:6" x14ac:dyDescent="0.3">
      <c r="A9429" s="425">
        <v>51063</v>
      </c>
      <c r="B9429" s="12">
        <v>293</v>
      </c>
      <c r="C9429" s="426">
        <v>0.57999999999999996</v>
      </c>
      <c r="D9429" s="426">
        <v>26.711079999999999</v>
      </c>
      <c r="E9429" s="14">
        <v>3.4412056655286367</v>
      </c>
      <c r="F9429" s="14">
        <v>0</v>
      </c>
    </row>
    <row r="9430" spans="1:6" x14ac:dyDescent="0.3">
      <c r="A9430" s="425">
        <v>51064</v>
      </c>
      <c r="B9430" s="12">
        <v>294</v>
      </c>
      <c r="C9430" s="426">
        <v>2.5</v>
      </c>
      <c r="D9430" s="426">
        <v>26.847044444444442</v>
      </c>
      <c r="E9430" s="14">
        <v>3.4979996280664798</v>
      </c>
      <c r="F9430" s="14">
        <v>0</v>
      </c>
    </row>
    <row r="9431" spans="1:6" x14ac:dyDescent="0.3">
      <c r="A9431" s="425">
        <v>51065</v>
      </c>
      <c r="B9431" s="12">
        <v>295</v>
      </c>
      <c r="C9431" s="426">
        <v>0.58888888888888891</v>
      </c>
      <c r="D9431" s="426">
        <v>26.613799999999998</v>
      </c>
      <c r="E9431" s="14">
        <v>3.4010660206589542</v>
      </c>
      <c r="F9431" s="14">
        <v>0</v>
      </c>
    </row>
    <row r="9432" spans="1:6" x14ac:dyDescent="0.3">
      <c r="A9432" s="425">
        <v>51066</v>
      </c>
      <c r="B9432" s="12">
        <v>296</v>
      </c>
      <c r="C9432" s="426">
        <v>0.88888888888888884</v>
      </c>
      <c r="D9432" s="426">
        <v>26.58052</v>
      </c>
      <c r="E9432" s="14">
        <v>3.3874286015285593</v>
      </c>
      <c r="F9432" s="14">
        <v>0</v>
      </c>
    </row>
    <row r="9433" spans="1:6" x14ac:dyDescent="0.3">
      <c r="A9433" s="425">
        <v>51067</v>
      </c>
      <c r="B9433" s="12">
        <v>297</v>
      </c>
      <c r="C9433" s="426">
        <v>2.3937499999999998</v>
      </c>
      <c r="D9433" s="426">
        <v>26.521639999999998</v>
      </c>
      <c r="E9433" s="14">
        <v>3.3634186955634431</v>
      </c>
      <c r="F9433" s="14">
        <v>0</v>
      </c>
    </row>
    <row r="9434" spans="1:6" x14ac:dyDescent="0.3">
      <c r="A9434" s="425">
        <v>51068</v>
      </c>
      <c r="B9434" s="12">
        <v>298</v>
      </c>
      <c r="C9434" s="426">
        <v>2.125</v>
      </c>
      <c r="D9434" s="426">
        <v>26.728999999999999</v>
      </c>
      <c r="E9434" s="14">
        <v>3.4486448178912879</v>
      </c>
      <c r="F9434" s="14">
        <v>0</v>
      </c>
    </row>
    <row r="9435" spans="1:6" x14ac:dyDescent="0.3">
      <c r="A9435" s="425">
        <v>51069</v>
      </c>
      <c r="B9435" s="12">
        <v>299</v>
      </c>
      <c r="C9435" s="426">
        <v>3.8149999999999999</v>
      </c>
      <c r="D9435" s="426">
        <v>26.639400000000002</v>
      </c>
      <c r="E9435" s="14">
        <v>3.4115891206562048</v>
      </c>
      <c r="F9435" s="14">
        <v>0</v>
      </c>
    </row>
    <row r="9436" spans="1:6" x14ac:dyDescent="0.3">
      <c r="A9436" s="425">
        <v>51070</v>
      </c>
      <c r="B9436" s="12">
        <v>300</v>
      </c>
      <c r="C9436" s="426">
        <v>0.53749999999999998</v>
      </c>
      <c r="D9436" s="426">
        <v>26.695719999999998</v>
      </c>
      <c r="E9436" s="14">
        <v>3.4348404045650147</v>
      </c>
      <c r="F9436" s="14">
        <v>0</v>
      </c>
    </row>
    <row r="9437" spans="1:6" x14ac:dyDescent="0.3">
      <c r="A9437" s="425">
        <v>51071</v>
      </c>
      <c r="B9437" s="12">
        <v>301</v>
      </c>
      <c r="C9437" s="426">
        <v>4.1111111111111107</v>
      </c>
      <c r="D9437" s="426">
        <v>26.782760000000003</v>
      </c>
      <c r="E9437" s="14">
        <v>3.4710464546598465</v>
      </c>
      <c r="F9437" s="14">
        <v>0</v>
      </c>
    </row>
    <row r="9438" spans="1:6" x14ac:dyDescent="0.3">
      <c r="A9438" s="425">
        <v>51072</v>
      </c>
      <c r="B9438" s="12">
        <v>302</v>
      </c>
      <c r="C9438" s="426">
        <v>0.1111111111111111</v>
      </c>
      <c r="D9438" s="426">
        <v>26.798120000000001</v>
      </c>
      <c r="E9438" s="14">
        <v>3.4774701382107942</v>
      </c>
      <c r="F9438" s="14">
        <v>0</v>
      </c>
    </row>
    <row r="9439" spans="1:6" x14ac:dyDescent="0.3">
      <c r="A9439" s="425">
        <v>51073</v>
      </c>
      <c r="B9439" s="12">
        <v>303</v>
      </c>
      <c r="C9439" s="426">
        <v>5.322222222222222</v>
      </c>
      <c r="D9439" s="426">
        <v>26.813479999999998</v>
      </c>
      <c r="E9439" s="14">
        <v>3.4839041500869667</v>
      </c>
      <c r="F9439" s="14">
        <v>0</v>
      </c>
    </row>
    <row r="9440" spans="1:6" x14ac:dyDescent="0.3">
      <c r="A9440" s="425">
        <v>51074</v>
      </c>
      <c r="B9440" s="12">
        <v>304</v>
      </c>
      <c r="C9440" s="426">
        <v>3</v>
      </c>
      <c r="D9440" s="426">
        <v>26.979880000000001</v>
      </c>
      <c r="E9440" s="14">
        <v>3.5542694765295484</v>
      </c>
      <c r="F9440" s="14">
        <v>0</v>
      </c>
    </row>
    <row r="9441" spans="1:6" x14ac:dyDescent="0.3">
      <c r="A9441" s="425">
        <v>51075</v>
      </c>
      <c r="B9441" s="12">
        <v>305</v>
      </c>
      <c r="C9441" s="426">
        <v>0.78888888888888886</v>
      </c>
      <c r="D9441" s="426">
        <v>26.792999999999999</v>
      </c>
      <c r="E9441" s="14">
        <v>3.5038140561816213</v>
      </c>
      <c r="F9441" s="14">
        <v>0</v>
      </c>
    </row>
    <row r="9442" spans="1:6" x14ac:dyDescent="0.3">
      <c r="A9442" s="425">
        <v>51076</v>
      </c>
      <c r="B9442" s="12">
        <v>306</v>
      </c>
      <c r="C9442" s="426">
        <v>0.68888888888888888</v>
      </c>
      <c r="D9442" s="426">
        <v>26.723880000000001</v>
      </c>
      <c r="E9442" s="14">
        <v>3.4747680619895811</v>
      </c>
      <c r="F9442" s="14">
        <v>0</v>
      </c>
    </row>
    <row r="9443" spans="1:6" x14ac:dyDescent="0.3">
      <c r="A9443" s="425">
        <v>51077</v>
      </c>
      <c r="B9443" s="12">
        <v>307</v>
      </c>
      <c r="C9443" s="426">
        <v>0</v>
      </c>
      <c r="D9443" s="426">
        <v>26.769960000000005</v>
      </c>
      <c r="E9443" s="14">
        <v>3.4941086582006906</v>
      </c>
      <c r="F9443" s="14">
        <v>0</v>
      </c>
    </row>
    <row r="9444" spans="1:6" x14ac:dyDescent="0.3">
      <c r="A9444" s="425">
        <v>51078</v>
      </c>
      <c r="B9444" s="12">
        <v>308</v>
      </c>
      <c r="C9444" s="426">
        <v>3.2375000000000003</v>
      </c>
      <c r="D9444" s="426">
        <v>26.782760000000003</v>
      </c>
      <c r="E9444" s="14">
        <v>3.4994976551078785</v>
      </c>
      <c r="F9444" s="14">
        <v>0</v>
      </c>
    </row>
    <row r="9445" spans="1:6" x14ac:dyDescent="0.3">
      <c r="A9445" s="425">
        <v>51079</v>
      </c>
      <c r="B9445" s="12">
        <v>309</v>
      </c>
      <c r="C9445" s="426">
        <v>3.2399999999999998</v>
      </c>
      <c r="D9445" s="426">
        <v>26.92868</v>
      </c>
      <c r="E9445" s="14">
        <v>3.56144384014096</v>
      </c>
      <c r="F9445" s="14">
        <v>0</v>
      </c>
    </row>
    <row r="9446" spans="1:6" x14ac:dyDescent="0.3">
      <c r="A9446" s="425">
        <v>51080</v>
      </c>
      <c r="B9446" s="12">
        <v>310</v>
      </c>
      <c r="C9446" s="426">
        <v>0.79999999999999993</v>
      </c>
      <c r="D9446" s="426">
        <v>26.997800000000005</v>
      </c>
      <c r="E9446" s="14">
        <v>3.5911159765983505</v>
      </c>
      <c r="F9446" s="14">
        <v>0</v>
      </c>
    </row>
    <row r="9447" spans="1:6" x14ac:dyDescent="0.3">
      <c r="A9447" s="425">
        <v>51081</v>
      </c>
      <c r="B9447" s="12">
        <v>311</v>
      </c>
      <c r="C9447" s="426">
        <v>1.9750000000000001</v>
      </c>
      <c r="D9447" s="426">
        <v>27.08484</v>
      </c>
      <c r="E9447" s="14">
        <v>3.6287829837560621</v>
      </c>
      <c r="F9447" s="14">
        <v>0</v>
      </c>
    </row>
    <row r="9448" spans="1:6" x14ac:dyDescent="0.3">
      <c r="A9448" s="425">
        <v>51082</v>
      </c>
      <c r="B9448" s="12">
        <v>312</v>
      </c>
      <c r="C9448" s="426">
        <v>0.42777777777777776</v>
      </c>
      <c r="D9448" s="426">
        <v>26.887720000000002</v>
      </c>
      <c r="E9448" s="14">
        <v>3.5439603379882314</v>
      </c>
      <c r="F9448" s="14">
        <v>0</v>
      </c>
    </row>
    <row r="9449" spans="1:6" x14ac:dyDescent="0.3">
      <c r="A9449" s="425">
        <v>51083</v>
      </c>
      <c r="B9449" s="12">
        <v>313</v>
      </c>
      <c r="C9449" s="426">
        <v>6.0166666666666675</v>
      </c>
      <c r="D9449" s="426">
        <v>26.967079999999999</v>
      </c>
      <c r="E9449" s="14">
        <v>3.577902177349424</v>
      </c>
      <c r="F9449" s="14">
        <v>0</v>
      </c>
    </row>
    <row r="9450" spans="1:6" x14ac:dyDescent="0.3">
      <c r="A9450" s="425">
        <v>51084</v>
      </c>
      <c r="B9450" s="12">
        <v>314</v>
      </c>
      <c r="C9450" s="426">
        <v>2.5375000000000001</v>
      </c>
      <c r="D9450" s="426">
        <v>27.020840000000003</v>
      </c>
      <c r="E9450" s="14">
        <v>3.6010538473260274</v>
      </c>
      <c r="F9450" s="14">
        <v>0</v>
      </c>
    </row>
    <row r="9451" spans="1:6" x14ac:dyDescent="0.3">
      <c r="A9451" s="425">
        <v>51085</v>
      </c>
      <c r="B9451" s="12">
        <v>315</v>
      </c>
      <c r="C9451" s="426">
        <v>0</v>
      </c>
      <c r="D9451" s="426">
        <v>27.059240000000003</v>
      </c>
      <c r="E9451" s="14">
        <v>3.6176694420652931</v>
      </c>
      <c r="F9451" s="14">
        <v>0</v>
      </c>
    </row>
    <row r="9452" spans="1:6" x14ac:dyDescent="0.3">
      <c r="A9452" s="425">
        <v>51086</v>
      </c>
      <c r="B9452" s="12">
        <v>316</v>
      </c>
      <c r="C9452" s="426">
        <v>1.0299999999999998</v>
      </c>
      <c r="D9452" s="426">
        <v>27.189799999999998</v>
      </c>
      <c r="E9452" s="14">
        <v>3.674654198996739</v>
      </c>
      <c r="F9452" s="14">
        <v>0</v>
      </c>
    </row>
    <row r="9453" spans="1:6" x14ac:dyDescent="0.3">
      <c r="A9453" s="425">
        <v>51087</v>
      </c>
      <c r="B9453" s="12">
        <v>317</v>
      </c>
      <c r="C9453" s="426">
        <v>0.05</v>
      </c>
      <c r="D9453" s="426">
        <v>27.105319999999999</v>
      </c>
      <c r="E9453" s="14">
        <v>3.637694848999689</v>
      </c>
      <c r="F9453" s="14">
        <v>0</v>
      </c>
    </row>
    <row r="9454" spans="1:6" x14ac:dyDescent="0.3">
      <c r="A9454" s="425">
        <v>51088</v>
      </c>
      <c r="B9454" s="12">
        <v>318</v>
      </c>
      <c r="C9454" s="426">
        <v>1.9214285714285713</v>
      </c>
      <c r="D9454" s="426">
        <v>27.064360000000001</v>
      </c>
      <c r="E9454" s="14">
        <v>3.6198898146175491</v>
      </c>
      <c r="F9454" s="14">
        <v>0</v>
      </c>
    </row>
    <row r="9455" spans="1:6" x14ac:dyDescent="0.3">
      <c r="A9455" s="425">
        <v>51089</v>
      </c>
      <c r="B9455" s="12">
        <v>319</v>
      </c>
      <c r="C9455" s="426">
        <v>1.7666666666666666</v>
      </c>
      <c r="D9455" s="426">
        <v>27.077159999999999</v>
      </c>
      <c r="E9455" s="14">
        <v>3.6254458550822997</v>
      </c>
      <c r="F9455" s="14">
        <v>0</v>
      </c>
    </row>
    <row r="9456" spans="1:6" x14ac:dyDescent="0.3">
      <c r="A9456" s="425">
        <v>51090</v>
      </c>
      <c r="B9456" s="12">
        <v>320</v>
      </c>
      <c r="C9456" s="426">
        <v>11.31111111111111</v>
      </c>
      <c r="D9456" s="426">
        <v>27.107880000000002</v>
      </c>
      <c r="E9456" s="14">
        <v>3.6388101473767338</v>
      </c>
      <c r="F9456" s="14">
        <v>0</v>
      </c>
    </row>
    <row r="9457" spans="1:6" x14ac:dyDescent="0.3">
      <c r="A9457" s="425">
        <v>51091</v>
      </c>
      <c r="B9457" s="12">
        <v>321</v>
      </c>
      <c r="C9457" s="426">
        <v>0</v>
      </c>
      <c r="D9457" s="426">
        <v>27.133479999999999</v>
      </c>
      <c r="E9457" s="14">
        <v>3.6499792149747967</v>
      </c>
      <c r="F9457" s="14">
        <v>0</v>
      </c>
    </row>
    <row r="9458" spans="1:6" x14ac:dyDescent="0.3">
      <c r="A9458" s="425">
        <v>51092</v>
      </c>
      <c r="B9458" s="12">
        <v>322</v>
      </c>
      <c r="C9458" s="426">
        <v>1.9416666666666667</v>
      </c>
      <c r="D9458" s="426">
        <v>27.128644444444443</v>
      </c>
      <c r="E9458" s="14">
        <v>3.6478672614293126</v>
      </c>
      <c r="F9458" s="14">
        <v>0</v>
      </c>
    </row>
    <row r="9459" spans="1:6" x14ac:dyDescent="0.3">
      <c r="A9459" s="425">
        <v>51093</v>
      </c>
      <c r="B9459" s="12">
        <v>323</v>
      </c>
      <c r="C9459" s="426">
        <v>5.9124999999999996</v>
      </c>
      <c r="D9459" s="426">
        <v>27.097355555555559</v>
      </c>
      <c r="E9459" s="14">
        <v>3.634226901186989</v>
      </c>
      <c r="F9459" s="14">
        <v>0</v>
      </c>
    </row>
    <row r="9460" spans="1:6" x14ac:dyDescent="0.3">
      <c r="A9460" s="425">
        <v>51094</v>
      </c>
      <c r="B9460" s="12">
        <v>324</v>
      </c>
      <c r="C9460" s="426">
        <v>7.75</v>
      </c>
      <c r="D9460" s="426">
        <v>27.09451111111111</v>
      </c>
      <c r="E9460" s="14">
        <v>3.6329890339651283</v>
      </c>
      <c r="F9460" s="14">
        <v>0</v>
      </c>
    </row>
    <row r="9461" spans="1:6" x14ac:dyDescent="0.3">
      <c r="A9461" s="425">
        <v>51095</v>
      </c>
      <c r="B9461" s="12">
        <v>325</v>
      </c>
      <c r="C9461" s="426">
        <v>5.5250000000000004</v>
      </c>
      <c r="D9461" s="426">
        <v>27.169319999999999</v>
      </c>
      <c r="E9461" s="14">
        <v>3.6656650741274115</v>
      </c>
      <c r="F9461" s="14">
        <v>0</v>
      </c>
    </row>
    <row r="9462" spans="1:6" x14ac:dyDescent="0.3">
      <c r="A9462" s="425">
        <v>51096</v>
      </c>
      <c r="B9462" s="12">
        <v>326</v>
      </c>
      <c r="C9462" s="426">
        <v>8.0555555555555554</v>
      </c>
      <c r="D9462" s="426">
        <v>26.884022222222224</v>
      </c>
      <c r="E9462" s="14">
        <v>3.5423856233920668</v>
      </c>
      <c r="F9462" s="14">
        <v>0</v>
      </c>
    </row>
    <row r="9463" spans="1:6" x14ac:dyDescent="0.3">
      <c r="A9463" s="425">
        <v>51097</v>
      </c>
      <c r="B9463" s="12">
        <v>327</v>
      </c>
      <c r="C9463" s="426">
        <v>2.4714285714285715</v>
      </c>
      <c r="D9463" s="426">
        <v>26.943755555555555</v>
      </c>
      <c r="E9463" s="14">
        <v>3.5678974616311527</v>
      </c>
      <c r="F9463" s="14">
        <v>0</v>
      </c>
    </row>
    <row r="9464" spans="1:6" x14ac:dyDescent="0.3">
      <c r="A9464" s="425">
        <v>51098</v>
      </c>
      <c r="B9464" s="12">
        <v>328</v>
      </c>
      <c r="C9464" s="426">
        <v>1.53125</v>
      </c>
      <c r="D9464" s="426">
        <v>26.980733333333333</v>
      </c>
      <c r="E9464" s="14">
        <v>3.5837698019636148</v>
      </c>
      <c r="F9464" s="14">
        <v>0</v>
      </c>
    </row>
    <row r="9465" spans="1:6" x14ac:dyDescent="0.3">
      <c r="A9465" s="425">
        <v>51099</v>
      </c>
      <c r="B9465" s="12">
        <v>329</v>
      </c>
      <c r="C9465" s="426">
        <v>1.79375</v>
      </c>
      <c r="D9465" s="426">
        <v>26.975044444444443</v>
      </c>
      <c r="E9465" s="14">
        <v>3.5813239523770122</v>
      </c>
      <c r="F9465" s="14">
        <v>0</v>
      </c>
    </row>
    <row r="9466" spans="1:6" x14ac:dyDescent="0.3">
      <c r="A9466" s="425">
        <v>51100</v>
      </c>
      <c r="B9466" s="12">
        <v>330</v>
      </c>
      <c r="C9466" s="426">
        <v>7.1749999999999998</v>
      </c>
      <c r="D9466" s="426">
        <v>27.020555555555553</v>
      </c>
      <c r="E9466" s="14">
        <v>3.6009310136582346</v>
      </c>
      <c r="F9466" s="14">
        <v>0</v>
      </c>
    </row>
    <row r="9467" spans="1:6" x14ac:dyDescent="0.3">
      <c r="A9467" s="425">
        <v>51101</v>
      </c>
      <c r="B9467" s="12">
        <v>331</v>
      </c>
      <c r="C9467" s="426">
        <v>14.45</v>
      </c>
      <c r="D9467" s="426">
        <v>26.949444444444445</v>
      </c>
      <c r="E9467" s="14">
        <v>3.5703354102319276</v>
      </c>
      <c r="F9467" s="14">
        <v>0</v>
      </c>
    </row>
    <row r="9468" spans="1:6" x14ac:dyDescent="0.3">
      <c r="A9468" s="425">
        <v>51102</v>
      </c>
      <c r="B9468" s="12">
        <v>332</v>
      </c>
      <c r="C9468" s="426">
        <v>9.2437499999999986</v>
      </c>
      <c r="D9468" s="426">
        <v>27.034777777777776</v>
      </c>
      <c r="E9468" s="14">
        <v>3.6070771060261726</v>
      </c>
      <c r="F9468" s="14">
        <v>0</v>
      </c>
    </row>
    <row r="9469" spans="1:6" x14ac:dyDescent="0.3">
      <c r="A9469" s="425">
        <v>51103</v>
      </c>
      <c r="B9469" s="12">
        <v>333</v>
      </c>
      <c r="C9469" s="426">
        <v>2.4857142857142853</v>
      </c>
      <c r="D9469" s="426">
        <v>27.208288888888891</v>
      </c>
      <c r="E9469" s="14">
        <v>3.6827854962633668</v>
      </c>
      <c r="F9469" s="14">
        <v>0</v>
      </c>
    </row>
    <row r="9470" spans="1:6" x14ac:dyDescent="0.3">
      <c r="A9470" s="425">
        <v>51104</v>
      </c>
      <c r="B9470" s="12">
        <v>334</v>
      </c>
      <c r="C9470" s="426">
        <v>1.9000000000000001</v>
      </c>
      <c r="D9470" s="426">
        <v>27.154244444444448</v>
      </c>
      <c r="E9470" s="14">
        <v>3.6590600611496886</v>
      </c>
      <c r="F9470" s="14">
        <v>0</v>
      </c>
    </row>
    <row r="9471" spans="1:6" x14ac:dyDescent="0.3">
      <c r="A9471" s="425">
        <v>51105</v>
      </c>
      <c r="B9471" s="12">
        <v>335</v>
      </c>
      <c r="C9471" s="426">
        <v>5.73</v>
      </c>
      <c r="D9471" s="426">
        <v>27.05468888888889</v>
      </c>
      <c r="E9471" s="14">
        <v>3.6156967576905301</v>
      </c>
      <c r="F9471" s="14">
        <v>0</v>
      </c>
    </row>
    <row r="9472" spans="1:6" x14ac:dyDescent="0.3">
      <c r="A9472" s="425">
        <v>51106</v>
      </c>
      <c r="B9472" s="12">
        <v>336</v>
      </c>
      <c r="C9472" s="426">
        <v>2.0062500000000001</v>
      </c>
      <c r="D9472" s="426">
        <v>27.037622222222222</v>
      </c>
      <c r="E9472" s="14">
        <v>3.6083074044568311</v>
      </c>
      <c r="F9472" s="14">
        <v>0</v>
      </c>
    </row>
    <row r="9473" spans="1:6" x14ac:dyDescent="0.3">
      <c r="A9473" s="425">
        <v>51107</v>
      </c>
      <c r="B9473" s="12">
        <v>337</v>
      </c>
      <c r="C9473" s="426">
        <v>5.9555555555555557</v>
      </c>
      <c r="D9473" s="426">
        <v>26.885159999999999</v>
      </c>
      <c r="E9473" s="14">
        <v>3.5428700864866185</v>
      </c>
      <c r="F9473" s="14">
        <v>0</v>
      </c>
    </row>
    <row r="9474" spans="1:6" x14ac:dyDescent="0.3">
      <c r="A9474" s="425">
        <v>51108</v>
      </c>
      <c r="B9474" s="12">
        <v>338</v>
      </c>
      <c r="C9474" s="426">
        <v>7.4611111111111121</v>
      </c>
      <c r="D9474" s="426">
        <v>27.02084</v>
      </c>
      <c r="E9474" s="14">
        <v>3.6010538473260261</v>
      </c>
      <c r="F9474" s="14">
        <v>0</v>
      </c>
    </row>
    <row r="9475" spans="1:6" x14ac:dyDescent="0.3">
      <c r="A9475" s="425">
        <v>51109</v>
      </c>
      <c r="B9475" s="12">
        <v>339</v>
      </c>
      <c r="C9475" s="426">
        <v>4.9000000000000004</v>
      </c>
      <c r="D9475" s="426">
        <v>26.821159999999999</v>
      </c>
      <c r="E9475" s="14">
        <v>3.5157080229314448</v>
      </c>
      <c r="F9475" s="14">
        <v>0</v>
      </c>
    </row>
    <row r="9476" spans="1:6" x14ac:dyDescent="0.3">
      <c r="A9476" s="425">
        <v>51110</v>
      </c>
      <c r="B9476" s="12">
        <v>340</v>
      </c>
      <c r="C9476" s="426">
        <v>5.2555555555555555</v>
      </c>
      <c r="D9476" s="426">
        <v>26.910760000000003</v>
      </c>
      <c r="E9476" s="14">
        <v>3.553785661417439</v>
      </c>
      <c r="F9476" s="14">
        <v>0</v>
      </c>
    </row>
    <row r="9477" spans="1:6" x14ac:dyDescent="0.3">
      <c r="A9477" s="425">
        <v>51111</v>
      </c>
      <c r="B9477" s="12">
        <v>341</v>
      </c>
      <c r="C9477" s="426">
        <v>3.35</v>
      </c>
      <c r="D9477" s="426">
        <v>27.031933333333335</v>
      </c>
      <c r="E9477" s="14">
        <v>3.6058471676280446</v>
      </c>
      <c r="F9477" s="14">
        <v>0</v>
      </c>
    </row>
    <row r="9478" spans="1:6" x14ac:dyDescent="0.3">
      <c r="A9478" s="425">
        <v>51112</v>
      </c>
      <c r="B9478" s="12">
        <v>342</v>
      </c>
      <c r="C9478" s="426">
        <v>3.0333333333333332</v>
      </c>
      <c r="D9478" s="426">
        <v>27.188377777777774</v>
      </c>
      <c r="E9478" s="14">
        <v>3.6740293481119477</v>
      </c>
      <c r="F9478" s="14">
        <v>0</v>
      </c>
    </row>
    <row r="9479" spans="1:6" x14ac:dyDescent="0.3">
      <c r="A9479" s="425">
        <v>51113</v>
      </c>
      <c r="B9479" s="12">
        <v>343</v>
      </c>
      <c r="C9479" s="426">
        <v>6.1428571428571432</v>
      </c>
      <c r="D9479" s="426">
        <v>26.906777777777776</v>
      </c>
      <c r="E9479" s="14">
        <v>3.5520857765371234</v>
      </c>
      <c r="F9479" s="14">
        <v>0</v>
      </c>
    </row>
    <row r="9480" spans="1:6" x14ac:dyDescent="0.3">
      <c r="A9480" s="425">
        <v>51114</v>
      </c>
      <c r="B9480" s="12">
        <v>344</v>
      </c>
      <c r="C9480" s="426">
        <v>8.6083333333333325</v>
      </c>
      <c r="D9480" s="426">
        <v>26.77252</v>
      </c>
      <c r="E9480" s="14">
        <v>3.4951858795479032</v>
      </c>
      <c r="F9480" s="14">
        <v>0</v>
      </c>
    </row>
    <row r="9481" spans="1:6" x14ac:dyDescent="0.3">
      <c r="A9481" s="425">
        <v>51115</v>
      </c>
      <c r="B9481" s="12">
        <v>345</v>
      </c>
      <c r="C9481" s="426">
        <v>10.75</v>
      </c>
      <c r="D9481" s="426">
        <v>26.813479999999998</v>
      </c>
      <c r="E9481" s="14">
        <v>3.5124607414811226</v>
      </c>
      <c r="F9481" s="14">
        <v>0</v>
      </c>
    </row>
    <row r="9482" spans="1:6" x14ac:dyDescent="0.3">
      <c r="A9482" s="425">
        <v>51116</v>
      </c>
      <c r="B9482" s="12">
        <v>346</v>
      </c>
      <c r="C9482" s="426">
        <v>11.9</v>
      </c>
      <c r="D9482" s="426">
        <v>26.762280000000004</v>
      </c>
      <c r="E9482" s="14">
        <v>3.4908787278482825</v>
      </c>
      <c r="F9482" s="14">
        <v>0</v>
      </c>
    </row>
    <row r="9483" spans="1:6" x14ac:dyDescent="0.3">
      <c r="A9483" s="425">
        <v>51117</v>
      </c>
      <c r="B9483" s="12">
        <v>347</v>
      </c>
      <c r="C9483" s="426">
        <v>10.692857142857141</v>
      </c>
      <c r="D9483" s="426">
        <v>26.887720000000002</v>
      </c>
      <c r="E9483" s="14">
        <v>3.5439603379882318</v>
      </c>
      <c r="F9483" s="14">
        <v>0</v>
      </c>
    </row>
    <row r="9484" spans="1:6" x14ac:dyDescent="0.3">
      <c r="A9484" s="425">
        <v>51118</v>
      </c>
      <c r="B9484" s="12">
        <v>348</v>
      </c>
      <c r="C9484" s="426">
        <v>16.95</v>
      </c>
      <c r="D9484" s="426">
        <v>26.713639999999998</v>
      </c>
      <c r="E9484" s="14">
        <v>3.4704828510289714</v>
      </c>
      <c r="F9484" s="14">
        <v>0</v>
      </c>
    </row>
    <row r="9485" spans="1:6" x14ac:dyDescent="0.3">
      <c r="A9485" s="425">
        <v>51119</v>
      </c>
      <c r="B9485" s="12">
        <v>349</v>
      </c>
      <c r="C9485" s="426">
        <v>2.4500000000000002</v>
      </c>
      <c r="D9485" s="426">
        <v>26.83652</v>
      </c>
      <c r="E9485" s="14">
        <v>3.522210402537147</v>
      </c>
      <c r="F9485" s="14">
        <v>0</v>
      </c>
    </row>
    <row r="9486" spans="1:6" x14ac:dyDescent="0.3">
      <c r="A9486" s="425">
        <v>51120</v>
      </c>
      <c r="B9486" s="12">
        <v>350</v>
      </c>
      <c r="C9486" s="426">
        <v>15.488888888888889</v>
      </c>
      <c r="D9486" s="426">
        <v>26.997799999999998</v>
      </c>
      <c r="E9486" s="14">
        <v>3.5911159765983505</v>
      </c>
      <c r="F9486" s="14">
        <v>0</v>
      </c>
    </row>
    <row r="9487" spans="1:6" x14ac:dyDescent="0.3">
      <c r="A9487" s="425">
        <v>51121</v>
      </c>
      <c r="B9487" s="12">
        <v>351</v>
      </c>
      <c r="C9487" s="426">
        <v>7.4400000000000022</v>
      </c>
      <c r="D9487" s="426">
        <v>26.953000000000003</v>
      </c>
      <c r="E9487" s="14">
        <v>3.5718598572620572</v>
      </c>
      <c r="F9487" s="14">
        <v>0</v>
      </c>
    </row>
    <row r="9488" spans="1:6" x14ac:dyDescent="0.3">
      <c r="A9488" s="425">
        <v>51122</v>
      </c>
      <c r="B9488" s="12">
        <v>352</v>
      </c>
      <c r="C9488" s="426">
        <v>8.2499999999999982</v>
      </c>
      <c r="D9488" s="426">
        <v>26.959400000000002</v>
      </c>
      <c r="E9488" s="14">
        <v>3.5746052756087985</v>
      </c>
      <c r="F9488" s="14">
        <v>0</v>
      </c>
    </row>
    <row r="9489" spans="1:6" x14ac:dyDescent="0.3">
      <c r="A9489" s="425">
        <v>51123</v>
      </c>
      <c r="B9489" s="12">
        <v>353</v>
      </c>
      <c r="C9489" s="426">
        <v>16.485714285714288</v>
      </c>
      <c r="D9489" s="426">
        <v>26.785320000000002</v>
      </c>
      <c r="E9489" s="14">
        <v>3.5005763216698256</v>
      </c>
      <c r="F9489" s="14">
        <v>0</v>
      </c>
    </row>
    <row r="9490" spans="1:6" x14ac:dyDescent="0.3">
      <c r="A9490" s="425">
        <v>51124</v>
      </c>
      <c r="B9490" s="12">
        <v>354</v>
      </c>
      <c r="C9490" s="426">
        <v>7.46875</v>
      </c>
      <c r="D9490" s="426">
        <v>26.647933333333334</v>
      </c>
      <c r="E9490" s="14">
        <v>3.4430958083634895</v>
      </c>
      <c r="F9490" s="14">
        <v>0</v>
      </c>
    </row>
    <row r="9491" spans="1:6" x14ac:dyDescent="0.3">
      <c r="A9491" s="425">
        <v>51125</v>
      </c>
      <c r="B9491" s="12">
        <v>355</v>
      </c>
      <c r="C9491" s="426">
        <v>8.1000000000000014</v>
      </c>
      <c r="D9491" s="426">
        <v>26.995240000000003</v>
      </c>
      <c r="E9491" s="14">
        <v>3.5900132253627581</v>
      </c>
      <c r="F9491" s="14">
        <v>0</v>
      </c>
    </row>
    <row r="9492" spans="1:6" x14ac:dyDescent="0.3">
      <c r="A9492" s="425">
        <v>51126</v>
      </c>
      <c r="B9492" s="12">
        <v>356</v>
      </c>
      <c r="C9492" s="426">
        <v>3.5944444444444446</v>
      </c>
      <c r="D9492" s="426">
        <v>26.773800000000001</v>
      </c>
      <c r="E9492" s="14">
        <v>3.4957245985916239</v>
      </c>
      <c r="F9492" s="14">
        <v>0</v>
      </c>
    </row>
    <row r="9493" spans="1:6" x14ac:dyDescent="0.3">
      <c r="A9493" s="425">
        <v>51127</v>
      </c>
      <c r="B9493" s="12">
        <v>357</v>
      </c>
      <c r="C9493" s="426">
        <v>6.1437499999999998</v>
      </c>
      <c r="D9493" s="426">
        <v>26.821800000000003</v>
      </c>
      <c r="E9493" s="14">
        <v>3.515978747311348</v>
      </c>
      <c r="F9493" s="14">
        <v>0</v>
      </c>
    </row>
    <row r="9494" spans="1:6" x14ac:dyDescent="0.3">
      <c r="A9494" s="425">
        <v>51128</v>
      </c>
      <c r="B9494" s="12">
        <v>358</v>
      </c>
      <c r="C9494" s="426">
        <v>5.9333333333333336</v>
      </c>
      <c r="D9494" s="426">
        <v>26.83652</v>
      </c>
      <c r="E9494" s="14">
        <v>3.522210402537147</v>
      </c>
      <c r="F9494" s="14">
        <v>0</v>
      </c>
    </row>
    <row r="9495" spans="1:6" x14ac:dyDescent="0.3">
      <c r="A9495" s="425">
        <v>51129</v>
      </c>
      <c r="B9495" s="12">
        <v>359</v>
      </c>
      <c r="C9495" s="426">
        <v>7.5625</v>
      </c>
      <c r="D9495" s="426">
        <v>26.577960000000004</v>
      </c>
      <c r="E9495" s="14">
        <v>3.414138788927795</v>
      </c>
      <c r="F9495" s="14">
        <v>0</v>
      </c>
    </row>
    <row r="9496" spans="1:6" x14ac:dyDescent="0.3">
      <c r="A9496" s="425">
        <v>51130</v>
      </c>
      <c r="B9496" s="12">
        <v>360</v>
      </c>
      <c r="C9496" s="426">
        <v>5.8611111111111107</v>
      </c>
      <c r="D9496" s="426">
        <v>26.852733333333333</v>
      </c>
      <c r="E9496" s="14">
        <v>3.5290853374816913</v>
      </c>
      <c r="F9496" s="14">
        <v>0</v>
      </c>
    </row>
    <row r="9497" spans="1:6" x14ac:dyDescent="0.3">
      <c r="A9497" s="425">
        <v>51131</v>
      </c>
      <c r="B9497" s="12">
        <v>361</v>
      </c>
      <c r="C9497" s="426">
        <v>7.8166666666666664</v>
      </c>
      <c r="D9497" s="426">
        <v>26.881177777777779</v>
      </c>
      <c r="E9497" s="14">
        <v>3.5411747163670042</v>
      </c>
      <c r="F9497" s="14">
        <v>0</v>
      </c>
    </row>
    <row r="9498" spans="1:6" x14ac:dyDescent="0.3">
      <c r="A9498" s="425">
        <v>51132</v>
      </c>
      <c r="B9498" s="12">
        <v>362</v>
      </c>
      <c r="C9498" s="426">
        <v>6.614285714285713</v>
      </c>
      <c r="D9498" s="426">
        <v>26.572200000000002</v>
      </c>
      <c r="E9498" s="14">
        <v>3.4117646914853328</v>
      </c>
      <c r="F9498" s="14">
        <v>0</v>
      </c>
    </row>
    <row r="9499" spans="1:6" x14ac:dyDescent="0.3">
      <c r="A9499" s="425">
        <v>51133</v>
      </c>
      <c r="B9499" s="12">
        <v>363</v>
      </c>
      <c r="C9499" s="426">
        <v>11.285714285714286</v>
      </c>
      <c r="D9499" s="426">
        <v>26.650777777777776</v>
      </c>
      <c r="E9499" s="14">
        <v>3.4442774662483098</v>
      </c>
      <c r="F9499" s="14">
        <v>0</v>
      </c>
    </row>
    <row r="9500" spans="1:6" x14ac:dyDescent="0.3">
      <c r="A9500" s="425">
        <v>51134</v>
      </c>
      <c r="B9500" s="12">
        <v>364</v>
      </c>
      <c r="C9500" s="426">
        <v>8.18888888888889</v>
      </c>
      <c r="D9500" s="426">
        <v>26.443133333333332</v>
      </c>
      <c r="E9500" s="14">
        <v>3.3589477497635163</v>
      </c>
      <c r="F9500" s="14">
        <v>0</v>
      </c>
    </row>
    <row r="9501" spans="1:6" x14ac:dyDescent="0.3">
      <c r="A9501" s="425">
        <v>51135</v>
      </c>
      <c r="B9501" s="12">
        <v>365</v>
      </c>
      <c r="C9501" s="426">
        <v>3.5124999999999997</v>
      </c>
      <c r="D9501" s="426">
        <v>26.63086666666667</v>
      </c>
      <c r="E9501" s="14">
        <v>3.436013319501412</v>
      </c>
      <c r="F9501" s="14">
        <v>0</v>
      </c>
    </row>
    <row r="9502" spans="1:6" x14ac:dyDescent="0.3">
      <c r="A9502" s="425">
        <v>51136</v>
      </c>
      <c r="B9502" s="12">
        <v>1</v>
      </c>
      <c r="C9502" s="426">
        <v>19</v>
      </c>
      <c r="D9502" s="426">
        <v>26.366333333333337</v>
      </c>
      <c r="E9502" s="14">
        <v>3.32786426308886</v>
      </c>
      <c r="F9502" s="14">
        <v>0</v>
      </c>
    </row>
    <row r="9503" spans="1:6" x14ac:dyDescent="0.3">
      <c r="A9503" s="425">
        <v>51137</v>
      </c>
      <c r="B9503" s="12">
        <v>2</v>
      </c>
      <c r="C9503" s="426">
        <v>25.112500000000001</v>
      </c>
      <c r="D9503" s="426">
        <v>26.391080000000002</v>
      </c>
      <c r="E9503" s="14">
        <v>3.3378520236023852</v>
      </c>
      <c r="F9503" s="14">
        <v>0</v>
      </c>
    </row>
    <row r="9504" spans="1:6" x14ac:dyDescent="0.3">
      <c r="A9504" s="425">
        <v>51138</v>
      </c>
      <c r="B9504" s="12">
        <v>3</v>
      </c>
      <c r="C9504" s="426">
        <v>6.625</v>
      </c>
      <c r="D9504" s="426">
        <v>26.649640000000005</v>
      </c>
      <c r="E9504" s="14">
        <v>3.4438047604652868</v>
      </c>
      <c r="F9504" s="14">
        <v>0</v>
      </c>
    </row>
    <row r="9505" spans="1:6" x14ac:dyDescent="0.3">
      <c r="A9505" s="425">
        <v>51139</v>
      </c>
      <c r="B9505" s="12">
        <v>4</v>
      </c>
      <c r="C9505" s="426">
        <v>4.6187500000000004</v>
      </c>
      <c r="D9505" s="426">
        <v>26.739240000000002</v>
      </c>
      <c r="E9505" s="14">
        <v>3.4812045339453439</v>
      </c>
      <c r="F9505" s="14">
        <v>0</v>
      </c>
    </row>
    <row r="9506" spans="1:6" x14ac:dyDescent="0.3">
      <c r="A9506" s="425">
        <v>51140</v>
      </c>
      <c r="B9506" s="12">
        <v>5</v>
      </c>
      <c r="C9506" s="426">
        <v>4.8722222222222227</v>
      </c>
      <c r="D9506" s="426">
        <v>26.536999999999999</v>
      </c>
      <c r="E9506" s="14">
        <v>3.3972878730950749</v>
      </c>
      <c r="F9506" s="14">
        <v>0</v>
      </c>
    </row>
    <row r="9507" spans="1:6" x14ac:dyDescent="0.3">
      <c r="A9507" s="425">
        <v>51141</v>
      </c>
      <c r="B9507" s="12">
        <v>6</v>
      </c>
      <c r="C9507" s="426">
        <v>2.1111111111111112</v>
      </c>
      <c r="D9507" s="426">
        <v>26.64452</v>
      </c>
      <c r="E9507" s="14">
        <v>3.441678287793565</v>
      </c>
      <c r="F9507" s="14">
        <v>0</v>
      </c>
    </row>
    <row r="9508" spans="1:6" x14ac:dyDescent="0.3">
      <c r="A9508" s="425">
        <v>51142</v>
      </c>
      <c r="B9508" s="12">
        <v>7</v>
      </c>
      <c r="C9508" s="426">
        <v>3.9649999999999999</v>
      </c>
      <c r="D9508" s="426">
        <v>26.69828</v>
      </c>
      <c r="E9508" s="14">
        <v>3.4640636859608467</v>
      </c>
      <c r="F9508" s="14">
        <v>0</v>
      </c>
    </row>
    <row r="9509" spans="1:6" x14ac:dyDescent="0.3">
      <c r="A9509" s="425">
        <v>51143</v>
      </c>
      <c r="B9509" s="12">
        <v>8</v>
      </c>
      <c r="C9509" s="426">
        <v>6.1150000000000002</v>
      </c>
      <c r="D9509" s="426">
        <v>26.723880000000001</v>
      </c>
      <c r="E9509" s="14">
        <v>3.4747680619895815</v>
      </c>
      <c r="F9509" s="14">
        <v>0</v>
      </c>
    </row>
    <row r="9510" spans="1:6" x14ac:dyDescent="0.3">
      <c r="A9510" s="425">
        <v>51144</v>
      </c>
      <c r="B9510" s="12">
        <v>9</v>
      </c>
      <c r="C9510" s="426">
        <v>7.5299999999999994</v>
      </c>
      <c r="D9510" s="426">
        <v>26.51652</v>
      </c>
      <c r="E9510" s="14">
        <v>3.3888899358487299</v>
      </c>
      <c r="F9510" s="14">
        <v>0</v>
      </c>
    </row>
    <row r="9511" spans="1:6" x14ac:dyDescent="0.3">
      <c r="A9511" s="425">
        <v>51145</v>
      </c>
      <c r="B9511" s="12">
        <v>10</v>
      </c>
      <c r="C9511" s="426">
        <v>8.5500000000000007</v>
      </c>
      <c r="D9511" s="426">
        <v>26.462760000000003</v>
      </c>
      <c r="E9511" s="14">
        <v>3.3669325236415926</v>
      </c>
      <c r="F9511" s="14">
        <v>0</v>
      </c>
    </row>
    <row r="9512" spans="1:6" x14ac:dyDescent="0.3">
      <c r="A9512" s="425">
        <v>51146</v>
      </c>
      <c r="B9512" s="12">
        <v>11</v>
      </c>
      <c r="C9512" s="426">
        <v>11.172222222222222</v>
      </c>
      <c r="D9512" s="426">
        <v>26.621480000000002</v>
      </c>
      <c r="E9512" s="14">
        <v>3.4321233987446815</v>
      </c>
      <c r="F9512" s="14">
        <v>0</v>
      </c>
    </row>
    <row r="9513" spans="1:6" x14ac:dyDescent="0.3">
      <c r="A9513" s="425">
        <v>51147</v>
      </c>
      <c r="B9513" s="12">
        <v>12</v>
      </c>
      <c r="C9513" s="426">
        <v>9.8555555555555561</v>
      </c>
      <c r="D9513" s="426">
        <v>26.539560000000002</v>
      </c>
      <c r="E9513" s="14">
        <v>3.3983389046961685</v>
      </c>
      <c r="F9513" s="14">
        <v>0</v>
      </c>
    </row>
    <row r="9514" spans="1:6" x14ac:dyDescent="0.3">
      <c r="A9514" s="425">
        <v>51148</v>
      </c>
      <c r="B9514" s="12">
        <v>13</v>
      </c>
      <c r="C9514" s="426">
        <v>5.4</v>
      </c>
      <c r="D9514" s="426">
        <v>26.60868</v>
      </c>
      <c r="E9514" s="14">
        <v>3.4268251894577695</v>
      </c>
      <c r="F9514" s="14">
        <v>0</v>
      </c>
    </row>
    <row r="9515" spans="1:6" x14ac:dyDescent="0.3">
      <c r="A9515" s="425">
        <v>51149</v>
      </c>
      <c r="B9515" s="12">
        <v>14</v>
      </c>
      <c r="C9515" s="426">
        <v>3.3875000000000002</v>
      </c>
      <c r="D9515" s="426">
        <v>26.636839999999999</v>
      </c>
      <c r="E9515" s="14">
        <v>3.4384907364441695</v>
      </c>
      <c r="F9515" s="14">
        <v>0</v>
      </c>
    </row>
    <row r="9516" spans="1:6" x14ac:dyDescent="0.3">
      <c r="A9516" s="425">
        <v>51150</v>
      </c>
      <c r="B9516" s="12">
        <v>15</v>
      </c>
      <c r="C9516" s="426">
        <v>19.542857142857144</v>
      </c>
      <c r="D9516" s="426">
        <v>26.316839999999999</v>
      </c>
      <c r="E9516" s="14">
        <v>3.3079685746657641</v>
      </c>
      <c r="F9516" s="14">
        <v>0</v>
      </c>
    </row>
    <row r="9517" spans="1:6" x14ac:dyDescent="0.3">
      <c r="A9517" s="425">
        <v>51151</v>
      </c>
      <c r="B9517" s="12">
        <v>16</v>
      </c>
      <c r="C9517" s="426">
        <v>12.549999999999999</v>
      </c>
      <c r="D9517" s="426">
        <v>26.575400000000002</v>
      </c>
      <c r="E9517" s="14">
        <v>3.4130834551385565</v>
      </c>
      <c r="F9517" s="14">
        <v>0</v>
      </c>
    </row>
    <row r="9518" spans="1:6" x14ac:dyDescent="0.3">
      <c r="A9518" s="425">
        <v>51152</v>
      </c>
      <c r="B9518" s="12">
        <v>17</v>
      </c>
      <c r="C9518" s="426">
        <v>8</v>
      </c>
      <c r="D9518" s="426">
        <v>26.636839999999999</v>
      </c>
      <c r="E9518" s="14">
        <v>3.4384907364441695</v>
      </c>
      <c r="F9518" s="14">
        <v>0</v>
      </c>
    </row>
    <row r="9519" spans="1:6" x14ac:dyDescent="0.3">
      <c r="A9519" s="425">
        <v>51153</v>
      </c>
      <c r="B9519" s="12">
        <v>18</v>
      </c>
      <c r="C9519" s="426">
        <v>15.622222222222222</v>
      </c>
      <c r="D9519" s="426">
        <v>26.59844</v>
      </c>
      <c r="E9519" s="14">
        <v>3.4225917941745738</v>
      </c>
      <c r="F9519" s="14">
        <v>0</v>
      </c>
    </row>
    <row r="9520" spans="1:6" x14ac:dyDescent="0.3">
      <c r="A9520" s="425">
        <v>51154</v>
      </c>
      <c r="B9520" s="12">
        <v>19</v>
      </c>
      <c r="C9520" s="426">
        <v>5.54</v>
      </c>
      <c r="D9520" s="426">
        <v>26.368040000000001</v>
      </c>
      <c r="E9520" s="14">
        <v>3.3285522193021064</v>
      </c>
      <c r="F9520" s="14">
        <v>0</v>
      </c>
    </row>
    <row r="9521" spans="1:6" x14ac:dyDescent="0.3">
      <c r="A9521" s="425">
        <v>51155</v>
      </c>
      <c r="B9521" s="12">
        <v>20</v>
      </c>
      <c r="C9521" s="426">
        <v>7.6950000000000003</v>
      </c>
      <c r="D9521" s="426">
        <v>26.475559999999998</v>
      </c>
      <c r="E9521" s="14">
        <v>3.3721490359723365</v>
      </c>
      <c r="F9521" s="14">
        <v>0</v>
      </c>
    </row>
    <row r="9522" spans="1:6" x14ac:dyDescent="0.3">
      <c r="A9522" s="425">
        <v>51156</v>
      </c>
      <c r="B9522" s="12">
        <v>21</v>
      </c>
      <c r="C9522" s="426">
        <v>2.5062500000000001</v>
      </c>
      <c r="D9522" s="426">
        <v>26.713639999999998</v>
      </c>
      <c r="E9522" s="14">
        <v>3.4704828510289718</v>
      </c>
      <c r="F9522" s="14">
        <v>0</v>
      </c>
    </row>
    <row r="9523" spans="1:6" x14ac:dyDescent="0.3">
      <c r="A9523" s="425">
        <v>51157</v>
      </c>
      <c r="B9523" s="12">
        <v>22</v>
      </c>
      <c r="C9523" s="426">
        <v>12.11</v>
      </c>
      <c r="D9523" s="426">
        <v>26.626600000000003</v>
      </c>
      <c r="E9523" s="14">
        <v>3.4342446945165999</v>
      </c>
      <c r="F9523" s="14">
        <v>0</v>
      </c>
    </row>
    <row r="9524" spans="1:6" x14ac:dyDescent="0.3">
      <c r="A9524" s="425">
        <v>51158</v>
      </c>
      <c r="B9524" s="12">
        <v>23</v>
      </c>
      <c r="C9524" s="426">
        <v>5.6444444444444439</v>
      </c>
      <c r="D9524" s="426">
        <v>26.721320000000002</v>
      </c>
      <c r="E9524" s="14">
        <v>3.473696326564276</v>
      </c>
      <c r="F9524" s="14">
        <v>0</v>
      </c>
    </row>
    <row r="9525" spans="1:6" x14ac:dyDescent="0.3">
      <c r="A9525" s="425">
        <v>51159</v>
      </c>
      <c r="B9525" s="12">
        <v>24</v>
      </c>
      <c r="C9525" s="426">
        <v>1.03125</v>
      </c>
      <c r="D9525" s="426">
        <v>26.667559999999998</v>
      </c>
      <c r="E9525" s="14">
        <v>3.451256480250513</v>
      </c>
      <c r="F9525" s="14">
        <v>0</v>
      </c>
    </row>
    <row r="9526" spans="1:6" x14ac:dyDescent="0.3">
      <c r="A9526" s="425">
        <v>51160</v>
      </c>
      <c r="B9526" s="12">
        <v>25</v>
      </c>
      <c r="C9526" s="426">
        <v>3.2600000000000002</v>
      </c>
      <c r="D9526" s="426">
        <v>26.734120000000004</v>
      </c>
      <c r="E9526" s="14">
        <v>3.4790578889487258</v>
      </c>
      <c r="F9526" s="14">
        <v>0</v>
      </c>
    </row>
    <row r="9527" spans="1:6" x14ac:dyDescent="0.3">
      <c r="A9527" s="425">
        <v>51161</v>
      </c>
      <c r="B9527" s="12">
        <v>26</v>
      </c>
      <c r="C9527" s="426">
        <v>4.6375000000000002</v>
      </c>
      <c r="D9527" s="426">
        <v>26.585639999999998</v>
      </c>
      <c r="E9527" s="14">
        <v>3.4173065125242172</v>
      </c>
      <c r="F9527" s="14">
        <v>0</v>
      </c>
    </row>
    <row r="9528" spans="1:6" x14ac:dyDescent="0.3">
      <c r="A9528" s="425">
        <v>51162</v>
      </c>
      <c r="B9528" s="12">
        <v>27</v>
      </c>
      <c r="C9528" s="426">
        <v>12.264999999999999</v>
      </c>
      <c r="D9528" s="426">
        <v>26.59076</v>
      </c>
      <c r="E9528" s="14">
        <v>3.4194197637058745</v>
      </c>
      <c r="F9528" s="14">
        <v>0</v>
      </c>
    </row>
    <row r="9529" spans="1:6" x14ac:dyDescent="0.3">
      <c r="A9529" s="425">
        <v>51163</v>
      </c>
      <c r="B9529" s="12">
        <v>28</v>
      </c>
      <c r="C9529" s="426">
        <v>2.1222222222222222</v>
      </c>
      <c r="D9529" s="426">
        <v>26.529320000000002</v>
      </c>
      <c r="E9529" s="14">
        <v>3.3941364978127977</v>
      </c>
      <c r="F9529" s="14">
        <v>0</v>
      </c>
    </row>
    <row r="9530" spans="1:6" x14ac:dyDescent="0.3">
      <c r="A9530" s="425">
        <v>51164</v>
      </c>
      <c r="B9530" s="12">
        <v>29</v>
      </c>
      <c r="C9530" s="426">
        <v>4.9849999999999994</v>
      </c>
      <c r="D9530" s="426">
        <v>26.465888888888891</v>
      </c>
      <c r="E9530" s="14">
        <v>3.3682070110553153</v>
      </c>
      <c r="F9530" s="14">
        <v>0</v>
      </c>
    </row>
    <row r="9531" spans="1:6" x14ac:dyDescent="0.3">
      <c r="A9531" s="425">
        <v>51165</v>
      </c>
      <c r="B9531" s="12">
        <v>30</v>
      </c>
      <c r="C9531" s="426">
        <v>23.512499999999999</v>
      </c>
      <c r="D9531" s="426">
        <v>26.639400000000002</v>
      </c>
      <c r="E9531" s="14">
        <v>3.4395529659074855</v>
      </c>
      <c r="F9531" s="14">
        <v>0</v>
      </c>
    </row>
    <row r="9532" spans="1:6" x14ac:dyDescent="0.3">
      <c r="A9532" s="425">
        <v>51166</v>
      </c>
      <c r="B9532" s="12">
        <v>31</v>
      </c>
      <c r="C9532" s="426">
        <v>7.1099999999999994</v>
      </c>
      <c r="D9532" s="426">
        <v>26.398759999999999</v>
      </c>
      <c r="E9532" s="14">
        <v>3.3409570895002476</v>
      </c>
      <c r="F9532" s="14">
        <v>0</v>
      </c>
    </row>
    <row r="9533" spans="1:6" x14ac:dyDescent="0.3">
      <c r="A9533" s="425">
        <v>51167</v>
      </c>
      <c r="B9533" s="12">
        <v>32</v>
      </c>
      <c r="C9533" s="426">
        <v>12.071428571428571</v>
      </c>
      <c r="D9533" s="426">
        <v>26.398759999999999</v>
      </c>
      <c r="E9533" s="14">
        <v>3.3137948367400822</v>
      </c>
      <c r="F9533" s="14">
        <v>0</v>
      </c>
    </row>
    <row r="9534" spans="1:6" x14ac:dyDescent="0.3">
      <c r="A9534" s="425">
        <v>51168</v>
      </c>
      <c r="B9534" s="12">
        <v>33</v>
      </c>
      <c r="C9534" s="426">
        <v>16.84375</v>
      </c>
      <c r="D9534" s="426">
        <v>26.304040000000004</v>
      </c>
      <c r="E9534" s="14">
        <v>3.2759880825449814</v>
      </c>
      <c r="F9534" s="14">
        <v>0</v>
      </c>
    </row>
    <row r="9535" spans="1:6" x14ac:dyDescent="0.3">
      <c r="A9535" s="425">
        <v>51169</v>
      </c>
      <c r="B9535" s="12">
        <v>34</v>
      </c>
      <c r="C9535" s="426">
        <v>8.9500000000000011</v>
      </c>
      <c r="D9535" s="426">
        <v>26.457639999999998</v>
      </c>
      <c r="E9535" s="14">
        <v>3.3374914326724672</v>
      </c>
      <c r="F9535" s="14">
        <v>0</v>
      </c>
    </row>
    <row r="9536" spans="1:6" x14ac:dyDescent="0.3">
      <c r="A9536" s="425">
        <v>51170</v>
      </c>
      <c r="B9536" s="12">
        <v>35</v>
      </c>
      <c r="C9536" s="426">
        <v>3.4833333333333334</v>
      </c>
      <c r="D9536" s="426">
        <v>26.48836</v>
      </c>
      <c r="E9536" s="14">
        <v>3.349914383142397</v>
      </c>
      <c r="F9536" s="14">
        <v>0</v>
      </c>
    </row>
    <row r="9537" spans="1:6" x14ac:dyDescent="0.3">
      <c r="A9537" s="425">
        <v>51171</v>
      </c>
      <c r="B9537" s="12">
        <v>36</v>
      </c>
      <c r="C9537" s="426">
        <v>8.6</v>
      </c>
      <c r="D9537" s="426">
        <v>26.403880000000001</v>
      </c>
      <c r="E9537" s="14">
        <v>3.315849465378963</v>
      </c>
      <c r="F9537" s="14">
        <v>0</v>
      </c>
    </row>
    <row r="9538" spans="1:6" x14ac:dyDescent="0.3">
      <c r="A9538" s="425">
        <v>51172</v>
      </c>
      <c r="B9538" s="12">
        <v>37</v>
      </c>
      <c r="C9538" s="426">
        <v>5.5277777777777777</v>
      </c>
      <c r="D9538" s="426">
        <v>26.659880000000001</v>
      </c>
      <c r="E9538" s="14">
        <v>3.4200281414433102</v>
      </c>
      <c r="F9538" s="14">
        <v>0</v>
      </c>
    </row>
    <row r="9539" spans="1:6" x14ac:dyDescent="0.3">
      <c r="A9539" s="425">
        <v>51173</v>
      </c>
      <c r="B9539" s="12">
        <v>38</v>
      </c>
      <c r="C9539" s="426">
        <v>10.029999999999999</v>
      </c>
      <c r="D9539" s="426">
        <v>26.50628</v>
      </c>
      <c r="E9539" s="14">
        <v>3.3571799729257874</v>
      </c>
      <c r="F9539" s="14">
        <v>0</v>
      </c>
    </row>
    <row r="9540" spans="1:6" x14ac:dyDescent="0.3">
      <c r="A9540" s="425">
        <v>51174</v>
      </c>
      <c r="B9540" s="12">
        <v>39</v>
      </c>
      <c r="C9540" s="426">
        <v>10.78888888888889</v>
      </c>
      <c r="D9540" s="426">
        <v>26.508839999999999</v>
      </c>
      <c r="E9540" s="14">
        <v>3.3582190499716496</v>
      </c>
      <c r="F9540" s="14">
        <v>0</v>
      </c>
    </row>
    <row r="9541" spans="1:6" x14ac:dyDescent="0.3">
      <c r="A9541" s="425">
        <v>51175</v>
      </c>
      <c r="B9541" s="12">
        <v>40</v>
      </c>
      <c r="C9541" s="426">
        <v>6.58</v>
      </c>
      <c r="D9541" s="426">
        <v>26.542120000000004</v>
      </c>
      <c r="E9541" s="14">
        <v>3.3717529040419318</v>
      </c>
      <c r="F9541" s="14">
        <v>0</v>
      </c>
    </row>
    <row r="9542" spans="1:6" x14ac:dyDescent="0.3">
      <c r="A9542" s="425">
        <v>51176</v>
      </c>
      <c r="B9542" s="12">
        <v>41</v>
      </c>
      <c r="C9542" s="426">
        <v>6.5055555555555555</v>
      </c>
      <c r="D9542" s="426">
        <v>26.437159999999999</v>
      </c>
      <c r="E9542" s="14">
        <v>3.3292321462019645</v>
      </c>
      <c r="F9542" s="14">
        <v>0</v>
      </c>
    </row>
    <row r="9543" spans="1:6" x14ac:dyDescent="0.3">
      <c r="A9543" s="425">
        <v>51177</v>
      </c>
      <c r="B9543" s="12">
        <v>42</v>
      </c>
      <c r="C9543" s="426">
        <v>10.490000000000002</v>
      </c>
      <c r="D9543" s="426">
        <v>26.411559999999998</v>
      </c>
      <c r="E9543" s="14">
        <v>3.3189335303552912</v>
      </c>
      <c r="F9543" s="14">
        <v>0</v>
      </c>
    </row>
    <row r="9544" spans="1:6" x14ac:dyDescent="0.3">
      <c r="A9544" s="425">
        <v>51178</v>
      </c>
      <c r="B9544" s="12">
        <v>43</v>
      </c>
      <c r="C9544" s="426">
        <v>17.12777777777778</v>
      </c>
      <c r="D9544" s="426">
        <v>26.352679999999999</v>
      </c>
      <c r="E9544" s="14">
        <v>3.2953540715741592</v>
      </c>
      <c r="F9544" s="14">
        <v>0</v>
      </c>
    </row>
    <row r="9545" spans="1:6" x14ac:dyDescent="0.3">
      <c r="A9545" s="425">
        <v>51179</v>
      </c>
      <c r="B9545" s="12">
        <v>44</v>
      </c>
      <c r="C9545" s="426">
        <v>5.0250000000000004</v>
      </c>
      <c r="D9545" s="426">
        <v>26.401320000000002</v>
      </c>
      <c r="E9545" s="14">
        <v>3.3148220096089664</v>
      </c>
      <c r="F9545" s="14">
        <v>0</v>
      </c>
    </row>
    <row r="9546" spans="1:6" x14ac:dyDescent="0.3">
      <c r="A9546" s="425">
        <v>51180</v>
      </c>
      <c r="B9546" s="12">
        <v>45</v>
      </c>
      <c r="C9546" s="426">
        <v>17.324999999999999</v>
      </c>
      <c r="D9546" s="426">
        <v>26.377711111111111</v>
      </c>
      <c r="E9546" s="14">
        <v>3.3053599155901288</v>
      </c>
      <c r="F9546" s="14">
        <v>0</v>
      </c>
    </row>
    <row r="9547" spans="1:6" x14ac:dyDescent="0.3">
      <c r="A9547" s="425">
        <v>51181</v>
      </c>
      <c r="B9547" s="12">
        <v>46</v>
      </c>
      <c r="C9547" s="426">
        <v>1.9666666666666666</v>
      </c>
      <c r="D9547" s="426">
        <v>26.389088888888889</v>
      </c>
      <c r="E9547" s="14">
        <v>3.3099169585459203</v>
      </c>
      <c r="F9547" s="14">
        <v>0</v>
      </c>
    </row>
    <row r="9548" spans="1:6" x14ac:dyDescent="0.3">
      <c r="A9548" s="425">
        <v>51182</v>
      </c>
      <c r="B9548" s="12">
        <v>47</v>
      </c>
      <c r="C9548" s="426">
        <v>11.284999999999998</v>
      </c>
      <c r="D9548" s="426">
        <v>26.329640000000005</v>
      </c>
      <c r="E9548" s="14">
        <v>3.2861680109529412</v>
      </c>
      <c r="F9548" s="14">
        <v>0</v>
      </c>
    </row>
    <row r="9549" spans="1:6" x14ac:dyDescent="0.3">
      <c r="A9549" s="425">
        <v>51183</v>
      </c>
      <c r="B9549" s="12">
        <v>48</v>
      </c>
      <c r="C9549" s="426">
        <v>5.7700000000000005</v>
      </c>
      <c r="D9549" s="426">
        <v>26.283560000000001</v>
      </c>
      <c r="E9549" s="14">
        <v>3.2678644387754767</v>
      </c>
      <c r="F9549" s="14">
        <v>0</v>
      </c>
    </row>
    <row r="9550" spans="1:6" x14ac:dyDescent="0.3">
      <c r="A9550" s="425">
        <v>51184</v>
      </c>
      <c r="B9550" s="12">
        <v>49</v>
      </c>
      <c r="C9550" s="426">
        <v>14.875</v>
      </c>
      <c r="D9550" s="426">
        <v>26.311720000000001</v>
      </c>
      <c r="E9550" s="14">
        <v>3.279039099799665</v>
      </c>
      <c r="F9550" s="14">
        <v>0</v>
      </c>
    </row>
    <row r="9551" spans="1:6" x14ac:dyDescent="0.3">
      <c r="A9551" s="425">
        <v>51185</v>
      </c>
      <c r="B9551" s="12">
        <v>50</v>
      </c>
      <c r="C9551" s="426">
        <v>13.855</v>
      </c>
      <c r="D9551" s="426">
        <v>26.201640000000005</v>
      </c>
      <c r="E9551" s="14">
        <v>3.2355500206609391</v>
      </c>
      <c r="F9551" s="14">
        <v>0</v>
      </c>
    </row>
    <row r="9552" spans="1:6" x14ac:dyDescent="0.3">
      <c r="A9552" s="425">
        <v>51186</v>
      </c>
      <c r="B9552" s="12">
        <v>51</v>
      </c>
      <c r="C9552" s="426">
        <v>4.9666666666666668</v>
      </c>
      <c r="D9552" s="426">
        <v>26.48068</v>
      </c>
      <c r="E9552" s="14">
        <v>3.3468048162069746</v>
      </c>
      <c r="F9552" s="14">
        <v>0</v>
      </c>
    </row>
    <row r="9553" spans="1:6" x14ac:dyDescent="0.3">
      <c r="A9553" s="425">
        <v>51187</v>
      </c>
      <c r="B9553" s="12">
        <v>52</v>
      </c>
      <c r="C9553" s="426">
        <v>10.005555555555553</v>
      </c>
      <c r="D9553" s="426">
        <v>26.237480000000001</v>
      </c>
      <c r="E9553" s="14">
        <v>3.2496521386892354</v>
      </c>
      <c r="F9553" s="14">
        <v>0</v>
      </c>
    </row>
    <row r="9554" spans="1:6" x14ac:dyDescent="0.3">
      <c r="A9554" s="425">
        <v>51188</v>
      </c>
      <c r="B9554" s="12">
        <v>53</v>
      </c>
      <c r="C9554" s="426">
        <v>7.5650000000000004</v>
      </c>
      <c r="D9554" s="426">
        <v>26.47044</v>
      </c>
      <c r="E9554" s="14">
        <v>3.3426626987086192</v>
      </c>
      <c r="F9554" s="14">
        <v>0</v>
      </c>
    </row>
    <row r="9555" spans="1:6" x14ac:dyDescent="0.3">
      <c r="A9555" s="425">
        <v>51189</v>
      </c>
      <c r="B9555" s="12">
        <v>54</v>
      </c>
      <c r="C9555" s="426">
        <v>12.25</v>
      </c>
      <c r="D9555" s="426">
        <v>26.490919999999999</v>
      </c>
      <c r="E9555" s="14">
        <v>3.3509514729849936</v>
      </c>
      <c r="F9555" s="14">
        <v>0</v>
      </c>
    </row>
    <row r="9556" spans="1:6" x14ac:dyDescent="0.3">
      <c r="A9556" s="425">
        <v>51190</v>
      </c>
      <c r="B9556" s="12">
        <v>55</v>
      </c>
      <c r="C9556" s="426">
        <v>9.21875</v>
      </c>
      <c r="D9556" s="426">
        <v>26.513960000000004</v>
      </c>
      <c r="E9556" s="14">
        <v>3.360298056058276</v>
      </c>
      <c r="F9556" s="14">
        <v>0</v>
      </c>
    </row>
    <row r="9557" spans="1:6" x14ac:dyDescent="0.3">
      <c r="A9557" s="425">
        <v>51191</v>
      </c>
      <c r="B9557" s="12">
        <v>56</v>
      </c>
      <c r="C9557" s="426">
        <v>7.7111111111111104</v>
      </c>
      <c r="D9557" s="426">
        <v>26.593320000000002</v>
      </c>
      <c r="E9557" s="14">
        <v>3.392668065375716</v>
      </c>
      <c r="F9557" s="14">
        <v>0</v>
      </c>
    </row>
    <row r="9558" spans="1:6" x14ac:dyDescent="0.3">
      <c r="A9558" s="425">
        <v>51192</v>
      </c>
      <c r="B9558" s="12">
        <v>57</v>
      </c>
      <c r="C9558" s="426">
        <v>7.8250000000000002</v>
      </c>
      <c r="D9558" s="426">
        <v>26.577960000000004</v>
      </c>
      <c r="E9558" s="14">
        <v>3.3863815630015521</v>
      </c>
      <c r="F9558" s="14">
        <v>0</v>
      </c>
    </row>
    <row r="9559" spans="1:6" x14ac:dyDescent="0.3">
      <c r="A9559" s="425">
        <v>51193</v>
      </c>
      <c r="B9559" s="12">
        <v>58</v>
      </c>
      <c r="C9559" s="426">
        <v>7.3944444444444439</v>
      </c>
      <c r="D9559" s="426">
        <v>26.409000000000006</v>
      </c>
      <c r="E9559" s="14">
        <v>3.3179052257261641</v>
      </c>
      <c r="F9559" s="14">
        <v>0</v>
      </c>
    </row>
    <row r="9560" spans="1:6" x14ac:dyDescent="0.3">
      <c r="A9560" s="425">
        <v>51194</v>
      </c>
      <c r="B9560" s="12">
        <v>59</v>
      </c>
      <c r="C9560" s="426">
        <v>9.0055555555555546</v>
      </c>
      <c r="D9560" s="426">
        <v>26.542120000000004</v>
      </c>
      <c r="E9560" s="14">
        <v>3.3717529040419318</v>
      </c>
      <c r="F9560" s="14">
        <v>0</v>
      </c>
    </row>
    <row r="9561" spans="1:6" x14ac:dyDescent="0.3">
      <c r="A9561" s="425">
        <v>51196</v>
      </c>
      <c r="B9561" s="12">
        <v>60</v>
      </c>
      <c r="C9561" s="426">
        <v>10.668749999999999</v>
      </c>
      <c r="D9561" s="426">
        <v>26.48836</v>
      </c>
      <c r="E9561" s="14">
        <v>3.3224560685264759</v>
      </c>
      <c r="F9561" s="14">
        <v>0</v>
      </c>
    </row>
    <row r="9562" spans="1:6" x14ac:dyDescent="0.3">
      <c r="A9562" s="425">
        <v>51197</v>
      </c>
      <c r="B9562" s="12">
        <v>61</v>
      </c>
      <c r="C9562" s="426">
        <v>13.237500000000001</v>
      </c>
      <c r="D9562" s="426">
        <v>26.411559999999998</v>
      </c>
      <c r="E9562" s="14">
        <v>3.2917291571556584</v>
      </c>
      <c r="F9562" s="14">
        <v>0</v>
      </c>
    </row>
    <row r="9563" spans="1:6" x14ac:dyDescent="0.3">
      <c r="A9563" s="425">
        <v>51198</v>
      </c>
      <c r="B9563" s="12">
        <v>62</v>
      </c>
      <c r="C9563" s="426">
        <v>13.399999999999999</v>
      </c>
      <c r="D9563" s="426">
        <v>26.096679999999999</v>
      </c>
      <c r="E9563" s="14">
        <v>3.1683823955380843</v>
      </c>
      <c r="F9563" s="14">
        <v>0</v>
      </c>
    </row>
    <row r="9564" spans="1:6" x14ac:dyDescent="0.3">
      <c r="A9564" s="425">
        <v>51199</v>
      </c>
      <c r="B9564" s="12">
        <v>63</v>
      </c>
      <c r="C9564" s="426">
        <v>11.177777777777779</v>
      </c>
      <c r="D9564" s="426">
        <v>26.209320000000002</v>
      </c>
      <c r="E9564" s="14">
        <v>3.2120216329933178</v>
      </c>
      <c r="F9564" s="14">
        <v>0</v>
      </c>
    </row>
    <row r="9565" spans="1:6" x14ac:dyDescent="0.3">
      <c r="A9565" s="425">
        <v>51200</v>
      </c>
      <c r="B9565" s="12">
        <v>64</v>
      </c>
      <c r="C9565" s="426">
        <v>8.9050000000000011</v>
      </c>
      <c r="D9565" s="426">
        <v>26.362920000000003</v>
      </c>
      <c r="E9565" s="14">
        <v>3.2723994828205978</v>
      </c>
      <c r="F9565" s="14">
        <v>0</v>
      </c>
    </row>
    <row r="9566" spans="1:6" x14ac:dyDescent="0.3">
      <c r="A9566" s="425">
        <v>51201</v>
      </c>
      <c r="B9566" s="12">
        <v>65</v>
      </c>
      <c r="C9566" s="426">
        <v>2.7571428571428571</v>
      </c>
      <c r="D9566" s="426">
        <v>26.588200000000001</v>
      </c>
      <c r="E9566" s="14">
        <v>3.3627798564298299</v>
      </c>
      <c r="F9566" s="14">
        <v>0</v>
      </c>
    </row>
    <row r="9567" spans="1:6" x14ac:dyDescent="0.3">
      <c r="A9567" s="425">
        <v>51202</v>
      </c>
      <c r="B9567" s="12">
        <v>66</v>
      </c>
      <c r="C9567" s="426">
        <v>15.13125</v>
      </c>
      <c r="D9567" s="426">
        <v>26.401320000000002</v>
      </c>
      <c r="E9567" s="14">
        <v>3.287651337399057</v>
      </c>
      <c r="F9567" s="14">
        <v>0</v>
      </c>
    </row>
    <row r="9568" spans="1:6" x14ac:dyDescent="0.3">
      <c r="A9568" s="425">
        <v>51203</v>
      </c>
      <c r="B9568" s="12">
        <v>67</v>
      </c>
      <c r="C9568" s="426">
        <v>17.407142857142855</v>
      </c>
      <c r="D9568" s="426">
        <v>26.4602</v>
      </c>
      <c r="E9568" s="14">
        <v>3.3111601588419477</v>
      </c>
      <c r="F9568" s="14">
        <v>0</v>
      </c>
    </row>
    <row r="9569" spans="1:6" x14ac:dyDescent="0.3">
      <c r="A9569" s="425">
        <v>51204</v>
      </c>
      <c r="B9569" s="12">
        <v>68</v>
      </c>
      <c r="C9569" s="426">
        <v>0.99375000000000002</v>
      </c>
      <c r="D9569" s="426">
        <v>26.595880000000001</v>
      </c>
      <c r="E9569" s="14">
        <v>3.3658994616454625</v>
      </c>
      <c r="F9569" s="14">
        <v>0</v>
      </c>
    </row>
    <row r="9570" spans="1:6" x14ac:dyDescent="0.3">
      <c r="A9570" s="425">
        <v>51205</v>
      </c>
      <c r="B9570" s="12">
        <v>69</v>
      </c>
      <c r="C9570" s="426">
        <v>2.0874999999999999</v>
      </c>
      <c r="D9570" s="426">
        <v>26.501159999999999</v>
      </c>
      <c r="E9570" s="14">
        <v>3.3276018291365066</v>
      </c>
      <c r="F9570" s="14">
        <v>0</v>
      </c>
    </row>
    <row r="9571" spans="1:6" x14ac:dyDescent="0.3">
      <c r="A9571" s="425">
        <v>51206</v>
      </c>
      <c r="B9571" s="12">
        <v>70</v>
      </c>
      <c r="C9571" s="426">
        <v>15.242857142857144</v>
      </c>
      <c r="D9571" s="426">
        <v>26.429480000000002</v>
      </c>
      <c r="E9571" s="14">
        <v>3.2988761491029455</v>
      </c>
      <c r="F9571" s="14">
        <v>0</v>
      </c>
    </row>
    <row r="9572" spans="1:6" x14ac:dyDescent="0.3">
      <c r="A9572" s="425">
        <v>51207</v>
      </c>
      <c r="B9572" s="12">
        <v>71</v>
      </c>
      <c r="C9572" s="426">
        <v>13.154999999999998</v>
      </c>
      <c r="D9572" s="426">
        <v>26.117159999999998</v>
      </c>
      <c r="E9572" s="14">
        <v>3.1762767773521445</v>
      </c>
      <c r="F9572" s="14">
        <v>0</v>
      </c>
    </row>
    <row r="9573" spans="1:6" x14ac:dyDescent="0.3">
      <c r="A9573" s="425">
        <v>51208</v>
      </c>
      <c r="B9573" s="12">
        <v>72</v>
      </c>
      <c r="C9573" s="426">
        <v>24.745000000000001</v>
      </c>
      <c r="D9573" s="426">
        <v>26.408999999999999</v>
      </c>
      <c r="E9573" s="14">
        <v>3.290709281252997</v>
      </c>
      <c r="F9573" s="14">
        <v>0</v>
      </c>
    </row>
    <row r="9574" spans="1:6" x14ac:dyDescent="0.3">
      <c r="A9574" s="425">
        <v>51209</v>
      </c>
      <c r="B9574" s="12">
        <v>73</v>
      </c>
      <c r="C9574" s="426">
        <v>20.672222222222224</v>
      </c>
      <c r="D9574" s="426">
        <v>26.133088888888892</v>
      </c>
      <c r="E9574" s="14">
        <v>3.182429139166886</v>
      </c>
      <c r="F9574" s="14">
        <v>0</v>
      </c>
    </row>
    <row r="9575" spans="1:6" x14ac:dyDescent="0.3">
      <c r="A9575" s="425">
        <v>51210</v>
      </c>
      <c r="B9575" s="12">
        <v>74</v>
      </c>
      <c r="C9575" s="426">
        <v>21.758333333333336</v>
      </c>
      <c r="D9575" s="426">
        <v>26.554066666666671</v>
      </c>
      <c r="E9575" s="14">
        <v>3.3489456910952109</v>
      </c>
      <c r="F9575" s="14">
        <v>0</v>
      </c>
    </row>
    <row r="9576" spans="1:6" x14ac:dyDescent="0.3">
      <c r="A9576" s="425">
        <v>51211</v>
      </c>
      <c r="B9576" s="12">
        <v>75</v>
      </c>
      <c r="C9576" s="426">
        <v>8.1624999999999996</v>
      </c>
      <c r="D9576" s="426">
        <v>26.571133333333336</v>
      </c>
      <c r="E9576" s="14">
        <v>3.3558565007513397</v>
      </c>
      <c r="F9576" s="14">
        <v>0</v>
      </c>
    </row>
    <row r="9577" spans="1:6" x14ac:dyDescent="0.3">
      <c r="A9577" s="425">
        <v>51212</v>
      </c>
      <c r="B9577" s="12">
        <v>76</v>
      </c>
      <c r="C9577" s="426">
        <v>8.1444444444444439</v>
      </c>
      <c r="D9577" s="426">
        <v>26.704822222222223</v>
      </c>
      <c r="E9577" s="14">
        <v>3.4104258309531628</v>
      </c>
      <c r="F9577" s="14">
        <v>0</v>
      </c>
    </row>
    <row r="9578" spans="1:6" x14ac:dyDescent="0.3">
      <c r="A9578" s="425">
        <v>51213</v>
      </c>
      <c r="B9578" s="12">
        <v>77</v>
      </c>
      <c r="C9578" s="426">
        <v>5.6333333333333337</v>
      </c>
      <c r="D9578" s="426">
        <v>26.5626</v>
      </c>
      <c r="E9578" s="14">
        <v>3.3523995281445873</v>
      </c>
      <c r="F9578" s="14">
        <v>0</v>
      </c>
    </row>
    <row r="9579" spans="1:6" x14ac:dyDescent="0.3">
      <c r="A9579" s="425">
        <v>51214</v>
      </c>
      <c r="B9579" s="12">
        <v>78</v>
      </c>
      <c r="C9579" s="426">
        <v>7.6388888888888875</v>
      </c>
      <c r="D9579" s="426">
        <v>26.591044444444446</v>
      </c>
      <c r="E9579" s="14">
        <v>3.363934969327588</v>
      </c>
      <c r="F9579" s="14">
        <v>0</v>
      </c>
    </row>
    <row r="9580" spans="1:6" x14ac:dyDescent="0.3">
      <c r="A9580" s="425">
        <v>51215</v>
      </c>
      <c r="B9580" s="12">
        <v>79</v>
      </c>
      <c r="C9580" s="426">
        <v>7.8611111111111107</v>
      </c>
      <c r="D9580" s="426">
        <v>26.480111111111114</v>
      </c>
      <c r="E9580" s="14">
        <v>3.3191436403212284</v>
      </c>
      <c r="F9580" s="14">
        <v>0</v>
      </c>
    </row>
    <row r="9581" spans="1:6" x14ac:dyDescent="0.3">
      <c r="A9581" s="425">
        <v>51216</v>
      </c>
      <c r="B9581" s="12">
        <v>80</v>
      </c>
      <c r="C9581" s="426">
        <v>19.727777777777781</v>
      </c>
      <c r="D9581" s="426">
        <v>26.448822222222226</v>
      </c>
      <c r="E9581" s="14">
        <v>3.3066058070252335</v>
      </c>
      <c r="F9581" s="14">
        <v>0</v>
      </c>
    </row>
    <row r="9582" spans="1:6" x14ac:dyDescent="0.3">
      <c r="A9582" s="425">
        <v>51217</v>
      </c>
      <c r="B9582" s="12">
        <v>81</v>
      </c>
      <c r="C9582" s="426">
        <v>21.9375</v>
      </c>
      <c r="D9582" s="426">
        <v>26.229800000000004</v>
      </c>
      <c r="E9582" s="14">
        <v>3.2200139329365824</v>
      </c>
      <c r="F9582" s="14">
        <v>0</v>
      </c>
    </row>
    <row r="9583" spans="1:6" x14ac:dyDescent="0.3">
      <c r="A9583" s="425">
        <v>51218</v>
      </c>
      <c r="B9583" s="12">
        <v>82</v>
      </c>
      <c r="C9583" s="426">
        <v>12.483333333333333</v>
      </c>
      <c r="D9583" s="426">
        <v>26.539844444444448</v>
      </c>
      <c r="E9583" s="14">
        <v>3.343196261341701</v>
      </c>
      <c r="F9583" s="14">
        <v>0</v>
      </c>
    </row>
    <row r="9584" spans="1:6" x14ac:dyDescent="0.3">
      <c r="A9584" s="425">
        <v>51219</v>
      </c>
      <c r="B9584" s="12">
        <v>83</v>
      </c>
      <c r="C9584" s="426">
        <v>1.51</v>
      </c>
      <c r="D9584" s="426">
        <v>26.448822222222223</v>
      </c>
      <c r="E9584" s="14">
        <v>3.3066058070252335</v>
      </c>
      <c r="F9584" s="14">
        <v>0</v>
      </c>
    </row>
    <row r="9585" spans="1:6" x14ac:dyDescent="0.3">
      <c r="A9585" s="425">
        <v>51220</v>
      </c>
      <c r="B9585" s="12">
        <v>84</v>
      </c>
      <c r="C9585" s="426">
        <v>6.1111111111111107</v>
      </c>
      <c r="D9585" s="426">
        <v>26.497177777777779</v>
      </c>
      <c r="E9585" s="14">
        <v>3.3260001716164043</v>
      </c>
      <c r="F9585" s="14">
        <v>0</v>
      </c>
    </row>
    <row r="9586" spans="1:6" x14ac:dyDescent="0.3">
      <c r="A9586" s="425">
        <v>51221</v>
      </c>
      <c r="B9586" s="12">
        <v>85</v>
      </c>
      <c r="C9586" s="426">
        <v>5.625</v>
      </c>
      <c r="D9586" s="426">
        <v>26.610955555555556</v>
      </c>
      <c r="E9586" s="14">
        <v>3.3720305264747359</v>
      </c>
      <c r="F9586" s="14">
        <v>0</v>
      </c>
    </row>
    <row r="9587" spans="1:6" x14ac:dyDescent="0.3">
      <c r="A9587" s="425">
        <v>51222</v>
      </c>
      <c r="B9587" s="12">
        <v>86</v>
      </c>
      <c r="C9587" s="426">
        <v>9.7833333333333332</v>
      </c>
      <c r="D9587" s="426">
        <v>26.463044444444449</v>
      </c>
      <c r="E9587" s="14">
        <v>3.31229961452896</v>
      </c>
      <c r="F9587" s="14">
        <v>0</v>
      </c>
    </row>
    <row r="9588" spans="1:6" x14ac:dyDescent="0.3">
      <c r="A9588" s="425">
        <v>51223</v>
      </c>
      <c r="B9588" s="12">
        <v>87</v>
      </c>
      <c r="C9588" s="426">
        <v>0.35000000000000003</v>
      </c>
      <c r="D9588" s="426">
        <v>26.511400000000002</v>
      </c>
      <c r="E9588" s="14">
        <v>3.3317235059989345</v>
      </c>
      <c r="F9588" s="14">
        <v>0</v>
      </c>
    </row>
    <row r="9589" spans="1:6" x14ac:dyDescent="0.3">
      <c r="A9589" s="425">
        <v>51224</v>
      </c>
      <c r="B9589" s="12">
        <v>88</v>
      </c>
      <c r="C9589" s="426">
        <v>11.795000000000002</v>
      </c>
      <c r="D9589" s="426">
        <v>26.5626</v>
      </c>
      <c r="E9589" s="14">
        <v>3.3523995281445873</v>
      </c>
      <c r="F9589" s="14">
        <v>0</v>
      </c>
    </row>
    <row r="9590" spans="1:6" x14ac:dyDescent="0.3">
      <c r="A9590" s="425">
        <v>51225</v>
      </c>
      <c r="B9590" s="12">
        <v>89</v>
      </c>
      <c r="C9590" s="426">
        <v>4.21</v>
      </c>
      <c r="D9590" s="426">
        <v>26.608111111111114</v>
      </c>
      <c r="E9590" s="14">
        <v>3.3708729716157024</v>
      </c>
      <c r="F9590" s="14">
        <v>0</v>
      </c>
    </row>
    <row r="9591" spans="1:6" x14ac:dyDescent="0.3">
      <c r="A9591" s="425">
        <v>51226</v>
      </c>
      <c r="B9591" s="12">
        <v>90</v>
      </c>
      <c r="C9591" s="426">
        <v>2.8</v>
      </c>
      <c r="D9591" s="426">
        <v>26.426066666666671</v>
      </c>
      <c r="E9591" s="14">
        <v>3.2975137565263752</v>
      </c>
      <c r="F9591" s="14">
        <v>0</v>
      </c>
    </row>
    <row r="9592" spans="1:6" x14ac:dyDescent="0.3">
      <c r="A9592" s="425">
        <v>51227</v>
      </c>
      <c r="B9592" s="12">
        <v>91</v>
      </c>
      <c r="C9592" s="426">
        <v>7.9111111111111097</v>
      </c>
      <c r="D9592" s="426">
        <v>26.650777777777776</v>
      </c>
      <c r="E9592" s="14">
        <v>3.3602706987788382</v>
      </c>
      <c r="F9592" s="14">
        <v>0</v>
      </c>
    </row>
    <row r="9593" spans="1:6" x14ac:dyDescent="0.3">
      <c r="A9593" s="425">
        <v>51228</v>
      </c>
      <c r="B9593" s="12">
        <v>92</v>
      </c>
      <c r="C9593" s="426">
        <v>5.4562499999999998</v>
      </c>
      <c r="D9593" s="426">
        <v>26.579666666666668</v>
      </c>
      <c r="E9593" s="14">
        <v>3.3315536626747968</v>
      </c>
      <c r="F9593" s="14">
        <v>0</v>
      </c>
    </row>
    <row r="9594" spans="1:6" x14ac:dyDescent="0.3">
      <c r="A9594" s="425">
        <v>51229</v>
      </c>
      <c r="B9594" s="12">
        <v>93</v>
      </c>
      <c r="C9594" s="426">
        <v>4.3187499999999996</v>
      </c>
      <c r="D9594" s="426">
        <v>26.596733333333333</v>
      </c>
      <c r="E9594" s="14">
        <v>3.3384260245262194</v>
      </c>
      <c r="F9594" s="14">
        <v>0</v>
      </c>
    </row>
    <row r="9595" spans="1:6" x14ac:dyDescent="0.3">
      <c r="A9595" s="425">
        <v>51230</v>
      </c>
      <c r="B9595" s="12">
        <v>94</v>
      </c>
      <c r="C9595" s="426">
        <v>2.916666666666667</v>
      </c>
      <c r="D9595" s="426">
        <v>26.42037777777778</v>
      </c>
      <c r="E9595" s="14">
        <v>3.2680107884213543</v>
      </c>
      <c r="F9595" s="14">
        <v>0</v>
      </c>
    </row>
    <row r="9596" spans="1:6" x14ac:dyDescent="0.3">
      <c r="A9596" s="425">
        <v>51231</v>
      </c>
      <c r="B9596" s="12">
        <v>95</v>
      </c>
      <c r="C9596" s="426">
        <v>10.293749999999999</v>
      </c>
      <c r="D9596" s="426">
        <v>26.573977777777777</v>
      </c>
      <c r="E9596" s="14">
        <v>3.3292656415616806</v>
      </c>
      <c r="F9596" s="14">
        <v>0</v>
      </c>
    </row>
    <row r="9597" spans="1:6" x14ac:dyDescent="0.3">
      <c r="A9597" s="425">
        <v>51232</v>
      </c>
      <c r="B9597" s="12">
        <v>96</v>
      </c>
      <c r="C9597" s="426">
        <v>13.434999999999999</v>
      </c>
      <c r="D9597" s="426">
        <v>26.511400000000002</v>
      </c>
      <c r="E9597" s="14">
        <v>3.3041886009906789</v>
      </c>
      <c r="F9597" s="14">
        <v>0</v>
      </c>
    </row>
    <row r="9598" spans="1:6" x14ac:dyDescent="0.3">
      <c r="A9598" s="425">
        <v>51233</v>
      </c>
      <c r="B9598" s="12">
        <v>97</v>
      </c>
      <c r="C9598" s="426">
        <v>8.8062499999999986</v>
      </c>
      <c r="D9598" s="426">
        <v>26.29237777777778</v>
      </c>
      <c r="E9598" s="14">
        <v>3.2177310568444679</v>
      </c>
      <c r="F9598" s="14">
        <v>0</v>
      </c>
    </row>
    <row r="9599" spans="1:6" x14ac:dyDescent="0.3">
      <c r="A9599" s="425">
        <v>51234</v>
      </c>
      <c r="B9599" s="12">
        <v>98</v>
      </c>
      <c r="C9599" s="426">
        <v>13.922222222222222</v>
      </c>
      <c r="D9599" s="426">
        <v>26.400466666666667</v>
      </c>
      <c r="E9599" s="14">
        <v>3.2601438562824567</v>
      </c>
      <c r="F9599" s="14">
        <v>0</v>
      </c>
    </row>
    <row r="9600" spans="1:6" x14ac:dyDescent="0.3">
      <c r="A9600" s="425">
        <v>51235</v>
      </c>
      <c r="B9600" s="12">
        <v>99</v>
      </c>
      <c r="C9600" s="426">
        <v>5.1333333333333337</v>
      </c>
      <c r="D9600" s="426">
        <v>26.061977777777777</v>
      </c>
      <c r="E9600" s="14">
        <v>3.1289715764186097</v>
      </c>
      <c r="F9600" s="14">
        <v>0</v>
      </c>
    </row>
    <row r="9601" spans="1:6" x14ac:dyDescent="0.3">
      <c r="A9601" s="425">
        <v>51236</v>
      </c>
      <c r="B9601" s="12">
        <v>100</v>
      </c>
      <c r="C9601" s="426">
        <v>9.5749999999999993</v>
      </c>
      <c r="D9601" s="426">
        <v>26.201355555555558</v>
      </c>
      <c r="E9601" s="14">
        <v>3.1823983469223576</v>
      </c>
      <c r="F9601" s="14">
        <v>0</v>
      </c>
    </row>
    <row r="9602" spans="1:6" x14ac:dyDescent="0.3">
      <c r="A9602" s="425">
        <v>51237</v>
      </c>
      <c r="B9602" s="12">
        <v>101</v>
      </c>
      <c r="C9602" s="426">
        <v>9.1222222222222218</v>
      </c>
      <c r="D9602" s="426">
        <v>26.531311111111116</v>
      </c>
      <c r="E9602" s="14">
        <v>3.3121495350152972</v>
      </c>
      <c r="F9602" s="14">
        <v>0</v>
      </c>
    </row>
    <row r="9603" spans="1:6" x14ac:dyDescent="0.3">
      <c r="A9603" s="425">
        <v>51238</v>
      </c>
      <c r="B9603" s="12">
        <v>102</v>
      </c>
      <c r="C9603" s="426">
        <v>7.4149999999999991</v>
      </c>
      <c r="D9603" s="426">
        <v>26.44028888888889</v>
      </c>
      <c r="E9603" s="14">
        <v>3.2758945652759119</v>
      </c>
      <c r="F9603" s="14">
        <v>0</v>
      </c>
    </row>
    <row r="9604" spans="1:6" x14ac:dyDescent="0.3">
      <c r="A9604" s="425">
        <v>51239</v>
      </c>
      <c r="B9604" s="12">
        <v>103</v>
      </c>
      <c r="C9604" s="426">
        <v>7.1166666666666663</v>
      </c>
      <c r="D9604" s="426">
        <v>26.534155555555557</v>
      </c>
      <c r="E9604" s="14">
        <v>3.3132881915556802</v>
      </c>
      <c r="F9604" s="14">
        <v>0</v>
      </c>
    </row>
    <row r="9605" spans="1:6" x14ac:dyDescent="0.3">
      <c r="A9605" s="425">
        <v>51240</v>
      </c>
      <c r="B9605" s="12">
        <v>104</v>
      </c>
      <c r="C9605" s="426">
        <v>2.5812499999999998</v>
      </c>
      <c r="D9605" s="426">
        <v>26.5626</v>
      </c>
      <c r="E9605" s="14">
        <v>3.3246937469202513</v>
      </c>
      <c r="F9605" s="14">
        <v>0</v>
      </c>
    </row>
    <row r="9606" spans="1:6" x14ac:dyDescent="0.3">
      <c r="A9606" s="425">
        <v>51241</v>
      </c>
      <c r="B9606" s="12">
        <v>105</v>
      </c>
      <c r="C9606" s="426">
        <v>9.2187499999999982</v>
      </c>
      <c r="D9606" s="426">
        <v>26.44028888888889</v>
      </c>
      <c r="E9606" s="14">
        <v>3.2758945652759119</v>
      </c>
      <c r="F9606" s="14">
        <v>0</v>
      </c>
    </row>
    <row r="9607" spans="1:6" x14ac:dyDescent="0.3">
      <c r="A9607" s="425">
        <v>51242</v>
      </c>
      <c r="B9607" s="12">
        <v>106</v>
      </c>
      <c r="C9607" s="426">
        <v>10.08888888888889</v>
      </c>
      <c r="D9607" s="426">
        <v>26.383400000000002</v>
      </c>
      <c r="E9607" s="14">
        <v>3.2534141695039991</v>
      </c>
      <c r="F9607" s="14">
        <v>0</v>
      </c>
    </row>
    <row r="9608" spans="1:6" x14ac:dyDescent="0.3">
      <c r="A9608" s="425">
        <v>51243</v>
      </c>
      <c r="B9608" s="12">
        <v>107</v>
      </c>
      <c r="C9608" s="426">
        <v>9.7687499999999989</v>
      </c>
      <c r="D9608" s="426">
        <v>26.431755555555554</v>
      </c>
      <c r="E9608" s="14">
        <v>3.2725137403783506</v>
      </c>
      <c r="F9608" s="14">
        <v>0</v>
      </c>
    </row>
    <row r="9609" spans="1:6" x14ac:dyDescent="0.3">
      <c r="A9609" s="425">
        <v>51244</v>
      </c>
      <c r="B9609" s="12">
        <v>108</v>
      </c>
      <c r="C9609" s="426">
        <v>6.15</v>
      </c>
      <c r="D9609" s="426">
        <v>26.622333333333337</v>
      </c>
      <c r="E9609" s="14">
        <v>3.3487579201791542</v>
      </c>
      <c r="F9609" s="14">
        <v>0</v>
      </c>
    </row>
    <row r="9610" spans="1:6" x14ac:dyDescent="0.3">
      <c r="A9610" s="425">
        <v>51245</v>
      </c>
      <c r="B9610" s="12">
        <v>109</v>
      </c>
      <c r="C9610" s="426">
        <v>4.9222222222222225</v>
      </c>
      <c r="D9610" s="426">
        <v>26.471577777777778</v>
      </c>
      <c r="E9610" s="14">
        <v>3.2883174195499554</v>
      </c>
      <c r="F9610" s="14">
        <v>0</v>
      </c>
    </row>
    <row r="9611" spans="1:6" x14ac:dyDescent="0.3">
      <c r="A9611" s="425">
        <v>51246</v>
      </c>
      <c r="B9611" s="12">
        <v>110</v>
      </c>
      <c r="C9611" s="426">
        <v>1.3875</v>
      </c>
      <c r="D9611" s="426">
        <v>26.531311111111112</v>
      </c>
      <c r="E9611" s="14">
        <v>3.3121495350152963</v>
      </c>
      <c r="F9611" s="14">
        <v>0</v>
      </c>
    </row>
    <row r="9612" spans="1:6" x14ac:dyDescent="0.3">
      <c r="A9612" s="425">
        <v>51247</v>
      </c>
      <c r="B9612" s="12">
        <v>111</v>
      </c>
      <c r="C9612" s="426">
        <v>2.2624999999999997</v>
      </c>
      <c r="D9612" s="426">
        <v>26.500022222222224</v>
      </c>
      <c r="E9612" s="14">
        <v>3.2996470841447385</v>
      </c>
      <c r="F9612" s="14">
        <v>0</v>
      </c>
    </row>
    <row r="9613" spans="1:6" x14ac:dyDescent="0.3">
      <c r="A9613" s="425">
        <v>51248</v>
      </c>
      <c r="B9613" s="12">
        <v>112</v>
      </c>
      <c r="C9613" s="426">
        <v>2.8444444444444446</v>
      </c>
      <c r="D9613" s="426">
        <v>26.42037777777778</v>
      </c>
      <c r="E9613" s="14">
        <v>3.2680107884213543</v>
      </c>
      <c r="F9613" s="14">
        <v>0</v>
      </c>
    </row>
    <row r="9614" spans="1:6" x14ac:dyDescent="0.3">
      <c r="A9614" s="425">
        <v>51249</v>
      </c>
      <c r="B9614" s="12">
        <v>113</v>
      </c>
      <c r="C9614" s="426">
        <v>3.2937499999999997</v>
      </c>
      <c r="D9614" s="426">
        <v>26.297000000000001</v>
      </c>
      <c r="E9614" s="14">
        <v>3.2195346350329568</v>
      </c>
      <c r="F9614" s="14">
        <v>0</v>
      </c>
    </row>
    <row r="9615" spans="1:6" x14ac:dyDescent="0.3">
      <c r="A9615" s="425">
        <v>51250</v>
      </c>
      <c r="B9615" s="12">
        <v>114</v>
      </c>
      <c r="C9615" s="426">
        <v>5.2555555555555555</v>
      </c>
      <c r="D9615" s="426">
        <v>26.2746</v>
      </c>
      <c r="E9615" s="14">
        <v>3.2108026374170966</v>
      </c>
      <c r="F9615" s="14">
        <v>0</v>
      </c>
    </row>
    <row r="9616" spans="1:6" x14ac:dyDescent="0.3">
      <c r="A9616" s="425">
        <v>51251</v>
      </c>
      <c r="B9616" s="12">
        <v>115</v>
      </c>
      <c r="C9616" s="426">
        <v>11.56111111111111</v>
      </c>
      <c r="D9616" s="426">
        <v>26.343577777777778</v>
      </c>
      <c r="E9616" s="14">
        <v>3.2377596179196999</v>
      </c>
      <c r="F9616" s="14">
        <v>0</v>
      </c>
    </row>
    <row r="9617" spans="1:6" x14ac:dyDescent="0.3">
      <c r="A9617" s="425">
        <v>51252</v>
      </c>
      <c r="B9617" s="12">
        <v>116</v>
      </c>
      <c r="C9617" s="426">
        <v>15.722222222222221</v>
      </c>
      <c r="D9617" s="426">
        <v>26.287399999999998</v>
      </c>
      <c r="E9617" s="14">
        <v>3.2157897523991839</v>
      </c>
      <c r="F9617" s="14">
        <v>0</v>
      </c>
    </row>
    <row r="9618" spans="1:6" x14ac:dyDescent="0.3">
      <c r="A9618" s="425">
        <v>51253</v>
      </c>
      <c r="B9618" s="12">
        <v>117</v>
      </c>
      <c r="C9618" s="426">
        <v>4.7222222222222223</v>
      </c>
      <c r="D9618" s="426">
        <v>26.340733333333336</v>
      </c>
      <c r="E9618" s="14">
        <v>3.2366440079772341</v>
      </c>
      <c r="F9618" s="14">
        <v>0</v>
      </c>
    </row>
    <row r="9619" spans="1:6" x14ac:dyDescent="0.3">
      <c r="A9619" s="425">
        <v>51254</v>
      </c>
      <c r="B9619" s="12">
        <v>118</v>
      </c>
      <c r="C9619" s="426">
        <v>8.6785714285714288</v>
      </c>
      <c r="D9619" s="426">
        <v>26.280999999999999</v>
      </c>
      <c r="E9619" s="14">
        <v>3.2132953290947079</v>
      </c>
      <c r="F9619" s="14">
        <v>0</v>
      </c>
    </row>
    <row r="9620" spans="1:6" x14ac:dyDescent="0.3">
      <c r="A9620" s="425">
        <v>51255</v>
      </c>
      <c r="B9620" s="12">
        <v>119</v>
      </c>
      <c r="C9620" s="426">
        <v>4.04</v>
      </c>
      <c r="D9620" s="426">
        <v>26.421800000000001</v>
      </c>
      <c r="E9620" s="14">
        <v>3.2685733565715216</v>
      </c>
      <c r="F9620" s="14">
        <v>0</v>
      </c>
    </row>
    <row r="9621" spans="1:6" x14ac:dyDescent="0.3">
      <c r="A9621" s="425">
        <v>51256</v>
      </c>
      <c r="B9621" s="12">
        <v>120</v>
      </c>
      <c r="C9621" s="426">
        <v>4.2666666666666657</v>
      </c>
      <c r="D9621" s="426">
        <v>26.329355555555559</v>
      </c>
      <c r="E9621" s="14">
        <v>3.2321849957355804</v>
      </c>
      <c r="F9621" s="14">
        <v>0</v>
      </c>
    </row>
    <row r="9622" spans="1:6" x14ac:dyDescent="0.3">
      <c r="A9622" s="425">
        <v>51257</v>
      </c>
      <c r="B9622" s="12">
        <v>121</v>
      </c>
      <c r="C9622" s="426">
        <v>3.0562500000000004</v>
      </c>
      <c r="D9622" s="426">
        <v>26.494333333333334</v>
      </c>
      <c r="E9622" s="14">
        <v>3.2699002410673761</v>
      </c>
      <c r="F9622" s="14">
        <v>0</v>
      </c>
    </row>
    <row r="9623" spans="1:6" x14ac:dyDescent="0.3">
      <c r="A9623" s="425">
        <v>51258</v>
      </c>
      <c r="B9623" s="12">
        <v>122</v>
      </c>
      <c r="C9623" s="426">
        <v>8.1187500000000004</v>
      </c>
      <c r="D9623" s="426">
        <v>26.278155555555557</v>
      </c>
      <c r="E9623" s="14">
        <v>3.1854190252665346</v>
      </c>
      <c r="F9623" s="14">
        <v>0</v>
      </c>
    </row>
    <row r="9624" spans="1:6" x14ac:dyDescent="0.3">
      <c r="A9624" s="425">
        <v>51259</v>
      </c>
      <c r="B9624" s="12">
        <v>123</v>
      </c>
      <c r="C9624" s="426">
        <v>5.9499999999999993</v>
      </c>
      <c r="D9624" s="426">
        <v>26.565444444444445</v>
      </c>
      <c r="E9624" s="14">
        <v>3.2981209005344119</v>
      </c>
      <c r="F9624" s="14">
        <v>0</v>
      </c>
    </row>
    <row r="9625" spans="1:6" x14ac:dyDescent="0.3">
      <c r="A9625" s="425">
        <v>51260</v>
      </c>
      <c r="B9625" s="12">
        <v>124</v>
      </c>
      <c r="C9625" s="426">
        <v>5.6187500000000004</v>
      </c>
      <c r="D9625" s="426">
        <v>26.599577777777782</v>
      </c>
      <c r="E9625" s="14">
        <v>3.3117428568271534</v>
      </c>
      <c r="F9625" s="14">
        <v>0</v>
      </c>
    </row>
    <row r="9626" spans="1:6" x14ac:dyDescent="0.3">
      <c r="A9626" s="425">
        <v>51261</v>
      </c>
      <c r="B9626" s="12">
        <v>125</v>
      </c>
      <c r="C9626" s="426">
        <v>3.6062499999999997</v>
      </c>
      <c r="D9626" s="426">
        <v>26.653622222222221</v>
      </c>
      <c r="E9626" s="14">
        <v>3.3334120166477414</v>
      </c>
      <c r="F9626" s="14">
        <v>0</v>
      </c>
    </row>
    <row r="9627" spans="1:6" x14ac:dyDescent="0.3">
      <c r="A9627" s="425">
        <v>51262</v>
      </c>
      <c r="B9627" s="12">
        <v>126</v>
      </c>
      <c r="C9627" s="426">
        <v>6.0142857142857151</v>
      </c>
      <c r="D9627" s="426">
        <v>26.525622222222225</v>
      </c>
      <c r="E9627" s="14">
        <v>3.2822909801531628</v>
      </c>
      <c r="F9627" s="14">
        <v>0</v>
      </c>
    </row>
    <row r="9628" spans="1:6" x14ac:dyDescent="0.3">
      <c r="A9628" s="425">
        <v>51263</v>
      </c>
      <c r="B9628" s="12">
        <v>127</v>
      </c>
      <c r="C9628" s="426">
        <v>15.559999999999999</v>
      </c>
      <c r="D9628" s="426">
        <v>26.426066666666667</v>
      </c>
      <c r="E9628" s="14">
        <v>3.2430093969143683</v>
      </c>
      <c r="F9628" s="14">
        <v>0</v>
      </c>
    </row>
    <row r="9629" spans="1:6" x14ac:dyDescent="0.3">
      <c r="A9629" s="425">
        <v>51264</v>
      </c>
      <c r="B9629" s="12">
        <v>128</v>
      </c>
      <c r="C9629" s="426">
        <v>12.84375</v>
      </c>
      <c r="D9629" s="426">
        <v>26.269622222222221</v>
      </c>
      <c r="E9629" s="14">
        <v>3.1821245318563975</v>
      </c>
      <c r="F9629" s="14">
        <v>0</v>
      </c>
    </row>
    <row r="9630" spans="1:6" x14ac:dyDescent="0.3">
      <c r="A9630" s="425">
        <v>51265</v>
      </c>
      <c r="B9630" s="12">
        <v>129</v>
      </c>
      <c r="C9630" s="426">
        <v>3.4111111111111114</v>
      </c>
      <c r="D9630" s="426">
        <v>26.533799999999999</v>
      </c>
      <c r="E9630" s="14">
        <v>3.285536291940732</v>
      </c>
      <c r="F9630" s="14">
        <v>0</v>
      </c>
    </row>
    <row r="9631" spans="1:6" x14ac:dyDescent="0.3">
      <c r="A9631" s="425">
        <v>51266</v>
      </c>
      <c r="B9631" s="12">
        <v>130</v>
      </c>
      <c r="C9631" s="426">
        <v>5.6277777777777773</v>
      </c>
      <c r="D9631" s="426">
        <v>26.312288888888894</v>
      </c>
      <c r="E9631" s="14">
        <v>3.1986275331264626</v>
      </c>
      <c r="F9631" s="14">
        <v>0</v>
      </c>
    </row>
    <row r="9632" spans="1:6" x14ac:dyDescent="0.3">
      <c r="A9632" s="425">
        <v>51267</v>
      </c>
      <c r="B9632" s="12">
        <v>131</v>
      </c>
      <c r="C9632" s="426">
        <v>17.3</v>
      </c>
      <c r="D9632" s="426">
        <v>26.107488888888888</v>
      </c>
      <c r="E9632" s="14">
        <v>3.1201078730487679</v>
      </c>
      <c r="F9632" s="14">
        <v>0</v>
      </c>
    </row>
    <row r="9633" spans="1:6" x14ac:dyDescent="0.3">
      <c r="A9633" s="425">
        <v>51268</v>
      </c>
      <c r="B9633" s="12">
        <v>132</v>
      </c>
      <c r="C9633" s="426">
        <v>25.466666666666665</v>
      </c>
      <c r="D9633" s="426">
        <v>26.191400000000002</v>
      </c>
      <c r="E9633" s="14">
        <v>3.1520670824497117</v>
      </c>
      <c r="F9633" s="14">
        <v>0</v>
      </c>
    </row>
    <row r="9634" spans="1:6" x14ac:dyDescent="0.3">
      <c r="A9634" s="425">
        <v>51269</v>
      </c>
      <c r="B9634" s="12">
        <v>133</v>
      </c>
      <c r="C9634" s="426">
        <v>14.129999999999999</v>
      </c>
      <c r="D9634" s="426">
        <v>26.207044444444449</v>
      </c>
      <c r="E9634" s="14">
        <v>3.1580580941010279</v>
      </c>
      <c r="F9634" s="14">
        <v>0</v>
      </c>
    </row>
    <row r="9635" spans="1:6" x14ac:dyDescent="0.3">
      <c r="A9635" s="425">
        <v>51270</v>
      </c>
      <c r="B9635" s="12">
        <v>134</v>
      </c>
      <c r="C9635" s="426">
        <v>19.899999999999999</v>
      </c>
      <c r="D9635" s="426">
        <v>26.121711111111111</v>
      </c>
      <c r="E9635" s="14">
        <v>3.1255040183190972</v>
      </c>
      <c r="F9635" s="14">
        <v>0</v>
      </c>
    </row>
    <row r="9636" spans="1:6" x14ac:dyDescent="0.3">
      <c r="A9636" s="425">
        <v>51271</v>
      </c>
      <c r="B9636" s="12">
        <v>135</v>
      </c>
      <c r="C9636" s="426">
        <v>13.175000000000001</v>
      </c>
      <c r="D9636" s="426">
        <v>26.300911111111112</v>
      </c>
      <c r="E9636" s="14">
        <v>3.1942192668209115</v>
      </c>
      <c r="F9636" s="14">
        <v>0</v>
      </c>
    </row>
    <row r="9637" spans="1:6" x14ac:dyDescent="0.3">
      <c r="A9637" s="425">
        <v>51272</v>
      </c>
      <c r="B9637" s="12">
        <v>136</v>
      </c>
      <c r="C9637" s="426">
        <v>10.9125</v>
      </c>
      <c r="D9637" s="426">
        <v>26.238333333333337</v>
      </c>
      <c r="E9637" s="14">
        <v>3.1700708231139854</v>
      </c>
      <c r="F9637" s="14">
        <v>0</v>
      </c>
    </row>
    <row r="9638" spans="1:6" x14ac:dyDescent="0.3">
      <c r="A9638" s="425">
        <v>51273</v>
      </c>
      <c r="B9638" s="12">
        <v>137</v>
      </c>
      <c r="C9638" s="426">
        <v>4.3049999999999997</v>
      </c>
      <c r="D9638" s="426">
        <v>26.147311111111112</v>
      </c>
      <c r="E9638" s="14">
        <v>3.1352383288397863</v>
      </c>
      <c r="F9638" s="14">
        <v>0</v>
      </c>
    </row>
    <row r="9639" spans="1:6" x14ac:dyDescent="0.3">
      <c r="A9639" s="425">
        <v>51274</v>
      </c>
      <c r="B9639" s="12">
        <v>138</v>
      </c>
      <c r="C9639" s="426">
        <v>19.018749999999997</v>
      </c>
      <c r="D9639" s="426">
        <v>26.351399999999998</v>
      </c>
      <c r="E9639" s="14">
        <v>3.2138224021063646</v>
      </c>
      <c r="F9639" s="14">
        <v>0</v>
      </c>
    </row>
    <row r="9640" spans="1:6" x14ac:dyDescent="0.3">
      <c r="A9640" s="425">
        <v>51275</v>
      </c>
      <c r="B9640" s="12">
        <v>139</v>
      </c>
      <c r="C9640" s="426">
        <v>8.3350000000000009</v>
      </c>
      <c r="D9640" s="426">
        <v>26.534155555555557</v>
      </c>
      <c r="E9640" s="14">
        <v>3.28567745662605</v>
      </c>
      <c r="F9640" s="14">
        <v>0</v>
      </c>
    </row>
    <row r="9641" spans="1:6" x14ac:dyDescent="0.3">
      <c r="A9641" s="425">
        <v>51276</v>
      </c>
      <c r="B9641" s="12">
        <v>140</v>
      </c>
      <c r="C9641" s="426">
        <v>8.90625</v>
      </c>
      <c r="D9641" s="426">
        <v>26.286688888888889</v>
      </c>
      <c r="E9641" s="14">
        <v>3.1887165711565975</v>
      </c>
      <c r="F9641" s="14">
        <v>0</v>
      </c>
    </row>
    <row r="9642" spans="1:6" x14ac:dyDescent="0.3">
      <c r="A9642" s="425">
        <v>51277</v>
      </c>
      <c r="B9642" s="12">
        <v>141</v>
      </c>
      <c r="C9642" s="426">
        <v>12.31875</v>
      </c>
      <c r="D9642" s="426">
        <v>26.235488888888888</v>
      </c>
      <c r="E9642" s="14">
        <v>3.1689770641618553</v>
      </c>
      <c r="F9642" s="14">
        <v>0</v>
      </c>
    </row>
    <row r="9643" spans="1:6" x14ac:dyDescent="0.3">
      <c r="A9643" s="425">
        <v>51278</v>
      </c>
      <c r="B9643" s="12">
        <v>142</v>
      </c>
      <c r="C9643" s="426">
        <v>11.556249999999999</v>
      </c>
      <c r="D9643" s="426">
        <v>26.044911111111112</v>
      </c>
      <c r="E9643" s="14">
        <v>3.0964648827085055</v>
      </c>
      <c r="F9643" s="14">
        <v>0</v>
      </c>
    </row>
    <row r="9644" spans="1:6" x14ac:dyDescent="0.3">
      <c r="A9644" s="425">
        <v>51279</v>
      </c>
      <c r="B9644" s="12">
        <v>143</v>
      </c>
      <c r="C9644" s="426">
        <v>10.292857142857143</v>
      </c>
      <c r="D9644" s="426">
        <v>26.391933333333334</v>
      </c>
      <c r="E9644" s="14">
        <v>3.2296376552766901</v>
      </c>
      <c r="F9644" s="14">
        <v>0</v>
      </c>
    </row>
    <row r="9645" spans="1:6" x14ac:dyDescent="0.3">
      <c r="A9645" s="425">
        <v>51280</v>
      </c>
      <c r="B9645" s="12">
        <v>144</v>
      </c>
      <c r="C9645" s="426">
        <v>8.2900000000000009</v>
      </c>
      <c r="D9645" s="426">
        <v>26.152999999999999</v>
      </c>
      <c r="E9645" s="14">
        <v>3.1374052211626595</v>
      </c>
      <c r="F9645" s="14">
        <v>0</v>
      </c>
    </row>
    <row r="9646" spans="1:6" x14ac:dyDescent="0.3">
      <c r="A9646" s="425">
        <v>51281</v>
      </c>
      <c r="B9646" s="12">
        <v>145</v>
      </c>
      <c r="C9646" s="426">
        <v>7.6055555555555561</v>
      </c>
      <c r="D9646" s="426">
        <v>26.030688888888889</v>
      </c>
      <c r="E9646" s="14">
        <v>3.0911141888741485</v>
      </c>
      <c r="F9646" s="14">
        <v>0</v>
      </c>
    </row>
    <row r="9647" spans="1:6" x14ac:dyDescent="0.3">
      <c r="A9647" s="425">
        <v>51282</v>
      </c>
      <c r="B9647" s="12">
        <v>146</v>
      </c>
      <c r="C9647" s="426">
        <v>19.259999999999998</v>
      </c>
      <c r="D9647" s="426">
        <v>26.161533333333338</v>
      </c>
      <c r="E9647" s="14">
        <v>3.1406580919246934</v>
      </c>
      <c r="F9647" s="14">
        <v>0</v>
      </c>
    </row>
    <row r="9648" spans="1:6" x14ac:dyDescent="0.3">
      <c r="A9648" s="425">
        <v>51283</v>
      </c>
      <c r="B9648" s="12">
        <v>147</v>
      </c>
      <c r="C9648" s="426">
        <v>11.94375</v>
      </c>
      <c r="D9648" s="426">
        <v>26.135933333333334</v>
      </c>
      <c r="E9648" s="14">
        <v>3.1309085945761139</v>
      </c>
      <c r="F9648" s="14">
        <v>0</v>
      </c>
    </row>
    <row r="9649" spans="1:6" x14ac:dyDescent="0.3">
      <c r="A9649" s="425">
        <v>51284</v>
      </c>
      <c r="B9649" s="12">
        <v>148</v>
      </c>
      <c r="C9649" s="426">
        <v>10.8125</v>
      </c>
      <c r="D9649" s="426">
        <v>26.161533333333338</v>
      </c>
      <c r="E9649" s="14">
        <v>3.1406580919246934</v>
      </c>
      <c r="F9649" s="14">
        <v>0</v>
      </c>
    </row>
    <row r="9650" spans="1:6" x14ac:dyDescent="0.3">
      <c r="A9650" s="425">
        <v>51285</v>
      </c>
      <c r="B9650" s="12">
        <v>149</v>
      </c>
      <c r="C9650" s="426">
        <v>12.735714285714286</v>
      </c>
      <c r="D9650" s="426">
        <v>26.050599999999999</v>
      </c>
      <c r="E9650" s="14">
        <v>3.098607514029041</v>
      </c>
      <c r="F9650" s="14">
        <v>0</v>
      </c>
    </row>
    <row r="9651" spans="1:6" x14ac:dyDescent="0.3">
      <c r="A9651" s="425">
        <v>51286</v>
      </c>
      <c r="B9651" s="12">
        <v>150</v>
      </c>
      <c r="C9651" s="426">
        <v>19.162500000000005</v>
      </c>
      <c r="D9651" s="426">
        <v>26.013622222222224</v>
      </c>
      <c r="E9651" s="14">
        <v>3.0847044476611702</v>
      </c>
      <c r="F9651" s="14">
        <v>0</v>
      </c>
    </row>
    <row r="9652" spans="1:6" x14ac:dyDescent="0.3">
      <c r="A9652" s="425">
        <v>51287</v>
      </c>
      <c r="B9652" s="12">
        <v>151</v>
      </c>
      <c r="C9652" s="426">
        <v>7.7777777777777777</v>
      </c>
      <c r="D9652" s="426">
        <v>26.007933333333334</v>
      </c>
      <c r="E9652" s="14">
        <v>3.082570554857103</v>
      </c>
      <c r="F9652" s="14">
        <v>0</v>
      </c>
    </row>
    <row r="9653" spans="1:6" x14ac:dyDescent="0.3">
      <c r="A9653" s="425">
        <v>51288</v>
      </c>
      <c r="B9653" s="12">
        <v>152</v>
      </c>
      <c r="C9653" s="426">
        <v>15.206249999999999</v>
      </c>
      <c r="D9653" s="426">
        <v>26.098955555555555</v>
      </c>
      <c r="E9653" s="14">
        <v>3.0906820105066148</v>
      </c>
      <c r="F9653" s="14">
        <v>0</v>
      </c>
    </row>
    <row r="9654" spans="1:6" x14ac:dyDescent="0.3">
      <c r="A9654" s="425">
        <v>51289</v>
      </c>
      <c r="B9654" s="12">
        <v>153</v>
      </c>
      <c r="C9654" s="426">
        <v>15.865000000000004</v>
      </c>
      <c r="D9654" s="426">
        <v>25.922599999999999</v>
      </c>
      <c r="E9654" s="14">
        <v>3.0250868749527942</v>
      </c>
      <c r="F9654" s="14">
        <v>0</v>
      </c>
    </row>
    <row r="9655" spans="1:6" x14ac:dyDescent="0.3">
      <c r="A9655" s="425">
        <v>51290</v>
      </c>
      <c r="B9655" s="12">
        <v>154</v>
      </c>
      <c r="C9655" s="426">
        <v>11.824999999999999</v>
      </c>
      <c r="D9655" s="426">
        <v>25.945355555555555</v>
      </c>
      <c r="E9655" s="14">
        <v>3.0334788835754889</v>
      </c>
      <c r="F9655" s="14">
        <v>0</v>
      </c>
    </row>
    <row r="9656" spans="1:6" x14ac:dyDescent="0.3">
      <c r="A9656" s="425">
        <v>51291</v>
      </c>
      <c r="B9656" s="12">
        <v>155</v>
      </c>
      <c r="C9656" s="426">
        <v>13.849999999999998</v>
      </c>
      <c r="D9656" s="426">
        <v>25.899844444444447</v>
      </c>
      <c r="E9656" s="14">
        <v>3.0167161117873538</v>
      </c>
      <c r="F9656" s="14">
        <v>0</v>
      </c>
    </row>
    <row r="9657" spans="1:6" x14ac:dyDescent="0.3">
      <c r="A9657" s="425">
        <v>51292</v>
      </c>
      <c r="B9657" s="12">
        <v>156</v>
      </c>
      <c r="C9657" s="426">
        <v>12.783333333333333</v>
      </c>
      <c r="D9657" s="426">
        <v>26.170066666666671</v>
      </c>
      <c r="E9657" s="14">
        <v>3.1174945568641119</v>
      </c>
      <c r="F9657" s="14">
        <v>0</v>
      </c>
    </row>
    <row r="9658" spans="1:6" x14ac:dyDescent="0.3">
      <c r="A9658" s="425">
        <v>51293</v>
      </c>
      <c r="B9658" s="12">
        <v>157</v>
      </c>
      <c r="C9658" s="426">
        <v>9.7375000000000007</v>
      </c>
      <c r="D9658" s="426">
        <v>26.255400000000002</v>
      </c>
      <c r="E9658" s="14">
        <v>3.1499460323339079</v>
      </c>
      <c r="F9658" s="14">
        <v>0</v>
      </c>
    </row>
    <row r="9659" spans="1:6" x14ac:dyDescent="0.3">
      <c r="A9659" s="425">
        <v>51294</v>
      </c>
      <c r="B9659" s="12">
        <v>158</v>
      </c>
      <c r="C9659" s="426">
        <v>9.004999999999999</v>
      </c>
      <c r="D9659" s="426">
        <v>26.147311111111115</v>
      </c>
      <c r="E9659" s="14">
        <v>3.108891788261301</v>
      </c>
      <c r="F9659" s="14">
        <v>0</v>
      </c>
    </row>
    <row r="9660" spans="1:6" x14ac:dyDescent="0.3">
      <c r="A9660" s="425">
        <v>51295</v>
      </c>
      <c r="B9660" s="12">
        <v>159</v>
      </c>
      <c r="C9660" s="426">
        <v>15.144444444444446</v>
      </c>
      <c r="D9660" s="426">
        <v>26.081888888888887</v>
      </c>
      <c r="E9660" s="14">
        <v>3.084278093692375</v>
      </c>
      <c r="F9660" s="14">
        <v>0</v>
      </c>
    </row>
    <row r="9661" spans="1:6" x14ac:dyDescent="0.3">
      <c r="A9661" s="425">
        <v>51296</v>
      </c>
      <c r="B9661" s="12">
        <v>160</v>
      </c>
      <c r="C9661" s="426">
        <v>11.975</v>
      </c>
      <c r="D9661" s="426">
        <v>25.93397777777778</v>
      </c>
      <c r="E9661" s="14">
        <v>3.029280222460164</v>
      </c>
      <c r="F9661" s="14">
        <v>0</v>
      </c>
    </row>
    <row r="9662" spans="1:6" x14ac:dyDescent="0.3">
      <c r="A9662" s="425">
        <v>51297</v>
      </c>
      <c r="B9662" s="12">
        <v>161</v>
      </c>
      <c r="C9662" s="426">
        <v>15.075000000000001</v>
      </c>
      <c r="D9662" s="426">
        <v>26.118866666666669</v>
      </c>
      <c r="E9662" s="14">
        <v>3.0981684500951814</v>
      </c>
      <c r="F9662" s="14">
        <v>0</v>
      </c>
    </row>
    <row r="9663" spans="1:6" x14ac:dyDescent="0.3">
      <c r="A9663" s="425">
        <v>51298</v>
      </c>
      <c r="B9663" s="12">
        <v>162</v>
      </c>
      <c r="C9663" s="426">
        <v>12.430000000000001</v>
      </c>
      <c r="D9663" s="426">
        <v>25.962422222222223</v>
      </c>
      <c r="E9663" s="14">
        <v>3.0397868431685331</v>
      </c>
      <c r="F9663" s="14">
        <v>0</v>
      </c>
    </row>
    <row r="9664" spans="1:6" x14ac:dyDescent="0.3">
      <c r="A9664" s="425">
        <v>51299</v>
      </c>
      <c r="B9664" s="12">
        <v>163</v>
      </c>
      <c r="C9664" s="426">
        <v>18.388888888888889</v>
      </c>
      <c r="D9664" s="426">
        <v>25.979488888888888</v>
      </c>
      <c r="E9664" s="14">
        <v>3.0461067709891259</v>
      </c>
      <c r="F9664" s="14">
        <v>0</v>
      </c>
    </row>
    <row r="9665" spans="1:6" x14ac:dyDescent="0.3">
      <c r="A9665" s="425">
        <v>51300</v>
      </c>
      <c r="B9665" s="12">
        <v>164</v>
      </c>
      <c r="C9665" s="426">
        <v>7.43</v>
      </c>
      <c r="D9665" s="426">
        <v>25.976644444444446</v>
      </c>
      <c r="E9665" s="14">
        <v>3.045052618237909</v>
      </c>
      <c r="F9665" s="14">
        <v>0</v>
      </c>
    </row>
    <row r="9666" spans="1:6" x14ac:dyDescent="0.3">
      <c r="A9666" s="425">
        <v>51301</v>
      </c>
      <c r="B9666" s="12">
        <v>165</v>
      </c>
      <c r="C9666" s="426">
        <v>3.1444444444444448</v>
      </c>
      <c r="D9666" s="426">
        <v>26.11602222222222</v>
      </c>
      <c r="E9666" s="14">
        <v>3.0970979558917286</v>
      </c>
      <c r="F9666" s="14">
        <v>0</v>
      </c>
    </row>
    <row r="9667" spans="1:6" x14ac:dyDescent="0.3">
      <c r="A9667" s="425">
        <v>51302</v>
      </c>
      <c r="B9667" s="12">
        <v>166</v>
      </c>
      <c r="C9667" s="426">
        <v>1.3187500000000001</v>
      </c>
      <c r="D9667" s="426">
        <v>26.138777777777779</v>
      </c>
      <c r="E9667" s="14">
        <v>3.1056712738484888</v>
      </c>
      <c r="F9667" s="14">
        <v>0</v>
      </c>
    </row>
    <row r="9668" spans="1:6" x14ac:dyDescent="0.3">
      <c r="A9668" s="425">
        <v>51303</v>
      </c>
      <c r="B9668" s="12">
        <v>167</v>
      </c>
      <c r="C9668" s="426">
        <v>4.0333333333333332</v>
      </c>
      <c r="D9668" s="426">
        <v>25.831577777777781</v>
      </c>
      <c r="E9668" s="14">
        <v>2.9917311153719313</v>
      </c>
      <c r="F9668" s="14">
        <v>0</v>
      </c>
    </row>
    <row r="9669" spans="1:6" x14ac:dyDescent="0.3">
      <c r="A9669" s="425">
        <v>51304</v>
      </c>
      <c r="B9669" s="12">
        <v>168</v>
      </c>
      <c r="C9669" s="426">
        <v>10.185714285714287</v>
      </c>
      <c r="D9669" s="426">
        <v>25.902688888888889</v>
      </c>
      <c r="E9669" s="14">
        <v>3.0177612959357654</v>
      </c>
      <c r="F9669" s="14">
        <v>0</v>
      </c>
    </row>
    <row r="9670" spans="1:6" x14ac:dyDescent="0.3">
      <c r="A9670" s="425">
        <v>51305</v>
      </c>
      <c r="B9670" s="12">
        <v>169</v>
      </c>
      <c r="C9670" s="426">
        <v>14.016666666666667</v>
      </c>
      <c r="D9670" s="426">
        <v>25.848644444444446</v>
      </c>
      <c r="E9670" s="14">
        <v>2.9979594803233587</v>
      </c>
      <c r="F9670" s="14">
        <v>0</v>
      </c>
    </row>
    <row r="9671" spans="1:6" x14ac:dyDescent="0.3">
      <c r="A9671" s="425">
        <v>51306</v>
      </c>
      <c r="B9671" s="12">
        <v>170</v>
      </c>
      <c r="C9671" s="426">
        <v>12.484999999999999</v>
      </c>
      <c r="D9671" s="426">
        <v>25.905533333333334</v>
      </c>
      <c r="E9671" s="14">
        <v>3.0188068117989499</v>
      </c>
      <c r="F9671" s="14">
        <v>0</v>
      </c>
    </row>
    <row r="9672" spans="1:6" x14ac:dyDescent="0.3">
      <c r="A9672" s="425">
        <v>51307</v>
      </c>
      <c r="B9672" s="12">
        <v>171</v>
      </c>
      <c r="C9672" s="426">
        <v>25.110000000000003</v>
      </c>
      <c r="D9672" s="426">
        <v>25.69788888888889</v>
      </c>
      <c r="E9672" s="14">
        <v>2.943353713789949</v>
      </c>
      <c r="F9672" s="14">
        <v>0</v>
      </c>
    </row>
    <row r="9673" spans="1:6" x14ac:dyDescent="0.3">
      <c r="A9673" s="425">
        <v>51308</v>
      </c>
      <c r="B9673" s="12">
        <v>172</v>
      </c>
      <c r="C9673" s="426">
        <v>16.84375</v>
      </c>
      <c r="D9673" s="426">
        <v>25.894155555555557</v>
      </c>
      <c r="E9673" s="14">
        <v>3.0146267384944938</v>
      </c>
      <c r="F9673" s="14">
        <v>0</v>
      </c>
    </row>
    <row r="9674" spans="1:6" x14ac:dyDescent="0.3">
      <c r="A9674" s="425">
        <v>51309</v>
      </c>
      <c r="B9674" s="12">
        <v>173</v>
      </c>
      <c r="C9674" s="426">
        <v>9.0062500000000014</v>
      </c>
      <c r="D9674" s="426">
        <v>26.079044444444445</v>
      </c>
      <c r="E9674" s="14">
        <v>3.0832119431393239</v>
      </c>
      <c r="F9674" s="14">
        <v>0</v>
      </c>
    </row>
    <row r="9675" spans="1:6" x14ac:dyDescent="0.3">
      <c r="A9675" s="425">
        <v>51310</v>
      </c>
      <c r="B9675" s="12">
        <v>174</v>
      </c>
      <c r="C9675" s="426">
        <v>12.583333333333334</v>
      </c>
      <c r="D9675" s="426">
        <v>25.848644444444446</v>
      </c>
      <c r="E9675" s="14">
        <v>2.9979594803233574</v>
      </c>
      <c r="F9675" s="14">
        <v>0</v>
      </c>
    </row>
    <row r="9676" spans="1:6" x14ac:dyDescent="0.3">
      <c r="A9676" s="425">
        <v>51311</v>
      </c>
      <c r="B9676" s="12">
        <v>175</v>
      </c>
      <c r="C9676" s="426">
        <v>9.7062500000000007</v>
      </c>
      <c r="D9676" s="426">
        <v>25.746244444444443</v>
      </c>
      <c r="E9676" s="14">
        <v>2.9607677901912579</v>
      </c>
      <c r="F9676" s="14">
        <v>0</v>
      </c>
    </row>
    <row r="9677" spans="1:6" x14ac:dyDescent="0.3">
      <c r="A9677" s="425">
        <v>51312</v>
      </c>
      <c r="B9677" s="12">
        <v>176</v>
      </c>
      <c r="C9677" s="426">
        <v>24.727777777777778</v>
      </c>
      <c r="D9677" s="426">
        <v>25.586600000000004</v>
      </c>
      <c r="E9677" s="14">
        <v>2.9036368627998193</v>
      </c>
      <c r="F9677" s="14">
        <v>0</v>
      </c>
    </row>
    <row r="9678" spans="1:6" x14ac:dyDescent="0.3">
      <c r="A9678" s="425">
        <v>51313</v>
      </c>
      <c r="B9678" s="12">
        <v>177</v>
      </c>
      <c r="C9678" s="426">
        <v>14.915000000000001</v>
      </c>
      <c r="D9678" s="426">
        <v>25.905533333333334</v>
      </c>
      <c r="E9678" s="14">
        <v>3.0188068117989499</v>
      </c>
      <c r="F9678" s="14">
        <v>0</v>
      </c>
    </row>
    <row r="9679" spans="1:6" x14ac:dyDescent="0.3">
      <c r="A9679" s="425">
        <v>51314</v>
      </c>
      <c r="B9679" s="12">
        <v>178</v>
      </c>
      <c r="C9679" s="426">
        <v>11.699999999999998</v>
      </c>
      <c r="D9679" s="426">
        <v>25.942511111111113</v>
      </c>
      <c r="E9679" s="14">
        <v>3.0324287200232614</v>
      </c>
      <c r="F9679" s="14">
        <v>0</v>
      </c>
    </row>
    <row r="9680" spans="1:6" x14ac:dyDescent="0.3">
      <c r="A9680" s="425">
        <v>51315</v>
      </c>
      <c r="B9680" s="12">
        <v>179</v>
      </c>
      <c r="C9680" s="426">
        <v>1.9833333333333334</v>
      </c>
      <c r="D9680" s="426">
        <v>25.842955555555555</v>
      </c>
      <c r="E9680" s="14">
        <v>2.9958820348581314</v>
      </c>
      <c r="F9680" s="14">
        <v>0</v>
      </c>
    </row>
    <row r="9681" spans="1:6" x14ac:dyDescent="0.3">
      <c r="A9681" s="425">
        <v>51316</v>
      </c>
      <c r="B9681" s="12">
        <v>180</v>
      </c>
      <c r="C9681" s="426">
        <v>8.6999999999999993</v>
      </c>
      <c r="D9681" s="426">
        <v>25.732022222222223</v>
      </c>
      <c r="E9681" s="14">
        <v>2.955636117401629</v>
      </c>
      <c r="F9681" s="14">
        <v>0</v>
      </c>
    </row>
    <row r="9682" spans="1:6" x14ac:dyDescent="0.3">
      <c r="A9682" s="425">
        <v>51317</v>
      </c>
      <c r="B9682" s="12">
        <v>181</v>
      </c>
      <c r="C9682" s="426">
        <v>7.7950000000000017</v>
      </c>
      <c r="D9682" s="426">
        <v>25.621088888888888</v>
      </c>
      <c r="E9682" s="14">
        <v>2.9158915251560393</v>
      </c>
      <c r="F9682" s="14">
        <v>0</v>
      </c>
    </row>
    <row r="9683" spans="1:6" x14ac:dyDescent="0.3">
      <c r="A9683" s="425">
        <v>51318</v>
      </c>
      <c r="B9683" s="12">
        <v>182</v>
      </c>
      <c r="C9683" s="426">
        <v>13.324999999999999</v>
      </c>
      <c r="D9683" s="426">
        <v>25.669444444444444</v>
      </c>
      <c r="E9683" s="14">
        <v>2.9580118319938578</v>
      </c>
      <c r="F9683" s="14">
        <v>0</v>
      </c>
    </row>
    <row r="9684" spans="1:6" x14ac:dyDescent="0.3">
      <c r="A9684" s="425">
        <v>51319</v>
      </c>
      <c r="B9684" s="12">
        <v>183</v>
      </c>
      <c r="C9684" s="426">
        <v>10.938888888888888</v>
      </c>
      <c r="D9684" s="426">
        <v>25.459240000000001</v>
      </c>
      <c r="E9684" s="14">
        <v>2.8830272326553912</v>
      </c>
      <c r="F9684" s="14">
        <v>0</v>
      </c>
    </row>
    <row r="9685" spans="1:6" x14ac:dyDescent="0.3">
      <c r="A9685" s="425">
        <v>51320</v>
      </c>
      <c r="B9685" s="12">
        <v>184</v>
      </c>
      <c r="C9685" s="426">
        <v>16.055</v>
      </c>
      <c r="D9685" s="426">
        <v>25.4618</v>
      </c>
      <c r="E9685" s="14">
        <v>2.8839296057213257</v>
      </c>
      <c r="F9685" s="14">
        <v>0</v>
      </c>
    </row>
    <row r="9686" spans="1:6" x14ac:dyDescent="0.3">
      <c r="A9686" s="425">
        <v>51321</v>
      </c>
      <c r="B9686" s="12">
        <v>185</v>
      </c>
      <c r="C9686" s="426">
        <v>13.19375</v>
      </c>
      <c r="D9686" s="426">
        <v>25.635311111111115</v>
      </c>
      <c r="E9686" s="14">
        <v>2.9457129327927731</v>
      </c>
      <c r="F9686" s="14">
        <v>0</v>
      </c>
    </row>
    <row r="9687" spans="1:6" x14ac:dyDescent="0.3">
      <c r="A9687" s="425">
        <v>51322</v>
      </c>
      <c r="B9687" s="12">
        <v>186</v>
      </c>
      <c r="C9687" s="426">
        <v>12.775</v>
      </c>
      <c r="D9687" s="426">
        <v>25.48171111111111</v>
      </c>
      <c r="E9687" s="14">
        <v>2.8909571616540095</v>
      </c>
      <c r="F9687" s="14">
        <v>0</v>
      </c>
    </row>
    <row r="9688" spans="1:6" x14ac:dyDescent="0.3">
      <c r="A9688" s="425">
        <v>51323</v>
      </c>
      <c r="B9688" s="12">
        <v>187</v>
      </c>
      <c r="C9688" s="426">
        <v>16.331250000000001</v>
      </c>
      <c r="D9688" s="426">
        <v>25.551400000000001</v>
      </c>
      <c r="E9688" s="14">
        <v>2.9156807366395259</v>
      </c>
      <c r="F9688" s="14">
        <v>0</v>
      </c>
    </row>
    <row r="9689" spans="1:6" x14ac:dyDescent="0.3">
      <c r="A9689" s="425">
        <v>51324</v>
      </c>
      <c r="B9689" s="12">
        <v>188</v>
      </c>
      <c r="C9689" s="426">
        <v>2.8444444444444441</v>
      </c>
      <c r="D9689" s="426">
        <v>25.697319999999998</v>
      </c>
      <c r="E9689" s="14">
        <v>2.9680913529735227</v>
      </c>
      <c r="F9689" s="14">
        <v>0</v>
      </c>
    </row>
    <row r="9690" spans="1:6" x14ac:dyDescent="0.3">
      <c r="A9690" s="425">
        <v>51325</v>
      </c>
      <c r="B9690" s="12">
        <v>189</v>
      </c>
      <c r="C9690" s="426">
        <v>2.0833333333333335</v>
      </c>
      <c r="D9690" s="426">
        <v>25.623080000000002</v>
      </c>
      <c r="E9690" s="14">
        <v>2.9413174367718269</v>
      </c>
      <c r="F9690" s="14">
        <v>0</v>
      </c>
    </row>
    <row r="9691" spans="1:6" x14ac:dyDescent="0.3">
      <c r="A9691" s="425">
        <v>51326</v>
      </c>
      <c r="B9691" s="12">
        <v>190</v>
      </c>
      <c r="C9691" s="426">
        <v>6.7055555555555557</v>
      </c>
      <c r="D9691" s="426">
        <v>25.812519999999999</v>
      </c>
      <c r="E9691" s="14">
        <v>3.0100850149883658</v>
      </c>
      <c r="F9691" s="14">
        <v>0</v>
      </c>
    </row>
    <row r="9692" spans="1:6" x14ac:dyDescent="0.3">
      <c r="A9692" s="425">
        <v>51327</v>
      </c>
      <c r="B9692" s="12">
        <v>191</v>
      </c>
      <c r="C9692" s="426">
        <v>11.725</v>
      </c>
      <c r="D9692" s="426">
        <v>25.707560000000001</v>
      </c>
      <c r="E9692" s="14">
        <v>2.971802039279797</v>
      </c>
      <c r="F9692" s="14">
        <v>0</v>
      </c>
    </row>
    <row r="9693" spans="1:6" x14ac:dyDescent="0.3">
      <c r="A9693" s="425">
        <v>51328</v>
      </c>
      <c r="B9693" s="12">
        <v>192</v>
      </c>
      <c r="C9693" s="426">
        <v>8.56111111111111</v>
      </c>
      <c r="D9693" s="426">
        <v>25.697319999999998</v>
      </c>
      <c r="E9693" s="14">
        <v>2.9680913529735227</v>
      </c>
      <c r="F9693" s="14">
        <v>0</v>
      </c>
    </row>
    <row r="9694" spans="1:6" x14ac:dyDescent="0.3">
      <c r="A9694" s="425">
        <v>51329</v>
      </c>
      <c r="B9694" s="12">
        <v>193</v>
      </c>
      <c r="C9694" s="426">
        <v>6.7944444444444443</v>
      </c>
      <c r="D9694" s="426">
        <v>25.707560000000001</v>
      </c>
      <c r="E9694" s="14">
        <v>2.971802039279797</v>
      </c>
      <c r="F9694" s="14">
        <v>0</v>
      </c>
    </row>
    <row r="9695" spans="1:6" x14ac:dyDescent="0.3">
      <c r="A9695" s="425">
        <v>51330</v>
      </c>
      <c r="B9695" s="12">
        <v>194</v>
      </c>
      <c r="C9695" s="426">
        <v>8.1166666666666671</v>
      </c>
      <c r="D9695" s="426">
        <v>25.766439999999999</v>
      </c>
      <c r="E9695" s="14">
        <v>2.9932220588305416</v>
      </c>
      <c r="F9695" s="14">
        <v>0</v>
      </c>
    </row>
    <row r="9696" spans="1:6" x14ac:dyDescent="0.3">
      <c r="A9696" s="425">
        <v>51331</v>
      </c>
      <c r="B9696" s="12">
        <v>195</v>
      </c>
      <c r="C9696" s="426">
        <v>16.105555555555554</v>
      </c>
      <c r="D9696" s="426">
        <v>25.982333333333337</v>
      </c>
      <c r="E9696" s="14">
        <v>3.072984656879084</v>
      </c>
      <c r="F9696" s="14">
        <v>0</v>
      </c>
    </row>
    <row r="9697" spans="1:6" x14ac:dyDescent="0.3">
      <c r="A9697" s="425">
        <v>51332</v>
      </c>
      <c r="B9697" s="12">
        <v>196</v>
      </c>
      <c r="C9697" s="426">
        <v>5.6083333333333334</v>
      </c>
      <c r="D9697" s="426">
        <v>25.723488888888888</v>
      </c>
      <c r="E9697" s="14">
        <v>2.9775827732211613</v>
      </c>
      <c r="F9697" s="14">
        <v>0</v>
      </c>
    </row>
    <row r="9698" spans="1:6" x14ac:dyDescent="0.3">
      <c r="A9698" s="425">
        <v>51333</v>
      </c>
      <c r="B9698" s="12">
        <v>197</v>
      </c>
      <c r="C9698" s="426">
        <v>15.344444444444447</v>
      </c>
      <c r="D9698" s="426">
        <v>25.45412</v>
      </c>
      <c r="E9698" s="14">
        <v>2.8812232858781179</v>
      </c>
      <c r="F9698" s="14">
        <v>0</v>
      </c>
    </row>
    <row r="9699" spans="1:6" x14ac:dyDescent="0.3">
      <c r="A9699" s="425">
        <v>51334</v>
      </c>
      <c r="B9699" s="12">
        <v>198</v>
      </c>
      <c r="C9699" s="426">
        <v>5.5277777777777777</v>
      </c>
      <c r="D9699" s="426">
        <v>25.643560000000001</v>
      </c>
      <c r="E9699" s="14">
        <v>2.9486807944635762</v>
      </c>
      <c r="F9699" s="14">
        <v>0</v>
      </c>
    </row>
    <row r="9700" spans="1:6" x14ac:dyDescent="0.3">
      <c r="A9700" s="425">
        <v>51335</v>
      </c>
      <c r="B9700" s="12">
        <v>199</v>
      </c>
      <c r="C9700" s="426">
        <v>12.614999999999998</v>
      </c>
      <c r="D9700" s="426">
        <v>25.582120000000003</v>
      </c>
      <c r="E9700" s="14">
        <v>2.9266421897261297</v>
      </c>
      <c r="F9700" s="14">
        <v>0</v>
      </c>
    </row>
    <row r="9701" spans="1:6" x14ac:dyDescent="0.3">
      <c r="A9701" s="425">
        <v>51336</v>
      </c>
      <c r="B9701" s="12">
        <v>200</v>
      </c>
      <c r="C9701" s="426">
        <v>13.334999999999999</v>
      </c>
      <c r="D9701" s="426">
        <v>25.820200000000003</v>
      </c>
      <c r="E9701" s="14">
        <v>3.0129040103642795</v>
      </c>
      <c r="F9701" s="14">
        <v>0</v>
      </c>
    </row>
    <row r="9702" spans="1:6" x14ac:dyDescent="0.3">
      <c r="A9702" s="425">
        <v>51337</v>
      </c>
      <c r="B9702" s="12">
        <v>201</v>
      </c>
      <c r="C9702" s="426">
        <v>17.656249999999996</v>
      </c>
      <c r="D9702" s="426">
        <v>25.840679999999999</v>
      </c>
      <c r="E9702" s="14">
        <v>3.0204332191396612</v>
      </c>
      <c r="F9702" s="14">
        <v>0</v>
      </c>
    </row>
    <row r="9703" spans="1:6" x14ac:dyDescent="0.3">
      <c r="A9703" s="425">
        <v>51338</v>
      </c>
      <c r="B9703" s="12">
        <v>202</v>
      </c>
      <c r="C9703" s="426">
        <v>3.9187500000000002</v>
      </c>
      <c r="D9703" s="426">
        <v>25.63588</v>
      </c>
      <c r="E9703" s="14">
        <v>2.9459175234785873</v>
      </c>
      <c r="F9703" s="14">
        <v>0</v>
      </c>
    </row>
    <row r="9704" spans="1:6" x14ac:dyDescent="0.3">
      <c r="A9704" s="425">
        <v>51339</v>
      </c>
      <c r="B9704" s="12">
        <v>203</v>
      </c>
      <c r="C9704" s="426">
        <v>5.8687500000000004</v>
      </c>
      <c r="D9704" s="426">
        <v>25.615400000000001</v>
      </c>
      <c r="E9704" s="14">
        <v>2.9385606025620166</v>
      </c>
      <c r="F9704" s="14">
        <v>0</v>
      </c>
    </row>
    <row r="9705" spans="1:6" x14ac:dyDescent="0.3">
      <c r="A9705" s="425">
        <v>51340</v>
      </c>
      <c r="B9705" s="12">
        <v>204</v>
      </c>
      <c r="C9705" s="426">
        <v>5.3055555555555554</v>
      </c>
      <c r="D9705" s="426">
        <v>25.630759999999999</v>
      </c>
      <c r="E9705" s="14">
        <v>2.9440766841859345</v>
      </c>
      <c r="F9705" s="14">
        <v>0</v>
      </c>
    </row>
    <row r="9706" spans="1:6" x14ac:dyDescent="0.3">
      <c r="A9706" s="425">
        <v>51341</v>
      </c>
      <c r="B9706" s="12">
        <v>205</v>
      </c>
      <c r="C9706" s="426">
        <v>4.05</v>
      </c>
      <c r="D9706" s="426">
        <v>25.523240000000001</v>
      </c>
      <c r="E9706" s="14">
        <v>2.9056665655460754</v>
      </c>
      <c r="F9706" s="14">
        <v>0</v>
      </c>
    </row>
    <row r="9707" spans="1:6" x14ac:dyDescent="0.3">
      <c r="A9707" s="425">
        <v>51342</v>
      </c>
      <c r="B9707" s="12">
        <v>206</v>
      </c>
      <c r="C9707" s="426">
        <v>5.56</v>
      </c>
      <c r="D9707" s="426">
        <v>25.658919999999998</v>
      </c>
      <c r="E9707" s="14">
        <v>2.9542145823779902</v>
      </c>
      <c r="F9707" s="14">
        <v>0</v>
      </c>
    </row>
    <row r="9708" spans="1:6" x14ac:dyDescent="0.3">
      <c r="A9708" s="425">
        <v>51343</v>
      </c>
      <c r="B9708" s="12">
        <v>207</v>
      </c>
      <c r="C9708" s="426">
        <v>9.8249999999999993</v>
      </c>
      <c r="D9708" s="426">
        <v>25.815079999999998</v>
      </c>
      <c r="E9708" s="14">
        <v>3.0110244100232531</v>
      </c>
      <c r="F9708" s="14">
        <v>0</v>
      </c>
    </row>
    <row r="9709" spans="1:6" x14ac:dyDescent="0.3">
      <c r="A9709" s="425">
        <v>51344</v>
      </c>
      <c r="B9709" s="12">
        <v>208</v>
      </c>
      <c r="C9709" s="426">
        <v>2.5625</v>
      </c>
      <c r="D9709" s="426">
        <v>25.687080000000002</v>
      </c>
      <c r="E9709" s="14">
        <v>2.964384968886467</v>
      </c>
      <c r="F9709" s="14">
        <v>0</v>
      </c>
    </row>
    <row r="9710" spans="1:6" x14ac:dyDescent="0.3">
      <c r="A9710" s="425">
        <v>51345</v>
      </c>
      <c r="B9710" s="12">
        <v>209</v>
      </c>
      <c r="C9710" s="426">
        <v>1.9055555555555554</v>
      </c>
      <c r="D9710" s="426">
        <v>25.681960000000004</v>
      </c>
      <c r="E9710" s="14">
        <v>2.9625333896551829</v>
      </c>
      <c r="F9710" s="14">
        <v>0</v>
      </c>
    </row>
    <row r="9711" spans="1:6" x14ac:dyDescent="0.3">
      <c r="A9711" s="425">
        <v>51346</v>
      </c>
      <c r="B9711" s="12">
        <v>210</v>
      </c>
      <c r="C9711" s="426">
        <v>1.1428571428571428</v>
      </c>
      <c r="D9711" s="426">
        <v>25.524377777777779</v>
      </c>
      <c r="E9711" s="14">
        <v>2.9060705517188259</v>
      </c>
      <c r="F9711" s="14">
        <v>0</v>
      </c>
    </row>
    <row r="9712" spans="1:6" x14ac:dyDescent="0.3">
      <c r="A9712" s="425">
        <v>51347</v>
      </c>
      <c r="B9712" s="12">
        <v>211</v>
      </c>
      <c r="C9712" s="426">
        <v>1.3222222222222222</v>
      </c>
      <c r="D9712" s="426">
        <v>25.336360000000003</v>
      </c>
      <c r="E9712" s="14">
        <v>2.8400261989226299</v>
      </c>
      <c r="F9712" s="14">
        <v>0</v>
      </c>
    </row>
    <row r="9713" spans="1:6" x14ac:dyDescent="0.3">
      <c r="A9713" s="425">
        <v>51348</v>
      </c>
      <c r="B9713" s="12">
        <v>212</v>
      </c>
      <c r="C9713" s="426">
        <v>5.5142857142857142</v>
      </c>
      <c r="D9713" s="426">
        <v>25.697320000000005</v>
      </c>
      <c r="E9713" s="14">
        <v>2.968091352973524</v>
      </c>
      <c r="F9713" s="14">
        <v>0</v>
      </c>
    </row>
    <row r="9714" spans="1:6" x14ac:dyDescent="0.3">
      <c r="A9714" s="425">
        <v>51349</v>
      </c>
      <c r="B9714" s="12">
        <v>213</v>
      </c>
      <c r="C9714" s="426">
        <v>2.6357142857142857</v>
      </c>
      <c r="D9714" s="426">
        <v>25.436199999999999</v>
      </c>
      <c r="E9714" s="14">
        <v>2.8749178626260323</v>
      </c>
      <c r="F9714" s="14">
        <v>0</v>
      </c>
    </row>
    <row r="9715" spans="1:6" x14ac:dyDescent="0.3">
      <c r="A9715" s="425">
        <v>51350</v>
      </c>
      <c r="B9715" s="12">
        <v>214</v>
      </c>
      <c r="C9715" s="426">
        <v>3.0142857142857138</v>
      </c>
      <c r="D9715" s="426">
        <v>25.469480000000004</v>
      </c>
      <c r="E9715" s="14">
        <v>2.8866383239430862</v>
      </c>
      <c r="F9715" s="14">
        <v>0</v>
      </c>
    </row>
    <row r="9716" spans="1:6" x14ac:dyDescent="0.3">
      <c r="A9716" s="425">
        <v>51351</v>
      </c>
      <c r="B9716" s="12">
        <v>215</v>
      </c>
      <c r="C9716" s="426">
        <v>2.2700000000000005</v>
      </c>
      <c r="D9716" s="426">
        <v>25.584111111111113</v>
      </c>
      <c r="E9716" s="14">
        <v>2.9273539841117922</v>
      </c>
      <c r="F9716" s="14">
        <v>0</v>
      </c>
    </row>
    <row r="9717" spans="1:6" x14ac:dyDescent="0.3">
      <c r="A9717" s="425">
        <v>51352</v>
      </c>
      <c r="B9717" s="12">
        <v>216</v>
      </c>
      <c r="C9717" s="426">
        <v>3.5277777777777772</v>
      </c>
      <c r="D9717" s="426">
        <v>25.666600000000003</v>
      </c>
      <c r="E9717" s="14">
        <v>2.9569851007135508</v>
      </c>
      <c r="F9717" s="14">
        <v>0</v>
      </c>
    </row>
    <row r="9718" spans="1:6" x14ac:dyDescent="0.3">
      <c r="A9718" s="425">
        <v>51353</v>
      </c>
      <c r="B9718" s="12">
        <v>217</v>
      </c>
      <c r="C9718" s="426">
        <v>0.66666666666666663</v>
      </c>
      <c r="D9718" s="426">
        <v>25.761320000000005</v>
      </c>
      <c r="E9718" s="14">
        <v>2.9913537915921986</v>
      </c>
      <c r="F9718" s="14">
        <v>0</v>
      </c>
    </row>
    <row r="9719" spans="1:6" x14ac:dyDescent="0.3">
      <c r="A9719" s="425">
        <v>51354</v>
      </c>
      <c r="B9719" s="12">
        <v>218</v>
      </c>
      <c r="C9719" s="426">
        <v>0.45714285714285718</v>
      </c>
      <c r="D9719" s="426">
        <v>25.697320000000005</v>
      </c>
      <c r="E9719" s="14">
        <v>2.968091352973524</v>
      </c>
      <c r="F9719" s="14">
        <v>0</v>
      </c>
    </row>
    <row r="9720" spans="1:6" x14ac:dyDescent="0.3">
      <c r="A9720" s="425">
        <v>51355</v>
      </c>
      <c r="B9720" s="12">
        <v>219</v>
      </c>
      <c r="C9720" s="426">
        <v>4.8777777777777773</v>
      </c>
      <c r="D9720" s="426">
        <v>25.60004</v>
      </c>
      <c r="E9720" s="14">
        <v>2.9330541709394029</v>
      </c>
      <c r="F9720" s="14">
        <v>0</v>
      </c>
    </row>
    <row r="9721" spans="1:6" x14ac:dyDescent="0.3">
      <c r="A9721" s="425">
        <v>51356</v>
      </c>
      <c r="B9721" s="12">
        <v>220</v>
      </c>
      <c r="C9721" s="426">
        <v>3.0785714285714283</v>
      </c>
      <c r="D9721" s="426">
        <v>25.7178</v>
      </c>
      <c r="E9721" s="14">
        <v>2.975517029468592</v>
      </c>
      <c r="F9721" s="14">
        <v>0</v>
      </c>
    </row>
    <row r="9722" spans="1:6" x14ac:dyDescent="0.3">
      <c r="A9722" s="425">
        <v>51357</v>
      </c>
      <c r="B9722" s="12">
        <v>221</v>
      </c>
      <c r="C9722" s="426">
        <v>3.05</v>
      </c>
      <c r="D9722" s="426">
        <v>25.625640000000004</v>
      </c>
      <c r="E9722" s="14">
        <v>2.942236917741297</v>
      </c>
      <c r="F9722" s="14">
        <v>0</v>
      </c>
    </row>
    <row r="9723" spans="1:6" x14ac:dyDescent="0.3">
      <c r="A9723" s="425">
        <v>51358</v>
      </c>
      <c r="B9723" s="12">
        <v>222</v>
      </c>
      <c r="C9723" s="426">
        <v>4.1722222222222216</v>
      </c>
      <c r="D9723" s="426">
        <v>25.661480000000001</v>
      </c>
      <c r="E9723" s="14">
        <v>2.9551378199566289</v>
      </c>
      <c r="F9723" s="14">
        <v>0</v>
      </c>
    </row>
    <row r="9724" spans="1:6" x14ac:dyDescent="0.3">
      <c r="A9724" s="425">
        <v>51359</v>
      </c>
      <c r="B9724" s="12">
        <v>223</v>
      </c>
      <c r="C9724" s="426">
        <v>1.655</v>
      </c>
      <c r="D9724" s="426">
        <v>25.77412</v>
      </c>
      <c r="E9724" s="14">
        <v>2.996026481675115</v>
      </c>
      <c r="F9724" s="14">
        <v>0</v>
      </c>
    </row>
    <row r="9725" spans="1:6" x14ac:dyDescent="0.3">
      <c r="A9725" s="425">
        <v>51360</v>
      </c>
      <c r="B9725" s="12">
        <v>224</v>
      </c>
      <c r="C9725" s="426">
        <v>4.1449999999999996</v>
      </c>
      <c r="D9725" s="426">
        <v>25.753640000000001</v>
      </c>
      <c r="E9725" s="14">
        <v>2.9885534122031614</v>
      </c>
      <c r="F9725" s="14">
        <v>0</v>
      </c>
    </row>
    <row r="9726" spans="1:6" x14ac:dyDescent="0.3">
      <c r="A9726" s="425">
        <v>51361</v>
      </c>
      <c r="B9726" s="12">
        <v>225</v>
      </c>
      <c r="C9726" s="426">
        <v>2.8055555555555554</v>
      </c>
      <c r="D9726" s="426">
        <v>25.510439999999999</v>
      </c>
      <c r="E9726" s="14">
        <v>2.9011253562970931</v>
      </c>
      <c r="F9726" s="14">
        <v>0</v>
      </c>
    </row>
    <row r="9727" spans="1:6" x14ac:dyDescent="0.3">
      <c r="A9727" s="425">
        <v>51362</v>
      </c>
      <c r="B9727" s="12">
        <v>226</v>
      </c>
      <c r="C9727" s="426">
        <v>0.18571428571428572</v>
      </c>
      <c r="D9727" s="426">
        <v>25.533480000000001</v>
      </c>
      <c r="E9727" s="14">
        <v>2.9093043408626893</v>
      </c>
      <c r="F9727" s="14">
        <v>0</v>
      </c>
    </row>
    <row r="9728" spans="1:6" x14ac:dyDescent="0.3">
      <c r="A9728" s="425">
        <v>51363</v>
      </c>
      <c r="B9728" s="12">
        <v>227</v>
      </c>
      <c r="C9728" s="426">
        <v>0.38125000000000003</v>
      </c>
      <c r="D9728" s="426">
        <v>25.556519999999999</v>
      </c>
      <c r="E9728" s="14">
        <v>2.9175049702385554</v>
      </c>
      <c r="F9728" s="14">
        <v>0</v>
      </c>
    </row>
    <row r="9729" spans="1:6" x14ac:dyDescent="0.3">
      <c r="A9729" s="425">
        <v>51364</v>
      </c>
      <c r="B9729" s="12">
        <v>228</v>
      </c>
      <c r="C9729" s="426">
        <v>2.15</v>
      </c>
      <c r="D9729" s="426">
        <v>25.715239999999998</v>
      </c>
      <c r="E9729" s="14">
        <v>2.9745878783414672</v>
      </c>
      <c r="F9729" s="14">
        <v>0</v>
      </c>
    </row>
    <row r="9730" spans="1:6" x14ac:dyDescent="0.3">
      <c r="A9730" s="425">
        <v>51365</v>
      </c>
      <c r="B9730" s="12">
        <v>229</v>
      </c>
      <c r="C9730" s="426">
        <v>0.92499999999999993</v>
      </c>
      <c r="D9730" s="426">
        <v>25.751080000000002</v>
      </c>
      <c r="E9730" s="14">
        <v>2.9876204913613371</v>
      </c>
      <c r="F9730" s="14">
        <v>0</v>
      </c>
    </row>
    <row r="9731" spans="1:6" x14ac:dyDescent="0.3">
      <c r="A9731" s="425">
        <v>51366</v>
      </c>
      <c r="B9731" s="12">
        <v>230</v>
      </c>
      <c r="C9731" s="426">
        <v>1.2</v>
      </c>
      <c r="D9731" s="426">
        <v>25.418279999999996</v>
      </c>
      <c r="E9731" s="14">
        <v>2.8686254843539989</v>
      </c>
      <c r="F9731" s="14">
        <v>0</v>
      </c>
    </row>
    <row r="9732" spans="1:6" x14ac:dyDescent="0.3">
      <c r="A9732" s="425">
        <v>51367</v>
      </c>
      <c r="B9732" s="12">
        <v>231</v>
      </c>
      <c r="C9732" s="426">
        <v>3.7611111111111111</v>
      </c>
      <c r="D9732" s="426">
        <v>25.37988</v>
      </c>
      <c r="E9732" s="14">
        <v>2.8551857017033915</v>
      </c>
      <c r="F9732" s="14">
        <v>0</v>
      </c>
    </row>
    <row r="9733" spans="1:6" x14ac:dyDescent="0.3">
      <c r="A9733" s="425">
        <v>51368</v>
      </c>
      <c r="B9733" s="12">
        <v>232</v>
      </c>
      <c r="C9733" s="426">
        <v>0.19999999999999998</v>
      </c>
      <c r="D9733" s="426">
        <v>25.47972</v>
      </c>
      <c r="E9733" s="14">
        <v>2.8902536802736347</v>
      </c>
      <c r="F9733" s="14">
        <v>0</v>
      </c>
    </row>
    <row r="9734" spans="1:6" x14ac:dyDescent="0.3">
      <c r="A9734" s="425">
        <v>51369</v>
      </c>
      <c r="B9734" s="12">
        <v>233</v>
      </c>
      <c r="C9734" s="426">
        <v>1.6666666666666666E-2</v>
      </c>
      <c r="D9734" s="426">
        <v>25.649533333333334</v>
      </c>
      <c r="E9734" s="14">
        <v>2.9508316748788941</v>
      </c>
      <c r="F9734" s="14">
        <v>0</v>
      </c>
    </row>
    <row r="9735" spans="1:6" x14ac:dyDescent="0.3">
      <c r="A9735" s="425">
        <v>51370</v>
      </c>
      <c r="B9735" s="12">
        <v>234</v>
      </c>
      <c r="C9735" s="426">
        <v>0.47142857142857142</v>
      </c>
      <c r="D9735" s="426">
        <v>25.612839999999998</v>
      </c>
      <c r="E9735" s="14">
        <v>2.9376421939713748</v>
      </c>
      <c r="F9735" s="14">
        <v>0</v>
      </c>
    </row>
    <row r="9736" spans="1:6" x14ac:dyDescent="0.3">
      <c r="A9736" s="425">
        <v>51371</v>
      </c>
      <c r="B9736" s="12">
        <v>235</v>
      </c>
      <c r="C9736" s="426">
        <v>1.2749999999999999</v>
      </c>
      <c r="D9736" s="426">
        <v>25.589799999999997</v>
      </c>
      <c r="E9736" s="14">
        <v>2.9293885748541539</v>
      </c>
      <c r="F9736" s="14">
        <v>0</v>
      </c>
    </row>
    <row r="9737" spans="1:6" x14ac:dyDescent="0.3">
      <c r="A9737" s="425">
        <v>51372</v>
      </c>
      <c r="B9737" s="12">
        <v>236</v>
      </c>
      <c r="C9737" s="426">
        <v>0.16666666666666666</v>
      </c>
      <c r="D9737" s="426">
        <v>25.776679999999999</v>
      </c>
      <c r="E9737" s="14">
        <v>2.9969618285902162</v>
      </c>
      <c r="F9737" s="14">
        <v>0</v>
      </c>
    </row>
    <row r="9738" spans="1:6" x14ac:dyDescent="0.3">
      <c r="A9738" s="425">
        <v>51373</v>
      </c>
      <c r="B9738" s="12">
        <v>237</v>
      </c>
      <c r="C9738" s="426">
        <v>0.23333333333333334</v>
      </c>
      <c r="D9738" s="426">
        <v>25.651240000000001</v>
      </c>
      <c r="E9738" s="14">
        <v>2.9514464805289866</v>
      </c>
      <c r="F9738" s="14">
        <v>0</v>
      </c>
    </row>
    <row r="9739" spans="1:6" x14ac:dyDescent="0.3">
      <c r="A9739" s="425">
        <v>51374</v>
      </c>
      <c r="B9739" s="12">
        <v>238</v>
      </c>
      <c r="C9739" s="426">
        <v>4.0444444444444443</v>
      </c>
      <c r="D9739" s="426">
        <v>25.602600000000002</v>
      </c>
      <c r="E9739" s="14">
        <v>2.9339712396432418</v>
      </c>
      <c r="F9739" s="14">
        <v>0</v>
      </c>
    </row>
    <row r="9740" spans="1:6" x14ac:dyDescent="0.3">
      <c r="A9740" s="425">
        <v>51375</v>
      </c>
      <c r="B9740" s="12">
        <v>239</v>
      </c>
      <c r="C9740" s="426">
        <v>0.15</v>
      </c>
      <c r="D9740" s="426">
        <v>25.738280000000003</v>
      </c>
      <c r="E9740" s="14">
        <v>2.9829599281437638</v>
      </c>
      <c r="F9740" s="14">
        <v>0</v>
      </c>
    </row>
    <row r="9741" spans="1:6" x14ac:dyDescent="0.3">
      <c r="A9741" s="425">
        <v>51376</v>
      </c>
      <c r="B9741" s="12">
        <v>240</v>
      </c>
      <c r="C9741" s="426">
        <v>1.6</v>
      </c>
      <c r="D9741" s="426">
        <v>25.8202</v>
      </c>
      <c r="E9741" s="14">
        <v>3.012904010364279</v>
      </c>
      <c r="F9741" s="14">
        <v>0</v>
      </c>
    </row>
    <row r="9742" spans="1:6" x14ac:dyDescent="0.3">
      <c r="A9742" s="425">
        <v>51377</v>
      </c>
      <c r="B9742" s="12">
        <v>241</v>
      </c>
      <c r="C9742" s="426">
        <v>2.25</v>
      </c>
      <c r="D9742" s="426">
        <v>25.658920000000002</v>
      </c>
      <c r="E9742" s="14">
        <v>2.9542145823779911</v>
      </c>
      <c r="F9742" s="14">
        <v>0</v>
      </c>
    </row>
    <row r="9743" spans="1:6" x14ac:dyDescent="0.3">
      <c r="A9743" s="425">
        <v>51378</v>
      </c>
      <c r="B9743" s="12">
        <v>242</v>
      </c>
      <c r="C9743" s="426">
        <v>0.56111111111111112</v>
      </c>
      <c r="D9743" s="426">
        <v>25.551400000000001</v>
      </c>
      <c r="E9743" s="14">
        <v>2.9156807366395259</v>
      </c>
      <c r="F9743" s="14">
        <v>0</v>
      </c>
    </row>
    <row r="9744" spans="1:6" x14ac:dyDescent="0.3">
      <c r="A9744" s="425">
        <v>51379</v>
      </c>
      <c r="B9744" s="12">
        <v>243</v>
      </c>
      <c r="C9744" s="426">
        <v>0.16666666666666666</v>
      </c>
      <c r="D9744" s="426">
        <v>25.745960000000004</v>
      </c>
      <c r="E9744" s="14">
        <v>2.9857554579538359</v>
      </c>
      <c r="F9744" s="14">
        <v>0</v>
      </c>
    </row>
    <row r="9745" spans="1:6" x14ac:dyDescent="0.3">
      <c r="A9745" s="425">
        <v>51380</v>
      </c>
      <c r="B9745" s="12">
        <v>244</v>
      </c>
      <c r="C9745" s="426">
        <v>5</v>
      </c>
      <c r="D9745" s="426">
        <v>25.761319999999998</v>
      </c>
      <c r="E9745" s="14">
        <v>3.0164912184122996</v>
      </c>
      <c r="F9745" s="14">
        <v>0</v>
      </c>
    </row>
    <row r="9746" spans="1:6" x14ac:dyDescent="0.3">
      <c r="A9746" s="425">
        <v>51381</v>
      </c>
      <c r="B9746" s="12">
        <v>245</v>
      </c>
      <c r="C9746" s="426">
        <v>1.4777777777777779</v>
      </c>
      <c r="D9746" s="426">
        <v>25.63588</v>
      </c>
      <c r="E9746" s="14">
        <v>2.9706731329195835</v>
      </c>
      <c r="F9746" s="14">
        <v>0</v>
      </c>
    </row>
    <row r="9747" spans="1:6" x14ac:dyDescent="0.3">
      <c r="A9747" s="425">
        <v>51382</v>
      </c>
      <c r="B9747" s="12">
        <v>246</v>
      </c>
      <c r="C9747" s="426">
        <v>1.6055555555555554</v>
      </c>
      <c r="D9747" s="426">
        <v>25.710120000000003</v>
      </c>
      <c r="E9747" s="14">
        <v>2.9977113108635804</v>
      </c>
      <c r="F9747" s="14">
        <v>0</v>
      </c>
    </row>
    <row r="9748" spans="1:6" x14ac:dyDescent="0.3">
      <c r="A9748" s="425">
        <v>51383</v>
      </c>
      <c r="B9748" s="12">
        <v>247</v>
      </c>
      <c r="C9748" s="426">
        <v>0.42000000000000004</v>
      </c>
      <c r="D9748" s="426">
        <v>25.881640000000001</v>
      </c>
      <c r="E9748" s="14">
        <v>3.0610523246608659</v>
      </c>
      <c r="F9748" s="14">
        <v>0</v>
      </c>
    </row>
    <row r="9749" spans="1:6" x14ac:dyDescent="0.3">
      <c r="A9749" s="425">
        <v>51384</v>
      </c>
      <c r="B9749" s="12">
        <v>248</v>
      </c>
      <c r="C9749" s="426">
        <v>0.22999999999999998</v>
      </c>
      <c r="D9749" s="426">
        <v>25.733160000000002</v>
      </c>
      <c r="E9749" s="14">
        <v>3.0061488284051241</v>
      </c>
      <c r="F9749" s="14">
        <v>0</v>
      </c>
    </row>
    <row r="9750" spans="1:6" x14ac:dyDescent="0.3">
      <c r="A9750" s="425">
        <v>51385</v>
      </c>
      <c r="B9750" s="12">
        <v>249</v>
      </c>
      <c r="C9750" s="426">
        <v>2.1437500000000003</v>
      </c>
      <c r="D9750" s="426">
        <v>25.7818</v>
      </c>
      <c r="E9750" s="14">
        <v>3.0240336116231554</v>
      </c>
      <c r="F9750" s="14">
        <v>0</v>
      </c>
    </row>
    <row r="9751" spans="1:6" x14ac:dyDescent="0.3">
      <c r="A9751" s="425">
        <v>51386</v>
      </c>
      <c r="B9751" s="12">
        <v>250</v>
      </c>
      <c r="C9751" s="426">
        <v>7.0349999999999993</v>
      </c>
      <c r="D9751" s="426">
        <v>25.874244444444443</v>
      </c>
      <c r="E9751" s="14">
        <v>3.0582959754158998</v>
      </c>
      <c r="F9751" s="14">
        <v>0</v>
      </c>
    </row>
    <row r="9752" spans="1:6" x14ac:dyDescent="0.3">
      <c r="A9752" s="425">
        <v>51387</v>
      </c>
      <c r="B9752" s="12">
        <v>251</v>
      </c>
      <c r="C9752" s="426">
        <v>3.5350000000000001</v>
      </c>
      <c r="D9752" s="426">
        <v>25.794599999999996</v>
      </c>
      <c r="E9752" s="14">
        <v>3.0287564469176265</v>
      </c>
      <c r="F9752" s="14">
        <v>0</v>
      </c>
    </row>
    <row r="9753" spans="1:6" x14ac:dyDescent="0.3">
      <c r="A9753" s="425">
        <v>51388</v>
      </c>
      <c r="B9753" s="12">
        <v>252</v>
      </c>
      <c r="C9753" s="426">
        <v>2.2944444444444447</v>
      </c>
      <c r="D9753" s="426">
        <v>25.615400000000001</v>
      </c>
      <c r="E9753" s="14">
        <v>2.9632543891381671</v>
      </c>
      <c r="F9753" s="14">
        <v>0</v>
      </c>
    </row>
    <row r="9754" spans="1:6" x14ac:dyDescent="0.3">
      <c r="A9754" s="425">
        <v>51389</v>
      </c>
      <c r="B9754" s="12">
        <v>253</v>
      </c>
      <c r="C9754" s="426">
        <v>6.0062499999999996</v>
      </c>
      <c r="D9754" s="426">
        <v>25.594920000000002</v>
      </c>
      <c r="E9754" s="14">
        <v>2.9558529450785982</v>
      </c>
      <c r="F9754" s="14">
        <v>0</v>
      </c>
    </row>
    <row r="9755" spans="1:6" x14ac:dyDescent="0.3">
      <c r="A9755" s="425">
        <v>51390</v>
      </c>
      <c r="B9755" s="12">
        <v>254</v>
      </c>
      <c r="C9755" s="426">
        <v>2.1666666666666661</v>
      </c>
      <c r="D9755" s="426">
        <v>25.725480000000005</v>
      </c>
      <c r="E9755" s="14">
        <v>3.0033338798655262</v>
      </c>
      <c r="F9755" s="14">
        <v>0</v>
      </c>
    </row>
    <row r="9756" spans="1:6" x14ac:dyDescent="0.3">
      <c r="A9756" s="425">
        <v>51391</v>
      </c>
      <c r="B9756" s="12">
        <v>255</v>
      </c>
      <c r="C9756" s="426">
        <v>4.9999999999999996E-2</v>
      </c>
      <c r="D9756" s="426">
        <v>25.7818</v>
      </c>
      <c r="E9756" s="14">
        <v>3.0240336116231554</v>
      </c>
      <c r="F9756" s="14">
        <v>0</v>
      </c>
    </row>
    <row r="9757" spans="1:6" x14ac:dyDescent="0.3">
      <c r="A9757" s="425">
        <v>51392</v>
      </c>
      <c r="B9757" s="12">
        <v>256</v>
      </c>
      <c r="C9757" s="426">
        <v>0.5</v>
      </c>
      <c r="D9757" s="426">
        <v>25.697319999999998</v>
      </c>
      <c r="E9757" s="14">
        <v>2.9930332971161571</v>
      </c>
      <c r="F9757" s="14">
        <v>0</v>
      </c>
    </row>
    <row r="9758" spans="1:6" x14ac:dyDescent="0.3">
      <c r="A9758" s="425">
        <v>51393</v>
      </c>
      <c r="B9758" s="12">
        <v>257</v>
      </c>
      <c r="C9758" s="426">
        <v>1.1625000000000001</v>
      </c>
      <c r="D9758" s="426">
        <v>25.881640000000001</v>
      </c>
      <c r="E9758" s="14">
        <v>3.0610523246608659</v>
      </c>
      <c r="F9758" s="14">
        <v>0</v>
      </c>
    </row>
    <row r="9759" spans="1:6" x14ac:dyDescent="0.3">
      <c r="A9759" s="425">
        <v>51394</v>
      </c>
      <c r="B9759" s="12">
        <v>258</v>
      </c>
      <c r="C9759" s="426">
        <v>1.7777777777777777</v>
      </c>
      <c r="D9759" s="426">
        <v>25.857177777777778</v>
      </c>
      <c r="E9759" s="14">
        <v>3.0519438625067803</v>
      </c>
      <c r="F9759" s="14">
        <v>0</v>
      </c>
    </row>
    <row r="9760" spans="1:6" x14ac:dyDescent="0.3">
      <c r="A9760" s="425">
        <v>51395</v>
      </c>
      <c r="B9760" s="12">
        <v>259</v>
      </c>
      <c r="C9760" s="426">
        <v>5.7285714285714286</v>
      </c>
      <c r="D9760" s="426">
        <v>26.04206666666667</v>
      </c>
      <c r="E9760" s="14">
        <v>3.1214057863880935</v>
      </c>
      <c r="F9760" s="14">
        <v>0</v>
      </c>
    </row>
    <row r="9761" spans="1:6" x14ac:dyDescent="0.3">
      <c r="A9761" s="425">
        <v>51396</v>
      </c>
      <c r="B9761" s="12">
        <v>260</v>
      </c>
      <c r="C9761" s="426">
        <v>0.14285714285714285</v>
      </c>
      <c r="D9761" s="426">
        <v>26.187133333333332</v>
      </c>
      <c r="E9761" s="14">
        <v>3.1769091886813556</v>
      </c>
      <c r="F9761" s="14">
        <v>0</v>
      </c>
    </row>
    <row r="9762" spans="1:6" x14ac:dyDescent="0.3">
      <c r="A9762" s="425">
        <v>51397</v>
      </c>
      <c r="B9762" s="12">
        <v>261</v>
      </c>
      <c r="C9762" s="426">
        <v>0.5</v>
      </c>
      <c r="D9762" s="426">
        <v>26.133088888888889</v>
      </c>
      <c r="E9762" s="14">
        <v>3.1561280719010432</v>
      </c>
      <c r="F9762" s="14">
        <v>0</v>
      </c>
    </row>
    <row r="9763" spans="1:6" x14ac:dyDescent="0.3">
      <c r="A9763" s="425">
        <v>51398</v>
      </c>
      <c r="B9763" s="12">
        <v>262</v>
      </c>
      <c r="C9763" s="426">
        <v>0.55714285714285716</v>
      </c>
      <c r="D9763" s="426">
        <v>26.178600000000003</v>
      </c>
      <c r="E9763" s="14">
        <v>3.1736197846573395</v>
      </c>
      <c r="F9763" s="14">
        <v>0</v>
      </c>
    </row>
    <row r="9764" spans="1:6" x14ac:dyDescent="0.3">
      <c r="A9764" s="425">
        <v>51399</v>
      </c>
      <c r="B9764" s="12">
        <v>263</v>
      </c>
      <c r="C9764" s="426">
        <v>0</v>
      </c>
      <c r="D9764" s="426">
        <v>25.874244444444443</v>
      </c>
      <c r="E9764" s="14">
        <v>3.0582959754158998</v>
      </c>
      <c r="F9764" s="14">
        <v>0</v>
      </c>
    </row>
    <row r="9765" spans="1:6" x14ac:dyDescent="0.3">
      <c r="A9765" s="425">
        <v>51400</v>
      </c>
      <c r="B9765" s="12">
        <v>264</v>
      </c>
      <c r="C9765" s="426">
        <v>1.7437499999999999</v>
      </c>
      <c r="D9765" s="426">
        <v>25.80597777777778</v>
      </c>
      <c r="E9765" s="14">
        <v>3.0329602342666835</v>
      </c>
      <c r="F9765" s="14">
        <v>0</v>
      </c>
    </row>
    <row r="9766" spans="1:6" x14ac:dyDescent="0.3">
      <c r="A9766" s="425">
        <v>51401</v>
      </c>
      <c r="B9766" s="12">
        <v>265</v>
      </c>
      <c r="C9766" s="426">
        <v>1.5874999999999999</v>
      </c>
      <c r="D9766" s="426">
        <v>26.007933333333334</v>
      </c>
      <c r="E9766" s="14">
        <v>3.1084745090995991</v>
      </c>
      <c r="F9766" s="14">
        <v>0</v>
      </c>
    </row>
    <row r="9767" spans="1:6" x14ac:dyDescent="0.3">
      <c r="A9767" s="425">
        <v>51402</v>
      </c>
      <c r="B9767" s="12">
        <v>266</v>
      </c>
      <c r="C9767" s="426">
        <v>0.74285714285714277</v>
      </c>
      <c r="D9767" s="426">
        <v>26.101800000000001</v>
      </c>
      <c r="E9767" s="14">
        <v>3.1441530500510422</v>
      </c>
      <c r="F9767" s="14">
        <v>0</v>
      </c>
    </row>
    <row r="9768" spans="1:6" x14ac:dyDescent="0.3">
      <c r="A9768" s="425">
        <v>51403</v>
      </c>
      <c r="B9768" s="12">
        <v>267</v>
      </c>
      <c r="C9768" s="426">
        <v>0</v>
      </c>
      <c r="D9768" s="426">
        <v>25.817355555555558</v>
      </c>
      <c r="E9768" s="14">
        <v>3.0371693995629259</v>
      </c>
      <c r="F9768" s="14">
        <v>0</v>
      </c>
    </row>
    <row r="9769" spans="1:6" x14ac:dyDescent="0.3">
      <c r="A9769" s="425">
        <v>51404</v>
      </c>
      <c r="B9769" s="12">
        <v>268</v>
      </c>
      <c r="C9769" s="426">
        <v>0.94374999999999998</v>
      </c>
      <c r="D9769" s="426">
        <v>25.899844444444444</v>
      </c>
      <c r="E9769" s="14">
        <v>3.0678468933430714</v>
      </c>
      <c r="F9769" s="14">
        <v>0</v>
      </c>
    </row>
    <row r="9770" spans="1:6" x14ac:dyDescent="0.3">
      <c r="A9770" s="425">
        <v>51405</v>
      </c>
      <c r="B9770" s="12">
        <v>269</v>
      </c>
      <c r="C9770" s="426">
        <v>2.0874999999999999</v>
      </c>
      <c r="D9770" s="426">
        <v>26.141622222222225</v>
      </c>
      <c r="E9770" s="14">
        <v>3.1594011294834874</v>
      </c>
      <c r="F9770" s="14">
        <v>0</v>
      </c>
    </row>
    <row r="9771" spans="1:6" x14ac:dyDescent="0.3">
      <c r="A9771" s="425">
        <v>51406</v>
      </c>
      <c r="B9771" s="12">
        <v>270</v>
      </c>
      <c r="C9771" s="426">
        <v>0</v>
      </c>
      <c r="D9771" s="426">
        <v>26.170066666666671</v>
      </c>
      <c r="E9771" s="14">
        <v>3.1703334476584186</v>
      </c>
      <c r="F9771" s="14">
        <v>0</v>
      </c>
    </row>
    <row r="9772" spans="1:6" x14ac:dyDescent="0.3">
      <c r="A9772" s="425">
        <v>51407</v>
      </c>
      <c r="B9772" s="12">
        <v>271</v>
      </c>
      <c r="C9772" s="426">
        <v>0.57777777777777783</v>
      </c>
      <c r="D9772" s="426">
        <v>26.216999999999999</v>
      </c>
      <c r="E9772" s="14">
        <v>3.1884462693516902</v>
      </c>
      <c r="F9772" s="14">
        <v>0</v>
      </c>
    </row>
    <row r="9773" spans="1:6" x14ac:dyDescent="0.3">
      <c r="A9773" s="425">
        <v>51408</v>
      </c>
      <c r="B9773" s="12">
        <v>272</v>
      </c>
      <c r="C9773" s="426">
        <v>0.21249999999999999</v>
      </c>
      <c r="D9773" s="426">
        <v>26.252839999999999</v>
      </c>
      <c r="E9773" s="14">
        <v>3.2023404328839575</v>
      </c>
      <c r="F9773" s="14">
        <v>0</v>
      </c>
    </row>
    <row r="9774" spans="1:6" x14ac:dyDescent="0.3">
      <c r="A9774" s="425">
        <v>51409</v>
      </c>
      <c r="B9774" s="12">
        <v>273</v>
      </c>
      <c r="C9774" s="426">
        <v>0.95</v>
      </c>
      <c r="D9774" s="426">
        <v>26.109480000000001</v>
      </c>
      <c r="E9774" s="14">
        <v>3.1470885640386435</v>
      </c>
      <c r="F9774" s="14">
        <v>0</v>
      </c>
    </row>
    <row r="9775" spans="1:6" x14ac:dyDescent="0.3">
      <c r="A9775" s="425">
        <v>51410</v>
      </c>
      <c r="B9775" s="12">
        <v>274</v>
      </c>
      <c r="C9775" s="426">
        <v>5.5714285714285712</v>
      </c>
      <c r="D9775" s="426">
        <v>26.19652</v>
      </c>
      <c r="E9775" s="14">
        <v>3.2335399279374291</v>
      </c>
      <c r="F9775" s="14">
        <v>0</v>
      </c>
    </row>
    <row r="9776" spans="1:6" x14ac:dyDescent="0.3">
      <c r="A9776" s="425">
        <v>51411</v>
      </c>
      <c r="B9776" s="12">
        <v>275</v>
      </c>
      <c r="C9776" s="426">
        <v>7.5400000000000009</v>
      </c>
      <c r="D9776" s="426">
        <v>26.403880000000001</v>
      </c>
      <c r="E9776" s="14">
        <v>3.3158494653789616</v>
      </c>
      <c r="F9776" s="14">
        <v>0</v>
      </c>
    </row>
    <row r="9777" spans="1:6" x14ac:dyDescent="0.3">
      <c r="A9777" s="425">
        <v>51412</v>
      </c>
      <c r="B9777" s="12">
        <v>276</v>
      </c>
      <c r="C9777" s="426">
        <v>0</v>
      </c>
      <c r="D9777" s="426">
        <v>26.283560000000001</v>
      </c>
      <c r="E9777" s="14">
        <v>3.2678644387754772</v>
      </c>
      <c r="F9777" s="14">
        <v>0</v>
      </c>
    </row>
    <row r="9778" spans="1:6" x14ac:dyDescent="0.3">
      <c r="A9778" s="425">
        <v>51413</v>
      </c>
      <c r="B9778" s="12">
        <v>277</v>
      </c>
      <c r="C9778" s="426">
        <v>0.52222222222222225</v>
      </c>
      <c r="D9778" s="426">
        <v>26.36036</v>
      </c>
      <c r="E9778" s="14">
        <v>3.2984211741757385</v>
      </c>
      <c r="F9778" s="14">
        <v>0</v>
      </c>
    </row>
    <row r="9779" spans="1:6" x14ac:dyDescent="0.3">
      <c r="A9779" s="425">
        <v>51414</v>
      </c>
      <c r="B9779" s="12">
        <v>278</v>
      </c>
      <c r="C9779" s="426">
        <v>1.6111111111111112</v>
      </c>
      <c r="D9779" s="426">
        <v>26.437159999999999</v>
      </c>
      <c r="E9779" s="14">
        <v>3.3292321462019645</v>
      </c>
      <c r="F9779" s="14">
        <v>0</v>
      </c>
    </row>
    <row r="9780" spans="1:6" x14ac:dyDescent="0.3">
      <c r="A9780" s="425">
        <v>51415</v>
      </c>
      <c r="B9780" s="12">
        <v>279</v>
      </c>
      <c r="C9780" s="426">
        <v>4.8499999999999996</v>
      </c>
      <c r="D9780" s="426">
        <v>26.380839999999999</v>
      </c>
      <c r="E9780" s="14">
        <v>3.3066125457073747</v>
      </c>
      <c r="F9780" s="14">
        <v>0</v>
      </c>
    </row>
    <row r="9781" spans="1:6" x14ac:dyDescent="0.3">
      <c r="A9781" s="425">
        <v>51416</v>
      </c>
      <c r="B9781" s="12">
        <v>280</v>
      </c>
      <c r="C9781" s="426">
        <v>0.57999999999999996</v>
      </c>
      <c r="D9781" s="426">
        <v>26.411560000000001</v>
      </c>
      <c r="E9781" s="14">
        <v>3.3189335303552938</v>
      </c>
      <c r="F9781" s="14">
        <v>0</v>
      </c>
    </row>
    <row r="9782" spans="1:6" x14ac:dyDescent="0.3">
      <c r="A9782" s="425">
        <v>51417</v>
      </c>
      <c r="B9782" s="12">
        <v>281</v>
      </c>
      <c r="C9782" s="426">
        <v>2.6444444444444444</v>
      </c>
      <c r="D9782" s="426">
        <v>26.3322</v>
      </c>
      <c r="E9782" s="14">
        <v>3.2871875553159513</v>
      </c>
      <c r="F9782" s="14">
        <v>0</v>
      </c>
    </row>
    <row r="9783" spans="1:6" x14ac:dyDescent="0.3">
      <c r="A9783" s="425">
        <v>51418</v>
      </c>
      <c r="B9783" s="12">
        <v>282</v>
      </c>
      <c r="C9783" s="426">
        <v>2.7722222222222226</v>
      </c>
      <c r="D9783" s="426">
        <v>26.439720000000001</v>
      </c>
      <c r="E9783" s="14">
        <v>3.3302635653129968</v>
      </c>
      <c r="F9783" s="14">
        <v>0</v>
      </c>
    </row>
    <row r="9784" spans="1:6" x14ac:dyDescent="0.3">
      <c r="A9784" s="425">
        <v>51419</v>
      </c>
      <c r="B9784" s="12">
        <v>283</v>
      </c>
      <c r="C9784" s="426">
        <v>0.25</v>
      </c>
      <c r="D9784" s="426">
        <v>26.498600000000003</v>
      </c>
      <c r="E9784" s="14">
        <v>3.3540644454675648</v>
      </c>
      <c r="F9784" s="14">
        <v>0</v>
      </c>
    </row>
    <row r="9785" spans="1:6" x14ac:dyDescent="0.3">
      <c r="A9785" s="425">
        <v>51420</v>
      </c>
      <c r="B9785" s="12">
        <v>284</v>
      </c>
      <c r="C9785" s="426">
        <v>1.675</v>
      </c>
      <c r="D9785" s="426">
        <v>26.549800000000001</v>
      </c>
      <c r="E9785" s="14">
        <v>3.374882922885873</v>
      </c>
      <c r="F9785" s="14">
        <v>0</v>
      </c>
    </row>
    <row r="9786" spans="1:6" x14ac:dyDescent="0.3">
      <c r="A9786" s="425">
        <v>51421</v>
      </c>
      <c r="B9786" s="12">
        <v>285</v>
      </c>
      <c r="C9786" s="426">
        <v>5.5555555555555552E-2</v>
      </c>
      <c r="D9786" s="426">
        <v>26.60868</v>
      </c>
      <c r="E9786" s="14">
        <v>3.3989648220638036</v>
      </c>
      <c r="F9786" s="14">
        <v>0</v>
      </c>
    </row>
    <row r="9787" spans="1:6" x14ac:dyDescent="0.3">
      <c r="A9787" s="425">
        <v>51422</v>
      </c>
      <c r="B9787" s="12">
        <v>286</v>
      </c>
      <c r="C9787" s="426">
        <v>0</v>
      </c>
      <c r="D9787" s="426">
        <v>26.65476</v>
      </c>
      <c r="E9787" s="14">
        <v>3.4179166736901925</v>
      </c>
      <c r="F9787" s="14">
        <v>0</v>
      </c>
    </row>
    <row r="9788" spans="1:6" x14ac:dyDescent="0.3">
      <c r="A9788" s="425">
        <v>51423</v>
      </c>
      <c r="B9788" s="12">
        <v>287</v>
      </c>
      <c r="C9788" s="426">
        <v>1.6666666666666667</v>
      </c>
      <c r="D9788" s="426">
        <v>26.670120000000004</v>
      </c>
      <c r="E9788" s="14">
        <v>3.4242545032974672</v>
      </c>
      <c r="F9788" s="14">
        <v>0</v>
      </c>
    </row>
    <row r="9789" spans="1:6" x14ac:dyDescent="0.3">
      <c r="A9789" s="425">
        <v>51424</v>
      </c>
      <c r="B9789" s="12">
        <v>288</v>
      </c>
      <c r="C9789" s="426">
        <v>1.6714285714285713</v>
      </c>
      <c r="D9789" s="426">
        <v>26.5242</v>
      </c>
      <c r="E9789" s="14">
        <v>3.3644594769353389</v>
      </c>
      <c r="F9789" s="14">
        <v>0</v>
      </c>
    </row>
    <row r="9790" spans="1:6" x14ac:dyDescent="0.3">
      <c r="A9790" s="425">
        <v>51425</v>
      </c>
      <c r="B9790" s="12">
        <v>289</v>
      </c>
      <c r="C9790" s="426">
        <v>1.3666666666666667</v>
      </c>
      <c r="D9790" s="426">
        <v>26.434600000000003</v>
      </c>
      <c r="E9790" s="14">
        <v>3.328201010355369</v>
      </c>
      <c r="F9790" s="14">
        <v>0</v>
      </c>
    </row>
    <row r="9791" spans="1:6" x14ac:dyDescent="0.3">
      <c r="A9791" s="425">
        <v>51426</v>
      </c>
      <c r="B9791" s="12">
        <v>290</v>
      </c>
      <c r="C9791" s="426">
        <v>5.177777777777778</v>
      </c>
      <c r="D9791" s="426">
        <v>26.629159999999999</v>
      </c>
      <c r="E9791" s="14">
        <v>3.4073764584285469</v>
      </c>
      <c r="F9791" s="14">
        <v>0</v>
      </c>
    </row>
    <row r="9792" spans="1:6" x14ac:dyDescent="0.3">
      <c r="A9792" s="425">
        <v>51427</v>
      </c>
      <c r="B9792" s="12">
        <v>291</v>
      </c>
      <c r="C9792" s="426">
        <v>0.9</v>
      </c>
      <c r="D9792" s="426">
        <v>26.624040000000001</v>
      </c>
      <c r="E9792" s="14">
        <v>3.4052718386351843</v>
      </c>
      <c r="F9792" s="14">
        <v>0</v>
      </c>
    </row>
    <row r="9793" spans="1:6" x14ac:dyDescent="0.3">
      <c r="A9793" s="425">
        <v>51428</v>
      </c>
      <c r="B9793" s="12">
        <v>292</v>
      </c>
      <c r="C9793" s="426">
        <v>0</v>
      </c>
      <c r="D9793" s="426">
        <v>26.787880000000001</v>
      </c>
      <c r="E9793" s="14">
        <v>3.4731865352599187</v>
      </c>
      <c r="F9793" s="14">
        <v>0</v>
      </c>
    </row>
    <row r="9794" spans="1:6" x14ac:dyDescent="0.3">
      <c r="A9794" s="425">
        <v>51429</v>
      </c>
      <c r="B9794" s="12">
        <v>293</v>
      </c>
      <c r="C9794" s="426">
        <v>0.57999999999999996</v>
      </c>
      <c r="D9794" s="426">
        <v>26.711079999999999</v>
      </c>
      <c r="E9794" s="14">
        <v>3.4412056655286367</v>
      </c>
      <c r="F9794" s="14">
        <v>0</v>
      </c>
    </row>
    <row r="9795" spans="1:6" x14ac:dyDescent="0.3">
      <c r="A9795" s="425">
        <v>51430</v>
      </c>
      <c r="B9795" s="12">
        <v>294</v>
      </c>
      <c r="C9795" s="426">
        <v>2.5</v>
      </c>
      <c r="D9795" s="426">
        <v>26.847044444444442</v>
      </c>
      <c r="E9795" s="14">
        <v>3.4979996280664798</v>
      </c>
      <c r="F9795" s="14">
        <v>0</v>
      </c>
    </row>
    <row r="9796" spans="1:6" x14ac:dyDescent="0.3">
      <c r="A9796" s="425">
        <v>51431</v>
      </c>
      <c r="B9796" s="12">
        <v>295</v>
      </c>
      <c r="C9796" s="426">
        <v>0.58888888888888891</v>
      </c>
      <c r="D9796" s="426">
        <v>26.613799999999998</v>
      </c>
      <c r="E9796" s="14">
        <v>3.4010660206589542</v>
      </c>
      <c r="F9796" s="14">
        <v>0</v>
      </c>
    </row>
    <row r="9797" spans="1:6" x14ac:dyDescent="0.3">
      <c r="A9797" s="425">
        <v>51432</v>
      </c>
      <c r="B9797" s="12">
        <v>296</v>
      </c>
      <c r="C9797" s="426">
        <v>0.88888888888888884</v>
      </c>
      <c r="D9797" s="426">
        <v>26.58052</v>
      </c>
      <c r="E9797" s="14">
        <v>3.3874286015285593</v>
      </c>
      <c r="F9797" s="14">
        <v>0</v>
      </c>
    </row>
    <row r="9798" spans="1:6" x14ac:dyDescent="0.3">
      <c r="A9798" s="425">
        <v>51433</v>
      </c>
      <c r="B9798" s="12">
        <v>297</v>
      </c>
      <c r="C9798" s="426">
        <v>2.3937499999999998</v>
      </c>
      <c r="D9798" s="426">
        <v>26.521639999999998</v>
      </c>
      <c r="E9798" s="14">
        <v>3.3634186955634431</v>
      </c>
      <c r="F9798" s="14">
        <v>0</v>
      </c>
    </row>
    <row r="9799" spans="1:6" x14ac:dyDescent="0.3">
      <c r="A9799" s="425">
        <v>51434</v>
      </c>
      <c r="B9799" s="12">
        <v>298</v>
      </c>
      <c r="C9799" s="426">
        <v>2.125</v>
      </c>
      <c r="D9799" s="426">
        <v>26.728999999999999</v>
      </c>
      <c r="E9799" s="14">
        <v>3.4486448178912879</v>
      </c>
      <c r="F9799" s="14">
        <v>0</v>
      </c>
    </row>
    <row r="9800" spans="1:6" x14ac:dyDescent="0.3">
      <c r="A9800" s="425">
        <v>51435</v>
      </c>
      <c r="B9800" s="12">
        <v>299</v>
      </c>
      <c r="C9800" s="426">
        <v>3.8149999999999999</v>
      </c>
      <c r="D9800" s="426">
        <v>26.639400000000002</v>
      </c>
      <c r="E9800" s="14">
        <v>3.4115891206562048</v>
      </c>
      <c r="F9800" s="14">
        <v>0</v>
      </c>
    </row>
    <row r="9801" spans="1:6" x14ac:dyDescent="0.3">
      <c r="A9801" s="425">
        <v>51436</v>
      </c>
      <c r="B9801" s="12">
        <v>300</v>
      </c>
      <c r="C9801" s="426">
        <v>0.53749999999999998</v>
      </c>
      <c r="D9801" s="426">
        <v>26.695719999999998</v>
      </c>
      <c r="E9801" s="14">
        <v>3.4348404045650147</v>
      </c>
      <c r="F9801" s="14">
        <v>0</v>
      </c>
    </row>
    <row r="9802" spans="1:6" x14ac:dyDescent="0.3">
      <c r="A9802" s="425">
        <v>51437</v>
      </c>
      <c r="B9802" s="12">
        <v>301</v>
      </c>
      <c r="C9802" s="426">
        <v>4.1111111111111107</v>
      </c>
      <c r="D9802" s="426">
        <v>26.782760000000003</v>
      </c>
      <c r="E9802" s="14">
        <v>3.4710464546598465</v>
      </c>
      <c r="F9802" s="14">
        <v>0</v>
      </c>
    </row>
    <row r="9803" spans="1:6" x14ac:dyDescent="0.3">
      <c r="A9803" s="425">
        <v>51438</v>
      </c>
      <c r="B9803" s="12">
        <v>302</v>
      </c>
      <c r="C9803" s="426">
        <v>0.1111111111111111</v>
      </c>
      <c r="D9803" s="426">
        <v>26.798120000000001</v>
      </c>
      <c r="E9803" s="14">
        <v>3.4774701382107942</v>
      </c>
      <c r="F9803" s="14">
        <v>0</v>
      </c>
    </row>
    <row r="9804" spans="1:6" x14ac:dyDescent="0.3">
      <c r="A9804" s="425">
        <v>51439</v>
      </c>
      <c r="B9804" s="12">
        <v>303</v>
      </c>
      <c r="C9804" s="426">
        <v>5.322222222222222</v>
      </c>
      <c r="D9804" s="426">
        <v>26.813479999999998</v>
      </c>
      <c r="E9804" s="14">
        <v>3.4839041500869667</v>
      </c>
      <c r="F9804" s="14">
        <v>0</v>
      </c>
    </row>
    <row r="9805" spans="1:6" x14ac:dyDescent="0.3">
      <c r="A9805" s="425">
        <v>51440</v>
      </c>
      <c r="B9805" s="12">
        <v>304</v>
      </c>
      <c r="C9805" s="426">
        <v>3</v>
      </c>
      <c r="D9805" s="426">
        <v>26.979880000000001</v>
      </c>
      <c r="E9805" s="14">
        <v>3.5542694765295484</v>
      </c>
      <c r="F9805" s="14">
        <v>0</v>
      </c>
    </row>
    <row r="9806" spans="1:6" x14ac:dyDescent="0.3">
      <c r="A9806" s="425">
        <v>51441</v>
      </c>
      <c r="B9806" s="12">
        <v>305</v>
      </c>
      <c r="C9806" s="426">
        <v>0.78888888888888886</v>
      </c>
      <c r="D9806" s="426">
        <v>26.792999999999999</v>
      </c>
      <c r="E9806" s="14">
        <v>3.5038140561816213</v>
      </c>
      <c r="F9806" s="14">
        <v>0</v>
      </c>
    </row>
    <row r="9807" spans="1:6" x14ac:dyDescent="0.3">
      <c r="A9807" s="425">
        <v>51442</v>
      </c>
      <c r="B9807" s="12">
        <v>306</v>
      </c>
      <c r="C9807" s="426">
        <v>0.68888888888888888</v>
      </c>
      <c r="D9807" s="426">
        <v>26.723880000000001</v>
      </c>
      <c r="E9807" s="14">
        <v>3.4747680619895811</v>
      </c>
      <c r="F9807" s="14">
        <v>0</v>
      </c>
    </row>
    <row r="9808" spans="1:6" x14ac:dyDescent="0.3">
      <c r="A9808" s="425">
        <v>51443</v>
      </c>
      <c r="B9808" s="12">
        <v>307</v>
      </c>
      <c r="C9808" s="426">
        <v>0</v>
      </c>
      <c r="D9808" s="426">
        <v>26.769960000000005</v>
      </c>
      <c r="E9808" s="14">
        <v>3.4941086582006906</v>
      </c>
      <c r="F9808" s="14">
        <v>0</v>
      </c>
    </row>
    <row r="9809" spans="1:6" x14ac:dyDescent="0.3">
      <c r="A9809" s="425">
        <v>51444</v>
      </c>
      <c r="B9809" s="12">
        <v>308</v>
      </c>
      <c r="C9809" s="426">
        <v>3.2375000000000003</v>
      </c>
      <c r="D9809" s="426">
        <v>26.782760000000003</v>
      </c>
      <c r="E9809" s="14">
        <v>3.4994976551078785</v>
      </c>
      <c r="F9809" s="14">
        <v>0</v>
      </c>
    </row>
    <row r="9810" spans="1:6" x14ac:dyDescent="0.3">
      <c r="A9810" s="425">
        <v>51445</v>
      </c>
      <c r="B9810" s="12">
        <v>309</v>
      </c>
      <c r="C9810" s="426">
        <v>3.2399999999999998</v>
      </c>
      <c r="D9810" s="426">
        <v>26.92868</v>
      </c>
      <c r="E9810" s="14">
        <v>3.56144384014096</v>
      </c>
      <c r="F9810" s="14">
        <v>0</v>
      </c>
    </row>
    <row r="9811" spans="1:6" x14ac:dyDescent="0.3">
      <c r="A9811" s="425">
        <v>51446</v>
      </c>
      <c r="B9811" s="12">
        <v>310</v>
      </c>
      <c r="C9811" s="426">
        <v>0.79999999999999993</v>
      </c>
      <c r="D9811" s="426">
        <v>26.997800000000005</v>
      </c>
      <c r="E9811" s="14">
        <v>3.5911159765983505</v>
      </c>
      <c r="F9811" s="14">
        <v>0</v>
      </c>
    </row>
    <row r="9812" spans="1:6" x14ac:dyDescent="0.3">
      <c r="A9812" s="425">
        <v>51447</v>
      </c>
      <c r="B9812" s="12">
        <v>311</v>
      </c>
      <c r="C9812" s="426">
        <v>1.9750000000000001</v>
      </c>
      <c r="D9812" s="426">
        <v>27.08484</v>
      </c>
      <c r="E9812" s="14">
        <v>3.6287829837560621</v>
      </c>
      <c r="F9812" s="14">
        <v>0</v>
      </c>
    </row>
    <row r="9813" spans="1:6" x14ac:dyDescent="0.3">
      <c r="A9813" s="425">
        <v>51448</v>
      </c>
      <c r="B9813" s="12">
        <v>312</v>
      </c>
      <c r="C9813" s="426">
        <v>0.42777777777777776</v>
      </c>
      <c r="D9813" s="426">
        <v>26.887720000000002</v>
      </c>
      <c r="E9813" s="14">
        <v>3.5439603379882314</v>
      </c>
      <c r="F9813" s="14">
        <v>0</v>
      </c>
    </row>
    <row r="9814" spans="1:6" x14ac:dyDescent="0.3">
      <c r="A9814" s="425">
        <v>51449</v>
      </c>
      <c r="B9814" s="12">
        <v>313</v>
      </c>
      <c r="C9814" s="426">
        <v>6.0166666666666675</v>
      </c>
      <c r="D9814" s="426">
        <v>26.967079999999999</v>
      </c>
      <c r="E9814" s="14">
        <v>3.577902177349424</v>
      </c>
      <c r="F9814" s="14">
        <v>0</v>
      </c>
    </row>
    <row r="9815" spans="1:6" x14ac:dyDescent="0.3">
      <c r="A9815" s="425">
        <v>51450</v>
      </c>
      <c r="B9815" s="12">
        <v>314</v>
      </c>
      <c r="C9815" s="426">
        <v>2.5375000000000001</v>
      </c>
      <c r="D9815" s="426">
        <v>27.020840000000003</v>
      </c>
      <c r="E9815" s="14">
        <v>3.6010538473260274</v>
      </c>
      <c r="F9815" s="14">
        <v>0</v>
      </c>
    </row>
    <row r="9816" spans="1:6" x14ac:dyDescent="0.3">
      <c r="A9816" s="425">
        <v>51451</v>
      </c>
      <c r="B9816" s="12">
        <v>315</v>
      </c>
      <c r="C9816" s="426">
        <v>0</v>
      </c>
      <c r="D9816" s="426">
        <v>27.059240000000003</v>
      </c>
      <c r="E9816" s="14">
        <v>3.6176694420652931</v>
      </c>
      <c r="F9816" s="14">
        <v>0</v>
      </c>
    </row>
    <row r="9817" spans="1:6" x14ac:dyDescent="0.3">
      <c r="A9817" s="425">
        <v>51452</v>
      </c>
      <c r="B9817" s="12">
        <v>316</v>
      </c>
      <c r="C9817" s="426">
        <v>1.0299999999999998</v>
      </c>
      <c r="D9817" s="426">
        <v>27.189799999999998</v>
      </c>
      <c r="E9817" s="14">
        <v>3.674654198996739</v>
      </c>
      <c r="F9817" s="14">
        <v>0</v>
      </c>
    </row>
    <row r="9818" spans="1:6" x14ac:dyDescent="0.3">
      <c r="A9818" s="425">
        <v>51453</v>
      </c>
      <c r="B9818" s="12">
        <v>317</v>
      </c>
      <c r="C9818" s="426">
        <v>0.05</v>
      </c>
      <c r="D9818" s="426">
        <v>27.105319999999999</v>
      </c>
      <c r="E9818" s="14">
        <v>3.637694848999689</v>
      </c>
      <c r="F9818" s="14">
        <v>0</v>
      </c>
    </row>
    <row r="9819" spans="1:6" x14ac:dyDescent="0.3">
      <c r="A9819" s="425">
        <v>51454</v>
      </c>
      <c r="B9819" s="12">
        <v>318</v>
      </c>
      <c r="C9819" s="426">
        <v>1.9214285714285713</v>
      </c>
      <c r="D9819" s="426">
        <v>27.064360000000001</v>
      </c>
      <c r="E9819" s="14">
        <v>3.6198898146175491</v>
      </c>
      <c r="F9819" s="14">
        <v>0</v>
      </c>
    </row>
    <row r="9820" spans="1:6" x14ac:dyDescent="0.3">
      <c r="A9820" s="425">
        <v>51455</v>
      </c>
      <c r="B9820" s="12">
        <v>319</v>
      </c>
      <c r="C9820" s="426">
        <v>1.7666666666666666</v>
      </c>
      <c r="D9820" s="426">
        <v>27.077159999999999</v>
      </c>
      <c r="E9820" s="14">
        <v>3.6254458550822997</v>
      </c>
      <c r="F9820" s="14">
        <v>0</v>
      </c>
    </row>
    <row r="9821" spans="1:6" x14ac:dyDescent="0.3">
      <c r="A9821" s="425">
        <v>51456</v>
      </c>
      <c r="B9821" s="12">
        <v>320</v>
      </c>
      <c r="C9821" s="426">
        <v>11.31111111111111</v>
      </c>
      <c r="D9821" s="426">
        <v>27.107880000000002</v>
      </c>
      <c r="E9821" s="14">
        <v>3.6388101473767338</v>
      </c>
      <c r="F9821" s="14">
        <v>0</v>
      </c>
    </row>
    <row r="9822" spans="1:6" x14ac:dyDescent="0.3">
      <c r="A9822" s="425">
        <v>51457</v>
      </c>
      <c r="B9822" s="12">
        <v>321</v>
      </c>
      <c r="C9822" s="426">
        <v>0</v>
      </c>
      <c r="D9822" s="426">
        <v>27.133479999999999</v>
      </c>
      <c r="E9822" s="14">
        <v>3.6499792149747967</v>
      </c>
      <c r="F9822" s="14">
        <v>0</v>
      </c>
    </row>
    <row r="9823" spans="1:6" x14ac:dyDescent="0.3">
      <c r="A9823" s="425">
        <v>51458</v>
      </c>
      <c r="B9823" s="12">
        <v>322</v>
      </c>
      <c r="C9823" s="426">
        <v>1.9416666666666667</v>
      </c>
      <c r="D9823" s="426">
        <v>27.128644444444443</v>
      </c>
      <c r="E9823" s="14">
        <v>3.6478672614293126</v>
      </c>
      <c r="F9823" s="14">
        <v>0</v>
      </c>
    </row>
    <row r="9824" spans="1:6" x14ac:dyDescent="0.3">
      <c r="A9824" s="425">
        <v>51459</v>
      </c>
      <c r="B9824" s="12">
        <v>323</v>
      </c>
      <c r="C9824" s="426">
        <v>5.9124999999999996</v>
      </c>
      <c r="D9824" s="426">
        <v>27.097355555555559</v>
      </c>
      <c r="E9824" s="14">
        <v>3.634226901186989</v>
      </c>
      <c r="F9824" s="14">
        <v>0</v>
      </c>
    </row>
    <row r="9825" spans="1:6" x14ac:dyDescent="0.3">
      <c r="A9825" s="425">
        <v>51460</v>
      </c>
      <c r="B9825" s="12">
        <v>324</v>
      </c>
      <c r="C9825" s="426">
        <v>7.75</v>
      </c>
      <c r="D9825" s="426">
        <v>27.09451111111111</v>
      </c>
      <c r="E9825" s="14">
        <v>3.6329890339651283</v>
      </c>
      <c r="F9825" s="14">
        <v>0</v>
      </c>
    </row>
    <row r="9826" spans="1:6" x14ac:dyDescent="0.3">
      <c r="A9826" s="425">
        <v>51461</v>
      </c>
      <c r="B9826" s="12">
        <v>325</v>
      </c>
      <c r="C9826" s="426">
        <v>5.5250000000000004</v>
      </c>
      <c r="D9826" s="426">
        <v>27.169319999999999</v>
      </c>
      <c r="E9826" s="14">
        <v>3.6656650741274115</v>
      </c>
      <c r="F9826" s="14">
        <v>0</v>
      </c>
    </row>
    <row r="9827" spans="1:6" x14ac:dyDescent="0.3">
      <c r="A9827" s="425">
        <v>51462</v>
      </c>
      <c r="B9827" s="12">
        <v>326</v>
      </c>
      <c r="C9827" s="426">
        <v>8.0555555555555554</v>
      </c>
      <c r="D9827" s="426">
        <v>26.884022222222224</v>
      </c>
      <c r="E9827" s="14">
        <v>3.5423856233920668</v>
      </c>
      <c r="F9827" s="14">
        <v>0</v>
      </c>
    </row>
    <row r="9828" spans="1:6" x14ac:dyDescent="0.3">
      <c r="A9828" s="425">
        <v>51463</v>
      </c>
      <c r="B9828" s="12">
        <v>327</v>
      </c>
      <c r="C9828" s="426">
        <v>2.4714285714285715</v>
      </c>
      <c r="D9828" s="426">
        <v>26.943755555555555</v>
      </c>
      <c r="E9828" s="14">
        <v>3.5678974616311527</v>
      </c>
      <c r="F9828" s="14">
        <v>0</v>
      </c>
    </row>
    <row r="9829" spans="1:6" x14ac:dyDescent="0.3">
      <c r="A9829" s="425">
        <v>51464</v>
      </c>
      <c r="B9829" s="12">
        <v>328</v>
      </c>
      <c r="C9829" s="426">
        <v>1.53125</v>
      </c>
      <c r="D9829" s="426">
        <v>26.980733333333333</v>
      </c>
      <c r="E9829" s="14">
        <v>3.5837698019636148</v>
      </c>
      <c r="F9829" s="14">
        <v>0</v>
      </c>
    </row>
    <row r="9830" spans="1:6" x14ac:dyDescent="0.3">
      <c r="A9830" s="425">
        <v>51465</v>
      </c>
      <c r="B9830" s="12">
        <v>329</v>
      </c>
      <c r="C9830" s="426">
        <v>1.79375</v>
      </c>
      <c r="D9830" s="426">
        <v>26.975044444444443</v>
      </c>
      <c r="E9830" s="14">
        <v>3.5813239523770122</v>
      </c>
      <c r="F9830" s="14">
        <v>0</v>
      </c>
    </row>
    <row r="9831" spans="1:6" x14ac:dyDescent="0.3">
      <c r="A9831" s="425">
        <v>51466</v>
      </c>
      <c r="B9831" s="12">
        <v>330</v>
      </c>
      <c r="C9831" s="426">
        <v>7.1749999999999998</v>
      </c>
      <c r="D9831" s="426">
        <v>27.020555555555553</v>
      </c>
      <c r="E9831" s="14">
        <v>3.6009310136582346</v>
      </c>
      <c r="F9831" s="14">
        <v>0</v>
      </c>
    </row>
    <row r="9832" spans="1:6" x14ac:dyDescent="0.3">
      <c r="A9832" s="425">
        <v>51467</v>
      </c>
      <c r="B9832" s="12">
        <v>331</v>
      </c>
      <c r="C9832" s="426">
        <v>14.45</v>
      </c>
      <c r="D9832" s="426">
        <v>26.949444444444445</v>
      </c>
      <c r="E9832" s="14">
        <v>3.5703354102319276</v>
      </c>
      <c r="F9832" s="14">
        <v>0</v>
      </c>
    </row>
    <row r="9833" spans="1:6" x14ac:dyDescent="0.3">
      <c r="A9833" s="425">
        <v>51468</v>
      </c>
      <c r="B9833" s="12">
        <v>332</v>
      </c>
      <c r="C9833" s="426">
        <v>9.2437499999999986</v>
      </c>
      <c r="D9833" s="426">
        <v>27.034777777777776</v>
      </c>
      <c r="E9833" s="14">
        <v>3.6070771060261726</v>
      </c>
      <c r="F9833" s="14">
        <v>0</v>
      </c>
    </row>
    <row r="9834" spans="1:6" x14ac:dyDescent="0.3">
      <c r="A9834" s="425">
        <v>51469</v>
      </c>
      <c r="B9834" s="12">
        <v>333</v>
      </c>
      <c r="C9834" s="426">
        <v>2.4857142857142853</v>
      </c>
      <c r="D9834" s="426">
        <v>27.208288888888891</v>
      </c>
      <c r="E9834" s="14">
        <v>3.6827854962633668</v>
      </c>
      <c r="F9834" s="14">
        <v>0</v>
      </c>
    </row>
    <row r="9835" spans="1:6" x14ac:dyDescent="0.3">
      <c r="A9835" s="425">
        <v>51470</v>
      </c>
      <c r="B9835" s="12">
        <v>334</v>
      </c>
      <c r="C9835" s="426">
        <v>1.9000000000000001</v>
      </c>
      <c r="D9835" s="426">
        <v>27.154244444444448</v>
      </c>
      <c r="E9835" s="14">
        <v>3.6590600611496886</v>
      </c>
      <c r="F9835" s="14">
        <v>0</v>
      </c>
    </row>
    <row r="9836" spans="1:6" x14ac:dyDescent="0.3">
      <c r="A9836" s="425">
        <v>51471</v>
      </c>
      <c r="B9836" s="12">
        <v>335</v>
      </c>
      <c r="C9836" s="426">
        <v>5.73</v>
      </c>
      <c r="D9836" s="426">
        <v>27.05468888888889</v>
      </c>
      <c r="E9836" s="14">
        <v>3.6156967576905301</v>
      </c>
      <c r="F9836" s="14">
        <v>0</v>
      </c>
    </row>
    <row r="9837" spans="1:6" x14ac:dyDescent="0.3">
      <c r="A9837" s="425">
        <v>51472</v>
      </c>
      <c r="B9837" s="12">
        <v>336</v>
      </c>
      <c r="C9837" s="426">
        <v>2.0062500000000001</v>
      </c>
      <c r="D9837" s="426">
        <v>27.037622222222222</v>
      </c>
      <c r="E9837" s="14">
        <v>3.6083074044568311</v>
      </c>
      <c r="F9837" s="14">
        <v>0</v>
      </c>
    </row>
    <row r="9838" spans="1:6" x14ac:dyDescent="0.3">
      <c r="A9838" s="425">
        <v>51473</v>
      </c>
      <c r="B9838" s="12">
        <v>337</v>
      </c>
      <c r="C9838" s="426">
        <v>5.9555555555555557</v>
      </c>
      <c r="D9838" s="426">
        <v>26.885159999999999</v>
      </c>
      <c r="E9838" s="14">
        <v>3.5428700864866185</v>
      </c>
      <c r="F9838" s="14">
        <v>0</v>
      </c>
    </row>
    <row r="9839" spans="1:6" x14ac:dyDescent="0.3">
      <c r="A9839" s="425">
        <v>51474</v>
      </c>
      <c r="B9839" s="12">
        <v>338</v>
      </c>
      <c r="C9839" s="426">
        <v>7.4611111111111121</v>
      </c>
      <c r="D9839" s="426">
        <v>27.02084</v>
      </c>
      <c r="E9839" s="14">
        <v>3.6010538473260261</v>
      </c>
      <c r="F9839" s="14">
        <v>0</v>
      </c>
    </row>
    <row r="9840" spans="1:6" x14ac:dyDescent="0.3">
      <c r="A9840" s="425">
        <v>51475</v>
      </c>
      <c r="B9840" s="12">
        <v>339</v>
      </c>
      <c r="C9840" s="426">
        <v>4.9000000000000004</v>
      </c>
      <c r="D9840" s="426">
        <v>26.821159999999999</v>
      </c>
      <c r="E9840" s="14">
        <v>3.5157080229314448</v>
      </c>
      <c r="F9840" s="14">
        <v>0</v>
      </c>
    </row>
    <row r="9841" spans="1:6" x14ac:dyDescent="0.3">
      <c r="A9841" s="425">
        <v>51476</v>
      </c>
      <c r="B9841" s="12">
        <v>340</v>
      </c>
      <c r="C9841" s="426">
        <v>5.2555555555555555</v>
      </c>
      <c r="D9841" s="426">
        <v>26.910760000000003</v>
      </c>
      <c r="E9841" s="14">
        <v>3.553785661417439</v>
      </c>
      <c r="F9841" s="14">
        <v>0</v>
      </c>
    </row>
    <row r="9842" spans="1:6" x14ac:dyDescent="0.3">
      <c r="A9842" s="425">
        <v>51477</v>
      </c>
      <c r="B9842" s="12">
        <v>341</v>
      </c>
      <c r="C9842" s="426">
        <v>3.35</v>
      </c>
      <c r="D9842" s="426">
        <v>27.031933333333335</v>
      </c>
      <c r="E9842" s="14">
        <v>3.6058471676280446</v>
      </c>
      <c r="F9842" s="14">
        <v>0</v>
      </c>
    </row>
    <row r="9843" spans="1:6" x14ac:dyDescent="0.3">
      <c r="A9843" s="425">
        <v>51478</v>
      </c>
      <c r="B9843" s="12">
        <v>342</v>
      </c>
      <c r="C9843" s="426">
        <v>3.0333333333333332</v>
      </c>
      <c r="D9843" s="426">
        <v>27.188377777777774</v>
      </c>
      <c r="E9843" s="14">
        <v>3.6740293481119477</v>
      </c>
      <c r="F9843" s="14">
        <v>0</v>
      </c>
    </row>
    <row r="9844" spans="1:6" x14ac:dyDescent="0.3">
      <c r="A9844" s="425">
        <v>51479</v>
      </c>
      <c r="B9844" s="12">
        <v>343</v>
      </c>
      <c r="C9844" s="426">
        <v>6.1428571428571432</v>
      </c>
      <c r="D9844" s="426">
        <v>26.906777777777776</v>
      </c>
      <c r="E9844" s="14">
        <v>3.5520857765371234</v>
      </c>
      <c r="F9844" s="14">
        <v>0</v>
      </c>
    </row>
    <row r="9845" spans="1:6" x14ac:dyDescent="0.3">
      <c r="A9845" s="425">
        <v>51480</v>
      </c>
      <c r="B9845" s="12">
        <v>344</v>
      </c>
      <c r="C9845" s="426">
        <v>8.6083333333333325</v>
      </c>
      <c r="D9845" s="426">
        <v>26.77252</v>
      </c>
      <c r="E9845" s="14">
        <v>3.4951858795479032</v>
      </c>
      <c r="F9845" s="14">
        <v>0</v>
      </c>
    </row>
    <row r="9846" spans="1:6" x14ac:dyDescent="0.3">
      <c r="A9846" s="425">
        <v>51481</v>
      </c>
      <c r="B9846" s="12">
        <v>345</v>
      </c>
      <c r="C9846" s="426">
        <v>10.75</v>
      </c>
      <c r="D9846" s="426">
        <v>26.813479999999998</v>
      </c>
      <c r="E9846" s="14">
        <v>3.5124607414811226</v>
      </c>
      <c r="F9846" s="14">
        <v>0</v>
      </c>
    </row>
    <row r="9847" spans="1:6" x14ac:dyDescent="0.3">
      <c r="A9847" s="425">
        <v>51482</v>
      </c>
      <c r="B9847" s="12">
        <v>346</v>
      </c>
      <c r="C9847" s="426">
        <v>11.9</v>
      </c>
      <c r="D9847" s="426">
        <v>26.762280000000004</v>
      </c>
      <c r="E9847" s="14">
        <v>3.4908787278482825</v>
      </c>
      <c r="F9847" s="14">
        <v>0</v>
      </c>
    </row>
    <row r="9848" spans="1:6" x14ac:dyDescent="0.3">
      <c r="A9848" s="425">
        <v>51483</v>
      </c>
      <c r="B9848" s="12">
        <v>347</v>
      </c>
      <c r="C9848" s="426">
        <v>10.692857142857141</v>
      </c>
      <c r="D9848" s="426">
        <v>26.887720000000002</v>
      </c>
      <c r="E9848" s="14">
        <v>3.5439603379882318</v>
      </c>
      <c r="F9848" s="14">
        <v>0</v>
      </c>
    </row>
    <row r="9849" spans="1:6" x14ac:dyDescent="0.3">
      <c r="A9849" s="425">
        <v>51484</v>
      </c>
      <c r="B9849" s="12">
        <v>348</v>
      </c>
      <c r="C9849" s="426">
        <v>16.95</v>
      </c>
      <c r="D9849" s="426">
        <v>26.713639999999998</v>
      </c>
      <c r="E9849" s="14">
        <v>3.4704828510289714</v>
      </c>
      <c r="F9849" s="14">
        <v>0</v>
      </c>
    </row>
    <row r="9850" spans="1:6" x14ac:dyDescent="0.3">
      <c r="A9850" s="425">
        <v>51485</v>
      </c>
      <c r="B9850" s="12">
        <v>349</v>
      </c>
      <c r="C9850" s="426">
        <v>2.4500000000000002</v>
      </c>
      <c r="D9850" s="426">
        <v>26.83652</v>
      </c>
      <c r="E9850" s="14">
        <v>3.522210402537147</v>
      </c>
      <c r="F9850" s="14">
        <v>0</v>
      </c>
    </row>
    <row r="9851" spans="1:6" x14ac:dyDescent="0.3">
      <c r="A9851" s="425">
        <v>51486</v>
      </c>
      <c r="B9851" s="12">
        <v>350</v>
      </c>
      <c r="C9851" s="426">
        <v>15.488888888888889</v>
      </c>
      <c r="D9851" s="426">
        <v>26.997799999999998</v>
      </c>
      <c r="E9851" s="14">
        <v>3.5911159765983505</v>
      </c>
      <c r="F9851" s="14">
        <v>0</v>
      </c>
    </row>
    <row r="9852" spans="1:6" x14ac:dyDescent="0.3">
      <c r="A9852" s="425">
        <v>51487</v>
      </c>
      <c r="B9852" s="12">
        <v>351</v>
      </c>
      <c r="C9852" s="426">
        <v>7.4400000000000022</v>
      </c>
      <c r="D9852" s="426">
        <v>26.953000000000003</v>
      </c>
      <c r="E9852" s="14">
        <v>3.5718598572620572</v>
      </c>
      <c r="F9852" s="14">
        <v>0</v>
      </c>
    </row>
    <row r="9853" spans="1:6" x14ac:dyDescent="0.3">
      <c r="A9853" s="425">
        <v>51488</v>
      </c>
      <c r="B9853" s="12">
        <v>352</v>
      </c>
      <c r="C9853" s="426">
        <v>8.2499999999999982</v>
      </c>
      <c r="D9853" s="426">
        <v>26.959400000000002</v>
      </c>
      <c r="E9853" s="14">
        <v>3.5746052756087985</v>
      </c>
      <c r="F9853" s="14">
        <v>0</v>
      </c>
    </row>
    <row r="9854" spans="1:6" x14ac:dyDescent="0.3">
      <c r="A9854" s="425">
        <v>51489</v>
      </c>
      <c r="B9854" s="12">
        <v>353</v>
      </c>
      <c r="C9854" s="426">
        <v>16.485714285714288</v>
      </c>
      <c r="D9854" s="426">
        <v>26.785320000000002</v>
      </c>
      <c r="E9854" s="14">
        <v>3.5005763216698256</v>
      </c>
      <c r="F9854" s="14">
        <v>0</v>
      </c>
    </row>
    <row r="9855" spans="1:6" x14ac:dyDescent="0.3">
      <c r="A9855" s="425">
        <v>51490</v>
      </c>
      <c r="B9855" s="12">
        <v>354</v>
      </c>
      <c r="C9855" s="426">
        <v>7.46875</v>
      </c>
      <c r="D9855" s="426">
        <v>26.647933333333334</v>
      </c>
      <c r="E9855" s="14">
        <v>3.4430958083634895</v>
      </c>
      <c r="F9855" s="14">
        <v>0</v>
      </c>
    </row>
    <row r="9856" spans="1:6" x14ac:dyDescent="0.3">
      <c r="A9856" s="425">
        <v>51491</v>
      </c>
      <c r="B9856" s="12">
        <v>355</v>
      </c>
      <c r="C9856" s="426">
        <v>8.1000000000000014</v>
      </c>
      <c r="D9856" s="426">
        <v>26.995240000000003</v>
      </c>
      <c r="E9856" s="14">
        <v>3.5900132253627581</v>
      </c>
      <c r="F9856" s="14">
        <v>0</v>
      </c>
    </row>
    <row r="9857" spans="1:6" x14ac:dyDescent="0.3">
      <c r="A9857" s="425">
        <v>51492</v>
      </c>
      <c r="B9857" s="12">
        <v>356</v>
      </c>
      <c r="C9857" s="426">
        <v>3.5944444444444446</v>
      </c>
      <c r="D9857" s="426">
        <v>26.773800000000001</v>
      </c>
      <c r="E9857" s="14">
        <v>3.4957245985916239</v>
      </c>
      <c r="F9857" s="14">
        <v>0</v>
      </c>
    </row>
    <row r="9858" spans="1:6" x14ac:dyDescent="0.3">
      <c r="A9858" s="425">
        <v>51493</v>
      </c>
      <c r="B9858" s="12">
        <v>357</v>
      </c>
      <c r="C9858" s="426">
        <v>6.1437499999999998</v>
      </c>
      <c r="D9858" s="426">
        <v>26.821800000000003</v>
      </c>
      <c r="E9858" s="14">
        <v>3.515978747311348</v>
      </c>
      <c r="F9858" s="14">
        <v>0</v>
      </c>
    </row>
    <row r="9859" spans="1:6" x14ac:dyDescent="0.3">
      <c r="A9859" s="425">
        <v>51494</v>
      </c>
      <c r="B9859" s="12">
        <v>358</v>
      </c>
      <c r="C9859" s="426">
        <v>5.9333333333333336</v>
      </c>
      <c r="D9859" s="426">
        <v>26.83652</v>
      </c>
      <c r="E9859" s="14">
        <v>3.522210402537147</v>
      </c>
      <c r="F9859" s="14">
        <v>0</v>
      </c>
    </row>
    <row r="9860" spans="1:6" x14ac:dyDescent="0.3">
      <c r="A9860" s="425">
        <v>51495</v>
      </c>
      <c r="B9860" s="12">
        <v>359</v>
      </c>
      <c r="C9860" s="426">
        <v>7.5625</v>
      </c>
      <c r="D9860" s="426">
        <v>26.577960000000004</v>
      </c>
      <c r="E9860" s="14">
        <v>3.414138788927795</v>
      </c>
      <c r="F9860" s="14">
        <v>0</v>
      </c>
    </row>
    <row r="9861" spans="1:6" x14ac:dyDescent="0.3">
      <c r="A9861" s="425">
        <v>51496</v>
      </c>
      <c r="B9861" s="12">
        <v>360</v>
      </c>
      <c r="C9861" s="426">
        <v>5.8611111111111107</v>
      </c>
      <c r="D9861" s="426">
        <v>26.852733333333333</v>
      </c>
      <c r="E9861" s="14">
        <v>3.5290853374816913</v>
      </c>
      <c r="F9861" s="14">
        <v>0</v>
      </c>
    </row>
    <row r="9862" spans="1:6" x14ac:dyDescent="0.3">
      <c r="A9862" s="425">
        <v>51497</v>
      </c>
      <c r="B9862" s="12">
        <v>361</v>
      </c>
      <c r="C9862" s="426">
        <v>7.8166666666666664</v>
      </c>
      <c r="D9862" s="426">
        <v>26.881177777777779</v>
      </c>
      <c r="E9862" s="14">
        <v>3.5411747163670042</v>
      </c>
      <c r="F9862" s="14">
        <v>0</v>
      </c>
    </row>
    <row r="9863" spans="1:6" x14ac:dyDescent="0.3">
      <c r="A9863" s="425">
        <v>51498</v>
      </c>
      <c r="B9863" s="12">
        <v>362</v>
      </c>
      <c r="C9863" s="426">
        <v>6.614285714285713</v>
      </c>
      <c r="D9863" s="426">
        <v>26.572200000000002</v>
      </c>
      <c r="E9863" s="14">
        <v>3.4117646914853328</v>
      </c>
      <c r="F9863" s="14">
        <v>0</v>
      </c>
    </row>
    <row r="9864" spans="1:6" x14ac:dyDescent="0.3">
      <c r="A9864" s="425">
        <v>51499</v>
      </c>
      <c r="B9864" s="12">
        <v>363</v>
      </c>
      <c r="C9864" s="426">
        <v>11.285714285714286</v>
      </c>
      <c r="D9864" s="426">
        <v>26.650777777777776</v>
      </c>
      <c r="E9864" s="14">
        <v>3.4442774662483098</v>
      </c>
      <c r="F9864" s="14">
        <v>0</v>
      </c>
    </row>
    <row r="9865" spans="1:6" x14ac:dyDescent="0.3">
      <c r="A9865" s="425">
        <v>51500</v>
      </c>
      <c r="B9865" s="12">
        <v>364</v>
      </c>
      <c r="C9865" s="426">
        <v>8.18888888888889</v>
      </c>
      <c r="D9865" s="426">
        <v>26.443133333333332</v>
      </c>
      <c r="E9865" s="14">
        <v>3.3589477497635163</v>
      </c>
      <c r="F9865" s="14">
        <v>0</v>
      </c>
    </row>
    <row r="9866" spans="1:6" x14ac:dyDescent="0.3">
      <c r="A9866" s="425">
        <v>51501</v>
      </c>
      <c r="B9866" s="12">
        <v>365</v>
      </c>
      <c r="C9866" s="426">
        <v>3.5124999999999997</v>
      </c>
      <c r="D9866" s="426">
        <v>26.63086666666667</v>
      </c>
      <c r="E9866" s="14">
        <v>3.436013319501412</v>
      </c>
      <c r="F9866" s="14">
        <v>0</v>
      </c>
    </row>
    <row r="9867" spans="1:6" x14ac:dyDescent="0.3">
      <c r="A9867" s="425">
        <v>51502</v>
      </c>
      <c r="B9867" s="12">
        <v>1</v>
      </c>
      <c r="C9867" s="426">
        <v>19</v>
      </c>
      <c r="D9867" s="426">
        <v>26.366333333333337</v>
      </c>
      <c r="E9867" s="14">
        <v>3.32786426308886</v>
      </c>
      <c r="F9867" s="14">
        <v>0</v>
      </c>
    </row>
    <row r="9868" spans="1:6" x14ac:dyDescent="0.3">
      <c r="A9868" s="425">
        <v>51503</v>
      </c>
      <c r="B9868" s="12">
        <v>2</v>
      </c>
      <c r="C9868" s="426">
        <v>25.112500000000001</v>
      </c>
      <c r="D9868" s="426">
        <v>26.391080000000002</v>
      </c>
      <c r="E9868" s="14">
        <v>3.3378520236023852</v>
      </c>
      <c r="F9868" s="14">
        <v>0</v>
      </c>
    </row>
    <row r="9869" spans="1:6" x14ac:dyDescent="0.3">
      <c r="A9869" s="425">
        <v>51504</v>
      </c>
      <c r="B9869" s="12">
        <v>3</v>
      </c>
      <c r="C9869" s="426">
        <v>6.625</v>
      </c>
      <c r="D9869" s="426">
        <v>26.649640000000005</v>
      </c>
      <c r="E9869" s="14">
        <v>3.4438047604652868</v>
      </c>
      <c r="F9869" s="14">
        <v>0</v>
      </c>
    </row>
    <row r="9870" spans="1:6" x14ac:dyDescent="0.3">
      <c r="A9870" s="425">
        <v>51505</v>
      </c>
      <c r="B9870" s="12">
        <v>4</v>
      </c>
      <c r="C9870" s="426">
        <v>4.6187500000000004</v>
      </c>
      <c r="D9870" s="426">
        <v>26.739240000000002</v>
      </c>
      <c r="E9870" s="14">
        <v>3.4812045339453439</v>
      </c>
      <c r="F9870" s="14">
        <v>0</v>
      </c>
    </row>
    <row r="9871" spans="1:6" x14ac:dyDescent="0.3">
      <c r="A9871" s="425">
        <v>51506</v>
      </c>
      <c r="B9871" s="12">
        <v>5</v>
      </c>
      <c r="C9871" s="426">
        <v>4.8722222222222227</v>
      </c>
      <c r="D9871" s="426">
        <v>26.536999999999999</v>
      </c>
      <c r="E9871" s="14">
        <v>3.3972878730950749</v>
      </c>
      <c r="F9871" s="14">
        <v>0</v>
      </c>
    </row>
    <row r="9872" spans="1:6" x14ac:dyDescent="0.3">
      <c r="A9872" s="425">
        <v>51507</v>
      </c>
      <c r="B9872" s="12">
        <v>6</v>
      </c>
      <c r="C9872" s="426">
        <v>2.1111111111111112</v>
      </c>
      <c r="D9872" s="426">
        <v>26.64452</v>
      </c>
      <c r="E9872" s="14">
        <v>3.441678287793565</v>
      </c>
      <c r="F9872" s="14">
        <v>0</v>
      </c>
    </row>
    <row r="9873" spans="1:6" x14ac:dyDescent="0.3">
      <c r="A9873" s="425">
        <v>51508</v>
      </c>
      <c r="B9873" s="12">
        <v>7</v>
      </c>
      <c r="C9873" s="426">
        <v>3.9649999999999999</v>
      </c>
      <c r="D9873" s="426">
        <v>26.69828</v>
      </c>
      <c r="E9873" s="14">
        <v>3.4640636859608467</v>
      </c>
      <c r="F9873" s="14">
        <v>0</v>
      </c>
    </row>
    <row r="9874" spans="1:6" x14ac:dyDescent="0.3">
      <c r="A9874" s="425">
        <v>51509</v>
      </c>
      <c r="B9874" s="12">
        <v>8</v>
      </c>
      <c r="C9874" s="426">
        <v>6.1150000000000002</v>
      </c>
      <c r="D9874" s="426">
        <v>26.723880000000001</v>
      </c>
      <c r="E9874" s="14">
        <v>3.4747680619895815</v>
      </c>
      <c r="F9874" s="14">
        <v>0</v>
      </c>
    </row>
    <row r="9875" spans="1:6" x14ac:dyDescent="0.3">
      <c r="A9875" s="425">
        <v>51510</v>
      </c>
      <c r="B9875" s="12">
        <v>9</v>
      </c>
      <c r="C9875" s="426">
        <v>7.5299999999999994</v>
      </c>
      <c r="D9875" s="426">
        <v>26.51652</v>
      </c>
      <c r="E9875" s="14">
        <v>3.3888899358487299</v>
      </c>
      <c r="F9875" s="14">
        <v>0</v>
      </c>
    </row>
    <row r="9876" spans="1:6" x14ac:dyDescent="0.3">
      <c r="A9876" s="425">
        <v>51511</v>
      </c>
      <c r="B9876" s="12">
        <v>10</v>
      </c>
      <c r="C9876" s="426">
        <v>8.5500000000000007</v>
      </c>
      <c r="D9876" s="426">
        <v>26.462760000000003</v>
      </c>
      <c r="E9876" s="14">
        <v>3.3669325236415926</v>
      </c>
      <c r="F9876" s="14">
        <v>0</v>
      </c>
    </row>
    <row r="9877" spans="1:6" x14ac:dyDescent="0.3">
      <c r="A9877" s="425">
        <v>51512</v>
      </c>
      <c r="B9877" s="12">
        <v>11</v>
      </c>
      <c r="C9877" s="426">
        <v>11.172222222222222</v>
      </c>
      <c r="D9877" s="426">
        <v>26.621480000000002</v>
      </c>
      <c r="E9877" s="14">
        <v>3.4321233987446815</v>
      </c>
      <c r="F9877" s="14">
        <v>0</v>
      </c>
    </row>
    <row r="9878" spans="1:6" x14ac:dyDescent="0.3">
      <c r="A9878" s="425">
        <v>51513</v>
      </c>
      <c r="B9878" s="12">
        <v>12</v>
      </c>
      <c r="C9878" s="426">
        <v>9.8555555555555561</v>
      </c>
      <c r="D9878" s="426">
        <v>26.539560000000002</v>
      </c>
      <c r="E9878" s="14">
        <v>3.3983389046961685</v>
      </c>
      <c r="F9878" s="14">
        <v>0</v>
      </c>
    </row>
    <row r="9879" spans="1:6" x14ac:dyDescent="0.3">
      <c r="A9879" s="425">
        <v>51514</v>
      </c>
      <c r="B9879" s="12">
        <v>13</v>
      </c>
      <c r="C9879" s="426">
        <v>5.4</v>
      </c>
      <c r="D9879" s="426">
        <v>26.60868</v>
      </c>
      <c r="E9879" s="14">
        <v>3.4268251894577695</v>
      </c>
      <c r="F9879" s="14">
        <v>0</v>
      </c>
    </row>
    <row r="9880" spans="1:6" x14ac:dyDescent="0.3">
      <c r="A9880" s="425">
        <v>51515</v>
      </c>
      <c r="B9880" s="12">
        <v>14</v>
      </c>
      <c r="C9880" s="426">
        <v>3.3875000000000002</v>
      </c>
      <c r="D9880" s="426">
        <v>26.636839999999999</v>
      </c>
      <c r="E9880" s="14">
        <v>3.4384907364441695</v>
      </c>
      <c r="F9880" s="14">
        <v>0</v>
      </c>
    </row>
    <row r="9881" spans="1:6" x14ac:dyDescent="0.3">
      <c r="A9881" s="425">
        <v>51516</v>
      </c>
      <c r="B9881" s="12">
        <v>15</v>
      </c>
      <c r="C9881" s="426">
        <v>19.542857142857144</v>
      </c>
      <c r="D9881" s="426">
        <v>26.316839999999999</v>
      </c>
      <c r="E9881" s="14">
        <v>3.3079685746657641</v>
      </c>
      <c r="F9881" s="14">
        <v>0</v>
      </c>
    </row>
    <row r="9882" spans="1:6" x14ac:dyDescent="0.3">
      <c r="A9882" s="425">
        <v>51517</v>
      </c>
      <c r="B9882" s="12">
        <v>16</v>
      </c>
      <c r="C9882" s="426">
        <v>12.549999999999999</v>
      </c>
      <c r="D9882" s="426">
        <v>26.575400000000002</v>
      </c>
      <c r="E9882" s="14">
        <v>3.4130834551385565</v>
      </c>
      <c r="F9882" s="14">
        <v>0</v>
      </c>
    </row>
    <row r="9883" spans="1:6" x14ac:dyDescent="0.3">
      <c r="A9883" s="425">
        <v>51518</v>
      </c>
      <c r="B9883" s="12">
        <v>17</v>
      </c>
      <c r="C9883" s="426">
        <v>8</v>
      </c>
      <c r="D9883" s="426">
        <v>26.636839999999999</v>
      </c>
      <c r="E9883" s="14">
        <v>3.4384907364441695</v>
      </c>
      <c r="F9883" s="14">
        <v>0</v>
      </c>
    </row>
    <row r="9884" spans="1:6" x14ac:dyDescent="0.3">
      <c r="A9884" s="425">
        <v>51519</v>
      </c>
      <c r="B9884" s="12">
        <v>18</v>
      </c>
      <c r="C9884" s="426">
        <v>15.622222222222222</v>
      </c>
      <c r="D9884" s="426">
        <v>26.59844</v>
      </c>
      <c r="E9884" s="14">
        <v>3.4225917941745738</v>
      </c>
      <c r="F9884" s="14">
        <v>0</v>
      </c>
    </row>
    <row r="9885" spans="1:6" x14ac:dyDescent="0.3">
      <c r="A9885" s="425">
        <v>51520</v>
      </c>
      <c r="B9885" s="12">
        <v>19</v>
      </c>
      <c r="C9885" s="426">
        <v>5.54</v>
      </c>
      <c r="D9885" s="426">
        <v>26.368040000000001</v>
      </c>
      <c r="E9885" s="14">
        <v>3.3285522193021064</v>
      </c>
      <c r="F9885" s="14">
        <v>0</v>
      </c>
    </row>
    <row r="9886" spans="1:6" x14ac:dyDescent="0.3">
      <c r="A9886" s="425">
        <v>51521</v>
      </c>
      <c r="B9886" s="12">
        <v>20</v>
      </c>
      <c r="C9886" s="426">
        <v>7.6950000000000003</v>
      </c>
      <c r="D9886" s="426">
        <v>26.475559999999998</v>
      </c>
      <c r="E9886" s="14">
        <v>3.3721490359723365</v>
      </c>
      <c r="F9886" s="14">
        <v>0</v>
      </c>
    </row>
    <row r="9887" spans="1:6" x14ac:dyDescent="0.3">
      <c r="A9887" s="425">
        <v>51522</v>
      </c>
      <c r="B9887" s="12">
        <v>21</v>
      </c>
      <c r="C9887" s="426">
        <v>2.5062500000000001</v>
      </c>
      <c r="D9887" s="426">
        <v>26.713639999999998</v>
      </c>
      <c r="E9887" s="14">
        <v>3.4704828510289718</v>
      </c>
      <c r="F9887" s="14">
        <v>0</v>
      </c>
    </row>
    <row r="9888" spans="1:6" x14ac:dyDescent="0.3">
      <c r="A9888" s="425">
        <v>51523</v>
      </c>
      <c r="B9888" s="12">
        <v>22</v>
      </c>
      <c r="C9888" s="426">
        <v>12.11</v>
      </c>
      <c r="D9888" s="426">
        <v>26.626600000000003</v>
      </c>
      <c r="E9888" s="14">
        <v>3.4342446945165999</v>
      </c>
      <c r="F9888" s="14">
        <v>0</v>
      </c>
    </row>
    <row r="9889" spans="1:6" x14ac:dyDescent="0.3">
      <c r="A9889" s="425">
        <v>51524</v>
      </c>
      <c r="B9889" s="12">
        <v>23</v>
      </c>
      <c r="C9889" s="426">
        <v>5.6444444444444439</v>
      </c>
      <c r="D9889" s="426">
        <v>26.721320000000002</v>
      </c>
      <c r="E9889" s="14">
        <v>3.473696326564276</v>
      </c>
      <c r="F9889" s="14">
        <v>0</v>
      </c>
    </row>
    <row r="9890" spans="1:6" x14ac:dyDescent="0.3">
      <c r="A9890" s="425">
        <v>51525</v>
      </c>
      <c r="B9890" s="12">
        <v>24</v>
      </c>
      <c r="C9890" s="426">
        <v>1.03125</v>
      </c>
      <c r="D9890" s="426">
        <v>26.667559999999998</v>
      </c>
      <c r="E9890" s="14">
        <v>3.451256480250513</v>
      </c>
      <c r="F9890" s="14">
        <v>0</v>
      </c>
    </row>
    <row r="9891" spans="1:6" x14ac:dyDescent="0.3">
      <c r="A9891" s="425">
        <v>51526</v>
      </c>
      <c r="B9891" s="12">
        <v>25</v>
      </c>
      <c r="C9891" s="426">
        <v>3.2600000000000002</v>
      </c>
      <c r="D9891" s="426">
        <v>26.734120000000004</v>
      </c>
      <c r="E9891" s="14">
        <v>3.4790578889487258</v>
      </c>
      <c r="F9891" s="14">
        <v>0</v>
      </c>
    </row>
    <row r="9892" spans="1:6" x14ac:dyDescent="0.3">
      <c r="A9892" s="425">
        <v>51527</v>
      </c>
      <c r="B9892" s="12">
        <v>26</v>
      </c>
      <c r="C9892" s="426">
        <v>4.6375000000000002</v>
      </c>
      <c r="D9892" s="426">
        <v>26.585639999999998</v>
      </c>
      <c r="E9892" s="14">
        <v>3.4173065125242172</v>
      </c>
      <c r="F9892" s="14">
        <v>0</v>
      </c>
    </row>
    <row r="9893" spans="1:6" x14ac:dyDescent="0.3">
      <c r="A9893" s="425">
        <v>51528</v>
      </c>
      <c r="B9893" s="12">
        <v>27</v>
      </c>
      <c r="C9893" s="426">
        <v>12.264999999999999</v>
      </c>
      <c r="D9893" s="426">
        <v>26.59076</v>
      </c>
      <c r="E9893" s="14">
        <v>3.4194197637058745</v>
      </c>
      <c r="F9893" s="14">
        <v>0</v>
      </c>
    </row>
    <row r="9894" spans="1:6" x14ac:dyDescent="0.3">
      <c r="A9894" s="425">
        <v>51529</v>
      </c>
      <c r="B9894" s="12">
        <v>28</v>
      </c>
      <c r="C9894" s="426">
        <v>2.1222222222222222</v>
      </c>
      <c r="D9894" s="426">
        <v>26.529320000000002</v>
      </c>
      <c r="E9894" s="14">
        <v>3.3941364978127977</v>
      </c>
      <c r="F9894" s="14">
        <v>0</v>
      </c>
    </row>
    <row r="9895" spans="1:6" x14ac:dyDescent="0.3">
      <c r="A9895" s="425">
        <v>51530</v>
      </c>
      <c r="B9895" s="12">
        <v>29</v>
      </c>
      <c r="C9895" s="426">
        <v>4.9849999999999994</v>
      </c>
      <c r="D9895" s="426">
        <v>26.465888888888891</v>
      </c>
      <c r="E9895" s="14">
        <v>3.3682070110553153</v>
      </c>
      <c r="F9895" s="14">
        <v>0</v>
      </c>
    </row>
    <row r="9896" spans="1:6" x14ac:dyDescent="0.3">
      <c r="A9896" s="425">
        <v>51531</v>
      </c>
      <c r="B9896" s="12">
        <v>30</v>
      </c>
      <c r="C9896" s="426">
        <v>23.512499999999999</v>
      </c>
      <c r="D9896" s="426">
        <v>26.639400000000002</v>
      </c>
      <c r="E9896" s="14">
        <v>3.4395529659074855</v>
      </c>
      <c r="F9896" s="14">
        <v>0</v>
      </c>
    </row>
    <row r="9897" spans="1:6" x14ac:dyDescent="0.3">
      <c r="A9897" s="425">
        <v>51532</v>
      </c>
      <c r="B9897" s="12">
        <v>31</v>
      </c>
      <c r="C9897" s="426">
        <v>7.1099999999999994</v>
      </c>
      <c r="D9897" s="426">
        <v>26.398759999999999</v>
      </c>
      <c r="E9897" s="14">
        <v>3.3409570895002476</v>
      </c>
      <c r="F9897" s="14">
        <v>0</v>
      </c>
    </row>
    <row r="9898" spans="1:6" x14ac:dyDescent="0.3">
      <c r="A9898" s="425">
        <v>51533</v>
      </c>
      <c r="B9898" s="12">
        <v>32</v>
      </c>
      <c r="C9898" s="426">
        <v>12.071428571428571</v>
      </c>
      <c r="D9898" s="426">
        <v>26.398759999999999</v>
      </c>
      <c r="E9898" s="14">
        <v>3.3137948367400822</v>
      </c>
      <c r="F9898" s="14">
        <v>0</v>
      </c>
    </row>
    <row r="9899" spans="1:6" x14ac:dyDescent="0.3">
      <c r="A9899" s="425">
        <v>51534</v>
      </c>
      <c r="B9899" s="12">
        <v>33</v>
      </c>
      <c r="C9899" s="426">
        <v>16.84375</v>
      </c>
      <c r="D9899" s="426">
        <v>26.304040000000004</v>
      </c>
      <c r="E9899" s="14">
        <v>3.2759880825449814</v>
      </c>
      <c r="F9899" s="14">
        <v>0</v>
      </c>
    </row>
    <row r="9900" spans="1:6" x14ac:dyDescent="0.3">
      <c r="A9900" s="425">
        <v>51535</v>
      </c>
      <c r="B9900" s="12">
        <v>34</v>
      </c>
      <c r="C9900" s="426">
        <v>8.9500000000000011</v>
      </c>
      <c r="D9900" s="426">
        <v>26.457639999999998</v>
      </c>
      <c r="E9900" s="14">
        <v>3.3374914326724672</v>
      </c>
      <c r="F9900" s="14">
        <v>0</v>
      </c>
    </row>
    <row r="9901" spans="1:6" x14ac:dyDescent="0.3">
      <c r="A9901" s="425">
        <v>51536</v>
      </c>
      <c r="B9901" s="12">
        <v>35</v>
      </c>
      <c r="C9901" s="426">
        <v>3.4833333333333334</v>
      </c>
      <c r="D9901" s="426">
        <v>26.48836</v>
      </c>
      <c r="E9901" s="14">
        <v>3.349914383142397</v>
      </c>
      <c r="F9901" s="14">
        <v>0</v>
      </c>
    </row>
    <row r="9902" spans="1:6" x14ac:dyDescent="0.3">
      <c r="A9902" s="425">
        <v>51537</v>
      </c>
      <c r="B9902" s="12">
        <v>36</v>
      </c>
      <c r="C9902" s="426">
        <v>8.6</v>
      </c>
      <c r="D9902" s="426">
        <v>26.403880000000001</v>
      </c>
      <c r="E9902" s="14">
        <v>3.315849465378963</v>
      </c>
      <c r="F9902" s="14">
        <v>0</v>
      </c>
    </row>
    <row r="9903" spans="1:6" x14ac:dyDescent="0.3">
      <c r="A9903" s="425">
        <v>51538</v>
      </c>
      <c r="B9903" s="12">
        <v>37</v>
      </c>
      <c r="C9903" s="426">
        <v>5.5277777777777777</v>
      </c>
      <c r="D9903" s="426">
        <v>26.659880000000001</v>
      </c>
      <c r="E9903" s="14">
        <v>3.4200281414433102</v>
      </c>
      <c r="F9903" s="14">
        <v>0</v>
      </c>
    </row>
    <row r="9904" spans="1:6" x14ac:dyDescent="0.3">
      <c r="A9904" s="425">
        <v>51539</v>
      </c>
      <c r="B9904" s="12">
        <v>38</v>
      </c>
      <c r="C9904" s="426">
        <v>10.029999999999999</v>
      </c>
      <c r="D9904" s="426">
        <v>26.50628</v>
      </c>
      <c r="E9904" s="14">
        <v>3.3571799729257874</v>
      </c>
      <c r="F9904" s="14">
        <v>0</v>
      </c>
    </row>
    <row r="9905" spans="1:6" x14ac:dyDescent="0.3">
      <c r="A9905" s="425">
        <v>51540</v>
      </c>
      <c r="B9905" s="12">
        <v>39</v>
      </c>
      <c r="C9905" s="426">
        <v>10.78888888888889</v>
      </c>
      <c r="D9905" s="426">
        <v>26.508839999999999</v>
      </c>
      <c r="E9905" s="14">
        <v>3.3582190499716496</v>
      </c>
      <c r="F9905" s="14">
        <v>0</v>
      </c>
    </row>
    <row r="9906" spans="1:6" x14ac:dyDescent="0.3">
      <c r="A9906" s="425">
        <v>51541</v>
      </c>
      <c r="B9906" s="12">
        <v>40</v>
      </c>
      <c r="C9906" s="426">
        <v>6.58</v>
      </c>
      <c r="D9906" s="426">
        <v>26.542120000000004</v>
      </c>
      <c r="E9906" s="14">
        <v>3.3717529040419318</v>
      </c>
      <c r="F9906" s="14">
        <v>0</v>
      </c>
    </row>
    <row r="9907" spans="1:6" x14ac:dyDescent="0.3">
      <c r="A9907" s="425">
        <v>51542</v>
      </c>
      <c r="B9907" s="12">
        <v>41</v>
      </c>
      <c r="C9907" s="426">
        <v>6.5055555555555555</v>
      </c>
      <c r="D9907" s="426">
        <v>26.437159999999999</v>
      </c>
      <c r="E9907" s="14">
        <v>3.3292321462019645</v>
      </c>
      <c r="F9907" s="14">
        <v>0</v>
      </c>
    </row>
    <row r="9908" spans="1:6" x14ac:dyDescent="0.3">
      <c r="A9908" s="425">
        <v>51543</v>
      </c>
      <c r="B9908" s="12">
        <v>42</v>
      </c>
      <c r="C9908" s="426">
        <v>10.490000000000002</v>
      </c>
      <c r="D9908" s="426">
        <v>26.411559999999998</v>
      </c>
      <c r="E9908" s="14">
        <v>3.3189335303552912</v>
      </c>
      <c r="F9908" s="14">
        <v>0</v>
      </c>
    </row>
    <row r="9909" spans="1:6" x14ac:dyDescent="0.3">
      <c r="A9909" s="425">
        <v>51544</v>
      </c>
      <c r="B9909" s="12">
        <v>43</v>
      </c>
      <c r="C9909" s="426">
        <v>17.12777777777778</v>
      </c>
      <c r="D9909" s="426">
        <v>26.352679999999999</v>
      </c>
      <c r="E9909" s="14">
        <v>3.2953540715741592</v>
      </c>
      <c r="F9909" s="14">
        <v>0</v>
      </c>
    </row>
    <row r="9910" spans="1:6" x14ac:dyDescent="0.3">
      <c r="A9910" s="425">
        <v>51545</v>
      </c>
      <c r="B9910" s="12">
        <v>44</v>
      </c>
      <c r="C9910" s="426">
        <v>5.0250000000000004</v>
      </c>
      <c r="D9910" s="426">
        <v>26.401320000000002</v>
      </c>
      <c r="E9910" s="14">
        <v>3.3148220096089664</v>
      </c>
      <c r="F9910" s="14">
        <v>0</v>
      </c>
    </row>
    <row r="9911" spans="1:6" x14ac:dyDescent="0.3">
      <c r="A9911" s="425">
        <v>51546</v>
      </c>
      <c r="B9911" s="12">
        <v>45</v>
      </c>
      <c r="C9911" s="426">
        <v>17.324999999999999</v>
      </c>
      <c r="D9911" s="426">
        <v>26.377711111111111</v>
      </c>
      <c r="E9911" s="14">
        <v>3.3053599155901288</v>
      </c>
      <c r="F9911" s="14">
        <v>0</v>
      </c>
    </row>
    <row r="9912" spans="1:6" x14ac:dyDescent="0.3">
      <c r="A9912" s="425">
        <v>51547</v>
      </c>
      <c r="B9912" s="12">
        <v>46</v>
      </c>
      <c r="C9912" s="426">
        <v>1.9666666666666666</v>
      </c>
      <c r="D9912" s="426">
        <v>26.389088888888889</v>
      </c>
      <c r="E9912" s="14">
        <v>3.3099169585459203</v>
      </c>
      <c r="F9912" s="14">
        <v>0</v>
      </c>
    </row>
    <row r="9913" spans="1:6" x14ac:dyDescent="0.3">
      <c r="A9913" s="425">
        <v>51548</v>
      </c>
      <c r="B9913" s="12">
        <v>47</v>
      </c>
      <c r="C9913" s="426">
        <v>11.284999999999998</v>
      </c>
      <c r="D9913" s="426">
        <v>26.329640000000005</v>
      </c>
      <c r="E9913" s="14">
        <v>3.2861680109529412</v>
      </c>
      <c r="F9913" s="14">
        <v>0</v>
      </c>
    </row>
    <row r="9914" spans="1:6" x14ac:dyDescent="0.3">
      <c r="A9914" s="425">
        <v>51549</v>
      </c>
      <c r="B9914" s="12">
        <v>48</v>
      </c>
      <c r="C9914" s="426">
        <v>5.7700000000000005</v>
      </c>
      <c r="D9914" s="426">
        <v>26.283560000000001</v>
      </c>
      <c r="E9914" s="14">
        <v>3.2678644387754767</v>
      </c>
      <c r="F9914" s="14">
        <v>0</v>
      </c>
    </row>
    <row r="9915" spans="1:6" x14ac:dyDescent="0.3">
      <c r="A9915" s="425">
        <v>51550</v>
      </c>
      <c r="B9915" s="12">
        <v>49</v>
      </c>
      <c r="C9915" s="426">
        <v>14.875</v>
      </c>
      <c r="D9915" s="426">
        <v>26.311720000000001</v>
      </c>
      <c r="E9915" s="14">
        <v>3.279039099799665</v>
      </c>
      <c r="F9915" s="14">
        <v>0</v>
      </c>
    </row>
    <row r="9916" spans="1:6" x14ac:dyDescent="0.3">
      <c r="A9916" s="425">
        <v>51551</v>
      </c>
      <c r="B9916" s="12">
        <v>50</v>
      </c>
      <c r="C9916" s="426">
        <v>13.855</v>
      </c>
      <c r="D9916" s="426">
        <v>26.201640000000005</v>
      </c>
      <c r="E9916" s="14">
        <v>3.2355500206609391</v>
      </c>
      <c r="F9916" s="14">
        <v>0</v>
      </c>
    </row>
    <row r="9917" spans="1:6" x14ac:dyDescent="0.3">
      <c r="A9917" s="425">
        <v>51552</v>
      </c>
      <c r="B9917" s="12">
        <v>51</v>
      </c>
      <c r="C9917" s="426">
        <v>4.9666666666666668</v>
      </c>
      <c r="D9917" s="426">
        <v>26.48068</v>
      </c>
      <c r="E9917" s="14">
        <v>3.3468048162069746</v>
      </c>
      <c r="F9917" s="14">
        <v>0</v>
      </c>
    </row>
    <row r="9918" spans="1:6" x14ac:dyDescent="0.3">
      <c r="A9918" s="425">
        <v>51553</v>
      </c>
      <c r="B9918" s="12">
        <v>52</v>
      </c>
      <c r="C9918" s="426">
        <v>10.005555555555553</v>
      </c>
      <c r="D9918" s="426">
        <v>26.237480000000001</v>
      </c>
      <c r="E9918" s="14">
        <v>3.2496521386892354</v>
      </c>
      <c r="F9918" s="14">
        <v>0</v>
      </c>
    </row>
    <row r="9919" spans="1:6" x14ac:dyDescent="0.3">
      <c r="A9919" s="425">
        <v>51554</v>
      </c>
      <c r="B9919" s="12">
        <v>53</v>
      </c>
      <c r="C9919" s="426">
        <v>7.5650000000000004</v>
      </c>
      <c r="D9919" s="426">
        <v>26.47044</v>
      </c>
      <c r="E9919" s="14">
        <v>3.3426626987086192</v>
      </c>
      <c r="F9919" s="14">
        <v>0</v>
      </c>
    </row>
    <row r="9920" spans="1:6" x14ac:dyDescent="0.3">
      <c r="A9920" s="425">
        <v>51555</v>
      </c>
      <c r="B9920" s="12">
        <v>54</v>
      </c>
      <c r="C9920" s="426">
        <v>12.25</v>
      </c>
      <c r="D9920" s="426">
        <v>26.490919999999999</v>
      </c>
      <c r="E9920" s="14">
        <v>3.3509514729849936</v>
      </c>
      <c r="F9920" s="14">
        <v>0</v>
      </c>
    </row>
    <row r="9921" spans="1:6" x14ac:dyDescent="0.3">
      <c r="A9921" s="425">
        <v>51556</v>
      </c>
      <c r="B9921" s="12">
        <v>55</v>
      </c>
      <c r="C9921" s="426">
        <v>9.21875</v>
      </c>
      <c r="D9921" s="426">
        <v>26.513960000000004</v>
      </c>
      <c r="E9921" s="14">
        <v>3.360298056058276</v>
      </c>
      <c r="F9921" s="14">
        <v>0</v>
      </c>
    </row>
    <row r="9922" spans="1:6" x14ac:dyDescent="0.3">
      <c r="A9922" s="425">
        <v>51557</v>
      </c>
      <c r="B9922" s="12">
        <v>56</v>
      </c>
      <c r="C9922" s="426">
        <v>7.7111111111111104</v>
      </c>
      <c r="D9922" s="426">
        <v>26.593320000000002</v>
      </c>
      <c r="E9922" s="14">
        <v>3.392668065375716</v>
      </c>
      <c r="F9922" s="14">
        <v>0</v>
      </c>
    </row>
    <row r="9923" spans="1:6" x14ac:dyDescent="0.3">
      <c r="A9923" s="425">
        <v>51558</v>
      </c>
      <c r="B9923" s="12">
        <v>57</v>
      </c>
      <c r="C9923" s="426">
        <v>7.8250000000000002</v>
      </c>
      <c r="D9923" s="426">
        <v>26.577960000000004</v>
      </c>
      <c r="E9923" s="14">
        <v>3.3863815630015521</v>
      </c>
      <c r="F9923" s="14">
        <v>0</v>
      </c>
    </row>
    <row r="9924" spans="1:6" x14ac:dyDescent="0.3">
      <c r="A9924" s="425">
        <v>51559</v>
      </c>
      <c r="B9924" s="12">
        <v>58</v>
      </c>
      <c r="C9924" s="426">
        <v>7.3944444444444439</v>
      </c>
      <c r="D9924" s="426">
        <v>26.409000000000006</v>
      </c>
      <c r="E9924" s="14">
        <v>3.3179052257261641</v>
      </c>
      <c r="F9924" s="14">
        <v>0</v>
      </c>
    </row>
    <row r="9925" spans="1:6" x14ac:dyDescent="0.3">
      <c r="A9925" s="425">
        <v>51560</v>
      </c>
      <c r="B9925" s="12">
        <v>59</v>
      </c>
      <c r="C9925" s="426">
        <v>9.0055555555555546</v>
      </c>
      <c r="D9925" s="426">
        <v>26.542120000000004</v>
      </c>
      <c r="E9925" s="14">
        <v>3.3717529040419318</v>
      </c>
      <c r="F9925" s="14">
        <v>0</v>
      </c>
    </row>
    <row r="9926" spans="1:6" x14ac:dyDescent="0.3">
      <c r="A9926" s="425">
        <v>51561</v>
      </c>
      <c r="B9926" s="12">
        <v>60</v>
      </c>
      <c r="C9926" s="426">
        <v>10.668749999999999</v>
      </c>
      <c r="D9926" s="426">
        <v>26.48836</v>
      </c>
      <c r="E9926" s="14">
        <v>3.3224560685264759</v>
      </c>
      <c r="F9926" s="14">
        <v>0</v>
      </c>
    </row>
    <row r="9927" spans="1:6" x14ac:dyDescent="0.3">
      <c r="A9927" s="425">
        <v>51562</v>
      </c>
      <c r="B9927" s="12">
        <v>61</v>
      </c>
      <c r="C9927" s="426">
        <v>13.237500000000001</v>
      </c>
      <c r="D9927" s="426">
        <v>26.411559999999998</v>
      </c>
      <c r="E9927" s="14">
        <v>3.2917291571556584</v>
      </c>
      <c r="F9927" s="14">
        <v>0</v>
      </c>
    </row>
    <row r="9928" spans="1:6" x14ac:dyDescent="0.3">
      <c r="A9928" s="425">
        <v>51563</v>
      </c>
      <c r="B9928" s="12">
        <v>62</v>
      </c>
      <c r="C9928" s="426">
        <v>13.399999999999999</v>
      </c>
      <c r="D9928" s="426">
        <v>26.096679999999999</v>
      </c>
      <c r="E9928" s="14">
        <v>3.1683823955380843</v>
      </c>
      <c r="F9928" s="14">
        <v>0</v>
      </c>
    </row>
    <row r="9929" spans="1:6" x14ac:dyDescent="0.3">
      <c r="A9929" s="425">
        <v>51564</v>
      </c>
      <c r="B9929" s="12">
        <v>63</v>
      </c>
      <c r="C9929" s="426">
        <v>11.177777777777779</v>
      </c>
      <c r="D9929" s="426">
        <v>26.209320000000002</v>
      </c>
      <c r="E9929" s="14">
        <v>3.2120216329933178</v>
      </c>
      <c r="F9929" s="14">
        <v>0</v>
      </c>
    </row>
    <row r="9930" spans="1:6" x14ac:dyDescent="0.3">
      <c r="A9930" s="425">
        <v>51565</v>
      </c>
      <c r="B9930" s="12">
        <v>64</v>
      </c>
      <c r="C9930" s="426">
        <v>8.9050000000000011</v>
      </c>
      <c r="D9930" s="426">
        <v>26.362920000000003</v>
      </c>
      <c r="E9930" s="14">
        <v>3.2723994828205978</v>
      </c>
      <c r="F9930" s="14">
        <v>0</v>
      </c>
    </row>
    <row r="9931" spans="1:6" x14ac:dyDescent="0.3">
      <c r="A9931" s="425">
        <v>51566</v>
      </c>
      <c r="B9931" s="12">
        <v>65</v>
      </c>
      <c r="C9931" s="426">
        <v>2.7571428571428571</v>
      </c>
      <c r="D9931" s="426">
        <v>26.588200000000001</v>
      </c>
      <c r="E9931" s="14">
        <v>3.3627798564298299</v>
      </c>
      <c r="F9931" s="14">
        <v>0</v>
      </c>
    </row>
    <row r="9932" spans="1:6" x14ac:dyDescent="0.3">
      <c r="A9932" s="425">
        <v>51567</v>
      </c>
      <c r="B9932" s="12">
        <v>66</v>
      </c>
      <c r="C9932" s="426">
        <v>15.13125</v>
      </c>
      <c r="D9932" s="426">
        <v>26.401320000000002</v>
      </c>
      <c r="E9932" s="14">
        <v>3.287651337399057</v>
      </c>
      <c r="F9932" s="14">
        <v>0</v>
      </c>
    </row>
    <row r="9933" spans="1:6" x14ac:dyDescent="0.3">
      <c r="A9933" s="425">
        <v>51568</v>
      </c>
      <c r="B9933" s="12">
        <v>67</v>
      </c>
      <c r="C9933" s="426">
        <v>17.407142857142855</v>
      </c>
      <c r="D9933" s="426">
        <v>26.4602</v>
      </c>
      <c r="E9933" s="14">
        <v>3.3111601588419477</v>
      </c>
      <c r="F9933" s="14">
        <v>0</v>
      </c>
    </row>
    <row r="9934" spans="1:6" x14ac:dyDescent="0.3">
      <c r="A9934" s="425">
        <v>51569</v>
      </c>
      <c r="B9934" s="12">
        <v>68</v>
      </c>
      <c r="C9934" s="426">
        <v>0.99375000000000002</v>
      </c>
      <c r="D9934" s="426">
        <v>26.595880000000001</v>
      </c>
      <c r="E9934" s="14">
        <v>3.3658994616454625</v>
      </c>
      <c r="F9934" s="14">
        <v>0</v>
      </c>
    </row>
    <row r="9935" spans="1:6" x14ac:dyDescent="0.3">
      <c r="A9935" s="425">
        <v>51570</v>
      </c>
      <c r="B9935" s="12">
        <v>69</v>
      </c>
      <c r="C9935" s="426">
        <v>2.0874999999999999</v>
      </c>
      <c r="D9935" s="426">
        <v>26.501159999999999</v>
      </c>
      <c r="E9935" s="14">
        <v>3.3276018291365066</v>
      </c>
      <c r="F9935" s="14">
        <v>0</v>
      </c>
    </row>
    <row r="9936" spans="1:6" x14ac:dyDescent="0.3">
      <c r="A9936" s="425">
        <v>51571</v>
      </c>
      <c r="B9936" s="12">
        <v>70</v>
      </c>
      <c r="C9936" s="426">
        <v>15.242857142857144</v>
      </c>
      <c r="D9936" s="426">
        <v>26.429480000000002</v>
      </c>
      <c r="E9936" s="14">
        <v>3.2988761491029455</v>
      </c>
      <c r="F9936" s="14">
        <v>0</v>
      </c>
    </row>
    <row r="9937" spans="1:6" x14ac:dyDescent="0.3">
      <c r="A9937" s="425">
        <v>51572</v>
      </c>
      <c r="B9937" s="12">
        <v>71</v>
      </c>
      <c r="C9937" s="426">
        <v>13.154999999999998</v>
      </c>
      <c r="D9937" s="426">
        <v>26.117159999999998</v>
      </c>
      <c r="E9937" s="14">
        <v>3.1762767773521445</v>
      </c>
      <c r="F9937" s="14">
        <v>0</v>
      </c>
    </row>
    <row r="9938" spans="1:6" x14ac:dyDescent="0.3">
      <c r="A9938" s="425">
        <v>51573</v>
      </c>
      <c r="B9938" s="12">
        <v>72</v>
      </c>
      <c r="C9938" s="426">
        <v>24.745000000000001</v>
      </c>
      <c r="D9938" s="426">
        <v>26.408999999999999</v>
      </c>
      <c r="E9938" s="14">
        <v>3.290709281252997</v>
      </c>
      <c r="F9938" s="14">
        <v>0</v>
      </c>
    </row>
    <row r="9939" spans="1:6" x14ac:dyDescent="0.3">
      <c r="A9939" s="425">
        <v>51574</v>
      </c>
      <c r="B9939" s="12">
        <v>73</v>
      </c>
      <c r="C9939" s="426">
        <v>20.672222222222224</v>
      </c>
      <c r="D9939" s="426">
        <v>26.133088888888892</v>
      </c>
      <c r="E9939" s="14">
        <v>3.182429139166886</v>
      </c>
      <c r="F9939" s="14">
        <v>0</v>
      </c>
    </row>
    <row r="9940" spans="1:6" x14ac:dyDescent="0.3">
      <c r="A9940" s="425">
        <v>51575</v>
      </c>
      <c r="B9940" s="12">
        <v>74</v>
      </c>
      <c r="C9940" s="426">
        <v>21.758333333333336</v>
      </c>
      <c r="D9940" s="426">
        <v>26.554066666666671</v>
      </c>
      <c r="E9940" s="14">
        <v>3.3489456910952109</v>
      </c>
      <c r="F9940" s="14">
        <v>0</v>
      </c>
    </row>
    <row r="9941" spans="1:6" x14ac:dyDescent="0.3">
      <c r="A9941" s="425">
        <v>51576</v>
      </c>
      <c r="B9941" s="12">
        <v>75</v>
      </c>
      <c r="C9941" s="426">
        <v>8.1624999999999996</v>
      </c>
      <c r="D9941" s="426">
        <v>26.571133333333336</v>
      </c>
      <c r="E9941" s="14">
        <v>3.3558565007513397</v>
      </c>
      <c r="F9941" s="14">
        <v>0</v>
      </c>
    </row>
    <row r="9942" spans="1:6" x14ac:dyDescent="0.3">
      <c r="A9942" s="425">
        <v>51577</v>
      </c>
      <c r="B9942" s="12">
        <v>76</v>
      </c>
      <c r="C9942" s="426">
        <v>8.1444444444444439</v>
      </c>
      <c r="D9942" s="426">
        <v>26.704822222222223</v>
      </c>
      <c r="E9942" s="14">
        <v>3.4104258309531628</v>
      </c>
      <c r="F9942" s="14">
        <v>0</v>
      </c>
    </row>
    <row r="9943" spans="1:6" x14ac:dyDescent="0.3">
      <c r="A9943" s="425">
        <v>51578</v>
      </c>
      <c r="B9943" s="12">
        <v>77</v>
      </c>
      <c r="C9943" s="426">
        <v>5.6333333333333337</v>
      </c>
      <c r="D9943" s="426">
        <v>26.5626</v>
      </c>
      <c r="E9943" s="14">
        <v>3.3523995281445873</v>
      </c>
      <c r="F9943" s="14">
        <v>0</v>
      </c>
    </row>
    <row r="9944" spans="1:6" x14ac:dyDescent="0.3">
      <c r="A9944" s="425">
        <v>51579</v>
      </c>
      <c r="B9944" s="12">
        <v>78</v>
      </c>
      <c r="C9944" s="426">
        <v>7.6388888888888875</v>
      </c>
      <c r="D9944" s="426">
        <v>26.591044444444446</v>
      </c>
      <c r="E9944" s="14">
        <v>3.363934969327588</v>
      </c>
      <c r="F9944" s="14">
        <v>0</v>
      </c>
    </row>
    <row r="9945" spans="1:6" x14ac:dyDescent="0.3">
      <c r="A9945" s="425">
        <v>51580</v>
      </c>
      <c r="B9945" s="12">
        <v>79</v>
      </c>
      <c r="C9945" s="426">
        <v>7.8611111111111107</v>
      </c>
      <c r="D9945" s="426">
        <v>26.480111111111114</v>
      </c>
      <c r="E9945" s="14">
        <v>3.3191436403212284</v>
      </c>
      <c r="F9945" s="14">
        <v>0</v>
      </c>
    </row>
    <row r="9946" spans="1:6" x14ac:dyDescent="0.3">
      <c r="A9946" s="425">
        <v>51581</v>
      </c>
      <c r="B9946" s="12">
        <v>80</v>
      </c>
      <c r="C9946" s="426">
        <v>19.727777777777781</v>
      </c>
      <c r="D9946" s="426">
        <v>26.448822222222226</v>
      </c>
      <c r="E9946" s="14">
        <v>3.3066058070252335</v>
      </c>
      <c r="F9946" s="14">
        <v>0</v>
      </c>
    </row>
    <row r="9947" spans="1:6" x14ac:dyDescent="0.3">
      <c r="A9947" s="425">
        <v>51582</v>
      </c>
      <c r="B9947" s="12">
        <v>81</v>
      </c>
      <c r="C9947" s="426">
        <v>21.9375</v>
      </c>
      <c r="D9947" s="426">
        <v>26.229800000000004</v>
      </c>
      <c r="E9947" s="14">
        <v>3.2200139329365824</v>
      </c>
      <c r="F9947" s="14">
        <v>0</v>
      </c>
    </row>
    <row r="9948" spans="1:6" x14ac:dyDescent="0.3">
      <c r="A9948" s="425">
        <v>51583</v>
      </c>
      <c r="B9948" s="12">
        <v>82</v>
      </c>
      <c r="C9948" s="426">
        <v>12.483333333333333</v>
      </c>
      <c r="D9948" s="426">
        <v>26.539844444444448</v>
      </c>
      <c r="E9948" s="14">
        <v>3.343196261341701</v>
      </c>
      <c r="F9948" s="14">
        <v>0</v>
      </c>
    </row>
    <row r="9949" spans="1:6" x14ac:dyDescent="0.3">
      <c r="A9949" s="425">
        <v>51584</v>
      </c>
      <c r="B9949" s="12">
        <v>83</v>
      </c>
      <c r="C9949" s="426">
        <v>1.51</v>
      </c>
      <c r="D9949" s="426">
        <v>26.448822222222223</v>
      </c>
      <c r="E9949" s="14">
        <v>3.3066058070252335</v>
      </c>
      <c r="F9949" s="14">
        <v>0</v>
      </c>
    </row>
    <row r="9950" spans="1:6" x14ac:dyDescent="0.3">
      <c r="A9950" s="425">
        <v>51585</v>
      </c>
      <c r="B9950" s="12">
        <v>84</v>
      </c>
      <c r="C9950" s="426">
        <v>6.1111111111111107</v>
      </c>
      <c r="D9950" s="426">
        <v>26.497177777777779</v>
      </c>
      <c r="E9950" s="14">
        <v>3.3260001716164043</v>
      </c>
      <c r="F9950" s="14">
        <v>0</v>
      </c>
    </row>
    <row r="9951" spans="1:6" x14ac:dyDescent="0.3">
      <c r="A9951" s="425">
        <v>51586</v>
      </c>
      <c r="B9951" s="12">
        <v>85</v>
      </c>
      <c r="C9951" s="426">
        <v>5.625</v>
      </c>
      <c r="D9951" s="426">
        <v>26.610955555555556</v>
      </c>
      <c r="E9951" s="14">
        <v>3.3720305264747359</v>
      </c>
      <c r="F9951" s="14">
        <v>0</v>
      </c>
    </row>
    <row r="9952" spans="1:6" x14ac:dyDescent="0.3">
      <c r="A9952" s="425">
        <v>51587</v>
      </c>
      <c r="B9952" s="12">
        <v>86</v>
      </c>
      <c r="C9952" s="426">
        <v>9.7833333333333332</v>
      </c>
      <c r="D9952" s="426">
        <v>26.463044444444449</v>
      </c>
      <c r="E9952" s="14">
        <v>3.31229961452896</v>
      </c>
      <c r="F9952" s="14">
        <v>0</v>
      </c>
    </row>
    <row r="9953" spans="1:6" x14ac:dyDescent="0.3">
      <c r="A9953" s="425">
        <v>51588</v>
      </c>
      <c r="B9953" s="12">
        <v>87</v>
      </c>
      <c r="C9953" s="426">
        <v>0.35000000000000003</v>
      </c>
      <c r="D9953" s="426">
        <v>26.511400000000002</v>
      </c>
      <c r="E9953" s="14">
        <v>3.3317235059989345</v>
      </c>
      <c r="F9953" s="14">
        <v>0</v>
      </c>
    </row>
    <row r="9954" spans="1:6" x14ac:dyDescent="0.3">
      <c r="A9954" s="425">
        <v>51589</v>
      </c>
      <c r="B9954" s="12">
        <v>88</v>
      </c>
      <c r="C9954" s="426">
        <v>11.795000000000002</v>
      </c>
      <c r="D9954" s="426">
        <v>26.5626</v>
      </c>
      <c r="E9954" s="14">
        <v>3.3523995281445873</v>
      </c>
      <c r="F9954" s="14">
        <v>0</v>
      </c>
    </row>
    <row r="9955" spans="1:6" x14ac:dyDescent="0.3">
      <c r="A9955" s="425">
        <v>51590</v>
      </c>
      <c r="B9955" s="12">
        <v>89</v>
      </c>
      <c r="C9955" s="426">
        <v>4.21</v>
      </c>
      <c r="D9955" s="426">
        <v>26.608111111111114</v>
      </c>
      <c r="E9955" s="14">
        <v>3.3708729716157024</v>
      </c>
      <c r="F9955" s="14">
        <v>0</v>
      </c>
    </row>
    <row r="9956" spans="1:6" x14ac:dyDescent="0.3">
      <c r="A9956" s="425">
        <v>51591</v>
      </c>
      <c r="B9956" s="12">
        <v>90</v>
      </c>
      <c r="C9956" s="426">
        <v>2.8</v>
      </c>
      <c r="D9956" s="426">
        <v>26.426066666666671</v>
      </c>
      <c r="E9956" s="14">
        <v>3.2975137565263752</v>
      </c>
      <c r="F9956" s="14">
        <v>0</v>
      </c>
    </row>
    <row r="9957" spans="1:6" x14ac:dyDescent="0.3">
      <c r="A9957" s="425">
        <v>51592</v>
      </c>
      <c r="B9957" s="12">
        <v>91</v>
      </c>
      <c r="C9957" s="426">
        <v>7.9111111111111097</v>
      </c>
      <c r="D9957" s="426">
        <v>26.650777777777776</v>
      </c>
      <c r="E9957" s="14">
        <v>3.3602706987788382</v>
      </c>
      <c r="F9957" s="14">
        <v>0</v>
      </c>
    </row>
    <row r="9958" spans="1:6" x14ac:dyDescent="0.3">
      <c r="A9958" s="425">
        <v>51593</v>
      </c>
      <c r="B9958" s="12">
        <v>92</v>
      </c>
      <c r="C9958" s="426">
        <v>5.4562499999999998</v>
      </c>
      <c r="D9958" s="426">
        <v>26.579666666666668</v>
      </c>
      <c r="E9958" s="14">
        <v>3.3315536626747968</v>
      </c>
      <c r="F9958" s="14">
        <v>0</v>
      </c>
    </row>
    <row r="9959" spans="1:6" x14ac:dyDescent="0.3">
      <c r="A9959" s="425">
        <v>51594</v>
      </c>
      <c r="B9959" s="12">
        <v>93</v>
      </c>
      <c r="C9959" s="426">
        <v>4.3187499999999996</v>
      </c>
      <c r="D9959" s="426">
        <v>26.596733333333333</v>
      </c>
      <c r="E9959" s="14">
        <v>3.3384260245262194</v>
      </c>
      <c r="F9959" s="14">
        <v>0</v>
      </c>
    </row>
    <row r="9960" spans="1:6" x14ac:dyDescent="0.3">
      <c r="A9960" s="425">
        <v>51595</v>
      </c>
      <c r="B9960" s="12">
        <v>94</v>
      </c>
      <c r="C9960" s="426">
        <v>2.916666666666667</v>
      </c>
      <c r="D9960" s="426">
        <v>26.42037777777778</v>
      </c>
      <c r="E9960" s="14">
        <v>3.2680107884213543</v>
      </c>
      <c r="F9960" s="14">
        <v>0</v>
      </c>
    </row>
    <row r="9961" spans="1:6" x14ac:dyDescent="0.3">
      <c r="A9961" s="425">
        <v>51596</v>
      </c>
      <c r="B9961" s="12">
        <v>95</v>
      </c>
      <c r="C9961" s="426">
        <v>10.293749999999999</v>
      </c>
      <c r="D9961" s="426">
        <v>26.573977777777777</v>
      </c>
      <c r="E9961" s="14">
        <v>3.3292656415616806</v>
      </c>
      <c r="F9961" s="14">
        <v>0</v>
      </c>
    </row>
    <row r="9962" spans="1:6" x14ac:dyDescent="0.3">
      <c r="A9962" s="425">
        <v>51597</v>
      </c>
      <c r="B9962" s="12">
        <v>96</v>
      </c>
      <c r="C9962" s="426">
        <v>13.434999999999999</v>
      </c>
      <c r="D9962" s="426">
        <v>26.511400000000002</v>
      </c>
      <c r="E9962" s="14">
        <v>3.3041886009906789</v>
      </c>
      <c r="F9962" s="14">
        <v>0</v>
      </c>
    </row>
    <row r="9963" spans="1:6" x14ac:dyDescent="0.3">
      <c r="A9963" s="425">
        <v>51598</v>
      </c>
      <c r="B9963" s="12">
        <v>97</v>
      </c>
      <c r="C9963" s="426">
        <v>8.8062499999999986</v>
      </c>
      <c r="D9963" s="426">
        <v>26.29237777777778</v>
      </c>
      <c r="E9963" s="14">
        <v>3.2177310568444679</v>
      </c>
      <c r="F9963" s="14">
        <v>0</v>
      </c>
    </row>
    <row r="9964" spans="1:6" x14ac:dyDescent="0.3">
      <c r="A9964" s="425">
        <v>51599</v>
      </c>
      <c r="B9964" s="12">
        <v>98</v>
      </c>
      <c r="C9964" s="426">
        <v>13.922222222222222</v>
      </c>
      <c r="D9964" s="426">
        <v>26.400466666666667</v>
      </c>
      <c r="E9964" s="14">
        <v>3.2601438562824567</v>
      </c>
      <c r="F9964" s="14">
        <v>0</v>
      </c>
    </row>
    <row r="9965" spans="1:6" x14ac:dyDescent="0.3">
      <c r="A9965" s="425">
        <v>51600</v>
      </c>
      <c r="B9965" s="12">
        <v>99</v>
      </c>
      <c r="C9965" s="426">
        <v>5.1333333333333337</v>
      </c>
      <c r="D9965" s="426">
        <v>26.061977777777777</v>
      </c>
      <c r="E9965" s="14">
        <v>3.1289715764186097</v>
      </c>
      <c r="F9965" s="14">
        <v>0</v>
      </c>
    </row>
    <row r="9966" spans="1:6" x14ac:dyDescent="0.3">
      <c r="A9966" s="425">
        <v>51601</v>
      </c>
      <c r="B9966" s="12">
        <v>100</v>
      </c>
      <c r="C9966" s="426">
        <v>9.5749999999999993</v>
      </c>
      <c r="D9966" s="426">
        <v>26.201355555555558</v>
      </c>
      <c r="E9966" s="14">
        <v>3.1823983469223576</v>
      </c>
      <c r="F9966" s="14">
        <v>0</v>
      </c>
    </row>
    <row r="9967" spans="1:6" x14ac:dyDescent="0.3">
      <c r="A9967" s="425">
        <v>51602</v>
      </c>
      <c r="B9967" s="12">
        <v>101</v>
      </c>
      <c r="C9967" s="426">
        <v>9.1222222222222218</v>
      </c>
      <c r="D9967" s="426">
        <v>26.531311111111116</v>
      </c>
      <c r="E9967" s="14">
        <v>3.3121495350152972</v>
      </c>
      <c r="F9967" s="14">
        <v>0</v>
      </c>
    </row>
    <row r="9968" spans="1:6" x14ac:dyDescent="0.3">
      <c r="A9968" s="425">
        <v>51603</v>
      </c>
      <c r="B9968" s="12">
        <v>102</v>
      </c>
      <c r="C9968" s="426">
        <v>7.4149999999999991</v>
      </c>
      <c r="D9968" s="426">
        <v>26.44028888888889</v>
      </c>
      <c r="E9968" s="14">
        <v>3.2758945652759119</v>
      </c>
      <c r="F9968" s="14">
        <v>0</v>
      </c>
    </row>
    <row r="9969" spans="1:6" x14ac:dyDescent="0.3">
      <c r="A9969" s="425">
        <v>51604</v>
      </c>
      <c r="B9969" s="12">
        <v>103</v>
      </c>
      <c r="C9969" s="426">
        <v>7.1166666666666663</v>
      </c>
      <c r="D9969" s="426">
        <v>26.534155555555557</v>
      </c>
      <c r="E9969" s="14">
        <v>3.3132881915556802</v>
      </c>
      <c r="F9969" s="14">
        <v>0</v>
      </c>
    </row>
    <row r="9970" spans="1:6" x14ac:dyDescent="0.3">
      <c r="A9970" s="425">
        <v>51605</v>
      </c>
      <c r="B9970" s="12">
        <v>104</v>
      </c>
      <c r="C9970" s="426">
        <v>2.5812499999999998</v>
      </c>
      <c r="D9970" s="426">
        <v>26.5626</v>
      </c>
      <c r="E9970" s="14">
        <v>3.3246937469202513</v>
      </c>
      <c r="F9970" s="14">
        <v>0</v>
      </c>
    </row>
    <row r="9971" spans="1:6" x14ac:dyDescent="0.3">
      <c r="A9971" s="425">
        <v>51606</v>
      </c>
      <c r="B9971" s="12">
        <v>105</v>
      </c>
      <c r="C9971" s="426">
        <v>9.2187499999999982</v>
      </c>
      <c r="D9971" s="426">
        <v>26.44028888888889</v>
      </c>
      <c r="E9971" s="14">
        <v>3.2758945652759119</v>
      </c>
      <c r="F9971" s="14">
        <v>0</v>
      </c>
    </row>
    <row r="9972" spans="1:6" x14ac:dyDescent="0.3">
      <c r="A9972" s="425">
        <v>51607</v>
      </c>
      <c r="B9972" s="12">
        <v>106</v>
      </c>
      <c r="C9972" s="426">
        <v>10.08888888888889</v>
      </c>
      <c r="D9972" s="426">
        <v>26.383400000000002</v>
      </c>
      <c r="E9972" s="14">
        <v>3.2534141695039991</v>
      </c>
      <c r="F9972" s="14">
        <v>0</v>
      </c>
    </row>
    <row r="9973" spans="1:6" x14ac:dyDescent="0.3">
      <c r="A9973" s="425">
        <v>51608</v>
      </c>
      <c r="B9973" s="12">
        <v>107</v>
      </c>
      <c r="C9973" s="426">
        <v>9.7687499999999989</v>
      </c>
      <c r="D9973" s="426">
        <v>26.431755555555554</v>
      </c>
      <c r="E9973" s="14">
        <v>3.2725137403783506</v>
      </c>
      <c r="F9973" s="14">
        <v>0</v>
      </c>
    </row>
    <row r="9974" spans="1:6" x14ac:dyDescent="0.3">
      <c r="A9974" s="425">
        <v>51609</v>
      </c>
      <c r="B9974" s="12">
        <v>108</v>
      </c>
      <c r="C9974" s="426">
        <v>6.15</v>
      </c>
      <c r="D9974" s="426">
        <v>26.622333333333337</v>
      </c>
      <c r="E9974" s="14">
        <v>3.3487579201791542</v>
      </c>
      <c r="F9974" s="14">
        <v>0</v>
      </c>
    </row>
    <row r="9975" spans="1:6" x14ac:dyDescent="0.3">
      <c r="A9975" s="425">
        <v>51610</v>
      </c>
      <c r="B9975" s="12">
        <v>109</v>
      </c>
      <c r="C9975" s="426">
        <v>4.9222222222222225</v>
      </c>
      <c r="D9975" s="426">
        <v>26.471577777777778</v>
      </c>
      <c r="E9975" s="14">
        <v>3.2883174195499554</v>
      </c>
      <c r="F9975" s="14">
        <v>0</v>
      </c>
    </row>
    <row r="9976" spans="1:6" x14ac:dyDescent="0.3">
      <c r="A9976" s="425">
        <v>51611</v>
      </c>
      <c r="B9976" s="12">
        <v>110</v>
      </c>
      <c r="C9976" s="426">
        <v>1.3875</v>
      </c>
      <c r="D9976" s="426">
        <v>26.531311111111112</v>
      </c>
      <c r="E9976" s="14">
        <v>3.3121495350152963</v>
      </c>
      <c r="F9976" s="14">
        <v>0</v>
      </c>
    </row>
    <row r="9977" spans="1:6" x14ac:dyDescent="0.3">
      <c r="A9977" s="425">
        <v>51612</v>
      </c>
      <c r="B9977" s="12">
        <v>111</v>
      </c>
      <c r="C9977" s="426">
        <v>2.2624999999999997</v>
      </c>
      <c r="D9977" s="426">
        <v>26.500022222222224</v>
      </c>
      <c r="E9977" s="14">
        <v>3.2996470841447385</v>
      </c>
      <c r="F9977" s="14">
        <v>0</v>
      </c>
    </row>
    <row r="9978" spans="1:6" x14ac:dyDescent="0.3">
      <c r="A9978" s="425">
        <v>51613</v>
      </c>
      <c r="B9978" s="12">
        <v>112</v>
      </c>
      <c r="C9978" s="426">
        <v>2.8444444444444446</v>
      </c>
      <c r="D9978" s="426">
        <v>26.42037777777778</v>
      </c>
      <c r="E9978" s="14">
        <v>3.2680107884213543</v>
      </c>
      <c r="F9978" s="14">
        <v>0</v>
      </c>
    </row>
    <row r="9979" spans="1:6" x14ac:dyDescent="0.3">
      <c r="A9979" s="425">
        <v>51614</v>
      </c>
      <c r="B9979" s="12">
        <v>113</v>
      </c>
      <c r="C9979" s="426">
        <v>3.2937499999999997</v>
      </c>
      <c r="D9979" s="426">
        <v>26.297000000000001</v>
      </c>
      <c r="E9979" s="14">
        <v>3.2195346350329568</v>
      </c>
      <c r="F9979" s="14">
        <v>0</v>
      </c>
    </row>
    <row r="9980" spans="1:6" x14ac:dyDescent="0.3">
      <c r="A9980" s="425">
        <v>51615</v>
      </c>
      <c r="B9980" s="12">
        <v>114</v>
      </c>
      <c r="C9980" s="426">
        <v>5.2555555555555555</v>
      </c>
      <c r="D9980" s="426">
        <v>26.2746</v>
      </c>
      <c r="E9980" s="14">
        <v>3.2108026374170966</v>
      </c>
      <c r="F9980" s="14">
        <v>0</v>
      </c>
    </row>
    <row r="9981" spans="1:6" x14ac:dyDescent="0.3">
      <c r="A9981" s="425">
        <v>51616</v>
      </c>
      <c r="B9981" s="12">
        <v>115</v>
      </c>
      <c r="C9981" s="426">
        <v>11.56111111111111</v>
      </c>
      <c r="D9981" s="426">
        <v>26.343577777777778</v>
      </c>
      <c r="E9981" s="14">
        <v>3.2377596179196999</v>
      </c>
      <c r="F9981" s="14">
        <v>0</v>
      </c>
    </row>
    <row r="9982" spans="1:6" x14ac:dyDescent="0.3">
      <c r="A9982" s="425">
        <v>51617</v>
      </c>
      <c r="B9982" s="12">
        <v>116</v>
      </c>
      <c r="C9982" s="426">
        <v>15.722222222222221</v>
      </c>
      <c r="D9982" s="426">
        <v>26.287399999999998</v>
      </c>
      <c r="E9982" s="14">
        <v>3.2157897523991839</v>
      </c>
      <c r="F9982" s="14">
        <v>0</v>
      </c>
    </row>
    <row r="9983" spans="1:6" x14ac:dyDescent="0.3">
      <c r="A9983" s="425">
        <v>51618</v>
      </c>
      <c r="B9983" s="12">
        <v>117</v>
      </c>
      <c r="C9983" s="426">
        <v>4.7222222222222223</v>
      </c>
      <c r="D9983" s="426">
        <v>26.340733333333336</v>
      </c>
      <c r="E9983" s="14">
        <v>3.2366440079772341</v>
      </c>
      <c r="F9983" s="14">
        <v>0</v>
      </c>
    </row>
    <row r="9984" spans="1:6" x14ac:dyDescent="0.3">
      <c r="A9984" s="425">
        <v>51619</v>
      </c>
      <c r="B9984" s="12">
        <v>118</v>
      </c>
      <c r="C9984" s="426">
        <v>8.6785714285714288</v>
      </c>
      <c r="D9984" s="426">
        <v>26.280999999999999</v>
      </c>
      <c r="E9984" s="14">
        <v>3.2132953290947079</v>
      </c>
      <c r="F9984" s="14">
        <v>0</v>
      </c>
    </row>
    <row r="9985" spans="1:6" x14ac:dyDescent="0.3">
      <c r="A9985" s="425">
        <v>51620</v>
      </c>
      <c r="B9985" s="12">
        <v>119</v>
      </c>
      <c r="C9985" s="426">
        <v>4.04</v>
      </c>
      <c r="D9985" s="426">
        <v>26.421800000000001</v>
      </c>
      <c r="E9985" s="14">
        <v>3.2685733565715216</v>
      </c>
      <c r="F9985" s="14">
        <v>0</v>
      </c>
    </row>
    <row r="9986" spans="1:6" x14ac:dyDescent="0.3">
      <c r="A9986" s="425">
        <v>51621</v>
      </c>
      <c r="B9986" s="12">
        <v>120</v>
      </c>
      <c r="C9986" s="426">
        <v>4.2666666666666657</v>
      </c>
      <c r="D9986" s="426">
        <v>26.329355555555559</v>
      </c>
      <c r="E9986" s="14">
        <v>3.2321849957355804</v>
      </c>
      <c r="F9986" s="14">
        <v>0</v>
      </c>
    </row>
    <row r="9987" spans="1:6" x14ac:dyDescent="0.3">
      <c r="A9987" s="425">
        <v>51622</v>
      </c>
      <c r="B9987" s="12">
        <v>121</v>
      </c>
      <c r="C9987" s="426">
        <v>3.0562500000000004</v>
      </c>
      <c r="D9987" s="426">
        <v>26.494333333333334</v>
      </c>
      <c r="E9987" s="14">
        <v>3.2699002410673761</v>
      </c>
      <c r="F9987" s="14">
        <v>0</v>
      </c>
    </row>
    <row r="9988" spans="1:6" x14ac:dyDescent="0.3">
      <c r="A9988" s="425">
        <v>51623</v>
      </c>
      <c r="B9988" s="12">
        <v>122</v>
      </c>
      <c r="C9988" s="426">
        <v>8.1187500000000004</v>
      </c>
      <c r="D9988" s="426">
        <v>26.278155555555557</v>
      </c>
      <c r="E9988" s="14">
        <v>3.1854190252665346</v>
      </c>
      <c r="F9988" s="14">
        <v>0</v>
      </c>
    </row>
    <row r="9989" spans="1:6" x14ac:dyDescent="0.3">
      <c r="A9989" s="425">
        <v>51624</v>
      </c>
      <c r="B9989" s="12">
        <v>123</v>
      </c>
      <c r="C9989" s="426">
        <v>5.9499999999999993</v>
      </c>
      <c r="D9989" s="426">
        <v>26.565444444444445</v>
      </c>
      <c r="E9989" s="14">
        <v>3.2981209005344119</v>
      </c>
      <c r="F9989" s="14">
        <v>0</v>
      </c>
    </row>
    <row r="9990" spans="1:6" x14ac:dyDescent="0.3">
      <c r="A9990" s="425">
        <v>51625</v>
      </c>
      <c r="B9990" s="12">
        <v>124</v>
      </c>
      <c r="C9990" s="426">
        <v>5.6187500000000004</v>
      </c>
      <c r="D9990" s="426">
        <v>26.599577777777782</v>
      </c>
      <c r="E9990" s="14">
        <v>3.3117428568271534</v>
      </c>
      <c r="F9990" s="14">
        <v>0</v>
      </c>
    </row>
    <row r="9991" spans="1:6" x14ac:dyDescent="0.3">
      <c r="A9991" s="425">
        <v>51626</v>
      </c>
      <c r="B9991" s="12">
        <v>125</v>
      </c>
      <c r="C9991" s="426">
        <v>3.6062499999999997</v>
      </c>
      <c r="D9991" s="426">
        <v>26.653622222222221</v>
      </c>
      <c r="E9991" s="14">
        <v>3.3334120166477414</v>
      </c>
      <c r="F9991" s="14">
        <v>0</v>
      </c>
    </row>
    <row r="9992" spans="1:6" x14ac:dyDescent="0.3">
      <c r="A9992" s="425">
        <v>51627</v>
      </c>
      <c r="B9992" s="12">
        <v>126</v>
      </c>
      <c r="C9992" s="426">
        <v>6.0142857142857151</v>
      </c>
      <c r="D9992" s="426">
        <v>26.525622222222225</v>
      </c>
      <c r="E9992" s="14">
        <v>3.2822909801531628</v>
      </c>
      <c r="F9992" s="14">
        <v>0</v>
      </c>
    </row>
    <row r="9993" spans="1:6" x14ac:dyDescent="0.3">
      <c r="A9993" s="425">
        <v>51628</v>
      </c>
      <c r="B9993" s="12">
        <v>127</v>
      </c>
      <c r="C9993" s="426">
        <v>15.559999999999999</v>
      </c>
      <c r="D9993" s="426">
        <v>26.426066666666667</v>
      </c>
      <c r="E9993" s="14">
        <v>3.2430093969143683</v>
      </c>
      <c r="F9993" s="14">
        <v>0</v>
      </c>
    </row>
    <row r="9994" spans="1:6" x14ac:dyDescent="0.3">
      <c r="A9994" s="425">
        <v>51629</v>
      </c>
      <c r="B9994" s="12">
        <v>128</v>
      </c>
      <c r="C9994" s="426">
        <v>12.84375</v>
      </c>
      <c r="D9994" s="426">
        <v>26.269622222222221</v>
      </c>
      <c r="E9994" s="14">
        <v>3.1821245318563975</v>
      </c>
      <c r="F9994" s="14">
        <v>0</v>
      </c>
    </row>
    <row r="9995" spans="1:6" x14ac:dyDescent="0.3">
      <c r="A9995" s="425">
        <v>51630</v>
      </c>
      <c r="B9995" s="12">
        <v>129</v>
      </c>
      <c r="C9995" s="426">
        <v>3.4111111111111114</v>
      </c>
      <c r="D9995" s="426">
        <v>26.533799999999999</v>
      </c>
      <c r="E9995" s="14">
        <v>3.285536291940732</v>
      </c>
      <c r="F9995" s="14">
        <v>0</v>
      </c>
    </row>
    <row r="9996" spans="1:6" x14ac:dyDescent="0.3">
      <c r="A9996" s="425">
        <v>51631</v>
      </c>
      <c r="B9996" s="12">
        <v>130</v>
      </c>
      <c r="C9996" s="426">
        <v>5.6277777777777773</v>
      </c>
      <c r="D9996" s="426">
        <v>26.312288888888894</v>
      </c>
      <c r="E9996" s="14">
        <v>3.1986275331264626</v>
      </c>
      <c r="F9996" s="14">
        <v>0</v>
      </c>
    </row>
    <row r="9997" spans="1:6" x14ac:dyDescent="0.3">
      <c r="A9997" s="425">
        <v>51632</v>
      </c>
      <c r="B9997" s="12">
        <v>131</v>
      </c>
      <c r="C9997" s="426">
        <v>17.3</v>
      </c>
      <c r="D9997" s="426">
        <v>26.107488888888888</v>
      </c>
      <c r="E9997" s="14">
        <v>3.1201078730487679</v>
      </c>
      <c r="F9997" s="14">
        <v>0</v>
      </c>
    </row>
    <row r="9998" spans="1:6" x14ac:dyDescent="0.3">
      <c r="A9998" s="425">
        <v>51633</v>
      </c>
      <c r="B9998" s="12">
        <v>132</v>
      </c>
      <c r="C9998" s="426">
        <v>25.466666666666665</v>
      </c>
      <c r="D9998" s="426">
        <v>26.191400000000002</v>
      </c>
      <c r="E9998" s="14">
        <v>3.1520670824497117</v>
      </c>
      <c r="F9998" s="14">
        <v>0</v>
      </c>
    </row>
    <row r="9999" spans="1:6" x14ac:dyDescent="0.3">
      <c r="A9999" s="425">
        <v>51634</v>
      </c>
      <c r="B9999" s="12">
        <v>133</v>
      </c>
      <c r="C9999" s="426">
        <v>14.129999999999999</v>
      </c>
      <c r="D9999" s="426">
        <v>26.207044444444449</v>
      </c>
      <c r="E9999" s="14">
        <v>3.1580580941010279</v>
      </c>
      <c r="F9999" s="14">
        <v>0</v>
      </c>
    </row>
    <row r="10000" spans="1:6" x14ac:dyDescent="0.3">
      <c r="A10000" s="425">
        <v>51635</v>
      </c>
      <c r="B10000" s="12">
        <v>134</v>
      </c>
      <c r="C10000" s="426">
        <v>19.899999999999999</v>
      </c>
      <c r="D10000" s="426">
        <v>26.121711111111111</v>
      </c>
      <c r="E10000" s="14">
        <v>3.1255040183190972</v>
      </c>
      <c r="F10000" s="14">
        <v>0</v>
      </c>
    </row>
    <row r="10001" spans="1:6" x14ac:dyDescent="0.3">
      <c r="A10001" s="425">
        <v>51636</v>
      </c>
      <c r="B10001" s="12">
        <v>135</v>
      </c>
      <c r="C10001" s="426">
        <v>13.175000000000001</v>
      </c>
      <c r="D10001" s="426">
        <v>26.300911111111112</v>
      </c>
      <c r="E10001" s="14">
        <v>3.1942192668209115</v>
      </c>
      <c r="F10001" s="14">
        <v>0</v>
      </c>
    </row>
    <row r="10002" spans="1:6" x14ac:dyDescent="0.3">
      <c r="A10002" s="425">
        <v>51637</v>
      </c>
      <c r="B10002" s="12">
        <v>136</v>
      </c>
      <c r="C10002" s="426">
        <v>10.9125</v>
      </c>
      <c r="D10002" s="426">
        <v>26.238333333333337</v>
      </c>
      <c r="E10002" s="14">
        <v>3.1700708231139854</v>
      </c>
      <c r="F10002" s="14">
        <v>0</v>
      </c>
    </row>
    <row r="10003" spans="1:6" x14ac:dyDescent="0.3">
      <c r="A10003" s="425">
        <v>51638</v>
      </c>
      <c r="B10003" s="12">
        <v>137</v>
      </c>
      <c r="C10003" s="426">
        <v>4.3049999999999997</v>
      </c>
      <c r="D10003" s="426">
        <v>26.147311111111112</v>
      </c>
      <c r="E10003" s="14">
        <v>3.1352383288397863</v>
      </c>
      <c r="F10003" s="14">
        <v>0</v>
      </c>
    </row>
    <row r="10004" spans="1:6" x14ac:dyDescent="0.3">
      <c r="A10004" s="425">
        <v>51639</v>
      </c>
      <c r="B10004" s="12">
        <v>138</v>
      </c>
      <c r="C10004" s="426">
        <v>19.018749999999997</v>
      </c>
      <c r="D10004" s="426">
        <v>26.351399999999998</v>
      </c>
      <c r="E10004" s="14">
        <v>3.2138224021063646</v>
      </c>
      <c r="F10004" s="14">
        <v>0</v>
      </c>
    </row>
    <row r="10005" spans="1:6" x14ac:dyDescent="0.3">
      <c r="A10005" s="425">
        <v>51640</v>
      </c>
      <c r="B10005" s="12">
        <v>139</v>
      </c>
      <c r="C10005" s="426">
        <v>8.3350000000000009</v>
      </c>
      <c r="D10005" s="426">
        <v>26.534155555555557</v>
      </c>
      <c r="E10005" s="14">
        <v>3.28567745662605</v>
      </c>
      <c r="F10005" s="14">
        <v>0</v>
      </c>
    </row>
    <row r="10006" spans="1:6" x14ac:dyDescent="0.3">
      <c r="A10006" s="425">
        <v>51641</v>
      </c>
      <c r="B10006" s="12">
        <v>140</v>
      </c>
      <c r="C10006" s="426">
        <v>8.90625</v>
      </c>
      <c r="D10006" s="426">
        <v>26.286688888888889</v>
      </c>
      <c r="E10006" s="14">
        <v>3.1887165711565975</v>
      </c>
      <c r="F10006" s="14">
        <v>0</v>
      </c>
    </row>
    <row r="10007" spans="1:6" x14ac:dyDescent="0.3">
      <c r="A10007" s="425">
        <v>51642</v>
      </c>
      <c r="B10007" s="12">
        <v>141</v>
      </c>
      <c r="C10007" s="426">
        <v>12.31875</v>
      </c>
      <c r="D10007" s="426">
        <v>26.235488888888888</v>
      </c>
      <c r="E10007" s="14">
        <v>3.1689770641618553</v>
      </c>
      <c r="F10007" s="14">
        <v>0</v>
      </c>
    </row>
    <row r="10008" spans="1:6" x14ac:dyDescent="0.3">
      <c r="A10008" s="425">
        <v>51643</v>
      </c>
      <c r="B10008" s="12">
        <v>142</v>
      </c>
      <c r="C10008" s="426">
        <v>11.556249999999999</v>
      </c>
      <c r="D10008" s="426">
        <v>26.044911111111112</v>
      </c>
      <c r="E10008" s="14">
        <v>3.0964648827085055</v>
      </c>
      <c r="F10008" s="14">
        <v>0</v>
      </c>
    </row>
    <row r="10009" spans="1:6" x14ac:dyDescent="0.3">
      <c r="A10009" s="425">
        <v>51644</v>
      </c>
      <c r="B10009" s="12">
        <v>143</v>
      </c>
      <c r="C10009" s="426">
        <v>10.292857142857143</v>
      </c>
      <c r="D10009" s="426">
        <v>26.391933333333334</v>
      </c>
      <c r="E10009" s="14">
        <v>3.2296376552766901</v>
      </c>
      <c r="F10009" s="14">
        <v>0</v>
      </c>
    </row>
    <row r="10010" spans="1:6" x14ac:dyDescent="0.3">
      <c r="A10010" s="425">
        <v>51645</v>
      </c>
      <c r="B10010" s="12">
        <v>144</v>
      </c>
      <c r="C10010" s="426">
        <v>8.2900000000000009</v>
      </c>
      <c r="D10010" s="426">
        <v>26.152999999999999</v>
      </c>
      <c r="E10010" s="14">
        <v>3.1374052211626595</v>
      </c>
      <c r="F10010" s="14">
        <v>0</v>
      </c>
    </row>
    <row r="10011" spans="1:6" x14ac:dyDescent="0.3">
      <c r="A10011" s="425">
        <v>51646</v>
      </c>
      <c r="B10011" s="12">
        <v>145</v>
      </c>
      <c r="C10011" s="426">
        <v>7.6055555555555561</v>
      </c>
      <c r="D10011" s="426">
        <v>26.030688888888889</v>
      </c>
      <c r="E10011" s="14">
        <v>3.0911141888741485</v>
      </c>
      <c r="F10011" s="14">
        <v>0</v>
      </c>
    </row>
    <row r="10012" spans="1:6" x14ac:dyDescent="0.3">
      <c r="A10012" s="425">
        <v>51647</v>
      </c>
      <c r="B10012" s="12">
        <v>146</v>
      </c>
      <c r="C10012" s="426">
        <v>19.259999999999998</v>
      </c>
      <c r="D10012" s="426">
        <v>26.161533333333338</v>
      </c>
      <c r="E10012" s="14">
        <v>3.1406580919246934</v>
      </c>
      <c r="F10012" s="14">
        <v>0</v>
      </c>
    </row>
    <row r="10013" spans="1:6" x14ac:dyDescent="0.3">
      <c r="A10013" s="425">
        <v>51648</v>
      </c>
      <c r="B10013" s="12">
        <v>147</v>
      </c>
      <c r="C10013" s="426">
        <v>11.94375</v>
      </c>
      <c r="D10013" s="426">
        <v>26.135933333333334</v>
      </c>
      <c r="E10013" s="14">
        <v>3.1309085945761139</v>
      </c>
      <c r="F10013" s="14">
        <v>0</v>
      </c>
    </row>
    <row r="10014" spans="1:6" x14ac:dyDescent="0.3">
      <c r="A10014" s="425">
        <v>51649</v>
      </c>
      <c r="B10014" s="12">
        <v>148</v>
      </c>
      <c r="C10014" s="426">
        <v>10.8125</v>
      </c>
      <c r="D10014" s="426">
        <v>26.161533333333338</v>
      </c>
      <c r="E10014" s="14">
        <v>3.1406580919246934</v>
      </c>
      <c r="F10014" s="14">
        <v>0</v>
      </c>
    </row>
    <row r="10015" spans="1:6" x14ac:dyDescent="0.3">
      <c r="A10015" s="425">
        <v>51650</v>
      </c>
      <c r="B10015" s="12">
        <v>149</v>
      </c>
      <c r="C10015" s="426">
        <v>12.735714285714286</v>
      </c>
      <c r="D10015" s="426">
        <v>26.050599999999999</v>
      </c>
      <c r="E10015" s="14">
        <v>3.098607514029041</v>
      </c>
      <c r="F10015" s="14">
        <v>0</v>
      </c>
    </row>
    <row r="10016" spans="1:6" x14ac:dyDescent="0.3">
      <c r="A10016" s="425">
        <v>51651</v>
      </c>
      <c r="B10016" s="12">
        <v>150</v>
      </c>
      <c r="C10016" s="426">
        <v>19.162500000000005</v>
      </c>
      <c r="D10016" s="426">
        <v>26.013622222222224</v>
      </c>
      <c r="E10016" s="14">
        <v>3.0847044476611702</v>
      </c>
      <c r="F10016" s="14">
        <v>0</v>
      </c>
    </row>
    <row r="10017" spans="1:6" x14ac:dyDescent="0.3">
      <c r="A10017" s="425">
        <v>51652</v>
      </c>
      <c r="B10017" s="12">
        <v>151</v>
      </c>
      <c r="C10017" s="426">
        <v>7.7777777777777777</v>
      </c>
      <c r="D10017" s="426">
        <v>26.007933333333334</v>
      </c>
      <c r="E10017" s="14">
        <v>3.082570554857103</v>
      </c>
      <c r="F10017" s="14">
        <v>0</v>
      </c>
    </row>
    <row r="10018" spans="1:6" x14ac:dyDescent="0.3">
      <c r="A10018" s="425">
        <v>51653</v>
      </c>
      <c r="B10018" s="12">
        <v>152</v>
      </c>
      <c r="C10018" s="426">
        <v>15.206249999999999</v>
      </c>
      <c r="D10018" s="426">
        <v>26.098955555555555</v>
      </c>
      <c r="E10018" s="14">
        <v>3.0906820105066148</v>
      </c>
      <c r="F10018" s="14">
        <v>0</v>
      </c>
    </row>
    <row r="10019" spans="1:6" x14ac:dyDescent="0.3">
      <c r="A10019" s="425">
        <v>51654</v>
      </c>
      <c r="B10019" s="12">
        <v>153</v>
      </c>
      <c r="C10019" s="426">
        <v>15.865000000000004</v>
      </c>
      <c r="D10019" s="426">
        <v>25.922599999999999</v>
      </c>
      <c r="E10019" s="14">
        <v>3.0250868749527942</v>
      </c>
      <c r="F10019" s="14">
        <v>0</v>
      </c>
    </row>
    <row r="10020" spans="1:6" x14ac:dyDescent="0.3">
      <c r="A10020" s="425">
        <v>51655</v>
      </c>
      <c r="B10020" s="12">
        <v>154</v>
      </c>
      <c r="C10020" s="426">
        <v>11.824999999999999</v>
      </c>
      <c r="D10020" s="426">
        <v>25.945355555555555</v>
      </c>
      <c r="E10020" s="14">
        <v>3.0334788835754889</v>
      </c>
      <c r="F10020" s="14">
        <v>0</v>
      </c>
    </row>
    <row r="10021" spans="1:6" x14ac:dyDescent="0.3">
      <c r="A10021" s="425">
        <v>51656</v>
      </c>
      <c r="B10021" s="12">
        <v>155</v>
      </c>
      <c r="C10021" s="426">
        <v>13.849999999999998</v>
      </c>
      <c r="D10021" s="426">
        <v>25.899844444444447</v>
      </c>
      <c r="E10021" s="14">
        <v>3.0167161117873538</v>
      </c>
      <c r="F10021" s="14">
        <v>0</v>
      </c>
    </row>
    <row r="10022" spans="1:6" x14ac:dyDescent="0.3">
      <c r="A10022" s="425">
        <v>51657</v>
      </c>
      <c r="B10022" s="12">
        <v>156</v>
      </c>
      <c r="C10022" s="426">
        <v>12.783333333333333</v>
      </c>
      <c r="D10022" s="426">
        <v>26.170066666666671</v>
      </c>
      <c r="E10022" s="14">
        <v>3.1174945568641119</v>
      </c>
      <c r="F10022" s="14">
        <v>0</v>
      </c>
    </row>
    <row r="10023" spans="1:6" x14ac:dyDescent="0.3">
      <c r="A10023" s="425">
        <v>51658</v>
      </c>
      <c r="B10023" s="12">
        <v>157</v>
      </c>
      <c r="C10023" s="426">
        <v>9.7375000000000007</v>
      </c>
      <c r="D10023" s="426">
        <v>26.255400000000002</v>
      </c>
      <c r="E10023" s="14">
        <v>3.1499460323339079</v>
      </c>
      <c r="F10023" s="14">
        <v>0</v>
      </c>
    </row>
    <row r="10024" spans="1:6" x14ac:dyDescent="0.3">
      <c r="A10024" s="425">
        <v>51659</v>
      </c>
      <c r="B10024" s="12">
        <v>158</v>
      </c>
      <c r="C10024" s="426">
        <v>9.004999999999999</v>
      </c>
      <c r="D10024" s="426">
        <v>26.147311111111115</v>
      </c>
      <c r="E10024" s="14">
        <v>3.108891788261301</v>
      </c>
      <c r="F10024" s="14">
        <v>0</v>
      </c>
    </row>
    <row r="10025" spans="1:6" x14ac:dyDescent="0.3">
      <c r="A10025" s="425">
        <v>51660</v>
      </c>
      <c r="B10025" s="12">
        <v>159</v>
      </c>
      <c r="C10025" s="426">
        <v>15.144444444444446</v>
      </c>
      <c r="D10025" s="426">
        <v>26.081888888888887</v>
      </c>
      <c r="E10025" s="14">
        <v>3.084278093692375</v>
      </c>
      <c r="F10025" s="14">
        <v>0</v>
      </c>
    </row>
    <row r="10026" spans="1:6" x14ac:dyDescent="0.3">
      <c r="A10026" s="425">
        <v>51661</v>
      </c>
      <c r="B10026" s="12">
        <v>160</v>
      </c>
      <c r="C10026" s="426">
        <v>11.975</v>
      </c>
      <c r="D10026" s="426">
        <v>25.93397777777778</v>
      </c>
      <c r="E10026" s="14">
        <v>3.029280222460164</v>
      </c>
      <c r="F10026" s="14">
        <v>0</v>
      </c>
    </row>
    <row r="10027" spans="1:6" x14ac:dyDescent="0.3">
      <c r="A10027" s="425">
        <v>51662</v>
      </c>
      <c r="B10027" s="12">
        <v>161</v>
      </c>
      <c r="C10027" s="426">
        <v>15.075000000000001</v>
      </c>
      <c r="D10027" s="426">
        <v>26.118866666666669</v>
      </c>
      <c r="E10027" s="14">
        <v>3.0981684500951814</v>
      </c>
      <c r="F10027" s="14">
        <v>0</v>
      </c>
    </row>
    <row r="10028" spans="1:6" x14ac:dyDescent="0.3">
      <c r="A10028" s="425">
        <v>51663</v>
      </c>
      <c r="B10028" s="12">
        <v>162</v>
      </c>
      <c r="C10028" s="426">
        <v>12.430000000000001</v>
      </c>
      <c r="D10028" s="426">
        <v>25.962422222222223</v>
      </c>
      <c r="E10028" s="14">
        <v>3.0397868431685331</v>
      </c>
      <c r="F10028" s="14">
        <v>0</v>
      </c>
    </row>
    <row r="10029" spans="1:6" x14ac:dyDescent="0.3">
      <c r="A10029" s="425">
        <v>51664</v>
      </c>
      <c r="B10029" s="12">
        <v>163</v>
      </c>
      <c r="C10029" s="426">
        <v>18.388888888888889</v>
      </c>
      <c r="D10029" s="426">
        <v>25.979488888888888</v>
      </c>
      <c r="E10029" s="14">
        <v>3.0461067709891259</v>
      </c>
      <c r="F10029" s="14">
        <v>0</v>
      </c>
    </row>
    <row r="10030" spans="1:6" x14ac:dyDescent="0.3">
      <c r="A10030" s="425">
        <v>51665</v>
      </c>
      <c r="B10030" s="12">
        <v>164</v>
      </c>
      <c r="C10030" s="426">
        <v>7.43</v>
      </c>
      <c r="D10030" s="426">
        <v>25.976644444444446</v>
      </c>
      <c r="E10030" s="14">
        <v>3.045052618237909</v>
      </c>
      <c r="F10030" s="14">
        <v>0</v>
      </c>
    </row>
    <row r="10031" spans="1:6" x14ac:dyDescent="0.3">
      <c r="A10031" s="425">
        <v>51666</v>
      </c>
      <c r="B10031" s="12">
        <v>165</v>
      </c>
      <c r="C10031" s="426">
        <v>3.1444444444444448</v>
      </c>
      <c r="D10031" s="426">
        <v>26.11602222222222</v>
      </c>
      <c r="E10031" s="14">
        <v>3.0970979558917286</v>
      </c>
      <c r="F10031" s="14">
        <v>0</v>
      </c>
    </row>
    <row r="10032" spans="1:6" x14ac:dyDescent="0.3">
      <c r="A10032" s="425">
        <v>51667</v>
      </c>
      <c r="B10032" s="12">
        <v>166</v>
      </c>
      <c r="C10032" s="426">
        <v>1.3187500000000001</v>
      </c>
      <c r="D10032" s="426">
        <v>26.138777777777779</v>
      </c>
      <c r="E10032" s="14">
        <v>3.1056712738484888</v>
      </c>
      <c r="F10032" s="14">
        <v>0</v>
      </c>
    </row>
    <row r="10033" spans="1:6" x14ac:dyDescent="0.3">
      <c r="A10033" s="425">
        <v>51668</v>
      </c>
      <c r="B10033" s="12">
        <v>167</v>
      </c>
      <c r="C10033" s="426">
        <v>4.0333333333333332</v>
      </c>
      <c r="D10033" s="426">
        <v>25.831577777777781</v>
      </c>
      <c r="E10033" s="14">
        <v>2.9917311153719313</v>
      </c>
      <c r="F10033" s="14">
        <v>0</v>
      </c>
    </row>
    <row r="10034" spans="1:6" x14ac:dyDescent="0.3">
      <c r="A10034" s="425">
        <v>51669</v>
      </c>
      <c r="B10034" s="12">
        <v>168</v>
      </c>
      <c r="C10034" s="426">
        <v>10.185714285714287</v>
      </c>
      <c r="D10034" s="426">
        <v>25.902688888888889</v>
      </c>
      <c r="E10034" s="14">
        <v>3.0177612959357654</v>
      </c>
      <c r="F10034" s="14">
        <v>0</v>
      </c>
    </row>
    <row r="10035" spans="1:6" x14ac:dyDescent="0.3">
      <c r="A10035" s="425">
        <v>51670</v>
      </c>
      <c r="B10035" s="12">
        <v>169</v>
      </c>
      <c r="C10035" s="426">
        <v>14.016666666666667</v>
      </c>
      <c r="D10035" s="426">
        <v>25.848644444444446</v>
      </c>
      <c r="E10035" s="14">
        <v>2.9979594803233587</v>
      </c>
      <c r="F10035" s="14">
        <v>0</v>
      </c>
    </row>
    <row r="10036" spans="1:6" x14ac:dyDescent="0.3">
      <c r="A10036" s="425">
        <v>51671</v>
      </c>
      <c r="B10036" s="12">
        <v>170</v>
      </c>
      <c r="C10036" s="426">
        <v>12.484999999999999</v>
      </c>
      <c r="D10036" s="426">
        <v>25.905533333333334</v>
      </c>
      <c r="E10036" s="14">
        <v>3.0188068117989499</v>
      </c>
      <c r="F10036" s="14">
        <v>0</v>
      </c>
    </row>
    <row r="10037" spans="1:6" x14ac:dyDescent="0.3">
      <c r="A10037" s="425">
        <v>51672</v>
      </c>
      <c r="B10037" s="12">
        <v>171</v>
      </c>
      <c r="C10037" s="426">
        <v>25.110000000000003</v>
      </c>
      <c r="D10037" s="426">
        <v>25.69788888888889</v>
      </c>
      <c r="E10037" s="14">
        <v>2.943353713789949</v>
      </c>
      <c r="F10037" s="14">
        <v>0</v>
      </c>
    </row>
    <row r="10038" spans="1:6" x14ac:dyDescent="0.3">
      <c r="A10038" s="425">
        <v>51673</v>
      </c>
      <c r="B10038" s="12">
        <v>172</v>
      </c>
      <c r="C10038" s="426">
        <v>16.84375</v>
      </c>
      <c r="D10038" s="426">
        <v>25.894155555555557</v>
      </c>
      <c r="E10038" s="14">
        <v>3.0146267384944938</v>
      </c>
      <c r="F10038" s="14">
        <v>0</v>
      </c>
    </row>
    <row r="10039" spans="1:6" x14ac:dyDescent="0.3">
      <c r="A10039" s="425">
        <v>51674</v>
      </c>
      <c r="B10039" s="12">
        <v>173</v>
      </c>
      <c r="C10039" s="426">
        <v>9.0062500000000014</v>
      </c>
      <c r="D10039" s="426">
        <v>26.079044444444445</v>
      </c>
      <c r="E10039" s="14">
        <v>3.0832119431393239</v>
      </c>
      <c r="F10039" s="14">
        <v>0</v>
      </c>
    </row>
    <row r="10040" spans="1:6" x14ac:dyDescent="0.3">
      <c r="A10040" s="425">
        <v>51675</v>
      </c>
      <c r="B10040" s="12">
        <v>174</v>
      </c>
      <c r="C10040" s="426">
        <v>12.583333333333334</v>
      </c>
      <c r="D10040" s="426">
        <v>25.848644444444446</v>
      </c>
      <c r="E10040" s="14">
        <v>2.9979594803233574</v>
      </c>
      <c r="F10040" s="14">
        <v>0</v>
      </c>
    </row>
    <row r="10041" spans="1:6" x14ac:dyDescent="0.3">
      <c r="A10041" s="425">
        <v>51676</v>
      </c>
      <c r="B10041" s="12">
        <v>175</v>
      </c>
      <c r="C10041" s="426">
        <v>9.7062500000000007</v>
      </c>
      <c r="D10041" s="426">
        <v>25.746244444444443</v>
      </c>
      <c r="E10041" s="14">
        <v>2.9607677901912579</v>
      </c>
      <c r="F10041" s="14">
        <v>0</v>
      </c>
    </row>
    <row r="10042" spans="1:6" x14ac:dyDescent="0.3">
      <c r="A10042" s="425">
        <v>51677</v>
      </c>
      <c r="B10042" s="12">
        <v>176</v>
      </c>
      <c r="C10042" s="426">
        <v>24.727777777777778</v>
      </c>
      <c r="D10042" s="426">
        <v>25.586600000000004</v>
      </c>
      <c r="E10042" s="14">
        <v>2.9036368627998193</v>
      </c>
      <c r="F10042" s="14">
        <v>0</v>
      </c>
    </row>
    <row r="10043" spans="1:6" x14ac:dyDescent="0.3">
      <c r="A10043" s="425">
        <v>51678</v>
      </c>
      <c r="B10043" s="12">
        <v>177</v>
      </c>
      <c r="C10043" s="426">
        <v>14.915000000000001</v>
      </c>
      <c r="D10043" s="426">
        <v>25.905533333333334</v>
      </c>
      <c r="E10043" s="14">
        <v>3.0188068117989499</v>
      </c>
      <c r="F10043" s="14">
        <v>0</v>
      </c>
    </row>
    <row r="10044" spans="1:6" x14ac:dyDescent="0.3">
      <c r="A10044" s="425">
        <v>51679</v>
      </c>
      <c r="B10044" s="12">
        <v>178</v>
      </c>
      <c r="C10044" s="426">
        <v>11.699999999999998</v>
      </c>
      <c r="D10044" s="426">
        <v>25.942511111111113</v>
      </c>
      <c r="E10044" s="14">
        <v>3.0324287200232614</v>
      </c>
      <c r="F10044" s="14">
        <v>0</v>
      </c>
    </row>
    <row r="10045" spans="1:6" x14ac:dyDescent="0.3">
      <c r="A10045" s="425">
        <v>51680</v>
      </c>
      <c r="B10045" s="12">
        <v>179</v>
      </c>
      <c r="C10045" s="426">
        <v>1.9833333333333334</v>
      </c>
      <c r="D10045" s="426">
        <v>25.842955555555555</v>
      </c>
      <c r="E10045" s="14">
        <v>2.9958820348581314</v>
      </c>
      <c r="F10045" s="14">
        <v>0</v>
      </c>
    </row>
    <row r="10046" spans="1:6" x14ac:dyDescent="0.3">
      <c r="A10046" s="425">
        <v>51681</v>
      </c>
      <c r="B10046" s="12">
        <v>180</v>
      </c>
      <c r="C10046" s="426">
        <v>8.6999999999999993</v>
      </c>
      <c r="D10046" s="426">
        <v>25.732022222222223</v>
      </c>
      <c r="E10046" s="14">
        <v>2.955636117401629</v>
      </c>
      <c r="F10046" s="14">
        <v>0</v>
      </c>
    </row>
    <row r="10047" spans="1:6" x14ac:dyDescent="0.3">
      <c r="A10047" s="425">
        <v>51682</v>
      </c>
      <c r="B10047" s="12">
        <v>181</v>
      </c>
      <c r="C10047" s="426">
        <v>7.7950000000000017</v>
      </c>
      <c r="D10047" s="426">
        <v>25.621088888888888</v>
      </c>
      <c r="E10047" s="14">
        <v>2.9158915251560393</v>
      </c>
      <c r="F10047" s="14">
        <v>0</v>
      </c>
    </row>
    <row r="10048" spans="1:6" x14ac:dyDescent="0.3">
      <c r="A10048" s="425">
        <v>51683</v>
      </c>
      <c r="B10048" s="12">
        <v>182</v>
      </c>
      <c r="C10048" s="426">
        <v>13.324999999999999</v>
      </c>
      <c r="D10048" s="426">
        <v>25.669444444444444</v>
      </c>
      <c r="E10048" s="14">
        <v>2.9580118319938578</v>
      </c>
      <c r="F10048" s="14">
        <v>0</v>
      </c>
    </row>
    <row r="10049" spans="1:6" x14ac:dyDescent="0.3">
      <c r="A10049" s="425">
        <v>51684</v>
      </c>
      <c r="B10049" s="12">
        <v>183</v>
      </c>
      <c r="C10049" s="426">
        <v>10.938888888888888</v>
      </c>
      <c r="D10049" s="426">
        <v>25.459240000000001</v>
      </c>
      <c r="E10049" s="14">
        <v>2.8830272326553912</v>
      </c>
      <c r="F10049" s="14">
        <v>0</v>
      </c>
    </row>
    <row r="10050" spans="1:6" x14ac:dyDescent="0.3">
      <c r="A10050" s="425">
        <v>51685</v>
      </c>
      <c r="B10050" s="12">
        <v>184</v>
      </c>
      <c r="C10050" s="426">
        <v>16.055</v>
      </c>
      <c r="D10050" s="426">
        <v>25.4618</v>
      </c>
      <c r="E10050" s="14">
        <v>2.8839296057213257</v>
      </c>
      <c r="F10050" s="14">
        <v>0</v>
      </c>
    </row>
    <row r="10051" spans="1:6" x14ac:dyDescent="0.3">
      <c r="A10051" s="425">
        <v>51686</v>
      </c>
      <c r="B10051" s="12">
        <v>185</v>
      </c>
      <c r="C10051" s="426">
        <v>13.19375</v>
      </c>
      <c r="D10051" s="426">
        <v>25.635311111111115</v>
      </c>
      <c r="E10051" s="14">
        <v>2.9457129327927731</v>
      </c>
      <c r="F10051" s="14">
        <v>0</v>
      </c>
    </row>
    <row r="10052" spans="1:6" x14ac:dyDescent="0.3">
      <c r="A10052" s="425">
        <v>51687</v>
      </c>
      <c r="B10052" s="12">
        <v>186</v>
      </c>
      <c r="C10052" s="426">
        <v>12.775</v>
      </c>
      <c r="D10052" s="426">
        <v>25.48171111111111</v>
      </c>
      <c r="E10052" s="14">
        <v>2.8909571616540095</v>
      </c>
      <c r="F10052" s="14">
        <v>0</v>
      </c>
    </row>
    <row r="10053" spans="1:6" x14ac:dyDescent="0.3">
      <c r="A10053" s="425">
        <v>51688</v>
      </c>
      <c r="B10053" s="12">
        <v>187</v>
      </c>
      <c r="C10053" s="426">
        <v>16.331250000000001</v>
      </c>
      <c r="D10053" s="426">
        <v>25.551400000000001</v>
      </c>
      <c r="E10053" s="14">
        <v>2.9156807366395259</v>
      </c>
      <c r="F10053" s="14">
        <v>0</v>
      </c>
    </row>
    <row r="10054" spans="1:6" x14ac:dyDescent="0.3">
      <c r="A10054" s="425">
        <v>51689</v>
      </c>
      <c r="B10054" s="12">
        <v>188</v>
      </c>
      <c r="C10054" s="426">
        <v>2.8444444444444441</v>
      </c>
      <c r="D10054" s="426">
        <v>25.697319999999998</v>
      </c>
      <c r="E10054" s="14">
        <v>2.9680913529735227</v>
      </c>
      <c r="F10054" s="14">
        <v>0</v>
      </c>
    </row>
    <row r="10055" spans="1:6" x14ac:dyDescent="0.3">
      <c r="A10055" s="425">
        <v>51690</v>
      </c>
      <c r="B10055" s="12">
        <v>189</v>
      </c>
      <c r="C10055" s="426">
        <v>2.0833333333333335</v>
      </c>
      <c r="D10055" s="426">
        <v>25.623080000000002</v>
      </c>
      <c r="E10055" s="14">
        <v>2.9413174367718269</v>
      </c>
      <c r="F10055" s="14">
        <v>0</v>
      </c>
    </row>
    <row r="10056" spans="1:6" x14ac:dyDescent="0.3">
      <c r="A10056" s="425">
        <v>51691</v>
      </c>
      <c r="B10056" s="12">
        <v>190</v>
      </c>
      <c r="C10056" s="426">
        <v>6.7055555555555557</v>
      </c>
      <c r="D10056" s="426">
        <v>25.812519999999999</v>
      </c>
      <c r="E10056" s="14">
        <v>3.0100850149883658</v>
      </c>
      <c r="F10056" s="14">
        <v>0</v>
      </c>
    </row>
    <row r="10057" spans="1:6" x14ac:dyDescent="0.3">
      <c r="A10057" s="425">
        <v>51692</v>
      </c>
      <c r="B10057" s="12">
        <v>191</v>
      </c>
      <c r="C10057" s="426">
        <v>11.725</v>
      </c>
      <c r="D10057" s="426">
        <v>25.707560000000001</v>
      </c>
      <c r="E10057" s="14">
        <v>2.971802039279797</v>
      </c>
      <c r="F10057" s="14">
        <v>0</v>
      </c>
    </row>
    <row r="10058" spans="1:6" x14ac:dyDescent="0.3">
      <c r="A10058" s="425">
        <v>51693</v>
      </c>
      <c r="B10058" s="12">
        <v>192</v>
      </c>
      <c r="C10058" s="426">
        <v>8.56111111111111</v>
      </c>
      <c r="D10058" s="426">
        <v>25.697319999999998</v>
      </c>
      <c r="E10058" s="14">
        <v>2.9680913529735227</v>
      </c>
      <c r="F10058" s="14">
        <v>0</v>
      </c>
    </row>
    <row r="10059" spans="1:6" x14ac:dyDescent="0.3">
      <c r="A10059" s="425">
        <v>51694</v>
      </c>
      <c r="B10059" s="12">
        <v>193</v>
      </c>
      <c r="C10059" s="426">
        <v>6.7944444444444443</v>
      </c>
      <c r="D10059" s="426">
        <v>25.707560000000001</v>
      </c>
      <c r="E10059" s="14">
        <v>2.971802039279797</v>
      </c>
      <c r="F10059" s="14">
        <v>0</v>
      </c>
    </row>
    <row r="10060" spans="1:6" x14ac:dyDescent="0.3">
      <c r="A10060" s="425">
        <v>51695</v>
      </c>
      <c r="B10060" s="12">
        <v>194</v>
      </c>
      <c r="C10060" s="426">
        <v>8.1166666666666671</v>
      </c>
      <c r="D10060" s="426">
        <v>25.766439999999999</v>
      </c>
      <c r="E10060" s="14">
        <v>2.9932220588305416</v>
      </c>
      <c r="F10060" s="14">
        <v>0</v>
      </c>
    </row>
    <row r="10061" spans="1:6" x14ac:dyDescent="0.3">
      <c r="A10061" s="425">
        <v>51696</v>
      </c>
      <c r="B10061" s="12">
        <v>195</v>
      </c>
      <c r="C10061" s="426">
        <v>16.105555555555554</v>
      </c>
      <c r="D10061" s="426">
        <v>25.982333333333337</v>
      </c>
      <c r="E10061" s="14">
        <v>3.072984656879084</v>
      </c>
      <c r="F10061" s="14">
        <v>0</v>
      </c>
    </row>
    <row r="10062" spans="1:6" x14ac:dyDescent="0.3">
      <c r="A10062" s="425">
        <v>51697</v>
      </c>
      <c r="B10062" s="12">
        <v>196</v>
      </c>
      <c r="C10062" s="426">
        <v>5.6083333333333334</v>
      </c>
      <c r="D10062" s="426">
        <v>25.723488888888888</v>
      </c>
      <c r="E10062" s="14">
        <v>2.9775827732211613</v>
      </c>
      <c r="F10062" s="14">
        <v>0</v>
      </c>
    </row>
    <row r="10063" spans="1:6" x14ac:dyDescent="0.3">
      <c r="A10063" s="425">
        <v>51698</v>
      </c>
      <c r="B10063" s="12">
        <v>197</v>
      </c>
      <c r="C10063" s="426">
        <v>15.344444444444447</v>
      </c>
      <c r="D10063" s="426">
        <v>25.45412</v>
      </c>
      <c r="E10063" s="14">
        <v>2.8812232858781179</v>
      </c>
      <c r="F10063" s="14">
        <v>0</v>
      </c>
    </row>
    <row r="10064" spans="1:6" x14ac:dyDescent="0.3">
      <c r="A10064" s="425">
        <v>51699</v>
      </c>
      <c r="B10064" s="12">
        <v>198</v>
      </c>
      <c r="C10064" s="426">
        <v>5.5277777777777777</v>
      </c>
      <c r="D10064" s="426">
        <v>25.643560000000001</v>
      </c>
      <c r="E10064" s="14">
        <v>2.9486807944635762</v>
      </c>
      <c r="F10064" s="14">
        <v>0</v>
      </c>
    </row>
    <row r="10065" spans="1:6" x14ac:dyDescent="0.3">
      <c r="A10065" s="425">
        <v>51700</v>
      </c>
      <c r="B10065" s="12">
        <v>199</v>
      </c>
      <c r="C10065" s="426">
        <v>12.614999999999998</v>
      </c>
      <c r="D10065" s="426">
        <v>25.582120000000003</v>
      </c>
      <c r="E10065" s="14">
        <v>2.9266421897261297</v>
      </c>
      <c r="F10065" s="14">
        <v>0</v>
      </c>
    </row>
    <row r="10066" spans="1:6" x14ac:dyDescent="0.3">
      <c r="A10066" s="425">
        <v>51701</v>
      </c>
      <c r="B10066" s="12">
        <v>200</v>
      </c>
      <c r="C10066" s="426">
        <v>13.334999999999999</v>
      </c>
      <c r="D10066" s="426">
        <v>25.820200000000003</v>
      </c>
      <c r="E10066" s="14">
        <v>3.0129040103642795</v>
      </c>
      <c r="F10066" s="14">
        <v>0</v>
      </c>
    </row>
    <row r="10067" spans="1:6" x14ac:dyDescent="0.3">
      <c r="A10067" s="425">
        <v>51702</v>
      </c>
      <c r="B10067" s="12">
        <v>201</v>
      </c>
      <c r="C10067" s="426">
        <v>17.656249999999996</v>
      </c>
      <c r="D10067" s="426">
        <v>25.840679999999999</v>
      </c>
      <c r="E10067" s="14">
        <v>3.0204332191396612</v>
      </c>
      <c r="F10067" s="14">
        <v>0</v>
      </c>
    </row>
    <row r="10068" spans="1:6" x14ac:dyDescent="0.3">
      <c r="A10068" s="425">
        <v>51703</v>
      </c>
      <c r="B10068" s="12">
        <v>202</v>
      </c>
      <c r="C10068" s="426">
        <v>3.9187500000000002</v>
      </c>
      <c r="D10068" s="426">
        <v>25.63588</v>
      </c>
      <c r="E10068" s="14">
        <v>2.9459175234785873</v>
      </c>
      <c r="F10068" s="14">
        <v>0</v>
      </c>
    </row>
    <row r="10069" spans="1:6" x14ac:dyDescent="0.3">
      <c r="A10069" s="425">
        <v>51704</v>
      </c>
      <c r="B10069" s="12">
        <v>203</v>
      </c>
      <c r="C10069" s="426">
        <v>5.8687500000000004</v>
      </c>
      <c r="D10069" s="426">
        <v>25.615400000000001</v>
      </c>
      <c r="E10069" s="14">
        <v>2.9385606025620166</v>
      </c>
      <c r="F10069" s="14">
        <v>0</v>
      </c>
    </row>
    <row r="10070" spans="1:6" x14ac:dyDescent="0.3">
      <c r="A10070" s="425">
        <v>51705</v>
      </c>
      <c r="B10070" s="12">
        <v>204</v>
      </c>
      <c r="C10070" s="426">
        <v>5.3055555555555554</v>
      </c>
      <c r="D10070" s="426">
        <v>25.630759999999999</v>
      </c>
      <c r="E10070" s="14">
        <v>2.9440766841859345</v>
      </c>
      <c r="F10070" s="14">
        <v>0</v>
      </c>
    </row>
    <row r="10071" spans="1:6" x14ac:dyDescent="0.3">
      <c r="A10071" s="425">
        <v>51706</v>
      </c>
      <c r="B10071" s="12">
        <v>205</v>
      </c>
      <c r="C10071" s="426">
        <v>4.05</v>
      </c>
      <c r="D10071" s="426">
        <v>25.523240000000001</v>
      </c>
      <c r="E10071" s="14">
        <v>2.9056665655460754</v>
      </c>
      <c r="F10071" s="14">
        <v>0</v>
      </c>
    </row>
    <row r="10072" spans="1:6" x14ac:dyDescent="0.3">
      <c r="A10072" s="425">
        <v>51707</v>
      </c>
      <c r="B10072" s="12">
        <v>206</v>
      </c>
      <c r="C10072" s="426">
        <v>5.56</v>
      </c>
      <c r="D10072" s="426">
        <v>25.658919999999998</v>
      </c>
      <c r="E10072" s="14">
        <v>2.9542145823779902</v>
      </c>
      <c r="F10072" s="14">
        <v>0</v>
      </c>
    </row>
    <row r="10073" spans="1:6" x14ac:dyDescent="0.3">
      <c r="A10073" s="425">
        <v>51708</v>
      </c>
      <c r="B10073" s="12">
        <v>207</v>
      </c>
      <c r="C10073" s="426">
        <v>9.8249999999999993</v>
      </c>
      <c r="D10073" s="426">
        <v>25.815079999999998</v>
      </c>
      <c r="E10073" s="14">
        <v>3.0110244100232531</v>
      </c>
      <c r="F10073" s="14">
        <v>0</v>
      </c>
    </row>
    <row r="10074" spans="1:6" x14ac:dyDescent="0.3">
      <c r="A10074" s="425">
        <v>51709</v>
      </c>
      <c r="B10074" s="12">
        <v>208</v>
      </c>
      <c r="C10074" s="426">
        <v>2.5625</v>
      </c>
      <c r="D10074" s="426">
        <v>25.687080000000002</v>
      </c>
      <c r="E10074" s="14">
        <v>2.964384968886467</v>
      </c>
      <c r="F10074" s="14">
        <v>0</v>
      </c>
    </row>
    <row r="10075" spans="1:6" x14ac:dyDescent="0.3">
      <c r="A10075" s="425">
        <v>51710</v>
      </c>
      <c r="B10075" s="12">
        <v>209</v>
      </c>
      <c r="C10075" s="426">
        <v>1.9055555555555554</v>
      </c>
      <c r="D10075" s="426">
        <v>25.681960000000004</v>
      </c>
      <c r="E10075" s="14">
        <v>2.9625333896551829</v>
      </c>
      <c r="F10075" s="14">
        <v>0</v>
      </c>
    </row>
    <row r="10076" spans="1:6" x14ac:dyDescent="0.3">
      <c r="A10076" s="425">
        <v>51711</v>
      </c>
      <c r="B10076" s="12">
        <v>210</v>
      </c>
      <c r="C10076" s="426">
        <v>1.1428571428571428</v>
      </c>
      <c r="D10076" s="426">
        <v>25.524377777777779</v>
      </c>
      <c r="E10076" s="14">
        <v>2.9060705517188259</v>
      </c>
      <c r="F10076" s="14">
        <v>0</v>
      </c>
    </row>
    <row r="10077" spans="1:6" x14ac:dyDescent="0.3">
      <c r="A10077" s="425">
        <v>51712</v>
      </c>
      <c r="B10077" s="12">
        <v>211</v>
      </c>
      <c r="C10077" s="426">
        <v>1.3222222222222222</v>
      </c>
      <c r="D10077" s="426">
        <v>25.336360000000003</v>
      </c>
      <c r="E10077" s="14">
        <v>2.8400261989226299</v>
      </c>
      <c r="F10077" s="14">
        <v>0</v>
      </c>
    </row>
    <row r="10078" spans="1:6" x14ac:dyDescent="0.3">
      <c r="A10078" s="425">
        <v>51713</v>
      </c>
      <c r="B10078" s="12">
        <v>212</v>
      </c>
      <c r="C10078" s="426">
        <v>5.5142857142857142</v>
      </c>
      <c r="D10078" s="426">
        <v>25.697320000000005</v>
      </c>
      <c r="E10078" s="14">
        <v>2.968091352973524</v>
      </c>
      <c r="F10078" s="14">
        <v>0</v>
      </c>
    </row>
    <row r="10079" spans="1:6" x14ac:dyDescent="0.3">
      <c r="A10079" s="425">
        <v>51714</v>
      </c>
      <c r="B10079" s="12">
        <v>213</v>
      </c>
      <c r="C10079" s="426">
        <v>2.6357142857142857</v>
      </c>
      <c r="D10079" s="426">
        <v>25.436199999999999</v>
      </c>
      <c r="E10079" s="14">
        <v>2.8749178626260323</v>
      </c>
      <c r="F10079" s="14">
        <v>0</v>
      </c>
    </row>
    <row r="10080" spans="1:6" x14ac:dyDescent="0.3">
      <c r="A10080" s="425">
        <v>51715</v>
      </c>
      <c r="B10080" s="12">
        <v>214</v>
      </c>
      <c r="C10080" s="426">
        <v>3.0142857142857138</v>
      </c>
      <c r="D10080" s="426">
        <v>25.469480000000004</v>
      </c>
      <c r="E10080" s="14">
        <v>2.8866383239430862</v>
      </c>
      <c r="F10080" s="14">
        <v>0</v>
      </c>
    </row>
    <row r="10081" spans="1:6" x14ac:dyDescent="0.3">
      <c r="A10081" s="425">
        <v>51716</v>
      </c>
      <c r="B10081" s="12">
        <v>215</v>
      </c>
      <c r="C10081" s="426">
        <v>2.2700000000000005</v>
      </c>
      <c r="D10081" s="426">
        <v>25.584111111111113</v>
      </c>
      <c r="E10081" s="14">
        <v>2.9273539841117922</v>
      </c>
      <c r="F10081" s="14">
        <v>0</v>
      </c>
    </row>
    <row r="10082" spans="1:6" x14ac:dyDescent="0.3">
      <c r="A10082" s="425">
        <v>51717</v>
      </c>
      <c r="B10082" s="12">
        <v>216</v>
      </c>
      <c r="C10082" s="426">
        <v>3.5277777777777772</v>
      </c>
      <c r="D10082" s="426">
        <v>25.666600000000003</v>
      </c>
      <c r="E10082" s="14">
        <v>2.9569851007135508</v>
      </c>
      <c r="F10082" s="14">
        <v>0</v>
      </c>
    </row>
    <row r="10083" spans="1:6" x14ac:dyDescent="0.3">
      <c r="A10083" s="425">
        <v>51718</v>
      </c>
      <c r="B10083" s="12">
        <v>217</v>
      </c>
      <c r="C10083" s="426">
        <v>0.66666666666666663</v>
      </c>
      <c r="D10083" s="426">
        <v>25.761320000000005</v>
      </c>
      <c r="E10083" s="14">
        <v>2.9913537915921986</v>
      </c>
      <c r="F10083" s="14">
        <v>0</v>
      </c>
    </row>
    <row r="10084" spans="1:6" x14ac:dyDescent="0.3">
      <c r="A10084" s="425">
        <v>51719</v>
      </c>
      <c r="B10084" s="12">
        <v>218</v>
      </c>
      <c r="C10084" s="426">
        <v>0.45714285714285718</v>
      </c>
      <c r="D10084" s="426">
        <v>25.697320000000005</v>
      </c>
      <c r="E10084" s="14">
        <v>2.968091352973524</v>
      </c>
      <c r="F10084" s="14">
        <v>0</v>
      </c>
    </row>
    <row r="10085" spans="1:6" x14ac:dyDescent="0.3">
      <c r="A10085" s="425">
        <v>51720</v>
      </c>
      <c r="B10085" s="12">
        <v>219</v>
      </c>
      <c r="C10085" s="426">
        <v>4.8777777777777773</v>
      </c>
      <c r="D10085" s="426">
        <v>25.60004</v>
      </c>
      <c r="E10085" s="14">
        <v>2.9330541709394029</v>
      </c>
      <c r="F10085" s="14">
        <v>0</v>
      </c>
    </row>
    <row r="10086" spans="1:6" x14ac:dyDescent="0.3">
      <c r="A10086" s="425">
        <v>51721</v>
      </c>
      <c r="B10086" s="12">
        <v>220</v>
      </c>
      <c r="C10086" s="426">
        <v>3.0785714285714283</v>
      </c>
      <c r="D10086" s="426">
        <v>25.7178</v>
      </c>
      <c r="E10086" s="14">
        <v>2.975517029468592</v>
      </c>
      <c r="F10086" s="14">
        <v>0</v>
      </c>
    </row>
    <row r="10087" spans="1:6" x14ac:dyDescent="0.3">
      <c r="A10087" s="425">
        <v>51722</v>
      </c>
      <c r="B10087" s="12">
        <v>221</v>
      </c>
      <c r="C10087" s="426">
        <v>3.05</v>
      </c>
      <c r="D10087" s="426">
        <v>25.625640000000004</v>
      </c>
      <c r="E10087" s="14">
        <v>2.942236917741297</v>
      </c>
      <c r="F10087" s="14">
        <v>0</v>
      </c>
    </row>
    <row r="10088" spans="1:6" x14ac:dyDescent="0.3">
      <c r="A10088" s="425">
        <v>51723</v>
      </c>
      <c r="B10088" s="12">
        <v>222</v>
      </c>
      <c r="C10088" s="426">
        <v>4.1722222222222216</v>
      </c>
      <c r="D10088" s="426">
        <v>25.661480000000001</v>
      </c>
      <c r="E10088" s="14">
        <v>2.9551378199566289</v>
      </c>
      <c r="F10088" s="14">
        <v>0</v>
      </c>
    </row>
    <row r="10089" spans="1:6" x14ac:dyDescent="0.3">
      <c r="A10089" s="425">
        <v>51724</v>
      </c>
      <c r="B10089" s="12">
        <v>223</v>
      </c>
      <c r="C10089" s="426">
        <v>1.655</v>
      </c>
      <c r="D10089" s="426">
        <v>25.77412</v>
      </c>
      <c r="E10089" s="14">
        <v>2.996026481675115</v>
      </c>
      <c r="F10089" s="14">
        <v>0</v>
      </c>
    </row>
    <row r="10090" spans="1:6" x14ac:dyDescent="0.3">
      <c r="A10090" s="425">
        <v>51725</v>
      </c>
      <c r="B10090" s="12">
        <v>224</v>
      </c>
      <c r="C10090" s="426">
        <v>4.1449999999999996</v>
      </c>
      <c r="D10090" s="426">
        <v>25.753640000000001</v>
      </c>
      <c r="E10090" s="14">
        <v>2.9885534122031614</v>
      </c>
      <c r="F10090" s="14">
        <v>0</v>
      </c>
    </row>
    <row r="10091" spans="1:6" x14ac:dyDescent="0.3">
      <c r="A10091" s="425">
        <v>51726</v>
      </c>
      <c r="B10091" s="12">
        <v>225</v>
      </c>
      <c r="C10091" s="426">
        <v>2.8055555555555554</v>
      </c>
      <c r="D10091" s="426">
        <v>25.510439999999999</v>
      </c>
      <c r="E10091" s="14">
        <v>2.9011253562970931</v>
      </c>
      <c r="F10091" s="14">
        <v>0</v>
      </c>
    </row>
    <row r="10092" spans="1:6" x14ac:dyDescent="0.3">
      <c r="A10092" s="425">
        <v>51727</v>
      </c>
      <c r="B10092" s="12">
        <v>226</v>
      </c>
      <c r="C10092" s="426">
        <v>0.18571428571428572</v>
      </c>
      <c r="D10092" s="426">
        <v>25.533480000000001</v>
      </c>
      <c r="E10092" s="14">
        <v>2.9093043408626893</v>
      </c>
      <c r="F10092" s="14">
        <v>0</v>
      </c>
    </row>
    <row r="10093" spans="1:6" x14ac:dyDescent="0.3">
      <c r="A10093" s="425">
        <v>51728</v>
      </c>
      <c r="B10093" s="12">
        <v>227</v>
      </c>
      <c r="C10093" s="426">
        <v>0.38125000000000003</v>
      </c>
      <c r="D10093" s="426">
        <v>25.556519999999999</v>
      </c>
      <c r="E10093" s="14">
        <v>2.9175049702385554</v>
      </c>
      <c r="F10093" s="14">
        <v>0</v>
      </c>
    </row>
    <row r="10094" spans="1:6" x14ac:dyDescent="0.3">
      <c r="A10094" s="425">
        <v>51729</v>
      </c>
      <c r="B10094" s="12">
        <v>228</v>
      </c>
      <c r="C10094" s="426">
        <v>2.15</v>
      </c>
      <c r="D10094" s="426">
        <v>25.715239999999998</v>
      </c>
      <c r="E10094" s="14">
        <v>2.9745878783414672</v>
      </c>
      <c r="F10094" s="14">
        <v>0</v>
      </c>
    </row>
    <row r="10095" spans="1:6" x14ac:dyDescent="0.3">
      <c r="A10095" s="425">
        <v>51730</v>
      </c>
      <c r="B10095" s="12">
        <v>229</v>
      </c>
      <c r="C10095" s="426">
        <v>0.92499999999999993</v>
      </c>
      <c r="D10095" s="426">
        <v>25.751080000000002</v>
      </c>
      <c r="E10095" s="14">
        <v>2.9876204913613371</v>
      </c>
      <c r="F10095" s="14">
        <v>0</v>
      </c>
    </row>
    <row r="10096" spans="1:6" x14ac:dyDescent="0.3">
      <c r="A10096" s="425">
        <v>51731</v>
      </c>
      <c r="B10096" s="12">
        <v>230</v>
      </c>
      <c r="C10096" s="426">
        <v>1.2</v>
      </c>
      <c r="D10096" s="426">
        <v>25.418279999999996</v>
      </c>
      <c r="E10096" s="14">
        <v>2.8686254843539989</v>
      </c>
      <c r="F10096" s="14">
        <v>0</v>
      </c>
    </row>
    <row r="10097" spans="1:6" x14ac:dyDescent="0.3">
      <c r="A10097" s="425">
        <v>51732</v>
      </c>
      <c r="B10097" s="12">
        <v>231</v>
      </c>
      <c r="C10097" s="426">
        <v>3.7611111111111111</v>
      </c>
      <c r="D10097" s="426">
        <v>25.37988</v>
      </c>
      <c r="E10097" s="14">
        <v>2.8551857017033915</v>
      </c>
      <c r="F10097" s="14">
        <v>0</v>
      </c>
    </row>
    <row r="10098" spans="1:6" x14ac:dyDescent="0.3">
      <c r="A10098" s="425">
        <v>51733</v>
      </c>
      <c r="B10098" s="12">
        <v>232</v>
      </c>
      <c r="C10098" s="426">
        <v>0.19999999999999998</v>
      </c>
      <c r="D10098" s="426">
        <v>25.47972</v>
      </c>
      <c r="E10098" s="14">
        <v>2.8902536802736347</v>
      </c>
      <c r="F10098" s="14">
        <v>0</v>
      </c>
    </row>
    <row r="10099" spans="1:6" x14ac:dyDescent="0.3">
      <c r="A10099" s="425">
        <v>51734</v>
      </c>
      <c r="B10099" s="12">
        <v>233</v>
      </c>
      <c r="C10099" s="426">
        <v>1.6666666666666666E-2</v>
      </c>
      <c r="D10099" s="426">
        <v>25.649533333333334</v>
      </c>
      <c r="E10099" s="14">
        <v>2.9508316748788941</v>
      </c>
      <c r="F10099" s="14">
        <v>0</v>
      </c>
    </row>
    <row r="10100" spans="1:6" x14ac:dyDescent="0.3">
      <c r="A10100" s="425">
        <v>51735</v>
      </c>
      <c r="B10100" s="12">
        <v>234</v>
      </c>
      <c r="C10100" s="426">
        <v>0.47142857142857142</v>
      </c>
      <c r="D10100" s="426">
        <v>25.612839999999998</v>
      </c>
      <c r="E10100" s="14">
        <v>2.9376421939713748</v>
      </c>
      <c r="F10100" s="14">
        <v>0</v>
      </c>
    </row>
    <row r="10101" spans="1:6" x14ac:dyDescent="0.3">
      <c r="A10101" s="425">
        <v>51736</v>
      </c>
      <c r="B10101" s="12">
        <v>235</v>
      </c>
      <c r="C10101" s="426">
        <v>1.2749999999999999</v>
      </c>
      <c r="D10101" s="426">
        <v>25.589799999999997</v>
      </c>
      <c r="E10101" s="14">
        <v>2.9293885748541539</v>
      </c>
      <c r="F10101" s="14">
        <v>0</v>
      </c>
    </row>
    <row r="10102" spans="1:6" x14ac:dyDescent="0.3">
      <c r="A10102" s="425">
        <v>51737</v>
      </c>
      <c r="B10102" s="12">
        <v>236</v>
      </c>
      <c r="C10102" s="426">
        <v>0.16666666666666666</v>
      </c>
      <c r="D10102" s="426">
        <v>25.776679999999999</v>
      </c>
      <c r="E10102" s="14">
        <v>2.9969618285902162</v>
      </c>
      <c r="F10102" s="14">
        <v>0</v>
      </c>
    </row>
    <row r="10103" spans="1:6" x14ac:dyDescent="0.3">
      <c r="A10103" s="425">
        <v>51738</v>
      </c>
      <c r="B10103" s="12">
        <v>237</v>
      </c>
      <c r="C10103" s="426">
        <v>0.23333333333333334</v>
      </c>
      <c r="D10103" s="426">
        <v>25.651240000000001</v>
      </c>
      <c r="E10103" s="14">
        <v>2.9514464805289866</v>
      </c>
      <c r="F10103" s="14">
        <v>0</v>
      </c>
    </row>
    <row r="10104" spans="1:6" x14ac:dyDescent="0.3">
      <c r="A10104" s="425">
        <v>51739</v>
      </c>
      <c r="B10104" s="12">
        <v>238</v>
      </c>
      <c r="C10104" s="426">
        <v>4.0444444444444443</v>
      </c>
      <c r="D10104" s="426">
        <v>25.602600000000002</v>
      </c>
      <c r="E10104" s="14">
        <v>2.9339712396432418</v>
      </c>
      <c r="F10104" s="14">
        <v>0</v>
      </c>
    </row>
    <row r="10105" spans="1:6" x14ac:dyDescent="0.3">
      <c r="A10105" s="425">
        <v>51740</v>
      </c>
      <c r="B10105" s="12">
        <v>239</v>
      </c>
      <c r="C10105" s="426">
        <v>0.15</v>
      </c>
      <c r="D10105" s="426">
        <v>25.738280000000003</v>
      </c>
      <c r="E10105" s="14">
        <v>2.9829599281437638</v>
      </c>
      <c r="F10105" s="14">
        <v>0</v>
      </c>
    </row>
    <row r="10106" spans="1:6" x14ac:dyDescent="0.3">
      <c r="A10106" s="425">
        <v>51741</v>
      </c>
      <c r="B10106" s="12">
        <v>240</v>
      </c>
      <c r="C10106" s="426">
        <v>1.6</v>
      </c>
      <c r="D10106" s="426">
        <v>25.8202</v>
      </c>
      <c r="E10106" s="14">
        <v>3.012904010364279</v>
      </c>
      <c r="F10106" s="14">
        <v>0</v>
      </c>
    </row>
    <row r="10107" spans="1:6" x14ac:dyDescent="0.3">
      <c r="A10107" s="425">
        <v>51742</v>
      </c>
      <c r="B10107" s="12">
        <v>241</v>
      </c>
      <c r="C10107" s="426">
        <v>2.25</v>
      </c>
      <c r="D10107" s="426">
        <v>25.658920000000002</v>
      </c>
      <c r="E10107" s="14">
        <v>2.9542145823779911</v>
      </c>
      <c r="F10107" s="14">
        <v>0</v>
      </c>
    </row>
    <row r="10108" spans="1:6" x14ac:dyDescent="0.3">
      <c r="A10108" s="425">
        <v>51743</v>
      </c>
      <c r="B10108" s="12">
        <v>242</v>
      </c>
      <c r="C10108" s="426">
        <v>0.56111111111111112</v>
      </c>
      <c r="D10108" s="426">
        <v>25.551400000000001</v>
      </c>
      <c r="E10108" s="14">
        <v>2.9156807366395259</v>
      </c>
      <c r="F10108" s="14">
        <v>0</v>
      </c>
    </row>
    <row r="10109" spans="1:6" x14ac:dyDescent="0.3">
      <c r="A10109" s="425">
        <v>51744</v>
      </c>
      <c r="B10109" s="12">
        <v>243</v>
      </c>
      <c r="C10109" s="426">
        <v>0.16666666666666666</v>
      </c>
      <c r="D10109" s="426">
        <v>25.745960000000004</v>
      </c>
      <c r="E10109" s="14">
        <v>2.9857554579538359</v>
      </c>
      <c r="F10109" s="14">
        <v>0</v>
      </c>
    </row>
    <row r="10110" spans="1:6" x14ac:dyDescent="0.3">
      <c r="A10110" s="425">
        <v>51745</v>
      </c>
      <c r="B10110" s="12">
        <v>244</v>
      </c>
      <c r="C10110" s="426">
        <v>5</v>
      </c>
      <c r="D10110" s="426">
        <v>25.761319999999998</v>
      </c>
      <c r="E10110" s="14">
        <v>3.0164912184122996</v>
      </c>
      <c r="F10110" s="14">
        <v>0</v>
      </c>
    </row>
    <row r="10111" spans="1:6" x14ac:dyDescent="0.3">
      <c r="A10111" s="425">
        <v>51746</v>
      </c>
      <c r="B10111" s="12">
        <v>245</v>
      </c>
      <c r="C10111" s="426">
        <v>1.4777777777777779</v>
      </c>
      <c r="D10111" s="426">
        <v>25.63588</v>
      </c>
      <c r="E10111" s="14">
        <v>2.9706731329195835</v>
      </c>
      <c r="F10111" s="14">
        <v>0</v>
      </c>
    </row>
    <row r="10112" spans="1:6" x14ac:dyDescent="0.3">
      <c r="A10112" s="425">
        <v>51747</v>
      </c>
      <c r="B10112" s="12">
        <v>246</v>
      </c>
      <c r="C10112" s="426">
        <v>1.6055555555555554</v>
      </c>
      <c r="D10112" s="426">
        <v>25.710120000000003</v>
      </c>
      <c r="E10112" s="14">
        <v>2.9977113108635804</v>
      </c>
      <c r="F10112" s="14">
        <v>0</v>
      </c>
    </row>
    <row r="10113" spans="1:6" x14ac:dyDescent="0.3">
      <c r="A10113" s="425">
        <v>51748</v>
      </c>
      <c r="B10113" s="12">
        <v>247</v>
      </c>
      <c r="C10113" s="426">
        <v>0.42000000000000004</v>
      </c>
      <c r="D10113" s="426">
        <v>25.881640000000001</v>
      </c>
      <c r="E10113" s="14">
        <v>3.0610523246608659</v>
      </c>
      <c r="F10113" s="14">
        <v>0</v>
      </c>
    </row>
    <row r="10114" spans="1:6" x14ac:dyDescent="0.3">
      <c r="A10114" s="425">
        <v>51749</v>
      </c>
      <c r="B10114" s="12">
        <v>248</v>
      </c>
      <c r="C10114" s="426">
        <v>0.22999999999999998</v>
      </c>
      <c r="D10114" s="426">
        <v>25.733160000000002</v>
      </c>
      <c r="E10114" s="14">
        <v>3.0061488284051241</v>
      </c>
      <c r="F10114" s="14">
        <v>0</v>
      </c>
    </row>
    <row r="10115" spans="1:6" x14ac:dyDescent="0.3">
      <c r="A10115" s="425">
        <v>51750</v>
      </c>
      <c r="B10115" s="12">
        <v>249</v>
      </c>
      <c r="C10115" s="426">
        <v>2.1437500000000003</v>
      </c>
      <c r="D10115" s="426">
        <v>25.7818</v>
      </c>
      <c r="E10115" s="14">
        <v>3.0240336116231554</v>
      </c>
      <c r="F10115" s="14">
        <v>0</v>
      </c>
    </row>
    <row r="10116" spans="1:6" x14ac:dyDescent="0.3">
      <c r="A10116" s="425">
        <v>51751</v>
      </c>
      <c r="B10116" s="12">
        <v>250</v>
      </c>
      <c r="C10116" s="426">
        <v>7.0349999999999993</v>
      </c>
      <c r="D10116" s="426">
        <v>25.874244444444443</v>
      </c>
      <c r="E10116" s="14">
        <v>3.0582959754158998</v>
      </c>
      <c r="F10116" s="14">
        <v>0</v>
      </c>
    </row>
    <row r="10117" spans="1:6" x14ac:dyDescent="0.3">
      <c r="A10117" s="425">
        <v>51752</v>
      </c>
      <c r="B10117" s="12">
        <v>251</v>
      </c>
      <c r="C10117" s="426">
        <v>3.5350000000000001</v>
      </c>
      <c r="D10117" s="426">
        <v>25.794599999999996</v>
      </c>
      <c r="E10117" s="14">
        <v>3.0287564469176265</v>
      </c>
      <c r="F10117" s="14">
        <v>0</v>
      </c>
    </row>
    <row r="10118" spans="1:6" x14ac:dyDescent="0.3">
      <c r="A10118" s="425">
        <v>51753</v>
      </c>
      <c r="B10118" s="12">
        <v>252</v>
      </c>
      <c r="C10118" s="426">
        <v>2.2944444444444447</v>
      </c>
      <c r="D10118" s="426">
        <v>25.615400000000001</v>
      </c>
      <c r="E10118" s="14">
        <v>2.9632543891381671</v>
      </c>
      <c r="F10118" s="14">
        <v>0</v>
      </c>
    </row>
    <row r="10119" spans="1:6" x14ac:dyDescent="0.3">
      <c r="A10119" s="425">
        <v>51754</v>
      </c>
      <c r="B10119" s="12">
        <v>253</v>
      </c>
      <c r="C10119" s="426">
        <v>6.0062499999999996</v>
      </c>
      <c r="D10119" s="426">
        <v>25.594920000000002</v>
      </c>
      <c r="E10119" s="14">
        <v>2.9558529450785982</v>
      </c>
      <c r="F10119" s="14">
        <v>0</v>
      </c>
    </row>
    <row r="10120" spans="1:6" x14ac:dyDescent="0.3">
      <c r="A10120" s="425">
        <v>51755</v>
      </c>
      <c r="B10120" s="12">
        <v>254</v>
      </c>
      <c r="C10120" s="426">
        <v>2.1666666666666661</v>
      </c>
      <c r="D10120" s="426">
        <v>25.725480000000005</v>
      </c>
      <c r="E10120" s="14">
        <v>3.0033338798655262</v>
      </c>
      <c r="F10120" s="14">
        <v>0</v>
      </c>
    </row>
    <row r="10121" spans="1:6" x14ac:dyDescent="0.3">
      <c r="A10121" s="425">
        <v>51756</v>
      </c>
      <c r="B10121" s="12">
        <v>255</v>
      </c>
      <c r="C10121" s="426">
        <v>4.9999999999999996E-2</v>
      </c>
      <c r="D10121" s="426">
        <v>25.7818</v>
      </c>
      <c r="E10121" s="14">
        <v>3.0240336116231554</v>
      </c>
      <c r="F10121" s="14">
        <v>0</v>
      </c>
    </row>
    <row r="10122" spans="1:6" x14ac:dyDescent="0.3">
      <c r="A10122" s="425">
        <v>51757</v>
      </c>
      <c r="B10122" s="12">
        <v>256</v>
      </c>
      <c r="C10122" s="426">
        <v>0.5</v>
      </c>
      <c r="D10122" s="426">
        <v>25.697319999999998</v>
      </c>
      <c r="E10122" s="14">
        <v>2.9930332971161571</v>
      </c>
      <c r="F10122" s="14">
        <v>0</v>
      </c>
    </row>
    <row r="10123" spans="1:6" x14ac:dyDescent="0.3">
      <c r="A10123" s="425">
        <v>51758</v>
      </c>
      <c r="B10123" s="12">
        <v>257</v>
      </c>
      <c r="C10123" s="426">
        <v>1.1625000000000001</v>
      </c>
      <c r="D10123" s="426">
        <v>25.881640000000001</v>
      </c>
      <c r="E10123" s="14">
        <v>3.0610523246608659</v>
      </c>
      <c r="F10123" s="14">
        <v>0</v>
      </c>
    </row>
    <row r="10124" spans="1:6" x14ac:dyDescent="0.3">
      <c r="A10124" s="425">
        <v>51759</v>
      </c>
      <c r="B10124" s="12">
        <v>258</v>
      </c>
      <c r="C10124" s="426">
        <v>1.7777777777777777</v>
      </c>
      <c r="D10124" s="426">
        <v>25.857177777777778</v>
      </c>
      <c r="E10124" s="14">
        <v>3.0519438625067803</v>
      </c>
      <c r="F10124" s="14">
        <v>0</v>
      </c>
    </row>
    <row r="10125" spans="1:6" x14ac:dyDescent="0.3">
      <c r="A10125" s="425">
        <v>51760</v>
      </c>
      <c r="B10125" s="12">
        <v>259</v>
      </c>
      <c r="C10125" s="426">
        <v>5.7285714285714286</v>
      </c>
      <c r="D10125" s="426">
        <v>26.04206666666667</v>
      </c>
      <c r="E10125" s="14">
        <v>3.1214057863880935</v>
      </c>
      <c r="F10125" s="14">
        <v>0</v>
      </c>
    </row>
    <row r="10126" spans="1:6" x14ac:dyDescent="0.3">
      <c r="A10126" s="425">
        <v>51761</v>
      </c>
      <c r="B10126" s="12">
        <v>260</v>
      </c>
      <c r="C10126" s="426">
        <v>0.14285714285714285</v>
      </c>
      <c r="D10126" s="426">
        <v>26.187133333333332</v>
      </c>
      <c r="E10126" s="14">
        <v>3.1769091886813556</v>
      </c>
      <c r="F10126" s="14">
        <v>0</v>
      </c>
    </row>
    <row r="10127" spans="1:6" x14ac:dyDescent="0.3">
      <c r="A10127" s="425">
        <v>51762</v>
      </c>
      <c r="B10127" s="12">
        <v>261</v>
      </c>
      <c r="C10127" s="426">
        <v>0.5</v>
      </c>
      <c r="D10127" s="426">
        <v>26.133088888888889</v>
      </c>
      <c r="E10127" s="14">
        <v>3.1561280719010432</v>
      </c>
      <c r="F10127" s="14">
        <v>0</v>
      </c>
    </row>
    <row r="10128" spans="1:6" x14ac:dyDescent="0.3">
      <c r="A10128" s="425">
        <v>51763</v>
      </c>
      <c r="B10128" s="12">
        <v>262</v>
      </c>
      <c r="C10128" s="426">
        <v>0.55714285714285716</v>
      </c>
      <c r="D10128" s="426">
        <v>26.178600000000003</v>
      </c>
      <c r="E10128" s="14">
        <v>3.1736197846573395</v>
      </c>
      <c r="F10128" s="14">
        <v>0</v>
      </c>
    </row>
    <row r="10129" spans="1:6" x14ac:dyDescent="0.3">
      <c r="A10129" s="425">
        <v>51764</v>
      </c>
      <c r="B10129" s="12">
        <v>263</v>
      </c>
      <c r="C10129" s="426">
        <v>0</v>
      </c>
      <c r="D10129" s="426">
        <v>25.874244444444443</v>
      </c>
      <c r="E10129" s="14">
        <v>3.0582959754158998</v>
      </c>
      <c r="F10129" s="14">
        <v>0</v>
      </c>
    </row>
    <row r="10130" spans="1:6" x14ac:dyDescent="0.3">
      <c r="A10130" s="425">
        <v>51765</v>
      </c>
      <c r="B10130" s="12">
        <v>264</v>
      </c>
      <c r="C10130" s="426">
        <v>1.7437499999999999</v>
      </c>
      <c r="D10130" s="426">
        <v>25.80597777777778</v>
      </c>
      <c r="E10130" s="14">
        <v>3.0329602342666835</v>
      </c>
      <c r="F10130" s="14">
        <v>0</v>
      </c>
    </row>
    <row r="10131" spans="1:6" x14ac:dyDescent="0.3">
      <c r="A10131" s="425">
        <v>51766</v>
      </c>
      <c r="B10131" s="12">
        <v>265</v>
      </c>
      <c r="C10131" s="426">
        <v>1.5874999999999999</v>
      </c>
      <c r="D10131" s="426">
        <v>26.007933333333334</v>
      </c>
      <c r="E10131" s="14">
        <v>3.1084745090995991</v>
      </c>
      <c r="F10131" s="14">
        <v>0</v>
      </c>
    </row>
    <row r="10132" spans="1:6" x14ac:dyDescent="0.3">
      <c r="A10132" s="425">
        <v>51767</v>
      </c>
      <c r="B10132" s="12">
        <v>266</v>
      </c>
      <c r="C10132" s="426">
        <v>0.74285714285714277</v>
      </c>
      <c r="D10132" s="426">
        <v>26.101800000000001</v>
      </c>
      <c r="E10132" s="14">
        <v>3.1441530500510422</v>
      </c>
      <c r="F10132" s="14">
        <v>0</v>
      </c>
    </row>
    <row r="10133" spans="1:6" x14ac:dyDescent="0.3">
      <c r="A10133" s="425">
        <v>51768</v>
      </c>
      <c r="B10133" s="12">
        <v>267</v>
      </c>
      <c r="C10133" s="426">
        <v>0</v>
      </c>
      <c r="D10133" s="426">
        <v>25.817355555555558</v>
      </c>
      <c r="E10133" s="14">
        <v>3.0371693995629259</v>
      </c>
      <c r="F10133" s="14">
        <v>0</v>
      </c>
    </row>
    <row r="10134" spans="1:6" x14ac:dyDescent="0.3">
      <c r="A10134" s="425">
        <v>51769</v>
      </c>
      <c r="B10134" s="12">
        <v>268</v>
      </c>
      <c r="C10134" s="426">
        <v>0.94374999999999998</v>
      </c>
      <c r="D10134" s="426">
        <v>25.899844444444444</v>
      </c>
      <c r="E10134" s="14">
        <v>3.0678468933430714</v>
      </c>
      <c r="F10134" s="14">
        <v>0</v>
      </c>
    </row>
    <row r="10135" spans="1:6" x14ac:dyDescent="0.3">
      <c r="A10135" s="425">
        <v>51770</v>
      </c>
      <c r="B10135" s="12">
        <v>269</v>
      </c>
      <c r="C10135" s="426">
        <v>2.0874999999999999</v>
      </c>
      <c r="D10135" s="426">
        <v>26.141622222222225</v>
      </c>
      <c r="E10135" s="14">
        <v>3.1594011294834874</v>
      </c>
      <c r="F10135" s="14">
        <v>0</v>
      </c>
    </row>
    <row r="10136" spans="1:6" x14ac:dyDescent="0.3">
      <c r="A10136" s="425">
        <v>51771</v>
      </c>
      <c r="B10136" s="12">
        <v>270</v>
      </c>
      <c r="C10136" s="426">
        <v>0</v>
      </c>
      <c r="D10136" s="426">
        <v>26.170066666666671</v>
      </c>
      <c r="E10136" s="14">
        <v>3.1703334476584186</v>
      </c>
      <c r="F10136" s="14">
        <v>0</v>
      </c>
    </row>
    <row r="10137" spans="1:6" x14ac:dyDescent="0.3">
      <c r="A10137" s="425">
        <v>51772</v>
      </c>
      <c r="B10137" s="12">
        <v>271</v>
      </c>
      <c r="C10137" s="426">
        <v>0.57777777777777783</v>
      </c>
      <c r="D10137" s="426">
        <v>26.216999999999999</v>
      </c>
      <c r="E10137" s="14">
        <v>3.1884462693516902</v>
      </c>
      <c r="F10137" s="14">
        <v>0</v>
      </c>
    </row>
    <row r="10138" spans="1:6" x14ac:dyDescent="0.3">
      <c r="A10138" s="425">
        <v>51773</v>
      </c>
      <c r="B10138" s="12">
        <v>272</v>
      </c>
      <c r="C10138" s="426">
        <v>0.21249999999999999</v>
      </c>
      <c r="D10138" s="426">
        <v>26.252839999999999</v>
      </c>
      <c r="E10138" s="14">
        <v>3.2023404328839575</v>
      </c>
      <c r="F10138" s="14">
        <v>0</v>
      </c>
    </row>
    <row r="10139" spans="1:6" x14ac:dyDescent="0.3">
      <c r="A10139" s="425">
        <v>51774</v>
      </c>
      <c r="B10139" s="12">
        <v>273</v>
      </c>
      <c r="C10139" s="426">
        <v>0.95</v>
      </c>
      <c r="D10139" s="426">
        <v>26.109480000000001</v>
      </c>
      <c r="E10139" s="14">
        <v>3.1470885640386435</v>
      </c>
      <c r="F10139" s="14">
        <v>0</v>
      </c>
    </row>
    <row r="10140" spans="1:6" x14ac:dyDescent="0.3">
      <c r="A10140" s="425">
        <v>51775</v>
      </c>
      <c r="B10140" s="12">
        <v>274</v>
      </c>
      <c r="C10140" s="426">
        <v>5.5714285714285712</v>
      </c>
      <c r="D10140" s="426">
        <v>26.19652</v>
      </c>
      <c r="E10140" s="14">
        <v>3.2335399279374291</v>
      </c>
      <c r="F10140" s="14">
        <v>0</v>
      </c>
    </row>
    <row r="10141" spans="1:6" x14ac:dyDescent="0.3">
      <c r="A10141" s="425">
        <v>51776</v>
      </c>
      <c r="B10141" s="12">
        <v>275</v>
      </c>
      <c r="C10141" s="426">
        <v>7.5400000000000009</v>
      </c>
      <c r="D10141" s="426">
        <v>26.403880000000001</v>
      </c>
      <c r="E10141" s="14">
        <v>3.3158494653789616</v>
      </c>
      <c r="F10141" s="14">
        <v>0</v>
      </c>
    </row>
    <row r="10142" spans="1:6" x14ac:dyDescent="0.3">
      <c r="A10142" s="425">
        <v>51777</v>
      </c>
      <c r="B10142" s="12">
        <v>276</v>
      </c>
      <c r="C10142" s="426">
        <v>0</v>
      </c>
      <c r="D10142" s="426">
        <v>26.283560000000001</v>
      </c>
      <c r="E10142" s="14">
        <v>3.2678644387754772</v>
      </c>
      <c r="F10142" s="14">
        <v>0</v>
      </c>
    </row>
    <row r="10143" spans="1:6" x14ac:dyDescent="0.3">
      <c r="A10143" s="425">
        <v>51778</v>
      </c>
      <c r="B10143" s="12">
        <v>277</v>
      </c>
      <c r="C10143" s="426">
        <v>0.52222222222222225</v>
      </c>
      <c r="D10143" s="426">
        <v>26.36036</v>
      </c>
      <c r="E10143" s="14">
        <v>3.2984211741757385</v>
      </c>
      <c r="F10143" s="14">
        <v>0</v>
      </c>
    </row>
    <row r="10144" spans="1:6" x14ac:dyDescent="0.3">
      <c r="A10144" s="425">
        <v>51779</v>
      </c>
      <c r="B10144" s="12">
        <v>278</v>
      </c>
      <c r="C10144" s="426">
        <v>1.6111111111111112</v>
      </c>
      <c r="D10144" s="426">
        <v>26.437159999999999</v>
      </c>
      <c r="E10144" s="14">
        <v>3.3292321462019645</v>
      </c>
      <c r="F10144" s="14">
        <v>0</v>
      </c>
    </row>
    <row r="10145" spans="1:6" x14ac:dyDescent="0.3">
      <c r="A10145" s="425">
        <v>51780</v>
      </c>
      <c r="B10145" s="12">
        <v>279</v>
      </c>
      <c r="C10145" s="426">
        <v>4.8499999999999996</v>
      </c>
      <c r="D10145" s="426">
        <v>26.380839999999999</v>
      </c>
      <c r="E10145" s="14">
        <v>3.3066125457073747</v>
      </c>
      <c r="F10145" s="14">
        <v>0</v>
      </c>
    </row>
    <row r="10146" spans="1:6" x14ac:dyDescent="0.3">
      <c r="A10146" s="425">
        <v>51781</v>
      </c>
      <c r="B10146" s="12">
        <v>280</v>
      </c>
      <c r="C10146" s="426">
        <v>0.57999999999999996</v>
      </c>
      <c r="D10146" s="426">
        <v>26.411560000000001</v>
      </c>
      <c r="E10146" s="14">
        <v>3.3189335303552938</v>
      </c>
      <c r="F10146" s="14">
        <v>0</v>
      </c>
    </row>
    <row r="10147" spans="1:6" x14ac:dyDescent="0.3">
      <c r="A10147" s="425">
        <v>51782</v>
      </c>
      <c r="B10147" s="12">
        <v>281</v>
      </c>
      <c r="C10147" s="426">
        <v>2.6444444444444444</v>
      </c>
      <c r="D10147" s="426">
        <v>26.3322</v>
      </c>
      <c r="E10147" s="14">
        <v>3.2871875553159513</v>
      </c>
      <c r="F10147" s="14">
        <v>0</v>
      </c>
    </row>
    <row r="10148" spans="1:6" x14ac:dyDescent="0.3">
      <c r="A10148" s="425">
        <v>51783</v>
      </c>
      <c r="B10148" s="12">
        <v>282</v>
      </c>
      <c r="C10148" s="426">
        <v>2.7722222222222226</v>
      </c>
      <c r="D10148" s="426">
        <v>26.439720000000001</v>
      </c>
      <c r="E10148" s="14">
        <v>3.3302635653129968</v>
      </c>
      <c r="F10148" s="14">
        <v>0</v>
      </c>
    </row>
    <row r="10149" spans="1:6" x14ac:dyDescent="0.3">
      <c r="A10149" s="425">
        <v>51784</v>
      </c>
      <c r="B10149" s="12">
        <v>283</v>
      </c>
      <c r="C10149" s="426">
        <v>0.25</v>
      </c>
      <c r="D10149" s="426">
        <v>26.498600000000003</v>
      </c>
      <c r="E10149" s="14">
        <v>3.3540644454675648</v>
      </c>
      <c r="F10149" s="14">
        <v>0</v>
      </c>
    </row>
    <row r="10150" spans="1:6" x14ac:dyDescent="0.3">
      <c r="A10150" s="425">
        <v>51785</v>
      </c>
      <c r="B10150" s="12">
        <v>284</v>
      </c>
      <c r="C10150" s="426">
        <v>1.675</v>
      </c>
      <c r="D10150" s="426">
        <v>26.549800000000001</v>
      </c>
      <c r="E10150" s="14">
        <v>3.374882922885873</v>
      </c>
      <c r="F10150" s="14">
        <v>0</v>
      </c>
    </row>
    <row r="10151" spans="1:6" x14ac:dyDescent="0.3">
      <c r="A10151" s="425">
        <v>51786</v>
      </c>
      <c r="B10151" s="12">
        <v>285</v>
      </c>
      <c r="C10151" s="426">
        <v>5.5555555555555552E-2</v>
      </c>
      <c r="D10151" s="426">
        <v>26.60868</v>
      </c>
      <c r="E10151" s="14">
        <v>3.3989648220638036</v>
      </c>
      <c r="F10151" s="14">
        <v>0</v>
      </c>
    </row>
    <row r="10152" spans="1:6" x14ac:dyDescent="0.3">
      <c r="A10152" s="425">
        <v>51787</v>
      </c>
      <c r="B10152" s="12">
        <v>286</v>
      </c>
      <c r="C10152" s="426">
        <v>0</v>
      </c>
      <c r="D10152" s="426">
        <v>26.65476</v>
      </c>
      <c r="E10152" s="14">
        <v>3.4179166736901925</v>
      </c>
      <c r="F10152" s="14">
        <v>0</v>
      </c>
    </row>
    <row r="10153" spans="1:6" x14ac:dyDescent="0.3">
      <c r="A10153" s="425">
        <v>51788</v>
      </c>
      <c r="B10153" s="12">
        <v>287</v>
      </c>
      <c r="C10153" s="426">
        <v>1.6666666666666667</v>
      </c>
      <c r="D10153" s="426">
        <v>26.670120000000004</v>
      </c>
      <c r="E10153" s="14">
        <v>3.4242545032974672</v>
      </c>
      <c r="F10153" s="14">
        <v>0</v>
      </c>
    </row>
    <row r="10154" spans="1:6" x14ac:dyDescent="0.3">
      <c r="A10154" s="425">
        <v>51789</v>
      </c>
      <c r="B10154" s="12">
        <v>288</v>
      </c>
      <c r="C10154" s="426">
        <v>1.6714285714285713</v>
      </c>
      <c r="D10154" s="426">
        <v>26.5242</v>
      </c>
      <c r="E10154" s="14">
        <v>3.3644594769353389</v>
      </c>
      <c r="F10154" s="14">
        <v>0</v>
      </c>
    </row>
    <row r="10155" spans="1:6" x14ac:dyDescent="0.3">
      <c r="A10155" s="425">
        <v>51790</v>
      </c>
      <c r="B10155" s="12">
        <v>289</v>
      </c>
      <c r="C10155" s="426">
        <v>1.3666666666666667</v>
      </c>
      <c r="D10155" s="426">
        <v>26.434600000000003</v>
      </c>
      <c r="E10155" s="14">
        <v>3.328201010355369</v>
      </c>
      <c r="F10155" s="14">
        <v>0</v>
      </c>
    </row>
    <row r="10156" spans="1:6" x14ac:dyDescent="0.3">
      <c r="A10156" s="425">
        <v>51791</v>
      </c>
      <c r="B10156" s="12">
        <v>290</v>
      </c>
      <c r="C10156" s="426">
        <v>5.177777777777778</v>
      </c>
      <c r="D10156" s="426">
        <v>26.629159999999999</v>
      </c>
      <c r="E10156" s="14">
        <v>3.4073764584285469</v>
      </c>
      <c r="F10156" s="14">
        <v>0</v>
      </c>
    </row>
    <row r="10157" spans="1:6" x14ac:dyDescent="0.3">
      <c r="A10157" s="425">
        <v>51792</v>
      </c>
      <c r="B10157" s="12">
        <v>291</v>
      </c>
      <c r="C10157" s="426">
        <v>0.9</v>
      </c>
      <c r="D10157" s="426">
        <v>26.624040000000001</v>
      </c>
      <c r="E10157" s="14">
        <v>3.4052718386351843</v>
      </c>
      <c r="F10157" s="14">
        <v>0</v>
      </c>
    </row>
    <row r="10158" spans="1:6" x14ac:dyDescent="0.3">
      <c r="A10158" s="425">
        <v>51793</v>
      </c>
      <c r="B10158" s="12">
        <v>292</v>
      </c>
      <c r="C10158" s="426">
        <v>0</v>
      </c>
      <c r="D10158" s="426">
        <v>26.787880000000001</v>
      </c>
      <c r="E10158" s="14">
        <v>3.4731865352599187</v>
      </c>
      <c r="F10158" s="14">
        <v>0</v>
      </c>
    </row>
    <row r="10159" spans="1:6" x14ac:dyDescent="0.3">
      <c r="A10159" s="425">
        <v>51794</v>
      </c>
      <c r="B10159" s="12">
        <v>293</v>
      </c>
      <c r="C10159" s="426">
        <v>0.57999999999999996</v>
      </c>
      <c r="D10159" s="426">
        <v>26.711079999999999</v>
      </c>
      <c r="E10159" s="14">
        <v>3.4412056655286367</v>
      </c>
      <c r="F10159" s="14">
        <v>0</v>
      </c>
    </row>
    <row r="10160" spans="1:6" x14ac:dyDescent="0.3">
      <c r="A10160" s="425">
        <v>51795</v>
      </c>
      <c r="B10160" s="12">
        <v>294</v>
      </c>
      <c r="C10160" s="426">
        <v>2.5</v>
      </c>
      <c r="D10160" s="426">
        <v>26.847044444444442</v>
      </c>
      <c r="E10160" s="14">
        <v>3.4979996280664798</v>
      </c>
      <c r="F10160" s="14">
        <v>0</v>
      </c>
    </row>
    <row r="10161" spans="1:6" x14ac:dyDescent="0.3">
      <c r="A10161" s="425">
        <v>51796</v>
      </c>
      <c r="B10161" s="12">
        <v>295</v>
      </c>
      <c r="C10161" s="426">
        <v>0.58888888888888891</v>
      </c>
      <c r="D10161" s="426">
        <v>26.613799999999998</v>
      </c>
      <c r="E10161" s="14">
        <v>3.4010660206589542</v>
      </c>
      <c r="F10161" s="14">
        <v>0</v>
      </c>
    </row>
    <row r="10162" spans="1:6" x14ac:dyDescent="0.3">
      <c r="A10162" s="425">
        <v>51797</v>
      </c>
      <c r="B10162" s="12">
        <v>296</v>
      </c>
      <c r="C10162" s="426">
        <v>0.88888888888888884</v>
      </c>
      <c r="D10162" s="426">
        <v>26.58052</v>
      </c>
      <c r="E10162" s="14">
        <v>3.3874286015285593</v>
      </c>
      <c r="F10162" s="14">
        <v>0</v>
      </c>
    </row>
    <row r="10163" spans="1:6" x14ac:dyDescent="0.3">
      <c r="A10163" s="425">
        <v>51798</v>
      </c>
      <c r="B10163" s="12">
        <v>297</v>
      </c>
      <c r="C10163" s="426">
        <v>2.3937499999999998</v>
      </c>
      <c r="D10163" s="426">
        <v>26.521639999999998</v>
      </c>
      <c r="E10163" s="14">
        <v>3.3634186955634431</v>
      </c>
      <c r="F10163" s="14">
        <v>0</v>
      </c>
    </row>
    <row r="10164" spans="1:6" x14ac:dyDescent="0.3">
      <c r="A10164" s="425">
        <v>51799</v>
      </c>
      <c r="B10164" s="12">
        <v>298</v>
      </c>
      <c r="C10164" s="426">
        <v>2.125</v>
      </c>
      <c r="D10164" s="426">
        <v>26.728999999999999</v>
      </c>
      <c r="E10164" s="14">
        <v>3.4486448178912879</v>
      </c>
      <c r="F10164" s="14">
        <v>0</v>
      </c>
    </row>
    <row r="10165" spans="1:6" x14ac:dyDescent="0.3">
      <c r="A10165" s="425">
        <v>51800</v>
      </c>
      <c r="B10165" s="12">
        <v>299</v>
      </c>
      <c r="C10165" s="426">
        <v>3.8149999999999999</v>
      </c>
      <c r="D10165" s="426">
        <v>26.639400000000002</v>
      </c>
      <c r="E10165" s="14">
        <v>3.4115891206562048</v>
      </c>
      <c r="F10165" s="14">
        <v>0</v>
      </c>
    </row>
    <row r="10166" spans="1:6" x14ac:dyDescent="0.3">
      <c r="A10166" s="425">
        <v>51801</v>
      </c>
      <c r="B10166" s="12">
        <v>300</v>
      </c>
      <c r="C10166" s="426">
        <v>0.53749999999999998</v>
      </c>
      <c r="D10166" s="426">
        <v>26.695719999999998</v>
      </c>
      <c r="E10166" s="14">
        <v>3.4348404045650147</v>
      </c>
      <c r="F10166" s="14">
        <v>0</v>
      </c>
    </row>
    <row r="10167" spans="1:6" x14ac:dyDescent="0.3">
      <c r="A10167" s="425">
        <v>51802</v>
      </c>
      <c r="B10167" s="12">
        <v>301</v>
      </c>
      <c r="C10167" s="426">
        <v>4.1111111111111107</v>
      </c>
      <c r="D10167" s="426">
        <v>26.782760000000003</v>
      </c>
      <c r="E10167" s="14">
        <v>3.4710464546598465</v>
      </c>
      <c r="F10167" s="14">
        <v>0</v>
      </c>
    </row>
    <row r="10168" spans="1:6" x14ac:dyDescent="0.3">
      <c r="A10168" s="425">
        <v>51803</v>
      </c>
      <c r="B10168" s="12">
        <v>302</v>
      </c>
      <c r="C10168" s="426">
        <v>0.1111111111111111</v>
      </c>
      <c r="D10168" s="426">
        <v>26.798120000000001</v>
      </c>
      <c r="E10168" s="14">
        <v>3.4774701382107942</v>
      </c>
      <c r="F10168" s="14">
        <v>0</v>
      </c>
    </row>
    <row r="10169" spans="1:6" x14ac:dyDescent="0.3">
      <c r="A10169" s="425">
        <v>51804</v>
      </c>
      <c r="B10169" s="12">
        <v>303</v>
      </c>
      <c r="C10169" s="426">
        <v>5.322222222222222</v>
      </c>
      <c r="D10169" s="426">
        <v>26.813479999999998</v>
      </c>
      <c r="E10169" s="14">
        <v>3.4839041500869667</v>
      </c>
      <c r="F10169" s="14">
        <v>0</v>
      </c>
    </row>
    <row r="10170" spans="1:6" x14ac:dyDescent="0.3">
      <c r="A10170" s="425">
        <v>51805</v>
      </c>
      <c r="B10170" s="12">
        <v>304</v>
      </c>
      <c r="C10170" s="426">
        <v>3</v>
      </c>
      <c r="D10170" s="426">
        <v>26.979880000000001</v>
      </c>
      <c r="E10170" s="14">
        <v>3.5542694765295484</v>
      </c>
      <c r="F10170" s="14">
        <v>0</v>
      </c>
    </row>
    <row r="10171" spans="1:6" x14ac:dyDescent="0.3">
      <c r="A10171" s="425">
        <v>51806</v>
      </c>
      <c r="B10171" s="12">
        <v>305</v>
      </c>
      <c r="C10171" s="426">
        <v>0.78888888888888886</v>
      </c>
      <c r="D10171" s="426">
        <v>26.792999999999999</v>
      </c>
      <c r="E10171" s="14">
        <v>3.5038140561816213</v>
      </c>
      <c r="F10171" s="14">
        <v>0</v>
      </c>
    </row>
    <row r="10172" spans="1:6" x14ac:dyDescent="0.3">
      <c r="A10172" s="425">
        <v>51807</v>
      </c>
      <c r="B10172" s="12">
        <v>306</v>
      </c>
      <c r="C10172" s="426">
        <v>0.68888888888888888</v>
      </c>
      <c r="D10172" s="426">
        <v>26.723880000000001</v>
      </c>
      <c r="E10172" s="14">
        <v>3.4747680619895811</v>
      </c>
      <c r="F10172" s="14">
        <v>0</v>
      </c>
    </row>
    <row r="10173" spans="1:6" x14ac:dyDescent="0.3">
      <c r="A10173" s="425">
        <v>51808</v>
      </c>
      <c r="B10173" s="12">
        <v>307</v>
      </c>
      <c r="C10173" s="426">
        <v>0</v>
      </c>
      <c r="D10173" s="426">
        <v>26.769960000000005</v>
      </c>
      <c r="E10173" s="14">
        <v>3.4941086582006906</v>
      </c>
      <c r="F10173" s="14">
        <v>0</v>
      </c>
    </row>
    <row r="10174" spans="1:6" x14ac:dyDescent="0.3">
      <c r="A10174" s="425">
        <v>51809</v>
      </c>
      <c r="B10174" s="12">
        <v>308</v>
      </c>
      <c r="C10174" s="426">
        <v>3.2375000000000003</v>
      </c>
      <c r="D10174" s="426">
        <v>26.782760000000003</v>
      </c>
      <c r="E10174" s="14">
        <v>3.4994976551078785</v>
      </c>
      <c r="F10174" s="14">
        <v>0</v>
      </c>
    </row>
    <row r="10175" spans="1:6" x14ac:dyDescent="0.3">
      <c r="A10175" s="425">
        <v>51810</v>
      </c>
      <c r="B10175" s="12">
        <v>309</v>
      </c>
      <c r="C10175" s="426">
        <v>3.2399999999999998</v>
      </c>
      <c r="D10175" s="426">
        <v>26.92868</v>
      </c>
      <c r="E10175" s="14">
        <v>3.56144384014096</v>
      </c>
      <c r="F10175" s="14">
        <v>0</v>
      </c>
    </row>
    <row r="10176" spans="1:6" x14ac:dyDescent="0.3">
      <c r="A10176" s="425">
        <v>51811</v>
      </c>
      <c r="B10176" s="12">
        <v>310</v>
      </c>
      <c r="C10176" s="426">
        <v>0.79999999999999993</v>
      </c>
      <c r="D10176" s="426">
        <v>26.997800000000005</v>
      </c>
      <c r="E10176" s="14">
        <v>3.5911159765983505</v>
      </c>
      <c r="F10176" s="14">
        <v>0</v>
      </c>
    </row>
    <row r="10177" spans="1:6" x14ac:dyDescent="0.3">
      <c r="A10177" s="425">
        <v>51812</v>
      </c>
      <c r="B10177" s="12">
        <v>311</v>
      </c>
      <c r="C10177" s="426">
        <v>1.9750000000000001</v>
      </c>
      <c r="D10177" s="426">
        <v>27.08484</v>
      </c>
      <c r="E10177" s="14">
        <v>3.6287829837560621</v>
      </c>
      <c r="F10177" s="14">
        <v>0</v>
      </c>
    </row>
    <row r="10178" spans="1:6" x14ac:dyDescent="0.3">
      <c r="A10178" s="425">
        <v>51813</v>
      </c>
      <c r="B10178" s="12">
        <v>312</v>
      </c>
      <c r="C10178" s="426">
        <v>0.42777777777777776</v>
      </c>
      <c r="D10178" s="426">
        <v>26.887720000000002</v>
      </c>
      <c r="E10178" s="14">
        <v>3.5439603379882314</v>
      </c>
      <c r="F10178" s="14">
        <v>0</v>
      </c>
    </row>
    <row r="10179" spans="1:6" x14ac:dyDescent="0.3">
      <c r="A10179" s="425">
        <v>51814</v>
      </c>
      <c r="B10179" s="12">
        <v>313</v>
      </c>
      <c r="C10179" s="426">
        <v>6.0166666666666675</v>
      </c>
      <c r="D10179" s="426">
        <v>26.967079999999999</v>
      </c>
      <c r="E10179" s="14">
        <v>3.577902177349424</v>
      </c>
      <c r="F10179" s="14">
        <v>0</v>
      </c>
    </row>
    <row r="10180" spans="1:6" x14ac:dyDescent="0.3">
      <c r="A10180" s="425">
        <v>51815</v>
      </c>
      <c r="B10180" s="12">
        <v>314</v>
      </c>
      <c r="C10180" s="426">
        <v>2.5375000000000001</v>
      </c>
      <c r="D10180" s="426">
        <v>27.020840000000003</v>
      </c>
      <c r="E10180" s="14">
        <v>3.6010538473260274</v>
      </c>
      <c r="F10180" s="14">
        <v>0</v>
      </c>
    </row>
    <row r="10181" spans="1:6" x14ac:dyDescent="0.3">
      <c r="A10181" s="425">
        <v>51816</v>
      </c>
      <c r="B10181" s="12">
        <v>315</v>
      </c>
      <c r="C10181" s="426">
        <v>0</v>
      </c>
      <c r="D10181" s="426">
        <v>27.059240000000003</v>
      </c>
      <c r="E10181" s="14">
        <v>3.6176694420652931</v>
      </c>
      <c r="F10181" s="14">
        <v>0</v>
      </c>
    </row>
    <row r="10182" spans="1:6" x14ac:dyDescent="0.3">
      <c r="A10182" s="425">
        <v>51817</v>
      </c>
      <c r="B10182" s="12">
        <v>316</v>
      </c>
      <c r="C10182" s="426">
        <v>1.0299999999999998</v>
      </c>
      <c r="D10182" s="426">
        <v>27.189799999999998</v>
      </c>
      <c r="E10182" s="14">
        <v>3.674654198996739</v>
      </c>
      <c r="F10182" s="14">
        <v>0</v>
      </c>
    </row>
    <row r="10183" spans="1:6" x14ac:dyDescent="0.3">
      <c r="A10183" s="425">
        <v>51818</v>
      </c>
      <c r="B10183" s="12">
        <v>317</v>
      </c>
      <c r="C10183" s="426">
        <v>0.05</v>
      </c>
      <c r="D10183" s="426">
        <v>27.105319999999999</v>
      </c>
      <c r="E10183" s="14">
        <v>3.637694848999689</v>
      </c>
      <c r="F10183" s="14">
        <v>0</v>
      </c>
    </row>
    <row r="10184" spans="1:6" x14ac:dyDescent="0.3">
      <c r="A10184" s="425">
        <v>51819</v>
      </c>
      <c r="B10184" s="12">
        <v>318</v>
      </c>
      <c r="C10184" s="426">
        <v>1.9214285714285713</v>
      </c>
      <c r="D10184" s="426">
        <v>27.064360000000001</v>
      </c>
      <c r="E10184" s="14">
        <v>3.6198898146175491</v>
      </c>
      <c r="F10184" s="14">
        <v>0</v>
      </c>
    </row>
    <row r="10185" spans="1:6" x14ac:dyDescent="0.3">
      <c r="A10185" s="425">
        <v>51820</v>
      </c>
      <c r="B10185" s="12">
        <v>319</v>
      </c>
      <c r="C10185" s="426">
        <v>1.7666666666666666</v>
      </c>
      <c r="D10185" s="426">
        <v>27.077159999999999</v>
      </c>
      <c r="E10185" s="14">
        <v>3.6254458550822997</v>
      </c>
      <c r="F10185" s="14">
        <v>0</v>
      </c>
    </row>
    <row r="10186" spans="1:6" x14ac:dyDescent="0.3">
      <c r="A10186" s="425">
        <v>51821</v>
      </c>
      <c r="B10186" s="12">
        <v>320</v>
      </c>
      <c r="C10186" s="426">
        <v>11.31111111111111</v>
      </c>
      <c r="D10186" s="426">
        <v>27.107880000000002</v>
      </c>
      <c r="E10186" s="14">
        <v>3.6388101473767338</v>
      </c>
      <c r="F10186" s="14">
        <v>0</v>
      </c>
    </row>
    <row r="10187" spans="1:6" x14ac:dyDescent="0.3">
      <c r="A10187" s="425">
        <v>51822</v>
      </c>
      <c r="B10187" s="12">
        <v>321</v>
      </c>
      <c r="C10187" s="426">
        <v>0</v>
      </c>
      <c r="D10187" s="426">
        <v>27.133479999999999</v>
      </c>
      <c r="E10187" s="14">
        <v>3.6499792149747967</v>
      </c>
      <c r="F10187" s="14">
        <v>0</v>
      </c>
    </row>
    <row r="10188" spans="1:6" x14ac:dyDescent="0.3">
      <c r="A10188" s="425">
        <v>51823</v>
      </c>
      <c r="B10188" s="12">
        <v>322</v>
      </c>
      <c r="C10188" s="426">
        <v>1.9416666666666667</v>
      </c>
      <c r="D10188" s="426">
        <v>27.128644444444443</v>
      </c>
      <c r="E10188" s="14">
        <v>3.6478672614293126</v>
      </c>
      <c r="F10188" s="14">
        <v>0</v>
      </c>
    </row>
    <row r="10189" spans="1:6" x14ac:dyDescent="0.3">
      <c r="A10189" s="425">
        <v>51824</v>
      </c>
      <c r="B10189" s="12">
        <v>323</v>
      </c>
      <c r="C10189" s="426">
        <v>5.9124999999999996</v>
      </c>
      <c r="D10189" s="426">
        <v>27.097355555555559</v>
      </c>
      <c r="E10189" s="14">
        <v>3.634226901186989</v>
      </c>
      <c r="F10189" s="14">
        <v>0</v>
      </c>
    </row>
    <row r="10190" spans="1:6" x14ac:dyDescent="0.3">
      <c r="A10190" s="425">
        <v>51825</v>
      </c>
      <c r="B10190" s="12">
        <v>324</v>
      </c>
      <c r="C10190" s="426">
        <v>7.75</v>
      </c>
      <c r="D10190" s="426">
        <v>27.09451111111111</v>
      </c>
      <c r="E10190" s="14">
        <v>3.6329890339651283</v>
      </c>
      <c r="F10190" s="14">
        <v>0</v>
      </c>
    </row>
    <row r="10191" spans="1:6" x14ac:dyDescent="0.3">
      <c r="A10191" s="425">
        <v>51826</v>
      </c>
      <c r="B10191" s="12">
        <v>325</v>
      </c>
      <c r="C10191" s="426">
        <v>5.5250000000000004</v>
      </c>
      <c r="D10191" s="426">
        <v>27.169319999999999</v>
      </c>
      <c r="E10191" s="14">
        <v>3.6656650741274115</v>
      </c>
      <c r="F10191" s="14">
        <v>0</v>
      </c>
    </row>
    <row r="10192" spans="1:6" x14ac:dyDescent="0.3">
      <c r="A10192" s="425">
        <v>51827</v>
      </c>
      <c r="B10192" s="12">
        <v>326</v>
      </c>
      <c r="C10192" s="426">
        <v>8.0555555555555554</v>
      </c>
      <c r="D10192" s="426">
        <v>26.884022222222224</v>
      </c>
      <c r="E10192" s="14">
        <v>3.5423856233920668</v>
      </c>
      <c r="F10192" s="14">
        <v>0</v>
      </c>
    </row>
    <row r="10193" spans="1:6" x14ac:dyDescent="0.3">
      <c r="A10193" s="425">
        <v>51828</v>
      </c>
      <c r="B10193" s="12">
        <v>327</v>
      </c>
      <c r="C10193" s="426">
        <v>2.4714285714285715</v>
      </c>
      <c r="D10193" s="426">
        <v>26.943755555555555</v>
      </c>
      <c r="E10193" s="14">
        <v>3.5678974616311527</v>
      </c>
      <c r="F10193" s="14">
        <v>0</v>
      </c>
    </row>
    <row r="10194" spans="1:6" x14ac:dyDescent="0.3">
      <c r="A10194" s="425">
        <v>51829</v>
      </c>
      <c r="B10194" s="12">
        <v>328</v>
      </c>
      <c r="C10194" s="426">
        <v>1.53125</v>
      </c>
      <c r="D10194" s="426">
        <v>26.980733333333333</v>
      </c>
      <c r="E10194" s="14">
        <v>3.5837698019636148</v>
      </c>
      <c r="F10194" s="14">
        <v>0</v>
      </c>
    </row>
    <row r="10195" spans="1:6" x14ac:dyDescent="0.3">
      <c r="A10195" s="425">
        <v>51830</v>
      </c>
      <c r="B10195" s="12">
        <v>329</v>
      </c>
      <c r="C10195" s="426">
        <v>1.79375</v>
      </c>
      <c r="D10195" s="426">
        <v>26.975044444444443</v>
      </c>
      <c r="E10195" s="14">
        <v>3.5813239523770122</v>
      </c>
      <c r="F10195" s="14">
        <v>0</v>
      </c>
    </row>
    <row r="10196" spans="1:6" x14ac:dyDescent="0.3">
      <c r="A10196" s="425">
        <v>51831</v>
      </c>
      <c r="B10196" s="12">
        <v>330</v>
      </c>
      <c r="C10196" s="426">
        <v>7.1749999999999998</v>
      </c>
      <c r="D10196" s="426">
        <v>27.020555555555553</v>
      </c>
      <c r="E10196" s="14">
        <v>3.6009310136582346</v>
      </c>
      <c r="F10196" s="14">
        <v>0</v>
      </c>
    </row>
    <row r="10197" spans="1:6" x14ac:dyDescent="0.3">
      <c r="A10197" s="425">
        <v>51832</v>
      </c>
      <c r="B10197" s="12">
        <v>331</v>
      </c>
      <c r="C10197" s="426">
        <v>14.45</v>
      </c>
      <c r="D10197" s="426">
        <v>26.949444444444445</v>
      </c>
      <c r="E10197" s="14">
        <v>3.5703354102319276</v>
      </c>
      <c r="F10197" s="14">
        <v>0</v>
      </c>
    </row>
    <row r="10198" spans="1:6" x14ac:dyDescent="0.3">
      <c r="A10198" s="425">
        <v>51833</v>
      </c>
      <c r="B10198" s="12">
        <v>332</v>
      </c>
      <c r="C10198" s="426">
        <v>9.2437499999999986</v>
      </c>
      <c r="D10198" s="426">
        <v>27.034777777777776</v>
      </c>
      <c r="E10198" s="14">
        <v>3.6070771060261726</v>
      </c>
      <c r="F10198" s="14">
        <v>0</v>
      </c>
    </row>
    <row r="10199" spans="1:6" x14ac:dyDescent="0.3">
      <c r="A10199" s="425">
        <v>51834</v>
      </c>
      <c r="B10199" s="12">
        <v>333</v>
      </c>
      <c r="C10199" s="426">
        <v>2.4857142857142853</v>
      </c>
      <c r="D10199" s="426">
        <v>27.208288888888891</v>
      </c>
      <c r="E10199" s="14">
        <v>3.6827854962633668</v>
      </c>
      <c r="F10199" s="14">
        <v>0</v>
      </c>
    </row>
    <row r="10200" spans="1:6" x14ac:dyDescent="0.3">
      <c r="A10200" s="425">
        <v>51835</v>
      </c>
      <c r="B10200" s="12">
        <v>334</v>
      </c>
      <c r="C10200" s="426">
        <v>1.9000000000000001</v>
      </c>
      <c r="D10200" s="426">
        <v>27.154244444444448</v>
      </c>
      <c r="E10200" s="14">
        <v>3.6590600611496886</v>
      </c>
      <c r="F10200" s="14">
        <v>0</v>
      </c>
    </row>
    <row r="10201" spans="1:6" x14ac:dyDescent="0.3">
      <c r="A10201" s="425">
        <v>51836</v>
      </c>
      <c r="B10201" s="12">
        <v>335</v>
      </c>
      <c r="C10201" s="426">
        <v>5.73</v>
      </c>
      <c r="D10201" s="426">
        <v>27.05468888888889</v>
      </c>
      <c r="E10201" s="14">
        <v>3.6156967576905301</v>
      </c>
      <c r="F10201" s="14">
        <v>0</v>
      </c>
    </row>
    <row r="10202" spans="1:6" x14ac:dyDescent="0.3">
      <c r="A10202" s="425">
        <v>51837</v>
      </c>
      <c r="B10202" s="12">
        <v>336</v>
      </c>
      <c r="C10202" s="426">
        <v>2.0062500000000001</v>
      </c>
      <c r="D10202" s="426">
        <v>27.037622222222222</v>
      </c>
      <c r="E10202" s="14">
        <v>3.6083074044568311</v>
      </c>
      <c r="F10202" s="14">
        <v>0</v>
      </c>
    </row>
    <row r="10203" spans="1:6" x14ac:dyDescent="0.3">
      <c r="A10203" s="425">
        <v>51838</v>
      </c>
      <c r="B10203" s="12">
        <v>337</v>
      </c>
      <c r="C10203" s="426">
        <v>5.9555555555555557</v>
      </c>
      <c r="D10203" s="426">
        <v>26.885159999999999</v>
      </c>
      <c r="E10203" s="14">
        <v>3.5428700864866185</v>
      </c>
      <c r="F10203" s="14">
        <v>0</v>
      </c>
    </row>
    <row r="10204" spans="1:6" x14ac:dyDescent="0.3">
      <c r="A10204" s="425">
        <v>51839</v>
      </c>
      <c r="B10204" s="12">
        <v>338</v>
      </c>
      <c r="C10204" s="426">
        <v>7.4611111111111121</v>
      </c>
      <c r="D10204" s="426">
        <v>27.02084</v>
      </c>
      <c r="E10204" s="14">
        <v>3.6010538473260261</v>
      </c>
      <c r="F10204" s="14">
        <v>0</v>
      </c>
    </row>
    <row r="10205" spans="1:6" x14ac:dyDescent="0.3">
      <c r="A10205" s="425">
        <v>51840</v>
      </c>
      <c r="B10205" s="12">
        <v>339</v>
      </c>
      <c r="C10205" s="426">
        <v>4.9000000000000004</v>
      </c>
      <c r="D10205" s="426">
        <v>26.821159999999999</v>
      </c>
      <c r="E10205" s="14">
        <v>3.5157080229314448</v>
      </c>
      <c r="F10205" s="14">
        <v>0</v>
      </c>
    </row>
    <row r="10206" spans="1:6" x14ac:dyDescent="0.3">
      <c r="A10206" s="425">
        <v>51841</v>
      </c>
      <c r="B10206" s="12">
        <v>340</v>
      </c>
      <c r="C10206" s="426">
        <v>5.2555555555555555</v>
      </c>
      <c r="D10206" s="426">
        <v>26.910760000000003</v>
      </c>
      <c r="E10206" s="14">
        <v>3.553785661417439</v>
      </c>
      <c r="F10206" s="14">
        <v>0</v>
      </c>
    </row>
    <row r="10207" spans="1:6" x14ac:dyDescent="0.3">
      <c r="A10207" s="425">
        <v>51842</v>
      </c>
      <c r="B10207" s="12">
        <v>341</v>
      </c>
      <c r="C10207" s="426">
        <v>3.35</v>
      </c>
      <c r="D10207" s="426">
        <v>27.031933333333335</v>
      </c>
      <c r="E10207" s="14">
        <v>3.6058471676280446</v>
      </c>
      <c r="F10207" s="14">
        <v>0</v>
      </c>
    </row>
    <row r="10208" spans="1:6" x14ac:dyDescent="0.3">
      <c r="A10208" s="425">
        <v>51843</v>
      </c>
      <c r="B10208" s="12">
        <v>342</v>
      </c>
      <c r="C10208" s="426">
        <v>3.0333333333333332</v>
      </c>
      <c r="D10208" s="426">
        <v>27.188377777777774</v>
      </c>
      <c r="E10208" s="14">
        <v>3.6740293481119477</v>
      </c>
      <c r="F10208" s="14">
        <v>0</v>
      </c>
    </row>
    <row r="10209" spans="1:6" x14ac:dyDescent="0.3">
      <c r="A10209" s="425">
        <v>51844</v>
      </c>
      <c r="B10209" s="12">
        <v>343</v>
      </c>
      <c r="C10209" s="426">
        <v>6.1428571428571432</v>
      </c>
      <c r="D10209" s="426">
        <v>26.906777777777776</v>
      </c>
      <c r="E10209" s="14">
        <v>3.5520857765371234</v>
      </c>
      <c r="F10209" s="14">
        <v>0</v>
      </c>
    </row>
    <row r="10210" spans="1:6" x14ac:dyDescent="0.3">
      <c r="A10210" s="425">
        <v>51845</v>
      </c>
      <c r="B10210" s="12">
        <v>344</v>
      </c>
      <c r="C10210" s="426">
        <v>8.6083333333333325</v>
      </c>
      <c r="D10210" s="426">
        <v>26.77252</v>
      </c>
      <c r="E10210" s="14">
        <v>3.4951858795479032</v>
      </c>
      <c r="F10210" s="14">
        <v>0</v>
      </c>
    </row>
    <row r="10211" spans="1:6" x14ac:dyDescent="0.3">
      <c r="A10211" s="425">
        <v>51846</v>
      </c>
      <c r="B10211" s="12">
        <v>345</v>
      </c>
      <c r="C10211" s="426">
        <v>10.75</v>
      </c>
      <c r="D10211" s="426">
        <v>26.813479999999998</v>
      </c>
      <c r="E10211" s="14">
        <v>3.5124607414811226</v>
      </c>
      <c r="F10211" s="14">
        <v>0</v>
      </c>
    </row>
    <row r="10212" spans="1:6" x14ac:dyDescent="0.3">
      <c r="A10212" s="425">
        <v>51847</v>
      </c>
      <c r="B10212" s="12">
        <v>346</v>
      </c>
      <c r="C10212" s="426">
        <v>11.9</v>
      </c>
      <c r="D10212" s="426">
        <v>26.762280000000004</v>
      </c>
      <c r="E10212" s="14">
        <v>3.4908787278482825</v>
      </c>
      <c r="F10212" s="14">
        <v>0</v>
      </c>
    </row>
    <row r="10213" spans="1:6" x14ac:dyDescent="0.3">
      <c r="A10213" s="425">
        <v>51848</v>
      </c>
      <c r="B10213" s="12">
        <v>347</v>
      </c>
      <c r="C10213" s="426">
        <v>10.692857142857141</v>
      </c>
      <c r="D10213" s="426">
        <v>26.887720000000002</v>
      </c>
      <c r="E10213" s="14">
        <v>3.5439603379882318</v>
      </c>
      <c r="F10213" s="14">
        <v>0</v>
      </c>
    </row>
    <row r="10214" spans="1:6" x14ac:dyDescent="0.3">
      <c r="A10214" s="425">
        <v>51849</v>
      </c>
      <c r="B10214" s="12">
        <v>348</v>
      </c>
      <c r="C10214" s="426">
        <v>16.95</v>
      </c>
      <c r="D10214" s="426">
        <v>26.713639999999998</v>
      </c>
      <c r="E10214" s="14">
        <v>3.4704828510289714</v>
      </c>
      <c r="F10214" s="14">
        <v>0</v>
      </c>
    </row>
    <row r="10215" spans="1:6" x14ac:dyDescent="0.3">
      <c r="A10215" s="425">
        <v>51850</v>
      </c>
      <c r="B10215" s="12">
        <v>349</v>
      </c>
      <c r="C10215" s="426">
        <v>2.4500000000000002</v>
      </c>
      <c r="D10215" s="426">
        <v>26.83652</v>
      </c>
      <c r="E10215" s="14">
        <v>3.522210402537147</v>
      </c>
      <c r="F10215" s="14">
        <v>0</v>
      </c>
    </row>
    <row r="10216" spans="1:6" x14ac:dyDescent="0.3">
      <c r="A10216" s="425">
        <v>51851</v>
      </c>
      <c r="B10216" s="12">
        <v>350</v>
      </c>
      <c r="C10216" s="426">
        <v>15.488888888888889</v>
      </c>
      <c r="D10216" s="426">
        <v>26.997799999999998</v>
      </c>
      <c r="E10216" s="14">
        <v>3.5911159765983505</v>
      </c>
      <c r="F10216" s="14">
        <v>0</v>
      </c>
    </row>
    <row r="10217" spans="1:6" x14ac:dyDescent="0.3">
      <c r="A10217" s="425">
        <v>51852</v>
      </c>
      <c r="B10217" s="12">
        <v>351</v>
      </c>
      <c r="C10217" s="426">
        <v>7.4400000000000022</v>
      </c>
      <c r="D10217" s="426">
        <v>26.953000000000003</v>
      </c>
      <c r="E10217" s="14">
        <v>3.5718598572620572</v>
      </c>
      <c r="F10217" s="14">
        <v>0</v>
      </c>
    </row>
    <row r="10218" spans="1:6" x14ac:dyDescent="0.3">
      <c r="A10218" s="425">
        <v>51853</v>
      </c>
      <c r="B10218" s="12">
        <v>352</v>
      </c>
      <c r="C10218" s="426">
        <v>8.2499999999999982</v>
      </c>
      <c r="D10218" s="426">
        <v>26.959400000000002</v>
      </c>
      <c r="E10218" s="14">
        <v>3.5746052756087985</v>
      </c>
      <c r="F10218" s="14">
        <v>0</v>
      </c>
    </row>
    <row r="10219" spans="1:6" x14ac:dyDescent="0.3">
      <c r="A10219" s="425">
        <v>51854</v>
      </c>
      <c r="B10219" s="12">
        <v>353</v>
      </c>
      <c r="C10219" s="426">
        <v>16.485714285714288</v>
      </c>
      <c r="D10219" s="426">
        <v>26.785320000000002</v>
      </c>
      <c r="E10219" s="14">
        <v>3.5005763216698256</v>
      </c>
      <c r="F10219" s="14">
        <v>0</v>
      </c>
    </row>
    <row r="10220" spans="1:6" x14ac:dyDescent="0.3">
      <c r="A10220" s="425">
        <v>51855</v>
      </c>
      <c r="B10220" s="12">
        <v>354</v>
      </c>
      <c r="C10220" s="426">
        <v>7.46875</v>
      </c>
      <c r="D10220" s="426">
        <v>26.647933333333334</v>
      </c>
      <c r="E10220" s="14">
        <v>3.4430958083634895</v>
      </c>
      <c r="F10220" s="14">
        <v>0</v>
      </c>
    </row>
    <row r="10221" spans="1:6" x14ac:dyDescent="0.3">
      <c r="A10221" s="425">
        <v>51856</v>
      </c>
      <c r="B10221" s="12">
        <v>355</v>
      </c>
      <c r="C10221" s="426">
        <v>8.1000000000000014</v>
      </c>
      <c r="D10221" s="426">
        <v>26.995240000000003</v>
      </c>
      <c r="E10221" s="14">
        <v>3.5900132253627581</v>
      </c>
      <c r="F10221" s="14">
        <v>0</v>
      </c>
    </row>
    <row r="10222" spans="1:6" x14ac:dyDescent="0.3">
      <c r="A10222" s="425">
        <v>51857</v>
      </c>
      <c r="B10222" s="12">
        <v>356</v>
      </c>
      <c r="C10222" s="426">
        <v>3.5944444444444446</v>
      </c>
      <c r="D10222" s="426">
        <v>26.773800000000001</v>
      </c>
      <c r="E10222" s="14">
        <v>3.4957245985916239</v>
      </c>
      <c r="F10222" s="14">
        <v>0</v>
      </c>
    </row>
    <row r="10223" spans="1:6" x14ac:dyDescent="0.3">
      <c r="A10223" s="425">
        <v>51858</v>
      </c>
      <c r="B10223" s="12">
        <v>357</v>
      </c>
      <c r="C10223" s="426">
        <v>6.1437499999999998</v>
      </c>
      <c r="D10223" s="426">
        <v>26.821800000000003</v>
      </c>
      <c r="E10223" s="14">
        <v>3.515978747311348</v>
      </c>
      <c r="F10223" s="14">
        <v>0</v>
      </c>
    </row>
    <row r="10224" spans="1:6" x14ac:dyDescent="0.3">
      <c r="A10224" s="425">
        <v>51859</v>
      </c>
      <c r="B10224" s="12">
        <v>358</v>
      </c>
      <c r="C10224" s="426">
        <v>5.9333333333333336</v>
      </c>
      <c r="D10224" s="426">
        <v>26.83652</v>
      </c>
      <c r="E10224" s="14">
        <v>3.522210402537147</v>
      </c>
      <c r="F10224" s="14">
        <v>0</v>
      </c>
    </row>
    <row r="10225" spans="1:6" x14ac:dyDescent="0.3">
      <c r="A10225" s="425">
        <v>51860</v>
      </c>
      <c r="B10225" s="12">
        <v>359</v>
      </c>
      <c r="C10225" s="426">
        <v>7.5625</v>
      </c>
      <c r="D10225" s="426">
        <v>26.577960000000004</v>
      </c>
      <c r="E10225" s="14">
        <v>3.414138788927795</v>
      </c>
      <c r="F10225" s="14">
        <v>0</v>
      </c>
    </row>
    <row r="10226" spans="1:6" x14ac:dyDescent="0.3">
      <c r="A10226" s="425">
        <v>51861</v>
      </c>
      <c r="B10226" s="12">
        <v>360</v>
      </c>
      <c r="C10226" s="426">
        <v>5.8611111111111107</v>
      </c>
      <c r="D10226" s="426">
        <v>26.852733333333333</v>
      </c>
      <c r="E10226" s="14">
        <v>3.5290853374816913</v>
      </c>
      <c r="F10226" s="14">
        <v>0</v>
      </c>
    </row>
    <row r="10227" spans="1:6" x14ac:dyDescent="0.3">
      <c r="A10227" s="425">
        <v>51862</v>
      </c>
      <c r="B10227" s="12">
        <v>361</v>
      </c>
      <c r="C10227" s="426">
        <v>7.8166666666666664</v>
      </c>
      <c r="D10227" s="426">
        <v>26.881177777777779</v>
      </c>
      <c r="E10227" s="14">
        <v>3.5411747163670042</v>
      </c>
      <c r="F10227" s="14">
        <v>0</v>
      </c>
    </row>
    <row r="10228" spans="1:6" x14ac:dyDescent="0.3">
      <c r="A10228" s="425">
        <v>51863</v>
      </c>
      <c r="B10228" s="12">
        <v>362</v>
      </c>
      <c r="C10228" s="426">
        <v>6.614285714285713</v>
      </c>
      <c r="D10228" s="426">
        <v>26.572200000000002</v>
      </c>
      <c r="E10228" s="14">
        <v>3.4117646914853328</v>
      </c>
      <c r="F10228" s="14">
        <v>0</v>
      </c>
    </row>
    <row r="10229" spans="1:6" x14ac:dyDescent="0.3">
      <c r="A10229" s="425">
        <v>51864</v>
      </c>
      <c r="B10229" s="12">
        <v>363</v>
      </c>
      <c r="C10229" s="426">
        <v>11.285714285714286</v>
      </c>
      <c r="D10229" s="426">
        <v>26.650777777777776</v>
      </c>
      <c r="E10229" s="14">
        <v>3.4442774662483098</v>
      </c>
      <c r="F10229" s="14">
        <v>0</v>
      </c>
    </row>
    <row r="10230" spans="1:6" x14ac:dyDescent="0.3">
      <c r="A10230" s="425">
        <v>51865</v>
      </c>
      <c r="B10230" s="12">
        <v>364</v>
      </c>
      <c r="C10230" s="426">
        <v>8.18888888888889</v>
      </c>
      <c r="D10230" s="426">
        <v>26.443133333333332</v>
      </c>
      <c r="E10230" s="14">
        <v>3.3589477497635163</v>
      </c>
      <c r="F10230" s="14">
        <v>0</v>
      </c>
    </row>
    <row r="10231" spans="1:6" x14ac:dyDescent="0.3">
      <c r="A10231" s="425">
        <v>51866</v>
      </c>
      <c r="B10231" s="12">
        <v>365</v>
      </c>
      <c r="C10231" s="426">
        <v>3.5124999999999997</v>
      </c>
      <c r="D10231" s="426">
        <v>26.63086666666667</v>
      </c>
      <c r="E10231" s="14">
        <v>3.436013319501412</v>
      </c>
      <c r="F10231" s="14">
        <v>0</v>
      </c>
    </row>
    <row r="10232" spans="1:6" x14ac:dyDescent="0.3">
      <c r="A10232" s="425">
        <v>51867</v>
      </c>
      <c r="B10232" s="12">
        <v>1</v>
      </c>
      <c r="C10232" s="426">
        <v>19</v>
      </c>
      <c r="D10232" s="426">
        <v>26.366333333333337</v>
      </c>
      <c r="E10232" s="14">
        <v>3.32786426308886</v>
      </c>
      <c r="F10232" s="14">
        <v>0</v>
      </c>
    </row>
    <row r="10233" spans="1:6" x14ac:dyDescent="0.3">
      <c r="A10233" s="425">
        <v>51868</v>
      </c>
      <c r="B10233" s="12">
        <v>2</v>
      </c>
      <c r="C10233" s="426">
        <v>25.112500000000001</v>
      </c>
      <c r="D10233" s="426">
        <v>26.391080000000002</v>
      </c>
      <c r="E10233" s="14">
        <v>3.3378520236023852</v>
      </c>
      <c r="F10233" s="14">
        <v>0</v>
      </c>
    </row>
    <row r="10234" spans="1:6" x14ac:dyDescent="0.3">
      <c r="A10234" s="425">
        <v>51869</v>
      </c>
      <c r="B10234" s="12">
        <v>3</v>
      </c>
      <c r="C10234" s="426">
        <v>6.625</v>
      </c>
      <c r="D10234" s="426">
        <v>26.649640000000005</v>
      </c>
      <c r="E10234" s="14">
        <v>3.4438047604652868</v>
      </c>
      <c r="F10234" s="14">
        <v>0</v>
      </c>
    </row>
    <row r="10235" spans="1:6" x14ac:dyDescent="0.3">
      <c r="A10235" s="425">
        <v>51870</v>
      </c>
      <c r="B10235" s="12">
        <v>4</v>
      </c>
      <c r="C10235" s="426">
        <v>4.6187500000000004</v>
      </c>
      <c r="D10235" s="426">
        <v>26.739240000000002</v>
      </c>
      <c r="E10235" s="14">
        <v>3.4812045339453439</v>
      </c>
      <c r="F10235" s="14">
        <v>0</v>
      </c>
    </row>
    <row r="10236" spans="1:6" x14ac:dyDescent="0.3">
      <c r="A10236" s="425">
        <v>51871</v>
      </c>
      <c r="B10236" s="12">
        <v>5</v>
      </c>
      <c r="C10236" s="426">
        <v>4.8722222222222227</v>
      </c>
      <c r="D10236" s="426">
        <v>26.536999999999999</v>
      </c>
      <c r="E10236" s="14">
        <v>3.3972878730950749</v>
      </c>
      <c r="F10236" s="14">
        <v>0</v>
      </c>
    </row>
    <row r="10237" spans="1:6" x14ac:dyDescent="0.3">
      <c r="A10237" s="425">
        <v>51872</v>
      </c>
      <c r="B10237" s="12">
        <v>6</v>
      </c>
      <c r="C10237" s="426">
        <v>2.1111111111111112</v>
      </c>
      <c r="D10237" s="426">
        <v>26.64452</v>
      </c>
      <c r="E10237" s="14">
        <v>3.441678287793565</v>
      </c>
      <c r="F10237" s="14">
        <v>0</v>
      </c>
    </row>
    <row r="10238" spans="1:6" x14ac:dyDescent="0.3">
      <c r="A10238" s="425">
        <v>51873</v>
      </c>
      <c r="B10238" s="12">
        <v>7</v>
      </c>
      <c r="C10238" s="426">
        <v>3.9649999999999999</v>
      </c>
      <c r="D10238" s="426">
        <v>26.69828</v>
      </c>
      <c r="E10238" s="14">
        <v>3.4640636859608467</v>
      </c>
      <c r="F10238" s="14">
        <v>0</v>
      </c>
    </row>
    <row r="10239" spans="1:6" x14ac:dyDescent="0.3">
      <c r="A10239" s="425">
        <v>51874</v>
      </c>
      <c r="B10239" s="12">
        <v>8</v>
      </c>
      <c r="C10239" s="426">
        <v>6.1150000000000002</v>
      </c>
      <c r="D10239" s="426">
        <v>26.723880000000001</v>
      </c>
      <c r="E10239" s="14">
        <v>3.4747680619895815</v>
      </c>
      <c r="F10239" s="14">
        <v>0</v>
      </c>
    </row>
    <row r="10240" spans="1:6" x14ac:dyDescent="0.3">
      <c r="A10240" s="425">
        <v>51875</v>
      </c>
      <c r="B10240" s="12">
        <v>9</v>
      </c>
      <c r="C10240" s="426">
        <v>7.5299999999999994</v>
      </c>
      <c r="D10240" s="426">
        <v>26.51652</v>
      </c>
      <c r="E10240" s="14">
        <v>3.3888899358487299</v>
      </c>
      <c r="F10240" s="14">
        <v>0</v>
      </c>
    </row>
    <row r="10241" spans="1:6" x14ac:dyDescent="0.3">
      <c r="A10241" s="425">
        <v>51876</v>
      </c>
      <c r="B10241" s="12">
        <v>10</v>
      </c>
      <c r="C10241" s="426">
        <v>8.5500000000000007</v>
      </c>
      <c r="D10241" s="426">
        <v>26.462760000000003</v>
      </c>
      <c r="E10241" s="14">
        <v>3.3669325236415926</v>
      </c>
      <c r="F10241" s="14">
        <v>0</v>
      </c>
    </row>
    <row r="10242" spans="1:6" x14ac:dyDescent="0.3">
      <c r="A10242" s="425">
        <v>51877</v>
      </c>
      <c r="B10242" s="12">
        <v>11</v>
      </c>
      <c r="C10242" s="426">
        <v>11.172222222222222</v>
      </c>
      <c r="D10242" s="426">
        <v>26.621480000000002</v>
      </c>
      <c r="E10242" s="14">
        <v>3.4321233987446815</v>
      </c>
      <c r="F10242" s="14">
        <v>0</v>
      </c>
    </row>
    <row r="10243" spans="1:6" x14ac:dyDescent="0.3">
      <c r="A10243" s="425">
        <v>51878</v>
      </c>
      <c r="B10243" s="12">
        <v>12</v>
      </c>
      <c r="C10243" s="426">
        <v>9.8555555555555561</v>
      </c>
      <c r="D10243" s="426">
        <v>26.539560000000002</v>
      </c>
      <c r="E10243" s="14">
        <v>3.3983389046961685</v>
      </c>
      <c r="F10243" s="14">
        <v>0</v>
      </c>
    </row>
    <row r="10244" spans="1:6" x14ac:dyDescent="0.3">
      <c r="A10244" s="425">
        <v>51879</v>
      </c>
      <c r="B10244" s="12">
        <v>13</v>
      </c>
      <c r="C10244" s="426">
        <v>5.4</v>
      </c>
      <c r="D10244" s="426">
        <v>26.60868</v>
      </c>
      <c r="E10244" s="14">
        <v>3.4268251894577695</v>
      </c>
      <c r="F10244" s="14">
        <v>0</v>
      </c>
    </row>
    <row r="10245" spans="1:6" x14ac:dyDescent="0.3">
      <c r="A10245" s="425">
        <v>51880</v>
      </c>
      <c r="B10245" s="12">
        <v>14</v>
      </c>
      <c r="C10245" s="426">
        <v>3.3875000000000002</v>
      </c>
      <c r="D10245" s="426">
        <v>26.636839999999999</v>
      </c>
      <c r="E10245" s="14">
        <v>3.4384907364441695</v>
      </c>
      <c r="F10245" s="14">
        <v>0</v>
      </c>
    </row>
    <row r="10246" spans="1:6" x14ac:dyDescent="0.3">
      <c r="A10246" s="425">
        <v>51881</v>
      </c>
      <c r="B10246" s="12">
        <v>15</v>
      </c>
      <c r="C10246" s="426">
        <v>19.542857142857144</v>
      </c>
      <c r="D10246" s="426">
        <v>26.316839999999999</v>
      </c>
      <c r="E10246" s="14">
        <v>3.3079685746657641</v>
      </c>
      <c r="F10246" s="14">
        <v>0</v>
      </c>
    </row>
    <row r="10247" spans="1:6" x14ac:dyDescent="0.3">
      <c r="A10247" s="425">
        <v>51882</v>
      </c>
      <c r="B10247" s="12">
        <v>16</v>
      </c>
      <c r="C10247" s="426">
        <v>12.549999999999999</v>
      </c>
      <c r="D10247" s="426">
        <v>26.575400000000002</v>
      </c>
      <c r="E10247" s="14">
        <v>3.4130834551385565</v>
      </c>
      <c r="F10247" s="14">
        <v>0</v>
      </c>
    </row>
    <row r="10248" spans="1:6" x14ac:dyDescent="0.3">
      <c r="A10248" s="425">
        <v>51883</v>
      </c>
      <c r="B10248" s="12">
        <v>17</v>
      </c>
      <c r="C10248" s="426">
        <v>8</v>
      </c>
      <c r="D10248" s="426">
        <v>26.636839999999999</v>
      </c>
      <c r="E10248" s="14">
        <v>3.4384907364441695</v>
      </c>
      <c r="F10248" s="14">
        <v>0</v>
      </c>
    </row>
    <row r="10249" spans="1:6" x14ac:dyDescent="0.3">
      <c r="A10249" s="425">
        <v>51884</v>
      </c>
      <c r="B10249" s="12">
        <v>18</v>
      </c>
      <c r="C10249" s="426">
        <v>15.622222222222222</v>
      </c>
      <c r="D10249" s="426">
        <v>26.59844</v>
      </c>
      <c r="E10249" s="14">
        <v>3.4225917941745738</v>
      </c>
      <c r="F10249" s="14">
        <v>0</v>
      </c>
    </row>
    <row r="10250" spans="1:6" x14ac:dyDescent="0.3">
      <c r="A10250" s="425">
        <v>51885</v>
      </c>
      <c r="B10250" s="12">
        <v>19</v>
      </c>
      <c r="C10250" s="426">
        <v>5.54</v>
      </c>
      <c r="D10250" s="426">
        <v>26.368040000000001</v>
      </c>
      <c r="E10250" s="14">
        <v>3.3285522193021064</v>
      </c>
      <c r="F10250" s="14">
        <v>0</v>
      </c>
    </row>
    <row r="10251" spans="1:6" x14ac:dyDescent="0.3">
      <c r="A10251" s="425">
        <v>51886</v>
      </c>
      <c r="B10251" s="12">
        <v>20</v>
      </c>
      <c r="C10251" s="426">
        <v>7.6950000000000003</v>
      </c>
      <c r="D10251" s="426">
        <v>26.475559999999998</v>
      </c>
      <c r="E10251" s="14">
        <v>3.3721490359723365</v>
      </c>
      <c r="F10251" s="14">
        <v>0</v>
      </c>
    </row>
    <row r="10252" spans="1:6" x14ac:dyDescent="0.3">
      <c r="A10252" s="425">
        <v>51887</v>
      </c>
      <c r="B10252" s="12">
        <v>21</v>
      </c>
      <c r="C10252" s="426">
        <v>2.5062500000000001</v>
      </c>
      <c r="D10252" s="426">
        <v>26.713639999999998</v>
      </c>
      <c r="E10252" s="14">
        <v>3.4704828510289718</v>
      </c>
      <c r="F10252" s="14">
        <v>0</v>
      </c>
    </row>
    <row r="10253" spans="1:6" x14ac:dyDescent="0.3">
      <c r="A10253" s="425">
        <v>51888</v>
      </c>
      <c r="B10253" s="12">
        <v>22</v>
      </c>
      <c r="C10253" s="426">
        <v>12.11</v>
      </c>
      <c r="D10253" s="426">
        <v>26.626600000000003</v>
      </c>
      <c r="E10253" s="14">
        <v>3.4342446945165999</v>
      </c>
      <c r="F10253" s="14">
        <v>0</v>
      </c>
    </row>
    <row r="10254" spans="1:6" x14ac:dyDescent="0.3">
      <c r="A10254" s="425">
        <v>51889</v>
      </c>
      <c r="B10254" s="12">
        <v>23</v>
      </c>
      <c r="C10254" s="426">
        <v>5.6444444444444439</v>
      </c>
      <c r="D10254" s="426">
        <v>26.721320000000002</v>
      </c>
      <c r="E10254" s="14">
        <v>3.473696326564276</v>
      </c>
      <c r="F10254" s="14">
        <v>0</v>
      </c>
    </row>
    <row r="10255" spans="1:6" x14ac:dyDescent="0.3">
      <c r="A10255" s="425">
        <v>51890</v>
      </c>
      <c r="B10255" s="12">
        <v>24</v>
      </c>
      <c r="C10255" s="426">
        <v>1.03125</v>
      </c>
      <c r="D10255" s="426">
        <v>26.667559999999998</v>
      </c>
      <c r="E10255" s="14">
        <v>3.451256480250513</v>
      </c>
      <c r="F10255" s="14">
        <v>0</v>
      </c>
    </row>
    <row r="10256" spans="1:6" x14ac:dyDescent="0.3">
      <c r="A10256" s="425">
        <v>51891</v>
      </c>
      <c r="B10256" s="12">
        <v>25</v>
      </c>
      <c r="C10256" s="426">
        <v>3.2600000000000002</v>
      </c>
      <c r="D10256" s="426">
        <v>26.734120000000004</v>
      </c>
      <c r="E10256" s="14">
        <v>3.4790578889487258</v>
      </c>
      <c r="F10256" s="14">
        <v>0</v>
      </c>
    </row>
    <row r="10257" spans="1:6" x14ac:dyDescent="0.3">
      <c r="A10257" s="425">
        <v>51892</v>
      </c>
      <c r="B10257" s="12">
        <v>26</v>
      </c>
      <c r="C10257" s="426">
        <v>4.6375000000000002</v>
      </c>
      <c r="D10257" s="426">
        <v>26.585639999999998</v>
      </c>
      <c r="E10257" s="14">
        <v>3.4173065125242172</v>
      </c>
      <c r="F10257" s="14">
        <v>0</v>
      </c>
    </row>
    <row r="10258" spans="1:6" x14ac:dyDescent="0.3">
      <c r="A10258" s="425">
        <v>51893</v>
      </c>
      <c r="B10258" s="12">
        <v>27</v>
      </c>
      <c r="C10258" s="426">
        <v>12.264999999999999</v>
      </c>
      <c r="D10258" s="426">
        <v>26.59076</v>
      </c>
      <c r="E10258" s="14">
        <v>3.4194197637058745</v>
      </c>
      <c r="F10258" s="14">
        <v>0</v>
      </c>
    </row>
    <row r="10259" spans="1:6" x14ac:dyDescent="0.3">
      <c r="A10259" s="425">
        <v>51894</v>
      </c>
      <c r="B10259" s="12">
        <v>28</v>
      </c>
      <c r="C10259" s="426">
        <v>2.1222222222222222</v>
      </c>
      <c r="D10259" s="426">
        <v>26.529320000000002</v>
      </c>
      <c r="E10259" s="14">
        <v>3.3941364978127977</v>
      </c>
      <c r="F10259" s="14">
        <v>0</v>
      </c>
    </row>
    <row r="10260" spans="1:6" x14ac:dyDescent="0.3">
      <c r="A10260" s="425">
        <v>51895</v>
      </c>
      <c r="B10260" s="12">
        <v>29</v>
      </c>
      <c r="C10260" s="426">
        <v>4.9849999999999994</v>
      </c>
      <c r="D10260" s="426">
        <v>26.465888888888891</v>
      </c>
      <c r="E10260" s="14">
        <v>3.3682070110553153</v>
      </c>
      <c r="F10260" s="14">
        <v>0</v>
      </c>
    </row>
    <row r="10261" spans="1:6" x14ac:dyDescent="0.3">
      <c r="A10261" s="425">
        <v>51896</v>
      </c>
      <c r="B10261" s="12">
        <v>30</v>
      </c>
      <c r="C10261" s="426">
        <v>23.512499999999999</v>
      </c>
      <c r="D10261" s="426">
        <v>26.639400000000002</v>
      </c>
      <c r="E10261" s="14">
        <v>3.4395529659074855</v>
      </c>
      <c r="F10261" s="14">
        <v>0</v>
      </c>
    </row>
    <row r="10262" spans="1:6" x14ac:dyDescent="0.3">
      <c r="A10262" s="425">
        <v>51897</v>
      </c>
      <c r="B10262" s="12">
        <v>31</v>
      </c>
      <c r="C10262" s="426">
        <v>7.1099999999999994</v>
      </c>
      <c r="D10262" s="426">
        <v>26.398759999999999</v>
      </c>
      <c r="E10262" s="14">
        <v>3.3409570895002476</v>
      </c>
      <c r="F10262" s="14">
        <v>0</v>
      </c>
    </row>
    <row r="10263" spans="1:6" x14ac:dyDescent="0.3">
      <c r="A10263" s="425">
        <v>51898</v>
      </c>
      <c r="B10263" s="12">
        <v>32</v>
      </c>
      <c r="C10263" s="426">
        <v>12.071428571428571</v>
      </c>
      <c r="D10263" s="426">
        <v>26.398759999999999</v>
      </c>
      <c r="E10263" s="14">
        <v>3.3137948367400822</v>
      </c>
      <c r="F10263" s="14">
        <v>0</v>
      </c>
    </row>
    <row r="10264" spans="1:6" x14ac:dyDescent="0.3">
      <c r="A10264" s="425">
        <v>51899</v>
      </c>
      <c r="B10264" s="12">
        <v>33</v>
      </c>
      <c r="C10264" s="426">
        <v>16.84375</v>
      </c>
      <c r="D10264" s="426">
        <v>26.304040000000004</v>
      </c>
      <c r="E10264" s="14">
        <v>3.2759880825449814</v>
      </c>
      <c r="F10264" s="14">
        <v>0</v>
      </c>
    </row>
    <row r="10265" spans="1:6" x14ac:dyDescent="0.3">
      <c r="A10265" s="425">
        <v>51900</v>
      </c>
      <c r="B10265" s="12">
        <v>34</v>
      </c>
      <c r="C10265" s="426">
        <v>8.9500000000000011</v>
      </c>
      <c r="D10265" s="426">
        <v>26.457639999999998</v>
      </c>
      <c r="E10265" s="14">
        <v>3.3374914326724672</v>
      </c>
      <c r="F10265" s="14">
        <v>0</v>
      </c>
    </row>
    <row r="10266" spans="1:6" x14ac:dyDescent="0.3">
      <c r="A10266" s="425">
        <v>51901</v>
      </c>
      <c r="B10266" s="12">
        <v>35</v>
      </c>
      <c r="C10266" s="426">
        <v>3.4833333333333334</v>
      </c>
      <c r="D10266" s="426">
        <v>26.48836</v>
      </c>
      <c r="E10266" s="14">
        <v>3.349914383142397</v>
      </c>
      <c r="F10266" s="14">
        <v>0</v>
      </c>
    </row>
    <row r="10267" spans="1:6" x14ac:dyDescent="0.3">
      <c r="A10267" s="425">
        <v>51902</v>
      </c>
      <c r="B10267" s="12">
        <v>36</v>
      </c>
      <c r="C10267" s="426">
        <v>8.6</v>
      </c>
      <c r="D10267" s="426">
        <v>26.403880000000001</v>
      </c>
      <c r="E10267" s="14">
        <v>3.315849465378963</v>
      </c>
      <c r="F10267" s="14">
        <v>0</v>
      </c>
    </row>
    <row r="10268" spans="1:6" x14ac:dyDescent="0.3">
      <c r="A10268" s="425">
        <v>51903</v>
      </c>
      <c r="B10268" s="12">
        <v>37</v>
      </c>
      <c r="C10268" s="426">
        <v>5.5277777777777777</v>
      </c>
      <c r="D10268" s="426">
        <v>26.659880000000001</v>
      </c>
      <c r="E10268" s="14">
        <v>3.4200281414433102</v>
      </c>
      <c r="F10268" s="14">
        <v>0</v>
      </c>
    </row>
    <row r="10269" spans="1:6" x14ac:dyDescent="0.3">
      <c r="A10269" s="425">
        <v>51904</v>
      </c>
      <c r="B10269" s="12">
        <v>38</v>
      </c>
      <c r="C10269" s="426">
        <v>10.029999999999999</v>
      </c>
      <c r="D10269" s="426">
        <v>26.50628</v>
      </c>
      <c r="E10269" s="14">
        <v>3.3571799729257874</v>
      </c>
      <c r="F10269" s="14">
        <v>0</v>
      </c>
    </row>
    <row r="10270" spans="1:6" x14ac:dyDescent="0.3">
      <c r="A10270" s="425">
        <v>51905</v>
      </c>
      <c r="B10270" s="12">
        <v>39</v>
      </c>
      <c r="C10270" s="426">
        <v>10.78888888888889</v>
      </c>
      <c r="D10270" s="426">
        <v>26.508839999999999</v>
      </c>
      <c r="E10270" s="14">
        <v>3.3582190499716496</v>
      </c>
      <c r="F10270" s="14">
        <v>0</v>
      </c>
    </row>
    <row r="10271" spans="1:6" x14ac:dyDescent="0.3">
      <c r="A10271" s="425">
        <v>51906</v>
      </c>
      <c r="B10271" s="12">
        <v>40</v>
      </c>
      <c r="C10271" s="426">
        <v>6.58</v>
      </c>
      <c r="D10271" s="426">
        <v>26.542120000000004</v>
      </c>
      <c r="E10271" s="14">
        <v>3.3717529040419318</v>
      </c>
      <c r="F10271" s="14">
        <v>0</v>
      </c>
    </row>
    <row r="10272" spans="1:6" x14ac:dyDescent="0.3">
      <c r="A10272" s="425">
        <v>51907</v>
      </c>
      <c r="B10272" s="12">
        <v>41</v>
      </c>
      <c r="C10272" s="426">
        <v>6.5055555555555555</v>
      </c>
      <c r="D10272" s="426">
        <v>26.437159999999999</v>
      </c>
      <c r="E10272" s="14">
        <v>3.3292321462019645</v>
      </c>
      <c r="F10272" s="14">
        <v>0</v>
      </c>
    </row>
    <row r="10273" spans="1:6" x14ac:dyDescent="0.3">
      <c r="A10273" s="425">
        <v>51908</v>
      </c>
      <c r="B10273" s="12">
        <v>42</v>
      </c>
      <c r="C10273" s="426">
        <v>10.490000000000002</v>
      </c>
      <c r="D10273" s="426">
        <v>26.411559999999998</v>
      </c>
      <c r="E10273" s="14">
        <v>3.3189335303552912</v>
      </c>
      <c r="F10273" s="14">
        <v>0</v>
      </c>
    </row>
    <row r="10274" spans="1:6" x14ac:dyDescent="0.3">
      <c r="A10274" s="425">
        <v>51909</v>
      </c>
      <c r="B10274" s="12">
        <v>43</v>
      </c>
      <c r="C10274" s="426">
        <v>17.12777777777778</v>
      </c>
      <c r="D10274" s="426">
        <v>26.352679999999999</v>
      </c>
      <c r="E10274" s="14">
        <v>3.2953540715741592</v>
      </c>
      <c r="F10274" s="14">
        <v>0</v>
      </c>
    </row>
    <row r="10275" spans="1:6" x14ac:dyDescent="0.3">
      <c r="A10275" s="425">
        <v>51910</v>
      </c>
      <c r="B10275" s="12">
        <v>44</v>
      </c>
      <c r="C10275" s="426">
        <v>5.0250000000000004</v>
      </c>
      <c r="D10275" s="426">
        <v>26.401320000000002</v>
      </c>
      <c r="E10275" s="14">
        <v>3.3148220096089664</v>
      </c>
      <c r="F10275" s="14">
        <v>0</v>
      </c>
    </row>
    <row r="10276" spans="1:6" x14ac:dyDescent="0.3">
      <c r="A10276" s="425">
        <v>51911</v>
      </c>
      <c r="B10276" s="12">
        <v>45</v>
      </c>
      <c r="C10276" s="426">
        <v>17.324999999999999</v>
      </c>
      <c r="D10276" s="426">
        <v>26.377711111111111</v>
      </c>
      <c r="E10276" s="14">
        <v>3.3053599155901288</v>
      </c>
      <c r="F10276" s="14">
        <v>0</v>
      </c>
    </row>
    <row r="10277" spans="1:6" x14ac:dyDescent="0.3">
      <c r="A10277" s="425">
        <v>51912</v>
      </c>
      <c r="B10277" s="12">
        <v>46</v>
      </c>
      <c r="C10277" s="426">
        <v>1.9666666666666666</v>
      </c>
      <c r="D10277" s="426">
        <v>26.389088888888889</v>
      </c>
      <c r="E10277" s="14">
        <v>3.3099169585459203</v>
      </c>
      <c r="F10277" s="14">
        <v>0</v>
      </c>
    </row>
    <row r="10278" spans="1:6" x14ac:dyDescent="0.3">
      <c r="A10278" s="425">
        <v>51913</v>
      </c>
      <c r="B10278" s="12">
        <v>47</v>
      </c>
      <c r="C10278" s="426">
        <v>11.284999999999998</v>
      </c>
      <c r="D10278" s="426">
        <v>26.329640000000005</v>
      </c>
      <c r="E10278" s="14">
        <v>3.2861680109529412</v>
      </c>
      <c r="F10278" s="14">
        <v>0</v>
      </c>
    </row>
    <row r="10279" spans="1:6" x14ac:dyDescent="0.3">
      <c r="A10279" s="425">
        <v>51914</v>
      </c>
      <c r="B10279" s="12">
        <v>48</v>
      </c>
      <c r="C10279" s="426">
        <v>5.7700000000000005</v>
      </c>
      <c r="D10279" s="426">
        <v>26.283560000000001</v>
      </c>
      <c r="E10279" s="14">
        <v>3.2678644387754767</v>
      </c>
      <c r="F10279" s="14">
        <v>0</v>
      </c>
    </row>
    <row r="10280" spans="1:6" x14ac:dyDescent="0.3">
      <c r="A10280" s="425">
        <v>51915</v>
      </c>
      <c r="B10280" s="12">
        <v>49</v>
      </c>
      <c r="C10280" s="426">
        <v>14.875</v>
      </c>
      <c r="D10280" s="426">
        <v>26.311720000000001</v>
      </c>
      <c r="E10280" s="14">
        <v>3.279039099799665</v>
      </c>
      <c r="F10280" s="14">
        <v>0</v>
      </c>
    </row>
    <row r="10281" spans="1:6" x14ac:dyDescent="0.3">
      <c r="A10281" s="425">
        <v>51916</v>
      </c>
      <c r="B10281" s="12">
        <v>50</v>
      </c>
      <c r="C10281" s="426">
        <v>13.855</v>
      </c>
      <c r="D10281" s="426">
        <v>26.201640000000005</v>
      </c>
      <c r="E10281" s="14">
        <v>3.2355500206609391</v>
      </c>
      <c r="F10281" s="14">
        <v>0</v>
      </c>
    </row>
    <row r="10282" spans="1:6" x14ac:dyDescent="0.3">
      <c r="A10282" s="425">
        <v>51917</v>
      </c>
      <c r="B10282" s="12">
        <v>51</v>
      </c>
      <c r="C10282" s="426">
        <v>4.9666666666666668</v>
      </c>
      <c r="D10282" s="426">
        <v>26.48068</v>
      </c>
      <c r="E10282" s="14">
        <v>3.3468048162069746</v>
      </c>
      <c r="F10282" s="14">
        <v>0</v>
      </c>
    </row>
    <row r="10283" spans="1:6" x14ac:dyDescent="0.3">
      <c r="A10283" s="425">
        <v>51918</v>
      </c>
      <c r="B10283" s="12">
        <v>52</v>
      </c>
      <c r="C10283" s="426">
        <v>10.005555555555553</v>
      </c>
      <c r="D10283" s="426">
        <v>26.237480000000001</v>
      </c>
      <c r="E10283" s="14">
        <v>3.2496521386892354</v>
      </c>
      <c r="F10283" s="14">
        <v>0</v>
      </c>
    </row>
    <row r="10284" spans="1:6" x14ac:dyDescent="0.3">
      <c r="A10284" s="425">
        <v>51919</v>
      </c>
      <c r="B10284" s="12">
        <v>53</v>
      </c>
      <c r="C10284" s="426">
        <v>7.5650000000000004</v>
      </c>
      <c r="D10284" s="426">
        <v>26.47044</v>
      </c>
      <c r="E10284" s="14">
        <v>3.3426626987086192</v>
      </c>
      <c r="F10284" s="14">
        <v>0</v>
      </c>
    </row>
    <row r="10285" spans="1:6" x14ac:dyDescent="0.3">
      <c r="A10285" s="425">
        <v>51920</v>
      </c>
      <c r="B10285" s="12">
        <v>54</v>
      </c>
      <c r="C10285" s="426">
        <v>12.25</v>
      </c>
      <c r="D10285" s="426">
        <v>26.490919999999999</v>
      </c>
      <c r="E10285" s="14">
        <v>3.3509514729849936</v>
      </c>
      <c r="F10285" s="14">
        <v>0</v>
      </c>
    </row>
    <row r="10286" spans="1:6" x14ac:dyDescent="0.3">
      <c r="A10286" s="425">
        <v>51921</v>
      </c>
      <c r="B10286" s="12">
        <v>55</v>
      </c>
      <c r="C10286" s="426">
        <v>9.21875</v>
      </c>
      <c r="D10286" s="426">
        <v>26.513960000000004</v>
      </c>
      <c r="E10286" s="14">
        <v>3.360298056058276</v>
      </c>
      <c r="F10286" s="14">
        <v>0</v>
      </c>
    </row>
    <row r="10287" spans="1:6" x14ac:dyDescent="0.3">
      <c r="A10287" s="425">
        <v>51922</v>
      </c>
      <c r="B10287" s="12">
        <v>56</v>
      </c>
      <c r="C10287" s="426">
        <v>7.7111111111111104</v>
      </c>
      <c r="D10287" s="426">
        <v>26.593320000000002</v>
      </c>
      <c r="E10287" s="14">
        <v>3.392668065375716</v>
      </c>
      <c r="F10287" s="14">
        <v>0</v>
      </c>
    </row>
    <row r="10288" spans="1:6" x14ac:dyDescent="0.3">
      <c r="A10288" s="425">
        <v>51923</v>
      </c>
      <c r="B10288" s="12">
        <v>57</v>
      </c>
      <c r="C10288" s="426">
        <v>7.8250000000000002</v>
      </c>
      <c r="D10288" s="426">
        <v>26.577960000000004</v>
      </c>
      <c r="E10288" s="14">
        <v>3.3863815630015521</v>
      </c>
      <c r="F10288" s="14">
        <v>0</v>
      </c>
    </row>
    <row r="10289" spans="1:6" x14ac:dyDescent="0.3">
      <c r="A10289" s="425">
        <v>51924</v>
      </c>
      <c r="B10289" s="12">
        <v>58</v>
      </c>
      <c r="C10289" s="426">
        <v>7.3944444444444439</v>
      </c>
      <c r="D10289" s="426">
        <v>26.409000000000006</v>
      </c>
      <c r="E10289" s="14">
        <v>3.3179052257261641</v>
      </c>
      <c r="F10289" s="14">
        <v>0</v>
      </c>
    </row>
    <row r="10290" spans="1:6" x14ac:dyDescent="0.3">
      <c r="A10290" s="425">
        <v>51925</v>
      </c>
      <c r="B10290" s="12">
        <v>59</v>
      </c>
      <c r="C10290" s="426">
        <v>9.0055555555555546</v>
      </c>
      <c r="D10290" s="426">
        <v>26.542120000000004</v>
      </c>
      <c r="E10290" s="14">
        <v>3.3717529040419318</v>
      </c>
      <c r="F10290" s="14">
        <v>0</v>
      </c>
    </row>
    <row r="10291" spans="1:6" x14ac:dyDescent="0.3">
      <c r="A10291" s="425">
        <v>51926</v>
      </c>
      <c r="B10291" s="12">
        <v>60</v>
      </c>
      <c r="C10291" s="426">
        <v>10.668749999999999</v>
      </c>
      <c r="D10291" s="426">
        <v>26.48836</v>
      </c>
      <c r="E10291" s="14">
        <v>3.3224560685264759</v>
      </c>
      <c r="F10291" s="14">
        <v>0</v>
      </c>
    </row>
    <row r="10292" spans="1:6" x14ac:dyDescent="0.3">
      <c r="A10292" s="425">
        <v>51927</v>
      </c>
      <c r="B10292" s="12">
        <v>61</v>
      </c>
      <c r="C10292" s="426">
        <v>13.237500000000001</v>
      </c>
      <c r="D10292" s="426">
        <v>26.411559999999998</v>
      </c>
      <c r="E10292" s="14">
        <v>3.2917291571556584</v>
      </c>
      <c r="F10292" s="14">
        <v>0</v>
      </c>
    </row>
    <row r="10293" spans="1:6" x14ac:dyDescent="0.3">
      <c r="A10293" s="425">
        <v>51928</v>
      </c>
      <c r="B10293" s="12">
        <v>62</v>
      </c>
      <c r="C10293" s="426">
        <v>13.399999999999999</v>
      </c>
      <c r="D10293" s="426">
        <v>26.096679999999999</v>
      </c>
      <c r="E10293" s="14">
        <v>3.1683823955380843</v>
      </c>
      <c r="F10293" s="14">
        <v>0</v>
      </c>
    </row>
    <row r="10294" spans="1:6" x14ac:dyDescent="0.3">
      <c r="A10294" s="425">
        <v>51929</v>
      </c>
      <c r="B10294" s="12">
        <v>63</v>
      </c>
      <c r="C10294" s="426">
        <v>11.177777777777779</v>
      </c>
      <c r="D10294" s="426">
        <v>26.209320000000002</v>
      </c>
      <c r="E10294" s="14">
        <v>3.2120216329933178</v>
      </c>
      <c r="F10294" s="14">
        <v>0</v>
      </c>
    </row>
    <row r="10295" spans="1:6" x14ac:dyDescent="0.3">
      <c r="A10295" s="425">
        <v>51930</v>
      </c>
      <c r="B10295" s="12">
        <v>64</v>
      </c>
      <c r="C10295" s="426">
        <v>8.9050000000000011</v>
      </c>
      <c r="D10295" s="426">
        <v>26.362920000000003</v>
      </c>
      <c r="E10295" s="14">
        <v>3.2723994828205978</v>
      </c>
      <c r="F10295" s="14">
        <v>0</v>
      </c>
    </row>
    <row r="10296" spans="1:6" x14ac:dyDescent="0.3">
      <c r="A10296" s="425">
        <v>51931</v>
      </c>
      <c r="B10296" s="12">
        <v>65</v>
      </c>
      <c r="C10296" s="426">
        <v>2.7571428571428571</v>
      </c>
      <c r="D10296" s="426">
        <v>26.588200000000001</v>
      </c>
      <c r="E10296" s="14">
        <v>3.3627798564298299</v>
      </c>
      <c r="F10296" s="14">
        <v>0</v>
      </c>
    </row>
    <row r="10297" spans="1:6" x14ac:dyDescent="0.3">
      <c r="A10297" s="425">
        <v>51932</v>
      </c>
      <c r="B10297" s="12">
        <v>66</v>
      </c>
      <c r="C10297" s="426">
        <v>15.13125</v>
      </c>
      <c r="D10297" s="426">
        <v>26.401320000000002</v>
      </c>
      <c r="E10297" s="14">
        <v>3.287651337399057</v>
      </c>
      <c r="F10297" s="14">
        <v>0</v>
      </c>
    </row>
    <row r="10298" spans="1:6" x14ac:dyDescent="0.3">
      <c r="A10298" s="425">
        <v>51933</v>
      </c>
      <c r="B10298" s="12">
        <v>67</v>
      </c>
      <c r="C10298" s="426">
        <v>17.407142857142855</v>
      </c>
      <c r="D10298" s="426">
        <v>26.4602</v>
      </c>
      <c r="E10298" s="14">
        <v>3.3111601588419477</v>
      </c>
      <c r="F10298" s="14">
        <v>0</v>
      </c>
    </row>
    <row r="10299" spans="1:6" x14ac:dyDescent="0.3">
      <c r="A10299" s="425">
        <v>51934</v>
      </c>
      <c r="B10299" s="12">
        <v>68</v>
      </c>
      <c r="C10299" s="426">
        <v>0.99375000000000002</v>
      </c>
      <c r="D10299" s="426">
        <v>26.595880000000001</v>
      </c>
      <c r="E10299" s="14">
        <v>3.3658994616454625</v>
      </c>
      <c r="F10299" s="14">
        <v>0</v>
      </c>
    </row>
    <row r="10300" spans="1:6" x14ac:dyDescent="0.3">
      <c r="A10300" s="425">
        <v>51935</v>
      </c>
      <c r="B10300" s="12">
        <v>69</v>
      </c>
      <c r="C10300" s="426">
        <v>2.0874999999999999</v>
      </c>
      <c r="D10300" s="426">
        <v>26.501159999999999</v>
      </c>
      <c r="E10300" s="14">
        <v>3.3276018291365066</v>
      </c>
      <c r="F10300" s="14">
        <v>0</v>
      </c>
    </row>
    <row r="10301" spans="1:6" x14ac:dyDescent="0.3">
      <c r="A10301" s="425">
        <v>51936</v>
      </c>
      <c r="B10301" s="12">
        <v>70</v>
      </c>
      <c r="C10301" s="426">
        <v>15.242857142857144</v>
      </c>
      <c r="D10301" s="426">
        <v>26.429480000000002</v>
      </c>
      <c r="E10301" s="14">
        <v>3.2988761491029455</v>
      </c>
      <c r="F10301" s="14">
        <v>0</v>
      </c>
    </row>
    <row r="10302" spans="1:6" x14ac:dyDescent="0.3">
      <c r="A10302" s="425">
        <v>51937</v>
      </c>
      <c r="B10302" s="12">
        <v>71</v>
      </c>
      <c r="C10302" s="426">
        <v>13.154999999999998</v>
      </c>
      <c r="D10302" s="426">
        <v>26.117159999999998</v>
      </c>
      <c r="E10302" s="14">
        <v>3.1762767773521445</v>
      </c>
      <c r="F10302" s="14">
        <v>0</v>
      </c>
    </row>
    <row r="10303" spans="1:6" x14ac:dyDescent="0.3">
      <c r="A10303" s="425">
        <v>51938</v>
      </c>
      <c r="B10303" s="12">
        <v>72</v>
      </c>
      <c r="C10303" s="426">
        <v>24.745000000000001</v>
      </c>
      <c r="D10303" s="426">
        <v>26.408999999999999</v>
      </c>
      <c r="E10303" s="14">
        <v>3.290709281252997</v>
      </c>
      <c r="F10303" s="14">
        <v>0</v>
      </c>
    </row>
    <row r="10304" spans="1:6" x14ac:dyDescent="0.3">
      <c r="A10304" s="425">
        <v>51939</v>
      </c>
      <c r="B10304" s="12">
        <v>73</v>
      </c>
      <c r="C10304" s="426">
        <v>20.672222222222224</v>
      </c>
      <c r="D10304" s="426">
        <v>26.133088888888892</v>
      </c>
      <c r="E10304" s="14">
        <v>3.182429139166886</v>
      </c>
      <c r="F10304" s="14">
        <v>0</v>
      </c>
    </row>
    <row r="10305" spans="1:6" x14ac:dyDescent="0.3">
      <c r="A10305" s="425">
        <v>51940</v>
      </c>
      <c r="B10305" s="12">
        <v>74</v>
      </c>
      <c r="C10305" s="426">
        <v>21.758333333333336</v>
      </c>
      <c r="D10305" s="426">
        <v>26.554066666666671</v>
      </c>
      <c r="E10305" s="14">
        <v>3.3489456910952109</v>
      </c>
      <c r="F10305" s="14">
        <v>0</v>
      </c>
    </row>
    <row r="10306" spans="1:6" x14ac:dyDescent="0.3">
      <c r="A10306" s="425">
        <v>51941</v>
      </c>
      <c r="B10306" s="12">
        <v>75</v>
      </c>
      <c r="C10306" s="426">
        <v>8.1624999999999996</v>
      </c>
      <c r="D10306" s="426">
        <v>26.571133333333336</v>
      </c>
      <c r="E10306" s="14">
        <v>3.3558565007513397</v>
      </c>
      <c r="F10306" s="14">
        <v>0</v>
      </c>
    </row>
    <row r="10307" spans="1:6" x14ac:dyDescent="0.3">
      <c r="A10307" s="425">
        <v>51942</v>
      </c>
      <c r="B10307" s="12">
        <v>76</v>
      </c>
      <c r="C10307" s="426">
        <v>8.1444444444444439</v>
      </c>
      <c r="D10307" s="426">
        <v>26.704822222222223</v>
      </c>
      <c r="E10307" s="14">
        <v>3.4104258309531628</v>
      </c>
      <c r="F10307" s="14">
        <v>0</v>
      </c>
    </row>
    <row r="10308" spans="1:6" x14ac:dyDescent="0.3">
      <c r="A10308" s="425">
        <v>51943</v>
      </c>
      <c r="B10308" s="12">
        <v>77</v>
      </c>
      <c r="C10308" s="426">
        <v>5.6333333333333337</v>
      </c>
      <c r="D10308" s="426">
        <v>26.5626</v>
      </c>
      <c r="E10308" s="14">
        <v>3.3523995281445873</v>
      </c>
      <c r="F10308" s="14">
        <v>0</v>
      </c>
    </row>
    <row r="10309" spans="1:6" x14ac:dyDescent="0.3">
      <c r="A10309" s="425">
        <v>51944</v>
      </c>
      <c r="B10309" s="12">
        <v>78</v>
      </c>
      <c r="C10309" s="426">
        <v>7.6388888888888875</v>
      </c>
      <c r="D10309" s="426">
        <v>26.591044444444446</v>
      </c>
      <c r="E10309" s="14">
        <v>3.363934969327588</v>
      </c>
      <c r="F10309" s="14">
        <v>0</v>
      </c>
    </row>
    <row r="10310" spans="1:6" x14ac:dyDescent="0.3">
      <c r="A10310" s="425">
        <v>51945</v>
      </c>
      <c r="B10310" s="12">
        <v>79</v>
      </c>
      <c r="C10310" s="426">
        <v>7.8611111111111107</v>
      </c>
      <c r="D10310" s="426">
        <v>26.480111111111114</v>
      </c>
      <c r="E10310" s="14">
        <v>3.3191436403212284</v>
      </c>
      <c r="F10310" s="14">
        <v>0</v>
      </c>
    </row>
    <row r="10311" spans="1:6" x14ac:dyDescent="0.3">
      <c r="A10311" s="425">
        <v>51946</v>
      </c>
      <c r="B10311" s="12">
        <v>80</v>
      </c>
      <c r="C10311" s="426">
        <v>19.727777777777781</v>
      </c>
      <c r="D10311" s="426">
        <v>26.448822222222226</v>
      </c>
      <c r="E10311" s="14">
        <v>3.3066058070252335</v>
      </c>
      <c r="F10311" s="14">
        <v>0</v>
      </c>
    </row>
    <row r="10312" spans="1:6" x14ac:dyDescent="0.3">
      <c r="A10312" s="425">
        <v>51947</v>
      </c>
      <c r="B10312" s="12">
        <v>81</v>
      </c>
      <c r="C10312" s="426">
        <v>21.9375</v>
      </c>
      <c r="D10312" s="426">
        <v>26.229800000000004</v>
      </c>
      <c r="E10312" s="14">
        <v>3.2200139329365824</v>
      </c>
      <c r="F10312" s="14">
        <v>0</v>
      </c>
    </row>
    <row r="10313" spans="1:6" x14ac:dyDescent="0.3">
      <c r="A10313" s="425">
        <v>51948</v>
      </c>
      <c r="B10313" s="12">
        <v>82</v>
      </c>
      <c r="C10313" s="426">
        <v>12.483333333333333</v>
      </c>
      <c r="D10313" s="426">
        <v>26.539844444444448</v>
      </c>
      <c r="E10313" s="14">
        <v>3.343196261341701</v>
      </c>
      <c r="F10313" s="14">
        <v>0</v>
      </c>
    </row>
    <row r="10314" spans="1:6" x14ac:dyDescent="0.3">
      <c r="A10314" s="425">
        <v>51949</v>
      </c>
      <c r="B10314" s="12">
        <v>83</v>
      </c>
      <c r="C10314" s="426">
        <v>1.51</v>
      </c>
      <c r="D10314" s="426">
        <v>26.448822222222223</v>
      </c>
      <c r="E10314" s="14">
        <v>3.3066058070252335</v>
      </c>
      <c r="F10314" s="14">
        <v>0</v>
      </c>
    </row>
    <row r="10315" spans="1:6" x14ac:dyDescent="0.3">
      <c r="A10315" s="425">
        <v>51950</v>
      </c>
      <c r="B10315" s="12">
        <v>84</v>
      </c>
      <c r="C10315" s="426">
        <v>6.1111111111111107</v>
      </c>
      <c r="D10315" s="426">
        <v>26.497177777777779</v>
      </c>
      <c r="E10315" s="14">
        <v>3.3260001716164043</v>
      </c>
      <c r="F10315" s="14">
        <v>0</v>
      </c>
    </row>
    <row r="10316" spans="1:6" x14ac:dyDescent="0.3">
      <c r="A10316" s="425">
        <v>51951</v>
      </c>
      <c r="B10316" s="12">
        <v>85</v>
      </c>
      <c r="C10316" s="426">
        <v>5.625</v>
      </c>
      <c r="D10316" s="426">
        <v>26.610955555555556</v>
      </c>
      <c r="E10316" s="14">
        <v>3.3720305264747359</v>
      </c>
      <c r="F10316" s="14">
        <v>0</v>
      </c>
    </row>
    <row r="10317" spans="1:6" x14ac:dyDescent="0.3">
      <c r="A10317" s="425">
        <v>51952</v>
      </c>
      <c r="B10317" s="12">
        <v>86</v>
      </c>
      <c r="C10317" s="426">
        <v>9.7833333333333332</v>
      </c>
      <c r="D10317" s="426">
        <v>26.463044444444449</v>
      </c>
      <c r="E10317" s="14">
        <v>3.31229961452896</v>
      </c>
      <c r="F10317" s="14">
        <v>0</v>
      </c>
    </row>
    <row r="10318" spans="1:6" x14ac:dyDescent="0.3">
      <c r="A10318" s="425">
        <v>51953</v>
      </c>
      <c r="B10318" s="12">
        <v>87</v>
      </c>
      <c r="C10318" s="426">
        <v>0.35000000000000003</v>
      </c>
      <c r="D10318" s="426">
        <v>26.511400000000002</v>
      </c>
      <c r="E10318" s="14">
        <v>3.3317235059989345</v>
      </c>
      <c r="F10318" s="14">
        <v>0</v>
      </c>
    </row>
    <row r="10319" spans="1:6" x14ac:dyDescent="0.3">
      <c r="A10319" s="425">
        <v>51954</v>
      </c>
      <c r="B10319" s="12">
        <v>88</v>
      </c>
      <c r="C10319" s="426">
        <v>11.795000000000002</v>
      </c>
      <c r="D10319" s="426">
        <v>26.5626</v>
      </c>
      <c r="E10319" s="14">
        <v>3.3523995281445873</v>
      </c>
      <c r="F10319" s="14">
        <v>0</v>
      </c>
    </row>
    <row r="10320" spans="1:6" x14ac:dyDescent="0.3">
      <c r="A10320" s="425">
        <v>51955</v>
      </c>
      <c r="B10320" s="12">
        <v>89</v>
      </c>
      <c r="C10320" s="426">
        <v>4.21</v>
      </c>
      <c r="D10320" s="426">
        <v>26.608111111111114</v>
      </c>
      <c r="E10320" s="14">
        <v>3.3708729716157024</v>
      </c>
      <c r="F10320" s="14">
        <v>0</v>
      </c>
    </row>
    <row r="10321" spans="1:6" x14ac:dyDescent="0.3">
      <c r="A10321" s="425">
        <v>51956</v>
      </c>
      <c r="B10321" s="12">
        <v>90</v>
      </c>
      <c r="C10321" s="426">
        <v>2.8</v>
      </c>
      <c r="D10321" s="426">
        <v>26.426066666666671</v>
      </c>
      <c r="E10321" s="14">
        <v>3.2975137565263752</v>
      </c>
      <c r="F10321" s="14">
        <v>0</v>
      </c>
    </row>
    <row r="10322" spans="1:6" x14ac:dyDescent="0.3">
      <c r="A10322" s="425">
        <v>51957</v>
      </c>
      <c r="B10322" s="12">
        <v>91</v>
      </c>
      <c r="C10322" s="426">
        <v>7.9111111111111097</v>
      </c>
      <c r="D10322" s="426">
        <v>26.650777777777776</v>
      </c>
      <c r="E10322" s="14">
        <v>3.3602706987788382</v>
      </c>
      <c r="F10322" s="14">
        <v>0</v>
      </c>
    </row>
    <row r="10323" spans="1:6" x14ac:dyDescent="0.3">
      <c r="A10323" s="425">
        <v>51958</v>
      </c>
      <c r="B10323" s="12">
        <v>92</v>
      </c>
      <c r="C10323" s="426">
        <v>5.4562499999999998</v>
      </c>
      <c r="D10323" s="426">
        <v>26.579666666666668</v>
      </c>
      <c r="E10323" s="14">
        <v>3.3315536626747968</v>
      </c>
      <c r="F10323" s="14">
        <v>0</v>
      </c>
    </row>
    <row r="10324" spans="1:6" x14ac:dyDescent="0.3">
      <c r="A10324" s="425">
        <v>51959</v>
      </c>
      <c r="B10324" s="12">
        <v>93</v>
      </c>
      <c r="C10324" s="426">
        <v>4.3187499999999996</v>
      </c>
      <c r="D10324" s="426">
        <v>26.596733333333333</v>
      </c>
      <c r="E10324" s="14">
        <v>3.3384260245262194</v>
      </c>
      <c r="F10324" s="14">
        <v>0</v>
      </c>
    </row>
    <row r="10325" spans="1:6" x14ac:dyDescent="0.3">
      <c r="A10325" s="425">
        <v>51960</v>
      </c>
      <c r="B10325" s="12">
        <v>94</v>
      </c>
      <c r="C10325" s="426">
        <v>2.916666666666667</v>
      </c>
      <c r="D10325" s="426">
        <v>26.42037777777778</v>
      </c>
      <c r="E10325" s="14">
        <v>3.2680107884213543</v>
      </c>
      <c r="F10325" s="14">
        <v>0</v>
      </c>
    </row>
    <row r="10326" spans="1:6" x14ac:dyDescent="0.3">
      <c r="A10326" s="425">
        <v>51961</v>
      </c>
      <c r="B10326" s="12">
        <v>95</v>
      </c>
      <c r="C10326" s="426">
        <v>10.293749999999999</v>
      </c>
      <c r="D10326" s="426">
        <v>26.573977777777777</v>
      </c>
      <c r="E10326" s="14">
        <v>3.3292656415616806</v>
      </c>
      <c r="F10326" s="14">
        <v>0</v>
      </c>
    </row>
    <row r="10327" spans="1:6" x14ac:dyDescent="0.3">
      <c r="A10327" s="425">
        <v>51962</v>
      </c>
      <c r="B10327" s="12">
        <v>96</v>
      </c>
      <c r="C10327" s="426">
        <v>13.434999999999999</v>
      </c>
      <c r="D10327" s="426">
        <v>26.511400000000002</v>
      </c>
      <c r="E10327" s="14">
        <v>3.3041886009906789</v>
      </c>
      <c r="F10327" s="14">
        <v>0</v>
      </c>
    </row>
    <row r="10328" spans="1:6" x14ac:dyDescent="0.3">
      <c r="A10328" s="425">
        <v>51963</v>
      </c>
      <c r="B10328" s="12">
        <v>97</v>
      </c>
      <c r="C10328" s="426">
        <v>8.8062499999999986</v>
      </c>
      <c r="D10328" s="426">
        <v>26.29237777777778</v>
      </c>
      <c r="E10328" s="14">
        <v>3.2177310568444679</v>
      </c>
      <c r="F10328" s="14">
        <v>0</v>
      </c>
    </row>
    <row r="10329" spans="1:6" x14ac:dyDescent="0.3">
      <c r="A10329" s="425">
        <v>51964</v>
      </c>
      <c r="B10329" s="12">
        <v>98</v>
      </c>
      <c r="C10329" s="426">
        <v>13.922222222222222</v>
      </c>
      <c r="D10329" s="426">
        <v>26.400466666666667</v>
      </c>
      <c r="E10329" s="14">
        <v>3.2601438562824567</v>
      </c>
      <c r="F10329" s="14">
        <v>0</v>
      </c>
    </row>
    <row r="10330" spans="1:6" x14ac:dyDescent="0.3">
      <c r="A10330" s="425">
        <v>51965</v>
      </c>
      <c r="B10330" s="12">
        <v>99</v>
      </c>
      <c r="C10330" s="426">
        <v>5.1333333333333337</v>
      </c>
      <c r="D10330" s="426">
        <v>26.061977777777777</v>
      </c>
      <c r="E10330" s="14">
        <v>3.1289715764186097</v>
      </c>
      <c r="F10330" s="14">
        <v>0</v>
      </c>
    </row>
    <row r="10331" spans="1:6" x14ac:dyDescent="0.3">
      <c r="A10331" s="425">
        <v>51966</v>
      </c>
      <c r="B10331" s="12">
        <v>100</v>
      </c>
      <c r="C10331" s="426">
        <v>9.5749999999999993</v>
      </c>
      <c r="D10331" s="426">
        <v>26.201355555555558</v>
      </c>
      <c r="E10331" s="14">
        <v>3.1823983469223576</v>
      </c>
      <c r="F10331" s="14">
        <v>0</v>
      </c>
    </row>
    <row r="10332" spans="1:6" x14ac:dyDescent="0.3">
      <c r="A10332" s="425">
        <v>51967</v>
      </c>
      <c r="B10332" s="12">
        <v>101</v>
      </c>
      <c r="C10332" s="426">
        <v>9.1222222222222218</v>
      </c>
      <c r="D10332" s="426">
        <v>26.531311111111116</v>
      </c>
      <c r="E10332" s="14">
        <v>3.3121495350152972</v>
      </c>
      <c r="F10332" s="14">
        <v>0</v>
      </c>
    </row>
    <row r="10333" spans="1:6" x14ac:dyDescent="0.3">
      <c r="A10333" s="425">
        <v>51968</v>
      </c>
      <c r="B10333" s="12">
        <v>102</v>
      </c>
      <c r="C10333" s="426">
        <v>7.4149999999999991</v>
      </c>
      <c r="D10333" s="426">
        <v>26.44028888888889</v>
      </c>
      <c r="E10333" s="14">
        <v>3.2758945652759119</v>
      </c>
      <c r="F10333" s="14">
        <v>0</v>
      </c>
    </row>
    <row r="10334" spans="1:6" x14ac:dyDescent="0.3">
      <c r="A10334" s="425">
        <v>51969</v>
      </c>
      <c r="B10334" s="12">
        <v>103</v>
      </c>
      <c r="C10334" s="426">
        <v>7.1166666666666663</v>
      </c>
      <c r="D10334" s="426">
        <v>26.534155555555557</v>
      </c>
      <c r="E10334" s="14">
        <v>3.3132881915556802</v>
      </c>
      <c r="F10334" s="14">
        <v>0</v>
      </c>
    </row>
    <row r="10335" spans="1:6" x14ac:dyDescent="0.3">
      <c r="A10335" s="425">
        <v>51970</v>
      </c>
      <c r="B10335" s="12">
        <v>104</v>
      </c>
      <c r="C10335" s="426">
        <v>2.5812499999999998</v>
      </c>
      <c r="D10335" s="426">
        <v>26.5626</v>
      </c>
      <c r="E10335" s="14">
        <v>3.3246937469202513</v>
      </c>
      <c r="F10335" s="14">
        <v>0</v>
      </c>
    </row>
    <row r="10336" spans="1:6" x14ac:dyDescent="0.3">
      <c r="A10336" s="425">
        <v>51971</v>
      </c>
      <c r="B10336" s="12">
        <v>105</v>
      </c>
      <c r="C10336" s="426">
        <v>9.2187499999999982</v>
      </c>
      <c r="D10336" s="426">
        <v>26.44028888888889</v>
      </c>
      <c r="E10336" s="14">
        <v>3.2758945652759119</v>
      </c>
      <c r="F10336" s="14">
        <v>0</v>
      </c>
    </row>
    <row r="10337" spans="1:6" x14ac:dyDescent="0.3">
      <c r="A10337" s="425">
        <v>51972</v>
      </c>
      <c r="B10337" s="12">
        <v>106</v>
      </c>
      <c r="C10337" s="426">
        <v>10.08888888888889</v>
      </c>
      <c r="D10337" s="426">
        <v>26.383400000000002</v>
      </c>
      <c r="E10337" s="14">
        <v>3.2534141695039991</v>
      </c>
      <c r="F10337" s="14">
        <v>0</v>
      </c>
    </row>
    <row r="10338" spans="1:6" x14ac:dyDescent="0.3">
      <c r="A10338" s="425">
        <v>51973</v>
      </c>
      <c r="B10338" s="12">
        <v>107</v>
      </c>
      <c r="C10338" s="426">
        <v>9.7687499999999989</v>
      </c>
      <c r="D10338" s="426">
        <v>26.431755555555554</v>
      </c>
      <c r="E10338" s="14">
        <v>3.2725137403783506</v>
      </c>
      <c r="F10338" s="14">
        <v>0</v>
      </c>
    </row>
    <row r="10339" spans="1:6" x14ac:dyDescent="0.3">
      <c r="A10339" s="425">
        <v>51974</v>
      </c>
      <c r="B10339" s="12">
        <v>108</v>
      </c>
      <c r="C10339" s="426">
        <v>6.15</v>
      </c>
      <c r="D10339" s="426">
        <v>26.622333333333337</v>
      </c>
      <c r="E10339" s="14">
        <v>3.3487579201791542</v>
      </c>
      <c r="F10339" s="14">
        <v>0</v>
      </c>
    </row>
    <row r="10340" spans="1:6" x14ac:dyDescent="0.3">
      <c r="A10340" s="425">
        <v>51975</v>
      </c>
      <c r="B10340" s="12">
        <v>109</v>
      </c>
      <c r="C10340" s="426">
        <v>4.9222222222222225</v>
      </c>
      <c r="D10340" s="426">
        <v>26.471577777777778</v>
      </c>
      <c r="E10340" s="14">
        <v>3.2883174195499554</v>
      </c>
      <c r="F10340" s="14">
        <v>0</v>
      </c>
    </row>
    <row r="10341" spans="1:6" x14ac:dyDescent="0.3">
      <c r="A10341" s="425">
        <v>51976</v>
      </c>
      <c r="B10341" s="12">
        <v>110</v>
      </c>
      <c r="C10341" s="426">
        <v>1.3875</v>
      </c>
      <c r="D10341" s="426">
        <v>26.531311111111112</v>
      </c>
      <c r="E10341" s="14">
        <v>3.3121495350152963</v>
      </c>
      <c r="F10341" s="14">
        <v>0</v>
      </c>
    </row>
    <row r="10342" spans="1:6" x14ac:dyDescent="0.3">
      <c r="A10342" s="425">
        <v>51977</v>
      </c>
      <c r="B10342" s="12">
        <v>111</v>
      </c>
      <c r="C10342" s="426">
        <v>2.2624999999999997</v>
      </c>
      <c r="D10342" s="426">
        <v>26.500022222222224</v>
      </c>
      <c r="E10342" s="14">
        <v>3.2996470841447385</v>
      </c>
      <c r="F10342" s="14">
        <v>0</v>
      </c>
    </row>
    <row r="10343" spans="1:6" x14ac:dyDescent="0.3">
      <c r="A10343" s="425">
        <v>51978</v>
      </c>
      <c r="B10343" s="12">
        <v>112</v>
      </c>
      <c r="C10343" s="426">
        <v>2.8444444444444446</v>
      </c>
      <c r="D10343" s="426">
        <v>26.42037777777778</v>
      </c>
      <c r="E10343" s="14">
        <v>3.2680107884213543</v>
      </c>
      <c r="F10343" s="14">
        <v>0</v>
      </c>
    </row>
    <row r="10344" spans="1:6" x14ac:dyDescent="0.3">
      <c r="A10344" s="425">
        <v>51979</v>
      </c>
      <c r="B10344" s="12">
        <v>113</v>
      </c>
      <c r="C10344" s="426">
        <v>3.2937499999999997</v>
      </c>
      <c r="D10344" s="426">
        <v>26.297000000000001</v>
      </c>
      <c r="E10344" s="14">
        <v>3.2195346350329568</v>
      </c>
      <c r="F10344" s="14">
        <v>0</v>
      </c>
    </row>
    <row r="10345" spans="1:6" x14ac:dyDescent="0.3">
      <c r="A10345" s="425">
        <v>51980</v>
      </c>
      <c r="B10345" s="12">
        <v>114</v>
      </c>
      <c r="C10345" s="426">
        <v>5.2555555555555555</v>
      </c>
      <c r="D10345" s="426">
        <v>26.2746</v>
      </c>
      <c r="E10345" s="14">
        <v>3.2108026374170966</v>
      </c>
      <c r="F10345" s="14">
        <v>0</v>
      </c>
    </row>
    <row r="10346" spans="1:6" x14ac:dyDescent="0.3">
      <c r="A10346" s="425">
        <v>51981</v>
      </c>
      <c r="B10346" s="12">
        <v>115</v>
      </c>
      <c r="C10346" s="426">
        <v>11.56111111111111</v>
      </c>
      <c r="D10346" s="426">
        <v>26.343577777777778</v>
      </c>
      <c r="E10346" s="14">
        <v>3.2377596179196999</v>
      </c>
      <c r="F10346" s="14">
        <v>0</v>
      </c>
    </row>
    <row r="10347" spans="1:6" x14ac:dyDescent="0.3">
      <c r="A10347" s="425">
        <v>51982</v>
      </c>
      <c r="B10347" s="12">
        <v>116</v>
      </c>
      <c r="C10347" s="426">
        <v>15.722222222222221</v>
      </c>
      <c r="D10347" s="426">
        <v>26.287399999999998</v>
      </c>
      <c r="E10347" s="14">
        <v>3.2157897523991839</v>
      </c>
      <c r="F10347" s="14">
        <v>0</v>
      </c>
    </row>
    <row r="10348" spans="1:6" x14ac:dyDescent="0.3">
      <c r="A10348" s="425">
        <v>51983</v>
      </c>
      <c r="B10348" s="12">
        <v>117</v>
      </c>
      <c r="C10348" s="426">
        <v>4.7222222222222223</v>
      </c>
      <c r="D10348" s="426">
        <v>26.340733333333336</v>
      </c>
      <c r="E10348" s="14">
        <v>3.2366440079772341</v>
      </c>
      <c r="F10348" s="14">
        <v>0</v>
      </c>
    </row>
    <row r="10349" spans="1:6" x14ac:dyDescent="0.3">
      <c r="A10349" s="425">
        <v>51984</v>
      </c>
      <c r="B10349" s="12">
        <v>118</v>
      </c>
      <c r="C10349" s="426">
        <v>8.6785714285714288</v>
      </c>
      <c r="D10349" s="426">
        <v>26.280999999999999</v>
      </c>
      <c r="E10349" s="14">
        <v>3.2132953290947079</v>
      </c>
      <c r="F10349" s="14">
        <v>0</v>
      </c>
    </row>
    <row r="10350" spans="1:6" x14ac:dyDescent="0.3">
      <c r="A10350" s="425">
        <v>51985</v>
      </c>
      <c r="B10350" s="12">
        <v>119</v>
      </c>
      <c r="C10350" s="426">
        <v>4.04</v>
      </c>
      <c r="D10350" s="426">
        <v>26.421800000000001</v>
      </c>
      <c r="E10350" s="14">
        <v>3.2685733565715216</v>
      </c>
      <c r="F10350" s="14">
        <v>0</v>
      </c>
    </row>
    <row r="10351" spans="1:6" x14ac:dyDescent="0.3">
      <c r="A10351" s="425">
        <v>51986</v>
      </c>
      <c r="B10351" s="12">
        <v>120</v>
      </c>
      <c r="C10351" s="426">
        <v>4.2666666666666657</v>
      </c>
      <c r="D10351" s="426">
        <v>26.329355555555559</v>
      </c>
      <c r="E10351" s="14">
        <v>3.2321849957355804</v>
      </c>
      <c r="F10351" s="14">
        <v>0</v>
      </c>
    </row>
    <row r="10352" spans="1:6" x14ac:dyDescent="0.3">
      <c r="A10352" s="425">
        <v>51987</v>
      </c>
      <c r="B10352" s="12">
        <v>121</v>
      </c>
      <c r="C10352" s="426">
        <v>3.0562500000000004</v>
      </c>
      <c r="D10352" s="426">
        <v>26.494333333333334</v>
      </c>
      <c r="E10352" s="14">
        <v>3.2699002410673761</v>
      </c>
      <c r="F10352" s="14">
        <v>0</v>
      </c>
    </row>
    <row r="10353" spans="1:6" x14ac:dyDescent="0.3">
      <c r="A10353" s="425">
        <v>51988</v>
      </c>
      <c r="B10353" s="12">
        <v>122</v>
      </c>
      <c r="C10353" s="426">
        <v>8.1187500000000004</v>
      </c>
      <c r="D10353" s="426">
        <v>26.278155555555557</v>
      </c>
      <c r="E10353" s="14">
        <v>3.1854190252665346</v>
      </c>
      <c r="F10353" s="14">
        <v>0</v>
      </c>
    </row>
    <row r="10354" spans="1:6" x14ac:dyDescent="0.3">
      <c r="A10354" s="425">
        <v>51989</v>
      </c>
      <c r="B10354" s="12">
        <v>123</v>
      </c>
      <c r="C10354" s="426">
        <v>5.9499999999999993</v>
      </c>
      <c r="D10354" s="426">
        <v>26.565444444444445</v>
      </c>
      <c r="E10354" s="14">
        <v>3.2981209005344119</v>
      </c>
      <c r="F10354" s="14">
        <v>0</v>
      </c>
    </row>
    <row r="10355" spans="1:6" x14ac:dyDescent="0.3">
      <c r="A10355" s="425">
        <v>51990</v>
      </c>
      <c r="B10355" s="12">
        <v>124</v>
      </c>
      <c r="C10355" s="426">
        <v>5.6187500000000004</v>
      </c>
      <c r="D10355" s="426">
        <v>26.599577777777782</v>
      </c>
      <c r="E10355" s="14">
        <v>3.3117428568271534</v>
      </c>
      <c r="F10355" s="14">
        <v>0</v>
      </c>
    </row>
    <row r="10356" spans="1:6" x14ac:dyDescent="0.3">
      <c r="A10356" s="425">
        <v>51991</v>
      </c>
      <c r="B10356" s="12">
        <v>125</v>
      </c>
      <c r="C10356" s="426">
        <v>3.6062499999999997</v>
      </c>
      <c r="D10356" s="426">
        <v>26.653622222222221</v>
      </c>
      <c r="E10356" s="14">
        <v>3.3334120166477414</v>
      </c>
      <c r="F10356" s="14">
        <v>0</v>
      </c>
    </row>
    <row r="10357" spans="1:6" x14ac:dyDescent="0.3">
      <c r="A10357" s="425">
        <v>51992</v>
      </c>
      <c r="B10357" s="12">
        <v>126</v>
      </c>
      <c r="C10357" s="426">
        <v>6.0142857142857151</v>
      </c>
      <c r="D10357" s="426">
        <v>26.525622222222225</v>
      </c>
      <c r="E10357" s="14">
        <v>3.2822909801531628</v>
      </c>
      <c r="F10357" s="14">
        <v>0</v>
      </c>
    </row>
    <row r="10358" spans="1:6" x14ac:dyDescent="0.3">
      <c r="A10358" s="425">
        <v>51993</v>
      </c>
      <c r="B10358" s="12">
        <v>127</v>
      </c>
      <c r="C10358" s="426">
        <v>15.559999999999999</v>
      </c>
      <c r="D10358" s="426">
        <v>26.426066666666667</v>
      </c>
      <c r="E10358" s="14">
        <v>3.2430093969143683</v>
      </c>
      <c r="F10358" s="14">
        <v>0</v>
      </c>
    </row>
    <row r="10359" spans="1:6" x14ac:dyDescent="0.3">
      <c r="A10359" s="425">
        <v>51994</v>
      </c>
      <c r="B10359" s="12">
        <v>128</v>
      </c>
      <c r="C10359" s="426">
        <v>12.84375</v>
      </c>
      <c r="D10359" s="426">
        <v>26.269622222222221</v>
      </c>
      <c r="E10359" s="14">
        <v>3.1821245318563975</v>
      </c>
      <c r="F10359" s="14">
        <v>0</v>
      </c>
    </row>
    <row r="10360" spans="1:6" x14ac:dyDescent="0.3">
      <c r="A10360" s="425">
        <v>51995</v>
      </c>
      <c r="B10360" s="12">
        <v>129</v>
      </c>
      <c r="C10360" s="426">
        <v>3.4111111111111114</v>
      </c>
      <c r="D10360" s="426">
        <v>26.533799999999999</v>
      </c>
      <c r="E10360" s="14">
        <v>3.285536291940732</v>
      </c>
      <c r="F10360" s="14">
        <v>0</v>
      </c>
    </row>
    <row r="10361" spans="1:6" x14ac:dyDescent="0.3">
      <c r="A10361" s="425">
        <v>51996</v>
      </c>
      <c r="B10361" s="12">
        <v>130</v>
      </c>
      <c r="C10361" s="426">
        <v>5.6277777777777773</v>
      </c>
      <c r="D10361" s="426">
        <v>26.312288888888894</v>
      </c>
      <c r="E10361" s="14">
        <v>3.1986275331264626</v>
      </c>
      <c r="F10361" s="14">
        <v>0</v>
      </c>
    </row>
    <row r="10362" spans="1:6" x14ac:dyDescent="0.3">
      <c r="A10362" s="425">
        <v>51997</v>
      </c>
      <c r="B10362" s="12">
        <v>131</v>
      </c>
      <c r="C10362" s="426">
        <v>17.3</v>
      </c>
      <c r="D10362" s="426">
        <v>26.107488888888888</v>
      </c>
      <c r="E10362" s="14">
        <v>3.1201078730487679</v>
      </c>
      <c r="F10362" s="14">
        <v>0</v>
      </c>
    </row>
    <row r="10363" spans="1:6" x14ac:dyDescent="0.3">
      <c r="A10363" s="425">
        <v>51998</v>
      </c>
      <c r="B10363" s="12">
        <v>132</v>
      </c>
      <c r="C10363" s="426">
        <v>25.466666666666665</v>
      </c>
      <c r="D10363" s="426">
        <v>26.191400000000002</v>
      </c>
      <c r="E10363" s="14">
        <v>3.1520670824497117</v>
      </c>
      <c r="F10363" s="14">
        <v>0</v>
      </c>
    </row>
    <row r="10364" spans="1:6" x14ac:dyDescent="0.3">
      <c r="A10364" s="425">
        <v>51999</v>
      </c>
      <c r="B10364" s="12">
        <v>133</v>
      </c>
      <c r="C10364" s="426">
        <v>14.129999999999999</v>
      </c>
      <c r="D10364" s="426">
        <v>26.207044444444449</v>
      </c>
      <c r="E10364" s="14">
        <v>3.1580580941010279</v>
      </c>
      <c r="F10364" s="14">
        <v>0</v>
      </c>
    </row>
    <row r="10365" spans="1:6" x14ac:dyDescent="0.3">
      <c r="A10365" s="425">
        <v>52000</v>
      </c>
      <c r="B10365" s="12">
        <v>134</v>
      </c>
      <c r="C10365" s="426">
        <v>19.899999999999999</v>
      </c>
      <c r="D10365" s="426">
        <v>26.121711111111111</v>
      </c>
      <c r="E10365" s="14">
        <v>3.1255040183190972</v>
      </c>
      <c r="F10365" s="14">
        <v>0</v>
      </c>
    </row>
    <row r="10366" spans="1:6" x14ac:dyDescent="0.3">
      <c r="A10366" s="425">
        <v>52001</v>
      </c>
      <c r="B10366" s="12">
        <v>135</v>
      </c>
      <c r="C10366" s="426">
        <v>13.175000000000001</v>
      </c>
      <c r="D10366" s="426">
        <v>26.300911111111112</v>
      </c>
      <c r="E10366" s="14">
        <v>3.1942192668209115</v>
      </c>
      <c r="F10366" s="14">
        <v>0</v>
      </c>
    </row>
    <row r="10367" spans="1:6" x14ac:dyDescent="0.3">
      <c r="A10367" s="425">
        <v>52002</v>
      </c>
      <c r="B10367" s="12">
        <v>136</v>
      </c>
      <c r="C10367" s="426">
        <v>10.9125</v>
      </c>
      <c r="D10367" s="426">
        <v>26.238333333333337</v>
      </c>
      <c r="E10367" s="14">
        <v>3.1700708231139854</v>
      </c>
      <c r="F10367" s="14">
        <v>0</v>
      </c>
    </row>
    <row r="10368" spans="1:6" x14ac:dyDescent="0.3">
      <c r="A10368" s="425">
        <v>52003</v>
      </c>
      <c r="B10368" s="12">
        <v>137</v>
      </c>
      <c r="C10368" s="426">
        <v>4.3049999999999997</v>
      </c>
      <c r="D10368" s="426">
        <v>26.147311111111112</v>
      </c>
      <c r="E10368" s="14">
        <v>3.1352383288397863</v>
      </c>
      <c r="F10368" s="14">
        <v>0</v>
      </c>
    </row>
    <row r="10369" spans="1:6" x14ac:dyDescent="0.3">
      <c r="A10369" s="425">
        <v>52004</v>
      </c>
      <c r="B10369" s="12">
        <v>138</v>
      </c>
      <c r="C10369" s="426">
        <v>19.018749999999997</v>
      </c>
      <c r="D10369" s="426">
        <v>26.351399999999998</v>
      </c>
      <c r="E10369" s="14">
        <v>3.2138224021063646</v>
      </c>
      <c r="F10369" s="14">
        <v>0</v>
      </c>
    </row>
    <row r="10370" spans="1:6" x14ac:dyDescent="0.3">
      <c r="A10370" s="425">
        <v>52005</v>
      </c>
      <c r="B10370" s="12">
        <v>139</v>
      </c>
      <c r="C10370" s="426">
        <v>8.3350000000000009</v>
      </c>
      <c r="D10370" s="426">
        <v>26.534155555555557</v>
      </c>
      <c r="E10370" s="14">
        <v>3.28567745662605</v>
      </c>
      <c r="F10370" s="14">
        <v>0</v>
      </c>
    </row>
    <row r="10371" spans="1:6" x14ac:dyDescent="0.3">
      <c r="A10371" s="425">
        <v>52006</v>
      </c>
      <c r="B10371" s="12">
        <v>140</v>
      </c>
      <c r="C10371" s="426">
        <v>8.90625</v>
      </c>
      <c r="D10371" s="426">
        <v>26.286688888888889</v>
      </c>
      <c r="E10371" s="14">
        <v>3.1887165711565975</v>
      </c>
      <c r="F10371" s="14">
        <v>0</v>
      </c>
    </row>
    <row r="10372" spans="1:6" x14ac:dyDescent="0.3">
      <c r="A10372" s="425">
        <v>52007</v>
      </c>
      <c r="B10372" s="12">
        <v>141</v>
      </c>
      <c r="C10372" s="426">
        <v>12.31875</v>
      </c>
      <c r="D10372" s="426">
        <v>26.235488888888888</v>
      </c>
      <c r="E10372" s="14">
        <v>3.1689770641618553</v>
      </c>
      <c r="F10372" s="14">
        <v>0</v>
      </c>
    </row>
    <row r="10373" spans="1:6" x14ac:dyDescent="0.3">
      <c r="A10373" s="425">
        <v>52008</v>
      </c>
      <c r="B10373" s="12">
        <v>142</v>
      </c>
      <c r="C10373" s="426">
        <v>11.556249999999999</v>
      </c>
      <c r="D10373" s="426">
        <v>26.044911111111112</v>
      </c>
      <c r="E10373" s="14">
        <v>3.0964648827085055</v>
      </c>
      <c r="F10373" s="14">
        <v>0</v>
      </c>
    </row>
    <row r="10374" spans="1:6" x14ac:dyDescent="0.3">
      <c r="A10374" s="425">
        <v>52009</v>
      </c>
      <c r="B10374" s="12">
        <v>143</v>
      </c>
      <c r="C10374" s="426">
        <v>10.292857142857143</v>
      </c>
      <c r="D10374" s="426">
        <v>26.391933333333334</v>
      </c>
      <c r="E10374" s="14">
        <v>3.2296376552766901</v>
      </c>
      <c r="F10374" s="14">
        <v>0</v>
      </c>
    </row>
    <row r="10375" spans="1:6" x14ac:dyDescent="0.3">
      <c r="A10375" s="425">
        <v>52010</v>
      </c>
      <c r="B10375" s="12">
        <v>144</v>
      </c>
      <c r="C10375" s="426">
        <v>8.2900000000000009</v>
      </c>
      <c r="D10375" s="426">
        <v>26.152999999999999</v>
      </c>
      <c r="E10375" s="14">
        <v>3.1374052211626595</v>
      </c>
      <c r="F10375" s="14">
        <v>0</v>
      </c>
    </row>
    <row r="10376" spans="1:6" x14ac:dyDescent="0.3">
      <c r="A10376" s="425">
        <v>52011</v>
      </c>
      <c r="B10376" s="12">
        <v>145</v>
      </c>
      <c r="C10376" s="426">
        <v>7.6055555555555561</v>
      </c>
      <c r="D10376" s="426">
        <v>26.030688888888889</v>
      </c>
      <c r="E10376" s="14">
        <v>3.0911141888741485</v>
      </c>
      <c r="F10376" s="14">
        <v>0</v>
      </c>
    </row>
    <row r="10377" spans="1:6" x14ac:dyDescent="0.3">
      <c r="A10377" s="425">
        <v>52012</v>
      </c>
      <c r="B10377" s="12">
        <v>146</v>
      </c>
      <c r="C10377" s="426">
        <v>19.259999999999998</v>
      </c>
      <c r="D10377" s="426">
        <v>26.161533333333338</v>
      </c>
      <c r="E10377" s="14">
        <v>3.1406580919246934</v>
      </c>
      <c r="F10377" s="14">
        <v>0</v>
      </c>
    </row>
    <row r="10378" spans="1:6" x14ac:dyDescent="0.3">
      <c r="A10378" s="425">
        <v>52013</v>
      </c>
      <c r="B10378" s="12">
        <v>147</v>
      </c>
      <c r="C10378" s="426">
        <v>11.94375</v>
      </c>
      <c r="D10378" s="426">
        <v>26.135933333333334</v>
      </c>
      <c r="E10378" s="14">
        <v>3.1309085945761139</v>
      </c>
      <c r="F10378" s="14">
        <v>0</v>
      </c>
    </row>
    <row r="10379" spans="1:6" x14ac:dyDescent="0.3">
      <c r="A10379" s="425">
        <v>52014</v>
      </c>
      <c r="B10379" s="12">
        <v>148</v>
      </c>
      <c r="C10379" s="426">
        <v>10.8125</v>
      </c>
      <c r="D10379" s="426">
        <v>26.161533333333338</v>
      </c>
      <c r="E10379" s="14">
        <v>3.1406580919246934</v>
      </c>
      <c r="F10379" s="14">
        <v>0</v>
      </c>
    </row>
    <row r="10380" spans="1:6" x14ac:dyDescent="0.3">
      <c r="A10380" s="425">
        <v>52015</v>
      </c>
      <c r="B10380" s="12">
        <v>149</v>
      </c>
      <c r="C10380" s="426">
        <v>12.735714285714286</v>
      </c>
      <c r="D10380" s="426">
        <v>26.050599999999999</v>
      </c>
      <c r="E10380" s="14">
        <v>3.098607514029041</v>
      </c>
      <c r="F10380" s="14">
        <v>0</v>
      </c>
    </row>
    <row r="10381" spans="1:6" x14ac:dyDescent="0.3">
      <c r="A10381" s="425">
        <v>52016</v>
      </c>
      <c r="B10381" s="12">
        <v>150</v>
      </c>
      <c r="C10381" s="426">
        <v>19.162500000000005</v>
      </c>
      <c r="D10381" s="426">
        <v>26.013622222222224</v>
      </c>
      <c r="E10381" s="14">
        <v>3.0847044476611702</v>
      </c>
      <c r="F10381" s="14">
        <v>0</v>
      </c>
    </row>
    <row r="10382" spans="1:6" x14ac:dyDescent="0.3">
      <c r="A10382" s="425">
        <v>52017</v>
      </c>
      <c r="B10382" s="12">
        <v>151</v>
      </c>
      <c r="C10382" s="426">
        <v>7.7777777777777777</v>
      </c>
      <c r="D10382" s="426">
        <v>26.007933333333334</v>
      </c>
      <c r="E10382" s="14">
        <v>3.082570554857103</v>
      </c>
      <c r="F10382" s="14">
        <v>0</v>
      </c>
    </row>
    <row r="10383" spans="1:6" x14ac:dyDescent="0.3">
      <c r="A10383" s="425">
        <v>52018</v>
      </c>
      <c r="B10383" s="12">
        <v>152</v>
      </c>
      <c r="C10383" s="426">
        <v>15.206249999999999</v>
      </c>
      <c r="D10383" s="426">
        <v>26.098955555555555</v>
      </c>
      <c r="E10383" s="14">
        <v>3.0906820105066148</v>
      </c>
      <c r="F10383" s="14">
        <v>0</v>
      </c>
    </row>
    <row r="10384" spans="1:6" x14ac:dyDescent="0.3">
      <c r="A10384" s="425">
        <v>52019</v>
      </c>
      <c r="B10384" s="12">
        <v>153</v>
      </c>
      <c r="C10384" s="426">
        <v>15.865000000000004</v>
      </c>
      <c r="D10384" s="426">
        <v>25.922599999999999</v>
      </c>
      <c r="E10384" s="14">
        <v>3.0250868749527942</v>
      </c>
      <c r="F10384" s="14">
        <v>0</v>
      </c>
    </row>
    <row r="10385" spans="1:6" x14ac:dyDescent="0.3">
      <c r="A10385" s="425">
        <v>52020</v>
      </c>
      <c r="B10385" s="12">
        <v>154</v>
      </c>
      <c r="C10385" s="426">
        <v>11.824999999999999</v>
      </c>
      <c r="D10385" s="426">
        <v>25.945355555555555</v>
      </c>
      <c r="E10385" s="14">
        <v>3.0334788835754889</v>
      </c>
      <c r="F10385" s="14">
        <v>0</v>
      </c>
    </row>
    <row r="10386" spans="1:6" x14ac:dyDescent="0.3">
      <c r="A10386" s="425">
        <v>52021</v>
      </c>
      <c r="B10386" s="12">
        <v>155</v>
      </c>
      <c r="C10386" s="426">
        <v>13.849999999999998</v>
      </c>
      <c r="D10386" s="426">
        <v>25.899844444444447</v>
      </c>
      <c r="E10386" s="14">
        <v>3.0167161117873538</v>
      </c>
      <c r="F10386" s="14">
        <v>0</v>
      </c>
    </row>
    <row r="10387" spans="1:6" x14ac:dyDescent="0.3">
      <c r="A10387" s="425">
        <v>52022</v>
      </c>
      <c r="B10387" s="12">
        <v>156</v>
      </c>
      <c r="C10387" s="426">
        <v>12.783333333333333</v>
      </c>
      <c r="D10387" s="426">
        <v>26.170066666666671</v>
      </c>
      <c r="E10387" s="14">
        <v>3.1174945568641119</v>
      </c>
      <c r="F10387" s="14">
        <v>0</v>
      </c>
    </row>
    <row r="10388" spans="1:6" x14ac:dyDescent="0.3">
      <c r="A10388" s="425">
        <v>52023</v>
      </c>
      <c r="B10388" s="12">
        <v>157</v>
      </c>
      <c r="C10388" s="426">
        <v>9.7375000000000007</v>
      </c>
      <c r="D10388" s="426">
        <v>26.255400000000002</v>
      </c>
      <c r="E10388" s="14">
        <v>3.1499460323339079</v>
      </c>
      <c r="F10388" s="14">
        <v>0</v>
      </c>
    </row>
    <row r="10389" spans="1:6" x14ac:dyDescent="0.3">
      <c r="A10389" s="425">
        <v>52024</v>
      </c>
      <c r="B10389" s="12">
        <v>158</v>
      </c>
      <c r="C10389" s="426">
        <v>9.004999999999999</v>
      </c>
      <c r="D10389" s="426">
        <v>26.147311111111115</v>
      </c>
      <c r="E10389" s="14">
        <v>3.108891788261301</v>
      </c>
      <c r="F10389" s="14">
        <v>0</v>
      </c>
    </row>
    <row r="10390" spans="1:6" x14ac:dyDescent="0.3">
      <c r="A10390" s="425">
        <v>52025</v>
      </c>
      <c r="B10390" s="12">
        <v>159</v>
      </c>
      <c r="C10390" s="426">
        <v>15.144444444444446</v>
      </c>
      <c r="D10390" s="426">
        <v>26.081888888888887</v>
      </c>
      <c r="E10390" s="14">
        <v>3.084278093692375</v>
      </c>
      <c r="F10390" s="14">
        <v>0</v>
      </c>
    </row>
    <row r="10391" spans="1:6" x14ac:dyDescent="0.3">
      <c r="A10391" s="425">
        <v>52026</v>
      </c>
      <c r="B10391" s="12">
        <v>160</v>
      </c>
      <c r="C10391" s="426">
        <v>11.975</v>
      </c>
      <c r="D10391" s="426">
        <v>25.93397777777778</v>
      </c>
      <c r="E10391" s="14">
        <v>3.029280222460164</v>
      </c>
      <c r="F10391" s="14">
        <v>0</v>
      </c>
    </row>
    <row r="10392" spans="1:6" x14ac:dyDescent="0.3">
      <c r="A10392" s="425">
        <v>52027</v>
      </c>
      <c r="B10392" s="12">
        <v>161</v>
      </c>
      <c r="C10392" s="426">
        <v>15.075000000000001</v>
      </c>
      <c r="D10392" s="426">
        <v>26.118866666666669</v>
      </c>
      <c r="E10392" s="14">
        <v>3.0981684500951814</v>
      </c>
      <c r="F10392" s="14">
        <v>0</v>
      </c>
    </row>
    <row r="10393" spans="1:6" x14ac:dyDescent="0.3">
      <c r="A10393" s="425">
        <v>52028</v>
      </c>
      <c r="B10393" s="12">
        <v>162</v>
      </c>
      <c r="C10393" s="426">
        <v>12.430000000000001</v>
      </c>
      <c r="D10393" s="426">
        <v>25.962422222222223</v>
      </c>
      <c r="E10393" s="14">
        <v>3.0397868431685331</v>
      </c>
      <c r="F10393" s="14">
        <v>0</v>
      </c>
    </row>
    <row r="10394" spans="1:6" x14ac:dyDescent="0.3">
      <c r="A10394" s="425">
        <v>52029</v>
      </c>
      <c r="B10394" s="12">
        <v>163</v>
      </c>
      <c r="C10394" s="426">
        <v>18.388888888888889</v>
      </c>
      <c r="D10394" s="426">
        <v>25.979488888888888</v>
      </c>
      <c r="E10394" s="14">
        <v>3.0461067709891259</v>
      </c>
      <c r="F10394" s="14">
        <v>0</v>
      </c>
    </row>
    <row r="10395" spans="1:6" x14ac:dyDescent="0.3">
      <c r="A10395" s="425">
        <v>52030</v>
      </c>
      <c r="B10395" s="12">
        <v>164</v>
      </c>
      <c r="C10395" s="426">
        <v>7.43</v>
      </c>
      <c r="D10395" s="426">
        <v>25.976644444444446</v>
      </c>
      <c r="E10395" s="14">
        <v>3.045052618237909</v>
      </c>
      <c r="F10395" s="14">
        <v>0</v>
      </c>
    </row>
    <row r="10396" spans="1:6" x14ac:dyDescent="0.3">
      <c r="A10396" s="425">
        <v>52031</v>
      </c>
      <c r="B10396" s="12">
        <v>165</v>
      </c>
      <c r="C10396" s="426">
        <v>3.1444444444444448</v>
      </c>
      <c r="D10396" s="426">
        <v>26.11602222222222</v>
      </c>
      <c r="E10396" s="14">
        <v>3.0970979558917286</v>
      </c>
      <c r="F10396" s="14">
        <v>0</v>
      </c>
    </row>
    <row r="10397" spans="1:6" x14ac:dyDescent="0.3">
      <c r="A10397" s="425">
        <v>52032</v>
      </c>
      <c r="B10397" s="12">
        <v>166</v>
      </c>
      <c r="C10397" s="426">
        <v>1.3187500000000001</v>
      </c>
      <c r="D10397" s="426">
        <v>26.138777777777779</v>
      </c>
      <c r="E10397" s="14">
        <v>3.1056712738484888</v>
      </c>
      <c r="F10397" s="14">
        <v>0</v>
      </c>
    </row>
    <row r="10398" spans="1:6" x14ac:dyDescent="0.3">
      <c r="A10398" s="425">
        <v>52033</v>
      </c>
      <c r="B10398" s="12">
        <v>167</v>
      </c>
      <c r="C10398" s="426">
        <v>4.0333333333333332</v>
      </c>
      <c r="D10398" s="426">
        <v>25.831577777777781</v>
      </c>
      <c r="E10398" s="14">
        <v>2.9917311153719313</v>
      </c>
      <c r="F10398" s="14">
        <v>0</v>
      </c>
    </row>
    <row r="10399" spans="1:6" x14ac:dyDescent="0.3">
      <c r="A10399" s="425">
        <v>52034</v>
      </c>
      <c r="B10399" s="12">
        <v>168</v>
      </c>
      <c r="C10399" s="426">
        <v>10.185714285714287</v>
      </c>
      <c r="D10399" s="426">
        <v>25.902688888888889</v>
      </c>
      <c r="E10399" s="14">
        <v>3.0177612959357654</v>
      </c>
      <c r="F10399" s="14">
        <v>0</v>
      </c>
    </row>
    <row r="10400" spans="1:6" x14ac:dyDescent="0.3">
      <c r="A10400" s="425">
        <v>52035</v>
      </c>
      <c r="B10400" s="12">
        <v>169</v>
      </c>
      <c r="C10400" s="426">
        <v>14.016666666666667</v>
      </c>
      <c r="D10400" s="426">
        <v>25.848644444444446</v>
      </c>
      <c r="E10400" s="14">
        <v>2.9979594803233587</v>
      </c>
      <c r="F10400" s="14">
        <v>0</v>
      </c>
    </row>
    <row r="10401" spans="1:6" x14ac:dyDescent="0.3">
      <c r="A10401" s="425">
        <v>52036</v>
      </c>
      <c r="B10401" s="12">
        <v>170</v>
      </c>
      <c r="C10401" s="426">
        <v>12.484999999999999</v>
      </c>
      <c r="D10401" s="426">
        <v>25.905533333333334</v>
      </c>
      <c r="E10401" s="14">
        <v>3.0188068117989499</v>
      </c>
      <c r="F10401" s="14">
        <v>0</v>
      </c>
    </row>
    <row r="10402" spans="1:6" x14ac:dyDescent="0.3">
      <c r="A10402" s="425">
        <v>52037</v>
      </c>
      <c r="B10402" s="12">
        <v>171</v>
      </c>
      <c r="C10402" s="426">
        <v>25.110000000000003</v>
      </c>
      <c r="D10402" s="426">
        <v>25.69788888888889</v>
      </c>
      <c r="E10402" s="14">
        <v>2.943353713789949</v>
      </c>
      <c r="F10402" s="14">
        <v>0</v>
      </c>
    </row>
    <row r="10403" spans="1:6" x14ac:dyDescent="0.3">
      <c r="A10403" s="425">
        <v>52038</v>
      </c>
      <c r="B10403" s="12">
        <v>172</v>
      </c>
      <c r="C10403" s="426">
        <v>16.84375</v>
      </c>
      <c r="D10403" s="426">
        <v>25.894155555555557</v>
      </c>
      <c r="E10403" s="14">
        <v>3.0146267384944938</v>
      </c>
      <c r="F10403" s="14">
        <v>0</v>
      </c>
    </row>
    <row r="10404" spans="1:6" x14ac:dyDescent="0.3">
      <c r="A10404" s="425">
        <v>52039</v>
      </c>
      <c r="B10404" s="12">
        <v>173</v>
      </c>
      <c r="C10404" s="426">
        <v>9.0062500000000014</v>
      </c>
      <c r="D10404" s="426">
        <v>26.079044444444445</v>
      </c>
      <c r="E10404" s="14">
        <v>3.0832119431393239</v>
      </c>
      <c r="F10404" s="14">
        <v>0</v>
      </c>
    </row>
    <row r="10405" spans="1:6" x14ac:dyDescent="0.3">
      <c r="A10405" s="425">
        <v>52040</v>
      </c>
      <c r="B10405" s="12">
        <v>174</v>
      </c>
      <c r="C10405" s="426">
        <v>12.583333333333334</v>
      </c>
      <c r="D10405" s="426">
        <v>25.848644444444446</v>
      </c>
      <c r="E10405" s="14">
        <v>2.9979594803233574</v>
      </c>
      <c r="F10405" s="14">
        <v>0</v>
      </c>
    </row>
    <row r="10406" spans="1:6" x14ac:dyDescent="0.3">
      <c r="A10406" s="425">
        <v>52041</v>
      </c>
      <c r="B10406" s="12">
        <v>175</v>
      </c>
      <c r="C10406" s="426">
        <v>9.7062500000000007</v>
      </c>
      <c r="D10406" s="426">
        <v>25.746244444444443</v>
      </c>
      <c r="E10406" s="14">
        <v>2.9607677901912579</v>
      </c>
      <c r="F10406" s="14">
        <v>0</v>
      </c>
    </row>
    <row r="10407" spans="1:6" x14ac:dyDescent="0.3">
      <c r="A10407" s="425">
        <v>52042</v>
      </c>
      <c r="B10407" s="12">
        <v>176</v>
      </c>
      <c r="C10407" s="426">
        <v>24.727777777777778</v>
      </c>
      <c r="D10407" s="426">
        <v>25.586600000000004</v>
      </c>
      <c r="E10407" s="14">
        <v>2.9036368627998193</v>
      </c>
      <c r="F10407" s="14">
        <v>0</v>
      </c>
    </row>
    <row r="10408" spans="1:6" x14ac:dyDescent="0.3">
      <c r="A10408" s="425">
        <v>52043</v>
      </c>
      <c r="B10408" s="12">
        <v>177</v>
      </c>
      <c r="C10408" s="426">
        <v>14.915000000000001</v>
      </c>
      <c r="D10408" s="426">
        <v>25.905533333333334</v>
      </c>
      <c r="E10408" s="14">
        <v>3.0188068117989499</v>
      </c>
      <c r="F10408" s="14">
        <v>0</v>
      </c>
    </row>
    <row r="10409" spans="1:6" x14ac:dyDescent="0.3">
      <c r="A10409" s="425">
        <v>52044</v>
      </c>
      <c r="B10409" s="12">
        <v>178</v>
      </c>
      <c r="C10409" s="426">
        <v>11.699999999999998</v>
      </c>
      <c r="D10409" s="426">
        <v>25.942511111111113</v>
      </c>
      <c r="E10409" s="14">
        <v>3.0324287200232614</v>
      </c>
      <c r="F10409" s="14">
        <v>0</v>
      </c>
    </row>
    <row r="10410" spans="1:6" x14ac:dyDescent="0.3">
      <c r="A10410" s="425">
        <v>52045</v>
      </c>
      <c r="B10410" s="12">
        <v>179</v>
      </c>
      <c r="C10410" s="426">
        <v>1.9833333333333334</v>
      </c>
      <c r="D10410" s="426">
        <v>25.842955555555555</v>
      </c>
      <c r="E10410" s="14">
        <v>2.9958820348581314</v>
      </c>
      <c r="F10410" s="14">
        <v>0</v>
      </c>
    </row>
    <row r="10411" spans="1:6" x14ac:dyDescent="0.3">
      <c r="A10411" s="425">
        <v>52046</v>
      </c>
      <c r="B10411" s="12">
        <v>180</v>
      </c>
      <c r="C10411" s="426">
        <v>8.6999999999999993</v>
      </c>
      <c r="D10411" s="426">
        <v>25.732022222222223</v>
      </c>
      <c r="E10411" s="14">
        <v>2.955636117401629</v>
      </c>
      <c r="F10411" s="14">
        <v>0</v>
      </c>
    </row>
    <row r="10412" spans="1:6" x14ac:dyDescent="0.3">
      <c r="A10412" s="425">
        <v>52047</v>
      </c>
      <c r="B10412" s="12">
        <v>181</v>
      </c>
      <c r="C10412" s="426">
        <v>7.7950000000000017</v>
      </c>
      <c r="D10412" s="426">
        <v>25.621088888888888</v>
      </c>
      <c r="E10412" s="14">
        <v>2.9158915251560393</v>
      </c>
      <c r="F10412" s="14">
        <v>0</v>
      </c>
    </row>
    <row r="10413" spans="1:6" x14ac:dyDescent="0.3">
      <c r="A10413" s="425">
        <v>52048</v>
      </c>
      <c r="B10413" s="12">
        <v>182</v>
      </c>
      <c r="C10413" s="426">
        <v>13.324999999999999</v>
      </c>
      <c r="D10413" s="426">
        <v>25.669444444444444</v>
      </c>
      <c r="E10413" s="14">
        <v>2.9580118319938578</v>
      </c>
      <c r="F10413" s="14">
        <v>0</v>
      </c>
    </row>
    <row r="10414" spans="1:6" x14ac:dyDescent="0.3">
      <c r="A10414" s="425">
        <v>52049</v>
      </c>
      <c r="B10414" s="12">
        <v>183</v>
      </c>
      <c r="C10414" s="426">
        <v>10.938888888888888</v>
      </c>
      <c r="D10414" s="426">
        <v>25.459240000000001</v>
      </c>
      <c r="E10414" s="14">
        <v>2.8830272326553912</v>
      </c>
      <c r="F10414" s="14">
        <v>0</v>
      </c>
    </row>
    <row r="10415" spans="1:6" x14ac:dyDescent="0.3">
      <c r="A10415" s="425">
        <v>52050</v>
      </c>
      <c r="B10415" s="12">
        <v>184</v>
      </c>
      <c r="C10415" s="426">
        <v>16.055</v>
      </c>
      <c r="D10415" s="426">
        <v>25.4618</v>
      </c>
      <c r="E10415" s="14">
        <v>2.8839296057213257</v>
      </c>
      <c r="F10415" s="14">
        <v>0</v>
      </c>
    </row>
    <row r="10416" spans="1:6" x14ac:dyDescent="0.3">
      <c r="A10416" s="425">
        <v>52051</v>
      </c>
      <c r="B10416" s="12">
        <v>185</v>
      </c>
      <c r="C10416" s="426">
        <v>13.19375</v>
      </c>
      <c r="D10416" s="426">
        <v>25.635311111111115</v>
      </c>
      <c r="E10416" s="14">
        <v>2.9457129327927731</v>
      </c>
      <c r="F10416" s="14">
        <v>0</v>
      </c>
    </row>
    <row r="10417" spans="1:6" x14ac:dyDescent="0.3">
      <c r="A10417" s="425">
        <v>52052</v>
      </c>
      <c r="B10417" s="12">
        <v>186</v>
      </c>
      <c r="C10417" s="426">
        <v>12.775</v>
      </c>
      <c r="D10417" s="426">
        <v>25.48171111111111</v>
      </c>
      <c r="E10417" s="14">
        <v>2.8909571616540095</v>
      </c>
      <c r="F10417" s="14">
        <v>0</v>
      </c>
    </row>
    <row r="10418" spans="1:6" x14ac:dyDescent="0.3">
      <c r="A10418" s="425">
        <v>52053</v>
      </c>
      <c r="B10418" s="12">
        <v>187</v>
      </c>
      <c r="C10418" s="426">
        <v>16.331250000000001</v>
      </c>
      <c r="D10418" s="426">
        <v>25.551400000000001</v>
      </c>
      <c r="E10418" s="14">
        <v>2.9156807366395259</v>
      </c>
      <c r="F10418" s="14">
        <v>0</v>
      </c>
    </row>
    <row r="10419" spans="1:6" x14ac:dyDescent="0.3">
      <c r="A10419" s="425">
        <v>52054</v>
      </c>
      <c r="B10419" s="12">
        <v>188</v>
      </c>
      <c r="C10419" s="426">
        <v>2.8444444444444441</v>
      </c>
      <c r="D10419" s="426">
        <v>25.697319999999998</v>
      </c>
      <c r="E10419" s="14">
        <v>2.9680913529735227</v>
      </c>
      <c r="F10419" s="14">
        <v>0</v>
      </c>
    </row>
    <row r="10420" spans="1:6" x14ac:dyDescent="0.3">
      <c r="A10420" s="425">
        <v>52055</v>
      </c>
      <c r="B10420" s="12">
        <v>189</v>
      </c>
      <c r="C10420" s="426">
        <v>2.0833333333333335</v>
      </c>
      <c r="D10420" s="426">
        <v>25.623080000000002</v>
      </c>
      <c r="E10420" s="14">
        <v>2.9413174367718269</v>
      </c>
      <c r="F10420" s="14">
        <v>0</v>
      </c>
    </row>
    <row r="10421" spans="1:6" x14ac:dyDescent="0.3">
      <c r="A10421" s="425">
        <v>52056</v>
      </c>
      <c r="B10421" s="12">
        <v>190</v>
      </c>
      <c r="C10421" s="426">
        <v>6.7055555555555557</v>
      </c>
      <c r="D10421" s="426">
        <v>25.812519999999999</v>
      </c>
      <c r="E10421" s="14">
        <v>3.0100850149883658</v>
      </c>
      <c r="F10421" s="14">
        <v>0</v>
      </c>
    </row>
    <row r="10422" spans="1:6" x14ac:dyDescent="0.3">
      <c r="A10422" s="425">
        <v>52057</v>
      </c>
      <c r="B10422" s="12">
        <v>191</v>
      </c>
      <c r="C10422" s="426">
        <v>11.725</v>
      </c>
      <c r="D10422" s="426">
        <v>25.707560000000001</v>
      </c>
      <c r="E10422" s="14">
        <v>2.971802039279797</v>
      </c>
      <c r="F10422" s="14">
        <v>0</v>
      </c>
    </row>
    <row r="10423" spans="1:6" x14ac:dyDescent="0.3">
      <c r="A10423" s="425">
        <v>52058</v>
      </c>
      <c r="B10423" s="12">
        <v>192</v>
      </c>
      <c r="C10423" s="426">
        <v>8.56111111111111</v>
      </c>
      <c r="D10423" s="426">
        <v>25.697319999999998</v>
      </c>
      <c r="E10423" s="14">
        <v>2.9680913529735227</v>
      </c>
      <c r="F10423" s="14">
        <v>0</v>
      </c>
    </row>
    <row r="10424" spans="1:6" x14ac:dyDescent="0.3">
      <c r="A10424" s="425">
        <v>52059</v>
      </c>
      <c r="B10424" s="12">
        <v>193</v>
      </c>
      <c r="C10424" s="426">
        <v>6.7944444444444443</v>
      </c>
      <c r="D10424" s="426">
        <v>25.707560000000001</v>
      </c>
      <c r="E10424" s="14">
        <v>2.971802039279797</v>
      </c>
      <c r="F10424" s="14">
        <v>0</v>
      </c>
    </row>
    <row r="10425" spans="1:6" x14ac:dyDescent="0.3">
      <c r="A10425" s="425">
        <v>52060</v>
      </c>
      <c r="B10425" s="12">
        <v>194</v>
      </c>
      <c r="C10425" s="426">
        <v>8.1166666666666671</v>
      </c>
      <c r="D10425" s="426">
        <v>25.766439999999999</v>
      </c>
      <c r="E10425" s="14">
        <v>2.9932220588305416</v>
      </c>
      <c r="F10425" s="14">
        <v>0</v>
      </c>
    </row>
    <row r="10426" spans="1:6" x14ac:dyDescent="0.3">
      <c r="A10426" s="425">
        <v>52061</v>
      </c>
      <c r="B10426" s="12">
        <v>195</v>
      </c>
      <c r="C10426" s="426">
        <v>16.105555555555554</v>
      </c>
      <c r="D10426" s="426">
        <v>25.982333333333337</v>
      </c>
      <c r="E10426" s="14">
        <v>3.072984656879084</v>
      </c>
      <c r="F10426" s="14">
        <v>0</v>
      </c>
    </row>
    <row r="10427" spans="1:6" x14ac:dyDescent="0.3">
      <c r="A10427" s="425">
        <v>52062</v>
      </c>
      <c r="B10427" s="12">
        <v>196</v>
      </c>
      <c r="C10427" s="426">
        <v>5.6083333333333334</v>
      </c>
      <c r="D10427" s="426">
        <v>25.723488888888888</v>
      </c>
      <c r="E10427" s="14">
        <v>2.9775827732211613</v>
      </c>
      <c r="F10427" s="14">
        <v>0</v>
      </c>
    </row>
    <row r="10428" spans="1:6" x14ac:dyDescent="0.3">
      <c r="A10428" s="425">
        <v>52063</v>
      </c>
      <c r="B10428" s="12">
        <v>197</v>
      </c>
      <c r="C10428" s="426">
        <v>15.344444444444447</v>
      </c>
      <c r="D10428" s="426">
        <v>25.45412</v>
      </c>
      <c r="E10428" s="14">
        <v>2.8812232858781179</v>
      </c>
      <c r="F10428" s="14">
        <v>0</v>
      </c>
    </row>
    <row r="10429" spans="1:6" x14ac:dyDescent="0.3">
      <c r="A10429" s="425">
        <v>52064</v>
      </c>
      <c r="B10429" s="12">
        <v>198</v>
      </c>
      <c r="C10429" s="426">
        <v>5.5277777777777777</v>
      </c>
      <c r="D10429" s="426">
        <v>25.643560000000001</v>
      </c>
      <c r="E10429" s="14">
        <v>2.9486807944635762</v>
      </c>
      <c r="F10429" s="14">
        <v>0</v>
      </c>
    </row>
    <row r="10430" spans="1:6" x14ac:dyDescent="0.3">
      <c r="A10430" s="425">
        <v>52065</v>
      </c>
      <c r="B10430" s="12">
        <v>199</v>
      </c>
      <c r="C10430" s="426">
        <v>12.614999999999998</v>
      </c>
      <c r="D10430" s="426">
        <v>25.582120000000003</v>
      </c>
      <c r="E10430" s="14">
        <v>2.9266421897261297</v>
      </c>
      <c r="F10430" s="14">
        <v>0</v>
      </c>
    </row>
    <row r="10431" spans="1:6" x14ac:dyDescent="0.3">
      <c r="A10431" s="425">
        <v>52066</v>
      </c>
      <c r="B10431" s="12">
        <v>200</v>
      </c>
      <c r="C10431" s="426">
        <v>13.334999999999999</v>
      </c>
      <c r="D10431" s="426">
        <v>25.820200000000003</v>
      </c>
      <c r="E10431" s="14">
        <v>3.0129040103642795</v>
      </c>
      <c r="F10431" s="14">
        <v>0</v>
      </c>
    </row>
    <row r="10432" spans="1:6" x14ac:dyDescent="0.3">
      <c r="A10432" s="425">
        <v>52067</v>
      </c>
      <c r="B10432" s="12">
        <v>201</v>
      </c>
      <c r="C10432" s="426">
        <v>17.656249999999996</v>
      </c>
      <c r="D10432" s="426">
        <v>25.840679999999999</v>
      </c>
      <c r="E10432" s="14">
        <v>3.0204332191396612</v>
      </c>
      <c r="F10432" s="14">
        <v>0</v>
      </c>
    </row>
    <row r="10433" spans="1:6" x14ac:dyDescent="0.3">
      <c r="A10433" s="425">
        <v>52068</v>
      </c>
      <c r="B10433" s="12">
        <v>202</v>
      </c>
      <c r="C10433" s="426">
        <v>3.9187500000000002</v>
      </c>
      <c r="D10433" s="426">
        <v>25.63588</v>
      </c>
      <c r="E10433" s="14">
        <v>2.9459175234785873</v>
      </c>
      <c r="F10433" s="14">
        <v>0</v>
      </c>
    </row>
    <row r="10434" spans="1:6" x14ac:dyDescent="0.3">
      <c r="A10434" s="425">
        <v>52069</v>
      </c>
      <c r="B10434" s="12">
        <v>203</v>
      </c>
      <c r="C10434" s="426">
        <v>5.8687500000000004</v>
      </c>
      <c r="D10434" s="426">
        <v>25.615400000000001</v>
      </c>
      <c r="E10434" s="14">
        <v>2.9385606025620166</v>
      </c>
      <c r="F10434" s="14">
        <v>0</v>
      </c>
    </row>
    <row r="10435" spans="1:6" x14ac:dyDescent="0.3">
      <c r="A10435" s="425">
        <v>52070</v>
      </c>
      <c r="B10435" s="12">
        <v>204</v>
      </c>
      <c r="C10435" s="426">
        <v>5.3055555555555554</v>
      </c>
      <c r="D10435" s="426">
        <v>25.630759999999999</v>
      </c>
      <c r="E10435" s="14">
        <v>2.9440766841859345</v>
      </c>
      <c r="F10435" s="14">
        <v>0</v>
      </c>
    </row>
    <row r="10436" spans="1:6" x14ac:dyDescent="0.3">
      <c r="A10436" s="425">
        <v>52071</v>
      </c>
      <c r="B10436" s="12">
        <v>205</v>
      </c>
      <c r="C10436" s="426">
        <v>4.05</v>
      </c>
      <c r="D10436" s="426">
        <v>25.523240000000001</v>
      </c>
      <c r="E10436" s="14">
        <v>2.9056665655460754</v>
      </c>
      <c r="F10436" s="14">
        <v>0</v>
      </c>
    </row>
    <row r="10437" spans="1:6" x14ac:dyDescent="0.3">
      <c r="A10437" s="425">
        <v>52072</v>
      </c>
      <c r="B10437" s="12">
        <v>206</v>
      </c>
      <c r="C10437" s="426">
        <v>5.56</v>
      </c>
      <c r="D10437" s="426">
        <v>25.658919999999998</v>
      </c>
      <c r="E10437" s="14">
        <v>2.9542145823779902</v>
      </c>
      <c r="F10437" s="14">
        <v>0</v>
      </c>
    </row>
    <row r="10438" spans="1:6" x14ac:dyDescent="0.3">
      <c r="A10438" s="425">
        <v>52073</v>
      </c>
      <c r="B10438" s="12">
        <v>207</v>
      </c>
      <c r="C10438" s="426">
        <v>9.8249999999999993</v>
      </c>
      <c r="D10438" s="426">
        <v>25.815079999999998</v>
      </c>
      <c r="E10438" s="14">
        <v>3.0110244100232531</v>
      </c>
      <c r="F10438" s="14">
        <v>0</v>
      </c>
    </row>
    <row r="10439" spans="1:6" x14ac:dyDescent="0.3">
      <c r="A10439" s="425">
        <v>52074</v>
      </c>
      <c r="B10439" s="12">
        <v>208</v>
      </c>
      <c r="C10439" s="426">
        <v>2.5625</v>
      </c>
      <c r="D10439" s="426">
        <v>25.687080000000002</v>
      </c>
      <c r="E10439" s="14">
        <v>2.964384968886467</v>
      </c>
      <c r="F10439" s="14">
        <v>0</v>
      </c>
    </row>
    <row r="10440" spans="1:6" x14ac:dyDescent="0.3">
      <c r="A10440" s="425">
        <v>52075</v>
      </c>
      <c r="B10440" s="12">
        <v>209</v>
      </c>
      <c r="C10440" s="426">
        <v>1.9055555555555554</v>
      </c>
      <c r="D10440" s="426">
        <v>25.681960000000004</v>
      </c>
      <c r="E10440" s="14">
        <v>2.9625333896551829</v>
      </c>
      <c r="F10440" s="14">
        <v>0</v>
      </c>
    </row>
    <row r="10441" spans="1:6" x14ac:dyDescent="0.3">
      <c r="A10441" s="425">
        <v>52076</v>
      </c>
      <c r="B10441" s="12">
        <v>210</v>
      </c>
      <c r="C10441" s="426">
        <v>1.1428571428571428</v>
      </c>
      <c r="D10441" s="426">
        <v>25.524377777777779</v>
      </c>
      <c r="E10441" s="14">
        <v>2.9060705517188259</v>
      </c>
      <c r="F10441" s="14">
        <v>0</v>
      </c>
    </row>
    <row r="10442" spans="1:6" x14ac:dyDescent="0.3">
      <c r="A10442" s="425">
        <v>52077</v>
      </c>
      <c r="B10442" s="12">
        <v>211</v>
      </c>
      <c r="C10442" s="426">
        <v>1.3222222222222222</v>
      </c>
      <c r="D10442" s="426">
        <v>25.336360000000003</v>
      </c>
      <c r="E10442" s="14">
        <v>2.8400261989226299</v>
      </c>
      <c r="F10442" s="14">
        <v>0</v>
      </c>
    </row>
    <row r="10443" spans="1:6" x14ac:dyDescent="0.3">
      <c r="A10443" s="425">
        <v>52078</v>
      </c>
      <c r="B10443" s="12">
        <v>212</v>
      </c>
      <c r="C10443" s="426">
        <v>5.5142857142857142</v>
      </c>
      <c r="D10443" s="426">
        <v>25.697320000000005</v>
      </c>
      <c r="E10443" s="14">
        <v>2.968091352973524</v>
      </c>
      <c r="F10443" s="14">
        <v>0</v>
      </c>
    </row>
    <row r="10444" spans="1:6" x14ac:dyDescent="0.3">
      <c r="A10444" s="425">
        <v>52079</v>
      </c>
      <c r="B10444" s="12">
        <v>213</v>
      </c>
      <c r="C10444" s="426">
        <v>2.6357142857142857</v>
      </c>
      <c r="D10444" s="426">
        <v>25.436199999999999</v>
      </c>
      <c r="E10444" s="14">
        <v>2.8749178626260323</v>
      </c>
      <c r="F10444" s="14">
        <v>0</v>
      </c>
    </row>
    <row r="10445" spans="1:6" x14ac:dyDescent="0.3">
      <c r="A10445" s="425">
        <v>52080</v>
      </c>
      <c r="B10445" s="12">
        <v>214</v>
      </c>
      <c r="C10445" s="426">
        <v>3.0142857142857138</v>
      </c>
      <c r="D10445" s="426">
        <v>25.469480000000004</v>
      </c>
      <c r="E10445" s="14">
        <v>2.8866383239430862</v>
      </c>
      <c r="F10445" s="14">
        <v>0</v>
      </c>
    </row>
    <row r="10446" spans="1:6" x14ac:dyDescent="0.3">
      <c r="A10446" s="425">
        <v>52081</v>
      </c>
      <c r="B10446" s="12">
        <v>215</v>
      </c>
      <c r="C10446" s="426">
        <v>2.2700000000000005</v>
      </c>
      <c r="D10446" s="426">
        <v>25.584111111111113</v>
      </c>
      <c r="E10446" s="14">
        <v>2.9273539841117922</v>
      </c>
      <c r="F10446" s="14">
        <v>0</v>
      </c>
    </row>
    <row r="10447" spans="1:6" x14ac:dyDescent="0.3">
      <c r="A10447" s="425">
        <v>52082</v>
      </c>
      <c r="B10447" s="12">
        <v>216</v>
      </c>
      <c r="C10447" s="426">
        <v>3.5277777777777772</v>
      </c>
      <c r="D10447" s="426">
        <v>25.666600000000003</v>
      </c>
      <c r="E10447" s="14">
        <v>2.9569851007135508</v>
      </c>
      <c r="F10447" s="14">
        <v>0</v>
      </c>
    </row>
    <row r="10448" spans="1:6" x14ac:dyDescent="0.3">
      <c r="A10448" s="425">
        <v>52083</v>
      </c>
      <c r="B10448" s="12">
        <v>217</v>
      </c>
      <c r="C10448" s="426">
        <v>0.66666666666666663</v>
      </c>
      <c r="D10448" s="426">
        <v>25.761320000000005</v>
      </c>
      <c r="E10448" s="14">
        <v>2.9913537915921986</v>
      </c>
      <c r="F10448" s="14">
        <v>0</v>
      </c>
    </row>
    <row r="10449" spans="1:6" x14ac:dyDescent="0.3">
      <c r="A10449" s="425">
        <v>52084</v>
      </c>
      <c r="B10449" s="12">
        <v>218</v>
      </c>
      <c r="C10449" s="426">
        <v>0.45714285714285718</v>
      </c>
      <c r="D10449" s="426">
        <v>25.697320000000005</v>
      </c>
      <c r="E10449" s="14">
        <v>2.968091352973524</v>
      </c>
      <c r="F10449" s="14">
        <v>0</v>
      </c>
    </row>
    <row r="10450" spans="1:6" x14ac:dyDescent="0.3">
      <c r="A10450" s="425">
        <v>52085</v>
      </c>
      <c r="B10450" s="12">
        <v>219</v>
      </c>
      <c r="C10450" s="426">
        <v>4.8777777777777773</v>
      </c>
      <c r="D10450" s="426">
        <v>25.60004</v>
      </c>
      <c r="E10450" s="14">
        <v>2.9330541709394029</v>
      </c>
      <c r="F10450" s="14">
        <v>0</v>
      </c>
    </row>
    <row r="10451" spans="1:6" x14ac:dyDescent="0.3">
      <c r="A10451" s="425">
        <v>52086</v>
      </c>
      <c r="B10451" s="12">
        <v>220</v>
      </c>
      <c r="C10451" s="426">
        <v>3.0785714285714283</v>
      </c>
      <c r="D10451" s="426">
        <v>25.7178</v>
      </c>
      <c r="E10451" s="14">
        <v>2.975517029468592</v>
      </c>
      <c r="F10451" s="14">
        <v>0</v>
      </c>
    </row>
    <row r="10452" spans="1:6" x14ac:dyDescent="0.3">
      <c r="A10452" s="425">
        <v>52087</v>
      </c>
      <c r="B10452" s="12">
        <v>221</v>
      </c>
      <c r="C10452" s="426">
        <v>3.05</v>
      </c>
      <c r="D10452" s="426">
        <v>25.625640000000004</v>
      </c>
      <c r="E10452" s="14">
        <v>2.942236917741297</v>
      </c>
      <c r="F10452" s="14">
        <v>0</v>
      </c>
    </row>
    <row r="10453" spans="1:6" x14ac:dyDescent="0.3">
      <c r="A10453" s="425">
        <v>52088</v>
      </c>
      <c r="B10453" s="12">
        <v>222</v>
      </c>
      <c r="C10453" s="426">
        <v>4.1722222222222216</v>
      </c>
      <c r="D10453" s="426">
        <v>25.661480000000001</v>
      </c>
      <c r="E10453" s="14">
        <v>2.9551378199566289</v>
      </c>
      <c r="F10453" s="14">
        <v>0</v>
      </c>
    </row>
    <row r="10454" spans="1:6" x14ac:dyDescent="0.3">
      <c r="A10454" s="425">
        <v>52089</v>
      </c>
      <c r="B10454" s="12">
        <v>223</v>
      </c>
      <c r="C10454" s="426">
        <v>1.655</v>
      </c>
      <c r="D10454" s="426">
        <v>25.77412</v>
      </c>
      <c r="E10454" s="14">
        <v>2.996026481675115</v>
      </c>
      <c r="F10454" s="14">
        <v>0</v>
      </c>
    </row>
    <row r="10455" spans="1:6" x14ac:dyDescent="0.3">
      <c r="A10455" s="425">
        <v>52090</v>
      </c>
      <c r="B10455" s="12">
        <v>224</v>
      </c>
      <c r="C10455" s="426">
        <v>4.1449999999999996</v>
      </c>
      <c r="D10455" s="426">
        <v>25.753640000000001</v>
      </c>
      <c r="E10455" s="14">
        <v>2.9885534122031614</v>
      </c>
      <c r="F10455" s="14">
        <v>0</v>
      </c>
    </row>
    <row r="10456" spans="1:6" x14ac:dyDescent="0.3">
      <c r="A10456" s="425">
        <v>52091</v>
      </c>
      <c r="B10456" s="12">
        <v>225</v>
      </c>
      <c r="C10456" s="426">
        <v>2.8055555555555554</v>
      </c>
      <c r="D10456" s="426">
        <v>25.510439999999999</v>
      </c>
      <c r="E10456" s="14">
        <v>2.9011253562970931</v>
      </c>
      <c r="F10456" s="14">
        <v>0</v>
      </c>
    </row>
    <row r="10457" spans="1:6" x14ac:dyDescent="0.3">
      <c r="A10457" s="425">
        <v>52092</v>
      </c>
      <c r="B10457" s="12">
        <v>226</v>
      </c>
      <c r="C10457" s="426">
        <v>0.18571428571428572</v>
      </c>
      <c r="D10457" s="426">
        <v>25.533480000000001</v>
      </c>
      <c r="E10457" s="14">
        <v>2.9093043408626893</v>
      </c>
      <c r="F10457" s="14">
        <v>0</v>
      </c>
    </row>
    <row r="10458" spans="1:6" x14ac:dyDescent="0.3">
      <c r="A10458" s="425">
        <v>52093</v>
      </c>
      <c r="B10458" s="12">
        <v>227</v>
      </c>
      <c r="C10458" s="426">
        <v>0.38125000000000003</v>
      </c>
      <c r="D10458" s="426">
        <v>25.556519999999999</v>
      </c>
      <c r="E10458" s="14">
        <v>2.9175049702385554</v>
      </c>
      <c r="F10458" s="14">
        <v>0</v>
      </c>
    </row>
    <row r="10459" spans="1:6" x14ac:dyDescent="0.3">
      <c r="A10459" s="425">
        <v>52094</v>
      </c>
      <c r="B10459" s="12">
        <v>228</v>
      </c>
      <c r="C10459" s="426">
        <v>2.15</v>
      </c>
      <c r="D10459" s="426">
        <v>25.715239999999998</v>
      </c>
      <c r="E10459" s="14">
        <v>2.9745878783414672</v>
      </c>
      <c r="F10459" s="14">
        <v>0</v>
      </c>
    </row>
    <row r="10460" spans="1:6" x14ac:dyDescent="0.3">
      <c r="A10460" s="425">
        <v>52095</v>
      </c>
      <c r="B10460" s="12">
        <v>229</v>
      </c>
      <c r="C10460" s="426">
        <v>0.92499999999999993</v>
      </c>
      <c r="D10460" s="426">
        <v>25.751080000000002</v>
      </c>
      <c r="E10460" s="14">
        <v>2.9876204913613371</v>
      </c>
      <c r="F10460" s="14">
        <v>0</v>
      </c>
    </row>
    <row r="10461" spans="1:6" x14ac:dyDescent="0.3">
      <c r="A10461" s="425">
        <v>52096</v>
      </c>
      <c r="B10461" s="12">
        <v>230</v>
      </c>
      <c r="C10461" s="426">
        <v>1.2</v>
      </c>
      <c r="D10461" s="426">
        <v>25.418279999999996</v>
      </c>
      <c r="E10461" s="14">
        <v>2.8686254843539989</v>
      </c>
      <c r="F10461" s="14">
        <v>0</v>
      </c>
    </row>
    <row r="10462" spans="1:6" x14ac:dyDescent="0.3">
      <c r="A10462" s="425">
        <v>52097</v>
      </c>
      <c r="B10462" s="12">
        <v>231</v>
      </c>
      <c r="C10462" s="426">
        <v>3.7611111111111111</v>
      </c>
      <c r="D10462" s="426">
        <v>25.37988</v>
      </c>
      <c r="E10462" s="14">
        <v>2.8551857017033915</v>
      </c>
      <c r="F10462" s="14">
        <v>0</v>
      </c>
    </row>
    <row r="10463" spans="1:6" x14ac:dyDescent="0.3">
      <c r="A10463" s="425">
        <v>52098</v>
      </c>
      <c r="B10463" s="12">
        <v>232</v>
      </c>
      <c r="C10463" s="426">
        <v>0.19999999999999998</v>
      </c>
      <c r="D10463" s="426">
        <v>25.47972</v>
      </c>
      <c r="E10463" s="14">
        <v>2.8902536802736347</v>
      </c>
      <c r="F10463" s="14">
        <v>0</v>
      </c>
    </row>
    <row r="10464" spans="1:6" x14ac:dyDescent="0.3">
      <c r="A10464" s="425">
        <v>52099</v>
      </c>
      <c r="B10464" s="12">
        <v>233</v>
      </c>
      <c r="C10464" s="426">
        <v>1.6666666666666666E-2</v>
      </c>
      <c r="D10464" s="426">
        <v>25.649533333333334</v>
      </c>
      <c r="E10464" s="14">
        <v>2.9508316748788941</v>
      </c>
      <c r="F10464" s="14">
        <v>0</v>
      </c>
    </row>
    <row r="10465" spans="1:6" x14ac:dyDescent="0.3">
      <c r="A10465" s="425">
        <v>52100</v>
      </c>
      <c r="B10465" s="12">
        <v>234</v>
      </c>
      <c r="C10465" s="426">
        <v>0.47142857142857142</v>
      </c>
      <c r="D10465" s="426">
        <v>25.612839999999998</v>
      </c>
      <c r="E10465" s="14">
        <v>2.9376421939713748</v>
      </c>
      <c r="F10465" s="14">
        <v>0</v>
      </c>
    </row>
    <row r="10466" spans="1:6" x14ac:dyDescent="0.3">
      <c r="A10466" s="425">
        <v>52101</v>
      </c>
      <c r="B10466" s="12">
        <v>235</v>
      </c>
      <c r="C10466" s="426">
        <v>1.2749999999999999</v>
      </c>
      <c r="D10466" s="426">
        <v>25.589799999999997</v>
      </c>
      <c r="E10466" s="14">
        <v>2.9293885748541539</v>
      </c>
      <c r="F10466" s="14">
        <v>0</v>
      </c>
    </row>
    <row r="10467" spans="1:6" x14ac:dyDescent="0.3">
      <c r="A10467" s="425">
        <v>52102</v>
      </c>
      <c r="B10467" s="12">
        <v>236</v>
      </c>
      <c r="C10467" s="426">
        <v>0.16666666666666666</v>
      </c>
      <c r="D10467" s="426">
        <v>25.776679999999999</v>
      </c>
      <c r="E10467" s="14">
        <v>2.9969618285902162</v>
      </c>
      <c r="F10467" s="14">
        <v>0</v>
      </c>
    </row>
    <row r="10468" spans="1:6" x14ac:dyDescent="0.3">
      <c r="A10468" s="425">
        <v>52103</v>
      </c>
      <c r="B10468" s="12">
        <v>237</v>
      </c>
      <c r="C10468" s="426">
        <v>0.23333333333333334</v>
      </c>
      <c r="D10468" s="426">
        <v>25.651240000000001</v>
      </c>
      <c r="E10468" s="14">
        <v>2.9514464805289866</v>
      </c>
      <c r="F10468" s="14">
        <v>0</v>
      </c>
    </row>
    <row r="10469" spans="1:6" x14ac:dyDescent="0.3">
      <c r="A10469" s="425">
        <v>52104</v>
      </c>
      <c r="B10469" s="12">
        <v>238</v>
      </c>
      <c r="C10469" s="426">
        <v>4.0444444444444443</v>
      </c>
      <c r="D10469" s="426">
        <v>25.602600000000002</v>
      </c>
      <c r="E10469" s="14">
        <v>2.9339712396432418</v>
      </c>
      <c r="F10469" s="14">
        <v>0</v>
      </c>
    </row>
    <row r="10470" spans="1:6" x14ac:dyDescent="0.3">
      <c r="A10470" s="425">
        <v>52105</v>
      </c>
      <c r="B10470" s="12">
        <v>239</v>
      </c>
      <c r="C10470" s="426">
        <v>0.15</v>
      </c>
      <c r="D10470" s="426">
        <v>25.738280000000003</v>
      </c>
      <c r="E10470" s="14">
        <v>2.9829599281437638</v>
      </c>
      <c r="F10470" s="14">
        <v>0</v>
      </c>
    </row>
    <row r="10471" spans="1:6" x14ac:dyDescent="0.3">
      <c r="A10471" s="425">
        <v>52106</v>
      </c>
      <c r="B10471" s="12">
        <v>240</v>
      </c>
      <c r="C10471" s="426">
        <v>1.6</v>
      </c>
      <c r="D10471" s="426">
        <v>25.8202</v>
      </c>
      <c r="E10471" s="14">
        <v>3.012904010364279</v>
      </c>
      <c r="F10471" s="14">
        <v>0</v>
      </c>
    </row>
    <row r="10472" spans="1:6" x14ac:dyDescent="0.3">
      <c r="A10472" s="425">
        <v>52107</v>
      </c>
      <c r="B10472" s="12">
        <v>241</v>
      </c>
      <c r="C10472" s="426">
        <v>2.25</v>
      </c>
      <c r="D10472" s="426">
        <v>25.658920000000002</v>
      </c>
      <c r="E10472" s="14">
        <v>2.9542145823779911</v>
      </c>
      <c r="F10472" s="14">
        <v>0</v>
      </c>
    </row>
    <row r="10473" spans="1:6" x14ac:dyDescent="0.3">
      <c r="A10473" s="425">
        <v>52108</v>
      </c>
      <c r="B10473" s="12">
        <v>242</v>
      </c>
      <c r="C10473" s="426">
        <v>0.56111111111111112</v>
      </c>
      <c r="D10473" s="426">
        <v>25.551400000000001</v>
      </c>
      <c r="E10473" s="14">
        <v>2.9156807366395259</v>
      </c>
      <c r="F10473" s="14">
        <v>0</v>
      </c>
    </row>
    <row r="10474" spans="1:6" x14ac:dyDescent="0.3">
      <c r="A10474" s="425">
        <v>52109</v>
      </c>
      <c r="B10474" s="12">
        <v>243</v>
      </c>
      <c r="C10474" s="426">
        <v>0.16666666666666666</v>
      </c>
      <c r="D10474" s="426">
        <v>25.745960000000004</v>
      </c>
      <c r="E10474" s="14">
        <v>2.9857554579538359</v>
      </c>
      <c r="F10474" s="14">
        <v>0</v>
      </c>
    </row>
    <row r="10475" spans="1:6" x14ac:dyDescent="0.3">
      <c r="A10475" s="425">
        <v>52110</v>
      </c>
      <c r="B10475" s="12">
        <v>244</v>
      </c>
      <c r="C10475" s="426">
        <v>5</v>
      </c>
      <c r="D10475" s="426">
        <v>25.761319999999998</v>
      </c>
      <c r="E10475" s="14">
        <v>3.0164912184122996</v>
      </c>
      <c r="F10475" s="14">
        <v>0</v>
      </c>
    </row>
    <row r="10476" spans="1:6" x14ac:dyDescent="0.3">
      <c r="A10476" s="425">
        <v>52111</v>
      </c>
      <c r="B10476" s="12">
        <v>245</v>
      </c>
      <c r="C10476" s="426">
        <v>1.4777777777777779</v>
      </c>
      <c r="D10476" s="426">
        <v>25.63588</v>
      </c>
      <c r="E10476" s="14">
        <v>2.9706731329195835</v>
      </c>
      <c r="F10476" s="14">
        <v>0</v>
      </c>
    </row>
    <row r="10477" spans="1:6" x14ac:dyDescent="0.3">
      <c r="A10477" s="425">
        <v>52112</v>
      </c>
      <c r="B10477" s="12">
        <v>246</v>
      </c>
      <c r="C10477" s="426">
        <v>1.6055555555555554</v>
      </c>
      <c r="D10477" s="426">
        <v>25.710120000000003</v>
      </c>
      <c r="E10477" s="14">
        <v>2.9977113108635804</v>
      </c>
      <c r="F10477" s="14">
        <v>0</v>
      </c>
    </row>
    <row r="10478" spans="1:6" x14ac:dyDescent="0.3">
      <c r="A10478" s="425">
        <v>52113</v>
      </c>
      <c r="B10478" s="12">
        <v>247</v>
      </c>
      <c r="C10478" s="426">
        <v>0.42000000000000004</v>
      </c>
      <c r="D10478" s="426">
        <v>25.881640000000001</v>
      </c>
      <c r="E10478" s="14">
        <v>3.0610523246608659</v>
      </c>
      <c r="F10478" s="14">
        <v>0</v>
      </c>
    </row>
    <row r="10479" spans="1:6" x14ac:dyDescent="0.3">
      <c r="A10479" s="425">
        <v>52114</v>
      </c>
      <c r="B10479" s="12">
        <v>248</v>
      </c>
      <c r="C10479" s="426">
        <v>0.22999999999999998</v>
      </c>
      <c r="D10479" s="426">
        <v>25.733160000000002</v>
      </c>
      <c r="E10479" s="14">
        <v>3.0061488284051241</v>
      </c>
      <c r="F10479" s="14">
        <v>0</v>
      </c>
    </row>
    <row r="10480" spans="1:6" x14ac:dyDescent="0.3">
      <c r="A10480" s="425">
        <v>52115</v>
      </c>
      <c r="B10480" s="12">
        <v>249</v>
      </c>
      <c r="C10480" s="426">
        <v>2.1437500000000003</v>
      </c>
      <c r="D10480" s="426">
        <v>25.7818</v>
      </c>
      <c r="E10480" s="14">
        <v>3.0240336116231554</v>
      </c>
      <c r="F10480" s="14">
        <v>0</v>
      </c>
    </row>
    <row r="10481" spans="1:6" x14ac:dyDescent="0.3">
      <c r="A10481" s="425">
        <v>52116</v>
      </c>
      <c r="B10481" s="12">
        <v>250</v>
      </c>
      <c r="C10481" s="426">
        <v>7.0349999999999993</v>
      </c>
      <c r="D10481" s="426">
        <v>25.874244444444443</v>
      </c>
      <c r="E10481" s="14">
        <v>3.0582959754158998</v>
      </c>
      <c r="F10481" s="14">
        <v>0</v>
      </c>
    </row>
    <row r="10482" spans="1:6" x14ac:dyDescent="0.3">
      <c r="A10482" s="425">
        <v>52117</v>
      </c>
      <c r="B10482" s="12">
        <v>251</v>
      </c>
      <c r="C10482" s="426">
        <v>3.5350000000000001</v>
      </c>
      <c r="D10482" s="426">
        <v>25.794599999999996</v>
      </c>
      <c r="E10482" s="14">
        <v>3.0287564469176265</v>
      </c>
      <c r="F10482" s="14">
        <v>0</v>
      </c>
    </row>
    <row r="10483" spans="1:6" x14ac:dyDescent="0.3">
      <c r="A10483" s="425">
        <v>52118</v>
      </c>
      <c r="B10483" s="12">
        <v>252</v>
      </c>
      <c r="C10483" s="426">
        <v>2.2944444444444447</v>
      </c>
      <c r="D10483" s="426">
        <v>25.615400000000001</v>
      </c>
      <c r="E10483" s="14">
        <v>2.9632543891381671</v>
      </c>
      <c r="F10483" s="14">
        <v>0</v>
      </c>
    </row>
    <row r="10484" spans="1:6" x14ac:dyDescent="0.3">
      <c r="A10484" s="425">
        <v>52119</v>
      </c>
      <c r="B10484" s="12">
        <v>253</v>
      </c>
      <c r="C10484" s="426">
        <v>6.0062499999999996</v>
      </c>
      <c r="D10484" s="426">
        <v>25.594920000000002</v>
      </c>
      <c r="E10484" s="14">
        <v>2.9558529450785982</v>
      </c>
      <c r="F10484" s="14">
        <v>0</v>
      </c>
    </row>
    <row r="10485" spans="1:6" x14ac:dyDescent="0.3">
      <c r="A10485" s="425">
        <v>52120</v>
      </c>
      <c r="B10485" s="12">
        <v>254</v>
      </c>
      <c r="C10485" s="426">
        <v>2.1666666666666661</v>
      </c>
      <c r="D10485" s="426">
        <v>25.725480000000005</v>
      </c>
      <c r="E10485" s="14">
        <v>3.0033338798655262</v>
      </c>
      <c r="F10485" s="14">
        <v>0</v>
      </c>
    </row>
    <row r="10486" spans="1:6" x14ac:dyDescent="0.3">
      <c r="A10486" s="425">
        <v>52121</v>
      </c>
      <c r="B10486" s="12">
        <v>255</v>
      </c>
      <c r="C10486" s="426">
        <v>4.9999999999999996E-2</v>
      </c>
      <c r="D10486" s="426">
        <v>25.7818</v>
      </c>
      <c r="E10486" s="14">
        <v>3.0240336116231554</v>
      </c>
      <c r="F10486" s="14">
        <v>0</v>
      </c>
    </row>
    <row r="10487" spans="1:6" x14ac:dyDescent="0.3">
      <c r="A10487" s="425">
        <v>52122</v>
      </c>
      <c r="B10487" s="12">
        <v>256</v>
      </c>
      <c r="C10487" s="426">
        <v>0.5</v>
      </c>
      <c r="D10487" s="426">
        <v>25.697319999999998</v>
      </c>
      <c r="E10487" s="14">
        <v>2.9930332971161571</v>
      </c>
      <c r="F10487" s="14">
        <v>0</v>
      </c>
    </row>
    <row r="10488" spans="1:6" x14ac:dyDescent="0.3">
      <c r="A10488" s="425">
        <v>52123</v>
      </c>
      <c r="B10488" s="12">
        <v>257</v>
      </c>
      <c r="C10488" s="426">
        <v>1.1625000000000001</v>
      </c>
      <c r="D10488" s="426">
        <v>25.881640000000001</v>
      </c>
      <c r="E10488" s="14">
        <v>3.0610523246608659</v>
      </c>
      <c r="F10488" s="14">
        <v>0</v>
      </c>
    </row>
    <row r="10489" spans="1:6" x14ac:dyDescent="0.3">
      <c r="A10489" s="425">
        <v>52124</v>
      </c>
      <c r="B10489" s="12">
        <v>258</v>
      </c>
      <c r="C10489" s="426">
        <v>1.7777777777777777</v>
      </c>
      <c r="D10489" s="426">
        <v>25.857177777777778</v>
      </c>
      <c r="E10489" s="14">
        <v>3.0519438625067803</v>
      </c>
      <c r="F10489" s="14">
        <v>0</v>
      </c>
    </row>
    <row r="10490" spans="1:6" x14ac:dyDescent="0.3">
      <c r="A10490" s="425">
        <v>52125</v>
      </c>
      <c r="B10490" s="12">
        <v>259</v>
      </c>
      <c r="C10490" s="426">
        <v>5.7285714285714286</v>
      </c>
      <c r="D10490" s="426">
        <v>26.04206666666667</v>
      </c>
      <c r="E10490" s="14">
        <v>3.1214057863880935</v>
      </c>
      <c r="F10490" s="14">
        <v>0</v>
      </c>
    </row>
    <row r="10491" spans="1:6" x14ac:dyDescent="0.3">
      <c r="A10491" s="425">
        <v>52126</v>
      </c>
      <c r="B10491" s="12">
        <v>260</v>
      </c>
      <c r="C10491" s="426">
        <v>0.14285714285714285</v>
      </c>
      <c r="D10491" s="426">
        <v>26.187133333333332</v>
      </c>
      <c r="E10491" s="14">
        <v>3.1769091886813556</v>
      </c>
      <c r="F10491" s="14">
        <v>0</v>
      </c>
    </row>
    <row r="10492" spans="1:6" x14ac:dyDescent="0.3">
      <c r="A10492" s="425">
        <v>52127</v>
      </c>
      <c r="B10492" s="12">
        <v>261</v>
      </c>
      <c r="C10492" s="426">
        <v>0.5</v>
      </c>
      <c r="D10492" s="426">
        <v>26.133088888888889</v>
      </c>
      <c r="E10492" s="14">
        <v>3.1561280719010432</v>
      </c>
      <c r="F10492" s="14">
        <v>0</v>
      </c>
    </row>
    <row r="10493" spans="1:6" x14ac:dyDescent="0.3">
      <c r="A10493" s="425">
        <v>52128</v>
      </c>
      <c r="B10493" s="12">
        <v>262</v>
      </c>
      <c r="C10493" s="426">
        <v>0.55714285714285716</v>
      </c>
      <c r="D10493" s="426">
        <v>26.178600000000003</v>
      </c>
      <c r="E10493" s="14">
        <v>3.1736197846573395</v>
      </c>
      <c r="F10493" s="14">
        <v>0</v>
      </c>
    </row>
    <row r="10494" spans="1:6" x14ac:dyDescent="0.3">
      <c r="A10494" s="425">
        <v>52129</v>
      </c>
      <c r="B10494" s="12">
        <v>263</v>
      </c>
      <c r="C10494" s="426">
        <v>0</v>
      </c>
      <c r="D10494" s="426">
        <v>25.874244444444443</v>
      </c>
      <c r="E10494" s="14">
        <v>3.0582959754158998</v>
      </c>
      <c r="F10494" s="14">
        <v>0</v>
      </c>
    </row>
    <row r="10495" spans="1:6" x14ac:dyDescent="0.3">
      <c r="A10495" s="425">
        <v>52130</v>
      </c>
      <c r="B10495" s="12">
        <v>264</v>
      </c>
      <c r="C10495" s="426">
        <v>1.7437499999999999</v>
      </c>
      <c r="D10495" s="426">
        <v>25.80597777777778</v>
      </c>
      <c r="E10495" s="14">
        <v>3.0329602342666835</v>
      </c>
      <c r="F10495" s="14">
        <v>0</v>
      </c>
    </row>
    <row r="10496" spans="1:6" x14ac:dyDescent="0.3">
      <c r="A10496" s="425">
        <v>52131</v>
      </c>
      <c r="B10496" s="12">
        <v>265</v>
      </c>
      <c r="C10496" s="426">
        <v>1.5874999999999999</v>
      </c>
      <c r="D10496" s="426">
        <v>26.007933333333334</v>
      </c>
      <c r="E10496" s="14">
        <v>3.1084745090995991</v>
      </c>
      <c r="F10496" s="14">
        <v>0</v>
      </c>
    </row>
    <row r="10497" spans="1:6" x14ac:dyDescent="0.3">
      <c r="A10497" s="425">
        <v>52132</v>
      </c>
      <c r="B10497" s="12">
        <v>266</v>
      </c>
      <c r="C10497" s="426">
        <v>0.74285714285714277</v>
      </c>
      <c r="D10497" s="426">
        <v>26.101800000000001</v>
      </c>
      <c r="E10497" s="14">
        <v>3.1441530500510422</v>
      </c>
      <c r="F10497" s="14">
        <v>0</v>
      </c>
    </row>
    <row r="10498" spans="1:6" x14ac:dyDescent="0.3">
      <c r="A10498" s="425">
        <v>52133</v>
      </c>
      <c r="B10498" s="12">
        <v>267</v>
      </c>
      <c r="C10498" s="426">
        <v>0</v>
      </c>
      <c r="D10498" s="426">
        <v>25.817355555555558</v>
      </c>
      <c r="E10498" s="14">
        <v>3.0371693995629259</v>
      </c>
      <c r="F10498" s="14">
        <v>0</v>
      </c>
    </row>
    <row r="10499" spans="1:6" x14ac:dyDescent="0.3">
      <c r="A10499" s="425">
        <v>52134</v>
      </c>
      <c r="B10499" s="12">
        <v>268</v>
      </c>
      <c r="C10499" s="426">
        <v>0.94374999999999998</v>
      </c>
      <c r="D10499" s="426">
        <v>25.899844444444444</v>
      </c>
      <c r="E10499" s="14">
        <v>3.0678468933430714</v>
      </c>
      <c r="F10499" s="14">
        <v>0</v>
      </c>
    </row>
    <row r="10500" spans="1:6" x14ac:dyDescent="0.3">
      <c r="A10500" s="425">
        <v>52135</v>
      </c>
      <c r="B10500" s="12">
        <v>269</v>
      </c>
      <c r="C10500" s="426">
        <v>2.0874999999999999</v>
      </c>
      <c r="D10500" s="426">
        <v>26.141622222222225</v>
      </c>
      <c r="E10500" s="14">
        <v>3.1594011294834874</v>
      </c>
      <c r="F10500" s="14">
        <v>0</v>
      </c>
    </row>
    <row r="10501" spans="1:6" x14ac:dyDescent="0.3">
      <c r="A10501" s="425">
        <v>52136</v>
      </c>
      <c r="B10501" s="12">
        <v>270</v>
      </c>
      <c r="C10501" s="426">
        <v>0</v>
      </c>
      <c r="D10501" s="426">
        <v>26.170066666666671</v>
      </c>
      <c r="E10501" s="14">
        <v>3.1703334476584186</v>
      </c>
      <c r="F10501" s="14">
        <v>0</v>
      </c>
    </row>
    <row r="10502" spans="1:6" x14ac:dyDescent="0.3">
      <c r="A10502" s="425">
        <v>52137</v>
      </c>
      <c r="B10502" s="12">
        <v>271</v>
      </c>
      <c r="C10502" s="426">
        <v>0.57777777777777783</v>
      </c>
      <c r="D10502" s="426">
        <v>26.216999999999999</v>
      </c>
      <c r="E10502" s="14">
        <v>3.1884462693516902</v>
      </c>
      <c r="F10502" s="14">
        <v>0</v>
      </c>
    </row>
    <row r="10503" spans="1:6" x14ac:dyDescent="0.3">
      <c r="A10503" s="425">
        <v>52138</v>
      </c>
      <c r="B10503" s="12">
        <v>272</v>
      </c>
      <c r="C10503" s="426">
        <v>0.21249999999999999</v>
      </c>
      <c r="D10503" s="426">
        <v>26.252839999999999</v>
      </c>
      <c r="E10503" s="14">
        <v>3.2023404328839575</v>
      </c>
      <c r="F10503" s="14">
        <v>0</v>
      </c>
    </row>
    <row r="10504" spans="1:6" x14ac:dyDescent="0.3">
      <c r="A10504" s="425">
        <v>52139</v>
      </c>
      <c r="B10504" s="12">
        <v>273</v>
      </c>
      <c r="C10504" s="426">
        <v>0.95</v>
      </c>
      <c r="D10504" s="426">
        <v>26.109480000000001</v>
      </c>
      <c r="E10504" s="14">
        <v>3.1470885640386435</v>
      </c>
      <c r="F10504" s="14">
        <v>0</v>
      </c>
    </row>
    <row r="10505" spans="1:6" x14ac:dyDescent="0.3">
      <c r="A10505" s="425">
        <v>52140</v>
      </c>
      <c r="B10505" s="12">
        <v>274</v>
      </c>
      <c r="C10505" s="426">
        <v>5.5714285714285712</v>
      </c>
      <c r="D10505" s="426">
        <v>26.19652</v>
      </c>
      <c r="E10505" s="14">
        <v>3.2335399279374291</v>
      </c>
      <c r="F10505" s="14">
        <v>0</v>
      </c>
    </row>
    <row r="10506" spans="1:6" x14ac:dyDescent="0.3">
      <c r="A10506" s="425">
        <v>52141</v>
      </c>
      <c r="B10506" s="12">
        <v>275</v>
      </c>
      <c r="C10506" s="426">
        <v>7.5400000000000009</v>
      </c>
      <c r="D10506" s="426">
        <v>26.403880000000001</v>
      </c>
      <c r="E10506" s="14">
        <v>3.3158494653789616</v>
      </c>
      <c r="F10506" s="14">
        <v>0</v>
      </c>
    </row>
    <row r="10507" spans="1:6" x14ac:dyDescent="0.3">
      <c r="A10507" s="425">
        <v>52142</v>
      </c>
      <c r="B10507" s="12">
        <v>276</v>
      </c>
      <c r="C10507" s="426">
        <v>0</v>
      </c>
      <c r="D10507" s="426">
        <v>26.283560000000001</v>
      </c>
      <c r="E10507" s="14">
        <v>3.2678644387754772</v>
      </c>
      <c r="F10507" s="14">
        <v>0</v>
      </c>
    </row>
    <row r="10508" spans="1:6" x14ac:dyDescent="0.3">
      <c r="A10508" s="425">
        <v>52143</v>
      </c>
      <c r="B10508" s="12">
        <v>277</v>
      </c>
      <c r="C10508" s="426">
        <v>0.52222222222222225</v>
      </c>
      <c r="D10508" s="426">
        <v>26.36036</v>
      </c>
      <c r="E10508" s="14">
        <v>3.2984211741757385</v>
      </c>
      <c r="F10508" s="14">
        <v>0</v>
      </c>
    </row>
    <row r="10509" spans="1:6" x14ac:dyDescent="0.3">
      <c r="A10509" s="425">
        <v>52144</v>
      </c>
      <c r="B10509" s="12">
        <v>278</v>
      </c>
      <c r="C10509" s="426">
        <v>1.6111111111111112</v>
      </c>
      <c r="D10509" s="426">
        <v>26.437159999999999</v>
      </c>
      <c r="E10509" s="14">
        <v>3.3292321462019645</v>
      </c>
      <c r="F10509" s="14">
        <v>0</v>
      </c>
    </row>
    <row r="10510" spans="1:6" x14ac:dyDescent="0.3">
      <c r="A10510" s="425">
        <v>52145</v>
      </c>
      <c r="B10510" s="12">
        <v>279</v>
      </c>
      <c r="C10510" s="426">
        <v>4.8499999999999996</v>
      </c>
      <c r="D10510" s="426">
        <v>26.380839999999999</v>
      </c>
      <c r="E10510" s="14">
        <v>3.3066125457073747</v>
      </c>
      <c r="F10510" s="14">
        <v>0</v>
      </c>
    </row>
    <row r="10511" spans="1:6" x14ac:dyDescent="0.3">
      <c r="A10511" s="425">
        <v>52146</v>
      </c>
      <c r="B10511" s="12">
        <v>280</v>
      </c>
      <c r="C10511" s="426">
        <v>0.57999999999999996</v>
      </c>
      <c r="D10511" s="426">
        <v>26.411560000000001</v>
      </c>
      <c r="E10511" s="14">
        <v>3.3189335303552938</v>
      </c>
      <c r="F10511" s="14">
        <v>0</v>
      </c>
    </row>
    <row r="10512" spans="1:6" x14ac:dyDescent="0.3">
      <c r="A10512" s="425">
        <v>52147</v>
      </c>
      <c r="B10512" s="12">
        <v>281</v>
      </c>
      <c r="C10512" s="426">
        <v>2.6444444444444444</v>
      </c>
      <c r="D10512" s="426">
        <v>26.3322</v>
      </c>
      <c r="E10512" s="14">
        <v>3.2871875553159513</v>
      </c>
      <c r="F10512" s="14">
        <v>0</v>
      </c>
    </row>
    <row r="10513" spans="1:6" x14ac:dyDescent="0.3">
      <c r="A10513" s="425">
        <v>52148</v>
      </c>
      <c r="B10513" s="12">
        <v>282</v>
      </c>
      <c r="C10513" s="426">
        <v>2.7722222222222226</v>
      </c>
      <c r="D10513" s="426">
        <v>26.439720000000001</v>
      </c>
      <c r="E10513" s="14">
        <v>3.3302635653129968</v>
      </c>
      <c r="F10513" s="14">
        <v>0</v>
      </c>
    </row>
    <row r="10514" spans="1:6" x14ac:dyDescent="0.3">
      <c r="A10514" s="425">
        <v>52149</v>
      </c>
      <c r="B10514" s="12">
        <v>283</v>
      </c>
      <c r="C10514" s="426">
        <v>0.25</v>
      </c>
      <c r="D10514" s="426">
        <v>26.498600000000003</v>
      </c>
      <c r="E10514" s="14">
        <v>3.3540644454675648</v>
      </c>
      <c r="F10514" s="14">
        <v>0</v>
      </c>
    </row>
    <row r="10515" spans="1:6" x14ac:dyDescent="0.3">
      <c r="A10515" s="425">
        <v>52150</v>
      </c>
      <c r="B10515" s="12">
        <v>284</v>
      </c>
      <c r="C10515" s="426">
        <v>1.675</v>
      </c>
      <c r="D10515" s="426">
        <v>26.549800000000001</v>
      </c>
      <c r="E10515" s="14">
        <v>3.374882922885873</v>
      </c>
      <c r="F10515" s="14">
        <v>0</v>
      </c>
    </row>
    <row r="10516" spans="1:6" x14ac:dyDescent="0.3">
      <c r="A10516" s="425">
        <v>52151</v>
      </c>
      <c r="B10516" s="12">
        <v>285</v>
      </c>
      <c r="C10516" s="426">
        <v>5.5555555555555552E-2</v>
      </c>
      <c r="D10516" s="426">
        <v>26.60868</v>
      </c>
      <c r="E10516" s="14">
        <v>3.3989648220638036</v>
      </c>
      <c r="F10516" s="14">
        <v>0</v>
      </c>
    </row>
    <row r="10517" spans="1:6" x14ac:dyDescent="0.3">
      <c r="A10517" s="425">
        <v>52152</v>
      </c>
      <c r="B10517" s="12">
        <v>286</v>
      </c>
      <c r="C10517" s="426">
        <v>0</v>
      </c>
      <c r="D10517" s="426">
        <v>26.65476</v>
      </c>
      <c r="E10517" s="14">
        <v>3.4179166736901925</v>
      </c>
      <c r="F10517" s="14">
        <v>0</v>
      </c>
    </row>
    <row r="10518" spans="1:6" x14ac:dyDescent="0.3">
      <c r="A10518" s="425">
        <v>52153</v>
      </c>
      <c r="B10518" s="12">
        <v>287</v>
      </c>
      <c r="C10518" s="426">
        <v>1.6666666666666667</v>
      </c>
      <c r="D10518" s="426">
        <v>26.670120000000004</v>
      </c>
      <c r="E10518" s="14">
        <v>3.4242545032974672</v>
      </c>
      <c r="F10518" s="14">
        <v>0</v>
      </c>
    </row>
    <row r="10519" spans="1:6" x14ac:dyDescent="0.3">
      <c r="A10519" s="425">
        <v>52154</v>
      </c>
      <c r="B10519" s="12">
        <v>288</v>
      </c>
      <c r="C10519" s="426">
        <v>1.6714285714285713</v>
      </c>
      <c r="D10519" s="426">
        <v>26.5242</v>
      </c>
      <c r="E10519" s="14">
        <v>3.3644594769353389</v>
      </c>
      <c r="F10519" s="14">
        <v>0</v>
      </c>
    </row>
    <row r="10520" spans="1:6" x14ac:dyDescent="0.3">
      <c r="A10520" s="425">
        <v>52155</v>
      </c>
      <c r="B10520" s="12">
        <v>289</v>
      </c>
      <c r="C10520" s="426">
        <v>1.3666666666666667</v>
      </c>
      <c r="D10520" s="426">
        <v>26.434600000000003</v>
      </c>
      <c r="E10520" s="14">
        <v>3.328201010355369</v>
      </c>
      <c r="F10520" s="14">
        <v>0</v>
      </c>
    </row>
    <row r="10521" spans="1:6" x14ac:dyDescent="0.3">
      <c r="A10521" s="425">
        <v>52156</v>
      </c>
      <c r="B10521" s="12">
        <v>290</v>
      </c>
      <c r="C10521" s="426">
        <v>5.177777777777778</v>
      </c>
      <c r="D10521" s="426">
        <v>26.629159999999999</v>
      </c>
      <c r="E10521" s="14">
        <v>3.4073764584285469</v>
      </c>
      <c r="F10521" s="14">
        <v>0</v>
      </c>
    </row>
    <row r="10522" spans="1:6" x14ac:dyDescent="0.3">
      <c r="A10522" s="425">
        <v>52157</v>
      </c>
      <c r="B10522" s="12">
        <v>291</v>
      </c>
      <c r="C10522" s="426">
        <v>0.9</v>
      </c>
      <c r="D10522" s="426">
        <v>26.624040000000001</v>
      </c>
      <c r="E10522" s="14">
        <v>3.4052718386351843</v>
      </c>
      <c r="F10522" s="14">
        <v>0</v>
      </c>
    </row>
    <row r="10523" spans="1:6" x14ac:dyDescent="0.3">
      <c r="A10523" s="425">
        <v>52158</v>
      </c>
      <c r="B10523" s="12">
        <v>292</v>
      </c>
      <c r="C10523" s="426">
        <v>0</v>
      </c>
      <c r="D10523" s="426">
        <v>26.787880000000001</v>
      </c>
      <c r="E10523" s="14">
        <v>3.4731865352599187</v>
      </c>
      <c r="F10523" s="14">
        <v>0</v>
      </c>
    </row>
    <row r="10524" spans="1:6" x14ac:dyDescent="0.3">
      <c r="A10524" s="425">
        <v>52159</v>
      </c>
      <c r="B10524" s="12">
        <v>293</v>
      </c>
      <c r="C10524" s="426">
        <v>0.57999999999999996</v>
      </c>
      <c r="D10524" s="426">
        <v>26.711079999999999</v>
      </c>
      <c r="E10524" s="14">
        <v>3.4412056655286367</v>
      </c>
      <c r="F10524" s="14">
        <v>0</v>
      </c>
    </row>
    <row r="10525" spans="1:6" x14ac:dyDescent="0.3">
      <c r="A10525" s="425">
        <v>52160</v>
      </c>
      <c r="B10525" s="12">
        <v>294</v>
      </c>
      <c r="C10525" s="426">
        <v>2.5</v>
      </c>
      <c r="D10525" s="426">
        <v>26.847044444444442</v>
      </c>
      <c r="E10525" s="14">
        <v>3.4979996280664798</v>
      </c>
      <c r="F10525" s="14">
        <v>0</v>
      </c>
    </row>
    <row r="10526" spans="1:6" x14ac:dyDescent="0.3">
      <c r="A10526" s="425">
        <v>52161</v>
      </c>
      <c r="B10526" s="12">
        <v>295</v>
      </c>
      <c r="C10526" s="426">
        <v>0.58888888888888891</v>
      </c>
      <c r="D10526" s="426">
        <v>26.613799999999998</v>
      </c>
      <c r="E10526" s="14">
        <v>3.4010660206589542</v>
      </c>
      <c r="F10526" s="14">
        <v>0</v>
      </c>
    </row>
    <row r="10527" spans="1:6" x14ac:dyDescent="0.3">
      <c r="A10527" s="425">
        <v>52162</v>
      </c>
      <c r="B10527" s="12">
        <v>296</v>
      </c>
      <c r="C10527" s="426">
        <v>0.88888888888888884</v>
      </c>
      <c r="D10527" s="426">
        <v>26.58052</v>
      </c>
      <c r="E10527" s="14">
        <v>3.3874286015285593</v>
      </c>
      <c r="F10527" s="14">
        <v>0</v>
      </c>
    </row>
    <row r="10528" spans="1:6" x14ac:dyDescent="0.3">
      <c r="A10528" s="425">
        <v>52163</v>
      </c>
      <c r="B10528" s="12">
        <v>297</v>
      </c>
      <c r="C10528" s="426">
        <v>2.3937499999999998</v>
      </c>
      <c r="D10528" s="426">
        <v>26.521639999999998</v>
      </c>
      <c r="E10528" s="14">
        <v>3.3634186955634431</v>
      </c>
      <c r="F10528" s="14">
        <v>0</v>
      </c>
    </row>
    <row r="10529" spans="1:6" x14ac:dyDescent="0.3">
      <c r="A10529" s="425">
        <v>52164</v>
      </c>
      <c r="B10529" s="12">
        <v>298</v>
      </c>
      <c r="C10529" s="426">
        <v>2.125</v>
      </c>
      <c r="D10529" s="426">
        <v>26.728999999999999</v>
      </c>
      <c r="E10529" s="14">
        <v>3.4486448178912879</v>
      </c>
      <c r="F10529" s="14">
        <v>0</v>
      </c>
    </row>
    <row r="10530" spans="1:6" x14ac:dyDescent="0.3">
      <c r="A10530" s="425">
        <v>52165</v>
      </c>
      <c r="B10530" s="12">
        <v>299</v>
      </c>
      <c r="C10530" s="426">
        <v>3.8149999999999999</v>
      </c>
      <c r="D10530" s="426">
        <v>26.639400000000002</v>
      </c>
      <c r="E10530" s="14">
        <v>3.4115891206562048</v>
      </c>
      <c r="F10530" s="14">
        <v>0</v>
      </c>
    </row>
    <row r="10531" spans="1:6" x14ac:dyDescent="0.3">
      <c r="A10531" s="425">
        <v>52166</v>
      </c>
      <c r="B10531" s="12">
        <v>300</v>
      </c>
      <c r="C10531" s="426">
        <v>0.53749999999999998</v>
      </c>
      <c r="D10531" s="426">
        <v>26.695719999999998</v>
      </c>
      <c r="E10531" s="14">
        <v>3.4348404045650147</v>
      </c>
      <c r="F10531" s="14">
        <v>0</v>
      </c>
    </row>
    <row r="10532" spans="1:6" x14ac:dyDescent="0.3">
      <c r="A10532" s="425">
        <v>52167</v>
      </c>
      <c r="B10532" s="12">
        <v>301</v>
      </c>
      <c r="C10532" s="426">
        <v>4.1111111111111107</v>
      </c>
      <c r="D10532" s="426">
        <v>26.782760000000003</v>
      </c>
      <c r="E10532" s="14">
        <v>3.4710464546598465</v>
      </c>
      <c r="F10532" s="14">
        <v>0</v>
      </c>
    </row>
    <row r="10533" spans="1:6" x14ac:dyDescent="0.3">
      <c r="A10533" s="425">
        <v>52168</v>
      </c>
      <c r="B10533" s="12">
        <v>302</v>
      </c>
      <c r="C10533" s="426">
        <v>0.1111111111111111</v>
      </c>
      <c r="D10533" s="426">
        <v>26.798120000000001</v>
      </c>
      <c r="E10533" s="14">
        <v>3.4774701382107942</v>
      </c>
      <c r="F10533" s="14">
        <v>0</v>
      </c>
    </row>
    <row r="10534" spans="1:6" x14ac:dyDescent="0.3">
      <c r="A10534" s="425">
        <v>52169</v>
      </c>
      <c r="B10534" s="12">
        <v>303</v>
      </c>
      <c r="C10534" s="426">
        <v>5.322222222222222</v>
      </c>
      <c r="D10534" s="426">
        <v>26.813479999999998</v>
      </c>
      <c r="E10534" s="14">
        <v>3.4839041500869667</v>
      </c>
      <c r="F10534" s="14">
        <v>0</v>
      </c>
    </row>
    <row r="10535" spans="1:6" x14ac:dyDescent="0.3">
      <c r="A10535" s="425">
        <v>52170</v>
      </c>
      <c r="B10535" s="12">
        <v>304</v>
      </c>
      <c r="C10535" s="426">
        <v>3</v>
      </c>
      <c r="D10535" s="426">
        <v>26.979880000000001</v>
      </c>
      <c r="E10535" s="14">
        <v>3.5542694765295484</v>
      </c>
      <c r="F10535" s="14">
        <v>0</v>
      </c>
    </row>
    <row r="10536" spans="1:6" x14ac:dyDescent="0.3">
      <c r="A10536" s="425">
        <v>52171</v>
      </c>
      <c r="B10536" s="12">
        <v>305</v>
      </c>
      <c r="C10536" s="426">
        <v>0.78888888888888886</v>
      </c>
      <c r="D10536" s="426">
        <v>26.792999999999999</v>
      </c>
      <c r="E10536" s="14">
        <v>3.5038140561816213</v>
      </c>
      <c r="F10536" s="14">
        <v>0</v>
      </c>
    </row>
    <row r="10537" spans="1:6" x14ac:dyDescent="0.3">
      <c r="A10537" s="425">
        <v>52172</v>
      </c>
      <c r="B10537" s="12">
        <v>306</v>
      </c>
      <c r="C10537" s="426">
        <v>0.68888888888888888</v>
      </c>
      <c r="D10537" s="426">
        <v>26.723880000000001</v>
      </c>
      <c r="E10537" s="14">
        <v>3.4747680619895811</v>
      </c>
      <c r="F10537" s="14">
        <v>0</v>
      </c>
    </row>
    <row r="10538" spans="1:6" x14ac:dyDescent="0.3">
      <c r="A10538" s="425">
        <v>52173</v>
      </c>
      <c r="B10538" s="12">
        <v>307</v>
      </c>
      <c r="C10538" s="426">
        <v>0</v>
      </c>
      <c r="D10538" s="426">
        <v>26.769960000000005</v>
      </c>
      <c r="E10538" s="14">
        <v>3.4941086582006906</v>
      </c>
      <c r="F10538" s="14">
        <v>0</v>
      </c>
    </row>
    <row r="10539" spans="1:6" x14ac:dyDescent="0.3">
      <c r="A10539" s="425">
        <v>52174</v>
      </c>
      <c r="B10539" s="12">
        <v>308</v>
      </c>
      <c r="C10539" s="426">
        <v>3.2375000000000003</v>
      </c>
      <c r="D10539" s="426">
        <v>26.782760000000003</v>
      </c>
      <c r="E10539" s="14">
        <v>3.4994976551078785</v>
      </c>
      <c r="F10539" s="14">
        <v>0</v>
      </c>
    </row>
    <row r="10540" spans="1:6" x14ac:dyDescent="0.3">
      <c r="A10540" s="425">
        <v>52175</v>
      </c>
      <c r="B10540" s="12">
        <v>309</v>
      </c>
      <c r="C10540" s="426">
        <v>3.2399999999999998</v>
      </c>
      <c r="D10540" s="426">
        <v>26.92868</v>
      </c>
      <c r="E10540" s="14">
        <v>3.56144384014096</v>
      </c>
      <c r="F10540" s="14">
        <v>0</v>
      </c>
    </row>
    <row r="10541" spans="1:6" x14ac:dyDescent="0.3">
      <c r="A10541" s="425">
        <v>52176</v>
      </c>
      <c r="B10541" s="12">
        <v>310</v>
      </c>
      <c r="C10541" s="426">
        <v>0.79999999999999993</v>
      </c>
      <c r="D10541" s="426">
        <v>26.997800000000005</v>
      </c>
      <c r="E10541" s="14">
        <v>3.5911159765983505</v>
      </c>
      <c r="F10541" s="14">
        <v>0</v>
      </c>
    </row>
    <row r="10542" spans="1:6" x14ac:dyDescent="0.3">
      <c r="A10542" s="425">
        <v>52177</v>
      </c>
      <c r="B10542" s="12">
        <v>311</v>
      </c>
      <c r="C10542" s="426">
        <v>1.9750000000000001</v>
      </c>
      <c r="D10542" s="426">
        <v>27.08484</v>
      </c>
      <c r="E10542" s="14">
        <v>3.6287829837560621</v>
      </c>
      <c r="F10542" s="14">
        <v>0</v>
      </c>
    </row>
    <row r="10543" spans="1:6" x14ac:dyDescent="0.3">
      <c r="A10543" s="425">
        <v>52178</v>
      </c>
      <c r="B10543" s="12">
        <v>312</v>
      </c>
      <c r="C10543" s="426">
        <v>0.42777777777777776</v>
      </c>
      <c r="D10543" s="426">
        <v>26.887720000000002</v>
      </c>
      <c r="E10543" s="14">
        <v>3.5439603379882314</v>
      </c>
      <c r="F10543" s="14">
        <v>0</v>
      </c>
    </row>
    <row r="10544" spans="1:6" x14ac:dyDescent="0.3">
      <c r="A10544" s="425">
        <v>52179</v>
      </c>
      <c r="B10544" s="12">
        <v>313</v>
      </c>
      <c r="C10544" s="426">
        <v>6.0166666666666675</v>
      </c>
      <c r="D10544" s="426">
        <v>26.967079999999999</v>
      </c>
      <c r="E10544" s="14">
        <v>3.577902177349424</v>
      </c>
      <c r="F10544" s="14">
        <v>0</v>
      </c>
    </row>
    <row r="10545" spans="1:6" x14ac:dyDescent="0.3">
      <c r="A10545" s="425">
        <v>52180</v>
      </c>
      <c r="B10545" s="12">
        <v>314</v>
      </c>
      <c r="C10545" s="426">
        <v>2.5375000000000001</v>
      </c>
      <c r="D10545" s="426">
        <v>27.020840000000003</v>
      </c>
      <c r="E10545" s="14">
        <v>3.6010538473260274</v>
      </c>
      <c r="F10545" s="14">
        <v>0</v>
      </c>
    </row>
    <row r="10546" spans="1:6" x14ac:dyDescent="0.3">
      <c r="A10546" s="425">
        <v>52181</v>
      </c>
      <c r="B10546" s="12">
        <v>315</v>
      </c>
      <c r="C10546" s="426">
        <v>0</v>
      </c>
      <c r="D10546" s="426">
        <v>27.059240000000003</v>
      </c>
      <c r="E10546" s="14">
        <v>3.6176694420652931</v>
      </c>
      <c r="F10546" s="14">
        <v>0</v>
      </c>
    </row>
    <row r="10547" spans="1:6" x14ac:dyDescent="0.3">
      <c r="A10547" s="425">
        <v>52182</v>
      </c>
      <c r="B10547" s="12">
        <v>316</v>
      </c>
      <c r="C10547" s="426">
        <v>1.0299999999999998</v>
      </c>
      <c r="D10547" s="426">
        <v>27.189799999999998</v>
      </c>
      <c r="E10547" s="14">
        <v>3.674654198996739</v>
      </c>
      <c r="F10547" s="14">
        <v>0</v>
      </c>
    </row>
    <row r="10548" spans="1:6" x14ac:dyDescent="0.3">
      <c r="A10548" s="425">
        <v>52183</v>
      </c>
      <c r="B10548" s="12">
        <v>317</v>
      </c>
      <c r="C10548" s="426">
        <v>0.05</v>
      </c>
      <c r="D10548" s="426">
        <v>27.105319999999999</v>
      </c>
      <c r="E10548" s="14">
        <v>3.637694848999689</v>
      </c>
      <c r="F10548" s="14">
        <v>0</v>
      </c>
    </row>
    <row r="10549" spans="1:6" x14ac:dyDescent="0.3">
      <c r="A10549" s="425">
        <v>52184</v>
      </c>
      <c r="B10549" s="12">
        <v>318</v>
      </c>
      <c r="C10549" s="426">
        <v>1.9214285714285713</v>
      </c>
      <c r="D10549" s="426">
        <v>27.064360000000001</v>
      </c>
      <c r="E10549" s="14">
        <v>3.6198898146175491</v>
      </c>
      <c r="F10549" s="14">
        <v>0</v>
      </c>
    </row>
    <row r="10550" spans="1:6" x14ac:dyDescent="0.3">
      <c r="A10550" s="425">
        <v>52185</v>
      </c>
      <c r="B10550" s="12">
        <v>319</v>
      </c>
      <c r="C10550" s="426">
        <v>1.7666666666666666</v>
      </c>
      <c r="D10550" s="426">
        <v>27.077159999999999</v>
      </c>
      <c r="E10550" s="14">
        <v>3.6254458550822997</v>
      </c>
      <c r="F10550" s="14">
        <v>0</v>
      </c>
    </row>
    <row r="10551" spans="1:6" x14ac:dyDescent="0.3">
      <c r="A10551" s="425">
        <v>52186</v>
      </c>
      <c r="B10551" s="12">
        <v>320</v>
      </c>
      <c r="C10551" s="426">
        <v>11.31111111111111</v>
      </c>
      <c r="D10551" s="426">
        <v>27.107880000000002</v>
      </c>
      <c r="E10551" s="14">
        <v>3.6388101473767338</v>
      </c>
      <c r="F10551" s="14">
        <v>0</v>
      </c>
    </row>
    <row r="10552" spans="1:6" x14ac:dyDescent="0.3">
      <c r="A10552" s="425">
        <v>52187</v>
      </c>
      <c r="B10552" s="12">
        <v>321</v>
      </c>
      <c r="C10552" s="426">
        <v>0</v>
      </c>
      <c r="D10552" s="426">
        <v>27.133479999999999</v>
      </c>
      <c r="E10552" s="14">
        <v>3.6499792149747967</v>
      </c>
      <c r="F10552" s="14">
        <v>0</v>
      </c>
    </row>
    <row r="10553" spans="1:6" x14ac:dyDescent="0.3">
      <c r="A10553" s="425">
        <v>52188</v>
      </c>
      <c r="B10553" s="12">
        <v>322</v>
      </c>
      <c r="C10553" s="426">
        <v>1.9416666666666667</v>
      </c>
      <c r="D10553" s="426">
        <v>27.128644444444443</v>
      </c>
      <c r="E10553" s="14">
        <v>3.6478672614293126</v>
      </c>
      <c r="F10553" s="14">
        <v>0</v>
      </c>
    </row>
    <row r="10554" spans="1:6" x14ac:dyDescent="0.3">
      <c r="A10554" s="425">
        <v>52189</v>
      </c>
      <c r="B10554" s="12">
        <v>323</v>
      </c>
      <c r="C10554" s="426">
        <v>5.9124999999999996</v>
      </c>
      <c r="D10554" s="426">
        <v>27.097355555555559</v>
      </c>
      <c r="E10554" s="14">
        <v>3.634226901186989</v>
      </c>
      <c r="F10554" s="14">
        <v>0</v>
      </c>
    </row>
    <row r="10555" spans="1:6" x14ac:dyDescent="0.3">
      <c r="A10555" s="425">
        <v>52190</v>
      </c>
      <c r="B10555" s="12">
        <v>324</v>
      </c>
      <c r="C10555" s="426">
        <v>7.75</v>
      </c>
      <c r="D10555" s="426">
        <v>27.09451111111111</v>
      </c>
      <c r="E10555" s="14">
        <v>3.6329890339651283</v>
      </c>
      <c r="F10555" s="14">
        <v>0</v>
      </c>
    </row>
    <row r="10556" spans="1:6" x14ac:dyDescent="0.3">
      <c r="A10556" s="425">
        <v>52191</v>
      </c>
      <c r="B10556" s="12">
        <v>325</v>
      </c>
      <c r="C10556" s="426">
        <v>5.5250000000000004</v>
      </c>
      <c r="D10556" s="426">
        <v>27.169319999999999</v>
      </c>
      <c r="E10556" s="14">
        <v>3.6656650741274115</v>
      </c>
      <c r="F10556" s="14">
        <v>0</v>
      </c>
    </row>
    <row r="10557" spans="1:6" x14ac:dyDescent="0.3">
      <c r="A10557" s="425">
        <v>52192</v>
      </c>
      <c r="B10557" s="12">
        <v>326</v>
      </c>
      <c r="C10557" s="426">
        <v>8.0555555555555554</v>
      </c>
      <c r="D10557" s="426">
        <v>26.884022222222224</v>
      </c>
      <c r="E10557" s="14">
        <v>3.5423856233920668</v>
      </c>
      <c r="F10557" s="14">
        <v>0</v>
      </c>
    </row>
    <row r="10558" spans="1:6" x14ac:dyDescent="0.3">
      <c r="A10558" s="425">
        <v>52193</v>
      </c>
      <c r="B10558" s="12">
        <v>327</v>
      </c>
      <c r="C10558" s="426">
        <v>2.4714285714285715</v>
      </c>
      <c r="D10558" s="426">
        <v>26.943755555555555</v>
      </c>
      <c r="E10558" s="14">
        <v>3.5678974616311527</v>
      </c>
      <c r="F10558" s="14">
        <v>0</v>
      </c>
    </row>
    <row r="10559" spans="1:6" x14ac:dyDescent="0.3">
      <c r="A10559" s="425">
        <v>52194</v>
      </c>
      <c r="B10559" s="12">
        <v>328</v>
      </c>
      <c r="C10559" s="426">
        <v>1.53125</v>
      </c>
      <c r="D10559" s="426">
        <v>26.980733333333333</v>
      </c>
      <c r="E10559" s="14">
        <v>3.5837698019636148</v>
      </c>
      <c r="F10559" s="14">
        <v>0</v>
      </c>
    </row>
    <row r="10560" spans="1:6" x14ac:dyDescent="0.3">
      <c r="A10560" s="425">
        <v>52195</v>
      </c>
      <c r="B10560" s="12">
        <v>329</v>
      </c>
      <c r="C10560" s="426">
        <v>1.79375</v>
      </c>
      <c r="D10560" s="426">
        <v>26.975044444444443</v>
      </c>
      <c r="E10560" s="14">
        <v>3.5813239523770122</v>
      </c>
      <c r="F10560" s="14">
        <v>0</v>
      </c>
    </row>
    <row r="10561" spans="1:6" x14ac:dyDescent="0.3">
      <c r="A10561" s="425">
        <v>52196</v>
      </c>
      <c r="B10561" s="12">
        <v>330</v>
      </c>
      <c r="C10561" s="426">
        <v>7.1749999999999998</v>
      </c>
      <c r="D10561" s="426">
        <v>27.020555555555553</v>
      </c>
      <c r="E10561" s="14">
        <v>3.6009310136582346</v>
      </c>
      <c r="F10561" s="14">
        <v>0</v>
      </c>
    </row>
    <row r="10562" spans="1:6" x14ac:dyDescent="0.3">
      <c r="A10562" s="425">
        <v>52197</v>
      </c>
      <c r="B10562" s="12">
        <v>331</v>
      </c>
      <c r="C10562" s="426">
        <v>14.45</v>
      </c>
      <c r="D10562" s="426">
        <v>26.949444444444445</v>
      </c>
      <c r="E10562" s="14">
        <v>3.5703354102319276</v>
      </c>
      <c r="F10562" s="14">
        <v>0</v>
      </c>
    </row>
    <row r="10563" spans="1:6" x14ac:dyDescent="0.3">
      <c r="A10563" s="425">
        <v>52198</v>
      </c>
      <c r="B10563" s="12">
        <v>332</v>
      </c>
      <c r="C10563" s="426">
        <v>9.2437499999999986</v>
      </c>
      <c r="D10563" s="426">
        <v>27.034777777777776</v>
      </c>
      <c r="E10563" s="14">
        <v>3.6070771060261726</v>
      </c>
      <c r="F10563" s="14">
        <v>0</v>
      </c>
    </row>
    <row r="10564" spans="1:6" x14ac:dyDescent="0.3">
      <c r="A10564" s="425">
        <v>52199</v>
      </c>
      <c r="B10564" s="12">
        <v>333</v>
      </c>
      <c r="C10564" s="426">
        <v>2.4857142857142853</v>
      </c>
      <c r="D10564" s="426">
        <v>27.208288888888891</v>
      </c>
      <c r="E10564" s="14">
        <v>3.6827854962633668</v>
      </c>
      <c r="F10564" s="14">
        <v>0</v>
      </c>
    </row>
    <row r="10565" spans="1:6" x14ac:dyDescent="0.3">
      <c r="A10565" s="425">
        <v>52200</v>
      </c>
      <c r="B10565" s="12">
        <v>334</v>
      </c>
      <c r="C10565" s="426">
        <v>1.9000000000000001</v>
      </c>
      <c r="D10565" s="426">
        <v>27.154244444444448</v>
      </c>
      <c r="E10565" s="14">
        <v>3.6590600611496886</v>
      </c>
      <c r="F10565" s="14">
        <v>0</v>
      </c>
    </row>
    <row r="10566" spans="1:6" x14ac:dyDescent="0.3">
      <c r="A10566" s="425">
        <v>52201</v>
      </c>
      <c r="B10566" s="12">
        <v>335</v>
      </c>
      <c r="C10566" s="426">
        <v>5.73</v>
      </c>
      <c r="D10566" s="426">
        <v>27.05468888888889</v>
      </c>
      <c r="E10566" s="14">
        <v>3.6156967576905301</v>
      </c>
      <c r="F10566" s="14">
        <v>0</v>
      </c>
    </row>
    <row r="10567" spans="1:6" x14ac:dyDescent="0.3">
      <c r="A10567" s="425">
        <v>52202</v>
      </c>
      <c r="B10567" s="12">
        <v>336</v>
      </c>
      <c r="C10567" s="426">
        <v>2.0062500000000001</v>
      </c>
      <c r="D10567" s="426">
        <v>27.037622222222222</v>
      </c>
      <c r="E10567" s="14">
        <v>3.6083074044568311</v>
      </c>
      <c r="F10567" s="14">
        <v>0</v>
      </c>
    </row>
    <row r="10568" spans="1:6" x14ac:dyDescent="0.3">
      <c r="A10568" s="425">
        <v>52203</v>
      </c>
      <c r="B10568" s="12">
        <v>337</v>
      </c>
      <c r="C10568" s="426">
        <v>5.9555555555555557</v>
      </c>
      <c r="D10568" s="426">
        <v>26.885159999999999</v>
      </c>
      <c r="E10568" s="14">
        <v>3.5428700864866185</v>
      </c>
      <c r="F10568" s="14">
        <v>0</v>
      </c>
    </row>
    <row r="10569" spans="1:6" x14ac:dyDescent="0.3">
      <c r="A10569" s="425">
        <v>52204</v>
      </c>
      <c r="B10569" s="12">
        <v>338</v>
      </c>
      <c r="C10569" s="426">
        <v>7.4611111111111121</v>
      </c>
      <c r="D10569" s="426">
        <v>27.02084</v>
      </c>
      <c r="E10569" s="14">
        <v>3.6010538473260261</v>
      </c>
      <c r="F10569" s="14">
        <v>0</v>
      </c>
    </row>
    <row r="10570" spans="1:6" x14ac:dyDescent="0.3">
      <c r="A10570" s="425">
        <v>52205</v>
      </c>
      <c r="B10570" s="12">
        <v>339</v>
      </c>
      <c r="C10570" s="426">
        <v>4.9000000000000004</v>
      </c>
      <c r="D10570" s="426">
        <v>26.821159999999999</v>
      </c>
      <c r="E10570" s="14">
        <v>3.5157080229314448</v>
      </c>
      <c r="F10570" s="14">
        <v>0</v>
      </c>
    </row>
    <row r="10571" spans="1:6" x14ac:dyDescent="0.3">
      <c r="A10571" s="425">
        <v>52206</v>
      </c>
      <c r="B10571" s="12">
        <v>340</v>
      </c>
      <c r="C10571" s="426">
        <v>5.2555555555555555</v>
      </c>
      <c r="D10571" s="426">
        <v>26.910760000000003</v>
      </c>
      <c r="E10571" s="14">
        <v>3.553785661417439</v>
      </c>
      <c r="F10571" s="14">
        <v>0</v>
      </c>
    </row>
    <row r="10572" spans="1:6" x14ac:dyDescent="0.3">
      <c r="A10572" s="425">
        <v>52207</v>
      </c>
      <c r="B10572" s="12">
        <v>341</v>
      </c>
      <c r="C10572" s="426">
        <v>3.35</v>
      </c>
      <c r="D10572" s="426">
        <v>27.031933333333335</v>
      </c>
      <c r="E10572" s="14">
        <v>3.6058471676280446</v>
      </c>
      <c r="F10572" s="14">
        <v>0</v>
      </c>
    </row>
    <row r="10573" spans="1:6" x14ac:dyDescent="0.3">
      <c r="A10573" s="425">
        <v>52208</v>
      </c>
      <c r="B10573" s="12">
        <v>342</v>
      </c>
      <c r="C10573" s="426">
        <v>3.0333333333333332</v>
      </c>
      <c r="D10573" s="426">
        <v>27.188377777777774</v>
      </c>
      <c r="E10573" s="14">
        <v>3.6740293481119477</v>
      </c>
      <c r="F10573" s="14">
        <v>0</v>
      </c>
    </row>
    <row r="10574" spans="1:6" x14ac:dyDescent="0.3">
      <c r="A10574" s="425">
        <v>52209</v>
      </c>
      <c r="B10574" s="12">
        <v>343</v>
      </c>
      <c r="C10574" s="426">
        <v>6.1428571428571432</v>
      </c>
      <c r="D10574" s="426">
        <v>26.906777777777776</v>
      </c>
      <c r="E10574" s="14">
        <v>3.5520857765371234</v>
      </c>
      <c r="F10574" s="14">
        <v>0</v>
      </c>
    </row>
    <row r="10575" spans="1:6" x14ac:dyDescent="0.3">
      <c r="A10575" s="425">
        <v>52210</v>
      </c>
      <c r="B10575" s="12">
        <v>344</v>
      </c>
      <c r="C10575" s="426">
        <v>8.6083333333333325</v>
      </c>
      <c r="D10575" s="426">
        <v>26.77252</v>
      </c>
      <c r="E10575" s="14">
        <v>3.4951858795479032</v>
      </c>
      <c r="F10575" s="14">
        <v>0</v>
      </c>
    </row>
    <row r="10576" spans="1:6" x14ac:dyDescent="0.3">
      <c r="A10576" s="425">
        <v>52211</v>
      </c>
      <c r="B10576" s="12">
        <v>345</v>
      </c>
      <c r="C10576" s="426">
        <v>10.75</v>
      </c>
      <c r="D10576" s="426">
        <v>26.813479999999998</v>
      </c>
      <c r="E10576" s="14">
        <v>3.5124607414811226</v>
      </c>
      <c r="F10576" s="14">
        <v>0</v>
      </c>
    </row>
    <row r="10577" spans="1:6" x14ac:dyDescent="0.3">
      <c r="A10577" s="425">
        <v>52212</v>
      </c>
      <c r="B10577" s="12">
        <v>346</v>
      </c>
      <c r="C10577" s="426">
        <v>11.9</v>
      </c>
      <c r="D10577" s="426">
        <v>26.762280000000004</v>
      </c>
      <c r="E10577" s="14">
        <v>3.4908787278482825</v>
      </c>
      <c r="F10577" s="14">
        <v>0</v>
      </c>
    </row>
    <row r="10578" spans="1:6" x14ac:dyDescent="0.3">
      <c r="A10578" s="425">
        <v>52213</v>
      </c>
      <c r="B10578" s="12">
        <v>347</v>
      </c>
      <c r="C10578" s="426">
        <v>10.692857142857141</v>
      </c>
      <c r="D10578" s="426">
        <v>26.887720000000002</v>
      </c>
      <c r="E10578" s="14">
        <v>3.5439603379882318</v>
      </c>
      <c r="F10578" s="14">
        <v>0</v>
      </c>
    </row>
    <row r="10579" spans="1:6" x14ac:dyDescent="0.3">
      <c r="A10579" s="425">
        <v>52214</v>
      </c>
      <c r="B10579" s="12">
        <v>348</v>
      </c>
      <c r="C10579" s="426">
        <v>16.95</v>
      </c>
      <c r="D10579" s="426">
        <v>26.713639999999998</v>
      </c>
      <c r="E10579" s="14">
        <v>3.4704828510289714</v>
      </c>
      <c r="F10579" s="14">
        <v>0</v>
      </c>
    </row>
    <row r="10580" spans="1:6" x14ac:dyDescent="0.3">
      <c r="A10580" s="425">
        <v>52215</v>
      </c>
      <c r="B10580" s="12">
        <v>349</v>
      </c>
      <c r="C10580" s="426">
        <v>2.4500000000000002</v>
      </c>
      <c r="D10580" s="426">
        <v>26.83652</v>
      </c>
      <c r="E10580" s="14">
        <v>3.522210402537147</v>
      </c>
      <c r="F10580" s="14">
        <v>0</v>
      </c>
    </row>
    <row r="10581" spans="1:6" x14ac:dyDescent="0.3">
      <c r="A10581" s="425">
        <v>52216</v>
      </c>
      <c r="B10581" s="12">
        <v>350</v>
      </c>
      <c r="C10581" s="426">
        <v>15.488888888888889</v>
      </c>
      <c r="D10581" s="426">
        <v>26.997799999999998</v>
      </c>
      <c r="E10581" s="14">
        <v>3.5911159765983505</v>
      </c>
      <c r="F10581" s="14">
        <v>0</v>
      </c>
    </row>
    <row r="10582" spans="1:6" x14ac:dyDescent="0.3">
      <c r="A10582" s="425">
        <v>52217</v>
      </c>
      <c r="B10582" s="12">
        <v>351</v>
      </c>
      <c r="C10582" s="426">
        <v>7.4400000000000022</v>
      </c>
      <c r="D10582" s="426">
        <v>26.953000000000003</v>
      </c>
      <c r="E10582" s="14">
        <v>3.5718598572620572</v>
      </c>
      <c r="F10582" s="14">
        <v>0</v>
      </c>
    </row>
    <row r="10583" spans="1:6" x14ac:dyDescent="0.3">
      <c r="A10583" s="425">
        <v>52218</v>
      </c>
      <c r="B10583" s="12">
        <v>352</v>
      </c>
      <c r="C10583" s="426">
        <v>8.2499999999999982</v>
      </c>
      <c r="D10583" s="426">
        <v>26.959400000000002</v>
      </c>
      <c r="E10583" s="14">
        <v>3.5746052756087985</v>
      </c>
      <c r="F10583" s="14">
        <v>0</v>
      </c>
    </row>
    <row r="10584" spans="1:6" x14ac:dyDescent="0.3">
      <c r="A10584" s="425">
        <v>52219</v>
      </c>
      <c r="B10584" s="12">
        <v>353</v>
      </c>
      <c r="C10584" s="426">
        <v>16.485714285714288</v>
      </c>
      <c r="D10584" s="426">
        <v>26.785320000000002</v>
      </c>
      <c r="E10584" s="14">
        <v>3.5005763216698256</v>
      </c>
      <c r="F10584" s="14">
        <v>0</v>
      </c>
    </row>
    <row r="10585" spans="1:6" x14ac:dyDescent="0.3">
      <c r="A10585" s="425">
        <v>52220</v>
      </c>
      <c r="B10585" s="12">
        <v>354</v>
      </c>
      <c r="C10585" s="426">
        <v>7.46875</v>
      </c>
      <c r="D10585" s="426">
        <v>26.647933333333334</v>
      </c>
      <c r="E10585" s="14">
        <v>3.4430958083634895</v>
      </c>
      <c r="F10585" s="14">
        <v>0</v>
      </c>
    </row>
    <row r="10586" spans="1:6" x14ac:dyDescent="0.3">
      <c r="A10586" s="425">
        <v>52221</v>
      </c>
      <c r="B10586" s="12">
        <v>355</v>
      </c>
      <c r="C10586" s="426">
        <v>8.1000000000000014</v>
      </c>
      <c r="D10586" s="426">
        <v>26.995240000000003</v>
      </c>
      <c r="E10586" s="14">
        <v>3.5900132253627581</v>
      </c>
      <c r="F10586" s="14">
        <v>0</v>
      </c>
    </row>
    <row r="10587" spans="1:6" x14ac:dyDescent="0.3">
      <c r="A10587" s="425">
        <v>52222</v>
      </c>
      <c r="B10587" s="12">
        <v>356</v>
      </c>
      <c r="C10587" s="426">
        <v>3.5944444444444446</v>
      </c>
      <c r="D10587" s="426">
        <v>26.773800000000001</v>
      </c>
      <c r="E10587" s="14">
        <v>3.4957245985916239</v>
      </c>
      <c r="F10587" s="14">
        <v>0</v>
      </c>
    </row>
    <row r="10588" spans="1:6" x14ac:dyDescent="0.3">
      <c r="A10588" s="425">
        <v>52223</v>
      </c>
      <c r="B10588" s="12">
        <v>357</v>
      </c>
      <c r="C10588" s="426">
        <v>6.1437499999999998</v>
      </c>
      <c r="D10588" s="426">
        <v>26.821800000000003</v>
      </c>
      <c r="E10588" s="14">
        <v>3.515978747311348</v>
      </c>
      <c r="F10588" s="14">
        <v>0</v>
      </c>
    </row>
    <row r="10589" spans="1:6" x14ac:dyDescent="0.3">
      <c r="A10589" s="425">
        <v>52224</v>
      </c>
      <c r="B10589" s="12">
        <v>358</v>
      </c>
      <c r="C10589" s="426">
        <v>5.9333333333333336</v>
      </c>
      <c r="D10589" s="426">
        <v>26.83652</v>
      </c>
      <c r="E10589" s="14">
        <v>3.522210402537147</v>
      </c>
      <c r="F10589" s="14">
        <v>0</v>
      </c>
    </row>
    <row r="10590" spans="1:6" x14ac:dyDescent="0.3">
      <c r="A10590" s="425">
        <v>52225</v>
      </c>
      <c r="B10590" s="12">
        <v>359</v>
      </c>
      <c r="C10590" s="426">
        <v>7.5625</v>
      </c>
      <c r="D10590" s="426">
        <v>26.577960000000004</v>
      </c>
      <c r="E10590" s="14">
        <v>3.414138788927795</v>
      </c>
      <c r="F10590" s="14">
        <v>0</v>
      </c>
    </row>
    <row r="10591" spans="1:6" x14ac:dyDescent="0.3">
      <c r="A10591" s="425">
        <v>52226</v>
      </c>
      <c r="B10591" s="12">
        <v>360</v>
      </c>
      <c r="C10591" s="426">
        <v>5.8611111111111107</v>
      </c>
      <c r="D10591" s="426">
        <v>26.852733333333333</v>
      </c>
      <c r="E10591" s="14">
        <v>3.5290853374816913</v>
      </c>
      <c r="F10591" s="14">
        <v>0</v>
      </c>
    </row>
    <row r="10592" spans="1:6" x14ac:dyDescent="0.3">
      <c r="A10592" s="425">
        <v>52227</v>
      </c>
      <c r="B10592" s="12">
        <v>361</v>
      </c>
      <c r="C10592" s="426">
        <v>7.8166666666666664</v>
      </c>
      <c r="D10592" s="426">
        <v>26.881177777777779</v>
      </c>
      <c r="E10592" s="14">
        <v>3.5411747163670042</v>
      </c>
      <c r="F10592" s="14">
        <v>0</v>
      </c>
    </row>
    <row r="10593" spans="1:6" x14ac:dyDescent="0.3">
      <c r="A10593" s="425">
        <v>52228</v>
      </c>
      <c r="B10593" s="12">
        <v>362</v>
      </c>
      <c r="C10593" s="426">
        <v>6.614285714285713</v>
      </c>
      <c r="D10593" s="426">
        <v>26.572200000000002</v>
      </c>
      <c r="E10593" s="14">
        <v>3.4117646914853328</v>
      </c>
      <c r="F10593" s="14">
        <v>0</v>
      </c>
    </row>
    <row r="10594" spans="1:6" x14ac:dyDescent="0.3">
      <c r="A10594" s="425">
        <v>52229</v>
      </c>
      <c r="B10594" s="12">
        <v>363</v>
      </c>
      <c r="C10594" s="426">
        <v>11.285714285714286</v>
      </c>
      <c r="D10594" s="426">
        <v>26.650777777777776</v>
      </c>
      <c r="E10594" s="14">
        <v>3.4442774662483098</v>
      </c>
      <c r="F10594" s="14">
        <v>0</v>
      </c>
    </row>
    <row r="10595" spans="1:6" x14ac:dyDescent="0.3">
      <c r="A10595" s="425">
        <v>52230</v>
      </c>
      <c r="B10595" s="12">
        <v>364</v>
      </c>
      <c r="C10595" s="426">
        <v>8.18888888888889</v>
      </c>
      <c r="D10595" s="426">
        <v>26.443133333333332</v>
      </c>
      <c r="E10595" s="14">
        <v>3.3589477497635163</v>
      </c>
      <c r="F10595" s="14">
        <v>0</v>
      </c>
    </row>
    <row r="10596" spans="1:6" x14ac:dyDescent="0.3">
      <c r="A10596" s="425">
        <v>52231</v>
      </c>
      <c r="B10596" s="12">
        <v>365</v>
      </c>
      <c r="C10596" s="426">
        <v>3.5124999999999997</v>
      </c>
      <c r="D10596" s="426">
        <v>26.63086666666667</v>
      </c>
      <c r="E10596" s="14">
        <v>3.436013319501412</v>
      </c>
      <c r="F10596" s="14">
        <v>0</v>
      </c>
    </row>
    <row r="10597" spans="1:6" x14ac:dyDescent="0.3">
      <c r="A10597" s="425">
        <v>52232</v>
      </c>
      <c r="B10597" s="12">
        <v>1</v>
      </c>
      <c r="C10597" s="426">
        <v>19</v>
      </c>
      <c r="D10597" s="426">
        <v>26.366333333333337</v>
      </c>
      <c r="E10597" s="14">
        <v>3.32786426308886</v>
      </c>
      <c r="F10597" s="14">
        <v>0</v>
      </c>
    </row>
    <row r="10598" spans="1:6" x14ac:dyDescent="0.3">
      <c r="A10598" s="425">
        <v>52233</v>
      </c>
      <c r="B10598" s="12">
        <v>2</v>
      </c>
      <c r="C10598" s="426">
        <v>25.112500000000001</v>
      </c>
      <c r="D10598" s="426">
        <v>26.391080000000002</v>
      </c>
      <c r="E10598" s="14">
        <v>3.3378520236023852</v>
      </c>
      <c r="F10598" s="14">
        <v>0</v>
      </c>
    </row>
    <row r="10599" spans="1:6" x14ac:dyDescent="0.3">
      <c r="A10599" s="425">
        <v>52234</v>
      </c>
      <c r="B10599" s="12">
        <v>3</v>
      </c>
      <c r="C10599" s="426">
        <v>6.625</v>
      </c>
      <c r="D10599" s="426">
        <v>26.649640000000005</v>
      </c>
      <c r="E10599" s="14">
        <v>3.4438047604652868</v>
      </c>
      <c r="F10599" s="14">
        <v>0</v>
      </c>
    </row>
    <row r="10600" spans="1:6" x14ac:dyDescent="0.3">
      <c r="A10600" s="425">
        <v>52235</v>
      </c>
      <c r="B10600" s="12">
        <v>4</v>
      </c>
      <c r="C10600" s="426">
        <v>4.6187500000000004</v>
      </c>
      <c r="D10600" s="426">
        <v>26.739240000000002</v>
      </c>
      <c r="E10600" s="14">
        <v>3.4812045339453439</v>
      </c>
      <c r="F10600" s="14">
        <v>0</v>
      </c>
    </row>
    <row r="10601" spans="1:6" x14ac:dyDescent="0.3">
      <c r="A10601" s="425">
        <v>52236</v>
      </c>
      <c r="B10601" s="12">
        <v>5</v>
      </c>
      <c r="C10601" s="426">
        <v>4.8722222222222227</v>
      </c>
      <c r="D10601" s="426">
        <v>26.536999999999999</v>
      </c>
      <c r="E10601" s="14">
        <v>3.3972878730950749</v>
      </c>
      <c r="F10601" s="14">
        <v>0</v>
      </c>
    </row>
    <row r="10602" spans="1:6" x14ac:dyDescent="0.3">
      <c r="A10602" s="425">
        <v>52237</v>
      </c>
      <c r="B10602" s="12">
        <v>6</v>
      </c>
      <c r="C10602" s="426">
        <v>2.1111111111111112</v>
      </c>
      <c r="D10602" s="426">
        <v>26.64452</v>
      </c>
      <c r="E10602" s="14">
        <v>3.441678287793565</v>
      </c>
      <c r="F10602" s="14">
        <v>0</v>
      </c>
    </row>
    <row r="10603" spans="1:6" x14ac:dyDescent="0.3">
      <c r="A10603" s="425">
        <v>52238</v>
      </c>
      <c r="B10603" s="12">
        <v>7</v>
      </c>
      <c r="C10603" s="426">
        <v>3.9649999999999999</v>
      </c>
      <c r="D10603" s="426">
        <v>26.69828</v>
      </c>
      <c r="E10603" s="14">
        <v>3.4640636859608467</v>
      </c>
      <c r="F10603" s="14">
        <v>0</v>
      </c>
    </row>
    <row r="10604" spans="1:6" x14ac:dyDescent="0.3">
      <c r="A10604" s="425">
        <v>52239</v>
      </c>
      <c r="B10604" s="12">
        <v>8</v>
      </c>
      <c r="C10604" s="426">
        <v>6.1150000000000002</v>
      </c>
      <c r="D10604" s="426">
        <v>26.723880000000001</v>
      </c>
      <c r="E10604" s="14">
        <v>3.4747680619895815</v>
      </c>
      <c r="F10604" s="14">
        <v>0</v>
      </c>
    </row>
    <row r="10605" spans="1:6" x14ac:dyDescent="0.3">
      <c r="A10605" s="425">
        <v>52240</v>
      </c>
      <c r="B10605" s="12">
        <v>9</v>
      </c>
      <c r="C10605" s="426">
        <v>7.5299999999999994</v>
      </c>
      <c r="D10605" s="426">
        <v>26.51652</v>
      </c>
      <c r="E10605" s="14">
        <v>3.3888899358487299</v>
      </c>
      <c r="F10605" s="14">
        <v>0</v>
      </c>
    </row>
    <row r="10606" spans="1:6" x14ac:dyDescent="0.3">
      <c r="A10606" s="425">
        <v>52241</v>
      </c>
      <c r="B10606" s="12">
        <v>10</v>
      </c>
      <c r="C10606" s="426">
        <v>8.5500000000000007</v>
      </c>
      <c r="D10606" s="426">
        <v>26.462760000000003</v>
      </c>
      <c r="E10606" s="14">
        <v>3.3669325236415926</v>
      </c>
      <c r="F10606" s="14">
        <v>0</v>
      </c>
    </row>
    <row r="10607" spans="1:6" x14ac:dyDescent="0.3">
      <c r="A10607" s="425">
        <v>52242</v>
      </c>
      <c r="B10607" s="12">
        <v>11</v>
      </c>
      <c r="C10607" s="426">
        <v>11.172222222222222</v>
      </c>
      <c r="D10607" s="426">
        <v>26.621480000000002</v>
      </c>
      <c r="E10607" s="14">
        <v>3.4321233987446815</v>
      </c>
      <c r="F10607" s="14">
        <v>0</v>
      </c>
    </row>
    <row r="10608" spans="1:6" x14ac:dyDescent="0.3">
      <c r="A10608" s="425">
        <v>52243</v>
      </c>
      <c r="B10608" s="12">
        <v>12</v>
      </c>
      <c r="C10608" s="426">
        <v>9.8555555555555561</v>
      </c>
      <c r="D10608" s="426">
        <v>26.539560000000002</v>
      </c>
      <c r="E10608" s="14">
        <v>3.3983389046961685</v>
      </c>
      <c r="F10608" s="14">
        <v>0</v>
      </c>
    </row>
    <row r="10609" spans="1:6" x14ac:dyDescent="0.3">
      <c r="A10609" s="425">
        <v>52244</v>
      </c>
      <c r="B10609" s="12">
        <v>13</v>
      </c>
      <c r="C10609" s="426">
        <v>5.4</v>
      </c>
      <c r="D10609" s="426">
        <v>26.60868</v>
      </c>
      <c r="E10609" s="14">
        <v>3.4268251894577695</v>
      </c>
      <c r="F10609" s="14">
        <v>0</v>
      </c>
    </row>
    <row r="10610" spans="1:6" x14ac:dyDescent="0.3">
      <c r="A10610" s="425">
        <v>52245</v>
      </c>
      <c r="B10610" s="12">
        <v>14</v>
      </c>
      <c r="C10610" s="426">
        <v>3.3875000000000002</v>
      </c>
      <c r="D10610" s="426">
        <v>26.636839999999999</v>
      </c>
      <c r="E10610" s="14">
        <v>3.4384907364441695</v>
      </c>
      <c r="F10610" s="14">
        <v>0</v>
      </c>
    </row>
    <row r="10611" spans="1:6" x14ac:dyDescent="0.3">
      <c r="A10611" s="425">
        <v>52246</v>
      </c>
      <c r="B10611" s="12">
        <v>15</v>
      </c>
      <c r="C10611" s="426">
        <v>19.542857142857144</v>
      </c>
      <c r="D10611" s="426">
        <v>26.316839999999999</v>
      </c>
      <c r="E10611" s="14">
        <v>3.3079685746657641</v>
      </c>
      <c r="F10611" s="14">
        <v>0</v>
      </c>
    </row>
    <row r="10612" spans="1:6" x14ac:dyDescent="0.3">
      <c r="A10612" s="425">
        <v>52247</v>
      </c>
      <c r="B10612" s="12">
        <v>16</v>
      </c>
      <c r="C10612" s="426">
        <v>12.549999999999999</v>
      </c>
      <c r="D10612" s="426">
        <v>26.575400000000002</v>
      </c>
      <c r="E10612" s="14">
        <v>3.4130834551385565</v>
      </c>
      <c r="F10612" s="14">
        <v>0</v>
      </c>
    </row>
    <row r="10613" spans="1:6" x14ac:dyDescent="0.3">
      <c r="A10613" s="425">
        <v>52248</v>
      </c>
      <c r="B10613" s="12">
        <v>17</v>
      </c>
      <c r="C10613" s="426">
        <v>8</v>
      </c>
      <c r="D10613" s="426">
        <v>26.636839999999999</v>
      </c>
      <c r="E10613" s="14">
        <v>3.4384907364441695</v>
      </c>
      <c r="F10613" s="14">
        <v>0</v>
      </c>
    </row>
    <row r="10614" spans="1:6" x14ac:dyDescent="0.3">
      <c r="A10614" s="425">
        <v>52249</v>
      </c>
      <c r="B10614" s="12">
        <v>18</v>
      </c>
      <c r="C10614" s="426">
        <v>15.622222222222222</v>
      </c>
      <c r="D10614" s="426">
        <v>26.59844</v>
      </c>
      <c r="E10614" s="14">
        <v>3.4225917941745738</v>
      </c>
      <c r="F10614" s="14">
        <v>0</v>
      </c>
    </row>
    <row r="10615" spans="1:6" x14ac:dyDescent="0.3">
      <c r="A10615" s="425">
        <v>52250</v>
      </c>
      <c r="B10615" s="12">
        <v>19</v>
      </c>
      <c r="C10615" s="426">
        <v>5.54</v>
      </c>
      <c r="D10615" s="426">
        <v>26.368040000000001</v>
      </c>
      <c r="E10615" s="14">
        <v>3.3285522193021064</v>
      </c>
      <c r="F10615" s="14">
        <v>0</v>
      </c>
    </row>
    <row r="10616" spans="1:6" x14ac:dyDescent="0.3">
      <c r="A10616" s="425">
        <v>52251</v>
      </c>
      <c r="B10616" s="12">
        <v>20</v>
      </c>
      <c r="C10616" s="426">
        <v>7.6950000000000003</v>
      </c>
      <c r="D10616" s="426">
        <v>26.475559999999998</v>
      </c>
      <c r="E10616" s="14">
        <v>3.3721490359723365</v>
      </c>
      <c r="F10616" s="14">
        <v>0</v>
      </c>
    </row>
    <row r="10617" spans="1:6" x14ac:dyDescent="0.3">
      <c r="A10617" s="425">
        <v>52252</v>
      </c>
      <c r="B10617" s="12">
        <v>21</v>
      </c>
      <c r="C10617" s="426">
        <v>2.5062500000000001</v>
      </c>
      <c r="D10617" s="426">
        <v>26.713639999999998</v>
      </c>
      <c r="E10617" s="14">
        <v>3.4704828510289718</v>
      </c>
      <c r="F10617" s="14">
        <v>0</v>
      </c>
    </row>
    <row r="10618" spans="1:6" x14ac:dyDescent="0.3">
      <c r="A10618" s="425">
        <v>52253</v>
      </c>
      <c r="B10618" s="12">
        <v>22</v>
      </c>
      <c r="C10618" s="426">
        <v>12.11</v>
      </c>
      <c r="D10618" s="426">
        <v>26.626600000000003</v>
      </c>
      <c r="E10618" s="14">
        <v>3.4342446945165999</v>
      </c>
      <c r="F10618" s="14">
        <v>0</v>
      </c>
    </row>
    <row r="10619" spans="1:6" x14ac:dyDescent="0.3">
      <c r="A10619" s="425">
        <v>52254</v>
      </c>
      <c r="B10619" s="12">
        <v>23</v>
      </c>
      <c r="C10619" s="426">
        <v>5.6444444444444439</v>
      </c>
      <c r="D10619" s="426">
        <v>26.721320000000002</v>
      </c>
      <c r="E10619" s="14">
        <v>3.473696326564276</v>
      </c>
      <c r="F10619" s="14">
        <v>0</v>
      </c>
    </row>
    <row r="10620" spans="1:6" x14ac:dyDescent="0.3">
      <c r="A10620" s="425">
        <v>52255</v>
      </c>
      <c r="B10620" s="12">
        <v>24</v>
      </c>
      <c r="C10620" s="426">
        <v>1.03125</v>
      </c>
      <c r="D10620" s="426">
        <v>26.667559999999998</v>
      </c>
      <c r="E10620" s="14">
        <v>3.451256480250513</v>
      </c>
      <c r="F10620" s="14">
        <v>0</v>
      </c>
    </row>
    <row r="10621" spans="1:6" x14ac:dyDescent="0.3">
      <c r="A10621" s="425">
        <v>52256</v>
      </c>
      <c r="B10621" s="12">
        <v>25</v>
      </c>
      <c r="C10621" s="426">
        <v>3.2600000000000002</v>
      </c>
      <c r="D10621" s="426">
        <v>26.734120000000004</v>
      </c>
      <c r="E10621" s="14">
        <v>3.4790578889487258</v>
      </c>
      <c r="F10621" s="14">
        <v>0</v>
      </c>
    </row>
    <row r="10622" spans="1:6" x14ac:dyDescent="0.3">
      <c r="A10622" s="425">
        <v>52257</v>
      </c>
      <c r="B10622" s="12">
        <v>26</v>
      </c>
      <c r="C10622" s="426">
        <v>4.6375000000000002</v>
      </c>
      <c r="D10622" s="426">
        <v>26.585639999999998</v>
      </c>
      <c r="E10622" s="14">
        <v>3.4173065125242172</v>
      </c>
      <c r="F10622" s="14">
        <v>0</v>
      </c>
    </row>
    <row r="10623" spans="1:6" x14ac:dyDescent="0.3">
      <c r="A10623" s="425">
        <v>52258</v>
      </c>
      <c r="B10623" s="12">
        <v>27</v>
      </c>
      <c r="C10623" s="426">
        <v>12.264999999999999</v>
      </c>
      <c r="D10623" s="426">
        <v>26.59076</v>
      </c>
      <c r="E10623" s="14">
        <v>3.4194197637058745</v>
      </c>
      <c r="F10623" s="14">
        <v>0</v>
      </c>
    </row>
    <row r="10624" spans="1:6" x14ac:dyDescent="0.3">
      <c r="A10624" s="425">
        <v>52259</v>
      </c>
      <c r="B10624" s="12">
        <v>28</v>
      </c>
      <c r="C10624" s="426">
        <v>2.1222222222222222</v>
      </c>
      <c r="D10624" s="426">
        <v>26.529320000000002</v>
      </c>
      <c r="E10624" s="14">
        <v>3.3941364978127977</v>
      </c>
      <c r="F10624" s="14">
        <v>0</v>
      </c>
    </row>
    <row r="10625" spans="1:6" x14ac:dyDescent="0.3">
      <c r="A10625" s="425">
        <v>52260</v>
      </c>
      <c r="B10625" s="12">
        <v>29</v>
      </c>
      <c r="C10625" s="426">
        <v>4.9849999999999994</v>
      </c>
      <c r="D10625" s="426">
        <v>26.465888888888891</v>
      </c>
      <c r="E10625" s="14">
        <v>3.3682070110553153</v>
      </c>
      <c r="F10625" s="14">
        <v>0</v>
      </c>
    </row>
    <row r="10626" spans="1:6" x14ac:dyDescent="0.3">
      <c r="A10626" s="425">
        <v>52261</v>
      </c>
      <c r="B10626" s="12">
        <v>30</v>
      </c>
      <c r="C10626" s="426">
        <v>23.512499999999999</v>
      </c>
      <c r="D10626" s="426">
        <v>26.639400000000002</v>
      </c>
      <c r="E10626" s="14">
        <v>3.4395529659074855</v>
      </c>
      <c r="F10626" s="14">
        <v>0</v>
      </c>
    </row>
    <row r="10627" spans="1:6" x14ac:dyDescent="0.3">
      <c r="A10627" s="425">
        <v>52262</v>
      </c>
      <c r="B10627" s="12">
        <v>31</v>
      </c>
      <c r="C10627" s="426">
        <v>7.1099999999999994</v>
      </c>
      <c r="D10627" s="426">
        <v>26.398759999999999</v>
      </c>
      <c r="E10627" s="14">
        <v>3.3409570895002476</v>
      </c>
      <c r="F10627" s="14">
        <v>0</v>
      </c>
    </row>
    <row r="10628" spans="1:6" x14ac:dyDescent="0.3">
      <c r="A10628" s="425">
        <v>52263</v>
      </c>
      <c r="B10628" s="12">
        <v>32</v>
      </c>
      <c r="C10628" s="426">
        <v>12.071428571428571</v>
      </c>
      <c r="D10628" s="426">
        <v>26.398759999999999</v>
      </c>
      <c r="E10628" s="14">
        <v>3.3137948367400822</v>
      </c>
      <c r="F10628" s="14">
        <v>0</v>
      </c>
    </row>
    <row r="10629" spans="1:6" x14ac:dyDescent="0.3">
      <c r="A10629" s="425">
        <v>52264</v>
      </c>
      <c r="B10629" s="12">
        <v>33</v>
      </c>
      <c r="C10629" s="426">
        <v>16.84375</v>
      </c>
      <c r="D10629" s="426">
        <v>26.304040000000004</v>
      </c>
      <c r="E10629" s="14">
        <v>3.2759880825449814</v>
      </c>
      <c r="F10629" s="14">
        <v>0</v>
      </c>
    </row>
    <row r="10630" spans="1:6" x14ac:dyDescent="0.3">
      <c r="A10630" s="425">
        <v>52265</v>
      </c>
      <c r="B10630" s="12">
        <v>34</v>
      </c>
      <c r="C10630" s="426">
        <v>8.9500000000000011</v>
      </c>
      <c r="D10630" s="426">
        <v>26.457639999999998</v>
      </c>
      <c r="E10630" s="14">
        <v>3.3374914326724672</v>
      </c>
      <c r="F10630" s="14">
        <v>0</v>
      </c>
    </row>
    <row r="10631" spans="1:6" x14ac:dyDescent="0.3">
      <c r="A10631" s="425">
        <v>52266</v>
      </c>
      <c r="B10631" s="12">
        <v>35</v>
      </c>
      <c r="C10631" s="426">
        <v>3.4833333333333334</v>
      </c>
      <c r="D10631" s="426">
        <v>26.48836</v>
      </c>
      <c r="E10631" s="14">
        <v>3.349914383142397</v>
      </c>
      <c r="F10631" s="14">
        <v>0</v>
      </c>
    </row>
    <row r="10632" spans="1:6" x14ac:dyDescent="0.3">
      <c r="A10632" s="425">
        <v>52267</v>
      </c>
      <c r="B10632" s="12">
        <v>36</v>
      </c>
      <c r="C10632" s="426">
        <v>8.6</v>
      </c>
      <c r="D10632" s="426">
        <v>26.403880000000001</v>
      </c>
      <c r="E10632" s="14">
        <v>3.315849465378963</v>
      </c>
      <c r="F10632" s="14">
        <v>0</v>
      </c>
    </row>
    <row r="10633" spans="1:6" x14ac:dyDescent="0.3">
      <c r="A10633" s="425">
        <v>52268</v>
      </c>
      <c r="B10633" s="12">
        <v>37</v>
      </c>
      <c r="C10633" s="426">
        <v>5.5277777777777777</v>
      </c>
      <c r="D10633" s="426">
        <v>26.659880000000001</v>
      </c>
      <c r="E10633" s="14">
        <v>3.4200281414433102</v>
      </c>
      <c r="F10633" s="14">
        <v>0</v>
      </c>
    </row>
    <row r="10634" spans="1:6" x14ac:dyDescent="0.3">
      <c r="A10634" s="425">
        <v>52269</v>
      </c>
      <c r="B10634" s="12">
        <v>38</v>
      </c>
      <c r="C10634" s="426">
        <v>10.029999999999999</v>
      </c>
      <c r="D10634" s="426">
        <v>26.50628</v>
      </c>
      <c r="E10634" s="14">
        <v>3.3571799729257874</v>
      </c>
      <c r="F10634" s="14">
        <v>0</v>
      </c>
    </row>
    <row r="10635" spans="1:6" x14ac:dyDescent="0.3">
      <c r="A10635" s="425">
        <v>52270</v>
      </c>
      <c r="B10635" s="12">
        <v>39</v>
      </c>
      <c r="C10635" s="426">
        <v>10.78888888888889</v>
      </c>
      <c r="D10635" s="426">
        <v>26.508839999999999</v>
      </c>
      <c r="E10635" s="14">
        <v>3.3582190499716496</v>
      </c>
      <c r="F10635" s="14">
        <v>0</v>
      </c>
    </row>
    <row r="10636" spans="1:6" x14ac:dyDescent="0.3">
      <c r="A10636" s="425">
        <v>52271</v>
      </c>
      <c r="B10636" s="12">
        <v>40</v>
      </c>
      <c r="C10636" s="426">
        <v>6.58</v>
      </c>
      <c r="D10636" s="426">
        <v>26.542120000000004</v>
      </c>
      <c r="E10636" s="14">
        <v>3.3717529040419318</v>
      </c>
      <c r="F10636" s="14">
        <v>0</v>
      </c>
    </row>
    <row r="10637" spans="1:6" x14ac:dyDescent="0.3">
      <c r="A10637" s="425">
        <v>52272</v>
      </c>
      <c r="B10637" s="12">
        <v>41</v>
      </c>
      <c r="C10637" s="426">
        <v>6.5055555555555555</v>
      </c>
      <c r="D10637" s="426">
        <v>26.437159999999999</v>
      </c>
      <c r="E10637" s="14">
        <v>3.3292321462019645</v>
      </c>
      <c r="F10637" s="14">
        <v>0</v>
      </c>
    </row>
    <row r="10638" spans="1:6" x14ac:dyDescent="0.3">
      <c r="A10638" s="425">
        <v>52273</v>
      </c>
      <c r="B10638" s="12">
        <v>42</v>
      </c>
      <c r="C10638" s="426">
        <v>10.490000000000002</v>
      </c>
      <c r="D10638" s="426">
        <v>26.411559999999998</v>
      </c>
      <c r="E10638" s="14">
        <v>3.3189335303552912</v>
      </c>
      <c r="F10638" s="14">
        <v>0</v>
      </c>
    </row>
    <row r="10639" spans="1:6" x14ac:dyDescent="0.3">
      <c r="A10639" s="425">
        <v>52274</v>
      </c>
      <c r="B10639" s="12">
        <v>43</v>
      </c>
      <c r="C10639" s="426">
        <v>17.12777777777778</v>
      </c>
      <c r="D10639" s="426">
        <v>26.352679999999999</v>
      </c>
      <c r="E10639" s="14">
        <v>3.2953540715741592</v>
      </c>
      <c r="F10639" s="14">
        <v>0</v>
      </c>
    </row>
    <row r="10640" spans="1:6" x14ac:dyDescent="0.3">
      <c r="A10640" s="425">
        <v>52275</v>
      </c>
      <c r="B10640" s="12">
        <v>44</v>
      </c>
      <c r="C10640" s="426">
        <v>5.0250000000000004</v>
      </c>
      <c r="D10640" s="426">
        <v>26.401320000000002</v>
      </c>
      <c r="E10640" s="14">
        <v>3.3148220096089664</v>
      </c>
      <c r="F10640" s="14">
        <v>0</v>
      </c>
    </row>
    <row r="10641" spans="1:6" x14ac:dyDescent="0.3">
      <c r="A10641" s="425">
        <v>52276</v>
      </c>
      <c r="B10641" s="12">
        <v>45</v>
      </c>
      <c r="C10641" s="426">
        <v>17.324999999999999</v>
      </c>
      <c r="D10641" s="426">
        <v>26.377711111111111</v>
      </c>
      <c r="E10641" s="14">
        <v>3.3053599155901288</v>
      </c>
      <c r="F10641" s="14">
        <v>0</v>
      </c>
    </row>
    <row r="10642" spans="1:6" x14ac:dyDescent="0.3">
      <c r="A10642" s="425">
        <v>52277</v>
      </c>
      <c r="B10642" s="12">
        <v>46</v>
      </c>
      <c r="C10642" s="426">
        <v>1.9666666666666666</v>
      </c>
      <c r="D10642" s="426">
        <v>26.389088888888889</v>
      </c>
      <c r="E10642" s="14">
        <v>3.3099169585459203</v>
      </c>
      <c r="F10642" s="14">
        <v>0</v>
      </c>
    </row>
    <row r="10643" spans="1:6" x14ac:dyDescent="0.3">
      <c r="A10643" s="425">
        <v>52278</v>
      </c>
      <c r="B10643" s="12">
        <v>47</v>
      </c>
      <c r="C10643" s="426">
        <v>11.284999999999998</v>
      </c>
      <c r="D10643" s="426">
        <v>26.329640000000005</v>
      </c>
      <c r="E10643" s="14">
        <v>3.2861680109529412</v>
      </c>
      <c r="F10643" s="14">
        <v>0</v>
      </c>
    </row>
    <row r="10644" spans="1:6" x14ac:dyDescent="0.3">
      <c r="A10644" s="425">
        <v>52279</v>
      </c>
      <c r="B10644" s="12">
        <v>48</v>
      </c>
      <c r="C10644" s="426">
        <v>5.7700000000000005</v>
      </c>
      <c r="D10644" s="426">
        <v>26.283560000000001</v>
      </c>
      <c r="E10644" s="14">
        <v>3.2678644387754767</v>
      </c>
      <c r="F10644" s="14">
        <v>0</v>
      </c>
    </row>
    <row r="10645" spans="1:6" x14ac:dyDescent="0.3">
      <c r="A10645" s="425">
        <v>52280</v>
      </c>
      <c r="B10645" s="12">
        <v>49</v>
      </c>
      <c r="C10645" s="426">
        <v>14.875</v>
      </c>
      <c r="D10645" s="426">
        <v>26.311720000000001</v>
      </c>
      <c r="E10645" s="14">
        <v>3.279039099799665</v>
      </c>
      <c r="F10645" s="14">
        <v>0</v>
      </c>
    </row>
    <row r="10646" spans="1:6" x14ac:dyDescent="0.3">
      <c r="A10646" s="425">
        <v>52281</v>
      </c>
      <c r="B10646" s="12">
        <v>50</v>
      </c>
      <c r="C10646" s="426">
        <v>13.855</v>
      </c>
      <c r="D10646" s="426">
        <v>26.201640000000005</v>
      </c>
      <c r="E10646" s="14">
        <v>3.2355500206609391</v>
      </c>
      <c r="F10646" s="14">
        <v>0</v>
      </c>
    </row>
    <row r="10647" spans="1:6" x14ac:dyDescent="0.3">
      <c r="A10647" s="425">
        <v>52282</v>
      </c>
      <c r="B10647" s="12">
        <v>51</v>
      </c>
      <c r="C10647" s="426">
        <v>4.9666666666666668</v>
      </c>
      <c r="D10647" s="426">
        <v>26.48068</v>
      </c>
      <c r="E10647" s="14">
        <v>3.3468048162069746</v>
      </c>
      <c r="F10647" s="14">
        <v>0</v>
      </c>
    </row>
    <row r="10648" spans="1:6" x14ac:dyDescent="0.3">
      <c r="A10648" s="425">
        <v>52283</v>
      </c>
      <c r="B10648" s="12">
        <v>52</v>
      </c>
      <c r="C10648" s="426">
        <v>10.005555555555553</v>
      </c>
      <c r="D10648" s="426">
        <v>26.237480000000001</v>
      </c>
      <c r="E10648" s="14">
        <v>3.2496521386892354</v>
      </c>
      <c r="F10648" s="14">
        <v>0</v>
      </c>
    </row>
    <row r="10649" spans="1:6" x14ac:dyDescent="0.3">
      <c r="A10649" s="425">
        <v>52284</v>
      </c>
      <c r="B10649" s="12">
        <v>53</v>
      </c>
      <c r="C10649" s="426">
        <v>7.5650000000000004</v>
      </c>
      <c r="D10649" s="426">
        <v>26.47044</v>
      </c>
      <c r="E10649" s="14">
        <v>3.3426626987086192</v>
      </c>
      <c r="F10649" s="14">
        <v>0</v>
      </c>
    </row>
    <row r="10650" spans="1:6" x14ac:dyDescent="0.3">
      <c r="A10650" s="425">
        <v>52285</v>
      </c>
      <c r="B10650" s="12">
        <v>54</v>
      </c>
      <c r="C10650" s="426">
        <v>12.25</v>
      </c>
      <c r="D10650" s="426">
        <v>26.490919999999999</v>
      </c>
      <c r="E10650" s="14">
        <v>3.3509514729849936</v>
      </c>
      <c r="F10650" s="14">
        <v>0</v>
      </c>
    </row>
    <row r="10651" spans="1:6" x14ac:dyDescent="0.3">
      <c r="A10651" s="425">
        <v>52286</v>
      </c>
      <c r="B10651" s="12">
        <v>55</v>
      </c>
      <c r="C10651" s="426">
        <v>9.21875</v>
      </c>
      <c r="D10651" s="426">
        <v>26.513960000000004</v>
      </c>
      <c r="E10651" s="14">
        <v>3.360298056058276</v>
      </c>
      <c r="F10651" s="14">
        <v>0</v>
      </c>
    </row>
    <row r="10652" spans="1:6" x14ac:dyDescent="0.3">
      <c r="A10652" s="425">
        <v>52287</v>
      </c>
      <c r="B10652" s="12">
        <v>56</v>
      </c>
      <c r="C10652" s="426">
        <v>7.7111111111111104</v>
      </c>
      <c r="D10652" s="426">
        <v>26.593320000000002</v>
      </c>
      <c r="E10652" s="14">
        <v>3.392668065375716</v>
      </c>
      <c r="F10652" s="14">
        <v>0</v>
      </c>
    </row>
    <row r="10653" spans="1:6" x14ac:dyDescent="0.3">
      <c r="A10653" s="425">
        <v>52288</v>
      </c>
      <c r="B10653" s="12">
        <v>57</v>
      </c>
      <c r="C10653" s="426">
        <v>7.8250000000000002</v>
      </c>
      <c r="D10653" s="426">
        <v>26.577960000000004</v>
      </c>
      <c r="E10653" s="14">
        <v>3.3863815630015521</v>
      </c>
      <c r="F10653" s="14">
        <v>0</v>
      </c>
    </row>
    <row r="10654" spans="1:6" x14ac:dyDescent="0.3">
      <c r="A10654" s="425">
        <v>52289</v>
      </c>
      <c r="B10654" s="12">
        <v>58</v>
      </c>
      <c r="C10654" s="426">
        <v>7.3944444444444439</v>
      </c>
      <c r="D10654" s="426">
        <v>26.409000000000006</v>
      </c>
      <c r="E10654" s="14">
        <v>3.3179052257261641</v>
      </c>
      <c r="F10654" s="14">
        <v>0</v>
      </c>
    </row>
    <row r="10655" spans="1:6" x14ac:dyDescent="0.3">
      <c r="A10655" s="425">
        <v>52290</v>
      </c>
      <c r="B10655" s="12">
        <v>59</v>
      </c>
      <c r="C10655" s="426">
        <v>9.0055555555555546</v>
      </c>
      <c r="D10655" s="426">
        <v>26.542120000000004</v>
      </c>
      <c r="E10655" s="14">
        <v>3.3717529040419318</v>
      </c>
      <c r="F10655" s="14">
        <v>0</v>
      </c>
    </row>
    <row r="10656" spans="1:6" x14ac:dyDescent="0.3">
      <c r="A10656" s="425">
        <v>52291</v>
      </c>
      <c r="B10656" s="12">
        <v>60</v>
      </c>
      <c r="C10656" s="426">
        <v>10.668749999999999</v>
      </c>
      <c r="D10656" s="426">
        <v>26.48836</v>
      </c>
      <c r="E10656" s="14">
        <v>3.3224560685264759</v>
      </c>
      <c r="F10656" s="14">
        <v>0</v>
      </c>
    </row>
    <row r="10657" spans="1:6" x14ac:dyDescent="0.3">
      <c r="A10657" s="425">
        <v>52292</v>
      </c>
      <c r="B10657" s="12">
        <v>61</v>
      </c>
      <c r="C10657" s="426">
        <v>13.237500000000001</v>
      </c>
      <c r="D10657" s="426">
        <v>26.411559999999998</v>
      </c>
      <c r="E10657" s="14">
        <v>3.2917291571556584</v>
      </c>
      <c r="F10657" s="14">
        <v>0</v>
      </c>
    </row>
    <row r="10658" spans="1:6" x14ac:dyDescent="0.3">
      <c r="A10658" s="425">
        <v>52293</v>
      </c>
      <c r="B10658" s="12">
        <v>62</v>
      </c>
      <c r="C10658" s="426">
        <v>13.399999999999999</v>
      </c>
      <c r="D10658" s="426">
        <v>26.096679999999999</v>
      </c>
      <c r="E10658" s="14">
        <v>3.1683823955380843</v>
      </c>
      <c r="F10658" s="14">
        <v>0</v>
      </c>
    </row>
    <row r="10659" spans="1:6" x14ac:dyDescent="0.3">
      <c r="A10659" s="425">
        <v>52294</v>
      </c>
      <c r="B10659" s="12">
        <v>63</v>
      </c>
      <c r="C10659" s="426">
        <v>11.177777777777779</v>
      </c>
      <c r="D10659" s="426">
        <v>26.209320000000002</v>
      </c>
      <c r="E10659" s="14">
        <v>3.2120216329933178</v>
      </c>
      <c r="F10659" s="14">
        <v>0</v>
      </c>
    </row>
    <row r="10660" spans="1:6" x14ac:dyDescent="0.3">
      <c r="A10660" s="425">
        <v>52295</v>
      </c>
      <c r="B10660" s="12">
        <v>64</v>
      </c>
      <c r="C10660" s="426">
        <v>8.9050000000000011</v>
      </c>
      <c r="D10660" s="426">
        <v>26.362920000000003</v>
      </c>
      <c r="E10660" s="14">
        <v>3.2723994828205978</v>
      </c>
      <c r="F10660" s="14">
        <v>0</v>
      </c>
    </row>
    <row r="10661" spans="1:6" x14ac:dyDescent="0.3">
      <c r="A10661" s="425">
        <v>52296</v>
      </c>
      <c r="B10661" s="12">
        <v>65</v>
      </c>
      <c r="C10661" s="426">
        <v>2.7571428571428571</v>
      </c>
      <c r="D10661" s="426">
        <v>26.588200000000001</v>
      </c>
      <c r="E10661" s="14">
        <v>3.3627798564298299</v>
      </c>
      <c r="F10661" s="14">
        <v>0</v>
      </c>
    </row>
    <row r="10662" spans="1:6" x14ac:dyDescent="0.3">
      <c r="A10662" s="425">
        <v>52297</v>
      </c>
      <c r="B10662" s="12">
        <v>66</v>
      </c>
      <c r="C10662" s="426">
        <v>15.13125</v>
      </c>
      <c r="D10662" s="426">
        <v>26.401320000000002</v>
      </c>
      <c r="E10662" s="14">
        <v>3.287651337399057</v>
      </c>
      <c r="F10662" s="14">
        <v>0</v>
      </c>
    </row>
    <row r="10663" spans="1:6" x14ac:dyDescent="0.3">
      <c r="A10663" s="425">
        <v>52298</v>
      </c>
      <c r="B10663" s="12">
        <v>67</v>
      </c>
      <c r="C10663" s="426">
        <v>17.407142857142855</v>
      </c>
      <c r="D10663" s="426">
        <v>26.4602</v>
      </c>
      <c r="E10663" s="14">
        <v>3.3111601588419477</v>
      </c>
      <c r="F10663" s="14">
        <v>0</v>
      </c>
    </row>
    <row r="10664" spans="1:6" x14ac:dyDescent="0.3">
      <c r="A10664" s="425">
        <v>52299</v>
      </c>
      <c r="B10664" s="12">
        <v>68</v>
      </c>
      <c r="C10664" s="426">
        <v>0.99375000000000002</v>
      </c>
      <c r="D10664" s="426">
        <v>26.595880000000001</v>
      </c>
      <c r="E10664" s="14">
        <v>3.3658994616454625</v>
      </c>
      <c r="F10664" s="14">
        <v>0</v>
      </c>
    </row>
    <row r="10665" spans="1:6" x14ac:dyDescent="0.3">
      <c r="A10665" s="425">
        <v>52300</v>
      </c>
      <c r="B10665" s="12">
        <v>69</v>
      </c>
      <c r="C10665" s="426">
        <v>2.0874999999999999</v>
      </c>
      <c r="D10665" s="426">
        <v>26.501159999999999</v>
      </c>
      <c r="E10665" s="14">
        <v>3.3276018291365066</v>
      </c>
      <c r="F10665" s="14">
        <v>0</v>
      </c>
    </row>
    <row r="10666" spans="1:6" x14ac:dyDescent="0.3">
      <c r="A10666" s="425">
        <v>52301</v>
      </c>
      <c r="B10666" s="12">
        <v>70</v>
      </c>
      <c r="C10666" s="426">
        <v>15.242857142857144</v>
      </c>
      <c r="D10666" s="426">
        <v>26.429480000000002</v>
      </c>
      <c r="E10666" s="14">
        <v>3.2988761491029455</v>
      </c>
      <c r="F10666" s="14">
        <v>0</v>
      </c>
    </row>
    <row r="10667" spans="1:6" x14ac:dyDescent="0.3">
      <c r="A10667" s="425">
        <v>52302</v>
      </c>
      <c r="B10667" s="12">
        <v>71</v>
      </c>
      <c r="C10667" s="426">
        <v>13.154999999999998</v>
      </c>
      <c r="D10667" s="426">
        <v>26.117159999999998</v>
      </c>
      <c r="E10667" s="14">
        <v>3.1762767773521445</v>
      </c>
      <c r="F10667" s="14">
        <v>0</v>
      </c>
    </row>
    <row r="10668" spans="1:6" x14ac:dyDescent="0.3">
      <c r="A10668" s="425">
        <v>52303</v>
      </c>
      <c r="B10668" s="12">
        <v>72</v>
      </c>
      <c r="C10668" s="426">
        <v>24.745000000000001</v>
      </c>
      <c r="D10668" s="426">
        <v>26.408999999999999</v>
      </c>
      <c r="E10668" s="14">
        <v>3.290709281252997</v>
      </c>
      <c r="F10668" s="14">
        <v>0</v>
      </c>
    </row>
    <row r="10669" spans="1:6" x14ac:dyDescent="0.3">
      <c r="A10669" s="425">
        <v>52304</v>
      </c>
      <c r="B10669" s="12">
        <v>73</v>
      </c>
      <c r="C10669" s="426">
        <v>20.672222222222224</v>
      </c>
      <c r="D10669" s="426">
        <v>26.133088888888892</v>
      </c>
      <c r="E10669" s="14">
        <v>3.182429139166886</v>
      </c>
      <c r="F10669" s="14">
        <v>0</v>
      </c>
    </row>
    <row r="10670" spans="1:6" x14ac:dyDescent="0.3">
      <c r="A10670" s="425">
        <v>52305</v>
      </c>
      <c r="B10670" s="12">
        <v>74</v>
      </c>
      <c r="C10670" s="426">
        <v>21.758333333333336</v>
      </c>
      <c r="D10670" s="426">
        <v>26.554066666666671</v>
      </c>
      <c r="E10670" s="14">
        <v>3.3489456910952109</v>
      </c>
      <c r="F10670" s="14">
        <v>0</v>
      </c>
    </row>
    <row r="10671" spans="1:6" x14ac:dyDescent="0.3">
      <c r="A10671" s="425">
        <v>52306</v>
      </c>
      <c r="B10671" s="12">
        <v>75</v>
      </c>
      <c r="C10671" s="426">
        <v>8.1624999999999996</v>
      </c>
      <c r="D10671" s="426">
        <v>26.571133333333336</v>
      </c>
      <c r="E10671" s="14">
        <v>3.3558565007513397</v>
      </c>
      <c r="F10671" s="14">
        <v>0</v>
      </c>
    </row>
    <row r="10672" spans="1:6" x14ac:dyDescent="0.3">
      <c r="A10672" s="425">
        <v>52307</v>
      </c>
      <c r="B10672" s="12">
        <v>76</v>
      </c>
      <c r="C10672" s="426">
        <v>8.1444444444444439</v>
      </c>
      <c r="D10672" s="426">
        <v>26.704822222222223</v>
      </c>
      <c r="E10672" s="14">
        <v>3.4104258309531628</v>
      </c>
      <c r="F10672" s="14">
        <v>0</v>
      </c>
    </row>
    <row r="10673" spans="1:6" x14ac:dyDescent="0.3">
      <c r="A10673" s="425">
        <v>52308</v>
      </c>
      <c r="B10673" s="12">
        <v>77</v>
      </c>
      <c r="C10673" s="426">
        <v>5.6333333333333337</v>
      </c>
      <c r="D10673" s="426">
        <v>26.5626</v>
      </c>
      <c r="E10673" s="14">
        <v>3.3523995281445873</v>
      </c>
      <c r="F10673" s="14">
        <v>0</v>
      </c>
    </row>
    <row r="10674" spans="1:6" x14ac:dyDescent="0.3">
      <c r="A10674" s="425">
        <v>52309</v>
      </c>
      <c r="B10674" s="12">
        <v>78</v>
      </c>
      <c r="C10674" s="426">
        <v>7.6388888888888875</v>
      </c>
      <c r="D10674" s="426">
        <v>26.591044444444446</v>
      </c>
      <c r="E10674" s="14">
        <v>3.363934969327588</v>
      </c>
      <c r="F10674" s="14">
        <v>0</v>
      </c>
    </row>
    <row r="10675" spans="1:6" x14ac:dyDescent="0.3">
      <c r="A10675" s="425">
        <v>52310</v>
      </c>
      <c r="B10675" s="12">
        <v>79</v>
      </c>
      <c r="C10675" s="426">
        <v>7.8611111111111107</v>
      </c>
      <c r="D10675" s="426">
        <v>26.480111111111114</v>
      </c>
      <c r="E10675" s="14">
        <v>3.3191436403212284</v>
      </c>
      <c r="F10675" s="14">
        <v>0</v>
      </c>
    </row>
    <row r="10676" spans="1:6" x14ac:dyDescent="0.3">
      <c r="A10676" s="425">
        <v>52311</v>
      </c>
      <c r="B10676" s="12">
        <v>80</v>
      </c>
      <c r="C10676" s="426">
        <v>19.727777777777781</v>
      </c>
      <c r="D10676" s="426">
        <v>26.448822222222226</v>
      </c>
      <c r="E10676" s="14">
        <v>3.3066058070252335</v>
      </c>
      <c r="F10676" s="14">
        <v>0</v>
      </c>
    </row>
    <row r="10677" spans="1:6" x14ac:dyDescent="0.3">
      <c r="A10677" s="425">
        <v>52312</v>
      </c>
      <c r="B10677" s="12">
        <v>81</v>
      </c>
      <c r="C10677" s="426">
        <v>21.9375</v>
      </c>
      <c r="D10677" s="426">
        <v>26.229800000000004</v>
      </c>
      <c r="E10677" s="14">
        <v>3.2200139329365824</v>
      </c>
      <c r="F10677" s="14">
        <v>0</v>
      </c>
    </row>
    <row r="10678" spans="1:6" x14ac:dyDescent="0.3">
      <c r="A10678" s="425">
        <v>52313</v>
      </c>
      <c r="B10678" s="12">
        <v>82</v>
      </c>
      <c r="C10678" s="426">
        <v>12.483333333333333</v>
      </c>
      <c r="D10678" s="426">
        <v>26.539844444444448</v>
      </c>
      <c r="E10678" s="14">
        <v>3.343196261341701</v>
      </c>
      <c r="F10678" s="14">
        <v>0</v>
      </c>
    </row>
    <row r="10679" spans="1:6" x14ac:dyDescent="0.3">
      <c r="A10679" s="425">
        <v>52314</v>
      </c>
      <c r="B10679" s="12">
        <v>83</v>
      </c>
      <c r="C10679" s="426">
        <v>1.51</v>
      </c>
      <c r="D10679" s="426">
        <v>26.448822222222223</v>
      </c>
      <c r="E10679" s="14">
        <v>3.3066058070252335</v>
      </c>
      <c r="F10679" s="14">
        <v>0</v>
      </c>
    </row>
    <row r="10680" spans="1:6" x14ac:dyDescent="0.3">
      <c r="A10680" s="425">
        <v>52315</v>
      </c>
      <c r="B10680" s="12">
        <v>84</v>
      </c>
      <c r="C10680" s="426">
        <v>6.1111111111111107</v>
      </c>
      <c r="D10680" s="426">
        <v>26.497177777777779</v>
      </c>
      <c r="E10680" s="14">
        <v>3.3260001716164043</v>
      </c>
      <c r="F10680" s="14">
        <v>0</v>
      </c>
    </row>
    <row r="10681" spans="1:6" x14ac:dyDescent="0.3">
      <c r="A10681" s="425">
        <v>52316</v>
      </c>
      <c r="B10681" s="12">
        <v>85</v>
      </c>
      <c r="C10681" s="426">
        <v>5.625</v>
      </c>
      <c r="D10681" s="426">
        <v>26.610955555555556</v>
      </c>
      <c r="E10681" s="14">
        <v>3.3720305264747359</v>
      </c>
      <c r="F10681" s="14">
        <v>0</v>
      </c>
    </row>
    <row r="10682" spans="1:6" x14ac:dyDescent="0.3">
      <c r="A10682" s="425">
        <v>52317</v>
      </c>
      <c r="B10682" s="12">
        <v>86</v>
      </c>
      <c r="C10682" s="426">
        <v>9.7833333333333332</v>
      </c>
      <c r="D10682" s="426">
        <v>26.463044444444449</v>
      </c>
      <c r="E10682" s="14">
        <v>3.31229961452896</v>
      </c>
      <c r="F10682" s="14">
        <v>0</v>
      </c>
    </row>
    <row r="10683" spans="1:6" x14ac:dyDescent="0.3">
      <c r="A10683" s="425">
        <v>52318</v>
      </c>
      <c r="B10683" s="12">
        <v>87</v>
      </c>
      <c r="C10683" s="426">
        <v>0.35000000000000003</v>
      </c>
      <c r="D10683" s="426">
        <v>26.511400000000002</v>
      </c>
      <c r="E10683" s="14">
        <v>3.3317235059989345</v>
      </c>
      <c r="F10683" s="14">
        <v>0</v>
      </c>
    </row>
    <row r="10684" spans="1:6" x14ac:dyDescent="0.3">
      <c r="A10684" s="425">
        <v>52319</v>
      </c>
      <c r="B10684" s="12">
        <v>88</v>
      </c>
      <c r="C10684" s="426">
        <v>11.795000000000002</v>
      </c>
      <c r="D10684" s="426">
        <v>26.5626</v>
      </c>
      <c r="E10684" s="14">
        <v>3.3523995281445873</v>
      </c>
      <c r="F10684" s="14">
        <v>0</v>
      </c>
    </row>
    <row r="10685" spans="1:6" x14ac:dyDescent="0.3">
      <c r="A10685" s="425">
        <v>52320</v>
      </c>
      <c r="B10685" s="12">
        <v>89</v>
      </c>
      <c r="C10685" s="426">
        <v>4.21</v>
      </c>
      <c r="D10685" s="426">
        <v>26.608111111111114</v>
      </c>
      <c r="E10685" s="14">
        <v>3.3708729716157024</v>
      </c>
      <c r="F10685" s="14">
        <v>0</v>
      </c>
    </row>
    <row r="10686" spans="1:6" x14ac:dyDescent="0.3">
      <c r="A10686" s="425">
        <v>52321</v>
      </c>
      <c r="B10686" s="12">
        <v>90</v>
      </c>
      <c r="C10686" s="426">
        <v>2.8</v>
      </c>
      <c r="D10686" s="426">
        <v>26.426066666666671</v>
      </c>
      <c r="E10686" s="14">
        <v>3.2975137565263752</v>
      </c>
      <c r="F10686" s="14">
        <v>0</v>
      </c>
    </row>
    <row r="10687" spans="1:6" x14ac:dyDescent="0.3">
      <c r="A10687" s="425">
        <v>52322</v>
      </c>
      <c r="B10687" s="12">
        <v>91</v>
      </c>
      <c r="C10687" s="426">
        <v>7.9111111111111097</v>
      </c>
      <c r="D10687" s="426">
        <v>26.650777777777776</v>
      </c>
      <c r="E10687" s="14">
        <v>3.3602706987788382</v>
      </c>
      <c r="F10687" s="14">
        <v>0</v>
      </c>
    </row>
    <row r="10688" spans="1:6" x14ac:dyDescent="0.3">
      <c r="A10688" s="425">
        <v>52323</v>
      </c>
      <c r="B10688" s="12">
        <v>92</v>
      </c>
      <c r="C10688" s="426">
        <v>5.4562499999999998</v>
      </c>
      <c r="D10688" s="426">
        <v>26.579666666666668</v>
      </c>
      <c r="E10688" s="14">
        <v>3.3315536626747968</v>
      </c>
      <c r="F10688" s="14">
        <v>0</v>
      </c>
    </row>
    <row r="10689" spans="1:6" x14ac:dyDescent="0.3">
      <c r="A10689" s="425">
        <v>52324</v>
      </c>
      <c r="B10689" s="12">
        <v>93</v>
      </c>
      <c r="C10689" s="426">
        <v>4.3187499999999996</v>
      </c>
      <c r="D10689" s="426">
        <v>26.596733333333333</v>
      </c>
      <c r="E10689" s="14">
        <v>3.3384260245262194</v>
      </c>
      <c r="F10689" s="14">
        <v>0</v>
      </c>
    </row>
    <row r="10690" spans="1:6" x14ac:dyDescent="0.3">
      <c r="A10690" s="425">
        <v>52325</v>
      </c>
      <c r="B10690" s="12">
        <v>94</v>
      </c>
      <c r="C10690" s="426">
        <v>2.916666666666667</v>
      </c>
      <c r="D10690" s="426">
        <v>26.42037777777778</v>
      </c>
      <c r="E10690" s="14">
        <v>3.2680107884213543</v>
      </c>
      <c r="F10690" s="14">
        <v>0</v>
      </c>
    </row>
    <row r="10691" spans="1:6" x14ac:dyDescent="0.3">
      <c r="A10691" s="425">
        <v>52326</v>
      </c>
      <c r="B10691" s="12">
        <v>95</v>
      </c>
      <c r="C10691" s="426">
        <v>10.293749999999999</v>
      </c>
      <c r="D10691" s="426">
        <v>26.573977777777777</v>
      </c>
      <c r="E10691" s="14">
        <v>3.3292656415616806</v>
      </c>
      <c r="F10691" s="14">
        <v>0</v>
      </c>
    </row>
    <row r="10692" spans="1:6" x14ac:dyDescent="0.3">
      <c r="A10692" s="425">
        <v>52327</v>
      </c>
      <c r="B10692" s="12">
        <v>96</v>
      </c>
      <c r="C10692" s="426">
        <v>13.434999999999999</v>
      </c>
      <c r="D10692" s="426">
        <v>26.511400000000002</v>
      </c>
      <c r="E10692" s="14">
        <v>3.3041886009906789</v>
      </c>
      <c r="F10692" s="14">
        <v>0</v>
      </c>
    </row>
    <row r="10693" spans="1:6" x14ac:dyDescent="0.3">
      <c r="A10693" s="425">
        <v>52328</v>
      </c>
      <c r="B10693" s="12">
        <v>97</v>
      </c>
      <c r="C10693" s="426">
        <v>8.8062499999999986</v>
      </c>
      <c r="D10693" s="426">
        <v>26.29237777777778</v>
      </c>
      <c r="E10693" s="14">
        <v>3.2177310568444679</v>
      </c>
      <c r="F10693" s="14">
        <v>0</v>
      </c>
    </row>
    <row r="10694" spans="1:6" x14ac:dyDescent="0.3">
      <c r="A10694" s="425">
        <v>52329</v>
      </c>
      <c r="B10694" s="12">
        <v>98</v>
      </c>
      <c r="C10694" s="426">
        <v>13.922222222222222</v>
      </c>
      <c r="D10694" s="426">
        <v>26.400466666666667</v>
      </c>
      <c r="E10694" s="14">
        <v>3.2601438562824567</v>
      </c>
      <c r="F10694" s="14">
        <v>0</v>
      </c>
    </row>
    <row r="10695" spans="1:6" x14ac:dyDescent="0.3">
      <c r="A10695" s="425">
        <v>52330</v>
      </c>
      <c r="B10695" s="12">
        <v>99</v>
      </c>
      <c r="C10695" s="426">
        <v>5.1333333333333337</v>
      </c>
      <c r="D10695" s="426">
        <v>26.061977777777777</v>
      </c>
      <c r="E10695" s="14">
        <v>3.1289715764186097</v>
      </c>
      <c r="F10695" s="14">
        <v>0</v>
      </c>
    </row>
    <row r="10696" spans="1:6" x14ac:dyDescent="0.3">
      <c r="A10696" s="425">
        <v>52331</v>
      </c>
      <c r="B10696" s="12">
        <v>100</v>
      </c>
      <c r="C10696" s="426">
        <v>9.5749999999999993</v>
      </c>
      <c r="D10696" s="426">
        <v>26.201355555555558</v>
      </c>
      <c r="E10696" s="14">
        <v>3.1823983469223576</v>
      </c>
      <c r="F10696" s="14">
        <v>0</v>
      </c>
    </row>
    <row r="10697" spans="1:6" x14ac:dyDescent="0.3">
      <c r="A10697" s="425">
        <v>52332</v>
      </c>
      <c r="B10697" s="12">
        <v>101</v>
      </c>
      <c r="C10697" s="426">
        <v>9.1222222222222218</v>
      </c>
      <c r="D10697" s="426">
        <v>26.531311111111116</v>
      </c>
      <c r="E10697" s="14">
        <v>3.3121495350152972</v>
      </c>
      <c r="F10697" s="14">
        <v>0</v>
      </c>
    </row>
    <row r="10698" spans="1:6" x14ac:dyDescent="0.3">
      <c r="A10698" s="425">
        <v>52333</v>
      </c>
      <c r="B10698" s="12">
        <v>102</v>
      </c>
      <c r="C10698" s="426">
        <v>7.4149999999999991</v>
      </c>
      <c r="D10698" s="426">
        <v>26.44028888888889</v>
      </c>
      <c r="E10698" s="14">
        <v>3.2758945652759119</v>
      </c>
      <c r="F10698" s="14">
        <v>0</v>
      </c>
    </row>
    <row r="10699" spans="1:6" x14ac:dyDescent="0.3">
      <c r="A10699" s="425">
        <v>52334</v>
      </c>
      <c r="B10699" s="12">
        <v>103</v>
      </c>
      <c r="C10699" s="426">
        <v>7.1166666666666663</v>
      </c>
      <c r="D10699" s="426">
        <v>26.534155555555557</v>
      </c>
      <c r="E10699" s="14">
        <v>3.3132881915556802</v>
      </c>
      <c r="F10699" s="14">
        <v>0</v>
      </c>
    </row>
    <row r="10700" spans="1:6" x14ac:dyDescent="0.3">
      <c r="A10700" s="425">
        <v>52335</v>
      </c>
      <c r="B10700" s="12">
        <v>104</v>
      </c>
      <c r="C10700" s="426">
        <v>2.5812499999999998</v>
      </c>
      <c r="D10700" s="426">
        <v>26.5626</v>
      </c>
      <c r="E10700" s="14">
        <v>3.3246937469202513</v>
      </c>
      <c r="F10700" s="14">
        <v>0</v>
      </c>
    </row>
    <row r="10701" spans="1:6" x14ac:dyDescent="0.3">
      <c r="A10701" s="425">
        <v>52336</v>
      </c>
      <c r="B10701" s="12">
        <v>105</v>
      </c>
      <c r="C10701" s="426">
        <v>9.2187499999999982</v>
      </c>
      <c r="D10701" s="426">
        <v>26.44028888888889</v>
      </c>
      <c r="E10701" s="14">
        <v>3.2758945652759119</v>
      </c>
      <c r="F10701" s="14">
        <v>0</v>
      </c>
    </row>
    <row r="10702" spans="1:6" x14ac:dyDescent="0.3">
      <c r="A10702" s="425">
        <v>52337</v>
      </c>
      <c r="B10702" s="12">
        <v>106</v>
      </c>
      <c r="C10702" s="426">
        <v>10.08888888888889</v>
      </c>
      <c r="D10702" s="426">
        <v>26.383400000000002</v>
      </c>
      <c r="E10702" s="14">
        <v>3.2534141695039991</v>
      </c>
      <c r="F10702" s="14">
        <v>0</v>
      </c>
    </row>
    <row r="10703" spans="1:6" x14ac:dyDescent="0.3">
      <c r="A10703" s="425">
        <v>52338</v>
      </c>
      <c r="B10703" s="12">
        <v>107</v>
      </c>
      <c r="C10703" s="426">
        <v>9.7687499999999989</v>
      </c>
      <c r="D10703" s="426">
        <v>26.431755555555554</v>
      </c>
      <c r="E10703" s="14">
        <v>3.2725137403783506</v>
      </c>
      <c r="F10703" s="14">
        <v>0</v>
      </c>
    </row>
    <row r="10704" spans="1:6" x14ac:dyDescent="0.3">
      <c r="A10704" s="425">
        <v>52339</v>
      </c>
      <c r="B10704" s="12">
        <v>108</v>
      </c>
      <c r="C10704" s="426">
        <v>6.15</v>
      </c>
      <c r="D10704" s="426">
        <v>26.622333333333337</v>
      </c>
      <c r="E10704" s="14">
        <v>3.3487579201791542</v>
      </c>
      <c r="F10704" s="14">
        <v>0</v>
      </c>
    </row>
    <row r="10705" spans="1:6" x14ac:dyDescent="0.3">
      <c r="A10705" s="425">
        <v>52340</v>
      </c>
      <c r="B10705" s="12">
        <v>109</v>
      </c>
      <c r="C10705" s="426">
        <v>4.9222222222222225</v>
      </c>
      <c r="D10705" s="426">
        <v>26.471577777777778</v>
      </c>
      <c r="E10705" s="14">
        <v>3.2883174195499554</v>
      </c>
      <c r="F10705" s="14">
        <v>0</v>
      </c>
    </row>
    <row r="10706" spans="1:6" x14ac:dyDescent="0.3">
      <c r="A10706" s="425">
        <v>52341</v>
      </c>
      <c r="B10706" s="12">
        <v>110</v>
      </c>
      <c r="C10706" s="426">
        <v>1.3875</v>
      </c>
      <c r="D10706" s="426">
        <v>26.531311111111112</v>
      </c>
      <c r="E10706" s="14">
        <v>3.3121495350152963</v>
      </c>
      <c r="F10706" s="14">
        <v>0</v>
      </c>
    </row>
    <row r="10707" spans="1:6" x14ac:dyDescent="0.3">
      <c r="A10707" s="425">
        <v>52342</v>
      </c>
      <c r="B10707" s="12">
        <v>111</v>
      </c>
      <c r="C10707" s="426">
        <v>2.2624999999999997</v>
      </c>
      <c r="D10707" s="426">
        <v>26.500022222222224</v>
      </c>
      <c r="E10707" s="14">
        <v>3.2996470841447385</v>
      </c>
      <c r="F10707" s="14">
        <v>0</v>
      </c>
    </row>
    <row r="10708" spans="1:6" x14ac:dyDescent="0.3">
      <c r="A10708" s="425">
        <v>52343</v>
      </c>
      <c r="B10708" s="12">
        <v>112</v>
      </c>
      <c r="C10708" s="426">
        <v>2.8444444444444446</v>
      </c>
      <c r="D10708" s="426">
        <v>26.42037777777778</v>
      </c>
      <c r="E10708" s="14">
        <v>3.2680107884213543</v>
      </c>
      <c r="F10708" s="14">
        <v>0</v>
      </c>
    </row>
    <row r="10709" spans="1:6" x14ac:dyDescent="0.3">
      <c r="A10709" s="425">
        <v>52344</v>
      </c>
      <c r="B10709" s="12">
        <v>113</v>
      </c>
      <c r="C10709" s="426">
        <v>3.2937499999999997</v>
      </c>
      <c r="D10709" s="426">
        <v>26.297000000000001</v>
      </c>
      <c r="E10709" s="14">
        <v>3.2195346350329568</v>
      </c>
      <c r="F10709" s="14">
        <v>0</v>
      </c>
    </row>
    <row r="10710" spans="1:6" x14ac:dyDescent="0.3">
      <c r="A10710" s="425">
        <v>52345</v>
      </c>
      <c r="B10710" s="12">
        <v>114</v>
      </c>
      <c r="C10710" s="426">
        <v>5.2555555555555555</v>
      </c>
      <c r="D10710" s="426">
        <v>26.2746</v>
      </c>
      <c r="E10710" s="14">
        <v>3.2108026374170966</v>
      </c>
      <c r="F10710" s="14">
        <v>0</v>
      </c>
    </row>
    <row r="10711" spans="1:6" x14ac:dyDescent="0.3">
      <c r="A10711" s="425">
        <v>52346</v>
      </c>
      <c r="B10711" s="12">
        <v>115</v>
      </c>
      <c r="C10711" s="426">
        <v>11.56111111111111</v>
      </c>
      <c r="D10711" s="426">
        <v>26.343577777777778</v>
      </c>
      <c r="E10711" s="14">
        <v>3.2377596179196999</v>
      </c>
      <c r="F10711" s="14">
        <v>0</v>
      </c>
    </row>
    <row r="10712" spans="1:6" x14ac:dyDescent="0.3">
      <c r="A10712" s="425">
        <v>52347</v>
      </c>
      <c r="B10712" s="12">
        <v>116</v>
      </c>
      <c r="C10712" s="426">
        <v>15.722222222222221</v>
      </c>
      <c r="D10712" s="426">
        <v>26.287399999999998</v>
      </c>
      <c r="E10712" s="14">
        <v>3.2157897523991839</v>
      </c>
      <c r="F10712" s="14">
        <v>0</v>
      </c>
    </row>
    <row r="10713" spans="1:6" x14ac:dyDescent="0.3">
      <c r="A10713" s="425">
        <v>52348</v>
      </c>
      <c r="B10713" s="12">
        <v>117</v>
      </c>
      <c r="C10713" s="426">
        <v>4.7222222222222223</v>
      </c>
      <c r="D10713" s="426">
        <v>26.340733333333336</v>
      </c>
      <c r="E10713" s="14">
        <v>3.2366440079772341</v>
      </c>
      <c r="F10713" s="14">
        <v>0</v>
      </c>
    </row>
    <row r="10714" spans="1:6" x14ac:dyDescent="0.3">
      <c r="A10714" s="425">
        <v>52349</v>
      </c>
      <c r="B10714" s="12">
        <v>118</v>
      </c>
      <c r="C10714" s="426">
        <v>8.6785714285714288</v>
      </c>
      <c r="D10714" s="426">
        <v>26.280999999999999</v>
      </c>
      <c r="E10714" s="14">
        <v>3.2132953290947079</v>
      </c>
      <c r="F10714" s="14">
        <v>0</v>
      </c>
    </row>
    <row r="10715" spans="1:6" x14ac:dyDescent="0.3">
      <c r="A10715" s="425">
        <v>52350</v>
      </c>
      <c r="B10715" s="12">
        <v>119</v>
      </c>
      <c r="C10715" s="426">
        <v>4.04</v>
      </c>
      <c r="D10715" s="426">
        <v>26.421800000000001</v>
      </c>
      <c r="E10715" s="14">
        <v>3.2685733565715216</v>
      </c>
      <c r="F10715" s="14">
        <v>0</v>
      </c>
    </row>
    <row r="10716" spans="1:6" x14ac:dyDescent="0.3">
      <c r="A10716" s="425">
        <v>52351</v>
      </c>
      <c r="B10716" s="12">
        <v>120</v>
      </c>
      <c r="C10716" s="426">
        <v>4.2666666666666657</v>
      </c>
      <c r="D10716" s="426">
        <v>26.329355555555559</v>
      </c>
      <c r="E10716" s="14">
        <v>3.2321849957355804</v>
      </c>
      <c r="F10716" s="14">
        <v>0</v>
      </c>
    </row>
    <row r="10717" spans="1:6" x14ac:dyDescent="0.3">
      <c r="A10717" s="425">
        <v>52352</v>
      </c>
      <c r="B10717" s="12">
        <v>121</v>
      </c>
      <c r="C10717" s="426">
        <v>3.0562500000000004</v>
      </c>
      <c r="D10717" s="426">
        <v>26.494333333333334</v>
      </c>
      <c r="E10717" s="14">
        <v>3.2699002410673761</v>
      </c>
      <c r="F10717" s="14">
        <v>0</v>
      </c>
    </row>
    <row r="10718" spans="1:6" x14ac:dyDescent="0.3">
      <c r="A10718" s="425">
        <v>52353</v>
      </c>
      <c r="B10718" s="12">
        <v>122</v>
      </c>
      <c r="C10718" s="426">
        <v>8.1187500000000004</v>
      </c>
      <c r="D10718" s="426">
        <v>26.278155555555557</v>
      </c>
      <c r="E10718" s="14">
        <v>3.1854190252665346</v>
      </c>
      <c r="F10718" s="14">
        <v>0</v>
      </c>
    </row>
    <row r="10719" spans="1:6" x14ac:dyDescent="0.3">
      <c r="A10719" s="425">
        <v>52354</v>
      </c>
      <c r="B10719" s="12">
        <v>123</v>
      </c>
      <c r="C10719" s="426">
        <v>5.9499999999999993</v>
      </c>
      <c r="D10719" s="426">
        <v>26.565444444444445</v>
      </c>
      <c r="E10719" s="14">
        <v>3.2981209005344119</v>
      </c>
      <c r="F10719" s="14">
        <v>0</v>
      </c>
    </row>
    <row r="10720" spans="1:6" x14ac:dyDescent="0.3">
      <c r="A10720" s="425">
        <v>52355</v>
      </c>
      <c r="B10720" s="12">
        <v>124</v>
      </c>
      <c r="C10720" s="426">
        <v>5.6187500000000004</v>
      </c>
      <c r="D10720" s="426">
        <v>26.599577777777782</v>
      </c>
      <c r="E10720" s="14">
        <v>3.3117428568271534</v>
      </c>
      <c r="F10720" s="14">
        <v>0</v>
      </c>
    </row>
    <row r="10721" spans="1:6" x14ac:dyDescent="0.3">
      <c r="A10721" s="425">
        <v>52356</v>
      </c>
      <c r="B10721" s="12">
        <v>125</v>
      </c>
      <c r="C10721" s="426">
        <v>3.6062499999999997</v>
      </c>
      <c r="D10721" s="426">
        <v>26.653622222222221</v>
      </c>
      <c r="E10721" s="14">
        <v>3.3334120166477414</v>
      </c>
      <c r="F10721" s="14">
        <v>0</v>
      </c>
    </row>
    <row r="10722" spans="1:6" x14ac:dyDescent="0.3">
      <c r="A10722" s="425">
        <v>52357</v>
      </c>
      <c r="B10722" s="12">
        <v>126</v>
      </c>
      <c r="C10722" s="426">
        <v>6.0142857142857151</v>
      </c>
      <c r="D10722" s="426">
        <v>26.525622222222225</v>
      </c>
      <c r="E10722" s="14">
        <v>3.2822909801531628</v>
      </c>
      <c r="F10722" s="14">
        <v>0</v>
      </c>
    </row>
    <row r="10723" spans="1:6" x14ac:dyDescent="0.3">
      <c r="A10723" s="425">
        <v>52358</v>
      </c>
      <c r="B10723" s="12">
        <v>127</v>
      </c>
      <c r="C10723" s="426">
        <v>15.559999999999999</v>
      </c>
      <c r="D10723" s="426">
        <v>26.426066666666667</v>
      </c>
      <c r="E10723" s="14">
        <v>3.2430093969143683</v>
      </c>
      <c r="F10723" s="14">
        <v>0</v>
      </c>
    </row>
    <row r="10724" spans="1:6" x14ac:dyDescent="0.3">
      <c r="A10724" s="425">
        <v>52359</v>
      </c>
      <c r="B10724" s="12">
        <v>128</v>
      </c>
      <c r="C10724" s="426">
        <v>12.84375</v>
      </c>
      <c r="D10724" s="426">
        <v>26.269622222222221</v>
      </c>
      <c r="E10724" s="14">
        <v>3.1821245318563975</v>
      </c>
      <c r="F10724" s="14">
        <v>0</v>
      </c>
    </row>
    <row r="10725" spans="1:6" x14ac:dyDescent="0.3">
      <c r="A10725" s="425">
        <v>52360</v>
      </c>
      <c r="B10725" s="12">
        <v>129</v>
      </c>
      <c r="C10725" s="426">
        <v>3.4111111111111114</v>
      </c>
      <c r="D10725" s="426">
        <v>26.533799999999999</v>
      </c>
      <c r="E10725" s="14">
        <v>3.285536291940732</v>
      </c>
      <c r="F10725" s="14">
        <v>0</v>
      </c>
    </row>
    <row r="10726" spans="1:6" x14ac:dyDescent="0.3">
      <c r="A10726" s="425">
        <v>52361</v>
      </c>
      <c r="B10726" s="12">
        <v>130</v>
      </c>
      <c r="C10726" s="426">
        <v>5.6277777777777773</v>
      </c>
      <c r="D10726" s="426">
        <v>26.312288888888894</v>
      </c>
      <c r="E10726" s="14">
        <v>3.1986275331264626</v>
      </c>
      <c r="F10726" s="14">
        <v>0</v>
      </c>
    </row>
    <row r="10727" spans="1:6" x14ac:dyDescent="0.3">
      <c r="A10727" s="425">
        <v>52362</v>
      </c>
      <c r="B10727" s="12">
        <v>131</v>
      </c>
      <c r="C10727" s="426">
        <v>17.3</v>
      </c>
      <c r="D10727" s="426">
        <v>26.107488888888888</v>
      </c>
      <c r="E10727" s="14">
        <v>3.1201078730487679</v>
      </c>
      <c r="F10727" s="14">
        <v>0</v>
      </c>
    </row>
    <row r="10728" spans="1:6" x14ac:dyDescent="0.3">
      <c r="A10728" s="425">
        <v>52363</v>
      </c>
      <c r="B10728" s="12">
        <v>132</v>
      </c>
      <c r="C10728" s="426">
        <v>25.466666666666665</v>
      </c>
      <c r="D10728" s="426">
        <v>26.191400000000002</v>
      </c>
      <c r="E10728" s="14">
        <v>3.1520670824497117</v>
      </c>
      <c r="F10728" s="14">
        <v>0</v>
      </c>
    </row>
    <row r="10729" spans="1:6" x14ac:dyDescent="0.3">
      <c r="A10729" s="425">
        <v>52364</v>
      </c>
      <c r="B10729" s="12">
        <v>133</v>
      </c>
      <c r="C10729" s="426">
        <v>14.129999999999999</v>
      </c>
      <c r="D10729" s="426">
        <v>26.207044444444449</v>
      </c>
      <c r="E10729" s="14">
        <v>3.1580580941010279</v>
      </c>
      <c r="F10729" s="14">
        <v>0</v>
      </c>
    </row>
    <row r="10730" spans="1:6" x14ac:dyDescent="0.3">
      <c r="A10730" s="425">
        <v>52365</v>
      </c>
      <c r="B10730" s="12">
        <v>134</v>
      </c>
      <c r="C10730" s="426">
        <v>19.899999999999999</v>
      </c>
      <c r="D10730" s="426">
        <v>26.121711111111111</v>
      </c>
      <c r="E10730" s="14">
        <v>3.1255040183190972</v>
      </c>
      <c r="F10730" s="14">
        <v>0</v>
      </c>
    </row>
    <row r="10731" spans="1:6" x14ac:dyDescent="0.3">
      <c r="A10731" s="425">
        <v>52366</v>
      </c>
      <c r="B10731" s="12">
        <v>135</v>
      </c>
      <c r="C10731" s="426">
        <v>13.175000000000001</v>
      </c>
      <c r="D10731" s="426">
        <v>26.300911111111112</v>
      </c>
      <c r="E10731" s="14">
        <v>3.1942192668209115</v>
      </c>
      <c r="F10731" s="14">
        <v>0</v>
      </c>
    </row>
    <row r="10732" spans="1:6" x14ac:dyDescent="0.3">
      <c r="A10732" s="425">
        <v>52367</v>
      </c>
      <c r="B10732" s="12">
        <v>136</v>
      </c>
      <c r="C10732" s="426">
        <v>10.9125</v>
      </c>
      <c r="D10732" s="426">
        <v>26.238333333333337</v>
      </c>
      <c r="E10732" s="14">
        <v>3.1700708231139854</v>
      </c>
      <c r="F10732" s="14">
        <v>0</v>
      </c>
    </row>
    <row r="10733" spans="1:6" x14ac:dyDescent="0.3">
      <c r="A10733" s="425">
        <v>52368</v>
      </c>
      <c r="B10733" s="12">
        <v>137</v>
      </c>
      <c r="C10733" s="426">
        <v>4.3049999999999997</v>
      </c>
      <c r="D10733" s="426">
        <v>26.147311111111112</v>
      </c>
      <c r="E10733" s="14">
        <v>3.1352383288397863</v>
      </c>
      <c r="F10733" s="14">
        <v>0</v>
      </c>
    </row>
    <row r="10734" spans="1:6" x14ac:dyDescent="0.3">
      <c r="A10734" s="425">
        <v>52369</v>
      </c>
      <c r="B10734" s="12">
        <v>138</v>
      </c>
      <c r="C10734" s="426">
        <v>19.018749999999997</v>
      </c>
      <c r="D10734" s="426">
        <v>26.351399999999998</v>
      </c>
      <c r="E10734" s="14">
        <v>3.2138224021063646</v>
      </c>
      <c r="F10734" s="14">
        <v>0</v>
      </c>
    </row>
    <row r="10735" spans="1:6" x14ac:dyDescent="0.3">
      <c r="A10735" s="425">
        <v>52370</v>
      </c>
      <c r="B10735" s="12">
        <v>139</v>
      </c>
      <c r="C10735" s="426">
        <v>8.3350000000000009</v>
      </c>
      <c r="D10735" s="426">
        <v>26.534155555555557</v>
      </c>
      <c r="E10735" s="14">
        <v>3.28567745662605</v>
      </c>
      <c r="F10735" s="14">
        <v>0</v>
      </c>
    </row>
    <row r="10736" spans="1:6" x14ac:dyDescent="0.3">
      <c r="A10736" s="425">
        <v>52371</v>
      </c>
      <c r="B10736" s="12">
        <v>140</v>
      </c>
      <c r="C10736" s="426">
        <v>8.90625</v>
      </c>
      <c r="D10736" s="426">
        <v>26.286688888888889</v>
      </c>
      <c r="E10736" s="14">
        <v>3.1887165711565975</v>
      </c>
      <c r="F10736" s="14">
        <v>0</v>
      </c>
    </row>
    <row r="10737" spans="1:6" x14ac:dyDescent="0.3">
      <c r="A10737" s="425">
        <v>52372</v>
      </c>
      <c r="B10737" s="12">
        <v>141</v>
      </c>
      <c r="C10737" s="426">
        <v>12.31875</v>
      </c>
      <c r="D10737" s="426">
        <v>26.235488888888888</v>
      </c>
      <c r="E10737" s="14">
        <v>3.1689770641618553</v>
      </c>
      <c r="F10737" s="14">
        <v>0</v>
      </c>
    </row>
    <row r="10738" spans="1:6" x14ac:dyDescent="0.3">
      <c r="A10738" s="425">
        <v>52373</v>
      </c>
      <c r="B10738" s="12">
        <v>142</v>
      </c>
      <c r="C10738" s="426">
        <v>11.556249999999999</v>
      </c>
      <c r="D10738" s="426">
        <v>26.044911111111112</v>
      </c>
      <c r="E10738" s="14">
        <v>3.0964648827085055</v>
      </c>
      <c r="F10738" s="14">
        <v>0</v>
      </c>
    </row>
    <row r="10739" spans="1:6" x14ac:dyDescent="0.3">
      <c r="A10739" s="425">
        <v>52374</v>
      </c>
      <c r="B10739" s="12">
        <v>143</v>
      </c>
      <c r="C10739" s="426">
        <v>10.292857142857143</v>
      </c>
      <c r="D10739" s="426">
        <v>26.391933333333334</v>
      </c>
      <c r="E10739" s="14">
        <v>3.2296376552766901</v>
      </c>
      <c r="F10739" s="14">
        <v>0</v>
      </c>
    </row>
    <row r="10740" spans="1:6" x14ac:dyDescent="0.3">
      <c r="A10740" s="425">
        <v>52375</v>
      </c>
      <c r="B10740" s="12">
        <v>144</v>
      </c>
      <c r="C10740" s="426">
        <v>8.2900000000000009</v>
      </c>
      <c r="D10740" s="426">
        <v>26.152999999999999</v>
      </c>
      <c r="E10740" s="14">
        <v>3.1374052211626595</v>
      </c>
      <c r="F10740" s="14">
        <v>0</v>
      </c>
    </row>
    <row r="10741" spans="1:6" x14ac:dyDescent="0.3">
      <c r="A10741" s="425">
        <v>52376</v>
      </c>
      <c r="B10741" s="12">
        <v>145</v>
      </c>
      <c r="C10741" s="426">
        <v>7.6055555555555561</v>
      </c>
      <c r="D10741" s="426">
        <v>26.030688888888889</v>
      </c>
      <c r="E10741" s="14">
        <v>3.0911141888741485</v>
      </c>
      <c r="F10741" s="14">
        <v>0</v>
      </c>
    </row>
    <row r="10742" spans="1:6" x14ac:dyDescent="0.3">
      <c r="A10742" s="425">
        <v>52377</v>
      </c>
      <c r="B10742" s="12">
        <v>146</v>
      </c>
      <c r="C10742" s="426">
        <v>19.259999999999998</v>
      </c>
      <c r="D10742" s="426">
        <v>26.161533333333338</v>
      </c>
      <c r="E10742" s="14">
        <v>3.1406580919246934</v>
      </c>
      <c r="F10742" s="14">
        <v>0</v>
      </c>
    </row>
    <row r="10743" spans="1:6" x14ac:dyDescent="0.3">
      <c r="A10743" s="425">
        <v>52378</v>
      </c>
      <c r="B10743" s="12">
        <v>147</v>
      </c>
      <c r="C10743" s="426">
        <v>11.94375</v>
      </c>
      <c r="D10743" s="426">
        <v>26.135933333333334</v>
      </c>
      <c r="E10743" s="14">
        <v>3.1309085945761139</v>
      </c>
      <c r="F10743" s="14">
        <v>0</v>
      </c>
    </row>
    <row r="10744" spans="1:6" x14ac:dyDescent="0.3">
      <c r="A10744" s="425">
        <v>52379</v>
      </c>
      <c r="B10744" s="12">
        <v>148</v>
      </c>
      <c r="C10744" s="426">
        <v>10.8125</v>
      </c>
      <c r="D10744" s="426">
        <v>26.161533333333338</v>
      </c>
      <c r="E10744" s="14">
        <v>3.1406580919246934</v>
      </c>
      <c r="F10744" s="14">
        <v>0</v>
      </c>
    </row>
    <row r="10745" spans="1:6" x14ac:dyDescent="0.3">
      <c r="A10745" s="425">
        <v>52380</v>
      </c>
      <c r="B10745" s="12">
        <v>149</v>
      </c>
      <c r="C10745" s="426">
        <v>12.735714285714286</v>
      </c>
      <c r="D10745" s="426">
        <v>26.050599999999999</v>
      </c>
      <c r="E10745" s="14">
        <v>3.098607514029041</v>
      </c>
      <c r="F10745" s="14">
        <v>0</v>
      </c>
    </row>
    <row r="10746" spans="1:6" x14ac:dyDescent="0.3">
      <c r="A10746" s="425">
        <v>52381</v>
      </c>
      <c r="B10746" s="12">
        <v>150</v>
      </c>
      <c r="C10746" s="426">
        <v>19.162500000000005</v>
      </c>
      <c r="D10746" s="426">
        <v>26.013622222222224</v>
      </c>
      <c r="E10746" s="14">
        <v>3.0847044476611702</v>
      </c>
      <c r="F10746" s="14">
        <v>0</v>
      </c>
    </row>
    <row r="10747" spans="1:6" x14ac:dyDescent="0.3">
      <c r="A10747" s="425">
        <v>52382</v>
      </c>
      <c r="B10747" s="12">
        <v>151</v>
      </c>
      <c r="C10747" s="426">
        <v>7.7777777777777777</v>
      </c>
      <c r="D10747" s="426">
        <v>26.007933333333334</v>
      </c>
      <c r="E10747" s="14">
        <v>3.082570554857103</v>
      </c>
      <c r="F10747" s="14">
        <v>0</v>
      </c>
    </row>
    <row r="10748" spans="1:6" x14ac:dyDescent="0.3">
      <c r="A10748" s="425">
        <v>52383</v>
      </c>
      <c r="B10748" s="12">
        <v>152</v>
      </c>
      <c r="C10748" s="426">
        <v>15.206249999999999</v>
      </c>
      <c r="D10748" s="426">
        <v>26.098955555555555</v>
      </c>
      <c r="E10748" s="14">
        <v>3.0906820105066148</v>
      </c>
      <c r="F10748" s="14">
        <v>0</v>
      </c>
    </row>
    <row r="10749" spans="1:6" x14ac:dyDescent="0.3">
      <c r="A10749" s="425">
        <v>52384</v>
      </c>
      <c r="B10749" s="12">
        <v>153</v>
      </c>
      <c r="C10749" s="426">
        <v>15.865000000000004</v>
      </c>
      <c r="D10749" s="426">
        <v>25.922599999999999</v>
      </c>
      <c r="E10749" s="14">
        <v>3.0250868749527942</v>
      </c>
      <c r="F10749" s="14">
        <v>0</v>
      </c>
    </row>
    <row r="10750" spans="1:6" x14ac:dyDescent="0.3">
      <c r="A10750" s="425">
        <v>52385</v>
      </c>
      <c r="B10750" s="12">
        <v>154</v>
      </c>
      <c r="C10750" s="426">
        <v>11.824999999999999</v>
      </c>
      <c r="D10750" s="426">
        <v>25.945355555555555</v>
      </c>
      <c r="E10750" s="14">
        <v>3.0334788835754889</v>
      </c>
      <c r="F10750" s="14">
        <v>0</v>
      </c>
    </row>
    <row r="10751" spans="1:6" x14ac:dyDescent="0.3">
      <c r="A10751" s="425">
        <v>52386</v>
      </c>
      <c r="B10751" s="12">
        <v>155</v>
      </c>
      <c r="C10751" s="426">
        <v>13.849999999999998</v>
      </c>
      <c r="D10751" s="426">
        <v>25.899844444444447</v>
      </c>
      <c r="E10751" s="14">
        <v>3.0167161117873538</v>
      </c>
      <c r="F10751" s="14">
        <v>0</v>
      </c>
    </row>
    <row r="10752" spans="1:6" x14ac:dyDescent="0.3">
      <c r="A10752" s="425">
        <v>52387</v>
      </c>
      <c r="B10752" s="12">
        <v>156</v>
      </c>
      <c r="C10752" s="426">
        <v>12.783333333333333</v>
      </c>
      <c r="D10752" s="426">
        <v>26.170066666666671</v>
      </c>
      <c r="E10752" s="14">
        <v>3.1174945568641119</v>
      </c>
      <c r="F10752" s="14">
        <v>0</v>
      </c>
    </row>
    <row r="10753" spans="1:6" x14ac:dyDescent="0.3">
      <c r="A10753" s="425">
        <v>52388</v>
      </c>
      <c r="B10753" s="12">
        <v>157</v>
      </c>
      <c r="C10753" s="426">
        <v>9.7375000000000007</v>
      </c>
      <c r="D10753" s="426">
        <v>26.255400000000002</v>
      </c>
      <c r="E10753" s="14">
        <v>3.1499460323339079</v>
      </c>
      <c r="F10753" s="14">
        <v>0</v>
      </c>
    </row>
    <row r="10754" spans="1:6" x14ac:dyDescent="0.3">
      <c r="A10754" s="425">
        <v>52389</v>
      </c>
      <c r="B10754" s="12">
        <v>158</v>
      </c>
      <c r="C10754" s="426">
        <v>9.004999999999999</v>
      </c>
      <c r="D10754" s="426">
        <v>26.147311111111115</v>
      </c>
      <c r="E10754" s="14">
        <v>3.108891788261301</v>
      </c>
      <c r="F10754" s="14">
        <v>0</v>
      </c>
    </row>
    <row r="10755" spans="1:6" x14ac:dyDescent="0.3">
      <c r="A10755" s="425">
        <v>52390</v>
      </c>
      <c r="B10755" s="12">
        <v>159</v>
      </c>
      <c r="C10755" s="426">
        <v>15.144444444444446</v>
      </c>
      <c r="D10755" s="426">
        <v>26.081888888888887</v>
      </c>
      <c r="E10755" s="14">
        <v>3.084278093692375</v>
      </c>
      <c r="F10755" s="14">
        <v>0</v>
      </c>
    </row>
    <row r="10756" spans="1:6" x14ac:dyDescent="0.3">
      <c r="A10756" s="425">
        <v>52391</v>
      </c>
      <c r="B10756" s="12">
        <v>160</v>
      </c>
      <c r="C10756" s="426">
        <v>11.975</v>
      </c>
      <c r="D10756" s="426">
        <v>25.93397777777778</v>
      </c>
      <c r="E10756" s="14">
        <v>3.029280222460164</v>
      </c>
      <c r="F10756" s="14">
        <v>0</v>
      </c>
    </row>
    <row r="10757" spans="1:6" x14ac:dyDescent="0.3">
      <c r="A10757" s="425">
        <v>52392</v>
      </c>
      <c r="B10757" s="12">
        <v>161</v>
      </c>
      <c r="C10757" s="426">
        <v>15.075000000000001</v>
      </c>
      <c r="D10757" s="426">
        <v>26.118866666666669</v>
      </c>
      <c r="E10757" s="14">
        <v>3.0981684500951814</v>
      </c>
      <c r="F10757" s="14">
        <v>0</v>
      </c>
    </row>
    <row r="10758" spans="1:6" x14ac:dyDescent="0.3">
      <c r="A10758" s="425">
        <v>52393</v>
      </c>
      <c r="B10758" s="12">
        <v>162</v>
      </c>
      <c r="C10758" s="426">
        <v>12.430000000000001</v>
      </c>
      <c r="D10758" s="426">
        <v>25.962422222222223</v>
      </c>
      <c r="E10758" s="14">
        <v>3.0397868431685331</v>
      </c>
      <c r="F10758" s="14">
        <v>0</v>
      </c>
    </row>
    <row r="10759" spans="1:6" x14ac:dyDescent="0.3">
      <c r="A10759" s="425">
        <v>52394</v>
      </c>
      <c r="B10759" s="12">
        <v>163</v>
      </c>
      <c r="C10759" s="426">
        <v>18.388888888888889</v>
      </c>
      <c r="D10759" s="426">
        <v>25.979488888888888</v>
      </c>
      <c r="E10759" s="14">
        <v>3.0461067709891259</v>
      </c>
      <c r="F10759" s="14">
        <v>0</v>
      </c>
    </row>
    <row r="10760" spans="1:6" x14ac:dyDescent="0.3">
      <c r="A10760" s="425">
        <v>52395</v>
      </c>
      <c r="B10760" s="12">
        <v>164</v>
      </c>
      <c r="C10760" s="426">
        <v>7.43</v>
      </c>
      <c r="D10760" s="426">
        <v>25.976644444444446</v>
      </c>
      <c r="E10760" s="14">
        <v>3.045052618237909</v>
      </c>
      <c r="F10760" s="14">
        <v>0</v>
      </c>
    </row>
    <row r="10761" spans="1:6" x14ac:dyDescent="0.3">
      <c r="A10761" s="425">
        <v>52396</v>
      </c>
      <c r="B10761" s="12">
        <v>165</v>
      </c>
      <c r="C10761" s="426">
        <v>3.1444444444444448</v>
      </c>
      <c r="D10761" s="426">
        <v>26.11602222222222</v>
      </c>
      <c r="E10761" s="14">
        <v>3.0970979558917286</v>
      </c>
      <c r="F10761" s="14">
        <v>0</v>
      </c>
    </row>
    <row r="10762" spans="1:6" x14ac:dyDescent="0.3">
      <c r="A10762" s="425">
        <v>52397</v>
      </c>
      <c r="B10762" s="12">
        <v>166</v>
      </c>
      <c r="C10762" s="426">
        <v>1.3187500000000001</v>
      </c>
      <c r="D10762" s="426">
        <v>26.138777777777779</v>
      </c>
      <c r="E10762" s="14">
        <v>3.1056712738484888</v>
      </c>
      <c r="F10762" s="14">
        <v>0</v>
      </c>
    </row>
    <row r="10763" spans="1:6" x14ac:dyDescent="0.3">
      <c r="A10763" s="425">
        <v>52398</v>
      </c>
      <c r="B10763" s="12">
        <v>167</v>
      </c>
      <c r="C10763" s="426">
        <v>4.0333333333333332</v>
      </c>
      <c r="D10763" s="426">
        <v>25.831577777777781</v>
      </c>
      <c r="E10763" s="14">
        <v>2.9917311153719313</v>
      </c>
      <c r="F10763" s="14">
        <v>0</v>
      </c>
    </row>
    <row r="10764" spans="1:6" x14ac:dyDescent="0.3">
      <c r="A10764" s="425">
        <v>52399</v>
      </c>
      <c r="B10764" s="12">
        <v>168</v>
      </c>
      <c r="C10764" s="426">
        <v>10.185714285714287</v>
      </c>
      <c r="D10764" s="426">
        <v>25.902688888888889</v>
      </c>
      <c r="E10764" s="14">
        <v>3.0177612959357654</v>
      </c>
      <c r="F10764" s="14">
        <v>0</v>
      </c>
    </row>
    <row r="10765" spans="1:6" x14ac:dyDescent="0.3">
      <c r="A10765" s="425">
        <v>52400</v>
      </c>
      <c r="B10765" s="12">
        <v>169</v>
      </c>
      <c r="C10765" s="426">
        <v>14.016666666666667</v>
      </c>
      <c r="D10765" s="426">
        <v>25.848644444444446</v>
      </c>
      <c r="E10765" s="14">
        <v>2.9979594803233587</v>
      </c>
      <c r="F10765" s="14">
        <v>0</v>
      </c>
    </row>
    <row r="10766" spans="1:6" x14ac:dyDescent="0.3">
      <c r="A10766" s="425">
        <v>52401</v>
      </c>
      <c r="B10766" s="12">
        <v>170</v>
      </c>
      <c r="C10766" s="426">
        <v>12.484999999999999</v>
      </c>
      <c r="D10766" s="426">
        <v>25.905533333333334</v>
      </c>
      <c r="E10766" s="14">
        <v>3.0188068117989499</v>
      </c>
      <c r="F10766" s="14">
        <v>0</v>
      </c>
    </row>
    <row r="10767" spans="1:6" x14ac:dyDescent="0.3">
      <c r="A10767" s="425">
        <v>52402</v>
      </c>
      <c r="B10767" s="12">
        <v>171</v>
      </c>
      <c r="C10767" s="426">
        <v>25.110000000000003</v>
      </c>
      <c r="D10767" s="426">
        <v>25.69788888888889</v>
      </c>
      <c r="E10767" s="14">
        <v>2.943353713789949</v>
      </c>
      <c r="F10767" s="14">
        <v>0</v>
      </c>
    </row>
    <row r="10768" spans="1:6" x14ac:dyDescent="0.3">
      <c r="A10768" s="425">
        <v>52403</v>
      </c>
      <c r="B10768" s="12">
        <v>172</v>
      </c>
      <c r="C10768" s="426">
        <v>16.84375</v>
      </c>
      <c r="D10768" s="426">
        <v>25.894155555555557</v>
      </c>
      <c r="E10768" s="14">
        <v>3.0146267384944938</v>
      </c>
      <c r="F10768" s="14">
        <v>0</v>
      </c>
    </row>
    <row r="10769" spans="1:6" x14ac:dyDescent="0.3">
      <c r="A10769" s="425">
        <v>52404</v>
      </c>
      <c r="B10769" s="12">
        <v>173</v>
      </c>
      <c r="C10769" s="426">
        <v>9.0062500000000014</v>
      </c>
      <c r="D10769" s="426">
        <v>26.079044444444445</v>
      </c>
      <c r="E10769" s="14">
        <v>3.0832119431393239</v>
      </c>
      <c r="F10769" s="14">
        <v>0</v>
      </c>
    </row>
    <row r="10770" spans="1:6" x14ac:dyDescent="0.3">
      <c r="A10770" s="425">
        <v>52405</v>
      </c>
      <c r="B10770" s="12">
        <v>174</v>
      </c>
      <c r="C10770" s="426">
        <v>12.583333333333334</v>
      </c>
      <c r="D10770" s="426">
        <v>25.848644444444446</v>
      </c>
      <c r="E10770" s="14">
        <v>2.9979594803233574</v>
      </c>
      <c r="F10770" s="14">
        <v>0</v>
      </c>
    </row>
    <row r="10771" spans="1:6" x14ac:dyDescent="0.3">
      <c r="A10771" s="425">
        <v>52406</v>
      </c>
      <c r="B10771" s="12">
        <v>175</v>
      </c>
      <c r="C10771" s="426">
        <v>9.7062500000000007</v>
      </c>
      <c r="D10771" s="426">
        <v>25.746244444444443</v>
      </c>
      <c r="E10771" s="14">
        <v>2.9607677901912579</v>
      </c>
      <c r="F10771" s="14">
        <v>0</v>
      </c>
    </row>
    <row r="10772" spans="1:6" x14ac:dyDescent="0.3">
      <c r="A10772" s="425">
        <v>52407</v>
      </c>
      <c r="B10772" s="12">
        <v>176</v>
      </c>
      <c r="C10772" s="426">
        <v>24.727777777777778</v>
      </c>
      <c r="D10772" s="426">
        <v>25.586600000000004</v>
      </c>
      <c r="E10772" s="14">
        <v>2.9036368627998193</v>
      </c>
      <c r="F10772" s="14">
        <v>0</v>
      </c>
    </row>
    <row r="10773" spans="1:6" x14ac:dyDescent="0.3">
      <c r="A10773" s="425">
        <v>52408</v>
      </c>
      <c r="B10773" s="12">
        <v>177</v>
      </c>
      <c r="C10773" s="426">
        <v>14.915000000000001</v>
      </c>
      <c r="D10773" s="426">
        <v>25.905533333333334</v>
      </c>
      <c r="E10773" s="14">
        <v>3.0188068117989499</v>
      </c>
      <c r="F10773" s="14">
        <v>0</v>
      </c>
    </row>
    <row r="10774" spans="1:6" x14ac:dyDescent="0.3">
      <c r="A10774" s="425">
        <v>52409</v>
      </c>
      <c r="B10774" s="12">
        <v>178</v>
      </c>
      <c r="C10774" s="426">
        <v>11.699999999999998</v>
      </c>
      <c r="D10774" s="426">
        <v>25.942511111111113</v>
      </c>
      <c r="E10774" s="14">
        <v>3.0324287200232614</v>
      </c>
      <c r="F10774" s="14">
        <v>0</v>
      </c>
    </row>
    <row r="10775" spans="1:6" x14ac:dyDescent="0.3">
      <c r="A10775" s="425">
        <v>52410</v>
      </c>
      <c r="B10775" s="12">
        <v>179</v>
      </c>
      <c r="C10775" s="426">
        <v>1.9833333333333334</v>
      </c>
      <c r="D10775" s="426">
        <v>25.842955555555555</v>
      </c>
      <c r="E10775" s="14">
        <v>2.9958820348581314</v>
      </c>
      <c r="F10775" s="14">
        <v>0</v>
      </c>
    </row>
    <row r="10776" spans="1:6" x14ac:dyDescent="0.3">
      <c r="A10776" s="425">
        <v>52411</v>
      </c>
      <c r="B10776" s="12">
        <v>180</v>
      </c>
      <c r="C10776" s="426">
        <v>8.6999999999999993</v>
      </c>
      <c r="D10776" s="426">
        <v>25.732022222222223</v>
      </c>
      <c r="E10776" s="14">
        <v>2.955636117401629</v>
      </c>
      <c r="F10776" s="14">
        <v>0</v>
      </c>
    </row>
    <row r="10777" spans="1:6" x14ac:dyDescent="0.3">
      <c r="A10777" s="425">
        <v>52412</v>
      </c>
      <c r="B10777" s="12">
        <v>181</v>
      </c>
      <c r="C10777" s="426">
        <v>7.7950000000000017</v>
      </c>
      <c r="D10777" s="426">
        <v>25.621088888888888</v>
      </c>
      <c r="E10777" s="14">
        <v>2.9158915251560393</v>
      </c>
      <c r="F10777" s="14">
        <v>0</v>
      </c>
    </row>
    <row r="10778" spans="1:6" x14ac:dyDescent="0.3">
      <c r="A10778" s="425">
        <v>52413</v>
      </c>
      <c r="B10778" s="12">
        <v>182</v>
      </c>
      <c r="C10778" s="426">
        <v>13.324999999999999</v>
      </c>
      <c r="D10778" s="426">
        <v>25.669444444444444</v>
      </c>
      <c r="E10778" s="14">
        <v>2.9580118319938578</v>
      </c>
      <c r="F10778" s="14">
        <v>0</v>
      </c>
    </row>
    <row r="10779" spans="1:6" x14ac:dyDescent="0.3">
      <c r="A10779" s="425">
        <v>52414</v>
      </c>
      <c r="B10779" s="12">
        <v>183</v>
      </c>
      <c r="C10779" s="426">
        <v>10.938888888888888</v>
      </c>
      <c r="D10779" s="426">
        <v>25.459240000000001</v>
      </c>
      <c r="E10779" s="14">
        <v>2.8830272326553912</v>
      </c>
      <c r="F10779" s="14">
        <v>0</v>
      </c>
    </row>
    <row r="10780" spans="1:6" x14ac:dyDescent="0.3">
      <c r="A10780" s="425">
        <v>52415</v>
      </c>
      <c r="B10780" s="12">
        <v>184</v>
      </c>
      <c r="C10780" s="426">
        <v>16.055</v>
      </c>
      <c r="D10780" s="426">
        <v>25.4618</v>
      </c>
      <c r="E10780" s="14">
        <v>2.8839296057213257</v>
      </c>
      <c r="F10780" s="14">
        <v>0</v>
      </c>
    </row>
    <row r="10781" spans="1:6" x14ac:dyDescent="0.3">
      <c r="A10781" s="425">
        <v>52416</v>
      </c>
      <c r="B10781" s="12">
        <v>185</v>
      </c>
      <c r="C10781" s="426">
        <v>13.19375</v>
      </c>
      <c r="D10781" s="426">
        <v>25.635311111111115</v>
      </c>
      <c r="E10781" s="14">
        <v>2.9457129327927731</v>
      </c>
      <c r="F10781" s="14">
        <v>0</v>
      </c>
    </row>
    <row r="10782" spans="1:6" x14ac:dyDescent="0.3">
      <c r="A10782" s="425">
        <v>52417</v>
      </c>
      <c r="B10782" s="12">
        <v>186</v>
      </c>
      <c r="C10782" s="426">
        <v>12.775</v>
      </c>
      <c r="D10782" s="426">
        <v>25.48171111111111</v>
      </c>
      <c r="E10782" s="14">
        <v>2.8909571616540095</v>
      </c>
      <c r="F10782" s="14">
        <v>0</v>
      </c>
    </row>
    <row r="10783" spans="1:6" x14ac:dyDescent="0.3">
      <c r="A10783" s="425">
        <v>52418</v>
      </c>
      <c r="B10783" s="12">
        <v>187</v>
      </c>
      <c r="C10783" s="426">
        <v>16.331250000000001</v>
      </c>
      <c r="D10783" s="426">
        <v>25.551400000000001</v>
      </c>
      <c r="E10783" s="14">
        <v>2.9156807366395259</v>
      </c>
      <c r="F10783" s="14">
        <v>0</v>
      </c>
    </row>
    <row r="10784" spans="1:6" x14ac:dyDescent="0.3">
      <c r="A10784" s="425">
        <v>52419</v>
      </c>
      <c r="B10784" s="12">
        <v>188</v>
      </c>
      <c r="C10784" s="426">
        <v>2.8444444444444441</v>
      </c>
      <c r="D10784" s="426">
        <v>25.697319999999998</v>
      </c>
      <c r="E10784" s="14">
        <v>2.9680913529735227</v>
      </c>
      <c r="F10784" s="14">
        <v>0</v>
      </c>
    </row>
    <row r="10785" spans="1:6" x14ac:dyDescent="0.3">
      <c r="A10785" s="425">
        <v>52420</v>
      </c>
      <c r="B10785" s="12">
        <v>189</v>
      </c>
      <c r="C10785" s="426">
        <v>2.0833333333333335</v>
      </c>
      <c r="D10785" s="426">
        <v>25.623080000000002</v>
      </c>
      <c r="E10785" s="14">
        <v>2.9413174367718269</v>
      </c>
      <c r="F10785" s="14">
        <v>0</v>
      </c>
    </row>
    <row r="10786" spans="1:6" x14ac:dyDescent="0.3">
      <c r="A10786" s="425">
        <v>52421</v>
      </c>
      <c r="B10786" s="12">
        <v>190</v>
      </c>
      <c r="C10786" s="426">
        <v>6.7055555555555557</v>
      </c>
      <c r="D10786" s="426">
        <v>25.812519999999999</v>
      </c>
      <c r="E10786" s="14">
        <v>3.0100850149883658</v>
      </c>
      <c r="F10786" s="14">
        <v>0</v>
      </c>
    </row>
    <row r="10787" spans="1:6" x14ac:dyDescent="0.3">
      <c r="A10787" s="425">
        <v>52422</v>
      </c>
      <c r="B10787" s="12">
        <v>191</v>
      </c>
      <c r="C10787" s="426">
        <v>11.725</v>
      </c>
      <c r="D10787" s="426">
        <v>25.707560000000001</v>
      </c>
      <c r="E10787" s="14">
        <v>2.971802039279797</v>
      </c>
      <c r="F10787" s="14">
        <v>0</v>
      </c>
    </row>
    <row r="10788" spans="1:6" x14ac:dyDescent="0.3">
      <c r="A10788" s="425">
        <v>52423</v>
      </c>
      <c r="B10788" s="12">
        <v>192</v>
      </c>
      <c r="C10788" s="426">
        <v>8.56111111111111</v>
      </c>
      <c r="D10788" s="426">
        <v>25.697319999999998</v>
      </c>
      <c r="E10788" s="14">
        <v>2.9680913529735227</v>
      </c>
      <c r="F10788" s="14">
        <v>0</v>
      </c>
    </row>
    <row r="10789" spans="1:6" x14ac:dyDescent="0.3">
      <c r="A10789" s="425">
        <v>52424</v>
      </c>
      <c r="B10789" s="12">
        <v>193</v>
      </c>
      <c r="C10789" s="426">
        <v>6.7944444444444443</v>
      </c>
      <c r="D10789" s="426">
        <v>25.707560000000001</v>
      </c>
      <c r="E10789" s="14">
        <v>2.971802039279797</v>
      </c>
      <c r="F10789" s="14">
        <v>0</v>
      </c>
    </row>
    <row r="10790" spans="1:6" x14ac:dyDescent="0.3">
      <c r="A10790" s="425">
        <v>52425</v>
      </c>
      <c r="B10790" s="12">
        <v>194</v>
      </c>
      <c r="C10790" s="426">
        <v>8.1166666666666671</v>
      </c>
      <c r="D10790" s="426">
        <v>25.766439999999999</v>
      </c>
      <c r="E10790" s="14">
        <v>2.9932220588305416</v>
      </c>
      <c r="F10790" s="14">
        <v>0</v>
      </c>
    </row>
    <row r="10791" spans="1:6" x14ac:dyDescent="0.3">
      <c r="A10791" s="425">
        <v>52426</v>
      </c>
      <c r="B10791" s="12">
        <v>195</v>
      </c>
      <c r="C10791" s="426">
        <v>16.105555555555554</v>
      </c>
      <c r="D10791" s="426">
        <v>25.982333333333337</v>
      </c>
      <c r="E10791" s="14">
        <v>3.072984656879084</v>
      </c>
      <c r="F10791" s="14">
        <v>0</v>
      </c>
    </row>
    <row r="10792" spans="1:6" x14ac:dyDescent="0.3">
      <c r="A10792" s="425">
        <v>52427</v>
      </c>
      <c r="B10792" s="12">
        <v>196</v>
      </c>
      <c r="C10792" s="426">
        <v>5.6083333333333334</v>
      </c>
      <c r="D10792" s="426">
        <v>25.723488888888888</v>
      </c>
      <c r="E10792" s="14">
        <v>2.9775827732211613</v>
      </c>
      <c r="F10792" s="14">
        <v>0</v>
      </c>
    </row>
    <row r="10793" spans="1:6" x14ac:dyDescent="0.3">
      <c r="A10793" s="425">
        <v>52428</v>
      </c>
      <c r="B10793" s="12">
        <v>197</v>
      </c>
      <c r="C10793" s="426">
        <v>15.344444444444447</v>
      </c>
      <c r="D10793" s="426">
        <v>25.45412</v>
      </c>
      <c r="E10793" s="14">
        <v>2.8812232858781179</v>
      </c>
      <c r="F10793" s="14">
        <v>0</v>
      </c>
    </row>
    <row r="10794" spans="1:6" x14ac:dyDescent="0.3">
      <c r="A10794" s="425">
        <v>52429</v>
      </c>
      <c r="B10794" s="12">
        <v>198</v>
      </c>
      <c r="C10794" s="426">
        <v>5.5277777777777777</v>
      </c>
      <c r="D10794" s="426">
        <v>25.643560000000001</v>
      </c>
      <c r="E10794" s="14">
        <v>2.9486807944635762</v>
      </c>
      <c r="F10794" s="14">
        <v>0</v>
      </c>
    </row>
    <row r="10795" spans="1:6" x14ac:dyDescent="0.3">
      <c r="A10795" s="425">
        <v>52430</v>
      </c>
      <c r="B10795" s="12">
        <v>199</v>
      </c>
      <c r="C10795" s="426">
        <v>12.614999999999998</v>
      </c>
      <c r="D10795" s="426">
        <v>25.582120000000003</v>
      </c>
      <c r="E10795" s="14">
        <v>2.9266421897261297</v>
      </c>
      <c r="F10795" s="14">
        <v>0</v>
      </c>
    </row>
    <row r="10796" spans="1:6" x14ac:dyDescent="0.3">
      <c r="A10796" s="425">
        <v>52431</v>
      </c>
      <c r="B10796" s="12">
        <v>200</v>
      </c>
      <c r="C10796" s="426">
        <v>13.334999999999999</v>
      </c>
      <c r="D10796" s="426">
        <v>25.820200000000003</v>
      </c>
      <c r="E10796" s="14">
        <v>3.0129040103642795</v>
      </c>
      <c r="F10796" s="14">
        <v>0</v>
      </c>
    </row>
    <row r="10797" spans="1:6" x14ac:dyDescent="0.3">
      <c r="A10797" s="425">
        <v>52432</v>
      </c>
      <c r="B10797" s="12">
        <v>201</v>
      </c>
      <c r="C10797" s="426">
        <v>17.656249999999996</v>
      </c>
      <c r="D10797" s="426">
        <v>25.840679999999999</v>
      </c>
      <c r="E10797" s="14">
        <v>3.0204332191396612</v>
      </c>
      <c r="F10797" s="14">
        <v>0</v>
      </c>
    </row>
    <row r="10798" spans="1:6" x14ac:dyDescent="0.3">
      <c r="A10798" s="425">
        <v>52433</v>
      </c>
      <c r="B10798" s="12">
        <v>202</v>
      </c>
      <c r="C10798" s="426">
        <v>3.9187500000000002</v>
      </c>
      <c r="D10798" s="426">
        <v>25.63588</v>
      </c>
      <c r="E10798" s="14">
        <v>2.9459175234785873</v>
      </c>
      <c r="F10798" s="14">
        <v>0</v>
      </c>
    </row>
    <row r="10799" spans="1:6" x14ac:dyDescent="0.3">
      <c r="A10799" s="425">
        <v>52434</v>
      </c>
      <c r="B10799" s="12">
        <v>203</v>
      </c>
      <c r="C10799" s="426">
        <v>5.8687500000000004</v>
      </c>
      <c r="D10799" s="426">
        <v>25.615400000000001</v>
      </c>
      <c r="E10799" s="14">
        <v>2.9385606025620166</v>
      </c>
      <c r="F10799" s="14">
        <v>0</v>
      </c>
    </row>
    <row r="10800" spans="1:6" x14ac:dyDescent="0.3">
      <c r="A10800" s="425">
        <v>52435</v>
      </c>
      <c r="B10800" s="12">
        <v>204</v>
      </c>
      <c r="C10800" s="426">
        <v>5.3055555555555554</v>
      </c>
      <c r="D10800" s="426">
        <v>25.630759999999999</v>
      </c>
      <c r="E10800" s="14">
        <v>2.9440766841859345</v>
      </c>
      <c r="F10800" s="14">
        <v>0</v>
      </c>
    </row>
    <row r="10801" spans="1:6" x14ac:dyDescent="0.3">
      <c r="A10801" s="425">
        <v>52436</v>
      </c>
      <c r="B10801" s="12">
        <v>205</v>
      </c>
      <c r="C10801" s="426">
        <v>4.05</v>
      </c>
      <c r="D10801" s="426">
        <v>25.523240000000001</v>
      </c>
      <c r="E10801" s="14">
        <v>2.9056665655460754</v>
      </c>
      <c r="F10801" s="14">
        <v>0</v>
      </c>
    </row>
    <row r="10802" spans="1:6" x14ac:dyDescent="0.3">
      <c r="A10802" s="425">
        <v>52437</v>
      </c>
      <c r="B10802" s="12">
        <v>206</v>
      </c>
      <c r="C10802" s="426">
        <v>5.56</v>
      </c>
      <c r="D10802" s="426">
        <v>25.658919999999998</v>
      </c>
      <c r="E10802" s="14">
        <v>2.9542145823779902</v>
      </c>
      <c r="F10802" s="14">
        <v>0</v>
      </c>
    </row>
    <row r="10803" spans="1:6" x14ac:dyDescent="0.3">
      <c r="A10803" s="425">
        <v>52438</v>
      </c>
      <c r="B10803" s="12">
        <v>207</v>
      </c>
      <c r="C10803" s="426">
        <v>9.8249999999999993</v>
      </c>
      <c r="D10803" s="426">
        <v>25.815079999999998</v>
      </c>
      <c r="E10803" s="14">
        <v>3.0110244100232531</v>
      </c>
      <c r="F10803" s="14">
        <v>0</v>
      </c>
    </row>
    <row r="10804" spans="1:6" x14ac:dyDescent="0.3">
      <c r="A10804" s="425">
        <v>52439</v>
      </c>
      <c r="B10804" s="12">
        <v>208</v>
      </c>
      <c r="C10804" s="426">
        <v>2.5625</v>
      </c>
      <c r="D10804" s="426">
        <v>25.687080000000002</v>
      </c>
      <c r="E10804" s="14">
        <v>2.964384968886467</v>
      </c>
      <c r="F10804" s="14">
        <v>0</v>
      </c>
    </row>
    <row r="10805" spans="1:6" x14ac:dyDescent="0.3">
      <c r="A10805" s="425">
        <v>52440</v>
      </c>
      <c r="B10805" s="12">
        <v>209</v>
      </c>
      <c r="C10805" s="426">
        <v>1.9055555555555554</v>
      </c>
      <c r="D10805" s="426">
        <v>25.681960000000004</v>
      </c>
      <c r="E10805" s="14">
        <v>2.9625333896551829</v>
      </c>
      <c r="F10805" s="14">
        <v>0</v>
      </c>
    </row>
    <row r="10806" spans="1:6" x14ac:dyDescent="0.3">
      <c r="A10806" s="425">
        <v>52441</v>
      </c>
      <c r="B10806" s="12">
        <v>210</v>
      </c>
      <c r="C10806" s="426">
        <v>1.1428571428571428</v>
      </c>
      <c r="D10806" s="426">
        <v>25.524377777777779</v>
      </c>
      <c r="E10806" s="14">
        <v>2.9060705517188259</v>
      </c>
      <c r="F10806" s="14">
        <v>0</v>
      </c>
    </row>
    <row r="10807" spans="1:6" x14ac:dyDescent="0.3">
      <c r="A10807" s="425">
        <v>52442</v>
      </c>
      <c r="B10807" s="12">
        <v>211</v>
      </c>
      <c r="C10807" s="426">
        <v>1.3222222222222222</v>
      </c>
      <c r="D10807" s="426">
        <v>25.336360000000003</v>
      </c>
      <c r="E10807" s="14">
        <v>2.8400261989226299</v>
      </c>
      <c r="F10807" s="14">
        <v>0</v>
      </c>
    </row>
    <row r="10808" spans="1:6" x14ac:dyDescent="0.3">
      <c r="A10808" s="425">
        <v>52443</v>
      </c>
      <c r="B10808" s="12">
        <v>212</v>
      </c>
      <c r="C10808" s="426">
        <v>5.5142857142857142</v>
      </c>
      <c r="D10808" s="426">
        <v>25.697320000000005</v>
      </c>
      <c r="E10808" s="14">
        <v>2.968091352973524</v>
      </c>
      <c r="F10808" s="14">
        <v>0</v>
      </c>
    </row>
    <row r="10809" spans="1:6" x14ac:dyDescent="0.3">
      <c r="A10809" s="425">
        <v>52444</v>
      </c>
      <c r="B10809" s="12">
        <v>213</v>
      </c>
      <c r="C10809" s="426">
        <v>2.6357142857142857</v>
      </c>
      <c r="D10809" s="426">
        <v>25.436199999999999</v>
      </c>
      <c r="E10809" s="14">
        <v>2.8749178626260323</v>
      </c>
      <c r="F10809" s="14">
        <v>0</v>
      </c>
    </row>
    <row r="10810" spans="1:6" x14ac:dyDescent="0.3">
      <c r="A10810" s="425">
        <v>52445</v>
      </c>
      <c r="B10810" s="12">
        <v>214</v>
      </c>
      <c r="C10810" s="426">
        <v>3.0142857142857138</v>
      </c>
      <c r="D10810" s="426">
        <v>25.469480000000004</v>
      </c>
      <c r="E10810" s="14">
        <v>2.8866383239430862</v>
      </c>
      <c r="F10810" s="14">
        <v>0</v>
      </c>
    </row>
    <row r="10811" spans="1:6" x14ac:dyDescent="0.3">
      <c r="A10811" s="425">
        <v>52446</v>
      </c>
      <c r="B10811" s="12">
        <v>215</v>
      </c>
      <c r="C10811" s="426">
        <v>2.2700000000000005</v>
      </c>
      <c r="D10811" s="426">
        <v>25.584111111111113</v>
      </c>
      <c r="E10811" s="14">
        <v>2.9273539841117922</v>
      </c>
      <c r="F10811" s="14">
        <v>0</v>
      </c>
    </row>
    <row r="10812" spans="1:6" x14ac:dyDescent="0.3">
      <c r="A10812" s="425">
        <v>52447</v>
      </c>
      <c r="B10812" s="12">
        <v>216</v>
      </c>
      <c r="C10812" s="426">
        <v>3.5277777777777772</v>
      </c>
      <c r="D10812" s="426">
        <v>25.666600000000003</v>
      </c>
      <c r="E10812" s="14">
        <v>2.9569851007135508</v>
      </c>
      <c r="F10812" s="14">
        <v>0</v>
      </c>
    </row>
    <row r="10813" spans="1:6" x14ac:dyDescent="0.3">
      <c r="A10813" s="425">
        <v>52448</v>
      </c>
      <c r="B10813" s="12">
        <v>217</v>
      </c>
      <c r="C10813" s="426">
        <v>0.66666666666666663</v>
      </c>
      <c r="D10813" s="426">
        <v>25.761320000000005</v>
      </c>
      <c r="E10813" s="14">
        <v>2.9913537915921986</v>
      </c>
      <c r="F10813" s="14">
        <v>0</v>
      </c>
    </row>
    <row r="10814" spans="1:6" x14ac:dyDescent="0.3">
      <c r="A10814" s="425">
        <v>52449</v>
      </c>
      <c r="B10814" s="12">
        <v>218</v>
      </c>
      <c r="C10814" s="426">
        <v>0.45714285714285718</v>
      </c>
      <c r="D10814" s="426">
        <v>25.697320000000005</v>
      </c>
      <c r="E10814" s="14">
        <v>2.968091352973524</v>
      </c>
      <c r="F10814" s="14">
        <v>0</v>
      </c>
    </row>
    <row r="10815" spans="1:6" x14ac:dyDescent="0.3">
      <c r="A10815" s="425">
        <v>52450</v>
      </c>
      <c r="B10815" s="12">
        <v>219</v>
      </c>
      <c r="C10815" s="426">
        <v>4.8777777777777773</v>
      </c>
      <c r="D10815" s="426">
        <v>25.60004</v>
      </c>
      <c r="E10815" s="14">
        <v>2.9330541709394029</v>
      </c>
      <c r="F10815" s="14">
        <v>0</v>
      </c>
    </row>
    <row r="10816" spans="1:6" x14ac:dyDescent="0.3">
      <c r="A10816" s="425">
        <v>52451</v>
      </c>
      <c r="B10816" s="12">
        <v>220</v>
      </c>
      <c r="C10816" s="426">
        <v>3.0785714285714283</v>
      </c>
      <c r="D10816" s="426">
        <v>25.7178</v>
      </c>
      <c r="E10816" s="14">
        <v>2.975517029468592</v>
      </c>
      <c r="F10816" s="14">
        <v>0</v>
      </c>
    </row>
    <row r="10817" spans="1:6" x14ac:dyDescent="0.3">
      <c r="A10817" s="425">
        <v>52452</v>
      </c>
      <c r="B10817" s="12">
        <v>221</v>
      </c>
      <c r="C10817" s="426">
        <v>3.05</v>
      </c>
      <c r="D10817" s="426">
        <v>25.625640000000004</v>
      </c>
      <c r="E10817" s="14">
        <v>2.942236917741297</v>
      </c>
      <c r="F10817" s="14">
        <v>0</v>
      </c>
    </row>
    <row r="10818" spans="1:6" x14ac:dyDescent="0.3">
      <c r="A10818" s="425">
        <v>52453</v>
      </c>
      <c r="B10818" s="12">
        <v>222</v>
      </c>
      <c r="C10818" s="426">
        <v>4.1722222222222216</v>
      </c>
      <c r="D10818" s="426">
        <v>25.661480000000001</v>
      </c>
      <c r="E10818" s="14">
        <v>2.9551378199566289</v>
      </c>
      <c r="F10818" s="14">
        <v>0</v>
      </c>
    </row>
    <row r="10819" spans="1:6" x14ac:dyDescent="0.3">
      <c r="A10819" s="425">
        <v>52454</v>
      </c>
      <c r="B10819" s="12">
        <v>223</v>
      </c>
      <c r="C10819" s="426">
        <v>1.655</v>
      </c>
      <c r="D10819" s="426">
        <v>25.77412</v>
      </c>
      <c r="E10819" s="14">
        <v>2.996026481675115</v>
      </c>
      <c r="F10819" s="14">
        <v>0</v>
      </c>
    </row>
    <row r="10820" spans="1:6" x14ac:dyDescent="0.3">
      <c r="A10820" s="425">
        <v>52455</v>
      </c>
      <c r="B10820" s="12">
        <v>224</v>
      </c>
      <c r="C10820" s="426">
        <v>4.1449999999999996</v>
      </c>
      <c r="D10820" s="426">
        <v>25.753640000000001</v>
      </c>
      <c r="E10820" s="14">
        <v>2.9885534122031614</v>
      </c>
      <c r="F10820" s="14">
        <v>0</v>
      </c>
    </row>
    <row r="10821" spans="1:6" x14ac:dyDescent="0.3">
      <c r="A10821" s="425">
        <v>52456</v>
      </c>
      <c r="B10821" s="12">
        <v>225</v>
      </c>
      <c r="C10821" s="426">
        <v>2.8055555555555554</v>
      </c>
      <c r="D10821" s="426">
        <v>25.510439999999999</v>
      </c>
      <c r="E10821" s="14">
        <v>2.9011253562970931</v>
      </c>
      <c r="F10821" s="14">
        <v>0</v>
      </c>
    </row>
    <row r="10822" spans="1:6" x14ac:dyDescent="0.3">
      <c r="A10822" s="425">
        <v>52457</v>
      </c>
      <c r="B10822" s="12">
        <v>226</v>
      </c>
      <c r="C10822" s="426">
        <v>0.18571428571428572</v>
      </c>
      <c r="D10822" s="426">
        <v>25.533480000000001</v>
      </c>
      <c r="E10822" s="14">
        <v>2.9093043408626893</v>
      </c>
      <c r="F10822" s="14">
        <v>0</v>
      </c>
    </row>
    <row r="10823" spans="1:6" x14ac:dyDescent="0.3">
      <c r="A10823" s="425">
        <v>52458</v>
      </c>
      <c r="B10823" s="12">
        <v>227</v>
      </c>
      <c r="C10823" s="426">
        <v>0.38125000000000003</v>
      </c>
      <c r="D10823" s="426">
        <v>25.556519999999999</v>
      </c>
      <c r="E10823" s="14">
        <v>2.9175049702385554</v>
      </c>
      <c r="F10823" s="14">
        <v>0</v>
      </c>
    </row>
    <row r="10824" spans="1:6" x14ac:dyDescent="0.3">
      <c r="A10824" s="425">
        <v>52459</v>
      </c>
      <c r="B10824" s="12">
        <v>228</v>
      </c>
      <c r="C10824" s="426">
        <v>2.15</v>
      </c>
      <c r="D10824" s="426">
        <v>25.715239999999998</v>
      </c>
      <c r="E10824" s="14">
        <v>2.9745878783414672</v>
      </c>
      <c r="F10824" s="14">
        <v>0</v>
      </c>
    </row>
    <row r="10825" spans="1:6" x14ac:dyDescent="0.3">
      <c r="A10825" s="425">
        <v>52460</v>
      </c>
      <c r="B10825" s="12">
        <v>229</v>
      </c>
      <c r="C10825" s="426">
        <v>0.92499999999999993</v>
      </c>
      <c r="D10825" s="426">
        <v>25.751080000000002</v>
      </c>
      <c r="E10825" s="14">
        <v>2.9876204913613371</v>
      </c>
      <c r="F10825" s="14">
        <v>0</v>
      </c>
    </row>
    <row r="10826" spans="1:6" x14ac:dyDescent="0.3">
      <c r="A10826" s="425">
        <v>52461</v>
      </c>
      <c r="B10826" s="12">
        <v>230</v>
      </c>
      <c r="C10826" s="426">
        <v>1.2</v>
      </c>
      <c r="D10826" s="426">
        <v>25.418279999999996</v>
      </c>
      <c r="E10826" s="14">
        <v>2.8686254843539989</v>
      </c>
      <c r="F10826" s="14">
        <v>0</v>
      </c>
    </row>
    <row r="10827" spans="1:6" x14ac:dyDescent="0.3">
      <c r="A10827" s="425">
        <v>52462</v>
      </c>
      <c r="B10827" s="12">
        <v>231</v>
      </c>
      <c r="C10827" s="426">
        <v>3.7611111111111111</v>
      </c>
      <c r="D10827" s="426">
        <v>25.37988</v>
      </c>
      <c r="E10827" s="14">
        <v>2.8551857017033915</v>
      </c>
      <c r="F10827" s="14">
        <v>0</v>
      </c>
    </row>
    <row r="10828" spans="1:6" x14ac:dyDescent="0.3">
      <c r="A10828" s="425">
        <v>52463</v>
      </c>
      <c r="B10828" s="12">
        <v>232</v>
      </c>
      <c r="C10828" s="426">
        <v>0.19999999999999998</v>
      </c>
      <c r="D10828" s="426">
        <v>25.47972</v>
      </c>
      <c r="E10828" s="14">
        <v>2.8902536802736347</v>
      </c>
      <c r="F10828" s="14">
        <v>0</v>
      </c>
    </row>
    <row r="10829" spans="1:6" x14ac:dyDescent="0.3">
      <c r="A10829" s="425">
        <v>52464</v>
      </c>
      <c r="B10829" s="12">
        <v>233</v>
      </c>
      <c r="C10829" s="426">
        <v>1.6666666666666666E-2</v>
      </c>
      <c r="D10829" s="426">
        <v>25.649533333333334</v>
      </c>
      <c r="E10829" s="14">
        <v>2.9508316748788941</v>
      </c>
      <c r="F10829" s="14">
        <v>0</v>
      </c>
    </row>
    <row r="10830" spans="1:6" x14ac:dyDescent="0.3">
      <c r="A10830" s="425">
        <v>52465</v>
      </c>
      <c r="B10830" s="12">
        <v>234</v>
      </c>
      <c r="C10830" s="426">
        <v>0.47142857142857142</v>
      </c>
      <c r="D10830" s="426">
        <v>25.612839999999998</v>
      </c>
      <c r="E10830" s="14">
        <v>2.9376421939713748</v>
      </c>
      <c r="F10830" s="14">
        <v>0</v>
      </c>
    </row>
    <row r="10831" spans="1:6" x14ac:dyDescent="0.3">
      <c r="A10831" s="425">
        <v>52466</v>
      </c>
      <c r="B10831" s="12">
        <v>235</v>
      </c>
      <c r="C10831" s="426">
        <v>1.2749999999999999</v>
      </c>
      <c r="D10831" s="426">
        <v>25.589799999999997</v>
      </c>
      <c r="E10831" s="14">
        <v>2.9293885748541539</v>
      </c>
      <c r="F10831" s="14">
        <v>0</v>
      </c>
    </row>
    <row r="10832" spans="1:6" x14ac:dyDescent="0.3">
      <c r="A10832" s="425">
        <v>52467</v>
      </c>
      <c r="B10832" s="12">
        <v>236</v>
      </c>
      <c r="C10832" s="426">
        <v>0.16666666666666666</v>
      </c>
      <c r="D10832" s="426">
        <v>25.776679999999999</v>
      </c>
      <c r="E10832" s="14">
        <v>2.9969618285902162</v>
      </c>
      <c r="F10832" s="14">
        <v>0</v>
      </c>
    </row>
    <row r="10833" spans="1:6" x14ac:dyDescent="0.3">
      <c r="A10833" s="425">
        <v>52468</v>
      </c>
      <c r="B10833" s="12">
        <v>237</v>
      </c>
      <c r="C10833" s="426">
        <v>0.23333333333333334</v>
      </c>
      <c r="D10833" s="426">
        <v>25.651240000000001</v>
      </c>
      <c r="E10833" s="14">
        <v>2.9514464805289866</v>
      </c>
      <c r="F10833" s="14">
        <v>0</v>
      </c>
    </row>
    <row r="10834" spans="1:6" x14ac:dyDescent="0.3">
      <c r="A10834" s="425">
        <v>52469</v>
      </c>
      <c r="B10834" s="12">
        <v>238</v>
      </c>
      <c r="C10834" s="426">
        <v>4.0444444444444443</v>
      </c>
      <c r="D10834" s="426">
        <v>25.602600000000002</v>
      </c>
      <c r="E10834" s="14">
        <v>2.9339712396432418</v>
      </c>
      <c r="F10834" s="14">
        <v>0</v>
      </c>
    </row>
    <row r="10835" spans="1:6" x14ac:dyDescent="0.3">
      <c r="A10835" s="425">
        <v>52470</v>
      </c>
      <c r="B10835" s="12">
        <v>239</v>
      </c>
      <c r="C10835" s="426">
        <v>0.15</v>
      </c>
      <c r="D10835" s="426">
        <v>25.738280000000003</v>
      </c>
      <c r="E10835" s="14">
        <v>2.9829599281437638</v>
      </c>
      <c r="F10835" s="14">
        <v>0</v>
      </c>
    </row>
    <row r="10836" spans="1:6" x14ac:dyDescent="0.3">
      <c r="A10836" s="425">
        <v>52471</v>
      </c>
      <c r="B10836" s="12">
        <v>240</v>
      </c>
      <c r="C10836" s="426">
        <v>1.6</v>
      </c>
      <c r="D10836" s="426">
        <v>25.8202</v>
      </c>
      <c r="E10836" s="14">
        <v>3.012904010364279</v>
      </c>
      <c r="F10836" s="14">
        <v>0</v>
      </c>
    </row>
    <row r="10837" spans="1:6" x14ac:dyDescent="0.3">
      <c r="A10837" s="425">
        <v>52472</v>
      </c>
      <c r="B10837" s="12">
        <v>241</v>
      </c>
      <c r="C10837" s="426">
        <v>2.25</v>
      </c>
      <c r="D10837" s="426">
        <v>25.658920000000002</v>
      </c>
      <c r="E10837" s="14">
        <v>2.9542145823779911</v>
      </c>
      <c r="F10837" s="14">
        <v>0</v>
      </c>
    </row>
    <row r="10838" spans="1:6" x14ac:dyDescent="0.3">
      <c r="A10838" s="425">
        <v>52473</v>
      </c>
      <c r="B10838" s="12">
        <v>242</v>
      </c>
      <c r="C10838" s="426">
        <v>0.56111111111111112</v>
      </c>
      <c r="D10838" s="426">
        <v>25.551400000000001</v>
      </c>
      <c r="E10838" s="14">
        <v>2.9156807366395259</v>
      </c>
      <c r="F10838" s="14">
        <v>0</v>
      </c>
    </row>
    <row r="10839" spans="1:6" x14ac:dyDescent="0.3">
      <c r="A10839" s="425">
        <v>52474</v>
      </c>
      <c r="B10839" s="12">
        <v>243</v>
      </c>
      <c r="C10839" s="426">
        <v>0.16666666666666666</v>
      </c>
      <c r="D10839" s="426">
        <v>25.745960000000004</v>
      </c>
      <c r="E10839" s="14">
        <v>2.9857554579538359</v>
      </c>
      <c r="F10839" s="14">
        <v>0</v>
      </c>
    </row>
    <row r="10840" spans="1:6" x14ac:dyDescent="0.3">
      <c r="A10840" s="425">
        <v>52475</v>
      </c>
      <c r="B10840" s="12">
        <v>244</v>
      </c>
      <c r="C10840" s="426">
        <v>5</v>
      </c>
      <c r="D10840" s="426">
        <v>25.761319999999998</v>
      </c>
      <c r="E10840" s="14">
        <v>3.0164912184122996</v>
      </c>
      <c r="F10840" s="14">
        <v>0</v>
      </c>
    </row>
    <row r="10841" spans="1:6" x14ac:dyDescent="0.3">
      <c r="A10841" s="425">
        <v>52476</v>
      </c>
      <c r="B10841" s="12">
        <v>245</v>
      </c>
      <c r="C10841" s="426">
        <v>1.4777777777777779</v>
      </c>
      <c r="D10841" s="426">
        <v>25.63588</v>
      </c>
      <c r="E10841" s="14">
        <v>2.9706731329195835</v>
      </c>
      <c r="F10841" s="14">
        <v>0</v>
      </c>
    </row>
    <row r="10842" spans="1:6" x14ac:dyDescent="0.3">
      <c r="A10842" s="425">
        <v>52477</v>
      </c>
      <c r="B10842" s="12">
        <v>246</v>
      </c>
      <c r="C10842" s="426">
        <v>1.6055555555555554</v>
      </c>
      <c r="D10842" s="426">
        <v>25.710120000000003</v>
      </c>
      <c r="E10842" s="14">
        <v>2.9977113108635804</v>
      </c>
      <c r="F10842" s="14">
        <v>0</v>
      </c>
    </row>
    <row r="10843" spans="1:6" x14ac:dyDescent="0.3">
      <c r="A10843" s="425">
        <v>52478</v>
      </c>
      <c r="B10843" s="12">
        <v>247</v>
      </c>
      <c r="C10843" s="426">
        <v>0.42000000000000004</v>
      </c>
      <c r="D10843" s="426">
        <v>25.881640000000001</v>
      </c>
      <c r="E10843" s="14">
        <v>3.0610523246608659</v>
      </c>
      <c r="F10843" s="14">
        <v>0</v>
      </c>
    </row>
    <row r="10844" spans="1:6" x14ac:dyDescent="0.3">
      <c r="A10844" s="425">
        <v>52479</v>
      </c>
      <c r="B10844" s="12">
        <v>248</v>
      </c>
      <c r="C10844" s="426">
        <v>0.22999999999999998</v>
      </c>
      <c r="D10844" s="426">
        <v>25.733160000000002</v>
      </c>
      <c r="E10844" s="14">
        <v>3.0061488284051241</v>
      </c>
      <c r="F10844" s="14">
        <v>0</v>
      </c>
    </row>
    <row r="10845" spans="1:6" x14ac:dyDescent="0.3">
      <c r="A10845" s="425">
        <v>52480</v>
      </c>
      <c r="B10845" s="12">
        <v>249</v>
      </c>
      <c r="C10845" s="426">
        <v>2.1437500000000003</v>
      </c>
      <c r="D10845" s="426">
        <v>25.7818</v>
      </c>
      <c r="E10845" s="14">
        <v>3.0240336116231554</v>
      </c>
      <c r="F10845" s="14">
        <v>0</v>
      </c>
    </row>
    <row r="10846" spans="1:6" x14ac:dyDescent="0.3">
      <c r="A10846" s="425">
        <v>52481</v>
      </c>
      <c r="B10846" s="12">
        <v>250</v>
      </c>
      <c r="C10846" s="426">
        <v>7.0349999999999993</v>
      </c>
      <c r="D10846" s="426">
        <v>25.874244444444443</v>
      </c>
      <c r="E10846" s="14">
        <v>3.0582959754158998</v>
      </c>
      <c r="F10846" s="14">
        <v>0</v>
      </c>
    </row>
    <row r="10847" spans="1:6" x14ac:dyDescent="0.3">
      <c r="A10847" s="425">
        <v>52482</v>
      </c>
      <c r="B10847" s="12">
        <v>251</v>
      </c>
      <c r="C10847" s="426">
        <v>3.5350000000000001</v>
      </c>
      <c r="D10847" s="426">
        <v>25.794599999999996</v>
      </c>
      <c r="E10847" s="14">
        <v>3.0287564469176265</v>
      </c>
      <c r="F10847" s="14">
        <v>0</v>
      </c>
    </row>
    <row r="10848" spans="1:6" x14ac:dyDescent="0.3">
      <c r="A10848" s="425">
        <v>52483</v>
      </c>
      <c r="B10848" s="12">
        <v>252</v>
      </c>
      <c r="C10848" s="426">
        <v>2.2944444444444447</v>
      </c>
      <c r="D10848" s="426">
        <v>25.615400000000001</v>
      </c>
      <c r="E10848" s="14">
        <v>2.9632543891381671</v>
      </c>
      <c r="F10848" s="14">
        <v>0</v>
      </c>
    </row>
    <row r="10849" spans="1:6" x14ac:dyDescent="0.3">
      <c r="A10849" s="425">
        <v>52484</v>
      </c>
      <c r="B10849" s="12">
        <v>253</v>
      </c>
      <c r="C10849" s="426">
        <v>6.0062499999999996</v>
      </c>
      <c r="D10849" s="426">
        <v>25.594920000000002</v>
      </c>
      <c r="E10849" s="14">
        <v>2.9558529450785982</v>
      </c>
      <c r="F10849" s="14">
        <v>0</v>
      </c>
    </row>
    <row r="10850" spans="1:6" x14ac:dyDescent="0.3">
      <c r="A10850" s="425">
        <v>52485</v>
      </c>
      <c r="B10850" s="12">
        <v>254</v>
      </c>
      <c r="C10850" s="426">
        <v>2.1666666666666661</v>
      </c>
      <c r="D10850" s="426">
        <v>25.725480000000005</v>
      </c>
      <c r="E10850" s="14">
        <v>3.0033338798655262</v>
      </c>
      <c r="F10850" s="14">
        <v>0</v>
      </c>
    </row>
    <row r="10851" spans="1:6" x14ac:dyDescent="0.3">
      <c r="A10851" s="425">
        <v>52486</v>
      </c>
      <c r="B10851" s="12">
        <v>255</v>
      </c>
      <c r="C10851" s="426">
        <v>4.9999999999999996E-2</v>
      </c>
      <c r="D10851" s="426">
        <v>25.7818</v>
      </c>
      <c r="E10851" s="14">
        <v>3.0240336116231554</v>
      </c>
      <c r="F10851" s="14">
        <v>0</v>
      </c>
    </row>
    <row r="10852" spans="1:6" x14ac:dyDescent="0.3">
      <c r="A10852" s="425">
        <v>52487</v>
      </c>
      <c r="B10852" s="12">
        <v>256</v>
      </c>
      <c r="C10852" s="426">
        <v>0.5</v>
      </c>
      <c r="D10852" s="426">
        <v>25.697319999999998</v>
      </c>
      <c r="E10852" s="14">
        <v>2.9930332971161571</v>
      </c>
      <c r="F10852" s="14">
        <v>0</v>
      </c>
    </row>
    <row r="10853" spans="1:6" x14ac:dyDescent="0.3">
      <c r="A10853" s="425">
        <v>52488</v>
      </c>
      <c r="B10853" s="12">
        <v>257</v>
      </c>
      <c r="C10853" s="426">
        <v>1.1625000000000001</v>
      </c>
      <c r="D10853" s="426">
        <v>25.881640000000001</v>
      </c>
      <c r="E10853" s="14">
        <v>3.0610523246608659</v>
      </c>
      <c r="F10853" s="14">
        <v>0</v>
      </c>
    </row>
    <row r="10854" spans="1:6" x14ac:dyDescent="0.3">
      <c r="A10854" s="425">
        <v>52489</v>
      </c>
      <c r="B10854" s="12">
        <v>258</v>
      </c>
      <c r="C10854" s="426">
        <v>1.7777777777777777</v>
      </c>
      <c r="D10854" s="426">
        <v>25.857177777777778</v>
      </c>
      <c r="E10854" s="14">
        <v>3.0519438625067803</v>
      </c>
      <c r="F10854" s="14">
        <v>0</v>
      </c>
    </row>
    <row r="10855" spans="1:6" x14ac:dyDescent="0.3">
      <c r="A10855" s="425">
        <v>52490</v>
      </c>
      <c r="B10855" s="12">
        <v>259</v>
      </c>
      <c r="C10855" s="426">
        <v>5.7285714285714286</v>
      </c>
      <c r="D10855" s="426">
        <v>26.04206666666667</v>
      </c>
      <c r="E10855" s="14">
        <v>3.1214057863880935</v>
      </c>
      <c r="F10855" s="14">
        <v>0</v>
      </c>
    </row>
    <row r="10856" spans="1:6" x14ac:dyDescent="0.3">
      <c r="A10856" s="425">
        <v>52491</v>
      </c>
      <c r="B10856" s="12">
        <v>260</v>
      </c>
      <c r="C10856" s="426">
        <v>0.14285714285714285</v>
      </c>
      <c r="D10856" s="426">
        <v>26.187133333333332</v>
      </c>
      <c r="E10856" s="14">
        <v>3.1769091886813556</v>
      </c>
      <c r="F10856" s="14">
        <v>0</v>
      </c>
    </row>
    <row r="10857" spans="1:6" x14ac:dyDescent="0.3">
      <c r="A10857" s="425">
        <v>52492</v>
      </c>
      <c r="B10857" s="12">
        <v>261</v>
      </c>
      <c r="C10857" s="426">
        <v>0.5</v>
      </c>
      <c r="D10857" s="426">
        <v>26.133088888888889</v>
      </c>
      <c r="E10857" s="14">
        <v>3.1561280719010432</v>
      </c>
      <c r="F10857" s="14">
        <v>0</v>
      </c>
    </row>
    <row r="10858" spans="1:6" x14ac:dyDescent="0.3">
      <c r="A10858" s="425">
        <v>52493</v>
      </c>
      <c r="B10858" s="12">
        <v>262</v>
      </c>
      <c r="C10858" s="426">
        <v>0.55714285714285716</v>
      </c>
      <c r="D10858" s="426">
        <v>26.178600000000003</v>
      </c>
      <c r="E10858" s="14">
        <v>3.1736197846573395</v>
      </c>
      <c r="F10858" s="14">
        <v>0</v>
      </c>
    </row>
    <row r="10859" spans="1:6" x14ac:dyDescent="0.3">
      <c r="A10859" s="425">
        <v>52494</v>
      </c>
      <c r="B10859" s="12">
        <v>263</v>
      </c>
      <c r="C10859" s="426">
        <v>0</v>
      </c>
      <c r="D10859" s="426">
        <v>25.874244444444443</v>
      </c>
      <c r="E10859" s="14">
        <v>3.0582959754158998</v>
      </c>
      <c r="F10859" s="14">
        <v>0</v>
      </c>
    </row>
    <row r="10860" spans="1:6" x14ac:dyDescent="0.3">
      <c r="A10860" s="425">
        <v>52495</v>
      </c>
      <c r="B10860" s="12">
        <v>264</v>
      </c>
      <c r="C10860" s="426">
        <v>1.7437499999999999</v>
      </c>
      <c r="D10860" s="426">
        <v>25.80597777777778</v>
      </c>
      <c r="E10860" s="14">
        <v>3.0329602342666835</v>
      </c>
      <c r="F10860" s="14">
        <v>0</v>
      </c>
    </row>
    <row r="10861" spans="1:6" x14ac:dyDescent="0.3">
      <c r="A10861" s="425">
        <v>52496</v>
      </c>
      <c r="B10861" s="12">
        <v>265</v>
      </c>
      <c r="C10861" s="426">
        <v>1.5874999999999999</v>
      </c>
      <c r="D10861" s="426">
        <v>26.007933333333334</v>
      </c>
      <c r="E10861" s="14">
        <v>3.1084745090995991</v>
      </c>
      <c r="F10861" s="14">
        <v>0</v>
      </c>
    </row>
    <row r="10862" spans="1:6" x14ac:dyDescent="0.3">
      <c r="A10862" s="425">
        <v>52497</v>
      </c>
      <c r="B10862" s="12">
        <v>266</v>
      </c>
      <c r="C10862" s="426">
        <v>0.74285714285714277</v>
      </c>
      <c r="D10862" s="426">
        <v>26.101800000000001</v>
      </c>
      <c r="E10862" s="14">
        <v>3.1441530500510422</v>
      </c>
      <c r="F10862" s="14">
        <v>0</v>
      </c>
    </row>
    <row r="10863" spans="1:6" x14ac:dyDescent="0.3">
      <c r="A10863" s="425">
        <v>52498</v>
      </c>
      <c r="B10863" s="12">
        <v>267</v>
      </c>
      <c r="C10863" s="426">
        <v>0</v>
      </c>
      <c r="D10863" s="426">
        <v>25.817355555555558</v>
      </c>
      <c r="E10863" s="14">
        <v>3.0371693995629259</v>
      </c>
      <c r="F10863" s="14">
        <v>0</v>
      </c>
    </row>
    <row r="10864" spans="1:6" x14ac:dyDescent="0.3">
      <c r="A10864" s="425">
        <v>52499</v>
      </c>
      <c r="B10864" s="12">
        <v>268</v>
      </c>
      <c r="C10864" s="426">
        <v>0.94374999999999998</v>
      </c>
      <c r="D10864" s="426">
        <v>25.899844444444444</v>
      </c>
      <c r="E10864" s="14">
        <v>3.0678468933430714</v>
      </c>
      <c r="F10864" s="14">
        <v>0</v>
      </c>
    </row>
    <row r="10865" spans="1:6" x14ac:dyDescent="0.3">
      <c r="A10865" s="425">
        <v>52500</v>
      </c>
      <c r="B10865" s="12">
        <v>269</v>
      </c>
      <c r="C10865" s="426">
        <v>2.0874999999999999</v>
      </c>
      <c r="D10865" s="426">
        <v>26.141622222222225</v>
      </c>
      <c r="E10865" s="14">
        <v>3.1594011294834874</v>
      </c>
      <c r="F10865" s="14">
        <v>0</v>
      </c>
    </row>
    <row r="10866" spans="1:6" x14ac:dyDescent="0.3">
      <c r="A10866" s="425">
        <v>52501</v>
      </c>
      <c r="B10866" s="12">
        <v>270</v>
      </c>
      <c r="C10866" s="426">
        <v>0</v>
      </c>
      <c r="D10866" s="426">
        <v>26.170066666666671</v>
      </c>
      <c r="E10866" s="14">
        <v>3.1703334476584186</v>
      </c>
      <c r="F10866" s="14">
        <v>0</v>
      </c>
    </row>
    <row r="10867" spans="1:6" x14ac:dyDescent="0.3">
      <c r="A10867" s="425">
        <v>52502</v>
      </c>
      <c r="B10867" s="12">
        <v>271</v>
      </c>
      <c r="C10867" s="426">
        <v>0.57777777777777783</v>
      </c>
      <c r="D10867" s="426">
        <v>26.216999999999999</v>
      </c>
      <c r="E10867" s="14">
        <v>3.1884462693516902</v>
      </c>
      <c r="F10867" s="14">
        <v>0</v>
      </c>
    </row>
    <row r="10868" spans="1:6" x14ac:dyDescent="0.3">
      <c r="A10868" s="425">
        <v>52503</v>
      </c>
      <c r="B10868" s="12">
        <v>272</v>
      </c>
      <c r="C10868" s="426">
        <v>0.21249999999999999</v>
      </c>
      <c r="D10868" s="426">
        <v>26.252839999999999</v>
      </c>
      <c r="E10868" s="14">
        <v>3.2023404328839575</v>
      </c>
      <c r="F10868" s="14">
        <v>0</v>
      </c>
    </row>
    <row r="10869" spans="1:6" x14ac:dyDescent="0.3">
      <c r="A10869" s="425">
        <v>52504</v>
      </c>
      <c r="B10869" s="12">
        <v>273</v>
      </c>
      <c r="C10869" s="426">
        <v>0.95</v>
      </c>
      <c r="D10869" s="426">
        <v>26.109480000000001</v>
      </c>
      <c r="E10869" s="14">
        <v>3.1470885640386435</v>
      </c>
      <c r="F10869" s="14">
        <v>0</v>
      </c>
    </row>
    <row r="10870" spans="1:6" x14ac:dyDescent="0.3">
      <c r="A10870" s="425">
        <v>52505</v>
      </c>
      <c r="B10870" s="12">
        <v>274</v>
      </c>
      <c r="C10870" s="426">
        <v>5.5714285714285712</v>
      </c>
      <c r="D10870" s="426">
        <v>26.19652</v>
      </c>
      <c r="E10870" s="14">
        <v>3.2335399279374291</v>
      </c>
      <c r="F10870" s="14">
        <v>0</v>
      </c>
    </row>
    <row r="10871" spans="1:6" x14ac:dyDescent="0.3">
      <c r="A10871" s="425">
        <v>52506</v>
      </c>
      <c r="B10871" s="12">
        <v>275</v>
      </c>
      <c r="C10871" s="426">
        <v>7.5400000000000009</v>
      </c>
      <c r="D10871" s="426">
        <v>26.403880000000001</v>
      </c>
      <c r="E10871" s="14">
        <v>3.3158494653789616</v>
      </c>
      <c r="F10871" s="14">
        <v>0</v>
      </c>
    </row>
    <row r="10872" spans="1:6" x14ac:dyDescent="0.3">
      <c r="A10872" s="425">
        <v>52507</v>
      </c>
      <c r="B10872" s="12">
        <v>276</v>
      </c>
      <c r="C10872" s="426">
        <v>0</v>
      </c>
      <c r="D10872" s="426">
        <v>26.283560000000001</v>
      </c>
      <c r="E10872" s="14">
        <v>3.2678644387754772</v>
      </c>
      <c r="F10872" s="14">
        <v>0</v>
      </c>
    </row>
    <row r="10873" spans="1:6" x14ac:dyDescent="0.3">
      <c r="A10873" s="425">
        <v>52508</v>
      </c>
      <c r="B10873" s="12">
        <v>277</v>
      </c>
      <c r="C10873" s="426">
        <v>0.52222222222222225</v>
      </c>
      <c r="D10873" s="426">
        <v>26.36036</v>
      </c>
      <c r="E10873" s="14">
        <v>3.2984211741757385</v>
      </c>
      <c r="F10873" s="14">
        <v>0</v>
      </c>
    </row>
    <row r="10874" spans="1:6" x14ac:dyDescent="0.3">
      <c r="A10874" s="425">
        <v>52509</v>
      </c>
      <c r="B10874" s="12">
        <v>278</v>
      </c>
      <c r="C10874" s="426">
        <v>1.6111111111111112</v>
      </c>
      <c r="D10874" s="426">
        <v>26.437159999999999</v>
      </c>
      <c r="E10874" s="14">
        <v>3.3292321462019645</v>
      </c>
      <c r="F10874" s="14">
        <v>0</v>
      </c>
    </row>
    <row r="10875" spans="1:6" x14ac:dyDescent="0.3">
      <c r="A10875" s="425">
        <v>52510</v>
      </c>
      <c r="B10875" s="12">
        <v>279</v>
      </c>
      <c r="C10875" s="426">
        <v>4.8499999999999996</v>
      </c>
      <c r="D10875" s="426">
        <v>26.380839999999999</v>
      </c>
      <c r="E10875" s="14">
        <v>3.3066125457073747</v>
      </c>
      <c r="F10875" s="14">
        <v>0</v>
      </c>
    </row>
    <row r="10876" spans="1:6" x14ac:dyDescent="0.3">
      <c r="A10876" s="425">
        <v>52511</v>
      </c>
      <c r="B10876" s="12">
        <v>280</v>
      </c>
      <c r="C10876" s="426">
        <v>0.57999999999999996</v>
      </c>
      <c r="D10876" s="426">
        <v>26.411560000000001</v>
      </c>
      <c r="E10876" s="14">
        <v>3.3189335303552938</v>
      </c>
      <c r="F10876" s="14">
        <v>0</v>
      </c>
    </row>
    <row r="10877" spans="1:6" x14ac:dyDescent="0.3">
      <c r="A10877" s="425">
        <v>52512</v>
      </c>
      <c r="B10877" s="12">
        <v>281</v>
      </c>
      <c r="C10877" s="426">
        <v>2.6444444444444444</v>
      </c>
      <c r="D10877" s="426">
        <v>26.3322</v>
      </c>
      <c r="E10877" s="14">
        <v>3.2871875553159513</v>
      </c>
      <c r="F10877" s="14">
        <v>0</v>
      </c>
    </row>
    <row r="10878" spans="1:6" x14ac:dyDescent="0.3">
      <c r="A10878" s="425">
        <v>52513</v>
      </c>
      <c r="B10878" s="12">
        <v>282</v>
      </c>
      <c r="C10878" s="426">
        <v>2.7722222222222226</v>
      </c>
      <c r="D10878" s="426">
        <v>26.439720000000001</v>
      </c>
      <c r="E10878" s="14">
        <v>3.3302635653129968</v>
      </c>
      <c r="F10878" s="14">
        <v>0</v>
      </c>
    </row>
    <row r="10879" spans="1:6" x14ac:dyDescent="0.3">
      <c r="A10879" s="425">
        <v>52514</v>
      </c>
      <c r="B10879" s="12">
        <v>283</v>
      </c>
      <c r="C10879" s="426">
        <v>0.25</v>
      </c>
      <c r="D10879" s="426">
        <v>26.498600000000003</v>
      </c>
      <c r="E10879" s="14">
        <v>3.3540644454675648</v>
      </c>
      <c r="F10879" s="14">
        <v>0</v>
      </c>
    </row>
    <row r="10880" spans="1:6" x14ac:dyDescent="0.3">
      <c r="A10880" s="425">
        <v>52515</v>
      </c>
      <c r="B10880" s="12">
        <v>284</v>
      </c>
      <c r="C10880" s="426">
        <v>1.675</v>
      </c>
      <c r="D10880" s="426">
        <v>26.549800000000001</v>
      </c>
      <c r="E10880" s="14">
        <v>3.374882922885873</v>
      </c>
      <c r="F10880" s="14">
        <v>0</v>
      </c>
    </row>
    <row r="10881" spans="1:6" x14ac:dyDescent="0.3">
      <c r="A10881" s="425">
        <v>52516</v>
      </c>
      <c r="B10881" s="12">
        <v>285</v>
      </c>
      <c r="C10881" s="426">
        <v>5.5555555555555552E-2</v>
      </c>
      <c r="D10881" s="426">
        <v>26.60868</v>
      </c>
      <c r="E10881" s="14">
        <v>3.3989648220638036</v>
      </c>
      <c r="F10881" s="14">
        <v>0</v>
      </c>
    </row>
    <row r="10882" spans="1:6" x14ac:dyDescent="0.3">
      <c r="A10882" s="425">
        <v>52517</v>
      </c>
      <c r="B10882" s="12">
        <v>286</v>
      </c>
      <c r="C10882" s="426">
        <v>0</v>
      </c>
      <c r="D10882" s="426">
        <v>26.65476</v>
      </c>
      <c r="E10882" s="14">
        <v>3.4179166736901925</v>
      </c>
      <c r="F10882" s="14">
        <v>0</v>
      </c>
    </row>
    <row r="10883" spans="1:6" x14ac:dyDescent="0.3">
      <c r="A10883" s="425">
        <v>52518</v>
      </c>
      <c r="B10883" s="12">
        <v>287</v>
      </c>
      <c r="C10883" s="426">
        <v>1.6666666666666667</v>
      </c>
      <c r="D10883" s="426">
        <v>26.670120000000004</v>
      </c>
      <c r="E10883" s="14">
        <v>3.4242545032974672</v>
      </c>
      <c r="F10883" s="14">
        <v>0</v>
      </c>
    </row>
    <row r="10884" spans="1:6" x14ac:dyDescent="0.3">
      <c r="A10884" s="425">
        <v>52519</v>
      </c>
      <c r="B10884" s="12">
        <v>288</v>
      </c>
      <c r="C10884" s="426">
        <v>1.6714285714285713</v>
      </c>
      <c r="D10884" s="426">
        <v>26.5242</v>
      </c>
      <c r="E10884" s="14">
        <v>3.3644594769353389</v>
      </c>
      <c r="F10884" s="14">
        <v>0</v>
      </c>
    </row>
    <row r="10885" spans="1:6" x14ac:dyDescent="0.3">
      <c r="A10885" s="425">
        <v>52520</v>
      </c>
      <c r="B10885" s="12">
        <v>289</v>
      </c>
      <c r="C10885" s="426">
        <v>1.3666666666666667</v>
      </c>
      <c r="D10885" s="426">
        <v>26.434600000000003</v>
      </c>
      <c r="E10885" s="14">
        <v>3.328201010355369</v>
      </c>
      <c r="F10885" s="14">
        <v>0</v>
      </c>
    </row>
    <row r="10886" spans="1:6" x14ac:dyDescent="0.3">
      <c r="A10886" s="425">
        <v>52521</v>
      </c>
      <c r="B10886" s="12">
        <v>290</v>
      </c>
      <c r="C10886" s="426">
        <v>5.177777777777778</v>
      </c>
      <c r="D10886" s="426">
        <v>26.629159999999999</v>
      </c>
      <c r="E10886" s="14">
        <v>3.4073764584285469</v>
      </c>
      <c r="F10886" s="14">
        <v>0</v>
      </c>
    </row>
    <row r="10887" spans="1:6" x14ac:dyDescent="0.3">
      <c r="A10887" s="425">
        <v>52522</v>
      </c>
      <c r="B10887" s="12">
        <v>291</v>
      </c>
      <c r="C10887" s="426">
        <v>0.9</v>
      </c>
      <c r="D10887" s="426">
        <v>26.624040000000001</v>
      </c>
      <c r="E10887" s="14">
        <v>3.4052718386351843</v>
      </c>
      <c r="F10887" s="14">
        <v>0</v>
      </c>
    </row>
    <row r="10888" spans="1:6" x14ac:dyDescent="0.3">
      <c r="A10888" s="425">
        <v>52523</v>
      </c>
      <c r="B10888" s="12">
        <v>292</v>
      </c>
      <c r="C10888" s="426">
        <v>0</v>
      </c>
      <c r="D10888" s="426">
        <v>26.787880000000001</v>
      </c>
      <c r="E10888" s="14">
        <v>3.4731865352599187</v>
      </c>
      <c r="F10888" s="14">
        <v>0</v>
      </c>
    </row>
    <row r="10889" spans="1:6" x14ac:dyDescent="0.3">
      <c r="A10889" s="425">
        <v>52524</v>
      </c>
      <c r="B10889" s="12">
        <v>293</v>
      </c>
      <c r="C10889" s="426">
        <v>0.57999999999999996</v>
      </c>
      <c r="D10889" s="426">
        <v>26.711079999999999</v>
      </c>
      <c r="E10889" s="14">
        <v>3.4412056655286367</v>
      </c>
      <c r="F10889" s="14">
        <v>0</v>
      </c>
    </row>
    <row r="10890" spans="1:6" x14ac:dyDescent="0.3">
      <c r="A10890" s="425">
        <v>52525</v>
      </c>
      <c r="B10890" s="12">
        <v>294</v>
      </c>
      <c r="C10890" s="426">
        <v>2.5</v>
      </c>
      <c r="D10890" s="426">
        <v>26.847044444444442</v>
      </c>
      <c r="E10890" s="14">
        <v>3.4979996280664798</v>
      </c>
      <c r="F10890" s="14">
        <v>0</v>
      </c>
    </row>
    <row r="10891" spans="1:6" x14ac:dyDescent="0.3">
      <c r="A10891" s="425">
        <v>52526</v>
      </c>
      <c r="B10891" s="12">
        <v>295</v>
      </c>
      <c r="C10891" s="426">
        <v>0.58888888888888891</v>
      </c>
      <c r="D10891" s="426">
        <v>26.613799999999998</v>
      </c>
      <c r="E10891" s="14">
        <v>3.4010660206589542</v>
      </c>
      <c r="F10891" s="14">
        <v>0</v>
      </c>
    </row>
    <row r="10892" spans="1:6" x14ac:dyDescent="0.3">
      <c r="A10892" s="425">
        <v>52527</v>
      </c>
      <c r="B10892" s="12">
        <v>296</v>
      </c>
      <c r="C10892" s="426">
        <v>0.88888888888888884</v>
      </c>
      <c r="D10892" s="426">
        <v>26.58052</v>
      </c>
      <c r="E10892" s="14">
        <v>3.3874286015285593</v>
      </c>
      <c r="F10892" s="14">
        <v>0</v>
      </c>
    </row>
    <row r="10893" spans="1:6" x14ac:dyDescent="0.3">
      <c r="A10893" s="425">
        <v>52528</v>
      </c>
      <c r="B10893" s="12">
        <v>297</v>
      </c>
      <c r="C10893" s="426">
        <v>2.3937499999999998</v>
      </c>
      <c r="D10893" s="426">
        <v>26.521639999999998</v>
      </c>
      <c r="E10893" s="14">
        <v>3.3634186955634431</v>
      </c>
      <c r="F10893" s="14">
        <v>0</v>
      </c>
    </row>
    <row r="10894" spans="1:6" x14ac:dyDescent="0.3">
      <c r="A10894" s="425">
        <v>52529</v>
      </c>
      <c r="B10894" s="12">
        <v>298</v>
      </c>
      <c r="C10894" s="426">
        <v>2.125</v>
      </c>
      <c r="D10894" s="426">
        <v>26.728999999999999</v>
      </c>
      <c r="E10894" s="14">
        <v>3.4486448178912879</v>
      </c>
      <c r="F10894" s="14">
        <v>0</v>
      </c>
    </row>
    <row r="10895" spans="1:6" x14ac:dyDescent="0.3">
      <c r="A10895" s="425">
        <v>52530</v>
      </c>
      <c r="B10895" s="12">
        <v>299</v>
      </c>
      <c r="C10895" s="426">
        <v>3.8149999999999999</v>
      </c>
      <c r="D10895" s="426">
        <v>26.639400000000002</v>
      </c>
      <c r="E10895" s="14">
        <v>3.4115891206562048</v>
      </c>
      <c r="F10895" s="14">
        <v>0</v>
      </c>
    </row>
    <row r="10896" spans="1:6" x14ac:dyDescent="0.3">
      <c r="A10896" s="425">
        <v>52531</v>
      </c>
      <c r="B10896" s="12">
        <v>300</v>
      </c>
      <c r="C10896" s="426">
        <v>0.53749999999999998</v>
      </c>
      <c r="D10896" s="426">
        <v>26.695719999999998</v>
      </c>
      <c r="E10896" s="14">
        <v>3.4348404045650147</v>
      </c>
      <c r="F10896" s="14">
        <v>0</v>
      </c>
    </row>
    <row r="10897" spans="1:6" x14ac:dyDescent="0.3">
      <c r="A10897" s="425">
        <v>52532</v>
      </c>
      <c r="B10897" s="12">
        <v>301</v>
      </c>
      <c r="C10897" s="426">
        <v>4.1111111111111107</v>
      </c>
      <c r="D10897" s="426">
        <v>26.782760000000003</v>
      </c>
      <c r="E10897" s="14">
        <v>3.4710464546598465</v>
      </c>
      <c r="F10897" s="14">
        <v>0</v>
      </c>
    </row>
    <row r="10898" spans="1:6" x14ac:dyDescent="0.3">
      <c r="A10898" s="425">
        <v>52533</v>
      </c>
      <c r="B10898" s="12">
        <v>302</v>
      </c>
      <c r="C10898" s="426">
        <v>0.1111111111111111</v>
      </c>
      <c r="D10898" s="426">
        <v>26.798120000000001</v>
      </c>
      <c r="E10898" s="14">
        <v>3.4774701382107942</v>
      </c>
      <c r="F10898" s="14">
        <v>0</v>
      </c>
    </row>
    <row r="10899" spans="1:6" x14ac:dyDescent="0.3">
      <c r="A10899" s="425">
        <v>52534</v>
      </c>
      <c r="B10899" s="12">
        <v>303</v>
      </c>
      <c r="C10899" s="426">
        <v>5.322222222222222</v>
      </c>
      <c r="D10899" s="426">
        <v>26.813479999999998</v>
      </c>
      <c r="E10899" s="14">
        <v>3.4839041500869667</v>
      </c>
      <c r="F10899" s="14">
        <v>0</v>
      </c>
    </row>
    <row r="10900" spans="1:6" x14ac:dyDescent="0.3">
      <c r="A10900" s="425">
        <v>52535</v>
      </c>
      <c r="B10900" s="12">
        <v>304</v>
      </c>
      <c r="C10900" s="426">
        <v>3</v>
      </c>
      <c r="D10900" s="426">
        <v>26.979880000000001</v>
      </c>
      <c r="E10900" s="14">
        <v>3.5542694765295484</v>
      </c>
      <c r="F10900" s="14">
        <v>0</v>
      </c>
    </row>
    <row r="10901" spans="1:6" x14ac:dyDescent="0.3">
      <c r="A10901" s="425">
        <v>52536</v>
      </c>
      <c r="B10901" s="12">
        <v>305</v>
      </c>
      <c r="C10901" s="426">
        <v>0.78888888888888886</v>
      </c>
      <c r="D10901" s="426">
        <v>26.792999999999999</v>
      </c>
      <c r="E10901" s="14">
        <v>3.5038140561816213</v>
      </c>
      <c r="F10901" s="14">
        <v>0</v>
      </c>
    </row>
    <row r="10902" spans="1:6" x14ac:dyDescent="0.3">
      <c r="A10902" s="425">
        <v>52537</v>
      </c>
      <c r="B10902" s="12">
        <v>306</v>
      </c>
      <c r="C10902" s="426">
        <v>0.68888888888888888</v>
      </c>
      <c r="D10902" s="426">
        <v>26.723880000000001</v>
      </c>
      <c r="E10902" s="14">
        <v>3.4747680619895811</v>
      </c>
      <c r="F10902" s="14">
        <v>0</v>
      </c>
    </row>
    <row r="10903" spans="1:6" x14ac:dyDescent="0.3">
      <c r="A10903" s="425">
        <v>52538</v>
      </c>
      <c r="B10903" s="12">
        <v>307</v>
      </c>
      <c r="C10903" s="426">
        <v>0</v>
      </c>
      <c r="D10903" s="426">
        <v>26.769960000000005</v>
      </c>
      <c r="E10903" s="14">
        <v>3.4941086582006906</v>
      </c>
      <c r="F10903" s="14">
        <v>0</v>
      </c>
    </row>
    <row r="10904" spans="1:6" x14ac:dyDescent="0.3">
      <c r="A10904" s="425">
        <v>52539</v>
      </c>
      <c r="B10904" s="12">
        <v>308</v>
      </c>
      <c r="C10904" s="426">
        <v>3.2375000000000003</v>
      </c>
      <c r="D10904" s="426">
        <v>26.782760000000003</v>
      </c>
      <c r="E10904" s="14">
        <v>3.4994976551078785</v>
      </c>
      <c r="F10904" s="14">
        <v>0</v>
      </c>
    </row>
    <row r="10905" spans="1:6" x14ac:dyDescent="0.3">
      <c r="A10905" s="425">
        <v>52540</v>
      </c>
      <c r="B10905" s="12">
        <v>309</v>
      </c>
      <c r="C10905" s="426">
        <v>3.2399999999999998</v>
      </c>
      <c r="D10905" s="426">
        <v>26.92868</v>
      </c>
      <c r="E10905" s="14">
        <v>3.56144384014096</v>
      </c>
      <c r="F10905" s="14">
        <v>0</v>
      </c>
    </row>
    <row r="10906" spans="1:6" x14ac:dyDescent="0.3">
      <c r="A10906" s="425">
        <v>52541</v>
      </c>
      <c r="B10906" s="12">
        <v>310</v>
      </c>
      <c r="C10906" s="426">
        <v>0.79999999999999993</v>
      </c>
      <c r="D10906" s="426">
        <v>26.997800000000005</v>
      </c>
      <c r="E10906" s="14">
        <v>3.5911159765983505</v>
      </c>
      <c r="F10906" s="14">
        <v>0</v>
      </c>
    </row>
    <row r="10907" spans="1:6" x14ac:dyDescent="0.3">
      <c r="A10907" s="425">
        <v>52542</v>
      </c>
      <c r="B10907" s="12">
        <v>311</v>
      </c>
      <c r="C10907" s="426">
        <v>1.9750000000000001</v>
      </c>
      <c r="D10907" s="426">
        <v>27.08484</v>
      </c>
      <c r="E10907" s="14">
        <v>3.6287829837560621</v>
      </c>
      <c r="F10907" s="14">
        <v>0</v>
      </c>
    </row>
    <row r="10908" spans="1:6" x14ac:dyDescent="0.3">
      <c r="A10908" s="425">
        <v>52543</v>
      </c>
      <c r="B10908" s="12">
        <v>312</v>
      </c>
      <c r="C10908" s="426">
        <v>0.42777777777777776</v>
      </c>
      <c r="D10908" s="426">
        <v>26.887720000000002</v>
      </c>
      <c r="E10908" s="14">
        <v>3.5439603379882314</v>
      </c>
      <c r="F10908" s="14">
        <v>0</v>
      </c>
    </row>
    <row r="10909" spans="1:6" x14ac:dyDescent="0.3">
      <c r="A10909" s="425">
        <v>52544</v>
      </c>
      <c r="B10909" s="12">
        <v>313</v>
      </c>
      <c r="C10909" s="426">
        <v>6.0166666666666675</v>
      </c>
      <c r="D10909" s="426">
        <v>26.967079999999999</v>
      </c>
      <c r="E10909" s="14">
        <v>3.577902177349424</v>
      </c>
      <c r="F10909" s="14">
        <v>0</v>
      </c>
    </row>
    <row r="10910" spans="1:6" x14ac:dyDescent="0.3">
      <c r="A10910" s="425">
        <v>52545</v>
      </c>
      <c r="B10910" s="12">
        <v>314</v>
      </c>
      <c r="C10910" s="426">
        <v>2.5375000000000001</v>
      </c>
      <c r="D10910" s="426">
        <v>27.020840000000003</v>
      </c>
      <c r="E10910" s="14">
        <v>3.6010538473260274</v>
      </c>
      <c r="F10910" s="14">
        <v>0</v>
      </c>
    </row>
    <row r="10911" spans="1:6" x14ac:dyDescent="0.3">
      <c r="A10911" s="425">
        <v>52546</v>
      </c>
      <c r="B10911" s="12">
        <v>315</v>
      </c>
      <c r="C10911" s="426">
        <v>0</v>
      </c>
      <c r="D10911" s="426">
        <v>27.059240000000003</v>
      </c>
      <c r="E10911" s="14">
        <v>3.6176694420652931</v>
      </c>
      <c r="F10911" s="14">
        <v>0</v>
      </c>
    </row>
    <row r="10912" spans="1:6" x14ac:dyDescent="0.3">
      <c r="A10912" s="425">
        <v>52547</v>
      </c>
      <c r="B10912" s="12">
        <v>316</v>
      </c>
      <c r="C10912" s="426">
        <v>1.0299999999999998</v>
      </c>
      <c r="D10912" s="426">
        <v>27.189799999999998</v>
      </c>
      <c r="E10912" s="14">
        <v>3.674654198996739</v>
      </c>
      <c r="F10912" s="14">
        <v>0</v>
      </c>
    </row>
    <row r="10913" spans="1:6" x14ac:dyDescent="0.3">
      <c r="A10913" s="425">
        <v>52548</v>
      </c>
      <c r="B10913" s="12">
        <v>317</v>
      </c>
      <c r="C10913" s="426">
        <v>0.05</v>
      </c>
      <c r="D10913" s="426">
        <v>27.105319999999999</v>
      </c>
      <c r="E10913" s="14">
        <v>3.637694848999689</v>
      </c>
      <c r="F10913" s="14">
        <v>0</v>
      </c>
    </row>
    <row r="10914" spans="1:6" x14ac:dyDescent="0.3">
      <c r="A10914" s="425">
        <v>52549</v>
      </c>
      <c r="B10914" s="12">
        <v>318</v>
      </c>
      <c r="C10914" s="426">
        <v>1.9214285714285713</v>
      </c>
      <c r="D10914" s="426">
        <v>27.064360000000001</v>
      </c>
      <c r="E10914" s="14">
        <v>3.6198898146175491</v>
      </c>
      <c r="F10914" s="14">
        <v>0</v>
      </c>
    </row>
    <row r="10915" spans="1:6" x14ac:dyDescent="0.3">
      <c r="A10915" s="425">
        <v>52550</v>
      </c>
      <c r="B10915" s="12">
        <v>319</v>
      </c>
      <c r="C10915" s="426">
        <v>1.7666666666666666</v>
      </c>
      <c r="D10915" s="426">
        <v>27.077159999999999</v>
      </c>
      <c r="E10915" s="14">
        <v>3.6254458550822997</v>
      </c>
      <c r="F10915" s="14">
        <v>0</v>
      </c>
    </row>
    <row r="10916" spans="1:6" x14ac:dyDescent="0.3">
      <c r="A10916" s="425">
        <v>52551</v>
      </c>
      <c r="B10916" s="12">
        <v>320</v>
      </c>
      <c r="C10916" s="426">
        <v>11.31111111111111</v>
      </c>
      <c r="D10916" s="426">
        <v>27.107880000000002</v>
      </c>
      <c r="E10916" s="14">
        <v>3.6388101473767338</v>
      </c>
      <c r="F10916" s="14">
        <v>0</v>
      </c>
    </row>
    <row r="10917" spans="1:6" x14ac:dyDescent="0.3">
      <c r="A10917" s="425">
        <v>52552</v>
      </c>
      <c r="B10917" s="12">
        <v>321</v>
      </c>
      <c r="C10917" s="426">
        <v>0</v>
      </c>
      <c r="D10917" s="426">
        <v>27.133479999999999</v>
      </c>
      <c r="E10917" s="14">
        <v>3.6499792149747967</v>
      </c>
      <c r="F10917" s="14">
        <v>0</v>
      </c>
    </row>
    <row r="10918" spans="1:6" x14ac:dyDescent="0.3">
      <c r="A10918" s="425">
        <v>52553</v>
      </c>
      <c r="B10918" s="12">
        <v>322</v>
      </c>
      <c r="C10918" s="426">
        <v>1.9416666666666667</v>
      </c>
      <c r="D10918" s="426">
        <v>27.128644444444443</v>
      </c>
      <c r="E10918" s="14">
        <v>3.6478672614293126</v>
      </c>
      <c r="F10918" s="14">
        <v>0</v>
      </c>
    </row>
    <row r="10919" spans="1:6" x14ac:dyDescent="0.3">
      <c r="A10919" s="425">
        <v>52554</v>
      </c>
      <c r="B10919" s="12">
        <v>323</v>
      </c>
      <c r="C10919" s="426">
        <v>5.9124999999999996</v>
      </c>
      <c r="D10919" s="426">
        <v>27.097355555555559</v>
      </c>
      <c r="E10919" s="14">
        <v>3.634226901186989</v>
      </c>
      <c r="F10919" s="14">
        <v>0</v>
      </c>
    </row>
    <row r="10920" spans="1:6" x14ac:dyDescent="0.3">
      <c r="A10920" s="425">
        <v>52555</v>
      </c>
      <c r="B10920" s="12">
        <v>324</v>
      </c>
      <c r="C10920" s="426">
        <v>7.75</v>
      </c>
      <c r="D10920" s="426">
        <v>27.09451111111111</v>
      </c>
      <c r="E10920" s="14">
        <v>3.6329890339651283</v>
      </c>
      <c r="F10920" s="14">
        <v>0</v>
      </c>
    </row>
    <row r="10921" spans="1:6" x14ac:dyDescent="0.3">
      <c r="A10921" s="425">
        <v>52556</v>
      </c>
      <c r="B10921" s="12">
        <v>325</v>
      </c>
      <c r="C10921" s="426">
        <v>5.5250000000000004</v>
      </c>
      <c r="D10921" s="426">
        <v>27.169319999999999</v>
      </c>
      <c r="E10921" s="14">
        <v>3.6656650741274115</v>
      </c>
      <c r="F10921" s="14">
        <v>0</v>
      </c>
    </row>
    <row r="10922" spans="1:6" x14ac:dyDescent="0.3">
      <c r="A10922" s="425">
        <v>52557</v>
      </c>
      <c r="B10922" s="12">
        <v>326</v>
      </c>
      <c r="C10922" s="426">
        <v>8.0555555555555554</v>
      </c>
      <c r="D10922" s="426">
        <v>26.884022222222224</v>
      </c>
      <c r="E10922" s="14">
        <v>3.5423856233920668</v>
      </c>
      <c r="F10922" s="14">
        <v>0</v>
      </c>
    </row>
    <row r="10923" spans="1:6" x14ac:dyDescent="0.3">
      <c r="A10923" s="425">
        <v>52558</v>
      </c>
      <c r="B10923" s="12">
        <v>327</v>
      </c>
      <c r="C10923" s="426">
        <v>2.4714285714285715</v>
      </c>
      <c r="D10923" s="426">
        <v>26.943755555555555</v>
      </c>
      <c r="E10923" s="14">
        <v>3.5678974616311527</v>
      </c>
      <c r="F10923" s="14">
        <v>0</v>
      </c>
    </row>
    <row r="10924" spans="1:6" x14ac:dyDescent="0.3">
      <c r="A10924" s="425">
        <v>52559</v>
      </c>
      <c r="B10924" s="12">
        <v>328</v>
      </c>
      <c r="C10924" s="426">
        <v>1.53125</v>
      </c>
      <c r="D10924" s="426">
        <v>26.980733333333333</v>
      </c>
      <c r="E10924" s="14">
        <v>3.5837698019636148</v>
      </c>
      <c r="F10924" s="14">
        <v>0</v>
      </c>
    </row>
    <row r="10925" spans="1:6" x14ac:dyDescent="0.3">
      <c r="A10925" s="425">
        <v>52560</v>
      </c>
      <c r="B10925" s="12">
        <v>329</v>
      </c>
      <c r="C10925" s="426">
        <v>1.79375</v>
      </c>
      <c r="D10925" s="426">
        <v>26.975044444444443</v>
      </c>
      <c r="E10925" s="14">
        <v>3.5813239523770122</v>
      </c>
      <c r="F10925" s="14">
        <v>0</v>
      </c>
    </row>
    <row r="10926" spans="1:6" x14ac:dyDescent="0.3">
      <c r="A10926" s="425">
        <v>52561</v>
      </c>
      <c r="B10926" s="12">
        <v>330</v>
      </c>
      <c r="C10926" s="426">
        <v>7.1749999999999998</v>
      </c>
      <c r="D10926" s="426">
        <v>27.020555555555553</v>
      </c>
      <c r="E10926" s="14">
        <v>3.6009310136582346</v>
      </c>
      <c r="F10926" s="14">
        <v>0</v>
      </c>
    </row>
    <row r="10927" spans="1:6" x14ac:dyDescent="0.3">
      <c r="A10927" s="425">
        <v>52562</v>
      </c>
      <c r="B10927" s="12">
        <v>331</v>
      </c>
      <c r="C10927" s="426">
        <v>14.45</v>
      </c>
      <c r="D10927" s="426">
        <v>26.949444444444445</v>
      </c>
      <c r="E10927" s="14">
        <v>3.5703354102319276</v>
      </c>
      <c r="F10927" s="14">
        <v>0</v>
      </c>
    </row>
    <row r="10928" spans="1:6" x14ac:dyDescent="0.3">
      <c r="A10928" s="425">
        <v>52563</v>
      </c>
      <c r="B10928" s="12">
        <v>332</v>
      </c>
      <c r="C10928" s="426">
        <v>9.2437499999999986</v>
      </c>
      <c r="D10928" s="426">
        <v>27.034777777777776</v>
      </c>
      <c r="E10928" s="14">
        <v>3.6070771060261726</v>
      </c>
      <c r="F10928" s="14">
        <v>0</v>
      </c>
    </row>
    <row r="10929" spans="1:6" x14ac:dyDescent="0.3">
      <c r="A10929" s="425">
        <v>52564</v>
      </c>
      <c r="B10929" s="12">
        <v>333</v>
      </c>
      <c r="C10929" s="426">
        <v>2.4857142857142853</v>
      </c>
      <c r="D10929" s="426">
        <v>27.208288888888891</v>
      </c>
      <c r="E10929" s="14">
        <v>3.6827854962633668</v>
      </c>
      <c r="F10929" s="14">
        <v>0</v>
      </c>
    </row>
    <row r="10930" spans="1:6" x14ac:dyDescent="0.3">
      <c r="A10930" s="425">
        <v>52565</v>
      </c>
      <c r="B10930" s="12">
        <v>334</v>
      </c>
      <c r="C10930" s="426">
        <v>1.9000000000000001</v>
      </c>
      <c r="D10930" s="426">
        <v>27.154244444444448</v>
      </c>
      <c r="E10930" s="14">
        <v>3.6590600611496886</v>
      </c>
      <c r="F10930" s="14">
        <v>0</v>
      </c>
    </row>
    <row r="10931" spans="1:6" x14ac:dyDescent="0.3">
      <c r="A10931" s="425">
        <v>52566</v>
      </c>
      <c r="B10931" s="12">
        <v>335</v>
      </c>
      <c r="C10931" s="426">
        <v>5.73</v>
      </c>
      <c r="D10931" s="426">
        <v>27.05468888888889</v>
      </c>
      <c r="E10931" s="14">
        <v>3.6156967576905301</v>
      </c>
      <c r="F10931" s="14">
        <v>0</v>
      </c>
    </row>
    <row r="10932" spans="1:6" x14ac:dyDescent="0.3">
      <c r="A10932" s="425">
        <v>52567</v>
      </c>
      <c r="B10932" s="12">
        <v>336</v>
      </c>
      <c r="C10932" s="426">
        <v>2.0062500000000001</v>
      </c>
      <c r="D10932" s="426">
        <v>27.037622222222222</v>
      </c>
      <c r="E10932" s="14">
        <v>3.6083074044568311</v>
      </c>
      <c r="F10932" s="14">
        <v>0</v>
      </c>
    </row>
    <row r="10933" spans="1:6" x14ac:dyDescent="0.3">
      <c r="A10933" s="425">
        <v>52568</v>
      </c>
      <c r="B10933" s="12">
        <v>337</v>
      </c>
      <c r="C10933" s="426">
        <v>5.9555555555555557</v>
      </c>
      <c r="D10933" s="426">
        <v>26.885159999999999</v>
      </c>
      <c r="E10933" s="14">
        <v>3.5428700864866185</v>
      </c>
      <c r="F10933" s="14">
        <v>0</v>
      </c>
    </row>
    <row r="10934" spans="1:6" x14ac:dyDescent="0.3">
      <c r="A10934" s="425">
        <v>52569</v>
      </c>
      <c r="B10934" s="12">
        <v>338</v>
      </c>
      <c r="C10934" s="426">
        <v>7.4611111111111121</v>
      </c>
      <c r="D10934" s="426">
        <v>27.02084</v>
      </c>
      <c r="E10934" s="14">
        <v>3.6010538473260261</v>
      </c>
      <c r="F10934" s="14">
        <v>0</v>
      </c>
    </row>
    <row r="10935" spans="1:6" x14ac:dyDescent="0.3">
      <c r="A10935" s="425">
        <v>52570</v>
      </c>
      <c r="B10935" s="12">
        <v>339</v>
      </c>
      <c r="C10935" s="426">
        <v>4.9000000000000004</v>
      </c>
      <c r="D10935" s="426">
        <v>26.821159999999999</v>
      </c>
      <c r="E10935" s="14">
        <v>3.5157080229314448</v>
      </c>
      <c r="F10935" s="14">
        <v>0</v>
      </c>
    </row>
    <row r="10936" spans="1:6" x14ac:dyDescent="0.3">
      <c r="A10936" s="425">
        <v>52571</v>
      </c>
      <c r="B10936" s="12">
        <v>340</v>
      </c>
      <c r="C10936" s="426">
        <v>5.2555555555555555</v>
      </c>
      <c r="D10936" s="426">
        <v>26.910760000000003</v>
      </c>
      <c r="E10936" s="14">
        <v>3.553785661417439</v>
      </c>
      <c r="F10936" s="14">
        <v>0</v>
      </c>
    </row>
    <row r="10937" spans="1:6" x14ac:dyDescent="0.3">
      <c r="A10937" s="425">
        <v>52572</v>
      </c>
      <c r="B10937" s="12">
        <v>341</v>
      </c>
      <c r="C10937" s="426">
        <v>3.35</v>
      </c>
      <c r="D10937" s="426">
        <v>27.031933333333335</v>
      </c>
      <c r="E10937" s="14">
        <v>3.6058471676280446</v>
      </c>
      <c r="F10937" s="14">
        <v>0</v>
      </c>
    </row>
    <row r="10938" spans="1:6" x14ac:dyDescent="0.3">
      <c r="A10938" s="425">
        <v>52573</v>
      </c>
      <c r="B10938" s="12">
        <v>342</v>
      </c>
      <c r="C10938" s="426">
        <v>3.0333333333333332</v>
      </c>
      <c r="D10938" s="426">
        <v>27.188377777777774</v>
      </c>
      <c r="E10938" s="14">
        <v>3.6740293481119477</v>
      </c>
      <c r="F10938" s="14">
        <v>0</v>
      </c>
    </row>
    <row r="10939" spans="1:6" x14ac:dyDescent="0.3">
      <c r="A10939" s="425">
        <v>52574</v>
      </c>
      <c r="B10939" s="12">
        <v>343</v>
      </c>
      <c r="C10939" s="426">
        <v>6.1428571428571432</v>
      </c>
      <c r="D10939" s="426">
        <v>26.906777777777776</v>
      </c>
      <c r="E10939" s="14">
        <v>3.5520857765371234</v>
      </c>
      <c r="F10939" s="14">
        <v>0</v>
      </c>
    </row>
    <row r="10940" spans="1:6" x14ac:dyDescent="0.3">
      <c r="A10940" s="425">
        <v>52575</v>
      </c>
      <c r="B10940" s="12">
        <v>344</v>
      </c>
      <c r="C10940" s="426">
        <v>8.6083333333333325</v>
      </c>
      <c r="D10940" s="426">
        <v>26.77252</v>
      </c>
      <c r="E10940" s="14">
        <v>3.4951858795479032</v>
      </c>
      <c r="F10940" s="14">
        <v>0</v>
      </c>
    </row>
    <row r="10941" spans="1:6" x14ac:dyDescent="0.3">
      <c r="A10941" s="425">
        <v>52576</v>
      </c>
      <c r="B10941" s="12">
        <v>345</v>
      </c>
      <c r="C10941" s="426">
        <v>10.75</v>
      </c>
      <c r="D10941" s="426">
        <v>26.813479999999998</v>
      </c>
      <c r="E10941" s="14">
        <v>3.5124607414811226</v>
      </c>
      <c r="F10941" s="14">
        <v>0</v>
      </c>
    </row>
    <row r="10942" spans="1:6" x14ac:dyDescent="0.3">
      <c r="A10942" s="425">
        <v>52577</v>
      </c>
      <c r="B10942" s="12">
        <v>346</v>
      </c>
      <c r="C10942" s="426">
        <v>11.9</v>
      </c>
      <c r="D10942" s="426">
        <v>26.762280000000004</v>
      </c>
      <c r="E10942" s="14">
        <v>3.4908787278482825</v>
      </c>
      <c r="F10942" s="14">
        <v>0</v>
      </c>
    </row>
    <row r="10943" spans="1:6" x14ac:dyDescent="0.3">
      <c r="A10943" s="425">
        <v>52578</v>
      </c>
      <c r="B10943" s="12">
        <v>347</v>
      </c>
      <c r="C10943" s="426">
        <v>10.692857142857141</v>
      </c>
      <c r="D10943" s="426">
        <v>26.887720000000002</v>
      </c>
      <c r="E10943" s="14">
        <v>3.5439603379882318</v>
      </c>
      <c r="F10943" s="14">
        <v>0</v>
      </c>
    </row>
    <row r="10944" spans="1:6" x14ac:dyDescent="0.3">
      <c r="A10944" s="425">
        <v>52579</v>
      </c>
      <c r="B10944" s="12">
        <v>348</v>
      </c>
      <c r="C10944" s="426">
        <v>16.95</v>
      </c>
      <c r="D10944" s="426">
        <v>26.713639999999998</v>
      </c>
      <c r="E10944" s="14">
        <v>3.4704828510289714</v>
      </c>
      <c r="F10944" s="14">
        <v>0</v>
      </c>
    </row>
    <row r="10945" spans="1:6" x14ac:dyDescent="0.3">
      <c r="A10945" s="425">
        <v>52580</v>
      </c>
      <c r="B10945" s="12">
        <v>349</v>
      </c>
      <c r="C10945" s="426">
        <v>2.4500000000000002</v>
      </c>
      <c r="D10945" s="426">
        <v>26.83652</v>
      </c>
      <c r="E10945" s="14">
        <v>3.522210402537147</v>
      </c>
      <c r="F10945" s="14">
        <v>0</v>
      </c>
    </row>
    <row r="10946" spans="1:6" x14ac:dyDescent="0.3">
      <c r="A10946" s="425">
        <v>52581</v>
      </c>
      <c r="B10946" s="12">
        <v>350</v>
      </c>
      <c r="C10946" s="426">
        <v>15.488888888888889</v>
      </c>
      <c r="D10946" s="426">
        <v>26.997799999999998</v>
      </c>
      <c r="E10946" s="14">
        <v>3.5911159765983505</v>
      </c>
      <c r="F10946" s="14">
        <v>0</v>
      </c>
    </row>
    <row r="10947" spans="1:6" x14ac:dyDescent="0.3">
      <c r="A10947" s="425">
        <v>52582</v>
      </c>
      <c r="B10947" s="12">
        <v>351</v>
      </c>
      <c r="C10947" s="426">
        <v>7.4400000000000022</v>
      </c>
      <c r="D10947" s="426">
        <v>26.953000000000003</v>
      </c>
      <c r="E10947" s="14">
        <v>3.5718598572620572</v>
      </c>
      <c r="F10947" s="14">
        <v>0</v>
      </c>
    </row>
    <row r="10948" spans="1:6" x14ac:dyDescent="0.3">
      <c r="A10948" s="425">
        <v>52583</v>
      </c>
      <c r="B10948" s="12">
        <v>352</v>
      </c>
      <c r="C10948" s="426">
        <v>8.2499999999999982</v>
      </c>
      <c r="D10948" s="426">
        <v>26.959400000000002</v>
      </c>
      <c r="E10948" s="14">
        <v>3.5746052756087985</v>
      </c>
      <c r="F10948" s="14">
        <v>0</v>
      </c>
    </row>
    <row r="10949" spans="1:6" x14ac:dyDescent="0.3">
      <c r="A10949" s="425">
        <v>52584</v>
      </c>
      <c r="B10949" s="12">
        <v>353</v>
      </c>
      <c r="C10949" s="426">
        <v>16.485714285714288</v>
      </c>
      <c r="D10949" s="426">
        <v>26.785320000000002</v>
      </c>
      <c r="E10949" s="14">
        <v>3.5005763216698256</v>
      </c>
      <c r="F10949" s="14">
        <v>0</v>
      </c>
    </row>
    <row r="10950" spans="1:6" x14ac:dyDescent="0.3">
      <c r="A10950" s="425">
        <v>52585</v>
      </c>
      <c r="B10950" s="12">
        <v>354</v>
      </c>
      <c r="C10950" s="426">
        <v>7.46875</v>
      </c>
      <c r="D10950" s="426">
        <v>26.647933333333334</v>
      </c>
      <c r="E10950" s="14">
        <v>3.4430958083634895</v>
      </c>
      <c r="F10950" s="14">
        <v>0</v>
      </c>
    </row>
    <row r="10951" spans="1:6" x14ac:dyDescent="0.3">
      <c r="A10951" s="425">
        <v>52586</v>
      </c>
      <c r="B10951" s="12">
        <v>355</v>
      </c>
      <c r="C10951" s="426">
        <v>8.1000000000000014</v>
      </c>
      <c r="D10951" s="426">
        <v>26.995240000000003</v>
      </c>
      <c r="E10951" s="14">
        <v>3.5900132253627581</v>
      </c>
      <c r="F10951" s="14">
        <v>0</v>
      </c>
    </row>
    <row r="10952" spans="1:6" x14ac:dyDescent="0.3">
      <c r="A10952" s="425">
        <v>52587</v>
      </c>
      <c r="B10952" s="12">
        <v>356</v>
      </c>
      <c r="C10952" s="426">
        <v>3.5944444444444446</v>
      </c>
      <c r="D10952" s="426">
        <v>26.773800000000001</v>
      </c>
      <c r="E10952" s="14">
        <v>3.4957245985916239</v>
      </c>
      <c r="F10952" s="14">
        <v>0</v>
      </c>
    </row>
    <row r="10953" spans="1:6" x14ac:dyDescent="0.3">
      <c r="A10953" s="425">
        <v>52588</v>
      </c>
      <c r="B10953" s="12">
        <v>357</v>
      </c>
      <c r="C10953" s="426">
        <v>6.1437499999999998</v>
      </c>
      <c r="D10953" s="426">
        <v>26.821800000000003</v>
      </c>
      <c r="E10953" s="14">
        <v>3.515978747311348</v>
      </c>
      <c r="F10953" s="14">
        <v>0</v>
      </c>
    </row>
    <row r="10954" spans="1:6" x14ac:dyDescent="0.3">
      <c r="A10954" s="425">
        <v>52589</v>
      </c>
      <c r="B10954" s="12">
        <v>358</v>
      </c>
      <c r="C10954" s="426">
        <v>5.9333333333333336</v>
      </c>
      <c r="D10954" s="426">
        <v>26.83652</v>
      </c>
      <c r="E10954" s="14">
        <v>3.522210402537147</v>
      </c>
      <c r="F10954" s="14">
        <v>0</v>
      </c>
    </row>
    <row r="10955" spans="1:6" x14ac:dyDescent="0.3">
      <c r="A10955" s="425">
        <v>52590</v>
      </c>
      <c r="B10955" s="12">
        <v>359</v>
      </c>
      <c r="C10955" s="426">
        <v>7.5625</v>
      </c>
      <c r="D10955" s="426">
        <v>26.577960000000004</v>
      </c>
      <c r="E10955" s="14">
        <v>3.414138788927795</v>
      </c>
      <c r="F10955" s="14">
        <v>0</v>
      </c>
    </row>
    <row r="10956" spans="1:6" x14ac:dyDescent="0.3">
      <c r="A10956" s="425">
        <v>52591</v>
      </c>
      <c r="B10956" s="12">
        <v>360</v>
      </c>
      <c r="C10956" s="426">
        <v>5.8611111111111107</v>
      </c>
      <c r="D10956" s="426">
        <v>26.852733333333333</v>
      </c>
      <c r="E10956" s="14">
        <v>3.5290853374816913</v>
      </c>
      <c r="F10956" s="14">
        <v>0</v>
      </c>
    </row>
    <row r="10957" spans="1:6" x14ac:dyDescent="0.3">
      <c r="A10957" s="425">
        <v>52592</v>
      </c>
      <c r="B10957" s="12">
        <v>361</v>
      </c>
      <c r="C10957" s="426">
        <v>7.8166666666666664</v>
      </c>
      <c r="D10957" s="426">
        <v>26.881177777777779</v>
      </c>
      <c r="E10957" s="14">
        <v>3.5411747163670042</v>
      </c>
      <c r="F10957" s="14">
        <v>0</v>
      </c>
    </row>
    <row r="10958" spans="1:6" x14ac:dyDescent="0.3">
      <c r="A10958" s="425">
        <v>52593</v>
      </c>
      <c r="B10958" s="12">
        <v>362</v>
      </c>
      <c r="C10958" s="426">
        <v>6.614285714285713</v>
      </c>
      <c r="D10958" s="426">
        <v>26.572200000000002</v>
      </c>
      <c r="E10958" s="14">
        <v>3.4117646914853328</v>
      </c>
      <c r="F10958" s="14">
        <v>0</v>
      </c>
    </row>
    <row r="10959" spans="1:6" x14ac:dyDescent="0.3">
      <c r="A10959" s="425">
        <v>52594</v>
      </c>
      <c r="B10959" s="12">
        <v>363</v>
      </c>
      <c r="C10959" s="426">
        <v>11.285714285714286</v>
      </c>
      <c r="D10959" s="426">
        <v>26.650777777777776</v>
      </c>
      <c r="E10959" s="14">
        <v>3.4442774662483098</v>
      </c>
      <c r="F10959" s="14">
        <v>0</v>
      </c>
    </row>
    <row r="10960" spans="1:6" x14ac:dyDescent="0.3">
      <c r="A10960" s="425">
        <v>52595</v>
      </c>
      <c r="B10960" s="12">
        <v>364</v>
      </c>
      <c r="C10960" s="426">
        <v>8.18888888888889</v>
      </c>
      <c r="D10960" s="426">
        <v>26.443133333333332</v>
      </c>
      <c r="E10960" s="14">
        <v>3.3589477497635163</v>
      </c>
      <c r="F10960" s="14">
        <v>0</v>
      </c>
    </row>
    <row r="10961" spans="1:6" x14ac:dyDescent="0.3">
      <c r="A10961" s="425">
        <v>52596</v>
      </c>
      <c r="B10961" s="12">
        <v>365</v>
      </c>
      <c r="C10961" s="426">
        <v>3.5124999999999997</v>
      </c>
      <c r="D10961" s="426">
        <v>26.63086666666667</v>
      </c>
      <c r="E10961" s="14">
        <v>3.436013319501412</v>
      </c>
      <c r="F10961" s="14">
        <v>0</v>
      </c>
    </row>
    <row r="10962" spans="1:6" x14ac:dyDescent="0.3">
      <c r="A10962" s="425">
        <v>52597</v>
      </c>
      <c r="B10962" s="12">
        <v>1</v>
      </c>
      <c r="C10962" s="436">
        <v>19</v>
      </c>
    </row>
    <row r="10963" spans="1:6" x14ac:dyDescent="0.3">
      <c r="A10963" s="425">
        <v>52598</v>
      </c>
      <c r="B10963" s="12">
        <v>2</v>
      </c>
      <c r="C10963" s="436">
        <v>25.112500000000001</v>
      </c>
    </row>
    <row r="10964" spans="1:6" x14ac:dyDescent="0.3">
      <c r="A10964" s="425">
        <v>52599</v>
      </c>
      <c r="B10964" s="12">
        <v>3</v>
      </c>
      <c r="C10964" s="436">
        <v>6.625</v>
      </c>
    </row>
    <row r="10965" spans="1:6" x14ac:dyDescent="0.3">
      <c r="A10965" s="425">
        <v>52600</v>
      </c>
      <c r="B10965" s="12">
        <v>4</v>
      </c>
      <c r="C10965" s="436">
        <v>4.6187500000000004</v>
      </c>
    </row>
    <row r="10966" spans="1:6" x14ac:dyDescent="0.3">
      <c r="A10966" s="425">
        <v>52601</v>
      </c>
      <c r="B10966" s="12">
        <v>5</v>
      </c>
      <c r="C10966" s="436">
        <v>4.8722222222222227</v>
      </c>
    </row>
    <row r="10967" spans="1:6" x14ac:dyDescent="0.3">
      <c r="A10967" s="425">
        <v>52602</v>
      </c>
      <c r="B10967" s="12">
        <v>6</v>
      </c>
      <c r="C10967" s="436">
        <v>2.1111111111111112</v>
      </c>
    </row>
    <row r="10968" spans="1:6" x14ac:dyDescent="0.3">
      <c r="A10968" s="425">
        <v>52603</v>
      </c>
      <c r="B10968" s="12">
        <v>7</v>
      </c>
      <c r="C10968" s="436">
        <v>3.9649999999999999</v>
      </c>
    </row>
    <row r="10969" spans="1:6" x14ac:dyDescent="0.3">
      <c r="A10969" s="425">
        <v>52604</v>
      </c>
      <c r="B10969" s="12">
        <v>8</v>
      </c>
      <c r="C10969" s="436">
        <v>6.1150000000000002</v>
      </c>
    </row>
    <row r="10970" spans="1:6" x14ac:dyDescent="0.3">
      <c r="A10970" s="425">
        <v>52605</v>
      </c>
      <c r="B10970" s="12">
        <v>9</v>
      </c>
      <c r="C10970" s="436">
        <v>7.5299999999999994</v>
      </c>
    </row>
    <row r="10971" spans="1:6" x14ac:dyDescent="0.3">
      <c r="A10971" s="425">
        <v>52606</v>
      </c>
      <c r="B10971" s="12">
        <v>10</v>
      </c>
      <c r="C10971" s="436">
        <v>8.5500000000000007</v>
      </c>
    </row>
    <row r="10972" spans="1:6" x14ac:dyDescent="0.3">
      <c r="A10972" s="425">
        <v>52607</v>
      </c>
      <c r="B10972" s="12">
        <v>11</v>
      </c>
      <c r="C10972" s="436">
        <v>11.172222222222222</v>
      </c>
    </row>
    <row r="10973" spans="1:6" x14ac:dyDescent="0.3">
      <c r="A10973" s="425">
        <v>52608</v>
      </c>
      <c r="B10973" s="12">
        <v>12</v>
      </c>
      <c r="C10973" s="436">
        <v>9.8555555555555561</v>
      </c>
    </row>
    <row r="10974" spans="1:6" x14ac:dyDescent="0.3">
      <c r="A10974" s="425">
        <v>52609</v>
      </c>
      <c r="B10974" s="12">
        <v>13</v>
      </c>
      <c r="C10974" s="436">
        <v>5.4</v>
      </c>
    </row>
    <row r="10975" spans="1:6" x14ac:dyDescent="0.3">
      <c r="A10975" s="425">
        <v>52610</v>
      </c>
      <c r="B10975" s="12">
        <v>14</v>
      </c>
      <c r="C10975" s="436">
        <v>3.3875000000000002</v>
      </c>
    </row>
    <row r="10976" spans="1:6" x14ac:dyDescent="0.3">
      <c r="A10976" s="425">
        <v>52611</v>
      </c>
      <c r="B10976" s="12">
        <v>15</v>
      </c>
      <c r="C10976" s="436">
        <v>19.542857142857144</v>
      </c>
    </row>
    <row r="10977" spans="1:3" x14ac:dyDescent="0.3">
      <c r="A10977" s="425">
        <v>52612</v>
      </c>
      <c r="B10977" s="12">
        <v>16</v>
      </c>
      <c r="C10977" s="436">
        <v>12.549999999999999</v>
      </c>
    </row>
    <row r="10978" spans="1:3" x14ac:dyDescent="0.3">
      <c r="A10978" s="425">
        <v>52613</v>
      </c>
      <c r="B10978" s="12">
        <v>17</v>
      </c>
      <c r="C10978" s="436">
        <v>8</v>
      </c>
    </row>
    <row r="10979" spans="1:3" x14ac:dyDescent="0.3">
      <c r="A10979" s="425">
        <v>52614</v>
      </c>
      <c r="B10979" s="12">
        <v>18</v>
      </c>
      <c r="C10979" s="436">
        <v>15.622222222222222</v>
      </c>
    </row>
    <row r="10980" spans="1:3" x14ac:dyDescent="0.3">
      <c r="A10980" s="425">
        <v>52615</v>
      </c>
      <c r="B10980" s="12">
        <v>19</v>
      </c>
      <c r="C10980" s="436">
        <v>5.54</v>
      </c>
    </row>
    <row r="10981" spans="1:3" x14ac:dyDescent="0.3">
      <c r="A10981" s="425">
        <v>52616</v>
      </c>
      <c r="B10981" s="12">
        <v>20</v>
      </c>
      <c r="C10981" s="436">
        <v>7.6950000000000003</v>
      </c>
    </row>
    <row r="10982" spans="1:3" x14ac:dyDescent="0.3">
      <c r="A10982" s="425">
        <v>52617</v>
      </c>
      <c r="B10982" s="12">
        <v>21</v>
      </c>
      <c r="C10982" s="436">
        <v>2.5062500000000001</v>
      </c>
    </row>
    <row r="10983" spans="1:3" x14ac:dyDescent="0.3">
      <c r="A10983" s="425">
        <v>52618</v>
      </c>
      <c r="B10983" s="12">
        <v>22</v>
      </c>
      <c r="C10983" s="436">
        <v>12.11</v>
      </c>
    </row>
    <row r="10984" spans="1:3" x14ac:dyDescent="0.3">
      <c r="A10984" s="425">
        <v>52619</v>
      </c>
      <c r="B10984" s="12">
        <v>23</v>
      </c>
      <c r="C10984" s="436">
        <v>5.6444444444444439</v>
      </c>
    </row>
    <row r="10985" spans="1:3" x14ac:dyDescent="0.3">
      <c r="A10985" s="425">
        <v>52620</v>
      </c>
      <c r="B10985" s="12">
        <v>24</v>
      </c>
      <c r="C10985" s="436">
        <v>1.03125</v>
      </c>
    </row>
    <row r="10986" spans="1:3" x14ac:dyDescent="0.3">
      <c r="A10986" s="425">
        <v>52621</v>
      </c>
      <c r="B10986" s="12">
        <v>25</v>
      </c>
      <c r="C10986" s="436">
        <v>3.2600000000000002</v>
      </c>
    </row>
    <row r="10987" spans="1:3" x14ac:dyDescent="0.3">
      <c r="A10987" s="425">
        <v>52622</v>
      </c>
      <c r="B10987" s="12">
        <v>26</v>
      </c>
      <c r="C10987" s="436">
        <v>4.6375000000000002</v>
      </c>
    </row>
    <row r="10988" spans="1:3" x14ac:dyDescent="0.3">
      <c r="A10988" s="425">
        <v>52623</v>
      </c>
      <c r="B10988" s="12">
        <v>27</v>
      </c>
      <c r="C10988" s="436">
        <v>12.264999999999999</v>
      </c>
    </row>
    <row r="10989" spans="1:3" x14ac:dyDescent="0.3">
      <c r="A10989" s="425">
        <v>52624</v>
      </c>
      <c r="B10989" s="12">
        <v>28</v>
      </c>
      <c r="C10989" s="436">
        <v>2.1222222222222222</v>
      </c>
    </row>
    <row r="10990" spans="1:3" x14ac:dyDescent="0.3">
      <c r="A10990" s="425">
        <v>52625</v>
      </c>
      <c r="B10990" s="12">
        <v>29</v>
      </c>
      <c r="C10990" s="436">
        <v>4.9849999999999994</v>
      </c>
    </row>
    <row r="10991" spans="1:3" x14ac:dyDescent="0.3">
      <c r="A10991" s="425">
        <v>52626</v>
      </c>
      <c r="B10991" s="12">
        <v>30</v>
      </c>
      <c r="C10991" s="436">
        <v>23.512499999999999</v>
      </c>
    </row>
    <row r="10992" spans="1:3" x14ac:dyDescent="0.3">
      <c r="A10992" s="425">
        <v>52627</v>
      </c>
      <c r="B10992" s="12">
        <v>31</v>
      </c>
      <c r="C10992" s="436">
        <v>7.1099999999999994</v>
      </c>
    </row>
    <row r="10993" spans="1:3" x14ac:dyDescent="0.3">
      <c r="A10993" s="425">
        <v>52628</v>
      </c>
      <c r="B10993" s="12">
        <v>32</v>
      </c>
      <c r="C10993" s="436">
        <v>12.071428571428571</v>
      </c>
    </row>
    <row r="10994" spans="1:3" x14ac:dyDescent="0.3">
      <c r="A10994" s="425">
        <v>52629</v>
      </c>
      <c r="B10994" s="12">
        <v>33</v>
      </c>
      <c r="C10994" s="436">
        <v>16.84375</v>
      </c>
    </row>
    <row r="10995" spans="1:3" x14ac:dyDescent="0.3">
      <c r="A10995" s="425">
        <v>52630</v>
      </c>
      <c r="B10995" s="12">
        <v>34</v>
      </c>
      <c r="C10995" s="436">
        <v>8.9500000000000011</v>
      </c>
    </row>
    <row r="10996" spans="1:3" x14ac:dyDescent="0.3">
      <c r="A10996" s="425">
        <v>52631</v>
      </c>
      <c r="B10996" s="12">
        <v>35</v>
      </c>
      <c r="C10996" s="436">
        <v>3.4833333333333334</v>
      </c>
    </row>
    <row r="10997" spans="1:3" x14ac:dyDescent="0.3">
      <c r="A10997" s="425">
        <v>52632</v>
      </c>
      <c r="B10997" s="12">
        <v>36</v>
      </c>
      <c r="C10997" s="436">
        <v>8.6</v>
      </c>
    </row>
    <row r="10998" spans="1:3" x14ac:dyDescent="0.3">
      <c r="A10998" s="425">
        <v>52633</v>
      </c>
      <c r="B10998" s="12">
        <v>37</v>
      </c>
      <c r="C10998" s="436">
        <v>5.5277777777777777</v>
      </c>
    </row>
    <row r="10999" spans="1:3" x14ac:dyDescent="0.3">
      <c r="A10999" s="425">
        <v>52634</v>
      </c>
      <c r="B10999" s="12">
        <v>38</v>
      </c>
      <c r="C10999" s="436">
        <v>10.029999999999999</v>
      </c>
    </row>
    <row r="11000" spans="1:3" x14ac:dyDescent="0.3">
      <c r="A11000" s="425">
        <v>52635</v>
      </c>
      <c r="B11000" s="12">
        <v>39</v>
      </c>
      <c r="C11000" s="436">
        <v>10.78888888888889</v>
      </c>
    </row>
    <row r="11001" spans="1:3" x14ac:dyDescent="0.3">
      <c r="A11001" s="425">
        <v>52636</v>
      </c>
      <c r="B11001" s="12">
        <v>40</v>
      </c>
      <c r="C11001" s="436">
        <v>6.58</v>
      </c>
    </row>
    <row r="11002" spans="1:3" x14ac:dyDescent="0.3">
      <c r="A11002" s="425">
        <v>52637</v>
      </c>
      <c r="B11002" s="12">
        <v>41</v>
      </c>
      <c r="C11002" s="436">
        <v>6.5055555555555555</v>
      </c>
    </row>
    <row r="11003" spans="1:3" x14ac:dyDescent="0.3">
      <c r="A11003" s="425">
        <v>52638</v>
      </c>
      <c r="B11003" s="12">
        <v>42</v>
      </c>
      <c r="C11003" s="436">
        <v>10.490000000000002</v>
      </c>
    </row>
    <row r="11004" spans="1:3" x14ac:dyDescent="0.3">
      <c r="A11004" s="425">
        <v>52639</v>
      </c>
      <c r="B11004" s="12">
        <v>43</v>
      </c>
      <c r="C11004" s="436">
        <v>17.12777777777778</v>
      </c>
    </row>
    <row r="11005" spans="1:3" x14ac:dyDescent="0.3">
      <c r="A11005" s="425">
        <v>52640</v>
      </c>
      <c r="B11005" s="12">
        <v>44</v>
      </c>
      <c r="C11005" s="436">
        <v>5.0250000000000004</v>
      </c>
    </row>
    <row r="11006" spans="1:3" x14ac:dyDescent="0.3">
      <c r="A11006" s="425">
        <v>52641</v>
      </c>
      <c r="B11006" s="12">
        <v>45</v>
      </c>
      <c r="C11006" s="436">
        <v>17.324999999999999</v>
      </c>
    </row>
    <row r="11007" spans="1:3" x14ac:dyDescent="0.3">
      <c r="A11007" s="425">
        <v>52642</v>
      </c>
      <c r="B11007" s="12">
        <v>46</v>
      </c>
      <c r="C11007" s="436">
        <v>1.9666666666666666</v>
      </c>
    </row>
    <row r="11008" spans="1:3" x14ac:dyDescent="0.3">
      <c r="A11008" s="425">
        <v>52643</v>
      </c>
      <c r="B11008" s="12">
        <v>47</v>
      </c>
      <c r="C11008" s="436">
        <v>11.284999999999998</v>
      </c>
    </row>
    <row r="11009" spans="1:3" x14ac:dyDescent="0.3">
      <c r="A11009" s="425">
        <v>52644</v>
      </c>
      <c r="B11009" s="12">
        <v>48</v>
      </c>
      <c r="C11009" s="436">
        <v>5.7700000000000005</v>
      </c>
    </row>
    <row r="11010" spans="1:3" x14ac:dyDescent="0.3">
      <c r="A11010" s="425">
        <v>52645</v>
      </c>
      <c r="B11010" s="12">
        <v>49</v>
      </c>
      <c r="C11010" s="436">
        <v>14.875</v>
      </c>
    </row>
    <row r="11011" spans="1:3" x14ac:dyDescent="0.3">
      <c r="A11011" s="425">
        <v>52646</v>
      </c>
      <c r="B11011" s="12">
        <v>50</v>
      </c>
      <c r="C11011" s="436">
        <v>13.855</v>
      </c>
    </row>
    <row r="11012" spans="1:3" x14ac:dyDescent="0.3">
      <c r="A11012" s="425">
        <v>52647</v>
      </c>
      <c r="B11012" s="12">
        <v>51</v>
      </c>
      <c r="C11012" s="436">
        <v>4.9666666666666668</v>
      </c>
    </row>
    <row r="11013" spans="1:3" x14ac:dyDescent="0.3">
      <c r="A11013" s="425">
        <v>52648</v>
      </c>
      <c r="B11013" s="12">
        <v>52</v>
      </c>
      <c r="C11013" s="436">
        <v>10.005555555555553</v>
      </c>
    </row>
    <row r="11014" spans="1:3" x14ac:dyDescent="0.3">
      <c r="A11014" s="425">
        <v>52649</v>
      </c>
      <c r="B11014" s="12">
        <v>53</v>
      </c>
      <c r="C11014" s="436">
        <v>7.5650000000000004</v>
      </c>
    </row>
    <row r="11015" spans="1:3" x14ac:dyDescent="0.3">
      <c r="A11015" s="425">
        <v>52650</v>
      </c>
      <c r="B11015" s="12">
        <v>54</v>
      </c>
      <c r="C11015" s="436">
        <v>12.25</v>
      </c>
    </row>
    <row r="11016" spans="1:3" x14ac:dyDescent="0.3">
      <c r="A11016" s="425">
        <v>52651</v>
      </c>
      <c r="B11016" s="12">
        <v>55</v>
      </c>
      <c r="C11016" s="436">
        <v>9.21875</v>
      </c>
    </row>
    <row r="11017" spans="1:3" x14ac:dyDescent="0.3">
      <c r="A11017" s="425">
        <v>52652</v>
      </c>
      <c r="B11017" s="12">
        <v>56</v>
      </c>
      <c r="C11017" s="436">
        <v>7.7111111111111104</v>
      </c>
    </row>
    <row r="11018" spans="1:3" x14ac:dyDescent="0.3">
      <c r="A11018" s="425">
        <v>52653</v>
      </c>
      <c r="B11018" s="12">
        <v>57</v>
      </c>
      <c r="C11018" s="436">
        <v>7.8250000000000002</v>
      </c>
    </row>
    <row r="11019" spans="1:3" x14ac:dyDescent="0.3">
      <c r="A11019" s="425">
        <v>52654</v>
      </c>
      <c r="B11019" s="12">
        <v>58</v>
      </c>
      <c r="C11019" s="436">
        <v>7.3944444444444439</v>
      </c>
    </row>
    <row r="11020" spans="1:3" x14ac:dyDescent="0.3">
      <c r="A11020" s="425">
        <v>52655</v>
      </c>
      <c r="B11020" s="12">
        <v>59</v>
      </c>
      <c r="C11020" s="436">
        <v>9.0055555555555546</v>
      </c>
    </row>
    <row r="11021" spans="1:3" x14ac:dyDescent="0.3">
      <c r="A11021" s="425">
        <v>52657</v>
      </c>
      <c r="B11021" s="12">
        <v>60</v>
      </c>
      <c r="C11021" s="436">
        <v>10.668749999999999</v>
      </c>
    </row>
    <row r="11022" spans="1:3" x14ac:dyDescent="0.3">
      <c r="A11022" s="425">
        <v>52658</v>
      </c>
      <c r="B11022" s="12">
        <v>61</v>
      </c>
      <c r="C11022" s="436">
        <v>13.237500000000001</v>
      </c>
    </row>
    <row r="11023" spans="1:3" x14ac:dyDescent="0.3">
      <c r="A11023" s="425">
        <v>52659</v>
      </c>
      <c r="B11023" s="12">
        <v>62</v>
      </c>
      <c r="C11023" s="436">
        <v>13.399999999999999</v>
      </c>
    </row>
    <row r="11024" spans="1:3" x14ac:dyDescent="0.3">
      <c r="A11024" s="425">
        <v>52660</v>
      </c>
      <c r="B11024" s="12">
        <v>63</v>
      </c>
      <c r="C11024" s="436">
        <v>11.177777777777779</v>
      </c>
    </row>
    <row r="11025" spans="1:3" x14ac:dyDescent="0.3">
      <c r="A11025" s="425">
        <v>52661</v>
      </c>
      <c r="B11025" s="12">
        <v>64</v>
      </c>
      <c r="C11025" s="436">
        <v>8.9050000000000011</v>
      </c>
    </row>
    <row r="11026" spans="1:3" x14ac:dyDescent="0.3">
      <c r="A11026" s="425">
        <v>52662</v>
      </c>
      <c r="B11026" s="12">
        <v>65</v>
      </c>
      <c r="C11026" s="436">
        <v>2.7571428571428571</v>
      </c>
    </row>
    <row r="11027" spans="1:3" x14ac:dyDescent="0.3">
      <c r="A11027" s="425">
        <v>52663</v>
      </c>
      <c r="B11027" s="12">
        <v>66</v>
      </c>
      <c r="C11027" s="436">
        <v>15.13125</v>
      </c>
    </row>
    <row r="11028" spans="1:3" x14ac:dyDescent="0.3">
      <c r="A11028" s="425">
        <v>52664</v>
      </c>
      <c r="B11028" s="12">
        <v>67</v>
      </c>
      <c r="C11028" s="436">
        <v>17.407142857142855</v>
      </c>
    </row>
    <row r="11029" spans="1:3" x14ac:dyDescent="0.3">
      <c r="A11029" s="425">
        <v>52665</v>
      </c>
      <c r="B11029" s="12">
        <v>68</v>
      </c>
      <c r="C11029" s="436">
        <v>0.99375000000000002</v>
      </c>
    </row>
    <row r="11030" spans="1:3" x14ac:dyDescent="0.3">
      <c r="A11030" s="425">
        <v>52666</v>
      </c>
      <c r="B11030" s="12">
        <v>69</v>
      </c>
      <c r="C11030" s="436">
        <v>2.0874999999999999</v>
      </c>
    </row>
    <row r="11031" spans="1:3" x14ac:dyDescent="0.3">
      <c r="A11031" s="425">
        <v>52667</v>
      </c>
      <c r="B11031" s="12">
        <v>70</v>
      </c>
      <c r="C11031" s="436">
        <v>15.242857142857144</v>
      </c>
    </row>
    <row r="11032" spans="1:3" x14ac:dyDescent="0.3">
      <c r="A11032" s="425">
        <v>52668</v>
      </c>
      <c r="B11032" s="12">
        <v>71</v>
      </c>
      <c r="C11032" s="436">
        <v>13.154999999999998</v>
      </c>
    </row>
    <row r="11033" spans="1:3" x14ac:dyDescent="0.3">
      <c r="A11033" s="425">
        <v>52669</v>
      </c>
      <c r="B11033" s="12">
        <v>72</v>
      </c>
      <c r="C11033" s="436">
        <v>24.745000000000001</v>
      </c>
    </row>
    <row r="11034" spans="1:3" x14ac:dyDescent="0.3">
      <c r="A11034" s="425">
        <v>52670</v>
      </c>
      <c r="B11034" s="12">
        <v>73</v>
      </c>
      <c r="C11034" s="436">
        <v>20.672222222222224</v>
      </c>
    </row>
    <row r="11035" spans="1:3" x14ac:dyDescent="0.3">
      <c r="A11035" s="425">
        <v>52671</v>
      </c>
      <c r="B11035" s="12">
        <v>74</v>
      </c>
      <c r="C11035" s="436">
        <v>21.758333333333336</v>
      </c>
    </row>
    <row r="11036" spans="1:3" x14ac:dyDescent="0.3">
      <c r="A11036" s="425">
        <v>52672</v>
      </c>
      <c r="B11036" s="12">
        <v>75</v>
      </c>
      <c r="C11036" s="436">
        <v>8.1624999999999996</v>
      </c>
    </row>
    <row r="11037" spans="1:3" x14ac:dyDescent="0.3">
      <c r="A11037" s="425">
        <v>52673</v>
      </c>
      <c r="B11037" s="12">
        <v>76</v>
      </c>
      <c r="C11037" s="436">
        <v>8.1444444444444439</v>
      </c>
    </row>
    <row r="11038" spans="1:3" x14ac:dyDescent="0.3">
      <c r="A11038" s="425">
        <v>52674</v>
      </c>
      <c r="B11038" s="12">
        <v>77</v>
      </c>
      <c r="C11038" s="436">
        <v>5.6333333333333337</v>
      </c>
    </row>
    <row r="11039" spans="1:3" x14ac:dyDescent="0.3">
      <c r="A11039" s="425">
        <v>52675</v>
      </c>
      <c r="B11039" s="12">
        <v>78</v>
      </c>
      <c r="C11039" s="436">
        <v>7.6388888888888875</v>
      </c>
    </row>
    <row r="11040" spans="1:3" x14ac:dyDescent="0.3">
      <c r="A11040" s="425">
        <v>52676</v>
      </c>
      <c r="B11040" s="12">
        <v>79</v>
      </c>
      <c r="C11040" s="436">
        <v>7.8611111111111107</v>
      </c>
    </row>
    <row r="11041" spans="1:3" x14ac:dyDescent="0.3">
      <c r="A11041" s="425">
        <v>52677</v>
      </c>
      <c r="B11041" s="12">
        <v>80</v>
      </c>
      <c r="C11041" s="436">
        <v>19.727777777777781</v>
      </c>
    </row>
    <row r="11042" spans="1:3" x14ac:dyDescent="0.3">
      <c r="A11042" s="425">
        <v>52678</v>
      </c>
      <c r="B11042" s="12">
        <v>81</v>
      </c>
      <c r="C11042" s="436">
        <v>21.9375</v>
      </c>
    </row>
    <row r="11043" spans="1:3" x14ac:dyDescent="0.3">
      <c r="A11043" s="425">
        <v>52679</v>
      </c>
      <c r="B11043" s="12">
        <v>82</v>
      </c>
      <c r="C11043" s="436">
        <v>12.483333333333333</v>
      </c>
    </row>
    <row r="11044" spans="1:3" x14ac:dyDescent="0.3">
      <c r="A11044" s="425">
        <v>52680</v>
      </c>
      <c r="B11044" s="12">
        <v>83</v>
      </c>
      <c r="C11044" s="436">
        <v>1.51</v>
      </c>
    </row>
    <row r="11045" spans="1:3" x14ac:dyDescent="0.3">
      <c r="A11045" s="425">
        <v>52681</v>
      </c>
      <c r="B11045" s="12">
        <v>84</v>
      </c>
      <c r="C11045" s="436">
        <v>6.1111111111111107</v>
      </c>
    </row>
    <row r="11046" spans="1:3" x14ac:dyDescent="0.3">
      <c r="A11046" s="425">
        <v>52682</v>
      </c>
      <c r="B11046" s="12">
        <v>85</v>
      </c>
      <c r="C11046" s="436">
        <v>5.625</v>
      </c>
    </row>
    <row r="11047" spans="1:3" x14ac:dyDescent="0.3">
      <c r="A11047" s="425">
        <v>52683</v>
      </c>
      <c r="B11047" s="12">
        <v>86</v>
      </c>
      <c r="C11047" s="436">
        <v>9.7833333333333332</v>
      </c>
    </row>
    <row r="11048" spans="1:3" x14ac:dyDescent="0.3">
      <c r="A11048" s="425">
        <v>52684</v>
      </c>
      <c r="B11048" s="12">
        <v>87</v>
      </c>
      <c r="C11048" s="436">
        <v>0.35000000000000003</v>
      </c>
    </row>
    <row r="11049" spans="1:3" x14ac:dyDescent="0.3">
      <c r="A11049" s="425">
        <v>52685</v>
      </c>
      <c r="B11049" s="12">
        <v>88</v>
      </c>
      <c r="C11049" s="436">
        <v>11.795000000000002</v>
      </c>
    </row>
    <row r="11050" spans="1:3" x14ac:dyDescent="0.3">
      <c r="A11050" s="425">
        <v>52686</v>
      </c>
      <c r="B11050" s="12">
        <v>89</v>
      </c>
      <c r="C11050" s="436">
        <v>4.21</v>
      </c>
    </row>
    <row r="11051" spans="1:3" x14ac:dyDescent="0.3">
      <c r="A11051" s="425">
        <v>52687</v>
      </c>
      <c r="B11051" s="12">
        <v>90</v>
      </c>
      <c r="C11051" s="436">
        <v>2.8</v>
      </c>
    </row>
    <row r="11052" spans="1:3" x14ac:dyDescent="0.3">
      <c r="A11052" s="425">
        <v>52688</v>
      </c>
      <c r="B11052" s="12">
        <v>91</v>
      </c>
      <c r="C11052" s="436">
        <v>7.9111111111111097</v>
      </c>
    </row>
    <row r="11053" spans="1:3" x14ac:dyDescent="0.3">
      <c r="A11053" s="425">
        <v>52689</v>
      </c>
      <c r="B11053" s="12">
        <v>92</v>
      </c>
      <c r="C11053" s="436">
        <v>5.4562499999999998</v>
      </c>
    </row>
    <row r="11054" spans="1:3" x14ac:dyDescent="0.3">
      <c r="A11054" s="425">
        <v>52690</v>
      </c>
      <c r="B11054" s="12">
        <v>93</v>
      </c>
      <c r="C11054" s="436">
        <v>4.3187499999999996</v>
      </c>
    </row>
    <row r="11055" spans="1:3" x14ac:dyDescent="0.3">
      <c r="A11055" s="425">
        <v>52691</v>
      </c>
      <c r="B11055" s="12">
        <v>94</v>
      </c>
      <c r="C11055" s="436">
        <v>2.916666666666667</v>
      </c>
    </row>
    <row r="11056" spans="1:3" x14ac:dyDescent="0.3">
      <c r="A11056" s="425">
        <v>52692</v>
      </c>
      <c r="B11056" s="12">
        <v>95</v>
      </c>
      <c r="C11056" s="436">
        <v>10.293749999999999</v>
      </c>
    </row>
    <row r="11057" spans="1:3" x14ac:dyDescent="0.3">
      <c r="A11057" s="425">
        <v>52693</v>
      </c>
      <c r="B11057" s="12">
        <v>96</v>
      </c>
      <c r="C11057" s="436">
        <v>13.434999999999999</v>
      </c>
    </row>
    <row r="11058" spans="1:3" x14ac:dyDescent="0.3">
      <c r="A11058" s="425">
        <v>52694</v>
      </c>
      <c r="B11058" s="12">
        <v>97</v>
      </c>
      <c r="C11058" s="436">
        <v>8.8062499999999986</v>
      </c>
    </row>
    <row r="11059" spans="1:3" x14ac:dyDescent="0.3">
      <c r="A11059" s="425">
        <v>52695</v>
      </c>
      <c r="B11059" s="12">
        <v>98</v>
      </c>
      <c r="C11059" s="436">
        <v>13.922222222222222</v>
      </c>
    </row>
    <row r="11060" spans="1:3" x14ac:dyDescent="0.3">
      <c r="A11060" s="425">
        <v>52696</v>
      </c>
      <c r="B11060" s="12">
        <v>99</v>
      </c>
      <c r="C11060" s="436">
        <v>5.1333333333333337</v>
      </c>
    </row>
    <row r="11061" spans="1:3" x14ac:dyDescent="0.3">
      <c r="A11061" s="425">
        <v>52697</v>
      </c>
      <c r="B11061" s="12">
        <v>100</v>
      </c>
      <c r="C11061" s="436">
        <v>9.5749999999999993</v>
      </c>
    </row>
    <row r="11062" spans="1:3" x14ac:dyDescent="0.3">
      <c r="A11062" s="425">
        <v>52698</v>
      </c>
      <c r="B11062" s="12">
        <v>101</v>
      </c>
      <c r="C11062" s="436">
        <v>9.1222222222222218</v>
      </c>
    </row>
    <row r="11063" spans="1:3" x14ac:dyDescent="0.3">
      <c r="A11063" s="425">
        <v>52699</v>
      </c>
      <c r="B11063" s="12">
        <v>102</v>
      </c>
      <c r="C11063" s="436">
        <v>7.4149999999999991</v>
      </c>
    </row>
    <row r="11064" spans="1:3" x14ac:dyDescent="0.3">
      <c r="A11064" s="425">
        <v>52700</v>
      </c>
      <c r="B11064" s="12">
        <v>103</v>
      </c>
      <c r="C11064" s="436">
        <v>7.1166666666666663</v>
      </c>
    </row>
    <row r="11065" spans="1:3" x14ac:dyDescent="0.3">
      <c r="A11065" s="425">
        <v>52701</v>
      </c>
      <c r="B11065" s="12">
        <v>104</v>
      </c>
      <c r="C11065" s="436">
        <v>2.5812499999999998</v>
      </c>
    </row>
    <row r="11066" spans="1:3" x14ac:dyDescent="0.3">
      <c r="A11066" s="425">
        <v>52702</v>
      </c>
      <c r="B11066" s="12">
        <v>105</v>
      </c>
      <c r="C11066" s="436">
        <v>9.2187499999999982</v>
      </c>
    </row>
    <row r="11067" spans="1:3" x14ac:dyDescent="0.3">
      <c r="A11067" s="425">
        <v>52703</v>
      </c>
      <c r="B11067" s="12">
        <v>106</v>
      </c>
      <c r="C11067" s="436">
        <v>10.08888888888889</v>
      </c>
    </row>
    <row r="11068" spans="1:3" x14ac:dyDescent="0.3">
      <c r="A11068" s="425">
        <v>52704</v>
      </c>
      <c r="B11068" s="12">
        <v>107</v>
      </c>
      <c r="C11068" s="436">
        <v>9.7687499999999989</v>
      </c>
    </row>
    <row r="11069" spans="1:3" x14ac:dyDescent="0.3">
      <c r="A11069" s="425">
        <v>52705</v>
      </c>
      <c r="B11069" s="12">
        <v>108</v>
      </c>
      <c r="C11069" s="436">
        <v>6.15</v>
      </c>
    </row>
    <row r="11070" spans="1:3" x14ac:dyDescent="0.3">
      <c r="A11070" s="425">
        <v>52706</v>
      </c>
      <c r="B11070" s="12">
        <v>109</v>
      </c>
      <c r="C11070" s="436">
        <v>4.9222222222222225</v>
      </c>
    </row>
    <row r="11071" spans="1:3" x14ac:dyDescent="0.3">
      <c r="A11071" s="425">
        <v>52707</v>
      </c>
      <c r="B11071" s="12">
        <v>110</v>
      </c>
      <c r="C11071" s="436">
        <v>1.3875</v>
      </c>
    </row>
    <row r="11072" spans="1:3" x14ac:dyDescent="0.3">
      <c r="A11072" s="425">
        <v>52708</v>
      </c>
      <c r="B11072" s="12">
        <v>111</v>
      </c>
      <c r="C11072" s="436">
        <v>2.2624999999999997</v>
      </c>
    </row>
    <row r="11073" spans="1:3" x14ac:dyDescent="0.3">
      <c r="A11073" s="425">
        <v>52709</v>
      </c>
      <c r="B11073" s="12">
        <v>112</v>
      </c>
      <c r="C11073" s="436">
        <v>2.8444444444444446</v>
      </c>
    </row>
    <row r="11074" spans="1:3" x14ac:dyDescent="0.3">
      <c r="A11074" s="425">
        <v>52710</v>
      </c>
      <c r="B11074" s="12">
        <v>113</v>
      </c>
      <c r="C11074" s="436">
        <v>3.2937499999999997</v>
      </c>
    </row>
    <row r="11075" spans="1:3" x14ac:dyDescent="0.3">
      <c r="A11075" s="425">
        <v>52711</v>
      </c>
      <c r="B11075" s="12">
        <v>114</v>
      </c>
      <c r="C11075" s="436">
        <v>5.2555555555555555</v>
      </c>
    </row>
    <row r="11076" spans="1:3" x14ac:dyDescent="0.3">
      <c r="A11076" s="425">
        <v>52712</v>
      </c>
      <c r="B11076" s="12">
        <v>115</v>
      </c>
      <c r="C11076" s="436">
        <v>11.56111111111111</v>
      </c>
    </row>
    <row r="11077" spans="1:3" x14ac:dyDescent="0.3">
      <c r="A11077" s="425">
        <v>52713</v>
      </c>
      <c r="B11077" s="12">
        <v>116</v>
      </c>
      <c r="C11077" s="436">
        <v>15.722222222222221</v>
      </c>
    </row>
    <row r="11078" spans="1:3" x14ac:dyDescent="0.3">
      <c r="A11078" s="425">
        <v>52714</v>
      </c>
      <c r="B11078" s="12">
        <v>117</v>
      </c>
      <c r="C11078" s="436">
        <v>4.7222222222222223</v>
      </c>
    </row>
    <row r="11079" spans="1:3" x14ac:dyDescent="0.3">
      <c r="A11079" s="425">
        <v>52715</v>
      </c>
      <c r="B11079" s="12">
        <v>118</v>
      </c>
      <c r="C11079" s="436">
        <v>8.6785714285714288</v>
      </c>
    </row>
    <row r="11080" spans="1:3" x14ac:dyDescent="0.3">
      <c r="A11080" s="425">
        <v>52716</v>
      </c>
      <c r="B11080" s="12">
        <v>119</v>
      </c>
      <c r="C11080" s="436">
        <v>4.04</v>
      </c>
    </row>
    <row r="11081" spans="1:3" x14ac:dyDescent="0.3">
      <c r="A11081" s="425">
        <v>52717</v>
      </c>
      <c r="B11081" s="12">
        <v>120</v>
      </c>
      <c r="C11081" s="436">
        <v>4.2666666666666657</v>
      </c>
    </row>
    <row r="11082" spans="1:3" x14ac:dyDescent="0.3">
      <c r="A11082" s="425">
        <v>52718</v>
      </c>
      <c r="B11082" s="12">
        <v>121</v>
      </c>
      <c r="C11082" s="436">
        <v>3.0562500000000004</v>
      </c>
    </row>
    <row r="11083" spans="1:3" x14ac:dyDescent="0.3">
      <c r="A11083" s="425">
        <v>52719</v>
      </c>
      <c r="B11083" s="12">
        <v>122</v>
      </c>
      <c r="C11083" s="436">
        <v>8.1187500000000004</v>
      </c>
    </row>
    <row r="11084" spans="1:3" x14ac:dyDescent="0.3">
      <c r="A11084" s="425">
        <v>52720</v>
      </c>
      <c r="B11084" s="12">
        <v>123</v>
      </c>
      <c r="C11084" s="436">
        <v>5.9499999999999993</v>
      </c>
    </row>
    <row r="11085" spans="1:3" x14ac:dyDescent="0.3">
      <c r="A11085" s="425">
        <v>52721</v>
      </c>
      <c r="B11085" s="12">
        <v>124</v>
      </c>
      <c r="C11085" s="436">
        <v>5.6187500000000004</v>
      </c>
    </row>
    <row r="11086" spans="1:3" x14ac:dyDescent="0.3">
      <c r="A11086" s="425">
        <v>52722</v>
      </c>
      <c r="B11086" s="12">
        <v>125</v>
      </c>
      <c r="C11086" s="436">
        <v>3.6062499999999997</v>
      </c>
    </row>
    <row r="11087" spans="1:3" x14ac:dyDescent="0.3">
      <c r="A11087" s="425">
        <v>52723</v>
      </c>
      <c r="B11087" s="12">
        <v>126</v>
      </c>
      <c r="C11087" s="436">
        <v>6.0142857142857151</v>
      </c>
    </row>
    <row r="11088" spans="1:3" x14ac:dyDescent="0.3">
      <c r="A11088" s="425">
        <v>52724</v>
      </c>
      <c r="B11088" s="12">
        <v>127</v>
      </c>
      <c r="C11088" s="436">
        <v>15.559999999999999</v>
      </c>
    </row>
    <row r="11089" spans="1:3" x14ac:dyDescent="0.3">
      <c r="A11089" s="425">
        <v>52725</v>
      </c>
      <c r="B11089" s="12">
        <v>128</v>
      </c>
      <c r="C11089" s="436">
        <v>12.84375</v>
      </c>
    </row>
    <row r="11090" spans="1:3" x14ac:dyDescent="0.3">
      <c r="A11090" s="425">
        <v>52726</v>
      </c>
      <c r="B11090" s="12">
        <v>129</v>
      </c>
      <c r="C11090" s="436">
        <v>3.4111111111111114</v>
      </c>
    </row>
    <row r="11091" spans="1:3" x14ac:dyDescent="0.3">
      <c r="A11091" s="425">
        <v>52727</v>
      </c>
      <c r="B11091" s="12">
        <v>130</v>
      </c>
      <c r="C11091" s="436">
        <v>5.6277777777777773</v>
      </c>
    </row>
    <row r="11092" spans="1:3" x14ac:dyDescent="0.3">
      <c r="A11092" s="425">
        <v>52728</v>
      </c>
      <c r="B11092" s="12">
        <v>131</v>
      </c>
      <c r="C11092" s="436">
        <v>17.3</v>
      </c>
    </row>
    <row r="11093" spans="1:3" x14ac:dyDescent="0.3">
      <c r="A11093" s="425">
        <v>52729</v>
      </c>
      <c r="B11093" s="12">
        <v>132</v>
      </c>
      <c r="C11093" s="436">
        <v>25.466666666666665</v>
      </c>
    </row>
    <row r="11094" spans="1:3" x14ac:dyDescent="0.3">
      <c r="A11094" s="425">
        <v>52730</v>
      </c>
      <c r="B11094" s="12">
        <v>133</v>
      </c>
      <c r="C11094" s="436">
        <v>14.129999999999999</v>
      </c>
    </row>
    <row r="11095" spans="1:3" x14ac:dyDescent="0.3">
      <c r="A11095" s="425">
        <v>52731</v>
      </c>
      <c r="B11095" s="12">
        <v>134</v>
      </c>
      <c r="C11095" s="436">
        <v>19.899999999999999</v>
      </c>
    </row>
    <row r="11096" spans="1:3" x14ac:dyDescent="0.3">
      <c r="A11096" s="425">
        <v>52732</v>
      </c>
      <c r="B11096" s="12">
        <v>135</v>
      </c>
      <c r="C11096" s="436">
        <v>13.175000000000001</v>
      </c>
    </row>
    <row r="11097" spans="1:3" x14ac:dyDescent="0.3">
      <c r="A11097" s="425">
        <v>52733</v>
      </c>
      <c r="B11097" s="12">
        <v>136</v>
      </c>
      <c r="C11097" s="436">
        <v>10.9125</v>
      </c>
    </row>
    <row r="11098" spans="1:3" x14ac:dyDescent="0.3">
      <c r="A11098" s="425">
        <v>52734</v>
      </c>
      <c r="B11098" s="12">
        <v>137</v>
      </c>
      <c r="C11098" s="436">
        <v>4.3049999999999997</v>
      </c>
    </row>
    <row r="11099" spans="1:3" x14ac:dyDescent="0.3">
      <c r="A11099" s="425">
        <v>52735</v>
      </c>
      <c r="B11099" s="12">
        <v>138</v>
      </c>
      <c r="C11099" s="436">
        <v>19.018749999999997</v>
      </c>
    </row>
    <row r="11100" spans="1:3" x14ac:dyDescent="0.3">
      <c r="A11100" s="425">
        <v>52736</v>
      </c>
      <c r="B11100" s="12">
        <v>139</v>
      </c>
      <c r="C11100" s="436">
        <v>8.3350000000000009</v>
      </c>
    </row>
    <row r="11101" spans="1:3" x14ac:dyDescent="0.3">
      <c r="A11101" s="425">
        <v>52737</v>
      </c>
      <c r="B11101" s="12">
        <v>140</v>
      </c>
      <c r="C11101" s="436">
        <v>8.90625</v>
      </c>
    </row>
    <row r="11102" spans="1:3" x14ac:dyDescent="0.3">
      <c r="A11102" s="425">
        <v>52738</v>
      </c>
      <c r="B11102" s="12">
        <v>141</v>
      </c>
      <c r="C11102" s="436">
        <v>12.31875</v>
      </c>
    </row>
    <row r="11103" spans="1:3" x14ac:dyDescent="0.3">
      <c r="A11103" s="425">
        <v>52739</v>
      </c>
      <c r="B11103" s="12">
        <v>142</v>
      </c>
      <c r="C11103" s="436">
        <v>11.556249999999999</v>
      </c>
    </row>
    <row r="11104" spans="1:3" x14ac:dyDescent="0.3">
      <c r="A11104" s="425">
        <v>52740</v>
      </c>
      <c r="B11104" s="12">
        <v>143</v>
      </c>
      <c r="C11104" s="436">
        <v>10.292857142857143</v>
      </c>
    </row>
    <row r="11105" spans="1:3" x14ac:dyDescent="0.3">
      <c r="A11105" s="425">
        <v>52741</v>
      </c>
      <c r="B11105" s="12">
        <v>144</v>
      </c>
      <c r="C11105" s="436">
        <v>8.2900000000000009</v>
      </c>
    </row>
    <row r="11106" spans="1:3" x14ac:dyDescent="0.3">
      <c r="A11106" s="425">
        <v>52742</v>
      </c>
      <c r="B11106" s="12">
        <v>145</v>
      </c>
      <c r="C11106" s="436">
        <v>7.6055555555555561</v>
      </c>
    </row>
    <row r="11107" spans="1:3" x14ac:dyDescent="0.3">
      <c r="A11107" s="425">
        <v>52743</v>
      </c>
      <c r="B11107" s="12">
        <v>146</v>
      </c>
      <c r="C11107" s="436">
        <v>19.259999999999998</v>
      </c>
    </row>
    <row r="11108" spans="1:3" x14ac:dyDescent="0.3">
      <c r="A11108" s="425">
        <v>52744</v>
      </c>
      <c r="B11108" s="12">
        <v>147</v>
      </c>
      <c r="C11108" s="436">
        <v>11.94375</v>
      </c>
    </row>
    <row r="11109" spans="1:3" x14ac:dyDescent="0.3">
      <c r="A11109" s="425">
        <v>52745</v>
      </c>
      <c r="B11109" s="12">
        <v>148</v>
      </c>
      <c r="C11109" s="436">
        <v>10.8125</v>
      </c>
    </row>
    <row r="11110" spans="1:3" x14ac:dyDescent="0.3">
      <c r="A11110" s="425">
        <v>52746</v>
      </c>
      <c r="B11110" s="12">
        <v>149</v>
      </c>
      <c r="C11110" s="436">
        <v>12.735714285714286</v>
      </c>
    </row>
    <row r="11111" spans="1:3" x14ac:dyDescent="0.3">
      <c r="A11111" s="425">
        <v>52747</v>
      </c>
      <c r="B11111" s="12">
        <v>150</v>
      </c>
      <c r="C11111" s="436">
        <v>19.162500000000005</v>
      </c>
    </row>
    <row r="11112" spans="1:3" x14ac:dyDescent="0.3">
      <c r="A11112" s="425">
        <v>52748</v>
      </c>
      <c r="B11112" s="12">
        <v>151</v>
      </c>
      <c r="C11112" s="436">
        <v>7.7777777777777777</v>
      </c>
    </row>
    <row r="11113" spans="1:3" x14ac:dyDescent="0.3">
      <c r="A11113" s="425">
        <v>52749</v>
      </c>
      <c r="B11113" s="12">
        <v>152</v>
      </c>
      <c r="C11113" s="436">
        <v>15.206249999999999</v>
      </c>
    </row>
    <row r="11114" spans="1:3" x14ac:dyDescent="0.3">
      <c r="A11114" s="425">
        <v>52750</v>
      </c>
      <c r="B11114" s="12">
        <v>153</v>
      </c>
      <c r="C11114" s="436">
        <v>15.865000000000004</v>
      </c>
    </row>
    <row r="11115" spans="1:3" x14ac:dyDescent="0.3">
      <c r="A11115" s="425">
        <v>52751</v>
      </c>
      <c r="B11115" s="12">
        <v>154</v>
      </c>
      <c r="C11115" s="436">
        <v>11.824999999999999</v>
      </c>
    </row>
    <row r="11116" spans="1:3" x14ac:dyDescent="0.3">
      <c r="A11116" s="425">
        <v>52752</v>
      </c>
      <c r="B11116" s="12">
        <v>155</v>
      </c>
      <c r="C11116" s="436">
        <v>13.849999999999998</v>
      </c>
    </row>
    <row r="11117" spans="1:3" x14ac:dyDescent="0.3">
      <c r="A11117" s="425">
        <v>52753</v>
      </c>
      <c r="B11117" s="12">
        <v>156</v>
      </c>
      <c r="C11117" s="436">
        <v>12.783333333333333</v>
      </c>
    </row>
    <row r="11118" spans="1:3" x14ac:dyDescent="0.3">
      <c r="A11118" s="425">
        <v>52754</v>
      </c>
      <c r="B11118" s="12">
        <v>157</v>
      </c>
      <c r="C11118" s="436">
        <v>9.7375000000000007</v>
      </c>
    </row>
    <row r="11119" spans="1:3" x14ac:dyDescent="0.3">
      <c r="A11119" s="425">
        <v>52755</v>
      </c>
      <c r="B11119" s="12">
        <v>158</v>
      </c>
      <c r="C11119" s="436">
        <v>9.004999999999999</v>
      </c>
    </row>
    <row r="11120" spans="1:3" x14ac:dyDescent="0.3">
      <c r="A11120" s="425">
        <v>52756</v>
      </c>
      <c r="B11120" s="12">
        <v>159</v>
      </c>
      <c r="C11120" s="436">
        <v>15.144444444444446</v>
      </c>
    </row>
    <row r="11121" spans="1:3" x14ac:dyDescent="0.3">
      <c r="A11121" s="425">
        <v>52757</v>
      </c>
      <c r="B11121" s="12">
        <v>160</v>
      </c>
      <c r="C11121" s="436">
        <v>11.975</v>
      </c>
    </row>
    <row r="11122" spans="1:3" x14ac:dyDescent="0.3">
      <c r="A11122" s="425">
        <v>52758</v>
      </c>
      <c r="B11122" s="12">
        <v>161</v>
      </c>
      <c r="C11122" s="436">
        <v>15.075000000000001</v>
      </c>
    </row>
    <row r="11123" spans="1:3" x14ac:dyDescent="0.3">
      <c r="A11123" s="425">
        <v>52759</v>
      </c>
      <c r="B11123" s="12">
        <v>162</v>
      </c>
      <c r="C11123" s="436">
        <v>12.430000000000001</v>
      </c>
    </row>
    <row r="11124" spans="1:3" x14ac:dyDescent="0.3">
      <c r="A11124" s="425">
        <v>52760</v>
      </c>
      <c r="B11124" s="12">
        <v>163</v>
      </c>
      <c r="C11124" s="436">
        <v>18.388888888888889</v>
      </c>
    </row>
    <row r="11125" spans="1:3" x14ac:dyDescent="0.3">
      <c r="A11125" s="425">
        <v>52761</v>
      </c>
      <c r="B11125" s="12">
        <v>164</v>
      </c>
      <c r="C11125" s="436">
        <v>7.43</v>
      </c>
    </row>
    <row r="11126" spans="1:3" x14ac:dyDescent="0.3">
      <c r="A11126" s="425">
        <v>52762</v>
      </c>
      <c r="B11126" s="12">
        <v>165</v>
      </c>
      <c r="C11126" s="436">
        <v>3.1444444444444448</v>
      </c>
    </row>
    <row r="11127" spans="1:3" x14ac:dyDescent="0.3">
      <c r="A11127" s="425">
        <v>52763</v>
      </c>
      <c r="B11127" s="12">
        <v>166</v>
      </c>
      <c r="C11127" s="436">
        <v>1.3187500000000001</v>
      </c>
    </row>
    <row r="11128" spans="1:3" x14ac:dyDescent="0.3">
      <c r="A11128" s="425">
        <v>52764</v>
      </c>
      <c r="B11128" s="12">
        <v>167</v>
      </c>
      <c r="C11128" s="436">
        <v>4.0333333333333332</v>
      </c>
    </row>
    <row r="11129" spans="1:3" x14ac:dyDescent="0.3">
      <c r="A11129" s="425">
        <v>52765</v>
      </c>
      <c r="B11129" s="12">
        <v>168</v>
      </c>
      <c r="C11129" s="436">
        <v>10.185714285714287</v>
      </c>
    </row>
    <row r="11130" spans="1:3" x14ac:dyDescent="0.3">
      <c r="A11130" s="425">
        <v>52766</v>
      </c>
      <c r="B11130" s="12">
        <v>169</v>
      </c>
      <c r="C11130" s="436">
        <v>14.016666666666667</v>
      </c>
    </row>
    <row r="11131" spans="1:3" x14ac:dyDescent="0.3">
      <c r="A11131" s="425">
        <v>52767</v>
      </c>
      <c r="B11131" s="12">
        <v>170</v>
      </c>
      <c r="C11131" s="436">
        <v>12.484999999999999</v>
      </c>
    </row>
    <row r="11132" spans="1:3" x14ac:dyDescent="0.3">
      <c r="A11132" s="425">
        <v>52768</v>
      </c>
      <c r="B11132" s="12">
        <v>171</v>
      </c>
      <c r="C11132" s="436">
        <v>25.110000000000003</v>
      </c>
    </row>
    <row r="11133" spans="1:3" x14ac:dyDescent="0.3">
      <c r="A11133" s="425">
        <v>52769</v>
      </c>
      <c r="B11133" s="12">
        <v>172</v>
      </c>
      <c r="C11133" s="436">
        <v>16.84375</v>
      </c>
    </row>
    <row r="11134" spans="1:3" x14ac:dyDescent="0.3">
      <c r="A11134" s="425">
        <v>52770</v>
      </c>
      <c r="B11134" s="12">
        <v>173</v>
      </c>
      <c r="C11134" s="436">
        <v>9.0062500000000014</v>
      </c>
    </row>
    <row r="11135" spans="1:3" x14ac:dyDescent="0.3">
      <c r="A11135" s="425">
        <v>52771</v>
      </c>
      <c r="B11135" s="12">
        <v>174</v>
      </c>
      <c r="C11135" s="436">
        <v>12.583333333333334</v>
      </c>
    </row>
    <row r="11136" spans="1:3" x14ac:dyDescent="0.3">
      <c r="A11136" s="425">
        <v>52772</v>
      </c>
      <c r="B11136" s="12">
        <v>175</v>
      </c>
      <c r="C11136" s="436">
        <v>9.7062500000000007</v>
      </c>
    </row>
    <row r="11137" spans="1:3" x14ac:dyDescent="0.3">
      <c r="A11137" s="425">
        <v>52773</v>
      </c>
      <c r="B11137" s="12">
        <v>176</v>
      </c>
      <c r="C11137" s="436">
        <v>24.727777777777778</v>
      </c>
    </row>
    <row r="11138" spans="1:3" x14ac:dyDescent="0.3">
      <c r="A11138" s="425">
        <v>52774</v>
      </c>
      <c r="B11138" s="12">
        <v>177</v>
      </c>
      <c r="C11138" s="436">
        <v>14.915000000000001</v>
      </c>
    </row>
    <row r="11139" spans="1:3" x14ac:dyDescent="0.3">
      <c r="A11139" s="425">
        <v>52775</v>
      </c>
      <c r="B11139" s="12">
        <v>178</v>
      </c>
      <c r="C11139" s="436">
        <v>11.699999999999998</v>
      </c>
    </row>
    <row r="11140" spans="1:3" x14ac:dyDescent="0.3">
      <c r="A11140" s="425">
        <v>52776</v>
      </c>
      <c r="B11140" s="12">
        <v>179</v>
      </c>
      <c r="C11140" s="436">
        <v>1.9833333333333334</v>
      </c>
    </row>
    <row r="11141" spans="1:3" x14ac:dyDescent="0.3">
      <c r="A11141" s="425">
        <v>52777</v>
      </c>
      <c r="B11141" s="12">
        <v>180</v>
      </c>
      <c r="C11141" s="436">
        <v>8.6999999999999993</v>
      </c>
    </row>
    <row r="11142" spans="1:3" x14ac:dyDescent="0.3">
      <c r="A11142" s="425">
        <v>52778</v>
      </c>
      <c r="B11142" s="12">
        <v>181</v>
      </c>
      <c r="C11142" s="436">
        <v>7.7950000000000017</v>
      </c>
    </row>
    <row r="11143" spans="1:3" x14ac:dyDescent="0.3">
      <c r="A11143" s="425">
        <v>52779</v>
      </c>
      <c r="B11143" s="12">
        <v>182</v>
      </c>
      <c r="C11143" s="436">
        <v>13.324999999999999</v>
      </c>
    </row>
    <row r="11144" spans="1:3" x14ac:dyDescent="0.3">
      <c r="A11144" s="425">
        <v>52780</v>
      </c>
      <c r="B11144" s="12">
        <v>183</v>
      </c>
      <c r="C11144" s="436">
        <v>10.938888888888888</v>
      </c>
    </row>
    <row r="11145" spans="1:3" x14ac:dyDescent="0.3">
      <c r="A11145" s="425">
        <v>52781</v>
      </c>
      <c r="B11145" s="12">
        <v>184</v>
      </c>
      <c r="C11145" s="436">
        <v>16.055</v>
      </c>
    </row>
    <row r="11146" spans="1:3" x14ac:dyDescent="0.3">
      <c r="A11146" s="425">
        <v>52782</v>
      </c>
      <c r="B11146" s="12">
        <v>185</v>
      </c>
      <c r="C11146" s="436">
        <v>13.19375</v>
      </c>
    </row>
    <row r="11147" spans="1:3" x14ac:dyDescent="0.3">
      <c r="A11147" s="425">
        <v>52783</v>
      </c>
      <c r="B11147" s="12">
        <v>186</v>
      </c>
      <c r="C11147" s="436">
        <v>12.775</v>
      </c>
    </row>
    <row r="11148" spans="1:3" x14ac:dyDescent="0.3">
      <c r="A11148" s="425">
        <v>52784</v>
      </c>
      <c r="B11148" s="12">
        <v>187</v>
      </c>
      <c r="C11148" s="436">
        <v>16.331250000000001</v>
      </c>
    </row>
    <row r="11149" spans="1:3" x14ac:dyDescent="0.3">
      <c r="A11149" s="425">
        <v>52785</v>
      </c>
      <c r="B11149" s="12">
        <v>188</v>
      </c>
      <c r="C11149" s="436">
        <v>2.8444444444444441</v>
      </c>
    </row>
    <row r="11150" spans="1:3" x14ac:dyDescent="0.3">
      <c r="A11150" s="425">
        <v>52786</v>
      </c>
      <c r="B11150" s="12">
        <v>189</v>
      </c>
      <c r="C11150" s="436">
        <v>2.0833333333333335</v>
      </c>
    </row>
    <row r="11151" spans="1:3" x14ac:dyDescent="0.3">
      <c r="A11151" s="425">
        <v>52787</v>
      </c>
      <c r="B11151" s="12">
        <v>190</v>
      </c>
      <c r="C11151" s="436">
        <v>6.7055555555555557</v>
      </c>
    </row>
    <row r="11152" spans="1:3" x14ac:dyDescent="0.3">
      <c r="A11152" s="425">
        <v>52788</v>
      </c>
      <c r="B11152" s="12">
        <v>191</v>
      </c>
      <c r="C11152" s="436">
        <v>11.725</v>
      </c>
    </row>
    <row r="11153" spans="1:3" x14ac:dyDescent="0.3">
      <c r="A11153" s="425">
        <v>52789</v>
      </c>
      <c r="B11153" s="12">
        <v>192</v>
      </c>
      <c r="C11153" s="436">
        <v>8.56111111111111</v>
      </c>
    </row>
    <row r="11154" spans="1:3" x14ac:dyDescent="0.3">
      <c r="A11154" s="425">
        <v>52790</v>
      </c>
      <c r="B11154" s="12">
        <v>193</v>
      </c>
      <c r="C11154" s="436">
        <v>6.7944444444444443</v>
      </c>
    </row>
    <row r="11155" spans="1:3" x14ac:dyDescent="0.3">
      <c r="A11155" s="425">
        <v>52791</v>
      </c>
      <c r="B11155" s="12">
        <v>194</v>
      </c>
      <c r="C11155" s="436">
        <v>8.1166666666666671</v>
      </c>
    </row>
    <row r="11156" spans="1:3" x14ac:dyDescent="0.3">
      <c r="A11156" s="425">
        <v>52792</v>
      </c>
      <c r="B11156" s="12">
        <v>195</v>
      </c>
      <c r="C11156" s="436">
        <v>16.105555555555554</v>
      </c>
    </row>
    <row r="11157" spans="1:3" x14ac:dyDescent="0.3">
      <c r="A11157" s="425">
        <v>52793</v>
      </c>
      <c r="B11157" s="12">
        <v>196</v>
      </c>
      <c r="C11157" s="436">
        <v>5.6083333333333334</v>
      </c>
    </row>
    <row r="11158" spans="1:3" x14ac:dyDescent="0.3">
      <c r="A11158" s="425">
        <v>52794</v>
      </c>
      <c r="B11158" s="12">
        <v>197</v>
      </c>
      <c r="C11158" s="436">
        <v>15.344444444444447</v>
      </c>
    </row>
    <row r="11159" spans="1:3" x14ac:dyDescent="0.3">
      <c r="A11159" s="425">
        <v>52795</v>
      </c>
      <c r="B11159" s="12">
        <v>198</v>
      </c>
      <c r="C11159" s="436">
        <v>5.5277777777777777</v>
      </c>
    </row>
    <row r="11160" spans="1:3" x14ac:dyDescent="0.3">
      <c r="A11160" s="425">
        <v>52796</v>
      </c>
      <c r="B11160" s="12">
        <v>199</v>
      </c>
      <c r="C11160" s="436">
        <v>12.614999999999998</v>
      </c>
    </row>
    <row r="11161" spans="1:3" x14ac:dyDescent="0.3">
      <c r="A11161" s="425">
        <v>52797</v>
      </c>
      <c r="B11161" s="12">
        <v>200</v>
      </c>
      <c r="C11161" s="436">
        <v>13.334999999999999</v>
      </c>
    </row>
    <row r="11162" spans="1:3" x14ac:dyDescent="0.3">
      <c r="A11162" s="425">
        <v>52798</v>
      </c>
      <c r="B11162" s="12">
        <v>201</v>
      </c>
      <c r="C11162" s="436">
        <v>17.656249999999996</v>
      </c>
    </row>
    <row r="11163" spans="1:3" x14ac:dyDescent="0.3">
      <c r="A11163" s="425">
        <v>52799</v>
      </c>
      <c r="B11163" s="12">
        <v>202</v>
      </c>
      <c r="C11163" s="436">
        <v>3.9187500000000002</v>
      </c>
    </row>
    <row r="11164" spans="1:3" x14ac:dyDescent="0.3">
      <c r="A11164" s="425">
        <v>52800</v>
      </c>
      <c r="B11164" s="12">
        <v>203</v>
      </c>
      <c r="C11164" s="436">
        <v>5.8687500000000004</v>
      </c>
    </row>
    <row r="11165" spans="1:3" x14ac:dyDescent="0.3">
      <c r="A11165" s="425">
        <v>52801</v>
      </c>
      <c r="B11165" s="12">
        <v>204</v>
      </c>
      <c r="C11165" s="436">
        <v>5.3055555555555554</v>
      </c>
    </row>
    <row r="11166" spans="1:3" x14ac:dyDescent="0.3">
      <c r="A11166" s="425">
        <v>52802</v>
      </c>
      <c r="B11166" s="12">
        <v>205</v>
      </c>
      <c r="C11166" s="436">
        <v>4.05</v>
      </c>
    </row>
    <row r="11167" spans="1:3" x14ac:dyDescent="0.3">
      <c r="A11167" s="425">
        <v>52803</v>
      </c>
      <c r="B11167" s="12">
        <v>206</v>
      </c>
      <c r="C11167" s="436">
        <v>5.56</v>
      </c>
    </row>
    <row r="11168" spans="1:3" x14ac:dyDescent="0.3">
      <c r="A11168" s="425">
        <v>52804</v>
      </c>
      <c r="B11168" s="12">
        <v>207</v>
      </c>
      <c r="C11168" s="436">
        <v>9.8249999999999993</v>
      </c>
    </row>
    <row r="11169" spans="1:3" x14ac:dyDescent="0.3">
      <c r="A11169" s="425">
        <v>52805</v>
      </c>
      <c r="B11169" s="12">
        <v>208</v>
      </c>
      <c r="C11169" s="436">
        <v>2.5625</v>
      </c>
    </row>
    <row r="11170" spans="1:3" x14ac:dyDescent="0.3">
      <c r="A11170" s="425">
        <v>52806</v>
      </c>
      <c r="B11170" s="12">
        <v>209</v>
      </c>
      <c r="C11170" s="436">
        <v>1.9055555555555554</v>
      </c>
    </row>
    <row r="11171" spans="1:3" x14ac:dyDescent="0.3">
      <c r="A11171" s="425">
        <v>52807</v>
      </c>
      <c r="B11171" s="12">
        <v>210</v>
      </c>
      <c r="C11171" s="436">
        <v>1.1428571428571428</v>
      </c>
    </row>
    <row r="11172" spans="1:3" x14ac:dyDescent="0.3">
      <c r="A11172" s="425">
        <v>52808</v>
      </c>
      <c r="B11172" s="12">
        <v>211</v>
      </c>
      <c r="C11172" s="436">
        <v>1.3222222222222222</v>
      </c>
    </row>
    <row r="11173" spans="1:3" x14ac:dyDescent="0.3">
      <c r="A11173" s="425">
        <v>52809</v>
      </c>
      <c r="B11173" s="12">
        <v>212</v>
      </c>
      <c r="C11173" s="436">
        <v>5.5142857142857142</v>
      </c>
    </row>
    <row r="11174" spans="1:3" x14ac:dyDescent="0.3">
      <c r="A11174" s="425">
        <v>52810</v>
      </c>
      <c r="B11174" s="12">
        <v>213</v>
      </c>
      <c r="C11174" s="436">
        <v>2.6357142857142857</v>
      </c>
    </row>
    <row r="11175" spans="1:3" x14ac:dyDescent="0.3">
      <c r="A11175" s="425">
        <v>52811</v>
      </c>
      <c r="B11175" s="12">
        <v>214</v>
      </c>
      <c r="C11175" s="436">
        <v>3.0142857142857138</v>
      </c>
    </row>
    <row r="11176" spans="1:3" x14ac:dyDescent="0.3">
      <c r="A11176" s="425">
        <v>52812</v>
      </c>
      <c r="B11176" s="12">
        <v>215</v>
      </c>
      <c r="C11176" s="436">
        <v>2.2700000000000005</v>
      </c>
    </row>
    <row r="11177" spans="1:3" x14ac:dyDescent="0.3">
      <c r="A11177" s="425">
        <v>52813</v>
      </c>
      <c r="B11177" s="12">
        <v>216</v>
      </c>
      <c r="C11177" s="436">
        <v>3.5277777777777772</v>
      </c>
    </row>
    <row r="11178" spans="1:3" x14ac:dyDescent="0.3">
      <c r="A11178" s="425">
        <v>52814</v>
      </c>
      <c r="B11178" s="12">
        <v>217</v>
      </c>
      <c r="C11178" s="436">
        <v>0.66666666666666663</v>
      </c>
    </row>
    <row r="11179" spans="1:3" x14ac:dyDescent="0.3">
      <c r="A11179" s="425">
        <v>52815</v>
      </c>
      <c r="B11179" s="12">
        <v>218</v>
      </c>
      <c r="C11179" s="436">
        <v>0.45714285714285718</v>
      </c>
    </row>
    <row r="11180" spans="1:3" x14ac:dyDescent="0.3">
      <c r="A11180" s="425">
        <v>52816</v>
      </c>
      <c r="B11180" s="12">
        <v>219</v>
      </c>
      <c r="C11180" s="436">
        <v>4.8777777777777773</v>
      </c>
    </row>
    <row r="11181" spans="1:3" x14ac:dyDescent="0.3">
      <c r="A11181" s="425">
        <v>52817</v>
      </c>
      <c r="B11181" s="12">
        <v>220</v>
      </c>
      <c r="C11181" s="436">
        <v>3.0785714285714283</v>
      </c>
    </row>
    <row r="11182" spans="1:3" x14ac:dyDescent="0.3">
      <c r="A11182" s="425">
        <v>52818</v>
      </c>
      <c r="B11182" s="12">
        <v>221</v>
      </c>
      <c r="C11182" s="436">
        <v>3.05</v>
      </c>
    </row>
    <row r="11183" spans="1:3" x14ac:dyDescent="0.3">
      <c r="A11183" s="425">
        <v>52819</v>
      </c>
      <c r="B11183" s="12">
        <v>222</v>
      </c>
      <c r="C11183" s="436">
        <v>4.1722222222222216</v>
      </c>
    </row>
    <row r="11184" spans="1:3" x14ac:dyDescent="0.3">
      <c r="A11184" s="425">
        <v>52820</v>
      </c>
      <c r="B11184" s="12">
        <v>223</v>
      </c>
      <c r="C11184" s="436">
        <v>1.655</v>
      </c>
    </row>
    <row r="11185" spans="1:3" x14ac:dyDescent="0.3">
      <c r="A11185" s="425">
        <v>52821</v>
      </c>
      <c r="B11185" s="12">
        <v>224</v>
      </c>
      <c r="C11185" s="436">
        <v>4.1449999999999996</v>
      </c>
    </row>
    <row r="11186" spans="1:3" x14ac:dyDescent="0.3">
      <c r="A11186" s="425">
        <v>52822</v>
      </c>
      <c r="B11186" s="12">
        <v>225</v>
      </c>
      <c r="C11186" s="436">
        <v>2.8055555555555554</v>
      </c>
    </row>
    <row r="11187" spans="1:3" x14ac:dyDescent="0.3">
      <c r="A11187" s="425">
        <v>52823</v>
      </c>
      <c r="B11187" s="12">
        <v>226</v>
      </c>
      <c r="C11187" s="436">
        <v>0.18571428571428572</v>
      </c>
    </row>
    <row r="11188" spans="1:3" x14ac:dyDescent="0.3">
      <c r="A11188" s="425">
        <v>52824</v>
      </c>
      <c r="B11188" s="12">
        <v>227</v>
      </c>
      <c r="C11188" s="436">
        <v>0.38125000000000003</v>
      </c>
    </row>
    <row r="11189" spans="1:3" x14ac:dyDescent="0.3">
      <c r="A11189" s="425">
        <v>52825</v>
      </c>
      <c r="B11189" s="12">
        <v>228</v>
      </c>
      <c r="C11189" s="436">
        <v>2.15</v>
      </c>
    </row>
    <row r="11190" spans="1:3" x14ac:dyDescent="0.3">
      <c r="A11190" s="425">
        <v>52826</v>
      </c>
      <c r="B11190" s="12">
        <v>229</v>
      </c>
      <c r="C11190" s="436">
        <v>0.92499999999999993</v>
      </c>
    </row>
    <row r="11191" spans="1:3" x14ac:dyDescent="0.3">
      <c r="A11191" s="425">
        <v>52827</v>
      </c>
      <c r="B11191" s="12">
        <v>230</v>
      </c>
      <c r="C11191" s="436">
        <v>1.2</v>
      </c>
    </row>
    <row r="11192" spans="1:3" x14ac:dyDescent="0.3">
      <c r="A11192" s="425">
        <v>52828</v>
      </c>
      <c r="B11192" s="12">
        <v>231</v>
      </c>
      <c r="C11192" s="436">
        <v>3.7611111111111111</v>
      </c>
    </row>
    <row r="11193" spans="1:3" x14ac:dyDescent="0.3">
      <c r="A11193" s="425">
        <v>52829</v>
      </c>
      <c r="B11193" s="12">
        <v>232</v>
      </c>
      <c r="C11193" s="436">
        <v>0.19999999999999998</v>
      </c>
    </row>
    <row r="11194" spans="1:3" x14ac:dyDescent="0.3">
      <c r="A11194" s="425">
        <v>52830</v>
      </c>
      <c r="B11194" s="12">
        <v>233</v>
      </c>
      <c r="C11194" s="436">
        <v>1.6666666666666666E-2</v>
      </c>
    </row>
    <row r="11195" spans="1:3" x14ac:dyDescent="0.3">
      <c r="A11195" s="425">
        <v>52831</v>
      </c>
      <c r="B11195" s="12">
        <v>234</v>
      </c>
      <c r="C11195" s="436">
        <v>0.47142857142857142</v>
      </c>
    </row>
    <row r="11196" spans="1:3" x14ac:dyDescent="0.3">
      <c r="A11196" s="425">
        <v>52832</v>
      </c>
      <c r="B11196" s="12">
        <v>235</v>
      </c>
      <c r="C11196" s="436">
        <v>1.2749999999999999</v>
      </c>
    </row>
    <row r="11197" spans="1:3" x14ac:dyDescent="0.3">
      <c r="A11197" s="425">
        <v>52833</v>
      </c>
      <c r="B11197" s="12">
        <v>236</v>
      </c>
      <c r="C11197" s="436">
        <v>0.16666666666666666</v>
      </c>
    </row>
    <row r="11198" spans="1:3" x14ac:dyDescent="0.3">
      <c r="A11198" s="425">
        <v>52834</v>
      </c>
      <c r="B11198" s="12">
        <v>237</v>
      </c>
      <c r="C11198" s="436">
        <v>0.23333333333333334</v>
      </c>
    </row>
    <row r="11199" spans="1:3" x14ac:dyDescent="0.3">
      <c r="A11199" s="425">
        <v>52835</v>
      </c>
      <c r="B11199" s="12">
        <v>238</v>
      </c>
      <c r="C11199" s="436">
        <v>4.0444444444444443</v>
      </c>
    </row>
    <row r="11200" spans="1:3" x14ac:dyDescent="0.3">
      <c r="A11200" s="425">
        <v>52836</v>
      </c>
      <c r="B11200" s="12">
        <v>239</v>
      </c>
      <c r="C11200" s="436">
        <v>0.15</v>
      </c>
    </row>
    <row r="11201" spans="1:3" x14ac:dyDescent="0.3">
      <c r="A11201" s="425">
        <v>52837</v>
      </c>
      <c r="B11201" s="12">
        <v>240</v>
      </c>
      <c r="C11201" s="436">
        <v>1.6</v>
      </c>
    </row>
    <row r="11202" spans="1:3" x14ac:dyDescent="0.3">
      <c r="A11202" s="425">
        <v>52838</v>
      </c>
      <c r="B11202" s="12">
        <v>241</v>
      </c>
      <c r="C11202" s="436">
        <v>2.25</v>
      </c>
    </row>
    <row r="11203" spans="1:3" x14ac:dyDescent="0.3">
      <c r="A11203" s="425">
        <v>52839</v>
      </c>
      <c r="B11203" s="12">
        <v>242</v>
      </c>
      <c r="C11203" s="436">
        <v>0.56111111111111112</v>
      </c>
    </row>
    <row r="11204" spans="1:3" x14ac:dyDescent="0.3">
      <c r="A11204" s="425">
        <v>52840</v>
      </c>
      <c r="B11204" s="12">
        <v>243</v>
      </c>
      <c r="C11204" s="436">
        <v>0.16666666666666666</v>
      </c>
    </row>
    <row r="11205" spans="1:3" x14ac:dyDescent="0.3">
      <c r="A11205" s="425">
        <v>52841</v>
      </c>
      <c r="B11205" s="12">
        <v>244</v>
      </c>
      <c r="C11205" s="436">
        <v>5</v>
      </c>
    </row>
    <row r="11206" spans="1:3" x14ac:dyDescent="0.3">
      <c r="A11206" s="425">
        <v>52842</v>
      </c>
      <c r="B11206" s="12">
        <v>245</v>
      </c>
      <c r="C11206" s="436">
        <v>1.4777777777777779</v>
      </c>
    </row>
    <row r="11207" spans="1:3" x14ac:dyDescent="0.3">
      <c r="A11207" s="425">
        <v>52843</v>
      </c>
      <c r="B11207" s="12">
        <v>246</v>
      </c>
      <c r="C11207" s="436">
        <v>1.6055555555555554</v>
      </c>
    </row>
    <row r="11208" spans="1:3" x14ac:dyDescent="0.3">
      <c r="A11208" s="425">
        <v>52844</v>
      </c>
      <c r="B11208" s="12">
        <v>247</v>
      </c>
      <c r="C11208" s="436">
        <v>0.42000000000000004</v>
      </c>
    </row>
    <row r="11209" spans="1:3" x14ac:dyDescent="0.3">
      <c r="A11209" s="425">
        <v>52845</v>
      </c>
      <c r="B11209" s="12">
        <v>248</v>
      </c>
      <c r="C11209" s="436">
        <v>0.22999999999999998</v>
      </c>
    </row>
    <row r="11210" spans="1:3" x14ac:dyDescent="0.3">
      <c r="A11210" s="425">
        <v>52846</v>
      </c>
      <c r="B11210" s="12">
        <v>249</v>
      </c>
      <c r="C11210" s="436">
        <v>2.1437500000000003</v>
      </c>
    </row>
    <row r="11211" spans="1:3" x14ac:dyDescent="0.3">
      <c r="A11211" s="425">
        <v>52847</v>
      </c>
      <c r="B11211" s="12">
        <v>250</v>
      </c>
      <c r="C11211" s="436">
        <v>7.0349999999999993</v>
      </c>
    </row>
    <row r="11212" spans="1:3" x14ac:dyDescent="0.3">
      <c r="A11212" s="425">
        <v>52848</v>
      </c>
      <c r="B11212" s="12">
        <v>251</v>
      </c>
      <c r="C11212" s="436">
        <v>3.5350000000000001</v>
      </c>
    </row>
    <row r="11213" spans="1:3" x14ac:dyDescent="0.3">
      <c r="A11213" s="425">
        <v>52849</v>
      </c>
      <c r="B11213" s="12">
        <v>252</v>
      </c>
      <c r="C11213" s="436">
        <v>2.2944444444444447</v>
      </c>
    </row>
    <row r="11214" spans="1:3" x14ac:dyDescent="0.3">
      <c r="A11214" s="425">
        <v>52850</v>
      </c>
      <c r="B11214" s="12">
        <v>253</v>
      </c>
      <c r="C11214" s="436">
        <v>6.0062499999999996</v>
      </c>
    </row>
    <row r="11215" spans="1:3" x14ac:dyDescent="0.3">
      <c r="A11215" s="425">
        <v>52851</v>
      </c>
      <c r="B11215" s="12">
        <v>254</v>
      </c>
      <c r="C11215" s="436">
        <v>2.1666666666666661</v>
      </c>
    </row>
    <row r="11216" spans="1:3" x14ac:dyDescent="0.3">
      <c r="A11216" s="425">
        <v>52852</v>
      </c>
      <c r="B11216" s="12">
        <v>255</v>
      </c>
      <c r="C11216" s="436">
        <v>4.9999999999999996E-2</v>
      </c>
    </row>
    <row r="11217" spans="1:3" x14ac:dyDescent="0.3">
      <c r="A11217" s="425">
        <v>52853</v>
      </c>
      <c r="B11217" s="12">
        <v>256</v>
      </c>
      <c r="C11217" s="436">
        <v>0.5</v>
      </c>
    </row>
    <row r="11218" spans="1:3" x14ac:dyDescent="0.3">
      <c r="A11218" s="425">
        <v>52854</v>
      </c>
      <c r="B11218" s="12">
        <v>257</v>
      </c>
      <c r="C11218" s="436">
        <v>1.1625000000000001</v>
      </c>
    </row>
    <row r="11219" spans="1:3" x14ac:dyDescent="0.3">
      <c r="A11219" s="425">
        <v>52855</v>
      </c>
      <c r="B11219" s="12">
        <v>258</v>
      </c>
      <c r="C11219" s="436">
        <v>1.7777777777777777</v>
      </c>
    </row>
    <row r="11220" spans="1:3" x14ac:dyDescent="0.3">
      <c r="A11220" s="425">
        <v>52856</v>
      </c>
      <c r="B11220" s="12">
        <v>259</v>
      </c>
      <c r="C11220" s="436">
        <v>5.7285714285714286</v>
      </c>
    </row>
    <row r="11221" spans="1:3" x14ac:dyDescent="0.3">
      <c r="A11221" s="425">
        <v>52857</v>
      </c>
      <c r="B11221" s="12">
        <v>260</v>
      </c>
      <c r="C11221" s="436">
        <v>0.14285714285714285</v>
      </c>
    </row>
    <row r="11222" spans="1:3" x14ac:dyDescent="0.3">
      <c r="A11222" s="425">
        <v>52858</v>
      </c>
      <c r="B11222" s="12">
        <v>261</v>
      </c>
      <c r="C11222" s="436">
        <v>0.5</v>
      </c>
    </row>
    <row r="11223" spans="1:3" x14ac:dyDescent="0.3">
      <c r="A11223" s="425">
        <v>52859</v>
      </c>
      <c r="B11223" s="12">
        <v>262</v>
      </c>
      <c r="C11223" s="436">
        <v>0.55714285714285716</v>
      </c>
    </row>
    <row r="11224" spans="1:3" x14ac:dyDescent="0.3">
      <c r="A11224" s="425">
        <v>52860</v>
      </c>
      <c r="B11224" s="12">
        <v>263</v>
      </c>
      <c r="C11224" s="436">
        <v>0</v>
      </c>
    </row>
    <row r="11225" spans="1:3" x14ac:dyDescent="0.3">
      <c r="A11225" s="425">
        <v>52861</v>
      </c>
      <c r="B11225" s="12">
        <v>264</v>
      </c>
      <c r="C11225" s="436">
        <v>1.7437499999999999</v>
      </c>
    </row>
    <row r="11226" spans="1:3" x14ac:dyDescent="0.3">
      <c r="A11226" s="425">
        <v>52862</v>
      </c>
      <c r="B11226" s="12">
        <v>265</v>
      </c>
      <c r="C11226" s="436">
        <v>1.5874999999999999</v>
      </c>
    </row>
    <row r="11227" spans="1:3" x14ac:dyDescent="0.3">
      <c r="A11227" s="425">
        <v>52863</v>
      </c>
      <c r="B11227" s="12">
        <v>266</v>
      </c>
      <c r="C11227" s="436">
        <v>0.74285714285714277</v>
      </c>
    </row>
    <row r="11228" spans="1:3" x14ac:dyDescent="0.3">
      <c r="A11228" s="425">
        <v>52864</v>
      </c>
      <c r="B11228" s="12">
        <v>267</v>
      </c>
      <c r="C11228" s="436">
        <v>0</v>
      </c>
    </row>
    <row r="11229" spans="1:3" x14ac:dyDescent="0.3">
      <c r="A11229" s="425">
        <v>52865</v>
      </c>
      <c r="B11229" s="12">
        <v>268</v>
      </c>
      <c r="C11229" s="436">
        <v>0.94374999999999998</v>
      </c>
    </row>
    <row r="11230" spans="1:3" x14ac:dyDescent="0.3">
      <c r="A11230" s="425">
        <v>52866</v>
      </c>
      <c r="B11230" s="12">
        <v>269</v>
      </c>
      <c r="C11230" s="436">
        <v>2.0874999999999999</v>
      </c>
    </row>
    <row r="11231" spans="1:3" x14ac:dyDescent="0.3">
      <c r="A11231" s="425">
        <v>52867</v>
      </c>
      <c r="B11231" s="12">
        <v>270</v>
      </c>
      <c r="C11231" s="436">
        <v>0</v>
      </c>
    </row>
    <row r="11232" spans="1:3" x14ac:dyDescent="0.3">
      <c r="A11232" s="425">
        <v>52868</v>
      </c>
      <c r="B11232" s="12">
        <v>271</v>
      </c>
      <c r="C11232" s="436">
        <v>0.57777777777777783</v>
      </c>
    </row>
    <row r="11233" spans="1:3" x14ac:dyDescent="0.3">
      <c r="A11233" s="425">
        <v>52869</v>
      </c>
      <c r="B11233" s="12">
        <v>272</v>
      </c>
      <c r="C11233" s="436">
        <v>0.21249999999999999</v>
      </c>
    </row>
    <row r="11234" spans="1:3" x14ac:dyDescent="0.3">
      <c r="A11234" s="425">
        <v>52870</v>
      </c>
      <c r="B11234" s="12">
        <v>273</v>
      </c>
      <c r="C11234" s="436">
        <v>0.95</v>
      </c>
    </row>
    <row r="11235" spans="1:3" x14ac:dyDescent="0.3">
      <c r="A11235" s="425">
        <v>52871</v>
      </c>
      <c r="B11235" s="12">
        <v>274</v>
      </c>
      <c r="C11235" s="436">
        <v>5.5714285714285712</v>
      </c>
    </row>
    <row r="11236" spans="1:3" x14ac:dyDescent="0.3">
      <c r="A11236" s="425">
        <v>52872</v>
      </c>
      <c r="B11236" s="12">
        <v>275</v>
      </c>
      <c r="C11236" s="436">
        <v>7.5400000000000009</v>
      </c>
    </row>
    <row r="11237" spans="1:3" x14ac:dyDescent="0.3">
      <c r="A11237" s="425">
        <v>52873</v>
      </c>
      <c r="B11237" s="12">
        <v>276</v>
      </c>
      <c r="C11237" s="436">
        <v>0</v>
      </c>
    </row>
    <row r="11238" spans="1:3" x14ac:dyDescent="0.3">
      <c r="A11238" s="425">
        <v>52874</v>
      </c>
      <c r="B11238" s="12">
        <v>277</v>
      </c>
      <c r="C11238" s="436">
        <v>0.52222222222222225</v>
      </c>
    </row>
    <row r="11239" spans="1:3" x14ac:dyDescent="0.3">
      <c r="A11239" s="425">
        <v>52875</v>
      </c>
      <c r="B11239" s="12">
        <v>278</v>
      </c>
      <c r="C11239" s="436">
        <v>1.6111111111111112</v>
      </c>
    </row>
    <row r="11240" spans="1:3" x14ac:dyDescent="0.3">
      <c r="A11240" s="425">
        <v>52876</v>
      </c>
      <c r="B11240" s="12">
        <v>279</v>
      </c>
      <c r="C11240" s="436">
        <v>4.8499999999999996</v>
      </c>
    </row>
    <row r="11241" spans="1:3" x14ac:dyDescent="0.3">
      <c r="A11241" s="425">
        <v>52877</v>
      </c>
      <c r="B11241" s="12">
        <v>280</v>
      </c>
      <c r="C11241" s="436">
        <v>0.57999999999999996</v>
      </c>
    </row>
    <row r="11242" spans="1:3" x14ac:dyDescent="0.3">
      <c r="A11242" s="425">
        <v>52878</v>
      </c>
      <c r="B11242" s="12">
        <v>281</v>
      </c>
      <c r="C11242" s="436">
        <v>2.6444444444444444</v>
      </c>
    </row>
    <row r="11243" spans="1:3" x14ac:dyDescent="0.3">
      <c r="A11243" s="425">
        <v>52879</v>
      </c>
      <c r="B11243" s="12">
        <v>282</v>
      </c>
      <c r="C11243" s="436">
        <v>2.7722222222222226</v>
      </c>
    </row>
    <row r="11244" spans="1:3" x14ac:dyDescent="0.3">
      <c r="A11244" s="425">
        <v>52880</v>
      </c>
      <c r="B11244" s="12">
        <v>283</v>
      </c>
      <c r="C11244" s="436">
        <v>0.25</v>
      </c>
    </row>
    <row r="11245" spans="1:3" x14ac:dyDescent="0.3">
      <c r="A11245" s="425">
        <v>52881</v>
      </c>
      <c r="B11245" s="12">
        <v>284</v>
      </c>
      <c r="C11245" s="436">
        <v>1.675</v>
      </c>
    </row>
    <row r="11246" spans="1:3" x14ac:dyDescent="0.3">
      <c r="A11246" s="425">
        <v>52882</v>
      </c>
      <c r="B11246" s="12">
        <v>285</v>
      </c>
      <c r="C11246" s="436">
        <v>5.5555555555555552E-2</v>
      </c>
    </row>
    <row r="11247" spans="1:3" x14ac:dyDescent="0.3">
      <c r="A11247" s="425">
        <v>52883</v>
      </c>
      <c r="B11247" s="12">
        <v>286</v>
      </c>
      <c r="C11247" s="436">
        <v>0</v>
      </c>
    </row>
    <row r="11248" spans="1:3" x14ac:dyDescent="0.3">
      <c r="A11248" s="425">
        <v>52884</v>
      </c>
      <c r="B11248" s="12">
        <v>287</v>
      </c>
      <c r="C11248" s="436">
        <v>1.6666666666666667</v>
      </c>
    </row>
    <row r="11249" spans="1:3" x14ac:dyDescent="0.3">
      <c r="A11249" s="425">
        <v>52885</v>
      </c>
      <c r="B11249" s="12">
        <v>288</v>
      </c>
      <c r="C11249" s="436">
        <v>1.6714285714285713</v>
      </c>
    </row>
    <row r="11250" spans="1:3" x14ac:dyDescent="0.3">
      <c r="A11250" s="425">
        <v>52886</v>
      </c>
      <c r="B11250" s="12">
        <v>289</v>
      </c>
      <c r="C11250" s="436">
        <v>1.3666666666666667</v>
      </c>
    </row>
    <row r="11251" spans="1:3" x14ac:dyDescent="0.3">
      <c r="A11251" s="425">
        <v>52887</v>
      </c>
      <c r="B11251" s="12">
        <v>290</v>
      </c>
      <c r="C11251" s="436">
        <v>5.177777777777778</v>
      </c>
    </row>
    <row r="11252" spans="1:3" x14ac:dyDescent="0.3">
      <c r="A11252" s="425">
        <v>52888</v>
      </c>
      <c r="B11252" s="12">
        <v>291</v>
      </c>
      <c r="C11252" s="436">
        <v>0.9</v>
      </c>
    </row>
    <row r="11253" spans="1:3" x14ac:dyDescent="0.3">
      <c r="A11253" s="425">
        <v>52889</v>
      </c>
      <c r="B11253" s="12">
        <v>292</v>
      </c>
      <c r="C11253" s="436">
        <v>0</v>
      </c>
    </row>
    <row r="11254" spans="1:3" x14ac:dyDescent="0.3">
      <c r="A11254" s="425">
        <v>52890</v>
      </c>
      <c r="B11254" s="12">
        <v>293</v>
      </c>
      <c r="C11254" s="436">
        <v>0.57999999999999996</v>
      </c>
    </row>
    <row r="11255" spans="1:3" x14ac:dyDescent="0.3">
      <c r="A11255" s="425">
        <v>52891</v>
      </c>
      <c r="B11255" s="12">
        <v>294</v>
      </c>
      <c r="C11255" s="436">
        <v>2.5</v>
      </c>
    </row>
    <row r="11256" spans="1:3" x14ac:dyDescent="0.3">
      <c r="A11256" s="425">
        <v>52892</v>
      </c>
      <c r="B11256" s="12">
        <v>295</v>
      </c>
      <c r="C11256" s="436">
        <v>0.58888888888888891</v>
      </c>
    </row>
    <row r="11257" spans="1:3" x14ac:dyDescent="0.3">
      <c r="A11257" s="425">
        <v>52893</v>
      </c>
      <c r="B11257" s="12">
        <v>296</v>
      </c>
      <c r="C11257" s="436">
        <v>0.88888888888888884</v>
      </c>
    </row>
    <row r="11258" spans="1:3" x14ac:dyDescent="0.3">
      <c r="A11258" s="425">
        <v>52894</v>
      </c>
      <c r="B11258" s="12">
        <v>297</v>
      </c>
      <c r="C11258" s="436">
        <v>2.3937499999999998</v>
      </c>
    </row>
    <row r="11259" spans="1:3" x14ac:dyDescent="0.3">
      <c r="A11259" s="425">
        <v>52895</v>
      </c>
      <c r="B11259" s="12">
        <v>298</v>
      </c>
      <c r="C11259" s="436">
        <v>2.125</v>
      </c>
    </row>
    <row r="11260" spans="1:3" x14ac:dyDescent="0.3">
      <c r="A11260" s="425">
        <v>52896</v>
      </c>
      <c r="B11260" s="12">
        <v>299</v>
      </c>
      <c r="C11260" s="436">
        <v>3.8149999999999999</v>
      </c>
    </row>
    <row r="11261" spans="1:3" x14ac:dyDescent="0.3">
      <c r="A11261" s="425">
        <v>52897</v>
      </c>
      <c r="B11261" s="12">
        <v>300</v>
      </c>
      <c r="C11261" s="436">
        <v>0.53749999999999998</v>
      </c>
    </row>
    <row r="11262" spans="1:3" x14ac:dyDescent="0.3">
      <c r="A11262" s="425">
        <v>52898</v>
      </c>
      <c r="B11262" s="12">
        <v>301</v>
      </c>
      <c r="C11262" s="436">
        <v>4.1111111111111107</v>
      </c>
    </row>
    <row r="11263" spans="1:3" x14ac:dyDescent="0.3">
      <c r="A11263" s="425">
        <v>52899</v>
      </c>
      <c r="B11263" s="12">
        <v>302</v>
      </c>
      <c r="C11263" s="436">
        <v>0.1111111111111111</v>
      </c>
    </row>
    <row r="11264" spans="1:3" x14ac:dyDescent="0.3">
      <c r="A11264" s="425">
        <v>52900</v>
      </c>
      <c r="B11264" s="12">
        <v>303</v>
      </c>
      <c r="C11264" s="436">
        <v>5.322222222222222</v>
      </c>
    </row>
    <row r="11265" spans="1:3" x14ac:dyDescent="0.3">
      <c r="A11265" s="425">
        <v>52901</v>
      </c>
      <c r="B11265" s="12">
        <v>304</v>
      </c>
      <c r="C11265" s="436">
        <v>3</v>
      </c>
    </row>
    <row r="11266" spans="1:3" x14ac:dyDescent="0.3">
      <c r="A11266" s="425">
        <v>52902</v>
      </c>
      <c r="B11266" s="12">
        <v>305</v>
      </c>
      <c r="C11266" s="436">
        <v>0.78888888888888886</v>
      </c>
    </row>
    <row r="11267" spans="1:3" x14ac:dyDescent="0.3">
      <c r="A11267" s="425">
        <v>52903</v>
      </c>
      <c r="B11267" s="12">
        <v>306</v>
      </c>
      <c r="C11267" s="436">
        <v>0.68888888888888888</v>
      </c>
    </row>
    <row r="11268" spans="1:3" x14ac:dyDescent="0.3">
      <c r="A11268" s="425">
        <v>52904</v>
      </c>
      <c r="B11268" s="12">
        <v>307</v>
      </c>
      <c r="C11268" s="436">
        <v>0</v>
      </c>
    </row>
    <row r="11269" spans="1:3" x14ac:dyDescent="0.3">
      <c r="A11269" s="425">
        <v>52905</v>
      </c>
      <c r="B11269" s="12">
        <v>308</v>
      </c>
      <c r="C11269" s="436">
        <v>3.2375000000000003</v>
      </c>
    </row>
    <row r="11270" spans="1:3" x14ac:dyDescent="0.3">
      <c r="A11270" s="425">
        <v>52906</v>
      </c>
      <c r="B11270" s="12">
        <v>309</v>
      </c>
      <c r="C11270" s="436">
        <v>3.2399999999999998</v>
      </c>
    </row>
    <row r="11271" spans="1:3" x14ac:dyDescent="0.3">
      <c r="A11271" s="425">
        <v>52907</v>
      </c>
      <c r="B11271" s="12">
        <v>310</v>
      </c>
      <c r="C11271" s="436">
        <v>0.79999999999999993</v>
      </c>
    </row>
    <row r="11272" spans="1:3" x14ac:dyDescent="0.3">
      <c r="A11272" s="425">
        <v>52908</v>
      </c>
      <c r="B11272" s="12">
        <v>311</v>
      </c>
      <c r="C11272" s="436">
        <v>1.9750000000000001</v>
      </c>
    </row>
    <row r="11273" spans="1:3" x14ac:dyDescent="0.3">
      <c r="A11273" s="425">
        <v>52909</v>
      </c>
      <c r="B11273" s="12">
        <v>312</v>
      </c>
      <c r="C11273" s="436">
        <v>0.42777777777777776</v>
      </c>
    </row>
    <row r="11274" spans="1:3" x14ac:dyDescent="0.3">
      <c r="A11274" s="425">
        <v>52910</v>
      </c>
      <c r="B11274" s="12">
        <v>313</v>
      </c>
      <c r="C11274" s="436">
        <v>6.0166666666666675</v>
      </c>
    </row>
    <row r="11275" spans="1:3" x14ac:dyDescent="0.3">
      <c r="A11275" s="425">
        <v>52911</v>
      </c>
      <c r="B11275" s="12">
        <v>314</v>
      </c>
      <c r="C11275" s="436">
        <v>2.5375000000000001</v>
      </c>
    </row>
    <row r="11276" spans="1:3" x14ac:dyDescent="0.3">
      <c r="A11276" s="425">
        <v>52912</v>
      </c>
      <c r="B11276" s="12">
        <v>315</v>
      </c>
      <c r="C11276" s="436">
        <v>0</v>
      </c>
    </row>
    <row r="11277" spans="1:3" x14ac:dyDescent="0.3">
      <c r="A11277" s="425">
        <v>52913</v>
      </c>
      <c r="B11277" s="12">
        <v>316</v>
      </c>
      <c r="C11277" s="436">
        <v>1.0299999999999998</v>
      </c>
    </row>
    <row r="11278" spans="1:3" x14ac:dyDescent="0.3">
      <c r="A11278" s="425">
        <v>52914</v>
      </c>
      <c r="B11278" s="12">
        <v>317</v>
      </c>
      <c r="C11278" s="436">
        <v>0.05</v>
      </c>
    </row>
    <row r="11279" spans="1:3" x14ac:dyDescent="0.3">
      <c r="A11279" s="425">
        <v>52915</v>
      </c>
      <c r="B11279" s="12">
        <v>318</v>
      </c>
      <c r="C11279" s="436">
        <v>1.9214285714285713</v>
      </c>
    </row>
    <row r="11280" spans="1:3" x14ac:dyDescent="0.3">
      <c r="A11280" s="425">
        <v>52916</v>
      </c>
      <c r="B11280" s="12">
        <v>319</v>
      </c>
      <c r="C11280" s="436">
        <v>1.7666666666666666</v>
      </c>
    </row>
    <row r="11281" spans="1:3" x14ac:dyDescent="0.3">
      <c r="A11281" s="425">
        <v>52917</v>
      </c>
      <c r="B11281" s="12">
        <v>320</v>
      </c>
      <c r="C11281" s="436">
        <v>11.31111111111111</v>
      </c>
    </row>
    <row r="11282" spans="1:3" x14ac:dyDescent="0.3">
      <c r="A11282" s="425">
        <v>52918</v>
      </c>
      <c r="B11282" s="12">
        <v>321</v>
      </c>
      <c r="C11282" s="436">
        <v>0</v>
      </c>
    </row>
    <row r="11283" spans="1:3" x14ac:dyDescent="0.3">
      <c r="A11283" s="425">
        <v>52919</v>
      </c>
      <c r="B11283" s="12">
        <v>322</v>
      </c>
      <c r="C11283" s="436">
        <v>1.9416666666666667</v>
      </c>
    </row>
    <row r="11284" spans="1:3" x14ac:dyDescent="0.3">
      <c r="A11284" s="425">
        <v>52920</v>
      </c>
      <c r="B11284" s="12">
        <v>323</v>
      </c>
      <c r="C11284" s="436">
        <v>5.9124999999999996</v>
      </c>
    </row>
    <row r="11285" spans="1:3" x14ac:dyDescent="0.3">
      <c r="A11285" s="425">
        <v>52921</v>
      </c>
      <c r="B11285" s="12">
        <v>324</v>
      </c>
      <c r="C11285" s="436">
        <v>7.75</v>
      </c>
    </row>
    <row r="11286" spans="1:3" x14ac:dyDescent="0.3">
      <c r="A11286" s="425">
        <v>52922</v>
      </c>
      <c r="B11286" s="12">
        <v>325</v>
      </c>
      <c r="C11286" s="436">
        <v>5.5250000000000004</v>
      </c>
    </row>
    <row r="11287" spans="1:3" x14ac:dyDescent="0.3">
      <c r="A11287" s="425">
        <v>52923</v>
      </c>
      <c r="B11287" s="12">
        <v>326</v>
      </c>
      <c r="C11287" s="436">
        <v>8.0555555555555554</v>
      </c>
    </row>
    <row r="11288" spans="1:3" x14ac:dyDescent="0.3">
      <c r="A11288" s="425">
        <v>52924</v>
      </c>
      <c r="B11288" s="12">
        <v>327</v>
      </c>
      <c r="C11288" s="436">
        <v>2.4714285714285715</v>
      </c>
    </row>
    <row r="11289" spans="1:3" x14ac:dyDescent="0.3">
      <c r="A11289" s="425">
        <v>52925</v>
      </c>
      <c r="B11289" s="12">
        <v>328</v>
      </c>
      <c r="C11289" s="436">
        <v>1.53125</v>
      </c>
    </row>
    <row r="11290" spans="1:3" x14ac:dyDescent="0.3">
      <c r="A11290" s="425">
        <v>52926</v>
      </c>
      <c r="B11290" s="12">
        <v>329</v>
      </c>
      <c r="C11290" s="436">
        <v>1.79375</v>
      </c>
    </row>
    <row r="11291" spans="1:3" x14ac:dyDescent="0.3">
      <c r="A11291" s="425">
        <v>52927</v>
      </c>
      <c r="B11291" s="12">
        <v>330</v>
      </c>
      <c r="C11291" s="436">
        <v>7.1749999999999998</v>
      </c>
    </row>
    <row r="11292" spans="1:3" x14ac:dyDescent="0.3">
      <c r="A11292" s="425">
        <v>52928</v>
      </c>
      <c r="B11292" s="12">
        <v>331</v>
      </c>
      <c r="C11292" s="436">
        <v>14.45</v>
      </c>
    </row>
    <row r="11293" spans="1:3" x14ac:dyDescent="0.3">
      <c r="A11293" s="425">
        <v>52929</v>
      </c>
      <c r="B11293" s="12">
        <v>332</v>
      </c>
      <c r="C11293" s="436">
        <v>9.2437499999999986</v>
      </c>
    </row>
    <row r="11294" spans="1:3" x14ac:dyDescent="0.3">
      <c r="A11294" s="425">
        <v>52930</v>
      </c>
      <c r="B11294" s="12">
        <v>333</v>
      </c>
      <c r="C11294" s="436">
        <v>2.4857142857142853</v>
      </c>
    </row>
    <row r="11295" spans="1:3" x14ac:dyDescent="0.3">
      <c r="A11295" s="425">
        <v>52931</v>
      </c>
      <c r="B11295" s="12">
        <v>334</v>
      </c>
      <c r="C11295" s="436">
        <v>1.9000000000000001</v>
      </c>
    </row>
    <row r="11296" spans="1:3" x14ac:dyDescent="0.3">
      <c r="A11296" s="425">
        <v>52932</v>
      </c>
      <c r="B11296" s="12">
        <v>335</v>
      </c>
      <c r="C11296" s="436">
        <v>5.73</v>
      </c>
    </row>
    <row r="11297" spans="1:3" x14ac:dyDescent="0.3">
      <c r="A11297" s="425">
        <v>52933</v>
      </c>
      <c r="B11297" s="12">
        <v>336</v>
      </c>
      <c r="C11297" s="436">
        <v>2.0062500000000001</v>
      </c>
    </row>
    <row r="11298" spans="1:3" x14ac:dyDescent="0.3">
      <c r="A11298" s="425">
        <v>52934</v>
      </c>
      <c r="B11298" s="12">
        <v>337</v>
      </c>
      <c r="C11298" s="436">
        <v>5.9555555555555557</v>
      </c>
    </row>
    <row r="11299" spans="1:3" x14ac:dyDescent="0.3">
      <c r="A11299" s="425">
        <v>52935</v>
      </c>
      <c r="B11299" s="12">
        <v>338</v>
      </c>
      <c r="C11299" s="436">
        <v>7.4611111111111121</v>
      </c>
    </row>
    <row r="11300" spans="1:3" x14ac:dyDescent="0.3">
      <c r="A11300" s="425">
        <v>52936</v>
      </c>
      <c r="B11300" s="12">
        <v>339</v>
      </c>
      <c r="C11300" s="436">
        <v>4.9000000000000004</v>
      </c>
    </row>
    <row r="11301" spans="1:3" x14ac:dyDescent="0.3">
      <c r="A11301" s="425">
        <v>52937</v>
      </c>
      <c r="B11301" s="12">
        <v>340</v>
      </c>
      <c r="C11301" s="436">
        <v>5.2555555555555555</v>
      </c>
    </row>
    <row r="11302" spans="1:3" x14ac:dyDescent="0.3">
      <c r="A11302" s="425">
        <v>52938</v>
      </c>
      <c r="B11302" s="12">
        <v>341</v>
      </c>
      <c r="C11302" s="436">
        <v>3.35</v>
      </c>
    </row>
    <row r="11303" spans="1:3" x14ac:dyDescent="0.3">
      <c r="A11303" s="425">
        <v>52939</v>
      </c>
      <c r="B11303" s="12">
        <v>342</v>
      </c>
      <c r="C11303" s="436">
        <v>3.0333333333333332</v>
      </c>
    </row>
    <row r="11304" spans="1:3" x14ac:dyDescent="0.3">
      <c r="A11304" s="425">
        <v>52940</v>
      </c>
      <c r="B11304" s="12">
        <v>343</v>
      </c>
      <c r="C11304" s="436">
        <v>6.1428571428571432</v>
      </c>
    </row>
    <row r="11305" spans="1:3" x14ac:dyDescent="0.3">
      <c r="A11305" s="425">
        <v>52941</v>
      </c>
      <c r="B11305" s="12">
        <v>344</v>
      </c>
      <c r="C11305" s="436">
        <v>8.6083333333333325</v>
      </c>
    </row>
    <row r="11306" spans="1:3" x14ac:dyDescent="0.3">
      <c r="A11306" s="425">
        <v>52942</v>
      </c>
      <c r="B11306" s="12">
        <v>345</v>
      </c>
      <c r="C11306" s="436">
        <v>10.75</v>
      </c>
    </row>
    <row r="11307" spans="1:3" x14ac:dyDescent="0.3">
      <c r="A11307" s="425">
        <v>52943</v>
      </c>
      <c r="B11307" s="12">
        <v>346</v>
      </c>
      <c r="C11307" s="436">
        <v>11.9</v>
      </c>
    </row>
    <row r="11308" spans="1:3" x14ac:dyDescent="0.3">
      <c r="A11308" s="425">
        <v>52944</v>
      </c>
      <c r="B11308" s="12">
        <v>347</v>
      </c>
      <c r="C11308" s="436">
        <v>10.692857142857141</v>
      </c>
    </row>
    <row r="11309" spans="1:3" x14ac:dyDescent="0.3">
      <c r="A11309" s="425">
        <v>52945</v>
      </c>
      <c r="B11309" s="12">
        <v>348</v>
      </c>
      <c r="C11309" s="436">
        <v>16.95</v>
      </c>
    </row>
    <row r="11310" spans="1:3" x14ac:dyDescent="0.3">
      <c r="A11310" s="425">
        <v>52946</v>
      </c>
      <c r="B11310" s="12">
        <v>349</v>
      </c>
      <c r="C11310" s="436">
        <v>2.4500000000000002</v>
      </c>
    </row>
    <row r="11311" spans="1:3" x14ac:dyDescent="0.3">
      <c r="A11311" s="425">
        <v>52947</v>
      </c>
      <c r="B11311" s="12">
        <v>350</v>
      </c>
      <c r="C11311" s="436">
        <v>15.488888888888889</v>
      </c>
    </row>
    <row r="11312" spans="1:3" x14ac:dyDescent="0.3">
      <c r="A11312" s="425">
        <v>52948</v>
      </c>
      <c r="B11312" s="12">
        <v>351</v>
      </c>
      <c r="C11312" s="436">
        <v>7.4400000000000022</v>
      </c>
    </row>
    <row r="11313" spans="1:3" x14ac:dyDescent="0.3">
      <c r="A11313" s="425">
        <v>52949</v>
      </c>
      <c r="B11313" s="12">
        <v>352</v>
      </c>
      <c r="C11313" s="436">
        <v>8.2499999999999982</v>
      </c>
    </row>
    <row r="11314" spans="1:3" x14ac:dyDescent="0.3">
      <c r="A11314" s="425">
        <v>52950</v>
      </c>
      <c r="B11314" s="12">
        <v>353</v>
      </c>
      <c r="C11314" s="436">
        <v>16.485714285714288</v>
      </c>
    </row>
    <row r="11315" spans="1:3" x14ac:dyDescent="0.3">
      <c r="A11315" s="425">
        <v>52951</v>
      </c>
      <c r="B11315" s="12">
        <v>354</v>
      </c>
      <c r="C11315" s="436">
        <v>7.46875</v>
      </c>
    </row>
    <row r="11316" spans="1:3" x14ac:dyDescent="0.3">
      <c r="A11316" s="425">
        <v>52952</v>
      </c>
      <c r="B11316" s="12">
        <v>355</v>
      </c>
      <c r="C11316" s="436">
        <v>8.1000000000000014</v>
      </c>
    </row>
    <row r="11317" spans="1:3" x14ac:dyDescent="0.3">
      <c r="A11317" s="425">
        <v>52953</v>
      </c>
      <c r="B11317" s="12">
        <v>356</v>
      </c>
      <c r="C11317" s="436">
        <v>3.5944444444444446</v>
      </c>
    </row>
    <row r="11318" spans="1:3" x14ac:dyDescent="0.3">
      <c r="A11318" s="425">
        <v>52954</v>
      </c>
      <c r="B11318" s="12">
        <v>357</v>
      </c>
      <c r="C11318" s="436">
        <v>6.1437499999999998</v>
      </c>
    </row>
    <row r="11319" spans="1:3" x14ac:dyDescent="0.3">
      <c r="A11319" s="425">
        <v>52955</v>
      </c>
      <c r="B11319" s="12">
        <v>358</v>
      </c>
      <c r="C11319" s="436">
        <v>5.9333333333333336</v>
      </c>
    </row>
    <row r="11320" spans="1:3" x14ac:dyDescent="0.3">
      <c r="A11320" s="425">
        <v>52956</v>
      </c>
      <c r="B11320" s="12">
        <v>359</v>
      </c>
      <c r="C11320" s="436">
        <v>7.5625</v>
      </c>
    </row>
    <row r="11321" spans="1:3" x14ac:dyDescent="0.3">
      <c r="A11321" s="425">
        <v>52957</v>
      </c>
      <c r="B11321" s="12">
        <v>360</v>
      </c>
      <c r="C11321" s="436">
        <v>5.8611111111111107</v>
      </c>
    </row>
    <row r="11322" spans="1:3" x14ac:dyDescent="0.3">
      <c r="A11322" s="425">
        <v>52958</v>
      </c>
      <c r="B11322" s="12">
        <v>361</v>
      </c>
      <c r="C11322" s="436">
        <v>7.8166666666666664</v>
      </c>
    </row>
    <row r="11323" spans="1:3" x14ac:dyDescent="0.3">
      <c r="A11323" s="425">
        <v>52959</v>
      </c>
      <c r="B11323" s="12">
        <v>362</v>
      </c>
      <c r="C11323" s="436">
        <v>6.614285714285713</v>
      </c>
    </row>
    <row r="11324" spans="1:3" x14ac:dyDescent="0.3">
      <c r="A11324" s="425">
        <v>52960</v>
      </c>
      <c r="B11324" s="12">
        <v>363</v>
      </c>
      <c r="C11324" s="436">
        <v>11.285714285714286</v>
      </c>
    </row>
    <row r="11325" spans="1:3" x14ac:dyDescent="0.3">
      <c r="A11325" s="425">
        <v>52961</v>
      </c>
      <c r="B11325" s="12">
        <v>364</v>
      </c>
      <c r="C11325" s="436">
        <v>8.18888888888889</v>
      </c>
    </row>
    <row r="11326" spans="1:3" x14ac:dyDescent="0.3">
      <c r="A11326" s="425">
        <v>52962</v>
      </c>
      <c r="B11326" s="12">
        <v>365</v>
      </c>
      <c r="C11326" s="436">
        <v>3.5124999999999997</v>
      </c>
    </row>
    <row r="11327" spans="1:3" x14ac:dyDescent="0.3">
      <c r="A11327" s="425">
        <v>52963</v>
      </c>
      <c r="B11327" s="12">
        <v>1</v>
      </c>
      <c r="C11327" s="436">
        <v>2</v>
      </c>
    </row>
    <row r="11328" spans="1:3" x14ac:dyDescent="0.3">
      <c r="A11328" s="425">
        <v>52964</v>
      </c>
      <c r="B11328" s="12">
        <v>2</v>
      </c>
      <c r="C11328" s="436">
        <v>5.0000000000000018</v>
      </c>
    </row>
    <row r="11329" spans="1:3" x14ac:dyDescent="0.3">
      <c r="A11329" s="425">
        <v>52965</v>
      </c>
      <c r="B11329" s="12">
        <v>3</v>
      </c>
      <c r="C11329" s="436">
        <v>5.8000000000000025</v>
      </c>
    </row>
    <row r="11330" spans="1:3" x14ac:dyDescent="0.3">
      <c r="A11330" s="425">
        <v>52966</v>
      </c>
      <c r="B11330" s="12">
        <v>4</v>
      </c>
      <c r="C11330" s="436">
        <v>3.0000000000000009</v>
      </c>
    </row>
    <row r="11331" spans="1:3" x14ac:dyDescent="0.3">
      <c r="A11331" s="425">
        <v>52967</v>
      </c>
      <c r="B11331" s="12">
        <v>5</v>
      </c>
      <c r="C11331" s="436">
        <v>7.6000000000000032</v>
      </c>
    </row>
    <row r="11332" spans="1:3" x14ac:dyDescent="0.3">
      <c r="A11332" s="425">
        <v>52968</v>
      </c>
      <c r="B11332" s="12">
        <v>6</v>
      </c>
      <c r="C11332" s="436">
        <v>0.2</v>
      </c>
    </row>
    <row r="11333" spans="1:3" x14ac:dyDescent="0.3">
      <c r="A11333" s="425">
        <v>52969</v>
      </c>
      <c r="B11333" s="12">
        <v>7</v>
      </c>
      <c r="C11333" s="436">
        <v>0</v>
      </c>
    </row>
    <row r="11334" spans="1:3" x14ac:dyDescent="0.3">
      <c r="A11334" s="425">
        <v>52970</v>
      </c>
      <c r="B11334" s="12">
        <v>8</v>
      </c>
      <c r="C11334" s="436">
        <v>18.8</v>
      </c>
    </row>
    <row r="11335" spans="1:3" x14ac:dyDescent="0.3">
      <c r="A11335" s="425">
        <v>52971</v>
      </c>
      <c r="B11335" s="12">
        <v>9</v>
      </c>
      <c r="C11335" s="436">
        <v>11.999999999999996</v>
      </c>
    </row>
    <row r="11336" spans="1:3" x14ac:dyDescent="0.3">
      <c r="A11336" s="425">
        <v>52972</v>
      </c>
      <c r="B11336" s="12">
        <v>10</v>
      </c>
      <c r="C11336" s="436">
        <v>0.4</v>
      </c>
    </row>
    <row r="11337" spans="1:3" x14ac:dyDescent="0.3">
      <c r="A11337" s="425">
        <v>52973</v>
      </c>
      <c r="B11337" s="12">
        <v>11</v>
      </c>
      <c r="C11337" s="436">
        <v>0.2</v>
      </c>
    </row>
    <row r="11338" spans="1:3" x14ac:dyDescent="0.3">
      <c r="A11338" s="425">
        <v>52974</v>
      </c>
      <c r="B11338" s="12">
        <v>12</v>
      </c>
      <c r="C11338" s="436">
        <v>0</v>
      </c>
    </row>
    <row r="11339" spans="1:3" x14ac:dyDescent="0.3">
      <c r="A11339" s="425">
        <v>52975</v>
      </c>
      <c r="B11339" s="12">
        <v>13</v>
      </c>
      <c r="C11339" s="436">
        <v>0.2</v>
      </c>
    </row>
    <row r="11340" spans="1:3" x14ac:dyDescent="0.3">
      <c r="A11340" s="425">
        <v>52976</v>
      </c>
      <c r="B11340" s="12">
        <v>14</v>
      </c>
      <c r="C11340" s="436">
        <v>22.599999999999987</v>
      </c>
    </row>
    <row r="11341" spans="1:3" x14ac:dyDescent="0.3">
      <c r="A11341" s="425">
        <v>52977</v>
      </c>
      <c r="B11341" s="12">
        <v>15</v>
      </c>
      <c r="C11341" s="436">
        <v>0.2</v>
      </c>
    </row>
    <row r="11342" spans="1:3" x14ac:dyDescent="0.3">
      <c r="A11342" s="425">
        <v>52978</v>
      </c>
      <c r="B11342" s="12">
        <v>16</v>
      </c>
      <c r="C11342" s="436">
        <v>17.999999999999989</v>
      </c>
    </row>
    <row r="11343" spans="1:3" x14ac:dyDescent="0.3">
      <c r="A11343" s="425">
        <v>52979</v>
      </c>
      <c r="B11343" s="12">
        <v>17</v>
      </c>
      <c r="C11343" s="436">
        <v>0.2</v>
      </c>
    </row>
    <row r="11344" spans="1:3" x14ac:dyDescent="0.3">
      <c r="A11344" s="425">
        <v>52980</v>
      </c>
      <c r="B11344" s="12">
        <v>18</v>
      </c>
      <c r="C11344" s="436">
        <v>0.2</v>
      </c>
    </row>
    <row r="11345" spans="1:3" x14ac:dyDescent="0.3">
      <c r="A11345" s="425">
        <v>52981</v>
      </c>
      <c r="B11345" s="12">
        <v>19</v>
      </c>
      <c r="C11345" s="436">
        <v>5.2000000000000011</v>
      </c>
    </row>
    <row r="11346" spans="1:3" x14ac:dyDescent="0.3">
      <c r="A11346" s="425">
        <v>52982</v>
      </c>
      <c r="B11346" s="12">
        <v>20</v>
      </c>
      <c r="C11346" s="436">
        <v>0.2</v>
      </c>
    </row>
    <row r="11347" spans="1:3" x14ac:dyDescent="0.3">
      <c r="A11347" s="425">
        <v>52983</v>
      </c>
      <c r="B11347" s="12">
        <v>21</v>
      </c>
      <c r="C11347" s="436">
        <v>1.4</v>
      </c>
    </row>
    <row r="11348" spans="1:3" x14ac:dyDescent="0.3">
      <c r="A11348" s="425">
        <v>52984</v>
      </c>
      <c r="B11348" s="12">
        <v>22</v>
      </c>
      <c r="C11348" s="436">
        <v>4.4000000000000004</v>
      </c>
    </row>
    <row r="11349" spans="1:3" x14ac:dyDescent="0.3">
      <c r="A11349" s="425">
        <v>52985</v>
      </c>
      <c r="B11349" s="12">
        <v>23</v>
      </c>
      <c r="C11349" s="436">
        <v>0</v>
      </c>
    </row>
    <row r="11350" spans="1:3" x14ac:dyDescent="0.3">
      <c r="A11350" s="425">
        <v>52986</v>
      </c>
      <c r="B11350" s="12">
        <v>24</v>
      </c>
      <c r="C11350" s="436">
        <v>0</v>
      </c>
    </row>
    <row r="11351" spans="1:3" x14ac:dyDescent="0.3">
      <c r="A11351" s="425">
        <v>52987</v>
      </c>
      <c r="B11351" s="12">
        <v>25</v>
      </c>
      <c r="C11351" s="436">
        <v>0</v>
      </c>
    </row>
    <row r="11352" spans="1:3" x14ac:dyDescent="0.3">
      <c r="A11352" s="425">
        <v>52988</v>
      </c>
      <c r="B11352" s="12">
        <v>26</v>
      </c>
      <c r="C11352" s="436">
        <v>0</v>
      </c>
    </row>
    <row r="11353" spans="1:3" x14ac:dyDescent="0.3">
      <c r="A11353" s="425">
        <v>52989</v>
      </c>
      <c r="B11353" s="12">
        <v>27</v>
      </c>
      <c r="C11353" s="436">
        <v>0</v>
      </c>
    </row>
    <row r="11354" spans="1:3" x14ac:dyDescent="0.3">
      <c r="A11354" s="425">
        <v>52990</v>
      </c>
      <c r="B11354" s="12">
        <v>28</v>
      </c>
      <c r="C11354" s="436">
        <v>12</v>
      </c>
    </row>
    <row r="11355" spans="1:3" x14ac:dyDescent="0.3">
      <c r="A11355" s="425">
        <v>52991</v>
      </c>
      <c r="B11355" s="12">
        <v>29</v>
      </c>
      <c r="C11355" s="436">
        <v>24.599999999999994</v>
      </c>
    </row>
    <row r="11356" spans="1:3" x14ac:dyDescent="0.3">
      <c r="A11356" s="425">
        <v>52992</v>
      </c>
      <c r="B11356" s="12">
        <v>30</v>
      </c>
      <c r="C11356" s="436">
        <v>0.2</v>
      </c>
    </row>
    <row r="11357" spans="1:3" x14ac:dyDescent="0.3">
      <c r="A11357" s="425">
        <v>52993</v>
      </c>
      <c r="B11357" s="12">
        <v>31</v>
      </c>
      <c r="C11357" s="436">
        <v>4.6000000000000005</v>
      </c>
    </row>
    <row r="11358" spans="1:3" x14ac:dyDescent="0.3">
      <c r="A11358" s="425">
        <v>52994</v>
      </c>
      <c r="B11358" s="12">
        <v>32</v>
      </c>
      <c r="C11358" s="436">
        <v>1</v>
      </c>
    </row>
    <row r="11359" spans="1:3" x14ac:dyDescent="0.3">
      <c r="A11359" s="425">
        <v>52995</v>
      </c>
      <c r="B11359" s="12">
        <v>33</v>
      </c>
      <c r="C11359" s="436">
        <v>1.7999999999999998</v>
      </c>
    </row>
    <row r="11360" spans="1:3" x14ac:dyDescent="0.3">
      <c r="A11360" s="425">
        <v>52996</v>
      </c>
      <c r="B11360" s="12">
        <v>34</v>
      </c>
      <c r="C11360" s="436">
        <v>13.6</v>
      </c>
    </row>
    <row r="11361" spans="1:3" x14ac:dyDescent="0.3">
      <c r="A11361" s="425">
        <v>52997</v>
      </c>
      <c r="B11361" s="12">
        <v>35</v>
      </c>
      <c r="C11361" s="436">
        <v>9</v>
      </c>
    </row>
    <row r="11362" spans="1:3" x14ac:dyDescent="0.3">
      <c r="A11362" s="425">
        <v>52998</v>
      </c>
      <c r="B11362" s="12">
        <v>36</v>
      </c>
      <c r="C11362" s="436">
        <v>13.199999999999989</v>
      </c>
    </row>
    <row r="11363" spans="1:3" x14ac:dyDescent="0.3">
      <c r="A11363" s="425">
        <v>52999</v>
      </c>
      <c r="B11363" s="12">
        <v>37</v>
      </c>
      <c r="C11363" s="436">
        <v>0.2</v>
      </c>
    </row>
    <row r="11364" spans="1:3" x14ac:dyDescent="0.3">
      <c r="A11364" s="425">
        <v>53000</v>
      </c>
      <c r="B11364" s="12">
        <v>38</v>
      </c>
      <c r="C11364" s="436">
        <v>29.8</v>
      </c>
    </row>
    <row r="11365" spans="1:3" x14ac:dyDescent="0.3">
      <c r="A11365" s="425">
        <v>53001</v>
      </c>
      <c r="B11365" s="12">
        <v>39</v>
      </c>
      <c r="C11365" s="436">
        <v>1.2</v>
      </c>
    </row>
    <row r="11366" spans="1:3" x14ac:dyDescent="0.3">
      <c r="A11366" s="425">
        <v>53002</v>
      </c>
      <c r="B11366" s="12">
        <v>40</v>
      </c>
      <c r="C11366" s="436">
        <v>11.599999999999994</v>
      </c>
    </row>
    <row r="11367" spans="1:3" x14ac:dyDescent="0.3">
      <c r="A11367" s="425">
        <v>53003</v>
      </c>
      <c r="B11367" s="12">
        <v>41</v>
      </c>
      <c r="C11367" s="436">
        <v>3.8000000000000007</v>
      </c>
    </row>
    <row r="11368" spans="1:3" x14ac:dyDescent="0.3">
      <c r="A11368" s="425">
        <v>53004</v>
      </c>
      <c r="B11368" s="12">
        <v>42</v>
      </c>
      <c r="C11368" s="436">
        <v>0.4</v>
      </c>
    </row>
    <row r="11369" spans="1:3" x14ac:dyDescent="0.3">
      <c r="A11369" s="425">
        <v>53005</v>
      </c>
      <c r="B11369" s="12">
        <v>43</v>
      </c>
      <c r="C11369" s="436">
        <v>0.4</v>
      </c>
    </row>
    <row r="11370" spans="1:3" x14ac:dyDescent="0.3">
      <c r="A11370" s="425">
        <v>53006</v>
      </c>
      <c r="B11370" s="12">
        <v>44</v>
      </c>
      <c r="C11370" s="436">
        <v>35.40000000000002</v>
      </c>
    </row>
    <row r="11371" spans="1:3" x14ac:dyDescent="0.3">
      <c r="A11371" s="425">
        <v>53007</v>
      </c>
      <c r="B11371" s="12">
        <v>45</v>
      </c>
      <c r="C11371" s="436">
        <v>1</v>
      </c>
    </row>
    <row r="11372" spans="1:3" x14ac:dyDescent="0.3">
      <c r="A11372" s="425">
        <v>53008</v>
      </c>
      <c r="B11372" s="12">
        <v>46</v>
      </c>
      <c r="C11372" s="436">
        <v>7.8000000000000016</v>
      </c>
    </row>
    <row r="11373" spans="1:3" x14ac:dyDescent="0.3">
      <c r="A11373" s="425">
        <v>53009</v>
      </c>
      <c r="B11373" s="12">
        <v>47</v>
      </c>
      <c r="C11373" s="436">
        <v>4.6000000000000014</v>
      </c>
    </row>
    <row r="11374" spans="1:3" x14ac:dyDescent="0.3">
      <c r="A11374" s="425">
        <v>53010</v>
      </c>
      <c r="B11374" s="12">
        <v>48</v>
      </c>
      <c r="C11374" s="436">
        <v>0</v>
      </c>
    </row>
    <row r="11375" spans="1:3" x14ac:dyDescent="0.3">
      <c r="A11375" s="425">
        <v>53011</v>
      </c>
      <c r="B11375" s="12">
        <v>49</v>
      </c>
      <c r="C11375" s="436">
        <v>0.2</v>
      </c>
    </row>
    <row r="11376" spans="1:3" x14ac:dyDescent="0.3">
      <c r="A11376" s="425">
        <v>53012</v>
      </c>
      <c r="B11376" s="12">
        <v>50</v>
      </c>
      <c r="C11376" s="436">
        <v>0.2</v>
      </c>
    </row>
    <row r="11377" spans="1:3" x14ac:dyDescent="0.3">
      <c r="A11377" s="425">
        <v>53013</v>
      </c>
      <c r="B11377" s="12">
        <v>51</v>
      </c>
      <c r="C11377" s="436">
        <v>64.400000000000034</v>
      </c>
    </row>
    <row r="11378" spans="1:3" x14ac:dyDescent="0.3">
      <c r="A11378" s="425">
        <v>53014</v>
      </c>
      <c r="B11378" s="12">
        <v>52</v>
      </c>
      <c r="C11378" s="436">
        <v>0.2</v>
      </c>
    </row>
    <row r="11379" spans="1:3" x14ac:dyDescent="0.3">
      <c r="A11379" s="425">
        <v>53015</v>
      </c>
      <c r="B11379" s="12">
        <v>53</v>
      </c>
      <c r="C11379" s="436">
        <v>0</v>
      </c>
    </row>
    <row r="11380" spans="1:3" x14ac:dyDescent="0.3">
      <c r="A11380" s="425">
        <v>53016</v>
      </c>
      <c r="B11380" s="12">
        <v>54</v>
      </c>
      <c r="C11380" s="436">
        <v>0</v>
      </c>
    </row>
    <row r="11381" spans="1:3" x14ac:dyDescent="0.3">
      <c r="A11381" s="425">
        <v>53017</v>
      </c>
      <c r="B11381" s="12">
        <v>55</v>
      </c>
      <c r="C11381" s="436">
        <v>0</v>
      </c>
    </row>
    <row r="11382" spans="1:3" x14ac:dyDescent="0.3">
      <c r="A11382" s="425">
        <v>53018</v>
      </c>
      <c r="B11382" s="12">
        <v>56</v>
      </c>
      <c r="C11382" s="436">
        <v>0</v>
      </c>
    </row>
    <row r="11383" spans="1:3" x14ac:dyDescent="0.3">
      <c r="A11383" s="425">
        <v>53019</v>
      </c>
      <c r="B11383" s="12">
        <v>57</v>
      </c>
      <c r="C11383" s="436">
        <v>0</v>
      </c>
    </row>
    <row r="11384" spans="1:3" x14ac:dyDescent="0.3">
      <c r="A11384" s="425">
        <v>53020</v>
      </c>
      <c r="B11384" s="12">
        <v>58</v>
      </c>
      <c r="C11384" s="436">
        <v>0</v>
      </c>
    </row>
    <row r="11385" spans="1:3" x14ac:dyDescent="0.3">
      <c r="A11385" s="425">
        <v>53021</v>
      </c>
      <c r="B11385" s="12">
        <v>59</v>
      </c>
      <c r="C11385" s="436">
        <v>0</v>
      </c>
    </row>
    <row r="11386" spans="1:3" x14ac:dyDescent="0.3">
      <c r="A11386" s="425">
        <v>53022</v>
      </c>
      <c r="B11386" s="12">
        <v>60</v>
      </c>
      <c r="C11386" s="436">
        <v>17.2</v>
      </c>
    </row>
    <row r="11387" spans="1:3" x14ac:dyDescent="0.3">
      <c r="A11387" s="425">
        <v>53023</v>
      </c>
      <c r="B11387" s="12">
        <v>61</v>
      </c>
      <c r="C11387" s="436">
        <v>15.875999999999999</v>
      </c>
    </row>
    <row r="11388" spans="1:3" x14ac:dyDescent="0.3">
      <c r="A11388" s="425">
        <v>53024</v>
      </c>
      <c r="B11388" s="12">
        <v>62</v>
      </c>
      <c r="C11388" s="436">
        <v>60.564</v>
      </c>
    </row>
    <row r="11389" spans="1:3" x14ac:dyDescent="0.3">
      <c r="A11389" s="425">
        <v>53025</v>
      </c>
      <c r="B11389" s="12">
        <v>63</v>
      </c>
      <c r="C11389" s="436">
        <v>14.504</v>
      </c>
    </row>
    <row r="11390" spans="1:3" x14ac:dyDescent="0.3">
      <c r="A11390" s="425">
        <v>53026</v>
      </c>
      <c r="B11390" s="12">
        <v>64</v>
      </c>
      <c r="C11390" s="436">
        <v>0.49</v>
      </c>
    </row>
    <row r="11391" spans="1:3" x14ac:dyDescent="0.3">
      <c r="A11391" s="425">
        <v>53027</v>
      </c>
      <c r="B11391" s="12">
        <v>65</v>
      </c>
      <c r="C11391" s="436">
        <v>2.94</v>
      </c>
    </row>
    <row r="11392" spans="1:3" x14ac:dyDescent="0.3">
      <c r="A11392" s="425">
        <v>53028</v>
      </c>
      <c r="B11392" s="12">
        <v>66</v>
      </c>
      <c r="C11392" s="436">
        <v>33.800000000000004</v>
      </c>
    </row>
    <row r="11393" spans="1:3" x14ac:dyDescent="0.3">
      <c r="A11393" s="425">
        <v>53029</v>
      </c>
      <c r="B11393" s="12">
        <v>67</v>
      </c>
      <c r="C11393" s="436">
        <v>5.7999999999999989</v>
      </c>
    </row>
    <row r="11394" spans="1:3" x14ac:dyDescent="0.3">
      <c r="A11394" s="425">
        <v>53030</v>
      </c>
      <c r="B11394" s="12">
        <v>68</v>
      </c>
      <c r="C11394" s="436">
        <v>8.4</v>
      </c>
    </row>
    <row r="11395" spans="1:3" x14ac:dyDescent="0.3">
      <c r="A11395" s="425">
        <v>53031</v>
      </c>
      <c r="B11395" s="12">
        <v>69</v>
      </c>
      <c r="C11395" s="436">
        <v>0.60000000000000009</v>
      </c>
    </row>
    <row r="11396" spans="1:3" x14ac:dyDescent="0.3">
      <c r="A11396" s="425">
        <v>53032</v>
      </c>
      <c r="B11396" s="12">
        <v>70</v>
      </c>
      <c r="C11396" s="436">
        <v>4.8000000000000007</v>
      </c>
    </row>
    <row r="11397" spans="1:3" x14ac:dyDescent="0.3">
      <c r="A11397" s="425">
        <v>53033</v>
      </c>
      <c r="B11397" s="12">
        <v>71</v>
      </c>
      <c r="C11397" s="436">
        <v>4.6000000000000005</v>
      </c>
    </row>
    <row r="11398" spans="1:3" x14ac:dyDescent="0.3">
      <c r="A11398" s="425">
        <v>53034</v>
      </c>
      <c r="B11398" s="12">
        <v>72</v>
      </c>
      <c r="C11398" s="436">
        <v>35</v>
      </c>
    </row>
    <row r="11399" spans="1:3" x14ac:dyDescent="0.3">
      <c r="A11399" s="425">
        <v>53035</v>
      </c>
      <c r="B11399" s="12">
        <v>73</v>
      </c>
      <c r="C11399" s="436">
        <v>1.2</v>
      </c>
    </row>
    <row r="11400" spans="1:3" x14ac:dyDescent="0.3">
      <c r="A11400" s="425">
        <v>53036</v>
      </c>
      <c r="B11400" s="12">
        <v>74</v>
      </c>
      <c r="C11400" s="436">
        <v>0</v>
      </c>
    </row>
    <row r="11401" spans="1:3" x14ac:dyDescent="0.3">
      <c r="A11401" s="425">
        <v>53037</v>
      </c>
      <c r="B11401" s="12">
        <v>75</v>
      </c>
      <c r="C11401" s="436">
        <v>0</v>
      </c>
    </row>
    <row r="11402" spans="1:3" x14ac:dyDescent="0.3">
      <c r="A11402" s="425">
        <v>53038</v>
      </c>
      <c r="B11402" s="12">
        <v>76</v>
      </c>
      <c r="C11402" s="436">
        <v>4.2</v>
      </c>
    </row>
    <row r="11403" spans="1:3" x14ac:dyDescent="0.3">
      <c r="A11403" s="425">
        <v>53039</v>
      </c>
      <c r="B11403" s="12">
        <v>77</v>
      </c>
      <c r="C11403" s="436">
        <v>0.2</v>
      </c>
    </row>
    <row r="11404" spans="1:3" x14ac:dyDescent="0.3">
      <c r="A11404" s="425">
        <v>53040</v>
      </c>
      <c r="B11404" s="12">
        <v>78</v>
      </c>
      <c r="C11404" s="436">
        <v>0</v>
      </c>
    </row>
    <row r="11405" spans="1:3" x14ac:dyDescent="0.3">
      <c r="A11405" s="425">
        <v>53041</v>
      </c>
      <c r="B11405" s="12">
        <v>79</v>
      </c>
      <c r="C11405" s="436">
        <v>27.999999999999996</v>
      </c>
    </row>
    <row r="11406" spans="1:3" x14ac:dyDescent="0.3">
      <c r="A11406" s="425">
        <v>53042</v>
      </c>
      <c r="B11406" s="12">
        <v>80</v>
      </c>
      <c r="C11406" s="436">
        <v>0.4</v>
      </c>
    </row>
    <row r="11407" spans="1:3" x14ac:dyDescent="0.3">
      <c r="A11407" s="425">
        <v>53043</v>
      </c>
      <c r="B11407" s="12">
        <v>81</v>
      </c>
      <c r="C11407" s="436">
        <v>19.399999999999999</v>
      </c>
    </row>
    <row r="11408" spans="1:3" x14ac:dyDescent="0.3">
      <c r="A11408" s="425">
        <v>53044</v>
      </c>
      <c r="B11408" s="12">
        <v>82</v>
      </c>
      <c r="C11408" s="436">
        <v>0</v>
      </c>
    </row>
    <row r="11409" spans="1:3" x14ac:dyDescent="0.3">
      <c r="A11409" s="425">
        <v>53045</v>
      </c>
      <c r="B11409" s="12">
        <v>83</v>
      </c>
      <c r="C11409" s="436">
        <v>11.599999999999998</v>
      </c>
    </row>
    <row r="11410" spans="1:3" x14ac:dyDescent="0.3">
      <c r="A11410" s="425">
        <v>53046</v>
      </c>
      <c r="B11410" s="12">
        <v>84</v>
      </c>
      <c r="C11410" s="436">
        <v>0.2</v>
      </c>
    </row>
    <row r="11411" spans="1:3" x14ac:dyDescent="0.3">
      <c r="A11411" s="425">
        <v>53047</v>
      </c>
      <c r="B11411" s="12">
        <v>85</v>
      </c>
      <c r="C11411" s="436">
        <v>22.200000000000003</v>
      </c>
    </row>
    <row r="11412" spans="1:3" x14ac:dyDescent="0.3">
      <c r="A11412" s="425">
        <v>53048</v>
      </c>
      <c r="B11412" s="12">
        <v>86</v>
      </c>
      <c r="C11412" s="436">
        <v>10.599999999999996</v>
      </c>
    </row>
    <row r="11413" spans="1:3" x14ac:dyDescent="0.3">
      <c r="A11413" s="425">
        <v>53049</v>
      </c>
      <c r="B11413" s="12">
        <v>87</v>
      </c>
      <c r="C11413" s="436">
        <v>8.0000000000000018</v>
      </c>
    </row>
    <row r="11414" spans="1:3" x14ac:dyDescent="0.3">
      <c r="A11414" s="425">
        <v>53050</v>
      </c>
      <c r="B11414" s="12">
        <v>88</v>
      </c>
      <c r="C11414" s="436">
        <v>10.399999999999999</v>
      </c>
    </row>
    <row r="11415" spans="1:3" x14ac:dyDescent="0.3">
      <c r="A11415" s="425">
        <v>53051</v>
      </c>
      <c r="B11415" s="12">
        <v>89</v>
      </c>
      <c r="C11415" s="436">
        <v>0</v>
      </c>
    </row>
    <row r="11416" spans="1:3" x14ac:dyDescent="0.3">
      <c r="A11416" s="425">
        <v>53052</v>
      </c>
      <c r="B11416" s="12">
        <v>90</v>
      </c>
      <c r="C11416" s="436">
        <v>43.000000000000043</v>
      </c>
    </row>
    <row r="11417" spans="1:3" x14ac:dyDescent="0.3">
      <c r="A11417" s="425">
        <v>53053</v>
      </c>
      <c r="B11417" s="12">
        <v>91</v>
      </c>
      <c r="C11417" s="436">
        <v>12.399999999999995</v>
      </c>
    </row>
    <row r="11418" spans="1:3" x14ac:dyDescent="0.3">
      <c r="A11418" s="425">
        <v>53054</v>
      </c>
      <c r="B11418" s="12">
        <v>92</v>
      </c>
      <c r="C11418" s="436">
        <v>7.0000000000000018</v>
      </c>
    </row>
    <row r="11419" spans="1:3" x14ac:dyDescent="0.3">
      <c r="A11419" s="425">
        <v>53055</v>
      </c>
      <c r="B11419" s="12">
        <v>93</v>
      </c>
      <c r="C11419" s="436">
        <v>0.60000000000000009</v>
      </c>
    </row>
    <row r="11420" spans="1:3" x14ac:dyDescent="0.3">
      <c r="A11420" s="425">
        <v>53056</v>
      </c>
      <c r="B11420" s="12">
        <v>94</v>
      </c>
      <c r="C11420" s="436">
        <v>0</v>
      </c>
    </row>
    <row r="11421" spans="1:3" x14ac:dyDescent="0.3">
      <c r="A11421" s="425">
        <v>53057</v>
      </c>
      <c r="B11421" s="12">
        <v>95</v>
      </c>
      <c r="C11421" s="436">
        <v>9.5999999999999979</v>
      </c>
    </row>
    <row r="11422" spans="1:3" x14ac:dyDescent="0.3">
      <c r="A11422" s="425">
        <v>53058</v>
      </c>
      <c r="B11422" s="12">
        <v>96</v>
      </c>
      <c r="C11422" s="436">
        <v>0.8</v>
      </c>
    </row>
    <row r="11423" spans="1:3" x14ac:dyDescent="0.3">
      <c r="A11423" s="425">
        <v>53059</v>
      </c>
      <c r="B11423" s="12">
        <v>97</v>
      </c>
      <c r="C11423" s="436">
        <v>0.4</v>
      </c>
    </row>
    <row r="11424" spans="1:3" x14ac:dyDescent="0.3">
      <c r="A11424" s="425">
        <v>53060</v>
      </c>
      <c r="B11424" s="12">
        <v>98</v>
      </c>
      <c r="C11424" s="436">
        <v>20.399999999999999</v>
      </c>
    </row>
    <row r="11425" spans="1:3" x14ac:dyDescent="0.3">
      <c r="A11425" s="425">
        <v>53061</v>
      </c>
      <c r="B11425" s="12">
        <v>99</v>
      </c>
      <c r="C11425" s="436">
        <v>0.2</v>
      </c>
    </row>
    <row r="11426" spans="1:3" x14ac:dyDescent="0.3">
      <c r="A11426" s="425">
        <v>53062</v>
      </c>
      <c r="B11426" s="12">
        <v>100</v>
      </c>
      <c r="C11426" s="436">
        <v>5.4</v>
      </c>
    </row>
    <row r="11427" spans="1:3" x14ac:dyDescent="0.3">
      <c r="A11427" s="425">
        <v>53063</v>
      </c>
      <c r="B11427" s="12">
        <v>101</v>
      </c>
      <c r="C11427" s="436">
        <v>0.2</v>
      </c>
    </row>
    <row r="11428" spans="1:3" x14ac:dyDescent="0.3">
      <c r="A11428" s="425">
        <v>53064</v>
      </c>
      <c r="B11428" s="12">
        <v>102</v>
      </c>
      <c r="C11428" s="436">
        <v>2.6000000000000005</v>
      </c>
    </row>
    <row r="11429" spans="1:3" x14ac:dyDescent="0.3">
      <c r="A11429" s="425">
        <v>53065</v>
      </c>
      <c r="B11429" s="12">
        <v>103</v>
      </c>
      <c r="C11429" s="436">
        <v>23.8</v>
      </c>
    </row>
    <row r="11430" spans="1:3" x14ac:dyDescent="0.3">
      <c r="A11430" s="425">
        <v>53066</v>
      </c>
      <c r="B11430" s="12">
        <v>104</v>
      </c>
      <c r="C11430" s="436">
        <v>1</v>
      </c>
    </row>
    <row r="11431" spans="1:3" x14ac:dyDescent="0.3">
      <c r="A11431" s="425">
        <v>53067</v>
      </c>
      <c r="B11431" s="12">
        <v>105</v>
      </c>
      <c r="C11431" s="436">
        <v>5.0000000000000009</v>
      </c>
    </row>
    <row r="11432" spans="1:3" x14ac:dyDescent="0.3">
      <c r="A11432" s="425">
        <v>53068</v>
      </c>
      <c r="B11432" s="12">
        <v>106</v>
      </c>
      <c r="C11432" s="436">
        <v>9.9999999999999982</v>
      </c>
    </row>
    <row r="11433" spans="1:3" x14ac:dyDescent="0.3">
      <c r="A11433" s="425">
        <v>53069</v>
      </c>
      <c r="B11433" s="12">
        <v>107</v>
      </c>
      <c r="C11433" s="436">
        <v>0</v>
      </c>
    </row>
    <row r="11434" spans="1:3" x14ac:dyDescent="0.3">
      <c r="A11434" s="425">
        <v>53070</v>
      </c>
      <c r="B11434" s="12">
        <v>108</v>
      </c>
      <c r="C11434" s="436">
        <v>10.399999999999995</v>
      </c>
    </row>
    <row r="11435" spans="1:3" x14ac:dyDescent="0.3">
      <c r="A11435" s="425">
        <v>53071</v>
      </c>
      <c r="B11435" s="12">
        <v>109</v>
      </c>
      <c r="C11435" s="436">
        <v>41</v>
      </c>
    </row>
    <row r="11436" spans="1:3" x14ac:dyDescent="0.3">
      <c r="A11436" s="425">
        <v>53072</v>
      </c>
      <c r="B11436" s="12">
        <v>110</v>
      </c>
      <c r="C11436" s="436">
        <v>16</v>
      </c>
    </row>
    <row r="11437" spans="1:3" x14ac:dyDescent="0.3">
      <c r="A11437" s="425">
        <v>53073</v>
      </c>
      <c r="B11437" s="12">
        <v>111</v>
      </c>
      <c r="C11437" s="436">
        <v>16.599999999999994</v>
      </c>
    </row>
    <row r="11438" spans="1:3" x14ac:dyDescent="0.3">
      <c r="A11438" s="425">
        <v>53074</v>
      </c>
      <c r="B11438" s="12">
        <v>112</v>
      </c>
      <c r="C11438" s="436">
        <v>1.4</v>
      </c>
    </row>
    <row r="11439" spans="1:3" x14ac:dyDescent="0.3">
      <c r="A11439" s="425">
        <v>53075</v>
      </c>
      <c r="B11439" s="12">
        <v>113</v>
      </c>
      <c r="C11439" s="436">
        <v>0.2</v>
      </c>
    </row>
    <row r="11440" spans="1:3" x14ac:dyDescent="0.3">
      <c r="A11440" s="425">
        <v>53076</v>
      </c>
      <c r="B11440" s="12">
        <v>114</v>
      </c>
      <c r="C11440" s="436">
        <v>7.2000000000000011</v>
      </c>
    </row>
    <row r="11441" spans="1:3" x14ac:dyDescent="0.3">
      <c r="A11441" s="425">
        <v>53077</v>
      </c>
      <c r="B11441" s="12">
        <v>115</v>
      </c>
      <c r="C11441" s="436">
        <v>3.6000000000000005</v>
      </c>
    </row>
    <row r="11442" spans="1:3" x14ac:dyDescent="0.3">
      <c r="A11442" s="425">
        <v>53078</v>
      </c>
      <c r="B11442" s="12">
        <v>116</v>
      </c>
      <c r="C11442" s="436">
        <v>0</v>
      </c>
    </row>
    <row r="11443" spans="1:3" x14ac:dyDescent="0.3">
      <c r="A11443" s="425">
        <v>53079</v>
      </c>
      <c r="B11443" s="12">
        <v>117</v>
      </c>
      <c r="C11443" s="436">
        <v>63.400000000000006</v>
      </c>
    </row>
    <row r="11444" spans="1:3" x14ac:dyDescent="0.3">
      <c r="A11444" s="425">
        <v>53080</v>
      </c>
      <c r="B11444" s="12">
        <v>118</v>
      </c>
      <c r="C11444" s="436">
        <v>52.4</v>
      </c>
    </row>
    <row r="11445" spans="1:3" x14ac:dyDescent="0.3">
      <c r="A11445" s="425">
        <v>53081</v>
      </c>
      <c r="B11445" s="12">
        <v>119</v>
      </c>
      <c r="C11445" s="436">
        <v>15.400000000000002</v>
      </c>
    </row>
    <row r="11446" spans="1:3" x14ac:dyDescent="0.3">
      <c r="A11446" s="425">
        <v>53082</v>
      </c>
      <c r="B11446" s="12">
        <v>120</v>
      </c>
      <c r="C11446" s="436">
        <v>7.8000000000000025</v>
      </c>
    </row>
    <row r="11447" spans="1:3" x14ac:dyDescent="0.3">
      <c r="A11447" s="425">
        <v>53083</v>
      </c>
      <c r="B11447" s="12">
        <v>121</v>
      </c>
      <c r="C11447" s="436">
        <v>0</v>
      </c>
    </row>
    <row r="11448" spans="1:3" x14ac:dyDescent="0.3">
      <c r="A11448" s="425">
        <v>53084</v>
      </c>
      <c r="B11448" s="12">
        <v>122</v>
      </c>
      <c r="C11448" s="436">
        <v>0.2</v>
      </c>
    </row>
    <row r="11449" spans="1:3" x14ac:dyDescent="0.3">
      <c r="A11449" s="425">
        <v>53085</v>
      </c>
      <c r="B11449" s="12">
        <v>123</v>
      </c>
      <c r="C11449" s="436">
        <v>2.6</v>
      </c>
    </row>
    <row r="11450" spans="1:3" x14ac:dyDescent="0.3">
      <c r="A11450" s="425">
        <v>53086</v>
      </c>
      <c r="B11450" s="12">
        <v>124</v>
      </c>
      <c r="C11450" s="436">
        <v>0.2</v>
      </c>
    </row>
    <row r="11451" spans="1:3" x14ac:dyDescent="0.3">
      <c r="A11451" s="425">
        <v>53087</v>
      </c>
      <c r="B11451" s="12">
        <v>125</v>
      </c>
      <c r="C11451" s="436">
        <v>0.2</v>
      </c>
    </row>
    <row r="11452" spans="1:3" x14ac:dyDescent="0.3">
      <c r="A11452" s="425">
        <v>53088</v>
      </c>
      <c r="B11452" s="12">
        <v>126</v>
      </c>
      <c r="C11452" s="436">
        <v>13.599999999999998</v>
      </c>
    </row>
    <row r="11453" spans="1:3" x14ac:dyDescent="0.3">
      <c r="A11453" s="425">
        <v>53089</v>
      </c>
      <c r="B11453" s="12">
        <v>127</v>
      </c>
      <c r="C11453" s="436">
        <v>0</v>
      </c>
    </row>
    <row r="11454" spans="1:3" x14ac:dyDescent="0.3">
      <c r="A11454" s="425">
        <v>53090</v>
      </c>
      <c r="B11454" s="12">
        <v>128</v>
      </c>
      <c r="C11454" s="436">
        <v>0</v>
      </c>
    </row>
    <row r="11455" spans="1:3" x14ac:dyDescent="0.3">
      <c r="A11455" s="425">
        <v>53091</v>
      </c>
      <c r="B11455" s="12">
        <v>129</v>
      </c>
      <c r="C11455" s="436">
        <v>2</v>
      </c>
    </row>
    <row r="11456" spans="1:3" x14ac:dyDescent="0.3">
      <c r="A11456" s="425">
        <v>53092</v>
      </c>
      <c r="B11456" s="12">
        <v>130</v>
      </c>
      <c r="C11456" s="436">
        <v>15.599999999999998</v>
      </c>
    </row>
    <row r="11457" spans="1:3" x14ac:dyDescent="0.3">
      <c r="A11457" s="425">
        <v>53093</v>
      </c>
      <c r="B11457" s="12">
        <v>131</v>
      </c>
      <c r="C11457" s="436">
        <v>0.2</v>
      </c>
    </row>
    <row r="11458" spans="1:3" x14ac:dyDescent="0.3">
      <c r="A11458" s="425">
        <v>53094</v>
      </c>
      <c r="B11458" s="12">
        <v>132</v>
      </c>
      <c r="C11458" s="436">
        <v>0.4</v>
      </c>
    </row>
    <row r="11459" spans="1:3" x14ac:dyDescent="0.3">
      <c r="A11459" s="425">
        <v>53095</v>
      </c>
      <c r="B11459" s="12">
        <v>133</v>
      </c>
      <c r="C11459" s="436">
        <v>9.2000000000000011</v>
      </c>
    </row>
    <row r="11460" spans="1:3" x14ac:dyDescent="0.3">
      <c r="A11460" s="425">
        <v>53096</v>
      </c>
      <c r="B11460" s="12">
        <v>134</v>
      </c>
      <c r="C11460" s="436">
        <v>0</v>
      </c>
    </row>
    <row r="11461" spans="1:3" x14ac:dyDescent="0.3">
      <c r="A11461" s="425">
        <v>53097</v>
      </c>
      <c r="B11461" s="12">
        <v>135</v>
      </c>
      <c r="C11461" s="436">
        <v>69.58</v>
      </c>
    </row>
    <row r="11462" spans="1:3" x14ac:dyDescent="0.3">
      <c r="A11462" s="425">
        <v>53098</v>
      </c>
      <c r="B11462" s="12">
        <v>136</v>
      </c>
      <c r="C11462" s="436">
        <v>0</v>
      </c>
    </row>
    <row r="11463" spans="1:3" x14ac:dyDescent="0.3">
      <c r="A11463" s="425">
        <v>53099</v>
      </c>
      <c r="B11463" s="12">
        <v>137</v>
      </c>
      <c r="C11463" s="436">
        <v>0</v>
      </c>
    </row>
    <row r="11464" spans="1:3" x14ac:dyDescent="0.3">
      <c r="A11464" s="425">
        <v>53100</v>
      </c>
      <c r="B11464" s="12">
        <v>138</v>
      </c>
      <c r="C11464" s="436">
        <v>2.25</v>
      </c>
    </row>
    <row r="11465" spans="1:3" x14ac:dyDescent="0.3">
      <c r="A11465" s="425">
        <v>53101</v>
      </c>
      <c r="B11465" s="12">
        <v>139</v>
      </c>
      <c r="C11465" s="436">
        <v>0</v>
      </c>
    </row>
    <row r="11466" spans="1:3" x14ac:dyDescent="0.3">
      <c r="A11466" s="425">
        <v>53102</v>
      </c>
      <c r="B11466" s="12">
        <v>140</v>
      </c>
      <c r="C11466" s="436">
        <v>0</v>
      </c>
    </row>
    <row r="11467" spans="1:3" x14ac:dyDescent="0.3">
      <c r="A11467" s="425">
        <v>53103</v>
      </c>
      <c r="B11467" s="12">
        <v>141</v>
      </c>
      <c r="C11467" s="436">
        <v>0.1</v>
      </c>
    </row>
    <row r="11468" spans="1:3" x14ac:dyDescent="0.3">
      <c r="A11468" s="425">
        <v>53104</v>
      </c>
      <c r="B11468" s="12">
        <v>142</v>
      </c>
      <c r="C11468" s="436">
        <v>2.5714285714285712</v>
      </c>
    </row>
    <row r="11469" spans="1:3" x14ac:dyDescent="0.3">
      <c r="A11469" s="425">
        <v>53105</v>
      </c>
      <c r="B11469" s="12">
        <v>143</v>
      </c>
      <c r="C11469" s="436">
        <v>0.2</v>
      </c>
    </row>
    <row r="11470" spans="1:3" x14ac:dyDescent="0.3">
      <c r="A11470" s="425">
        <v>53106</v>
      </c>
      <c r="B11470" s="12">
        <v>144</v>
      </c>
      <c r="C11470" s="436">
        <v>2</v>
      </c>
    </row>
    <row r="11471" spans="1:3" x14ac:dyDescent="0.3">
      <c r="A11471" s="425">
        <v>53107</v>
      </c>
      <c r="B11471" s="12">
        <v>145</v>
      </c>
      <c r="C11471" s="436">
        <v>0.8</v>
      </c>
    </row>
    <row r="11472" spans="1:3" x14ac:dyDescent="0.3">
      <c r="A11472" s="425">
        <v>53108</v>
      </c>
      <c r="B11472" s="12">
        <v>146</v>
      </c>
      <c r="C11472" s="436">
        <v>22.200000000000003</v>
      </c>
    </row>
    <row r="11473" spans="1:3" x14ac:dyDescent="0.3">
      <c r="A11473" s="425">
        <v>53109</v>
      </c>
      <c r="B11473" s="12">
        <v>147</v>
      </c>
      <c r="C11473" s="436">
        <v>36.4</v>
      </c>
    </row>
    <row r="11474" spans="1:3" x14ac:dyDescent="0.3">
      <c r="A11474" s="425">
        <v>53110</v>
      </c>
      <c r="B11474" s="12">
        <v>148</v>
      </c>
      <c r="C11474" s="436">
        <v>9.9999999999999982</v>
      </c>
    </row>
    <row r="11475" spans="1:3" x14ac:dyDescent="0.3">
      <c r="A11475" s="425">
        <v>53111</v>
      </c>
      <c r="B11475" s="12">
        <v>149</v>
      </c>
      <c r="C11475" s="436">
        <v>10.6</v>
      </c>
    </row>
    <row r="11476" spans="1:3" x14ac:dyDescent="0.3">
      <c r="A11476" s="425">
        <v>53112</v>
      </c>
      <c r="B11476" s="12">
        <v>150</v>
      </c>
      <c r="C11476" s="436">
        <v>2.4</v>
      </c>
    </row>
    <row r="11477" spans="1:3" x14ac:dyDescent="0.3">
      <c r="A11477" s="425">
        <v>53113</v>
      </c>
      <c r="B11477" s="12">
        <v>151</v>
      </c>
      <c r="C11477" s="436">
        <v>10.399999999999997</v>
      </c>
    </row>
    <row r="11478" spans="1:3" x14ac:dyDescent="0.3">
      <c r="A11478" s="425">
        <v>53114</v>
      </c>
      <c r="B11478" s="12">
        <v>152</v>
      </c>
      <c r="C11478" s="436">
        <v>3.2</v>
      </c>
    </row>
    <row r="11479" spans="1:3" x14ac:dyDescent="0.3">
      <c r="A11479" s="425">
        <v>53115</v>
      </c>
      <c r="B11479" s="12">
        <v>153</v>
      </c>
      <c r="C11479" s="436">
        <v>25.799999999999997</v>
      </c>
    </row>
    <row r="11480" spans="1:3" x14ac:dyDescent="0.3">
      <c r="A11480" s="425">
        <v>53116</v>
      </c>
      <c r="B11480" s="12">
        <v>154</v>
      </c>
      <c r="C11480" s="436">
        <v>9.8000000000000007</v>
      </c>
    </row>
    <row r="11481" spans="1:3" x14ac:dyDescent="0.3">
      <c r="A11481" s="425">
        <v>53117</v>
      </c>
      <c r="B11481" s="12">
        <v>155</v>
      </c>
      <c r="C11481" s="436">
        <v>5.2000000000000011</v>
      </c>
    </row>
    <row r="11482" spans="1:3" x14ac:dyDescent="0.3">
      <c r="A11482" s="425">
        <v>53118</v>
      </c>
      <c r="B11482" s="12">
        <v>156</v>
      </c>
      <c r="C11482" s="436">
        <v>0</v>
      </c>
    </row>
    <row r="11483" spans="1:3" x14ac:dyDescent="0.3">
      <c r="A11483" s="425">
        <v>53119</v>
      </c>
      <c r="B11483" s="12">
        <v>157</v>
      </c>
      <c r="C11483" s="436">
        <v>8.1999999999999993</v>
      </c>
    </row>
    <row r="11484" spans="1:3" x14ac:dyDescent="0.3">
      <c r="A11484" s="425">
        <v>53120</v>
      </c>
      <c r="B11484" s="12">
        <v>158</v>
      </c>
      <c r="C11484" s="436">
        <v>4.0000000000000009</v>
      </c>
    </row>
    <row r="11485" spans="1:3" x14ac:dyDescent="0.3">
      <c r="A11485" s="425">
        <v>53121</v>
      </c>
      <c r="B11485" s="12">
        <v>159</v>
      </c>
      <c r="C11485" s="436">
        <v>7.2000000000000028</v>
      </c>
    </row>
    <row r="11486" spans="1:3" x14ac:dyDescent="0.3">
      <c r="A11486" s="425">
        <v>53122</v>
      </c>
      <c r="B11486" s="12">
        <v>160</v>
      </c>
      <c r="C11486" s="436">
        <v>10.999999999999998</v>
      </c>
    </row>
    <row r="11487" spans="1:3" x14ac:dyDescent="0.3">
      <c r="A11487" s="425">
        <v>53123</v>
      </c>
      <c r="B11487" s="12">
        <v>161</v>
      </c>
      <c r="C11487" s="436">
        <v>0</v>
      </c>
    </row>
    <row r="11488" spans="1:3" x14ac:dyDescent="0.3">
      <c r="A11488" s="425">
        <v>53124</v>
      </c>
      <c r="B11488" s="12">
        <v>162</v>
      </c>
      <c r="C11488" s="436">
        <v>5.8000000000000016</v>
      </c>
    </row>
    <row r="11489" spans="1:3" x14ac:dyDescent="0.3">
      <c r="A11489" s="425">
        <v>53125</v>
      </c>
      <c r="B11489" s="12">
        <v>163</v>
      </c>
      <c r="C11489" s="436">
        <v>20.999999999999996</v>
      </c>
    </row>
    <row r="11490" spans="1:3" x14ac:dyDescent="0.3">
      <c r="A11490" s="425">
        <v>53126</v>
      </c>
      <c r="B11490" s="12">
        <v>164</v>
      </c>
      <c r="C11490" s="436">
        <v>1.4</v>
      </c>
    </row>
    <row r="11491" spans="1:3" x14ac:dyDescent="0.3">
      <c r="A11491" s="425">
        <v>53127</v>
      </c>
      <c r="B11491" s="12">
        <v>165</v>
      </c>
      <c r="C11491" s="436">
        <v>21.800000000000004</v>
      </c>
    </row>
    <row r="11492" spans="1:3" x14ac:dyDescent="0.3">
      <c r="A11492" s="425">
        <v>53128</v>
      </c>
      <c r="B11492" s="12">
        <v>166</v>
      </c>
      <c r="C11492" s="436">
        <v>3.8000000000000007</v>
      </c>
    </row>
    <row r="11493" spans="1:3" x14ac:dyDescent="0.3">
      <c r="A11493" s="425">
        <v>53129</v>
      </c>
      <c r="B11493" s="12">
        <v>167</v>
      </c>
      <c r="C11493" s="436">
        <v>0</v>
      </c>
    </row>
    <row r="11494" spans="1:3" x14ac:dyDescent="0.3">
      <c r="A11494" s="425">
        <v>53130</v>
      </c>
      <c r="B11494" s="12">
        <v>168</v>
      </c>
      <c r="C11494" s="436">
        <v>52.2</v>
      </c>
    </row>
    <row r="11495" spans="1:3" x14ac:dyDescent="0.3">
      <c r="A11495" s="425">
        <v>53131</v>
      </c>
      <c r="B11495" s="12">
        <v>169</v>
      </c>
      <c r="C11495" s="436">
        <v>2.1999999999999997</v>
      </c>
    </row>
    <row r="11496" spans="1:3" x14ac:dyDescent="0.3">
      <c r="A11496" s="425">
        <v>53132</v>
      </c>
      <c r="B11496" s="12">
        <v>170</v>
      </c>
      <c r="C11496" s="436">
        <v>11</v>
      </c>
    </row>
    <row r="11497" spans="1:3" x14ac:dyDescent="0.3">
      <c r="A11497" s="425">
        <v>53133</v>
      </c>
      <c r="B11497" s="12">
        <v>171</v>
      </c>
      <c r="C11497" s="436">
        <v>44.000000000000092</v>
      </c>
    </row>
    <row r="11498" spans="1:3" x14ac:dyDescent="0.3">
      <c r="A11498" s="425">
        <v>53134</v>
      </c>
      <c r="B11498" s="12">
        <v>172</v>
      </c>
      <c r="C11498" s="436">
        <v>1.8</v>
      </c>
    </row>
    <row r="11499" spans="1:3" x14ac:dyDescent="0.3">
      <c r="A11499" s="425">
        <v>53135</v>
      </c>
      <c r="B11499" s="12">
        <v>173</v>
      </c>
      <c r="C11499" s="436">
        <v>0.2</v>
      </c>
    </row>
    <row r="11500" spans="1:3" x14ac:dyDescent="0.3">
      <c r="A11500" s="425">
        <v>53136</v>
      </c>
      <c r="B11500" s="12">
        <v>174</v>
      </c>
      <c r="C11500" s="436">
        <v>42.400000000000034</v>
      </c>
    </row>
    <row r="11501" spans="1:3" x14ac:dyDescent="0.3">
      <c r="A11501" s="425">
        <v>53137</v>
      </c>
      <c r="B11501" s="12">
        <v>175</v>
      </c>
      <c r="C11501" s="436">
        <v>0.2</v>
      </c>
    </row>
    <row r="11502" spans="1:3" x14ac:dyDescent="0.3">
      <c r="A11502" s="425">
        <v>53138</v>
      </c>
      <c r="B11502" s="12">
        <v>176</v>
      </c>
      <c r="C11502" s="436">
        <v>0</v>
      </c>
    </row>
    <row r="11503" spans="1:3" x14ac:dyDescent="0.3">
      <c r="A11503" s="425">
        <v>53139</v>
      </c>
      <c r="B11503" s="12">
        <v>177</v>
      </c>
      <c r="C11503" s="436">
        <v>0</v>
      </c>
    </row>
    <row r="11504" spans="1:3" x14ac:dyDescent="0.3">
      <c r="A11504" s="425">
        <v>53140</v>
      </c>
      <c r="B11504" s="12">
        <v>178</v>
      </c>
      <c r="C11504" s="436">
        <v>0.2</v>
      </c>
    </row>
    <row r="11505" spans="1:3" x14ac:dyDescent="0.3">
      <c r="A11505" s="425">
        <v>53141</v>
      </c>
      <c r="B11505" s="12">
        <v>179</v>
      </c>
      <c r="C11505" s="436">
        <v>8.2000000000000028</v>
      </c>
    </row>
    <row r="11506" spans="1:3" x14ac:dyDescent="0.3">
      <c r="A11506" s="425">
        <v>53142</v>
      </c>
      <c r="B11506" s="12">
        <v>180</v>
      </c>
      <c r="C11506" s="436">
        <v>11.199999999999998</v>
      </c>
    </row>
    <row r="11507" spans="1:3" x14ac:dyDescent="0.3">
      <c r="A11507" s="425">
        <v>53143</v>
      </c>
      <c r="B11507" s="12">
        <v>181</v>
      </c>
      <c r="C11507" s="436">
        <v>0</v>
      </c>
    </row>
    <row r="11508" spans="1:3" x14ac:dyDescent="0.3">
      <c r="A11508" s="425">
        <v>53144</v>
      </c>
      <c r="B11508" s="12">
        <v>182</v>
      </c>
      <c r="C11508" s="436">
        <v>4.0000000000000009</v>
      </c>
    </row>
    <row r="11509" spans="1:3" x14ac:dyDescent="0.3">
      <c r="A11509" s="425">
        <v>53145</v>
      </c>
      <c r="B11509" s="12">
        <v>183</v>
      </c>
      <c r="C11509" s="436">
        <v>0.8</v>
      </c>
    </row>
    <row r="11510" spans="1:3" x14ac:dyDescent="0.3">
      <c r="A11510" s="425">
        <v>53146</v>
      </c>
      <c r="B11510" s="12">
        <v>184</v>
      </c>
      <c r="C11510" s="436">
        <v>0</v>
      </c>
    </row>
    <row r="11511" spans="1:3" x14ac:dyDescent="0.3">
      <c r="A11511" s="425">
        <v>53147</v>
      </c>
      <c r="B11511" s="12">
        <v>185</v>
      </c>
      <c r="C11511" s="436">
        <v>1.7999999999999998</v>
      </c>
    </row>
    <row r="11512" spans="1:3" x14ac:dyDescent="0.3">
      <c r="A11512" s="425">
        <v>53148</v>
      </c>
      <c r="B11512" s="12">
        <v>186</v>
      </c>
      <c r="C11512" s="436">
        <v>0.2</v>
      </c>
    </row>
    <row r="11513" spans="1:3" x14ac:dyDescent="0.3">
      <c r="A11513" s="425">
        <v>53149</v>
      </c>
      <c r="B11513" s="12">
        <v>187</v>
      </c>
      <c r="C11513" s="436">
        <v>0</v>
      </c>
    </row>
    <row r="11514" spans="1:3" x14ac:dyDescent="0.3">
      <c r="A11514" s="425">
        <v>53150</v>
      </c>
      <c r="B11514" s="12">
        <v>188</v>
      </c>
      <c r="C11514" s="436">
        <v>0</v>
      </c>
    </row>
    <row r="11515" spans="1:3" x14ac:dyDescent="0.3">
      <c r="A11515" s="425">
        <v>53151</v>
      </c>
      <c r="B11515" s="12">
        <v>189</v>
      </c>
      <c r="C11515" s="436">
        <v>2.4000000000000004</v>
      </c>
    </row>
    <row r="11516" spans="1:3" x14ac:dyDescent="0.3">
      <c r="A11516" s="425">
        <v>53152</v>
      </c>
      <c r="B11516" s="12">
        <v>190</v>
      </c>
      <c r="C11516" s="436">
        <v>0</v>
      </c>
    </row>
    <row r="11517" spans="1:3" x14ac:dyDescent="0.3">
      <c r="A11517" s="425">
        <v>53153</v>
      </c>
      <c r="B11517" s="12">
        <v>191</v>
      </c>
      <c r="C11517" s="436">
        <v>1</v>
      </c>
    </row>
    <row r="11518" spans="1:3" x14ac:dyDescent="0.3">
      <c r="A11518" s="425">
        <v>53154</v>
      </c>
      <c r="B11518" s="12">
        <v>192</v>
      </c>
      <c r="C11518" s="436">
        <v>0.2</v>
      </c>
    </row>
    <row r="11519" spans="1:3" x14ac:dyDescent="0.3">
      <c r="A11519" s="425">
        <v>53155</v>
      </c>
      <c r="B11519" s="12">
        <v>193</v>
      </c>
      <c r="C11519" s="436">
        <v>0</v>
      </c>
    </row>
    <row r="11520" spans="1:3" x14ac:dyDescent="0.3">
      <c r="A11520" s="425">
        <v>53156</v>
      </c>
      <c r="B11520" s="12">
        <v>194</v>
      </c>
      <c r="C11520" s="436">
        <v>1.2</v>
      </c>
    </row>
    <row r="11521" spans="1:3" x14ac:dyDescent="0.3">
      <c r="A11521" s="425">
        <v>53157</v>
      </c>
      <c r="B11521" s="12">
        <v>195</v>
      </c>
      <c r="C11521" s="436">
        <v>0</v>
      </c>
    </row>
    <row r="11522" spans="1:3" x14ac:dyDescent="0.3">
      <c r="A11522" s="425">
        <v>53158</v>
      </c>
      <c r="B11522" s="12">
        <v>196</v>
      </c>
      <c r="C11522" s="436">
        <v>0</v>
      </c>
    </row>
    <row r="11523" spans="1:3" x14ac:dyDescent="0.3">
      <c r="A11523" s="425">
        <v>53159</v>
      </c>
      <c r="B11523" s="12">
        <v>197</v>
      </c>
      <c r="C11523" s="436">
        <v>0.2</v>
      </c>
    </row>
    <row r="11524" spans="1:3" x14ac:dyDescent="0.3">
      <c r="A11524" s="425">
        <v>53160</v>
      </c>
      <c r="B11524" s="12">
        <v>198</v>
      </c>
      <c r="C11524" s="436">
        <v>1.4</v>
      </c>
    </row>
    <row r="11525" spans="1:3" x14ac:dyDescent="0.3">
      <c r="A11525" s="425">
        <v>53161</v>
      </c>
      <c r="B11525" s="12">
        <v>199</v>
      </c>
      <c r="C11525" s="436">
        <v>2</v>
      </c>
    </row>
    <row r="11526" spans="1:3" x14ac:dyDescent="0.3">
      <c r="A11526" s="425">
        <v>53162</v>
      </c>
      <c r="B11526" s="12">
        <v>200</v>
      </c>
      <c r="C11526" s="436">
        <v>0</v>
      </c>
    </row>
    <row r="11527" spans="1:3" x14ac:dyDescent="0.3">
      <c r="A11527" s="425">
        <v>53163</v>
      </c>
      <c r="B11527" s="12">
        <v>201</v>
      </c>
      <c r="C11527" s="436">
        <v>0.4</v>
      </c>
    </row>
    <row r="11528" spans="1:3" x14ac:dyDescent="0.3">
      <c r="A11528" s="425">
        <v>53164</v>
      </c>
      <c r="B11528" s="12">
        <v>202</v>
      </c>
      <c r="C11528" s="436">
        <v>0</v>
      </c>
    </row>
    <row r="11529" spans="1:3" x14ac:dyDescent="0.3">
      <c r="A11529" s="425">
        <v>53165</v>
      </c>
      <c r="B11529" s="12">
        <v>203</v>
      </c>
      <c r="C11529" s="436">
        <v>0</v>
      </c>
    </row>
    <row r="11530" spans="1:3" x14ac:dyDescent="0.3">
      <c r="A11530" s="425">
        <v>53166</v>
      </c>
      <c r="B11530" s="12">
        <v>204</v>
      </c>
      <c r="C11530" s="436">
        <v>16.2</v>
      </c>
    </row>
    <row r="11531" spans="1:3" x14ac:dyDescent="0.3">
      <c r="A11531" s="425">
        <v>53167</v>
      </c>
      <c r="B11531" s="12">
        <v>205</v>
      </c>
      <c r="C11531" s="436">
        <v>0</v>
      </c>
    </row>
    <row r="11532" spans="1:3" x14ac:dyDescent="0.3">
      <c r="A11532" s="425">
        <v>53168</v>
      </c>
      <c r="B11532" s="12">
        <v>206</v>
      </c>
      <c r="C11532" s="436">
        <v>0.2</v>
      </c>
    </row>
    <row r="11533" spans="1:3" x14ac:dyDescent="0.3">
      <c r="A11533" s="425">
        <v>53169</v>
      </c>
      <c r="B11533" s="12">
        <v>207</v>
      </c>
      <c r="C11533" s="436">
        <v>9.6</v>
      </c>
    </row>
    <row r="11534" spans="1:3" x14ac:dyDescent="0.3">
      <c r="A11534" s="425">
        <v>53170</v>
      </c>
      <c r="B11534" s="12">
        <v>208</v>
      </c>
      <c r="C11534" s="436">
        <v>9.8000000000000007</v>
      </c>
    </row>
    <row r="11535" spans="1:3" x14ac:dyDescent="0.3">
      <c r="A11535" s="425">
        <v>53171</v>
      </c>
      <c r="B11535" s="12">
        <v>209</v>
      </c>
      <c r="C11535" s="436">
        <v>0.2</v>
      </c>
    </row>
    <row r="11536" spans="1:3" x14ac:dyDescent="0.3">
      <c r="A11536" s="425">
        <v>53172</v>
      </c>
      <c r="B11536" s="12">
        <v>210</v>
      </c>
      <c r="C11536" s="436">
        <v>67.400000000000006</v>
      </c>
    </row>
    <row r="11537" spans="1:3" x14ac:dyDescent="0.3">
      <c r="A11537" s="425">
        <v>53173</v>
      </c>
      <c r="B11537" s="12">
        <v>211</v>
      </c>
      <c r="C11537" s="436">
        <v>24.399999999999977</v>
      </c>
    </row>
    <row r="11538" spans="1:3" x14ac:dyDescent="0.3">
      <c r="A11538" s="425">
        <v>53174</v>
      </c>
      <c r="B11538" s="12">
        <v>212</v>
      </c>
      <c r="C11538" s="436">
        <v>0</v>
      </c>
    </row>
    <row r="11539" spans="1:3" x14ac:dyDescent="0.3">
      <c r="A11539" s="425">
        <v>53175</v>
      </c>
      <c r="B11539" s="12">
        <v>213</v>
      </c>
      <c r="C11539" s="436">
        <v>0</v>
      </c>
    </row>
    <row r="11540" spans="1:3" x14ac:dyDescent="0.3">
      <c r="A11540" s="425">
        <v>53176</v>
      </c>
      <c r="B11540" s="12">
        <v>214</v>
      </c>
      <c r="C11540" s="436">
        <v>0</v>
      </c>
    </row>
    <row r="11541" spans="1:3" x14ac:dyDescent="0.3">
      <c r="A11541" s="425">
        <v>53177</v>
      </c>
      <c r="B11541" s="12">
        <v>215</v>
      </c>
      <c r="C11541" s="436">
        <v>0</v>
      </c>
    </row>
    <row r="11542" spans="1:3" x14ac:dyDescent="0.3">
      <c r="A11542" s="425">
        <v>53178</v>
      </c>
      <c r="B11542" s="12">
        <v>216</v>
      </c>
      <c r="C11542" s="436">
        <v>2.1999999999999997</v>
      </c>
    </row>
    <row r="11543" spans="1:3" x14ac:dyDescent="0.3">
      <c r="A11543" s="425">
        <v>53179</v>
      </c>
      <c r="B11543" s="12">
        <v>217</v>
      </c>
      <c r="C11543" s="436">
        <v>0</v>
      </c>
    </row>
    <row r="11544" spans="1:3" x14ac:dyDescent="0.3">
      <c r="A11544" s="425">
        <v>53180</v>
      </c>
      <c r="B11544" s="12">
        <v>218</v>
      </c>
      <c r="C11544" s="436">
        <v>0</v>
      </c>
    </row>
    <row r="11545" spans="1:3" x14ac:dyDescent="0.3">
      <c r="A11545" s="425">
        <v>53181</v>
      </c>
      <c r="B11545" s="12">
        <v>219</v>
      </c>
      <c r="C11545" s="436">
        <v>0</v>
      </c>
    </row>
    <row r="11546" spans="1:3" x14ac:dyDescent="0.3">
      <c r="A11546" s="425">
        <v>53182</v>
      </c>
      <c r="B11546" s="12">
        <v>220</v>
      </c>
      <c r="C11546" s="436">
        <v>54.200000000000017</v>
      </c>
    </row>
    <row r="11547" spans="1:3" x14ac:dyDescent="0.3">
      <c r="A11547" s="425">
        <v>53183</v>
      </c>
      <c r="B11547" s="12">
        <v>221</v>
      </c>
      <c r="C11547" s="436">
        <v>2.4</v>
      </c>
    </row>
    <row r="11548" spans="1:3" x14ac:dyDescent="0.3">
      <c r="A11548" s="425">
        <v>53184</v>
      </c>
      <c r="B11548" s="12">
        <v>222</v>
      </c>
      <c r="C11548" s="436">
        <v>0</v>
      </c>
    </row>
    <row r="11549" spans="1:3" x14ac:dyDescent="0.3">
      <c r="A11549" s="425">
        <v>53185</v>
      </c>
      <c r="B11549" s="12">
        <v>223</v>
      </c>
      <c r="C11549" s="436">
        <v>0</v>
      </c>
    </row>
    <row r="11550" spans="1:3" x14ac:dyDescent="0.3">
      <c r="A11550" s="425">
        <v>53186</v>
      </c>
      <c r="B11550" s="12">
        <v>224</v>
      </c>
      <c r="C11550" s="436">
        <v>0.2</v>
      </c>
    </row>
    <row r="11551" spans="1:3" x14ac:dyDescent="0.3">
      <c r="A11551" s="425">
        <v>53187</v>
      </c>
      <c r="B11551" s="12">
        <v>225</v>
      </c>
      <c r="C11551" s="436">
        <v>29.999999999999993</v>
      </c>
    </row>
    <row r="11552" spans="1:3" x14ac:dyDescent="0.3">
      <c r="A11552" s="425">
        <v>53188</v>
      </c>
      <c r="B11552" s="12">
        <v>226</v>
      </c>
      <c r="C11552" s="436">
        <v>8.3999999999999986</v>
      </c>
    </row>
    <row r="11553" spans="1:3" x14ac:dyDescent="0.3">
      <c r="A11553" s="425">
        <v>53189</v>
      </c>
      <c r="B11553" s="12">
        <v>227</v>
      </c>
      <c r="C11553" s="436">
        <v>0.4</v>
      </c>
    </row>
    <row r="11554" spans="1:3" x14ac:dyDescent="0.3">
      <c r="A11554" s="425">
        <v>53190</v>
      </c>
      <c r="B11554" s="12">
        <v>228</v>
      </c>
      <c r="C11554" s="436">
        <v>0</v>
      </c>
    </row>
    <row r="11555" spans="1:3" x14ac:dyDescent="0.3">
      <c r="A11555" s="425">
        <v>53191</v>
      </c>
      <c r="B11555" s="12">
        <v>229</v>
      </c>
      <c r="C11555" s="436">
        <v>0</v>
      </c>
    </row>
    <row r="11556" spans="1:3" x14ac:dyDescent="0.3">
      <c r="A11556" s="425">
        <v>53192</v>
      </c>
      <c r="B11556" s="12">
        <v>230</v>
      </c>
      <c r="C11556" s="436">
        <v>3.4000000000000004</v>
      </c>
    </row>
    <row r="11557" spans="1:3" x14ac:dyDescent="0.3">
      <c r="A11557" s="425">
        <v>53193</v>
      </c>
      <c r="B11557" s="12">
        <v>231</v>
      </c>
      <c r="C11557" s="436">
        <v>25.599999999999998</v>
      </c>
    </row>
    <row r="11558" spans="1:3" x14ac:dyDescent="0.3">
      <c r="A11558" s="425">
        <v>53194</v>
      </c>
      <c r="B11558" s="12">
        <v>232</v>
      </c>
      <c r="C11558" s="436">
        <v>6.8000000000000007</v>
      </c>
    </row>
    <row r="11559" spans="1:3" x14ac:dyDescent="0.3">
      <c r="A11559" s="425">
        <v>53195</v>
      </c>
      <c r="B11559" s="12">
        <v>233</v>
      </c>
      <c r="C11559" s="436">
        <v>0</v>
      </c>
    </row>
    <row r="11560" spans="1:3" x14ac:dyDescent="0.3">
      <c r="A11560" s="425">
        <v>53196</v>
      </c>
      <c r="B11560" s="12">
        <v>234</v>
      </c>
      <c r="C11560" s="436">
        <v>1</v>
      </c>
    </row>
    <row r="11561" spans="1:3" x14ac:dyDescent="0.3">
      <c r="A11561" s="425">
        <v>53197</v>
      </c>
      <c r="B11561" s="12">
        <v>235</v>
      </c>
      <c r="C11561" s="436">
        <v>0.2</v>
      </c>
    </row>
    <row r="11562" spans="1:3" x14ac:dyDescent="0.3">
      <c r="A11562" s="425">
        <v>53198</v>
      </c>
      <c r="B11562" s="12">
        <v>236</v>
      </c>
      <c r="C11562" s="436">
        <v>0</v>
      </c>
    </row>
    <row r="11563" spans="1:3" x14ac:dyDescent="0.3">
      <c r="A11563" s="425">
        <v>53199</v>
      </c>
      <c r="B11563" s="12">
        <v>237</v>
      </c>
      <c r="C11563" s="436">
        <v>0</v>
      </c>
    </row>
    <row r="11564" spans="1:3" x14ac:dyDescent="0.3">
      <c r="A11564" s="425">
        <v>53200</v>
      </c>
      <c r="B11564" s="12">
        <v>238</v>
      </c>
      <c r="C11564" s="436">
        <v>0</v>
      </c>
    </row>
    <row r="11565" spans="1:3" x14ac:dyDescent="0.3">
      <c r="A11565" s="425">
        <v>53201</v>
      </c>
      <c r="B11565" s="12">
        <v>239</v>
      </c>
      <c r="C11565" s="436">
        <v>0.2</v>
      </c>
    </row>
    <row r="11566" spans="1:3" x14ac:dyDescent="0.3">
      <c r="A11566" s="425">
        <v>53202</v>
      </c>
      <c r="B11566" s="12">
        <v>240</v>
      </c>
      <c r="C11566" s="436">
        <v>0.2</v>
      </c>
    </row>
    <row r="11567" spans="1:3" x14ac:dyDescent="0.3">
      <c r="A11567" s="425">
        <v>53203</v>
      </c>
      <c r="B11567" s="12">
        <v>241</v>
      </c>
      <c r="C11567" s="436">
        <v>0</v>
      </c>
    </row>
    <row r="11568" spans="1:3" x14ac:dyDescent="0.3">
      <c r="A11568" s="425">
        <v>53204</v>
      </c>
      <c r="B11568" s="12">
        <v>242</v>
      </c>
      <c r="C11568" s="436">
        <v>0</v>
      </c>
    </row>
    <row r="11569" spans="1:3" x14ac:dyDescent="0.3">
      <c r="A11569" s="425">
        <v>53205</v>
      </c>
      <c r="B11569" s="12">
        <v>243</v>
      </c>
      <c r="C11569" s="436">
        <v>0</v>
      </c>
    </row>
    <row r="11570" spans="1:3" x14ac:dyDescent="0.3">
      <c r="A11570" s="425">
        <v>53206</v>
      </c>
      <c r="B11570" s="12">
        <v>244</v>
      </c>
      <c r="C11570" s="436">
        <v>0</v>
      </c>
    </row>
    <row r="11571" spans="1:3" x14ac:dyDescent="0.3">
      <c r="A11571" s="425">
        <v>53207</v>
      </c>
      <c r="B11571" s="12">
        <v>245</v>
      </c>
      <c r="C11571" s="436">
        <v>20.799999999999997</v>
      </c>
    </row>
    <row r="11572" spans="1:3" x14ac:dyDescent="0.3">
      <c r="A11572" s="425">
        <v>53208</v>
      </c>
      <c r="B11572" s="12">
        <v>246</v>
      </c>
      <c r="C11572" s="436">
        <v>0</v>
      </c>
    </row>
    <row r="11573" spans="1:3" x14ac:dyDescent="0.3">
      <c r="A11573" s="425">
        <v>53209</v>
      </c>
      <c r="B11573" s="12">
        <v>247</v>
      </c>
      <c r="C11573" s="436">
        <v>0</v>
      </c>
    </row>
    <row r="11574" spans="1:3" x14ac:dyDescent="0.3">
      <c r="A11574" s="425">
        <v>53210</v>
      </c>
      <c r="B11574" s="12">
        <v>248</v>
      </c>
      <c r="C11574" s="436">
        <v>0</v>
      </c>
    </row>
    <row r="11575" spans="1:3" x14ac:dyDescent="0.3">
      <c r="A11575" s="425">
        <v>53211</v>
      </c>
      <c r="B11575" s="12">
        <v>249</v>
      </c>
      <c r="C11575" s="436">
        <v>0</v>
      </c>
    </row>
    <row r="11576" spans="1:3" x14ac:dyDescent="0.3">
      <c r="A11576" s="425">
        <v>53212</v>
      </c>
      <c r="B11576" s="12">
        <v>250</v>
      </c>
      <c r="C11576" s="436">
        <v>7.4</v>
      </c>
    </row>
    <row r="11577" spans="1:3" x14ac:dyDescent="0.3">
      <c r="A11577" s="425">
        <v>53213</v>
      </c>
      <c r="B11577" s="12">
        <v>251</v>
      </c>
      <c r="C11577" s="436">
        <v>12.999999999999998</v>
      </c>
    </row>
    <row r="11578" spans="1:3" x14ac:dyDescent="0.3">
      <c r="A11578" s="425">
        <v>53214</v>
      </c>
      <c r="B11578" s="12">
        <v>252</v>
      </c>
      <c r="C11578" s="436">
        <v>0</v>
      </c>
    </row>
    <row r="11579" spans="1:3" x14ac:dyDescent="0.3">
      <c r="A11579" s="425">
        <v>53215</v>
      </c>
      <c r="B11579" s="12">
        <v>253</v>
      </c>
      <c r="C11579" s="436">
        <v>0</v>
      </c>
    </row>
    <row r="11580" spans="1:3" x14ac:dyDescent="0.3">
      <c r="A11580" s="425">
        <v>53216</v>
      </c>
      <c r="B11580" s="12">
        <v>254</v>
      </c>
      <c r="C11580" s="436">
        <v>0</v>
      </c>
    </row>
    <row r="11581" spans="1:3" x14ac:dyDescent="0.3">
      <c r="A11581" s="425">
        <v>53217</v>
      </c>
      <c r="B11581" s="12">
        <v>255</v>
      </c>
      <c r="C11581" s="436">
        <v>9.6</v>
      </c>
    </row>
    <row r="11582" spans="1:3" x14ac:dyDescent="0.3">
      <c r="A11582" s="425">
        <v>53218</v>
      </c>
      <c r="B11582" s="12">
        <v>256</v>
      </c>
      <c r="C11582" s="436">
        <v>2.6000000000000005</v>
      </c>
    </row>
    <row r="11583" spans="1:3" x14ac:dyDescent="0.3">
      <c r="A11583" s="425">
        <v>53219</v>
      </c>
      <c r="B11583" s="12">
        <v>257</v>
      </c>
      <c r="C11583" s="436">
        <v>0</v>
      </c>
    </row>
    <row r="11584" spans="1:3" x14ac:dyDescent="0.3">
      <c r="A11584" s="425">
        <v>53220</v>
      </c>
      <c r="B11584" s="12">
        <v>258</v>
      </c>
      <c r="C11584" s="436">
        <v>0</v>
      </c>
    </row>
    <row r="11585" spans="1:3" x14ac:dyDescent="0.3">
      <c r="A11585" s="425">
        <v>53221</v>
      </c>
      <c r="B11585" s="12">
        <v>259</v>
      </c>
      <c r="C11585" s="436">
        <v>0</v>
      </c>
    </row>
    <row r="11586" spans="1:3" x14ac:dyDescent="0.3">
      <c r="A11586" s="425">
        <v>53222</v>
      </c>
      <c r="B11586" s="12">
        <v>260</v>
      </c>
      <c r="C11586" s="436">
        <v>0</v>
      </c>
    </row>
    <row r="11587" spans="1:3" x14ac:dyDescent="0.3">
      <c r="A11587" s="425">
        <v>53223</v>
      </c>
      <c r="B11587" s="12">
        <v>261</v>
      </c>
      <c r="C11587" s="436">
        <v>0</v>
      </c>
    </row>
    <row r="11588" spans="1:3" x14ac:dyDescent="0.3">
      <c r="A11588" s="425">
        <v>53224</v>
      </c>
      <c r="B11588" s="12">
        <v>262</v>
      </c>
      <c r="C11588" s="436">
        <v>0</v>
      </c>
    </row>
    <row r="11589" spans="1:3" x14ac:dyDescent="0.3">
      <c r="A11589" s="425">
        <v>53225</v>
      </c>
      <c r="B11589" s="12">
        <v>263</v>
      </c>
      <c r="C11589" s="436">
        <v>0</v>
      </c>
    </row>
    <row r="11590" spans="1:3" x14ac:dyDescent="0.3">
      <c r="A11590" s="425">
        <v>53226</v>
      </c>
      <c r="B11590" s="12">
        <v>264</v>
      </c>
      <c r="C11590" s="436">
        <v>0</v>
      </c>
    </row>
    <row r="11591" spans="1:3" x14ac:dyDescent="0.3">
      <c r="A11591" s="425">
        <v>53227</v>
      </c>
      <c r="B11591" s="12">
        <v>265</v>
      </c>
      <c r="C11591" s="436">
        <v>0</v>
      </c>
    </row>
    <row r="11592" spans="1:3" x14ac:dyDescent="0.3">
      <c r="A11592" s="425">
        <v>53228</v>
      </c>
      <c r="B11592" s="12">
        <v>266</v>
      </c>
      <c r="C11592" s="436">
        <v>0</v>
      </c>
    </row>
    <row r="11593" spans="1:3" x14ac:dyDescent="0.3">
      <c r="A11593" s="425">
        <v>53229</v>
      </c>
      <c r="B11593" s="12">
        <v>267</v>
      </c>
      <c r="C11593" s="436">
        <v>0</v>
      </c>
    </row>
    <row r="11594" spans="1:3" x14ac:dyDescent="0.3">
      <c r="A11594" s="425">
        <v>53230</v>
      </c>
      <c r="B11594" s="12">
        <v>268</v>
      </c>
      <c r="C11594" s="436">
        <v>1.5999999999999999</v>
      </c>
    </row>
    <row r="11595" spans="1:3" x14ac:dyDescent="0.3">
      <c r="A11595" s="425">
        <v>53231</v>
      </c>
      <c r="B11595" s="12">
        <v>269</v>
      </c>
      <c r="C11595" s="436">
        <v>9.8000000000000007</v>
      </c>
    </row>
    <row r="11596" spans="1:3" x14ac:dyDescent="0.3">
      <c r="A11596" s="425">
        <v>53232</v>
      </c>
      <c r="B11596" s="12">
        <v>270</v>
      </c>
      <c r="C11596" s="436">
        <v>1.5999999999999999</v>
      </c>
    </row>
    <row r="11597" spans="1:3" x14ac:dyDescent="0.3">
      <c r="A11597" s="425">
        <v>53233</v>
      </c>
      <c r="B11597" s="12">
        <v>271</v>
      </c>
      <c r="C11597" s="436">
        <v>42</v>
      </c>
    </row>
    <row r="11598" spans="1:3" x14ac:dyDescent="0.3">
      <c r="A11598" s="425">
        <v>53234</v>
      </c>
      <c r="B11598" s="12">
        <v>272</v>
      </c>
      <c r="C11598" s="436">
        <v>19</v>
      </c>
    </row>
    <row r="11599" spans="1:3" x14ac:dyDescent="0.3">
      <c r="A11599" s="425">
        <v>53235</v>
      </c>
      <c r="B11599" s="12">
        <v>273</v>
      </c>
      <c r="C11599" s="436">
        <v>0.60000000000000009</v>
      </c>
    </row>
    <row r="11600" spans="1:3" x14ac:dyDescent="0.3">
      <c r="A11600" s="425">
        <v>53236</v>
      </c>
      <c r="B11600" s="12">
        <v>274</v>
      </c>
      <c r="C11600" s="436">
        <v>0</v>
      </c>
    </row>
    <row r="11601" spans="1:3" x14ac:dyDescent="0.3">
      <c r="A11601" s="425">
        <v>53237</v>
      </c>
      <c r="B11601" s="12">
        <v>275</v>
      </c>
      <c r="C11601" s="436">
        <v>4.8000000000000007</v>
      </c>
    </row>
    <row r="11602" spans="1:3" x14ac:dyDescent="0.3">
      <c r="A11602" s="425">
        <v>53238</v>
      </c>
      <c r="B11602" s="12">
        <v>276</v>
      </c>
      <c r="C11602" s="436">
        <v>13</v>
      </c>
    </row>
    <row r="11603" spans="1:3" x14ac:dyDescent="0.3">
      <c r="A11603" s="425">
        <v>53239</v>
      </c>
      <c r="B11603" s="12">
        <v>277</v>
      </c>
      <c r="C11603" s="436">
        <v>0.2</v>
      </c>
    </row>
    <row r="11604" spans="1:3" x14ac:dyDescent="0.3">
      <c r="A11604" s="425">
        <v>53240</v>
      </c>
      <c r="B11604" s="12">
        <v>278</v>
      </c>
      <c r="C11604" s="436">
        <v>12.599999999999998</v>
      </c>
    </row>
    <row r="11605" spans="1:3" x14ac:dyDescent="0.3">
      <c r="A11605" s="425">
        <v>53241</v>
      </c>
      <c r="B11605" s="12">
        <v>279</v>
      </c>
      <c r="C11605" s="436">
        <v>7.0000000000000009</v>
      </c>
    </row>
    <row r="11606" spans="1:3" x14ac:dyDescent="0.3">
      <c r="A11606" s="425">
        <v>53242</v>
      </c>
      <c r="B11606" s="12">
        <v>280</v>
      </c>
      <c r="C11606" s="436">
        <v>1</v>
      </c>
    </row>
    <row r="11607" spans="1:3" x14ac:dyDescent="0.3">
      <c r="A11607" s="425">
        <v>53243</v>
      </c>
      <c r="B11607" s="12">
        <v>281</v>
      </c>
      <c r="C11607" s="436">
        <v>19.8</v>
      </c>
    </row>
    <row r="11608" spans="1:3" x14ac:dyDescent="0.3">
      <c r="A11608" s="425">
        <v>53244</v>
      </c>
      <c r="B11608" s="12">
        <v>282</v>
      </c>
      <c r="C11608" s="436">
        <v>44.6</v>
      </c>
    </row>
    <row r="11609" spans="1:3" x14ac:dyDescent="0.3">
      <c r="A11609" s="425">
        <v>53245</v>
      </c>
      <c r="B11609" s="12">
        <v>283</v>
      </c>
      <c r="C11609" s="436">
        <v>0</v>
      </c>
    </row>
    <row r="11610" spans="1:3" x14ac:dyDescent="0.3">
      <c r="A11610" s="425">
        <v>53246</v>
      </c>
      <c r="B11610" s="12">
        <v>284</v>
      </c>
      <c r="C11610" s="436">
        <v>0</v>
      </c>
    </row>
    <row r="11611" spans="1:3" x14ac:dyDescent="0.3">
      <c r="A11611" s="425">
        <v>53247</v>
      </c>
      <c r="B11611" s="12">
        <v>285</v>
      </c>
      <c r="C11611" s="436">
        <v>0</v>
      </c>
    </row>
    <row r="11612" spans="1:3" x14ac:dyDescent="0.3">
      <c r="A11612" s="425">
        <v>53248</v>
      </c>
      <c r="B11612" s="12">
        <v>286</v>
      </c>
      <c r="C11612" s="436">
        <v>24.400000000000002</v>
      </c>
    </row>
    <row r="11613" spans="1:3" x14ac:dyDescent="0.3">
      <c r="A11613" s="425">
        <v>53249</v>
      </c>
      <c r="B11613" s="12">
        <v>287</v>
      </c>
      <c r="C11613" s="436">
        <v>0</v>
      </c>
    </row>
    <row r="11614" spans="1:3" x14ac:dyDescent="0.3">
      <c r="A11614" s="425">
        <v>53250</v>
      </c>
      <c r="B11614" s="12">
        <v>288</v>
      </c>
      <c r="C11614" s="436">
        <v>18.8</v>
      </c>
    </row>
    <row r="11615" spans="1:3" x14ac:dyDescent="0.3">
      <c r="A11615" s="425">
        <v>53251</v>
      </c>
      <c r="B11615" s="12">
        <v>289</v>
      </c>
      <c r="C11615" s="436">
        <v>0</v>
      </c>
    </row>
    <row r="11616" spans="1:3" x14ac:dyDescent="0.3">
      <c r="A11616" s="425">
        <v>53252</v>
      </c>
      <c r="B11616" s="12">
        <v>290</v>
      </c>
      <c r="C11616" s="436">
        <v>3</v>
      </c>
    </row>
    <row r="11617" spans="1:3" x14ac:dyDescent="0.3">
      <c r="A11617" s="425">
        <v>53253</v>
      </c>
      <c r="B11617" s="12">
        <v>291</v>
      </c>
      <c r="C11617" s="436">
        <v>0</v>
      </c>
    </row>
    <row r="11618" spans="1:3" x14ac:dyDescent="0.3">
      <c r="A11618" s="425">
        <v>53254</v>
      </c>
      <c r="B11618" s="12">
        <v>292</v>
      </c>
      <c r="C11618" s="436">
        <v>0</v>
      </c>
    </row>
    <row r="11619" spans="1:3" x14ac:dyDescent="0.3">
      <c r="A11619" s="425">
        <v>53255</v>
      </c>
      <c r="B11619" s="12">
        <v>293</v>
      </c>
      <c r="C11619" s="436">
        <v>2.8</v>
      </c>
    </row>
    <row r="11620" spans="1:3" x14ac:dyDescent="0.3">
      <c r="A11620" s="425">
        <v>53256</v>
      </c>
      <c r="B11620" s="12">
        <v>294</v>
      </c>
      <c r="C11620" s="436">
        <v>0</v>
      </c>
    </row>
    <row r="11621" spans="1:3" x14ac:dyDescent="0.3">
      <c r="A11621" s="425">
        <v>53257</v>
      </c>
      <c r="B11621" s="12">
        <v>295</v>
      </c>
      <c r="C11621" s="436">
        <v>0</v>
      </c>
    </row>
    <row r="11622" spans="1:3" x14ac:dyDescent="0.3">
      <c r="A11622" s="425">
        <v>53258</v>
      </c>
      <c r="B11622" s="12">
        <v>296</v>
      </c>
      <c r="C11622" s="436">
        <v>0</v>
      </c>
    </row>
    <row r="11623" spans="1:3" x14ac:dyDescent="0.3">
      <c r="A11623" s="425">
        <v>53259</v>
      </c>
      <c r="B11623" s="12">
        <v>297</v>
      </c>
      <c r="C11623" s="436">
        <v>0</v>
      </c>
    </row>
    <row r="11624" spans="1:3" x14ac:dyDescent="0.3">
      <c r="A11624" s="425">
        <v>53260</v>
      </c>
      <c r="B11624" s="12">
        <v>298</v>
      </c>
      <c r="C11624" s="436">
        <v>0</v>
      </c>
    </row>
    <row r="11625" spans="1:3" x14ac:dyDescent="0.3">
      <c r="A11625" s="425">
        <v>53261</v>
      </c>
      <c r="B11625" s="12">
        <v>299</v>
      </c>
      <c r="C11625" s="436">
        <v>0.2</v>
      </c>
    </row>
    <row r="11626" spans="1:3" x14ac:dyDescent="0.3">
      <c r="A11626" s="425">
        <v>53262</v>
      </c>
      <c r="B11626" s="12">
        <v>300</v>
      </c>
      <c r="C11626" s="436">
        <v>1.2</v>
      </c>
    </row>
    <row r="11627" spans="1:3" x14ac:dyDescent="0.3">
      <c r="A11627" s="425">
        <v>53263</v>
      </c>
      <c r="B11627" s="12">
        <v>301</v>
      </c>
      <c r="C11627" s="436">
        <v>0</v>
      </c>
    </row>
    <row r="11628" spans="1:3" x14ac:dyDescent="0.3">
      <c r="A11628" s="425">
        <v>53264</v>
      </c>
      <c r="B11628" s="12">
        <v>302</v>
      </c>
      <c r="C11628" s="436">
        <v>0</v>
      </c>
    </row>
    <row r="11629" spans="1:3" x14ac:dyDescent="0.3">
      <c r="A11629" s="425">
        <v>53265</v>
      </c>
      <c r="B11629" s="12">
        <v>303</v>
      </c>
      <c r="C11629" s="436">
        <v>0</v>
      </c>
    </row>
    <row r="11630" spans="1:3" x14ac:dyDescent="0.3">
      <c r="A11630" s="425">
        <v>53266</v>
      </c>
      <c r="B11630" s="12">
        <v>304</v>
      </c>
      <c r="C11630" s="436">
        <v>4.6000000000000005</v>
      </c>
    </row>
    <row r="11631" spans="1:3" x14ac:dyDescent="0.3">
      <c r="A11631" s="425">
        <v>53267</v>
      </c>
      <c r="B11631" s="12">
        <v>305</v>
      </c>
      <c r="C11631" s="436">
        <v>1.2</v>
      </c>
    </row>
    <row r="11632" spans="1:3" x14ac:dyDescent="0.3">
      <c r="A11632" s="425">
        <v>53268</v>
      </c>
      <c r="B11632" s="12">
        <v>306</v>
      </c>
      <c r="C11632" s="436">
        <v>0</v>
      </c>
    </row>
    <row r="11633" spans="1:3" x14ac:dyDescent="0.3">
      <c r="A11633" s="425">
        <v>53269</v>
      </c>
      <c r="B11633" s="12">
        <v>307</v>
      </c>
      <c r="C11633" s="436">
        <v>2</v>
      </c>
    </row>
    <row r="11634" spans="1:3" x14ac:dyDescent="0.3">
      <c r="A11634" s="425">
        <v>53270</v>
      </c>
      <c r="B11634" s="12">
        <v>308</v>
      </c>
      <c r="C11634" s="436">
        <v>0</v>
      </c>
    </row>
    <row r="11635" spans="1:3" x14ac:dyDescent="0.3">
      <c r="A11635" s="425">
        <v>53271</v>
      </c>
      <c r="B11635" s="12">
        <v>309</v>
      </c>
      <c r="C11635" s="436">
        <v>0</v>
      </c>
    </row>
    <row r="11636" spans="1:3" x14ac:dyDescent="0.3">
      <c r="A11636" s="425">
        <v>53272</v>
      </c>
      <c r="B11636" s="12">
        <v>310</v>
      </c>
      <c r="C11636" s="436">
        <v>0.2</v>
      </c>
    </row>
    <row r="11637" spans="1:3" x14ac:dyDescent="0.3">
      <c r="A11637" s="425">
        <v>53273</v>
      </c>
      <c r="B11637" s="12">
        <v>311</v>
      </c>
      <c r="C11637" s="436">
        <v>3.2000000000000006</v>
      </c>
    </row>
    <row r="11638" spans="1:3" x14ac:dyDescent="0.3">
      <c r="A11638" s="425">
        <v>53274</v>
      </c>
      <c r="B11638" s="12">
        <v>312</v>
      </c>
      <c r="C11638" s="436">
        <v>0</v>
      </c>
    </row>
    <row r="11639" spans="1:3" x14ac:dyDescent="0.3">
      <c r="A11639" s="425">
        <v>53275</v>
      </c>
      <c r="B11639" s="12">
        <v>313</v>
      </c>
      <c r="C11639" s="436">
        <v>11.799999999999997</v>
      </c>
    </row>
    <row r="11640" spans="1:3" x14ac:dyDescent="0.3">
      <c r="A11640" s="425">
        <v>53276</v>
      </c>
      <c r="B11640" s="12">
        <v>314</v>
      </c>
      <c r="C11640" s="436">
        <v>9.9999999999999982</v>
      </c>
    </row>
    <row r="11641" spans="1:3" x14ac:dyDescent="0.3">
      <c r="A11641" s="425">
        <v>53277</v>
      </c>
      <c r="B11641" s="12">
        <v>315</v>
      </c>
      <c r="C11641" s="436">
        <v>0.4</v>
      </c>
    </row>
    <row r="11642" spans="1:3" x14ac:dyDescent="0.3">
      <c r="A11642" s="425">
        <v>53278</v>
      </c>
      <c r="B11642" s="12">
        <v>316</v>
      </c>
      <c r="C11642" s="436">
        <v>0.2</v>
      </c>
    </row>
    <row r="11643" spans="1:3" x14ac:dyDescent="0.3">
      <c r="A11643" s="425">
        <v>53279</v>
      </c>
      <c r="B11643" s="12">
        <v>317</v>
      </c>
      <c r="C11643" s="436">
        <v>0</v>
      </c>
    </row>
    <row r="11644" spans="1:3" x14ac:dyDescent="0.3">
      <c r="A11644" s="425">
        <v>53280</v>
      </c>
      <c r="B11644" s="12">
        <v>318</v>
      </c>
      <c r="C11644" s="436">
        <v>0</v>
      </c>
    </row>
    <row r="11645" spans="1:3" x14ac:dyDescent="0.3">
      <c r="A11645" s="425">
        <v>53281</v>
      </c>
      <c r="B11645" s="12">
        <v>319</v>
      </c>
      <c r="C11645" s="436">
        <v>0</v>
      </c>
    </row>
    <row r="11646" spans="1:3" x14ac:dyDescent="0.3">
      <c r="A11646" s="425">
        <v>53282</v>
      </c>
      <c r="B11646" s="12">
        <v>320</v>
      </c>
      <c r="C11646" s="436">
        <v>0</v>
      </c>
    </row>
    <row r="11647" spans="1:3" x14ac:dyDescent="0.3">
      <c r="A11647" s="425">
        <v>53283</v>
      </c>
      <c r="B11647" s="12">
        <v>321</v>
      </c>
      <c r="C11647" s="436">
        <v>0</v>
      </c>
    </row>
    <row r="11648" spans="1:3" x14ac:dyDescent="0.3">
      <c r="A11648" s="425">
        <v>53284</v>
      </c>
      <c r="B11648" s="12">
        <v>322</v>
      </c>
      <c r="C11648" s="436">
        <v>0</v>
      </c>
    </row>
    <row r="11649" spans="1:3" x14ac:dyDescent="0.3">
      <c r="A11649" s="425">
        <v>53285</v>
      </c>
      <c r="B11649" s="12">
        <v>323</v>
      </c>
      <c r="C11649" s="436">
        <v>2</v>
      </c>
    </row>
    <row r="11650" spans="1:3" x14ac:dyDescent="0.3">
      <c r="A11650" s="425">
        <v>53286</v>
      </c>
      <c r="B11650" s="12">
        <v>324</v>
      </c>
      <c r="C11650" s="436">
        <v>0</v>
      </c>
    </row>
    <row r="11651" spans="1:3" x14ac:dyDescent="0.3">
      <c r="A11651" s="425">
        <v>53287</v>
      </c>
      <c r="B11651" s="12">
        <v>325</v>
      </c>
      <c r="C11651" s="436">
        <v>0</v>
      </c>
    </row>
    <row r="11652" spans="1:3" x14ac:dyDescent="0.3">
      <c r="A11652" s="425">
        <v>53288</v>
      </c>
      <c r="B11652" s="12">
        <v>326</v>
      </c>
      <c r="C11652" s="436">
        <v>0</v>
      </c>
    </row>
    <row r="11653" spans="1:3" x14ac:dyDescent="0.3">
      <c r="A11653" s="425">
        <v>53289</v>
      </c>
      <c r="B11653" s="12">
        <v>327</v>
      </c>
      <c r="C11653" s="436">
        <v>0</v>
      </c>
    </row>
    <row r="11654" spans="1:3" x14ac:dyDescent="0.3">
      <c r="A11654" s="425">
        <v>53290</v>
      </c>
      <c r="B11654" s="12">
        <v>328</v>
      </c>
      <c r="C11654" s="436">
        <v>0</v>
      </c>
    </row>
    <row r="11655" spans="1:3" x14ac:dyDescent="0.3">
      <c r="A11655" s="425">
        <v>53291</v>
      </c>
      <c r="B11655" s="12">
        <v>329</v>
      </c>
      <c r="C11655" s="436">
        <v>0</v>
      </c>
    </row>
    <row r="11656" spans="1:3" x14ac:dyDescent="0.3">
      <c r="A11656" s="425">
        <v>53292</v>
      </c>
      <c r="B11656" s="12">
        <v>330</v>
      </c>
      <c r="C11656" s="436">
        <v>0</v>
      </c>
    </row>
    <row r="11657" spans="1:3" x14ac:dyDescent="0.3">
      <c r="A11657" s="425">
        <v>53293</v>
      </c>
      <c r="B11657" s="12">
        <v>331</v>
      </c>
      <c r="C11657" s="436">
        <v>0</v>
      </c>
    </row>
    <row r="11658" spans="1:3" x14ac:dyDescent="0.3">
      <c r="A11658" s="425">
        <v>53294</v>
      </c>
      <c r="B11658" s="12">
        <v>332</v>
      </c>
      <c r="C11658" s="436">
        <v>0.2</v>
      </c>
    </row>
    <row r="11659" spans="1:3" x14ac:dyDescent="0.3">
      <c r="A11659" s="425">
        <v>53295</v>
      </c>
      <c r="B11659" s="12">
        <v>333</v>
      </c>
      <c r="C11659" s="436">
        <v>0</v>
      </c>
    </row>
    <row r="11660" spans="1:3" x14ac:dyDescent="0.3">
      <c r="A11660" s="425">
        <v>53296</v>
      </c>
      <c r="B11660" s="12">
        <v>334</v>
      </c>
      <c r="C11660" s="436">
        <v>0</v>
      </c>
    </row>
    <row r="11661" spans="1:3" x14ac:dyDescent="0.3">
      <c r="A11661" s="425">
        <v>53297</v>
      </c>
      <c r="B11661" s="12">
        <v>335</v>
      </c>
      <c r="C11661" s="436">
        <v>0</v>
      </c>
    </row>
    <row r="11662" spans="1:3" x14ac:dyDescent="0.3">
      <c r="A11662" s="425">
        <v>53298</v>
      </c>
      <c r="B11662" s="12">
        <v>336</v>
      </c>
      <c r="C11662" s="436">
        <v>0</v>
      </c>
    </row>
    <row r="11663" spans="1:3" x14ac:dyDescent="0.3">
      <c r="A11663" s="425">
        <v>53299</v>
      </c>
      <c r="B11663" s="12">
        <v>337</v>
      </c>
      <c r="C11663" s="436">
        <v>6.8</v>
      </c>
    </row>
    <row r="11664" spans="1:3" x14ac:dyDescent="0.3">
      <c r="A11664" s="425">
        <v>53300</v>
      </c>
      <c r="B11664" s="12">
        <v>338</v>
      </c>
      <c r="C11664" s="436">
        <v>0</v>
      </c>
    </row>
    <row r="11665" spans="1:3" x14ac:dyDescent="0.3">
      <c r="A11665" s="425">
        <v>53301</v>
      </c>
      <c r="B11665" s="12">
        <v>339</v>
      </c>
      <c r="C11665" s="436">
        <v>0</v>
      </c>
    </row>
    <row r="11666" spans="1:3" x14ac:dyDescent="0.3">
      <c r="A11666" s="425">
        <v>53302</v>
      </c>
      <c r="B11666" s="12">
        <v>340</v>
      </c>
      <c r="C11666" s="436">
        <v>0</v>
      </c>
    </row>
    <row r="11667" spans="1:3" x14ac:dyDescent="0.3">
      <c r="A11667" s="425">
        <v>53303</v>
      </c>
      <c r="B11667" s="12">
        <v>341</v>
      </c>
      <c r="C11667" s="436">
        <v>0</v>
      </c>
    </row>
    <row r="11668" spans="1:3" x14ac:dyDescent="0.3">
      <c r="A11668" s="425">
        <v>53304</v>
      </c>
      <c r="B11668" s="12">
        <v>342</v>
      </c>
      <c r="C11668" s="436">
        <v>1.5999999999999999</v>
      </c>
    </row>
    <row r="11669" spans="1:3" x14ac:dyDescent="0.3">
      <c r="A11669" s="425">
        <v>53305</v>
      </c>
      <c r="B11669" s="12">
        <v>343</v>
      </c>
      <c r="C11669" s="436">
        <v>0</v>
      </c>
    </row>
    <row r="11670" spans="1:3" x14ac:dyDescent="0.3">
      <c r="A11670" s="425">
        <v>53306</v>
      </c>
      <c r="B11670" s="12">
        <v>344</v>
      </c>
      <c r="C11670" s="436">
        <v>0</v>
      </c>
    </row>
    <row r="11671" spans="1:3" x14ac:dyDescent="0.3">
      <c r="A11671" s="425">
        <v>53307</v>
      </c>
      <c r="B11671" s="12">
        <v>345</v>
      </c>
      <c r="C11671" s="436">
        <v>0</v>
      </c>
    </row>
    <row r="11672" spans="1:3" x14ac:dyDescent="0.3">
      <c r="A11672" s="425">
        <v>53308</v>
      </c>
      <c r="B11672" s="12">
        <v>346</v>
      </c>
      <c r="C11672" s="436">
        <v>2.2000000000000002</v>
      </c>
    </row>
    <row r="11673" spans="1:3" x14ac:dyDescent="0.3">
      <c r="A11673" s="425">
        <v>53309</v>
      </c>
      <c r="B11673" s="12">
        <v>347</v>
      </c>
      <c r="C11673" s="436">
        <v>13.799999999999999</v>
      </c>
    </row>
    <row r="11674" spans="1:3" x14ac:dyDescent="0.3">
      <c r="A11674" s="425">
        <v>53310</v>
      </c>
      <c r="B11674" s="12">
        <v>348</v>
      </c>
      <c r="C11674" s="436">
        <v>2.8</v>
      </c>
    </row>
    <row r="11675" spans="1:3" x14ac:dyDescent="0.3">
      <c r="A11675" s="425">
        <v>53311</v>
      </c>
      <c r="B11675" s="12">
        <v>349</v>
      </c>
      <c r="C11675" s="436">
        <v>1.6</v>
      </c>
    </row>
    <row r="11676" spans="1:3" x14ac:dyDescent="0.3">
      <c r="A11676" s="425">
        <v>53312</v>
      </c>
      <c r="B11676" s="12">
        <v>350</v>
      </c>
      <c r="C11676" s="436">
        <v>8.6</v>
      </c>
    </row>
    <row r="11677" spans="1:3" x14ac:dyDescent="0.3">
      <c r="A11677" s="425">
        <v>53313</v>
      </c>
      <c r="B11677" s="12">
        <v>351</v>
      </c>
      <c r="C11677" s="436">
        <v>2.2000000000000002</v>
      </c>
    </row>
    <row r="11678" spans="1:3" x14ac:dyDescent="0.3">
      <c r="A11678" s="425">
        <v>53314</v>
      </c>
      <c r="B11678" s="12">
        <v>352</v>
      </c>
      <c r="C11678" s="436">
        <v>0</v>
      </c>
    </row>
    <row r="11679" spans="1:3" x14ac:dyDescent="0.3">
      <c r="A11679" s="425">
        <v>53315</v>
      </c>
      <c r="B11679" s="12">
        <v>353</v>
      </c>
      <c r="C11679" s="436">
        <v>0</v>
      </c>
    </row>
    <row r="11680" spans="1:3" x14ac:dyDescent="0.3">
      <c r="A11680" s="425">
        <v>53316</v>
      </c>
      <c r="B11680" s="12">
        <v>354</v>
      </c>
      <c r="C11680" s="436">
        <v>0</v>
      </c>
    </row>
    <row r="11681" spans="1:3" x14ac:dyDescent="0.3">
      <c r="A11681" s="425">
        <v>53317</v>
      </c>
      <c r="B11681" s="12">
        <v>355</v>
      </c>
      <c r="C11681" s="436">
        <v>0</v>
      </c>
    </row>
    <row r="11682" spans="1:3" x14ac:dyDescent="0.3">
      <c r="A11682" s="425">
        <v>53318</v>
      </c>
      <c r="B11682" s="12">
        <v>356</v>
      </c>
      <c r="C11682" s="436">
        <v>2.1999999999999997</v>
      </c>
    </row>
    <row r="11683" spans="1:3" x14ac:dyDescent="0.3">
      <c r="A11683" s="425">
        <v>53319</v>
      </c>
      <c r="B11683" s="12">
        <v>357</v>
      </c>
      <c r="C11683" s="436">
        <v>54.2</v>
      </c>
    </row>
    <row r="11684" spans="1:3" x14ac:dyDescent="0.3">
      <c r="A11684" s="425">
        <v>53320</v>
      </c>
      <c r="B11684" s="12">
        <v>358</v>
      </c>
      <c r="C11684" s="436">
        <v>3.6000000000000014</v>
      </c>
    </row>
    <row r="11685" spans="1:3" x14ac:dyDescent="0.3">
      <c r="A11685" s="425">
        <v>53321</v>
      </c>
      <c r="B11685" s="12">
        <v>359</v>
      </c>
      <c r="C11685" s="436">
        <v>25.399999999999995</v>
      </c>
    </row>
    <row r="11686" spans="1:3" x14ac:dyDescent="0.3">
      <c r="A11686" s="425">
        <v>53322</v>
      </c>
      <c r="B11686" s="12">
        <v>360</v>
      </c>
      <c r="C11686" s="436">
        <v>0.2</v>
      </c>
    </row>
    <row r="11687" spans="1:3" x14ac:dyDescent="0.3">
      <c r="A11687" s="425">
        <v>53323</v>
      </c>
      <c r="B11687" s="12">
        <v>361</v>
      </c>
      <c r="C11687" s="436">
        <v>13.2</v>
      </c>
    </row>
    <row r="11688" spans="1:3" x14ac:dyDescent="0.3">
      <c r="A11688" s="425">
        <v>53324</v>
      </c>
      <c r="B11688" s="12">
        <v>362</v>
      </c>
      <c r="C11688" s="436">
        <v>1.2</v>
      </c>
    </row>
    <row r="11689" spans="1:3" x14ac:dyDescent="0.3">
      <c r="A11689" s="425">
        <v>53325</v>
      </c>
      <c r="B11689" s="12">
        <v>363</v>
      </c>
      <c r="C11689" s="436">
        <v>0</v>
      </c>
    </row>
    <row r="11690" spans="1:3" x14ac:dyDescent="0.3">
      <c r="A11690" s="425">
        <v>53326</v>
      </c>
      <c r="B11690" s="12">
        <v>364</v>
      </c>
      <c r="C11690" s="436">
        <v>0</v>
      </c>
    </row>
    <row r="11691" spans="1:3" x14ac:dyDescent="0.3">
      <c r="A11691" s="425">
        <v>53327</v>
      </c>
      <c r="B11691" s="12">
        <v>365</v>
      </c>
      <c r="C11691" s="436">
        <v>40.400000000000006</v>
      </c>
    </row>
    <row r="11692" spans="1:3" x14ac:dyDescent="0.3">
      <c r="A11692" s="425">
        <v>53328</v>
      </c>
      <c r="B11692" s="12">
        <v>1</v>
      </c>
      <c r="C11692" s="436">
        <v>11.799999999999997</v>
      </c>
    </row>
    <row r="11693" spans="1:3" x14ac:dyDescent="0.3">
      <c r="A11693" s="425">
        <v>53329</v>
      </c>
      <c r="B11693" s="12">
        <v>2</v>
      </c>
      <c r="C11693" s="436">
        <v>0.2</v>
      </c>
    </row>
    <row r="11694" spans="1:3" x14ac:dyDescent="0.3">
      <c r="A11694" s="425">
        <v>53330</v>
      </c>
      <c r="B11694" s="12">
        <v>3</v>
      </c>
      <c r="C11694" s="436">
        <v>7.2000000000000011</v>
      </c>
    </row>
    <row r="11695" spans="1:3" x14ac:dyDescent="0.3">
      <c r="A11695" s="425">
        <v>53331</v>
      </c>
      <c r="B11695" s="12">
        <v>4</v>
      </c>
      <c r="C11695" s="436">
        <v>3.1999999999999997</v>
      </c>
    </row>
    <row r="11696" spans="1:3" x14ac:dyDescent="0.3">
      <c r="A11696" s="425">
        <v>53332</v>
      </c>
      <c r="B11696" s="12">
        <v>5</v>
      </c>
      <c r="C11696" s="436">
        <v>17.199999999999992</v>
      </c>
    </row>
    <row r="11697" spans="1:3" x14ac:dyDescent="0.3">
      <c r="A11697" s="425">
        <v>53333</v>
      </c>
      <c r="B11697" s="12">
        <v>6</v>
      </c>
      <c r="C11697" s="436">
        <v>0.60000000000000009</v>
      </c>
    </row>
    <row r="11698" spans="1:3" x14ac:dyDescent="0.3">
      <c r="A11698" s="425">
        <v>53334</v>
      </c>
      <c r="B11698" s="12">
        <v>7</v>
      </c>
      <c r="C11698" s="436">
        <v>1.5999999999999999</v>
      </c>
    </row>
    <row r="11699" spans="1:3" x14ac:dyDescent="0.3">
      <c r="A11699" s="425">
        <v>53335</v>
      </c>
      <c r="B11699" s="12">
        <v>8</v>
      </c>
      <c r="C11699" s="436">
        <v>4.4000000000000012</v>
      </c>
    </row>
    <row r="11700" spans="1:3" x14ac:dyDescent="0.3">
      <c r="A11700" s="425">
        <v>53336</v>
      </c>
      <c r="B11700" s="12">
        <v>9</v>
      </c>
      <c r="C11700" s="436">
        <v>0.2</v>
      </c>
    </row>
    <row r="11701" spans="1:3" x14ac:dyDescent="0.3">
      <c r="A11701" s="425">
        <v>53337</v>
      </c>
      <c r="B11701" s="12">
        <v>10</v>
      </c>
      <c r="C11701" s="436">
        <v>20.400000000000002</v>
      </c>
    </row>
    <row r="11702" spans="1:3" x14ac:dyDescent="0.3">
      <c r="A11702" s="425">
        <v>53338</v>
      </c>
      <c r="B11702" s="12">
        <v>11</v>
      </c>
      <c r="C11702" s="436">
        <v>43.400000000000006</v>
      </c>
    </row>
    <row r="11703" spans="1:3" x14ac:dyDescent="0.3">
      <c r="A11703" s="425">
        <v>53339</v>
      </c>
      <c r="B11703" s="12">
        <v>12</v>
      </c>
      <c r="C11703" s="436">
        <v>0</v>
      </c>
    </row>
    <row r="11704" spans="1:3" x14ac:dyDescent="0.3">
      <c r="A11704" s="425">
        <v>53340</v>
      </c>
      <c r="B11704" s="12">
        <v>13</v>
      </c>
      <c r="C11704" s="436">
        <v>0</v>
      </c>
    </row>
    <row r="11705" spans="1:3" x14ac:dyDescent="0.3">
      <c r="A11705" s="425">
        <v>53341</v>
      </c>
      <c r="B11705" s="12">
        <v>14</v>
      </c>
      <c r="C11705" s="436">
        <v>0</v>
      </c>
    </row>
    <row r="11706" spans="1:3" x14ac:dyDescent="0.3">
      <c r="A11706" s="425">
        <v>53342</v>
      </c>
      <c r="B11706" s="12">
        <v>15</v>
      </c>
      <c r="C11706" s="436">
        <v>4.2</v>
      </c>
    </row>
    <row r="11707" spans="1:3" x14ac:dyDescent="0.3">
      <c r="A11707" s="425">
        <v>53343</v>
      </c>
      <c r="B11707" s="12">
        <v>16</v>
      </c>
      <c r="C11707" s="436">
        <v>41.000000000000021</v>
      </c>
    </row>
    <row r="11708" spans="1:3" x14ac:dyDescent="0.3">
      <c r="A11708" s="425">
        <v>53344</v>
      </c>
      <c r="B11708" s="12">
        <v>17</v>
      </c>
      <c r="C11708" s="436">
        <v>0.60000000000000009</v>
      </c>
    </row>
    <row r="11709" spans="1:3" x14ac:dyDescent="0.3">
      <c r="A11709" s="425">
        <v>53345</v>
      </c>
      <c r="B11709" s="12">
        <v>18</v>
      </c>
      <c r="C11709" s="436">
        <v>8.1999999999999993</v>
      </c>
    </row>
    <row r="11710" spans="1:3" x14ac:dyDescent="0.3">
      <c r="A11710" s="425">
        <v>53346</v>
      </c>
      <c r="B11710" s="12">
        <v>19</v>
      </c>
      <c r="C11710" s="436">
        <v>9.8000000000000007</v>
      </c>
    </row>
    <row r="11711" spans="1:3" x14ac:dyDescent="0.3">
      <c r="A11711" s="425">
        <v>53347</v>
      </c>
      <c r="B11711" s="12">
        <v>20</v>
      </c>
      <c r="C11711" s="436">
        <v>0.2</v>
      </c>
    </row>
    <row r="11712" spans="1:3" x14ac:dyDescent="0.3">
      <c r="A11712" s="425">
        <v>53348</v>
      </c>
      <c r="B11712" s="12">
        <v>21</v>
      </c>
      <c r="C11712" s="436">
        <v>0</v>
      </c>
    </row>
    <row r="11713" spans="1:3" x14ac:dyDescent="0.3">
      <c r="A11713" s="425">
        <v>53349</v>
      </c>
      <c r="B11713" s="12">
        <v>22</v>
      </c>
      <c r="C11713" s="436">
        <v>8.7999999999999972</v>
      </c>
    </row>
    <row r="11714" spans="1:3" x14ac:dyDescent="0.3">
      <c r="A11714" s="425">
        <v>53350</v>
      </c>
      <c r="B11714" s="12">
        <v>23</v>
      </c>
      <c r="C11714" s="436">
        <v>22.799999999999997</v>
      </c>
    </row>
    <row r="11715" spans="1:3" x14ac:dyDescent="0.3">
      <c r="A11715" s="425">
        <v>53351</v>
      </c>
      <c r="B11715" s="12">
        <v>24</v>
      </c>
      <c r="C11715" s="436">
        <v>0</v>
      </c>
    </row>
    <row r="11716" spans="1:3" x14ac:dyDescent="0.3">
      <c r="A11716" s="425">
        <v>53352</v>
      </c>
      <c r="B11716" s="12">
        <v>25</v>
      </c>
      <c r="C11716" s="436">
        <v>4</v>
      </c>
    </row>
    <row r="11717" spans="1:3" x14ac:dyDescent="0.3">
      <c r="A11717" s="425">
        <v>53353</v>
      </c>
      <c r="B11717" s="12">
        <v>26</v>
      </c>
      <c r="C11717" s="436">
        <v>1.7999999999999998</v>
      </c>
    </row>
    <row r="11718" spans="1:3" x14ac:dyDescent="0.3">
      <c r="A11718" s="425">
        <v>53354</v>
      </c>
      <c r="B11718" s="12">
        <v>27</v>
      </c>
      <c r="C11718" s="436">
        <v>0.2</v>
      </c>
    </row>
    <row r="11719" spans="1:3" x14ac:dyDescent="0.3">
      <c r="A11719" s="425">
        <v>53355</v>
      </c>
      <c r="B11719" s="12">
        <v>28</v>
      </c>
      <c r="C11719" s="436">
        <v>0.4</v>
      </c>
    </row>
    <row r="11720" spans="1:3" x14ac:dyDescent="0.3">
      <c r="A11720" s="425">
        <v>53356</v>
      </c>
      <c r="B11720" s="12">
        <v>29</v>
      </c>
      <c r="C11720" s="436">
        <v>0</v>
      </c>
    </row>
    <row r="11721" spans="1:3" x14ac:dyDescent="0.3">
      <c r="A11721" s="425">
        <v>53357</v>
      </c>
      <c r="B11721" s="12">
        <v>30</v>
      </c>
      <c r="C11721" s="436">
        <v>3.5999999999999996</v>
      </c>
    </row>
    <row r="11722" spans="1:3" x14ac:dyDescent="0.3">
      <c r="A11722" s="425">
        <v>53358</v>
      </c>
      <c r="B11722" s="12">
        <v>31</v>
      </c>
      <c r="C11722" s="436">
        <v>12.399999999999995</v>
      </c>
    </row>
    <row r="11723" spans="1:3" x14ac:dyDescent="0.3">
      <c r="A11723" s="425">
        <v>53359</v>
      </c>
      <c r="B11723" s="12">
        <v>32</v>
      </c>
      <c r="C11723" s="436">
        <v>0.2</v>
      </c>
    </row>
    <row r="11724" spans="1:3" x14ac:dyDescent="0.3">
      <c r="A11724" s="425">
        <v>53360</v>
      </c>
      <c r="B11724" s="12">
        <v>33</v>
      </c>
      <c r="C11724" s="436">
        <v>0</v>
      </c>
    </row>
    <row r="11725" spans="1:3" x14ac:dyDescent="0.3">
      <c r="A11725" s="425">
        <v>53361</v>
      </c>
      <c r="B11725" s="12">
        <v>34</v>
      </c>
      <c r="C11725" s="436">
        <v>0.2</v>
      </c>
    </row>
    <row r="11726" spans="1:3" x14ac:dyDescent="0.3">
      <c r="A11726" s="425">
        <v>53362</v>
      </c>
      <c r="B11726" s="12">
        <v>35</v>
      </c>
      <c r="C11726" s="436">
        <v>37.000000000000007</v>
      </c>
    </row>
    <row r="11727" spans="1:3" x14ac:dyDescent="0.3">
      <c r="A11727" s="425">
        <v>53363</v>
      </c>
      <c r="B11727" s="12">
        <v>36</v>
      </c>
      <c r="C11727" s="436">
        <v>0.2</v>
      </c>
    </row>
    <row r="11728" spans="1:3" x14ac:dyDescent="0.3">
      <c r="A11728" s="425">
        <v>53364</v>
      </c>
      <c r="B11728" s="12">
        <v>37</v>
      </c>
      <c r="C11728" s="436">
        <v>0.4</v>
      </c>
    </row>
    <row r="11729" spans="1:3" x14ac:dyDescent="0.3">
      <c r="A11729" s="425">
        <v>53365</v>
      </c>
      <c r="B11729" s="12">
        <v>38</v>
      </c>
      <c r="C11729" s="436">
        <v>4.8</v>
      </c>
    </row>
    <row r="11730" spans="1:3" x14ac:dyDescent="0.3">
      <c r="A11730" s="425">
        <v>53366</v>
      </c>
      <c r="B11730" s="12">
        <v>39</v>
      </c>
      <c r="C11730" s="436">
        <v>1</v>
      </c>
    </row>
    <row r="11731" spans="1:3" x14ac:dyDescent="0.3">
      <c r="A11731" s="425">
        <v>53367</v>
      </c>
      <c r="B11731" s="12">
        <v>40</v>
      </c>
      <c r="C11731" s="436">
        <v>92.799999999999983</v>
      </c>
    </row>
    <row r="11732" spans="1:3" x14ac:dyDescent="0.3">
      <c r="A11732" s="425">
        <v>53368</v>
      </c>
      <c r="B11732" s="12">
        <v>41</v>
      </c>
      <c r="C11732" s="436">
        <v>13.999999999999998</v>
      </c>
    </row>
    <row r="11733" spans="1:3" x14ac:dyDescent="0.3">
      <c r="A11733" s="425">
        <v>53369</v>
      </c>
      <c r="B11733" s="12">
        <v>42</v>
      </c>
      <c r="C11733" s="436">
        <v>0.60000000000000009</v>
      </c>
    </row>
    <row r="11734" spans="1:3" x14ac:dyDescent="0.3">
      <c r="A11734" s="425">
        <v>53370</v>
      </c>
      <c r="B11734" s="12">
        <v>43</v>
      </c>
      <c r="C11734" s="436">
        <v>0</v>
      </c>
    </row>
    <row r="11735" spans="1:3" x14ac:dyDescent="0.3">
      <c r="A11735" s="425">
        <v>53371</v>
      </c>
      <c r="B11735" s="12">
        <v>44</v>
      </c>
      <c r="C11735" s="436">
        <v>0</v>
      </c>
    </row>
    <row r="11736" spans="1:3" x14ac:dyDescent="0.3">
      <c r="A11736" s="425">
        <v>53372</v>
      </c>
      <c r="B11736" s="12">
        <v>45</v>
      </c>
      <c r="C11736" s="436">
        <v>0</v>
      </c>
    </row>
    <row r="11737" spans="1:3" x14ac:dyDescent="0.3">
      <c r="A11737" s="425">
        <v>53373</v>
      </c>
      <c r="B11737" s="12">
        <v>46</v>
      </c>
      <c r="C11737" s="436">
        <v>8.7999999999999989</v>
      </c>
    </row>
    <row r="11738" spans="1:3" x14ac:dyDescent="0.3">
      <c r="A11738" s="425">
        <v>53374</v>
      </c>
      <c r="B11738" s="12">
        <v>47</v>
      </c>
      <c r="C11738" s="436">
        <v>16</v>
      </c>
    </row>
    <row r="11739" spans="1:3" x14ac:dyDescent="0.3">
      <c r="A11739" s="425">
        <v>53375</v>
      </c>
      <c r="B11739" s="12">
        <v>48</v>
      </c>
      <c r="C11739" s="436">
        <v>16.799999999999994</v>
      </c>
    </row>
    <row r="11740" spans="1:3" x14ac:dyDescent="0.3">
      <c r="A11740" s="425">
        <v>53376</v>
      </c>
      <c r="B11740" s="12">
        <v>49</v>
      </c>
      <c r="C11740" s="436">
        <v>0.4</v>
      </c>
    </row>
    <row r="11741" spans="1:3" x14ac:dyDescent="0.3">
      <c r="A11741" s="425">
        <v>53377</v>
      </c>
      <c r="B11741" s="12">
        <v>50</v>
      </c>
      <c r="C11741" s="436">
        <v>1.5999999999999999</v>
      </c>
    </row>
    <row r="11742" spans="1:3" x14ac:dyDescent="0.3">
      <c r="A11742" s="425">
        <v>53378</v>
      </c>
      <c r="B11742" s="12">
        <v>51</v>
      </c>
      <c r="C11742" s="436">
        <v>64.600000000000023</v>
      </c>
    </row>
    <row r="11743" spans="1:3" x14ac:dyDescent="0.3">
      <c r="A11743" s="425">
        <v>53379</v>
      </c>
      <c r="B11743" s="12">
        <v>52</v>
      </c>
      <c r="C11743" s="436">
        <v>43.199999999999989</v>
      </c>
    </row>
    <row r="11744" spans="1:3" x14ac:dyDescent="0.3">
      <c r="A11744" s="425">
        <v>53380</v>
      </c>
      <c r="B11744" s="12">
        <v>53</v>
      </c>
      <c r="C11744" s="436">
        <v>4.4000000000000004</v>
      </c>
    </row>
    <row r="11745" spans="1:3" x14ac:dyDescent="0.3">
      <c r="A11745" s="425">
        <v>53381</v>
      </c>
      <c r="B11745" s="12">
        <v>54</v>
      </c>
      <c r="C11745" s="436">
        <v>0</v>
      </c>
    </row>
    <row r="11746" spans="1:3" x14ac:dyDescent="0.3">
      <c r="A11746" s="425">
        <v>53382</v>
      </c>
      <c r="B11746" s="12">
        <v>55</v>
      </c>
      <c r="C11746" s="436">
        <v>4.6000000000000005</v>
      </c>
    </row>
    <row r="11747" spans="1:3" x14ac:dyDescent="0.3">
      <c r="A11747" s="425">
        <v>53383</v>
      </c>
      <c r="B11747" s="12">
        <v>56</v>
      </c>
      <c r="C11747" s="436">
        <v>0.2</v>
      </c>
    </row>
    <row r="11748" spans="1:3" x14ac:dyDescent="0.3">
      <c r="A11748" s="425">
        <v>53384</v>
      </c>
      <c r="B11748" s="12">
        <v>57</v>
      </c>
      <c r="C11748" s="436">
        <v>0.2</v>
      </c>
    </row>
    <row r="11749" spans="1:3" x14ac:dyDescent="0.3">
      <c r="A11749" s="425">
        <v>53385</v>
      </c>
      <c r="B11749" s="12">
        <v>58</v>
      </c>
      <c r="C11749" s="436">
        <v>0</v>
      </c>
    </row>
    <row r="11750" spans="1:3" x14ac:dyDescent="0.3">
      <c r="A11750" s="425">
        <v>53386</v>
      </c>
      <c r="B11750" s="12">
        <v>59</v>
      </c>
      <c r="C11750" s="436">
        <v>0</v>
      </c>
    </row>
    <row r="11751" spans="1:3" x14ac:dyDescent="0.3">
      <c r="A11751" s="425">
        <v>53387</v>
      </c>
      <c r="B11751" s="12">
        <v>60</v>
      </c>
      <c r="C11751" s="436">
        <v>5.6000000000000014</v>
      </c>
    </row>
    <row r="11752" spans="1:3" x14ac:dyDescent="0.3">
      <c r="A11752" s="425">
        <v>53388</v>
      </c>
      <c r="B11752" s="12">
        <v>61</v>
      </c>
      <c r="C11752" s="436">
        <v>0.60000000000000009</v>
      </c>
    </row>
    <row r="11753" spans="1:3" x14ac:dyDescent="0.3">
      <c r="A11753" s="425">
        <v>53389</v>
      </c>
      <c r="B11753" s="12">
        <v>62</v>
      </c>
      <c r="C11753" s="436">
        <v>1.7999999999999998</v>
      </c>
    </row>
    <row r="11754" spans="1:3" x14ac:dyDescent="0.3">
      <c r="A11754" s="425">
        <v>53390</v>
      </c>
      <c r="B11754" s="12">
        <v>63</v>
      </c>
      <c r="C11754" s="436">
        <v>13.399999999999999</v>
      </c>
    </row>
    <row r="11755" spans="1:3" x14ac:dyDescent="0.3">
      <c r="A11755" s="425">
        <v>53391</v>
      </c>
      <c r="B11755" s="12">
        <v>64</v>
      </c>
      <c r="C11755" s="436">
        <v>15</v>
      </c>
    </row>
    <row r="11756" spans="1:3" x14ac:dyDescent="0.3">
      <c r="A11756" s="425">
        <v>53392</v>
      </c>
      <c r="B11756" s="12">
        <v>65</v>
      </c>
      <c r="C11756" s="436">
        <v>1.7999999999999998</v>
      </c>
    </row>
    <row r="11757" spans="1:3" x14ac:dyDescent="0.3">
      <c r="A11757" s="425">
        <v>53393</v>
      </c>
      <c r="B11757" s="12">
        <v>66</v>
      </c>
      <c r="C11757" s="436">
        <v>0.8</v>
      </c>
    </row>
    <row r="11758" spans="1:3" x14ac:dyDescent="0.3">
      <c r="A11758" s="425">
        <v>53394</v>
      </c>
      <c r="B11758" s="12">
        <v>67</v>
      </c>
      <c r="C11758" s="436">
        <v>0.2</v>
      </c>
    </row>
    <row r="11759" spans="1:3" x14ac:dyDescent="0.3">
      <c r="A11759" s="425">
        <v>53395</v>
      </c>
      <c r="B11759" s="12">
        <v>68</v>
      </c>
      <c r="C11759" s="436">
        <v>1.4</v>
      </c>
    </row>
    <row r="11760" spans="1:3" x14ac:dyDescent="0.3">
      <c r="A11760" s="425">
        <v>53396</v>
      </c>
      <c r="B11760" s="12">
        <v>69</v>
      </c>
      <c r="C11760" s="436">
        <v>27.2</v>
      </c>
    </row>
    <row r="11761" spans="1:3" x14ac:dyDescent="0.3">
      <c r="A11761" s="425">
        <v>53397</v>
      </c>
      <c r="B11761" s="12">
        <v>70</v>
      </c>
      <c r="C11761" s="436">
        <v>26.399999999999995</v>
      </c>
    </row>
    <row r="11762" spans="1:3" x14ac:dyDescent="0.3">
      <c r="A11762" s="425">
        <v>53398</v>
      </c>
      <c r="B11762" s="12">
        <v>71</v>
      </c>
      <c r="C11762" s="436">
        <v>0.4</v>
      </c>
    </row>
    <row r="11763" spans="1:3" x14ac:dyDescent="0.3">
      <c r="A11763" s="425">
        <v>53399</v>
      </c>
      <c r="B11763" s="12">
        <v>72</v>
      </c>
      <c r="C11763" s="436">
        <v>1.8</v>
      </c>
    </row>
    <row r="11764" spans="1:3" x14ac:dyDescent="0.3">
      <c r="A11764" s="425">
        <v>53400</v>
      </c>
      <c r="B11764" s="12">
        <v>73</v>
      </c>
      <c r="C11764" s="436">
        <v>28.199999999999996</v>
      </c>
    </row>
    <row r="11765" spans="1:3" x14ac:dyDescent="0.3">
      <c r="A11765" s="425">
        <v>53401</v>
      </c>
      <c r="B11765" s="12">
        <v>74</v>
      </c>
      <c r="C11765" s="436">
        <v>0.2</v>
      </c>
    </row>
    <row r="11766" spans="1:3" x14ac:dyDescent="0.3">
      <c r="A11766" s="425">
        <v>53402</v>
      </c>
      <c r="B11766" s="12">
        <v>75</v>
      </c>
      <c r="C11766" s="436">
        <v>2.8</v>
      </c>
    </row>
    <row r="11767" spans="1:3" x14ac:dyDescent="0.3">
      <c r="A11767" s="425">
        <v>53403</v>
      </c>
      <c r="B11767" s="12">
        <v>76</v>
      </c>
      <c r="C11767" s="436">
        <v>0.2</v>
      </c>
    </row>
    <row r="11768" spans="1:3" x14ac:dyDescent="0.3">
      <c r="A11768" s="425">
        <v>53404</v>
      </c>
      <c r="B11768" s="12">
        <v>77</v>
      </c>
      <c r="C11768" s="436">
        <v>28</v>
      </c>
    </row>
    <row r="11769" spans="1:3" x14ac:dyDescent="0.3">
      <c r="A11769" s="425">
        <v>53405</v>
      </c>
      <c r="B11769" s="12">
        <v>78</v>
      </c>
      <c r="C11769" s="436">
        <v>36.800000000000004</v>
      </c>
    </row>
    <row r="11770" spans="1:3" x14ac:dyDescent="0.3">
      <c r="A11770" s="425">
        <v>53406</v>
      </c>
      <c r="B11770" s="12">
        <v>79</v>
      </c>
      <c r="C11770" s="436">
        <v>1.4</v>
      </c>
    </row>
    <row r="11771" spans="1:3" x14ac:dyDescent="0.3">
      <c r="A11771" s="425">
        <v>53407</v>
      </c>
      <c r="B11771" s="12">
        <v>80</v>
      </c>
      <c r="C11771" s="436">
        <v>40.800000000000011</v>
      </c>
    </row>
    <row r="11772" spans="1:3" x14ac:dyDescent="0.3">
      <c r="A11772" s="425">
        <v>53408</v>
      </c>
      <c r="B11772" s="12">
        <v>81</v>
      </c>
      <c r="C11772" s="436">
        <v>31.599999999999991</v>
      </c>
    </row>
    <row r="11773" spans="1:3" x14ac:dyDescent="0.3">
      <c r="A11773" s="425">
        <v>53409</v>
      </c>
      <c r="B11773" s="12">
        <v>82</v>
      </c>
      <c r="C11773" s="436">
        <v>31.6</v>
      </c>
    </row>
    <row r="11774" spans="1:3" x14ac:dyDescent="0.3">
      <c r="A11774" s="425">
        <v>53410</v>
      </c>
      <c r="B11774" s="12">
        <v>83</v>
      </c>
      <c r="C11774" s="436">
        <v>50.000000000000014</v>
      </c>
    </row>
    <row r="11775" spans="1:3" x14ac:dyDescent="0.3">
      <c r="A11775" s="425">
        <v>53411</v>
      </c>
      <c r="B11775" s="12">
        <v>84</v>
      </c>
      <c r="C11775" s="436">
        <v>0</v>
      </c>
    </row>
    <row r="11776" spans="1:3" x14ac:dyDescent="0.3">
      <c r="A11776" s="425">
        <v>53412</v>
      </c>
      <c r="B11776" s="12">
        <v>85</v>
      </c>
      <c r="C11776" s="436">
        <v>0.60000000000000009</v>
      </c>
    </row>
    <row r="11777" spans="1:3" x14ac:dyDescent="0.3">
      <c r="A11777" s="425">
        <v>53413</v>
      </c>
      <c r="B11777" s="12">
        <v>86</v>
      </c>
      <c r="C11777" s="436">
        <v>5.0000000000000018</v>
      </c>
    </row>
    <row r="11778" spans="1:3" x14ac:dyDescent="0.3">
      <c r="A11778" s="425">
        <v>53414</v>
      </c>
      <c r="B11778" s="12">
        <v>87</v>
      </c>
      <c r="C11778" s="436">
        <v>6.4000000000000021</v>
      </c>
    </row>
    <row r="11779" spans="1:3" x14ac:dyDescent="0.3">
      <c r="A11779" s="425">
        <v>53415</v>
      </c>
      <c r="B11779" s="12">
        <v>88</v>
      </c>
      <c r="C11779" s="436">
        <v>1.4</v>
      </c>
    </row>
    <row r="11780" spans="1:3" x14ac:dyDescent="0.3">
      <c r="A11780" s="425">
        <v>53416</v>
      </c>
      <c r="B11780" s="12">
        <v>89</v>
      </c>
      <c r="C11780" s="436">
        <v>0.60000000000000009</v>
      </c>
    </row>
    <row r="11781" spans="1:3" x14ac:dyDescent="0.3">
      <c r="A11781" s="425">
        <v>53417</v>
      </c>
      <c r="B11781" s="12">
        <v>90</v>
      </c>
      <c r="C11781" s="436">
        <v>2.6</v>
      </c>
    </row>
    <row r="11782" spans="1:3" x14ac:dyDescent="0.3">
      <c r="A11782" s="425">
        <v>53418</v>
      </c>
      <c r="B11782" s="12">
        <v>91</v>
      </c>
      <c r="C11782" s="436">
        <v>1.5999999999999999</v>
      </c>
    </row>
    <row r="11783" spans="1:3" x14ac:dyDescent="0.3">
      <c r="A11783" s="425">
        <v>53419</v>
      </c>
      <c r="B11783" s="12">
        <v>92</v>
      </c>
      <c r="C11783" s="436">
        <v>0.4</v>
      </c>
    </row>
    <row r="11784" spans="1:3" x14ac:dyDescent="0.3">
      <c r="A11784" s="425">
        <v>53420</v>
      </c>
      <c r="B11784" s="12">
        <v>93</v>
      </c>
      <c r="C11784" s="436">
        <v>22</v>
      </c>
    </row>
    <row r="11785" spans="1:3" x14ac:dyDescent="0.3">
      <c r="A11785" s="425">
        <v>53421</v>
      </c>
      <c r="B11785" s="12">
        <v>94</v>
      </c>
      <c r="C11785" s="436">
        <v>95</v>
      </c>
    </row>
    <row r="11786" spans="1:3" x14ac:dyDescent="0.3">
      <c r="A11786" s="425">
        <v>53422</v>
      </c>
      <c r="B11786" s="12">
        <v>95</v>
      </c>
      <c r="C11786" s="436">
        <v>1.5999999999999999</v>
      </c>
    </row>
    <row r="11787" spans="1:3" x14ac:dyDescent="0.3">
      <c r="A11787" s="425">
        <v>53423</v>
      </c>
      <c r="B11787" s="12">
        <v>96</v>
      </c>
      <c r="C11787" s="436">
        <v>0</v>
      </c>
    </row>
    <row r="11788" spans="1:3" x14ac:dyDescent="0.3">
      <c r="A11788" s="425">
        <v>53424</v>
      </c>
      <c r="B11788" s="12">
        <v>97</v>
      </c>
      <c r="C11788" s="436">
        <v>37.599999999999994</v>
      </c>
    </row>
    <row r="11789" spans="1:3" x14ac:dyDescent="0.3">
      <c r="A11789" s="425">
        <v>53425</v>
      </c>
      <c r="B11789" s="12">
        <v>98</v>
      </c>
      <c r="C11789" s="436">
        <v>110.80000000000003</v>
      </c>
    </row>
    <row r="11790" spans="1:3" x14ac:dyDescent="0.3">
      <c r="A11790" s="425">
        <v>53426</v>
      </c>
      <c r="B11790" s="12">
        <v>99</v>
      </c>
      <c r="C11790" s="436">
        <v>0.60000000000000009</v>
      </c>
    </row>
    <row r="11791" spans="1:3" x14ac:dyDescent="0.3">
      <c r="A11791" s="425">
        <v>53427</v>
      </c>
      <c r="B11791" s="12">
        <v>100</v>
      </c>
      <c r="C11791" s="436">
        <v>0.8</v>
      </c>
    </row>
    <row r="11792" spans="1:3" x14ac:dyDescent="0.3">
      <c r="A11792" s="425">
        <v>53428</v>
      </c>
      <c r="B11792" s="12">
        <v>101</v>
      </c>
      <c r="C11792" s="436">
        <v>11.599999999999996</v>
      </c>
    </row>
    <row r="11793" spans="1:3" x14ac:dyDescent="0.3">
      <c r="A11793" s="425">
        <v>53429</v>
      </c>
      <c r="B11793" s="12">
        <v>102</v>
      </c>
      <c r="C11793" s="436">
        <v>13</v>
      </c>
    </row>
    <row r="11794" spans="1:3" x14ac:dyDescent="0.3">
      <c r="A11794" s="425">
        <v>53430</v>
      </c>
      <c r="B11794" s="12">
        <v>103</v>
      </c>
      <c r="C11794" s="436">
        <v>0.8</v>
      </c>
    </row>
    <row r="11795" spans="1:3" x14ac:dyDescent="0.3">
      <c r="A11795" s="425">
        <v>53431</v>
      </c>
      <c r="B11795" s="12">
        <v>104</v>
      </c>
      <c r="C11795" s="436">
        <v>6.6000000000000005</v>
      </c>
    </row>
    <row r="11796" spans="1:3" x14ac:dyDescent="0.3">
      <c r="A11796" s="425">
        <v>53432</v>
      </c>
      <c r="B11796" s="12">
        <v>105</v>
      </c>
      <c r="C11796" s="436">
        <v>8.3999999999999986</v>
      </c>
    </row>
    <row r="11797" spans="1:3" x14ac:dyDescent="0.3">
      <c r="A11797" s="425">
        <v>53433</v>
      </c>
      <c r="B11797" s="12">
        <v>106</v>
      </c>
      <c r="C11797" s="436">
        <v>47.599999999999994</v>
      </c>
    </row>
    <row r="11798" spans="1:3" x14ac:dyDescent="0.3">
      <c r="A11798" s="425">
        <v>53434</v>
      </c>
      <c r="B11798" s="12">
        <v>107</v>
      </c>
      <c r="C11798" s="436">
        <v>0</v>
      </c>
    </row>
    <row r="11799" spans="1:3" x14ac:dyDescent="0.3">
      <c r="A11799" s="425">
        <v>53435</v>
      </c>
      <c r="B11799" s="12">
        <v>108</v>
      </c>
      <c r="C11799" s="436">
        <v>0</v>
      </c>
    </row>
    <row r="11800" spans="1:3" x14ac:dyDescent="0.3">
      <c r="A11800" s="425">
        <v>53436</v>
      </c>
      <c r="B11800" s="12">
        <v>109</v>
      </c>
      <c r="C11800" s="436">
        <v>7.6000000000000014</v>
      </c>
    </row>
    <row r="11801" spans="1:3" x14ac:dyDescent="0.3">
      <c r="A11801" s="425">
        <v>53437</v>
      </c>
      <c r="B11801" s="12">
        <v>110</v>
      </c>
      <c r="C11801" s="436">
        <v>5.6000000000000014</v>
      </c>
    </row>
    <row r="11802" spans="1:3" x14ac:dyDescent="0.3">
      <c r="A11802" s="425">
        <v>53438</v>
      </c>
      <c r="B11802" s="12">
        <v>111</v>
      </c>
      <c r="C11802" s="436">
        <v>0.4</v>
      </c>
    </row>
    <row r="11803" spans="1:3" x14ac:dyDescent="0.3">
      <c r="A11803" s="425">
        <v>53439</v>
      </c>
      <c r="B11803" s="12">
        <v>112</v>
      </c>
      <c r="C11803" s="436">
        <v>3.0000000000000004</v>
      </c>
    </row>
    <row r="11804" spans="1:3" x14ac:dyDescent="0.3">
      <c r="A11804" s="425">
        <v>53440</v>
      </c>
      <c r="B11804" s="12">
        <v>113</v>
      </c>
      <c r="C11804" s="436">
        <v>11.2</v>
      </c>
    </row>
    <row r="11805" spans="1:3" x14ac:dyDescent="0.3">
      <c r="A11805" s="425">
        <v>53441</v>
      </c>
      <c r="B11805" s="12">
        <v>114</v>
      </c>
      <c r="C11805" s="436">
        <v>0.2</v>
      </c>
    </row>
    <row r="11806" spans="1:3" x14ac:dyDescent="0.3">
      <c r="A11806" s="425">
        <v>53442</v>
      </c>
      <c r="B11806" s="12">
        <v>115</v>
      </c>
      <c r="C11806" s="436">
        <v>39.199999999999996</v>
      </c>
    </row>
    <row r="11807" spans="1:3" x14ac:dyDescent="0.3">
      <c r="A11807" s="425">
        <v>53443</v>
      </c>
      <c r="B11807" s="12">
        <v>116</v>
      </c>
      <c r="C11807" s="436">
        <v>65.2</v>
      </c>
    </row>
    <row r="11808" spans="1:3" x14ac:dyDescent="0.3">
      <c r="A11808" s="425">
        <v>53444</v>
      </c>
      <c r="B11808" s="12">
        <v>117</v>
      </c>
      <c r="C11808" s="436">
        <v>0</v>
      </c>
    </row>
    <row r="11809" spans="1:3" x14ac:dyDescent="0.3">
      <c r="A11809" s="425">
        <v>53445</v>
      </c>
      <c r="B11809" s="12">
        <v>118</v>
      </c>
      <c r="C11809" s="436">
        <v>3.2</v>
      </c>
    </row>
    <row r="11810" spans="1:3" x14ac:dyDescent="0.3">
      <c r="A11810" s="425">
        <v>53446</v>
      </c>
      <c r="B11810" s="12">
        <v>119</v>
      </c>
      <c r="C11810" s="436">
        <v>0</v>
      </c>
    </row>
    <row r="11811" spans="1:3" x14ac:dyDescent="0.3">
      <c r="A11811" s="425">
        <v>53447</v>
      </c>
      <c r="B11811" s="12">
        <v>120</v>
      </c>
      <c r="C11811" s="436">
        <v>1.5999999999999999</v>
      </c>
    </row>
    <row r="11812" spans="1:3" x14ac:dyDescent="0.3">
      <c r="A11812" s="425">
        <v>53448</v>
      </c>
      <c r="B11812" s="12">
        <v>121</v>
      </c>
      <c r="C11812" s="436">
        <v>0</v>
      </c>
    </row>
    <row r="11813" spans="1:3" x14ac:dyDescent="0.3">
      <c r="A11813" s="425">
        <v>53449</v>
      </c>
      <c r="B11813" s="12">
        <v>122</v>
      </c>
      <c r="C11813" s="436">
        <v>29.8</v>
      </c>
    </row>
    <row r="11814" spans="1:3" x14ac:dyDescent="0.3">
      <c r="A11814" s="425">
        <v>53450</v>
      </c>
      <c r="B11814" s="12">
        <v>123</v>
      </c>
      <c r="C11814" s="436">
        <v>11.999999999999996</v>
      </c>
    </row>
    <row r="11815" spans="1:3" x14ac:dyDescent="0.3">
      <c r="A11815" s="425">
        <v>53451</v>
      </c>
      <c r="B11815" s="12">
        <v>124</v>
      </c>
      <c r="C11815" s="436">
        <v>0.2</v>
      </c>
    </row>
    <row r="11816" spans="1:3" x14ac:dyDescent="0.3">
      <c r="A11816" s="425">
        <v>53452</v>
      </c>
      <c r="B11816" s="12">
        <v>125</v>
      </c>
      <c r="C11816" s="436">
        <v>0</v>
      </c>
    </row>
    <row r="11817" spans="1:3" x14ac:dyDescent="0.3">
      <c r="A11817" s="425">
        <v>53453</v>
      </c>
      <c r="B11817" s="12">
        <v>126</v>
      </c>
      <c r="C11817" s="436">
        <v>0</v>
      </c>
    </row>
    <row r="11818" spans="1:3" x14ac:dyDescent="0.3">
      <c r="A11818" s="425">
        <v>53454</v>
      </c>
      <c r="B11818" s="12">
        <v>127</v>
      </c>
      <c r="C11818" s="436">
        <v>43.074782608695656</v>
      </c>
    </row>
    <row r="11819" spans="1:3" x14ac:dyDescent="0.3">
      <c r="A11819" s="425">
        <v>53455</v>
      </c>
      <c r="B11819" s="12">
        <v>128</v>
      </c>
      <c r="C11819" s="436">
        <v>100.352</v>
      </c>
    </row>
    <row r="11820" spans="1:3" x14ac:dyDescent="0.3">
      <c r="A11820" s="425">
        <v>53456</v>
      </c>
      <c r="B11820" s="12">
        <v>129</v>
      </c>
      <c r="C11820" s="436">
        <v>0</v>
      </c>
    </row>
    <row r="11821" spans="1:3" x14ac:dyDescent="0.3">
      <c r="A11821" s="425">
        <v>53457</v>
      </c>
      <c r="B11821" s="12">
        <v>130</v>
      </c>
      <c r="C11821" s="436">
        <v>26.46</v>
      </c>
    </row>
    <row r="11822" spans="1:3" x14ac:dyDescent="0.3">
      <c r="A11822" s="425">
        <v>53458</v>
      </c>
      <c r="B11822" s="12">
        <v>131</v>
      </c>
      <c r="C11822" s="436">
        <v>0</v>
      </c>
    </row>
    <row r="11823" spans="1:3" x14ac:dyDescent="0.3">
      <c r="A11823" s="425">
        <v>53459</v>
      </c>
      <c r="B11823" s="12">
        <v>132</v>
      </c>
      <c r="C11823" s="436">
        <v>11.76</v>
      </c>
    </row>
    <row r="11824" spans="1:3" x14ac:dyDescent="0.3">
      <c r="A11824" s="425">
        <v>53460</v>
      </c>
      <c r="B11824" s="12">
        <v>133</v>
      </c>
      <c r="C11824" s="436">
        <v>0</v>
      </c>
    </row>
    <row r="11825" spans="1:3" x14ac:dyDescent="0.3">
      <c r="A11825" s="425">
        <v>53461</v>
      </c>
      <c r="B11825" s="12">
        <v>134</v>
      </c>
      <c r="C11825" s="436">
        <v>0</v>
      </c>
    </row>
    <row r="11826" spans="1:3" x14ac:dyDescent="0.3">
      <c r="A11826" s="425">
        <v>53462</v>
      </c>
      <c r="B11826" s="12">
        <v>135</v>
      </c>
      <c r="C11826" s="436">
        <v>29.89</v>
      </c>
    </row>
    <row r="11827" spans="1:3" x14ac:dyDescent="0.3">
      <c r="A11827" s="425">
        <v>53463</v>
      </c>
      <c r="B11827" s="12">
        <v>136</v>
      </c>
      <c r="C11827" s="436">
        <v>15.68</v>
      </c>
    </row>
    <row r="11828" spans="1:3" x14ac:dyDescent="0.3">
      <c r="A11828" s="425">
        <v>53464</v>
      </c>
      <c r="B11828" s="12">
        <v>137</v>
      </c>
      <c r="C11828" s="436">
        <v>0</v>
      </c>
    </row>
    <row r="11829" spans="1:3" x14ac:dyDescent="0.3">
      <c r="A11829" s="425">
        <v>53465</v>
      </c>
      <c r="B11829" s="12">
        <v>138</v>
      </c>
      <c r="C11829" s="436">
        <v>13.72</v>
      </c>
    </row>
    <row r="11830" spans="1:3" x14ac:dyDescent="0.3">
      <c r="A11830" s="425">
        <v>53466</v>
      </c>
      <c r="B11830" s="12">
        <v>139</v>
      </c>
      <c r="C11830" s="436">
        <v>0</v>
      </c>
    </row>
    <row r="11831" spans="1:3" x14ac:dyDescent="0.3">
      <c r="A11831" s="425">
        <v>53467</v>
      </c>
      <c r="B11831" s="12">
        <v>140</v>
      </c>
      <c r="C11831" s="436">
        <v>0</v>
      </c>
    </row>
    <row r="11832" spans="1:3" x14ac:dyDescent="0.3">
      <c r="A11832" s="425">
        <v>53468</v>
      </c>
      <c r="B11832" s="12">
        <v>141</v>
      </c>
      <c r="C11832" s="436">
        <v>3.92</v>
      </c>
    </row>
    <row r="11833" spans="1:3" x14ac:dyDescent="0.3">
      <c r="A11833" s="425">
        <v>53469</v>
      </c>
      <c r="B11833" s="12">
        <v>142</v>
      </c>
      <c r="C11833" s="436">
        <v>52.92</v>
      </c>
    </row>
    <row r="11834" spans="1:3" x14ac:dyDescent="0.3">
      <c r="A11834" s="425">
        <v>53470</v>
      </c>
      <c r="B11834" s="12">
        <v>143</v>
      </c>
      <c r="C11834" s="436">
        <v>0</v>
      </c>
    </row>
    <row r="11835" spans="1:3" x14ac:dyDescent="0.3">
      <c r="A11835" s="425">
        <v>53471</v>
      </c>
      <c r="B11835" s="12">
        <v>144</v>
      </c>
      <c r="C11835" s="436">
        <v>5.39</v>
      </c>
    </row>
    <row r="11836" spans="1:3" x14ac:dyDescent="0.3">
      <c r="A11836" s="425">
        <v>53472</v>
      </c>
      <c r="B11836" s="12">
        <v>145</v>
      </c>
      <c r="C11836" s="436">
        <v>0</v>
      </c>
    </row>
    <row r="11837" spans="1:3" x14ac:dyDescent="0.3">
      <c r="A11837" s="425">
        <v>53473</v>
      </c>
      <c r="B11837" s="12">
        <v>146</v>
      </c>
      <c r="C11837" s="436">
        <v>1.5680000000000001</v>
      </c>
    </row>
    <row r="11838" spans="1:3" x14ac:dyDescent="0.3">
      <c r="A11838" s="425">
        <v>53474</v>
      </c>
      <c r="B11838" s="12">
        <v>147</v>
      </c>
      <c r="C11838" s="436">
        <v>5.194</v>
      </c>
    </row>
    <row r="11839" spans="1:3" x14ac:dyDescent="0.3">
      <c r="A11839" s="425">
        <v>53475</v>
      </c>
      <c r="B11839" s="12">
        <v>148</v>
      </c>
      <c r="C11839" s="436">
        <v>3.1360000000000001</v>
      </c>
    </row>
    <row r="11840" spans="1:3" x14ac:dyDescent="0.3">
      <c r="A11840" s="425">
        <v>53476</v>
      </c>
      <c r="B11840" s="12">
        <v>149</v>
      </c>
      <c r="C11840" s="436">
        <v>14.7</v>
      </c>
    </row>
    <row r="11841" spans="1:3" x14ac:dyDescent="0.3">
      <c r="A11841" s="425">
        <v>53477</v>
      </c>
      <c r="B11841" s="12">
        <v>150</v>
      </c>
      <c r="C11841" s="436">
        <v>0</v>
      </c>
    </row>
    <row r="11842" spans="1:3" x14ac:dyDescent="0.3">
      <c r="A11842" s="425">
        <v>53478</v>
      </c>
      <c r="B11842" s="12">
        <v>151</v>
      </c>
      <c r="C11842" s="436">
        <v>0</v>
      </c>
    </row>
    <row r="11843" spans="1:3" x14ac:dyDescent="0.3">
      <c r="A11843" s="425">
        <v>53479</v>
      </c>
      <c r="B11843" s="12">
        <v>152</v>
      </c>
      <c r="C11843" s="436">
        <v>16.66</v>
      </c>
    </row>
    <row r="11844" spans="1:3" x14ac:dyDescent="0.3">
      <c r="A11844" s="425">
        <v>53480</v>
      </c>
      <c r="B11844" s="12">
        <v>153</v>
      </c>
      <c r="C11844" s="436">
        <v>2.4500000000000002</v>
      </c>
    </row>
    <row r="11845" spans="1:3" x14ac:dyDescent="0.3">
      <c r="A11845" s="425">
        <v>53481</v>
      </c>
      <c r="B11845" s="12">
        <v>154</v>
      </c>
      <c r="C11845" s="436">
        <v>5.194</v>
      </c>
    </row>
    <row r="11846" spans="1:3" x14ac:dyDescent="0.3">
      <c r="A11846" s="425">
        <v>53482</v>
      </c>
      <c r="B11846" s="12">
        <v>155</v>
      </c>
      <c r="C11846" s="436">
        <v>0</v>
      </c>
    </row>
    <row r="11847" spans="1:3" x14ac:dyDescent="0.3">
      <c r="A11847" s="425">
        <v>53483</v>
      </c>
      <c r="B11847" s="12">
        <v>156</v>
      </c>
      <c r="C11847" s="436">
        <v>0</v>
      </c>
    </row>
    <row r="11848" spans="1:3" x14ac:dyDescent="0.3">
      <c r="A11848" s="425">
        <v>53484</v>
      </c>
      <c r="B11848" s="12">
        <v>157</v>
      </c>
      <c r="C11848" s="436">
        <v>3.1360000000000001</v>
      </c>
    </row>
    <row r="11849" spans="1:3" x14ac:dyDescent="0.3">
      <c r="A11849" s="425">
        <v>53485</v>
      </c>
      <c r="B11849" s="12">
        <v>158</v>
      </c>
      <c r="C11849" s="436">
        <v>32.83</v>
      </c>
    </row>
    <row r="11850" spans="1:3" x14ac:dyDescent="0.3">
      <c r="A11850" s="425">
        <v>53486</v>
      </c>
      <c r="B11850" s="12">
        <v>159</v>
      </c>
      <c r="C11850" s="436">
        <v>0</v>
      </c>
    </row>
    <row r="11851" spans="1:3" x14ac:dyDescent="0.3">
      <c r="A11851" s="425">
        <v>53487</v>
      </c>
      <c r="B11851" s="12">
        <v>160</v>
      </c>
      <c r="C11851" s="436">
        <v>7.35</v>
      </c>
    </row>
    <row r="11852" spans="1:3" x14ac:dyDescent="0.3">
      <c r="A11852" s="425">
        <v>53488</v>
      </c>
      <c r="B11852" s="12">
        <v>161</v>
      </c>
      <c r="C11852" s="436">
        <v>0</v>
      </c>
    </row>
    <row r="11853" spans="1:3" x14ac:dyDescent="0.3">
      <c r="A11853" s="425">
        <v>53489</v>
      </c>
      <c r="B11853" s="12">
        <v>162</v>
      </c>
      <c r="C11853" s="436">
        <v>17.738</v>
      </c>
    </row>
    <row r="11854" spans="1:3" x14ac:dyDescent="0.3">
      <c r="A11854" s="425">
        <v>53490</v>
      </c>
      <c r="B11854" s="12">
        <v>163</v>
      </c>
      <c r="C11854" s="436">
        <v>0</v>
      </c>
    </row>
    <row r="11855" spans="1:3" x14ac:dyDescent="0.3">
      <c r="A11855" s="425">
        <v>53491</v>
      </c>
      <c r="B11855" s="12">
        <v>164</v>
      </c>
      <c r="C11855" s="436">
        <v>15.739534883720927</v>
      </c>
    </row>
    <row r="11856" spans="1:3" x14ac:dyDescent="0.3">
      <c r="A11856" s="425">
        <v>53492</v>
      </c>
      <c r="B11856" s="12">
        <v>165</v>
      </c>
      <c r="C11856" s="436">
        <v>15.400000000000002</v>
      </c>
    </row>
    <row r="11857" spans="1:3" x14ac:dyDescent="0.3">
      <c r="A11857" s="425">
        <v>53493</v>
      </c>
      <c r="B11857" s="12">
        <v>166</v>
      </c>
      <c r="C11857" s="436">
        <v>5.0000000000000018</v>
      </c>
    </row>
    <row r="11858" spans="1:3" x14ac:dyDescent="0.3">
      <c r="A11858" s="425">
        <v>53494</v>
      </c>
      <c r="B11858" s="12">
        <v>167</v>
      </c>
      <c r="C11858" s="436">
        <v>0.2</v>
      </c>
    </row>
    <row r="11859" spans="1:3" x14ac:dyDescent="0.3">
      <c r="A11859" s="425">
        <v>53495</v>
      </c>
      <c r="B11859" s="12">
        <v>168</v>
      </c>
      <c r="C11859" s="436">
        <v>25.599999999999998</v>
      </c>
    </row>
    <row r="11860" spans="1:3" x14ac:dyDescent="0.3">
      <c r="A11860" s="425">
        <v>53496</v>
      </c>
      <c r="B11860" s="12">
        <v>169</v>
      </c>
      <c r="C11860" s="436">
        <v>4.0000000000000009</v>
      </c>
    </row>
    <row r="11861" spans="1:3" x14ac:dyDescent="0.3">
      <c r="A11861" s="425">
        <v>53497</v>
      </c>
      <c r="B11861" s="12">
        <v>170</v>
      </c>
      <c r="C11861" s="436">
        <v>0.8</v>
      </c>
    </row>
    <row r="11862" spans="1:3" x14ac:dyDescent="0.3">
      <c r="A11862" s="425">
        <v>53498</v>
      </c>
      <c r="B11862" s="12">
        <v>171</v>
      </c>
      <c r="C11862" s="436">
        <v>2.4000000000000004</v>
      </c>
    </row>
    <row r="11863" spans="1:3" x14ac:dyDescent="0.3">
      <c r="A11863" s="425">
        <v>53499</v>
      </c>
      <c r="B11863" s="12">
        <v>172</v>
      </c>
      <c r="C11863" s="436">
        <v>10.599999999999998</v>
      </c>
    </row>
    <row r="11864" spans="1:3" x14ac:dyDescent="0.3">
      <c r="A11864" s="425">
        <v>53500</v>
      </c>
      <c r="B11864" s="12">
        <v>173</v>
      </c>
      <c r="C11864" s="436">
        <v>1.4</v>
      </c>
    </row>
    <row r="11865" spans="1:3" x14ac:dyDescent="0.3">
      <c r="A11865" s="425">
        <v>53501</v>
      </c>
      <c r="B11865" s="12">
        <v>174</v>
      </c>
      <c r="C11865" s="436">
        <v>0</v>
      </c>
    </row>
    <row r="11866" spans="1:3" x14ac:dyDescent="0.3">
      <c r="A11866" s="425">
        <v>53502</v>
      </c>
      <c r="B11866" s="12">
        <v>175</v>
      </c>
      <c r="C11866" s="436">
        <v>2.2000000000000002</v>
      </c>
    </row>
    <row r="11867" spans="1:3" x14ac:dyDescent="0.3">
      <c r="A11867" s="425">
        <v>53503</v>
      </c>
      <c r="B11867" s="12">
        <v>176</v>
      </c>
      <c r="C11867" s="436">
        <v>8.1999999999999993</v>
      </c>
    </row>
    <row r="11868" spans="1:3" x14ac:dyDescent="0.3">
      <c r="A11868" s="425">
        <v>53504</v>
      </c>
      <c r="B11868" s="12">
        <v>177</v>
      </c>
      <c r="C11868" s="436">
        <v>6.400000000000003</v>
      </c>
    </row>
    <row r="11869" spans="1:3" x14ac:dyDescent="0.3">
      <c r="A11869" s="425">
        <v>53505</v>
      </c>
      <c r="B11869" s="12">
        <v>178</v>
      </c>
      <c r="C11869" s="436">
        <v>0</v>
      </c>
    </row>
    <row r="11870" spans="1:3" x14ac:dyDescent="0.3">
      <c r="A11870" s="425">
        <v>53506</v>
      </c>
      <c r="B11870" s="12">
        <v>179</v>
      </c>
      <c r="C11870" s="436">
        <v>0.8</v>
      </c>
    </row>
    <row r="11871" spans="1:3" x14ac:dyDescent="0.3">
      <c r="A11871" s="425">
        <v>53507</v>
      </c>
      <c r="B11871" s="12">
        <v>180</v>
      </c>
      <c r="C11871" s="436">
        <v>0.2</v>
      </c>
    </row>
    <row r="11872" spans="1:3" x14ac:dyDescent="0.3">
      <c r="A11872" s="425">
        <v>53508</v>
      </c>
      <c r="B11872" s="12">
        <v>181</v>
      </c>
      <c r="C11872" s="436">
        <v>22</v>
      </c>
    </row>
    <row r="11873" spans="1:3" x14ac:dyDescent="0.3">
      <c r="A11873" s="425">
        <v>53509</v>
      </c>
      <c r="B11873" s="12">
        <v>182</v>
      </c>
      <c r="C11873" s="436">
        <v>0.2</v>
      </c>
    </row>
    <row r="11874" spans="1:3" x14ac:dyDescent="0.3">
      <c r="A11874" s="425">
        <v>53510</v>
      </c>
      <c r="B11874" s="12">
        <v>183</v>
      </c>
      <c r="C11874" s="436">
        <v>38.400000000000006</v>
      </c>
    </row>
    <row r="11875" spans="1:3" x14ac:dyDescent="0.3">
      <c r="A11875" s="425">
        <v>53511</v>
      </c>
      <c r="B11875" s="12">
        <v>184</v>
      </c>
      <c r="C11875" s="436">
        <v>55.2</v>
      </c>
    </row>
    <row r="11876" spans="1:3" x14ac:dyDescent="0.3">
      <c r="A11876" s="425">
        <v>53512</v>
      </c>
      <c r="B11876" s="12">
        <v>185</v>
      </c>
      <c r="C11876" s="436">
        <v>0.60000000000000009</v>
      </c>
    </row>
    <row r="11877" spans="1:3" x14ac:dyDescent="0.3">
      <c r="A11877" s="425">
        <v>53513</v>
      </c>
      <c r="B11877" s="12">
        <v>186</v>
      </c>
      <c r="C11877" s="436">
        <v>3.0000000000000004</v>
      </c>
    </row>
    <row r="11878" spans="1:3" x14ac:dyDescent="0.3">
      <c r="A11878" s="425">
        <v>53514</v>
      </c>
      <c r="B11878" s="12">
        <v>187</v>
      </c>
      <c r="C11878" s="436">
        <v>3.2000000000000011</v>
      </c>
    </row>
    <row r="11879" spans="1:3" x14ac:dyDescent="0.3">
      <c r="A11879" s="425">
        <v>53515</v>
      </c>
      <c r="B11879" s="12">
        <v>188</v>
      </c>
      <c r="C11879" s="436">
        <v>1.6</v>
      </c>
    </row>
    <row r="11880" spans="1:3" x14ac:dyDescent="0.3">
      <c r="A11880" s="425">
        <v>53516</v>
      </c>
      <c r="B11880" s="12">
        <v>189</v>
      </c>
      <c r="C11880" s="436">
        <v>23</v>
      </c>
    </row>
    <row r="11881" spans="1:3" x14ac:dyDescent="0.3">
      <c r="A11881" s="425">
        <v>53517</v>
      </c>
      <c r="B11881" s="12">
        <v>190</v>
      </c>
      <c r="C11881" s="436">
        <v>8.2000000000000011</v>
      </c>
    </row>
    <row r="11882" spans="1:3" x14ac:dyDescent="0.3">
      <c r="A11882" s="425">
        <v>53518</v>
      </c>
      <c r="B11882" s="12">
        <v>191</v>
      </c>
      <c r="C11882" s="436">
        <v>6.2000000000000028</v>
      </c>
    </row>
    <row r="11883" spans="1:3" x14ac:dyDescent="0.3">
      <c r="A11883" s="425">
        <v>53519</v>
      </c>
      <c r="B11883" s="12">
        <v>192</v>
      </c>
      <c r="C11883" s="436">
        <v>3.2000000000000006</v>
      </c>
    </row>
    <row r="11884" spans="1:3" x14ac:dyDescent="0.3">
      <c r="A11884" s="425">
        <v>53520</v>
      </c>
      <c r="B11884" s="12">
        <v>193</v>
      </c>
      <c r="C11884" s="436">
        <v>9.5999999999999979</v>
      </c>
    </row>
    <row r="11885" spans="1:3" x14ac:dyDescent="0.3">
      <c r="A11885" s="425">
        <v>53521</v>
      </c>
      <c r="B11885" s="12">
        <v>194</v>
      </c>
      <c r="C11885" s="436">
        <v>26.599999999999991</v>
      </c>
    </row>
    <row r="11886" spans="1:3" x14ac:dyDescent="0.3">
      <c r="A11886" s="425">
        <v>53522</v>
      </c>
      <c r="B11886" s="12">
        <v>195</v>
      </c>
      <c r="C11886" s="436">
        <v>16.199999999999992</v>
      </c>
    </row>
    <row r="11887" spans="1:3" x14ac:dyDescent="0.3">
      <c r="A11887" s="425">
        <v>53523</v>
      </c>
      <c r="B11887" s="12">
        <v>196</v>
      </c>
      <c r="C11887" s="436">
        <v>4</v>
      </c>
    </row>
    <row r="11888" spans="1:3" x14ac:dyDescent="0.3">
      <c r="A11888" s="425">
        <v>53524</v>
      </c>
      <c r="B11888" s="12">
        <v>197</v>
      </c>
      <c r="C11888" s="436">
        <v>6.2000000000000028</v>
      </c>
    </row>
    <row r="11889" spans="1:3" x14ac:dyDescent="0.3">
      <c r="A11889" s="425">
        <v>53525</v>
      </c>
      <c r="B11889" s="12">
        <v>198</v>
      </c>
      <c r="C11889" s="436">
        <v>0</v>
      </c>
    </row>
    <row r="11890" spans="1:3" x14ac:dyDescent="0.3">
      <c r="A11890" s="425">
        <v>53526</v>
      </c>
      <c r="B11890" s="12">
        <v>199</v>
      </c>
      <c r="C11890" s="436">
        <v>0.4</v>
      </c>
    </row>
    <row r="11891" spans="1:3" x14ac:dyDescent="0.3">
      <c r="A11891" s="425">
        <v>53527</v>
      </c>
      <c r="B11891" s="12">
        <v>200</v>
      </c>
      <c r="C11891" s="436">
        <v>23.4</v>
      </c>
    </row>
    <row r="11892" spans="1:3" x14ac:dyDescent="0.3">
      <c r="A11892" s="425">
        <v>53528</v>
      </c>
      <c r="B11892" s="12">
        <v>201</v>
      </c>
      <c r="C11892" s="436">
        <v>46.400000000000013</v>
      </c>
    </row>
    <row r="11893" spans="1:3" x14ac:dyDescent="0.3">
      <c r="A11893" s="425">
        <v>53529</v>
      </c>
      <c r="B11893" s="12">
        <v>202</v>
      </c>
      <c r="C11893" s="436">
        <v>0</v>
      </c>
    </row>
    <row r="11894" spans="1:3" x14ac:dyDescent="0.3">
      <c r="A11894" s="425">
        <v>53530</v>
      </c>
      <c r="B11894" s="12">
        <v>203</v>
      </c>
      <c r="C11894" s="436">
        <v>0.8</v>
      </c>
    </row>
    <row r="11895" spans="1:3" x14ac:dyDescent="0.3">
      <c r="A11895" s="425">
        <v>53531</v>
      </c>
      <c r="B11895" s="12">
        <v>204</v>
      </c>
      <c r="C11895" s="436">
        <v>0</v>
      </c>
    </row>
    <row r="11896" spans="1:3" x14ac:dyDescent="0.3">
      <c r="A11896" s="425">
        <v>53532</v>
      </c>
      <c r="B11896" s="12">
        <v>205</v>
      </c>
      <c r="C11896" s="436">
        <v>0</v>
      </c>
    </row>
    <row r="11897" spans="1:3" x14ac:dyDescent="0.3">
      <c r="A11897" s="425">
        <v>53533</v>
      </c>
      <c r="B11897" s="12">
        <v>206</v>
      </c>
      <c r="C11897" s="436">
        <v>72.800000000000026</v>
      </c>
    </row>
    <row r="11898" spans="1:3" x14ac:dyDescent="0.3">
      <c r="A11898" s="425">
        <v>53534</v>
      </c>
      <c r="B11898" s="12">
        <v>207</v>
      </c>
      <c r="C11898" s="436">
        <v>0.60000000000000009</v>
      </c>
    </row>
    <row r="11899" spans="1:3" x14ac:dyDescent="0.3">
      <c r="A11899" s="425">
        <v>53535</v>
      </c>
      <c r="B11899" s="12">
        <v>208</v>
      </c>
      <c r="C11899" s="436">
        <v>0</v>
      </c>
    </row>
    <row r="11900" spans="1:3" x14ac:dyDescent="0.3">
      <c r="A11900" s="425">
        <v>53536</v>
      </c>
      <c r="B11900" s="12">
        <v>209</v>
      </c>
      <c r="C11900" s="436">
        <v>0</v>
      </c>
    </row>
    <row r="11901" spans="1:3" x14ac:dyDescent="0.3">
      <c r="A11901" s="425">
        <v>53537</v>
      </c>
      <c r="B11901" s="12">
        <v>210</v>
      </c>
      <c r="C11901" s="436">
        <v>1.8</v>
      </c>
    </row>
    <row r="11902" spans="1:3" x14ac:dyDescent="0.3">
      <c r="A11902" s="425">
        <v>53538</v>
      </c>
      <c r="B11902" s="12">
        <v>211</v>
      </c>
      <c r="C11902" s="436">
        <v>8</v>
      </c>
    </row>
    <row r="11903" spans="1:3" x14ac:dyDescent="0.3">
      <c r="A11903" s="425">
        <v>53539</v>
      </c>
      <c r="B11903" s="12">
        <v>212</v>
      </c>
      <c r="C11903" s="436">
        <v>1</v>
      </c>
    </row>
    <row r="11904" spans="1:3" x14ac:dyDescent="0.3">
      <c r="A11904" s="425">
        <v>53540</v>
      </c>
      <c r="B11904" s="12">
        <v>213</v>
      </c>
      <c r="C11904" s="436">
        <v>5.4</v>
      </c>
    </row>
    <row r="11905" spans="1:3" x14ac:dyDescent="0.3">
      <c r="A11905" s="425">
        <v>53541</v>
      </c>
      <c r="B11905" s="12">
        <v>214</v>
      </c>
      <c r="C11905" s="436">
        <v>2.8</v>
      </c>
    </row>
    <row r="11906" spans="1:3" x14ac:dyDescent="0.3">
      <c r="A11906" s="425">
        <v>53542</v>
      </c>
      <c r="B11906" s="12">
        <v>215</v>
      </c>
      <c r="C11906" s="436">
        <v>12.4</v>
      </c>
    </row>
    <row r="11907" spans="1:3" x14ac:dyDescent="0.3">
      <c r="A11907" s="425">
        <v>53543</v>
      </c>
      <c r="B11907" s="12">
        <v>216</v>
      </c>
      <c r="C11907" s="436">
        <v>14.599999999999998</v>
      </c>
    </row>
    <row r="11908" spans="1:3" x14ac:dyDescent="0.3">
      <c r="A11908" s="425">
        <v>53544</v>
      </c>
      <c r="B11908" s="12">
        <v>217</v>
      </c>
      <c r="C11908" s="436">
        <v>0.2</v>
      </c>
    </row>
    <row r="11909" spans="1:3" x14ac:dyDescent="0.3">
      <c r="A11909" s="425">
        <v>53545</v>
      </c>
      <c r="B11909" s="12">
        <v>218</v>
      </c>
      <c r="C11909" s="436">
        <v>0.8</v>
      </c>
    </row>
    <row r="11910" spans="1:3" x14ac:dyDescent="0.3">
      <c r="A11910" s="425">
        <v>53546</v>
      </c>
      <c r="B11910" s="12">
        <v>219</v>
      </c>
      <c r="C11910" s="436">
        <v>0</v>
      </c>
    </row>
    <row r="11911" spans="1:3" x14ac:dyDescent="0.3">
      <c r="A11911" s="425">
        <v>53547</v>
      </c>
      <c r="B11911" s="12">
        <v>220</v>
      </c>
      <c r="C11911" s="436">
        <v>0.2</v>
      </c>
    </row>
    <row r="11912" spans="1:3" x14ac:dyDescent="0.3">
      <c r="A11912" s="425">
        <v>53548</v>
      </c>
      <c r="B11912" s="12">
        <v>221</v>
      </c>
      <c r="C11912" s="436">
        <v>0</v>
      </c>
    </row>
    <row r="11913" spans="1:3" x14ac:dyDescent="0.3">
      <c r="A11913" s="425">
        <v>53549</v>
      </c>
      <c r="B11913" s="12">
        <v>222</v>
      </c>
      <c r="C11913" s="436">
        <v>0</v>
      </c>
    </row>
    <row r="11914" spans="1:3" x14ac:dyDescent="0.3">
      <c r="A11914" s="425">
        <v>53550</v>
      </c>
      <c r="B11914" s="12">
        <v>223</v>
      </c>
      <c r="C11914" s="436">
        <v>0.8</v>
      </c>
    </row>
    <row r="11915" spans="1:3" x14ac:dyDescent="0.3">
      <c r="A11915" s="425">
        <v>53551</v>
      </c>
      <c r="B11915" s="12">
        <v>224</v>
      </c>
      <c r="C11915" s="436">
        <v>0.2</v>
      </c>
    </row>
    <row r="11916" spans="1:3" x14ac:dyDescent="0.3">
      <c r="A11916" s="425">
        <v>53552</v>
      </c>
      <c r="B11916" s="12">
        <v>225</v>
      </c>
      <c r="C11916" s="436">
        <v>0</v>
      </c>
    </row>
    <row r="11917" spans="1:3" x14ac:dyDescent="0.3">
      <c r="A11917" s="425">
        <v>53553</v>
      </c>
      <c r="B11917" s="12">
        <v>226</v>
      </c>
      <c r="C11917" s="436">
        <v>0</v>
      </c>
    </row>
    <row r="11918" spans="1:3" x14ac:dyDescent="0.3">
      <c r="A11918" s="425">
        <v>53554</v>
      </c>
      <c r="B11918" s="12">
        <v>227</v>
      </c>
      <c r="C11918" s="436">
        <v>0</v>
      </c>
    </row>
    <row r="11919" spans="1:3" x14ac:dyDescent="0.3">
      <c r="A11919" s="425">
        <v>53555</v>
      </c>
      <c r="B11919" s="12">
        <v>228</v>
      </c>
      <c r="C11919" s="436">
        <v>3.4000000000000008</v>
      </c>
    </row>
    <row r="11920" spans="1:3" x14ac:dyDescent="0.3">
      <c r="A11920" s="425">
        <v>53556</v>
      </c>
      <c r="B11920" s="12">
        <v>229</v>
      </c>
      <c r="C11920" s="436">
        <v>0</v>
      </c>
    </row>
    <row r="11921" spans="1:3" x14ac:dyDescent="0.3">
      <c r="A11921" s="425">
        <v>53557</v>
      </c>
      <c r="B11921" s="12">
        <v>230</v>
      </c>
      <c r="C11921" s="436">
        <v>0</v>
      </c>
    </row>
    <row r="11922" spans="1:3" x14ac:dyDescent="0.3">
      <c r="A11922" s="425">
        <v>53558</v>
      </c>
      <c r="B11922" s="12">
        <v>231</v>
      </c>
      <c r="C11922" s="436">
        <v>0</v>
      </c>
    </row>
    <row r="11923" spans="1:3" x14ac:dyDescent="0.3">
      <c r="A11923" s="425">
        <v>53559</v>
      </c>
      <c r="B11923" s="12">
        <v>232</v>
      </c>
      <c r="C11923" s="436">
        <v>0</v>
      </c>
    </row>
    <row r="11924" spans="1:3" x14ac:dyDescent="0.3">
      <c r="A11924" s="425">
        <v>53560</v>
      </c>
      <c r="B11924" s="12">
        <v>233</v>
      </c>
      <c r="C11924" s="436">
        <v>0</v>
      </c>
    </row>
    <row r="11925" spans="1:3" x14ac:dyDescent="0.3">
      <c r="A11925" s="425">
        <v>53561</v>
      </c>
      <c r="B11925" s="12">
        <v>234</v>
      </c>
      <c r="C11925" s="436">
        <v>0.60000000000000009</v>
      </c>
    </row>
    <row r="11926" spans="1:3" x14ac:dyDescent="0.3">
      <c r="A11926" s="425">
        <v>53562</v>
      </c>
      <c r="B11926" s="12">
        <v>235</v>
      </c>
      <c r="C11926" s="436">
        <v>1.2</v>
      </c>
    </row>
    <row r="11927" spans="1:3" x14ac:dyDescent="0.3">
      <c r="A11927" s="425">
        <v>53563</v>
      </c>
      <c r="B11927" s="12">
        <v>236</v>
      </c>
      <c r="C11927" s="436">
        <v>0</v>
      </c>
    </row>
    <row r="11928" spans="1:3" x14ac:dyDescent="0.3">
      <c r="A11928" s="425">
        <v>53564</v>
      </c>
      <c r="B11928" s="12">
        <v>237</v>
      </c>
      <c r="C11928" s="436">
        <v>11.8</v>
      </c>
    </row>
    <row r="11929" spans="1:3" x14ac:dyDescent="0.3">
      <c r="A11929" s="425">
        <v>53565</v>
      </c>
      <c r="B11929" s="12">
        <v>238</v>
      </c>
      <c r="C11929" s="436">
        <v>25.999999999999986</v>
      </c>
    </row>
    <row r="11930" spans="1:3" x14ac:dyDescent="0.3">
      <c r="A11930" s="425">
        <v>53566</v>
      </c>
      <c r="B11930" s="12">
        <v>239</v>
      </c>
      <c r="C11930" s="436">
        <v>0</v>
      </c>
    </row>
    <row r="11931" spans="1:3" x14ac:dyDescent="0.3">
      <c r="A11931" s="425">
        <v>53567</v>
      </c>
      <c r="B11931" s="12">
        <v>240</v>
      </c>
      <c r="C11931" s="436">
        <v>1</v>
      </c>
    </row>
    <row r="11932" spans="1:3" x14ac:dyDescent="0.3">
      <c r="A11932" s="425">
        <v>53568</v>
      </c>
      <c r="B11932" s="12">
        <v>241</v>
      </c>
      <c r="C11932" s="436">
        <v>0</v>
      </c>
    </row>
    <row r="11933" spans="1:3" x14ac:dyDescent="0.3">
      <c r="A11933" s="425">
        <v>53569</v>
      </c>
      <c r="B11933" s="12">
        <v>242</v>
      </c>
      <c r="C11933" s="436">
        <v>1.2</v>
      </c>
    </row>
    <row r="11934" spans="1:3" x14ac:dyDescent="0.3">
      <c r="A11934" s="425">
        <v>53570</v>
      </c>
      <c r="B11934" s="12">
        <v>243</v>
      </c>
      <c r="C11934" s="436">
        <v>30.199999999999996</v>
      </c>
    </row>
    <row r="11935" spans="1:3" x14ac:dyDescent="0.3">
      <c r="A11935" s="425">
        <v>53571</v>
      </c>
      <c r="B11935" s="12">
        <v>244</v>
      </c>
      <c r="C11935" s="436">
        <v>42.6</v>
      </c>
    </row>
    <row r="11936" spans="1:3" x14ac:dyDescent="0.3">
      <c r="A11936" s="425">
        <v>53572</v>
      </c>
      <c r="B11936" s="12">
        <v>245</v>
      </c>
      <c r="C11936" s="436">
        <v>5.4</v>
      </c>
    </row>
    <row r="11937" spans="1:3" x14ac:dyDescent="0.3">
      <c r="A11937" s="425">
        <v>53573</v>
      </c>
      <c r="B11937" s="12">
        <v>246</v>
      </c>
      <c r="C11937" s="436">
        <v>0.2</v>
      </c>
    </row>
    <row r="11938" spans="1:3" x14ac:dyDescent="0.3">
      <c r="A11938" s="425">
        <v>53574</v>
      </c>
      <c r="B11938" s="12">
        <v>247</v>
      </c>
      <c r="C11938" s="436">
        <v>11.999999999999996</v>
      </c>
    </row>
    <row r="11939" spans="1:3" x14ac:dyDescent="0.3">
      <c r="A11939" s="425">
        <v>53575</v>
      </c>
      <c r="B11939" s="12">
        <v>248</v>
      </c>
      <c r="C11939" s="436">
        <v>0.2</v>
      </c>
    </row>
    <row r="11940" spans="1:3" x14ac:dyDescent="0.3">
      <c r="A11940" s="425">
        <v>53576</v>
      </c>
      <c r="B11940" s="12">
        <v>249</v>
      </c>
      <c r="C11940" s="436">
        <v>0.8</v>
      </c>
    </row>
    <row r="11941" spans="1:3" x14ac:dyDescent="0.3">
      <c r="A11941" s="425">
        <v>53577</v>
      </c>
      <c r="B11941" s="12">
        <v>250</v>
      </c>
      <c r="C11941" s="436">
        <v>35.600000000000009</v>
      </c>
    </row>
    <row r="11942" spans="1:3" x14ac:dyDescent="0.3">
      <c r="A11942" s="425">
        <v>53578</v>
      </c>
      <c r="B11942" s="12">
        <v>251</v>
      </c>
      <c r="C11942" s="436">
        <v>1.8</v>
      </c>
    </row>
    <row r="11943" spans="1:3" x14ac:dyDescent="0.3">
      <c r="A11943" s="425">
        <v>53579</v>
      </c>
      <c r="B11943" s="12">
        <v>252</v>
      </c>
      <c r="C11943" s="436">
        <v>0.8</v>
      </c>
    </row>
    <row r="11944" spans="1:3" x14ac:dyDescent="0.3">
      <c r="A11944" s="425">
        <v>53580</v>
      </c>
      <c r="B11944" s="12">
        <v>253</v>
      </c>
      <c r="C11944" s="436">
        <v>12.799999999999997</v>
      </c>
    </row>
    <row r="11945" spans="1:3" x14ac:dyDescent="0.3">
      <c r="A11945" s="425">
        <v>53581</v>
      </c>
      <c r="B11945" s="12">
        <v>254</v>
      </c>
      <c r="C11945" s="436">
        <v>4.4000000000000004</v>
      </c>
    </row>
    <row r="11946" spans="1:3" x14ac:dyDescent="0.3">
      <c r="A11946" s="425">
        <v>53582</v>
      </c>
      <c r="B11946" s="12">
        <v>255</v>
      </c>
      <c r="C11946" s="436">
        <v>0.6</v>
      </c>
    </row>
    <row r="11947" spans="1:3" x14ac:dyDescent="0.3">
      <c r="A11947" s="425">
        <v>53583</v>
      </c>
      <c r="B11947" s="12">
        <v>256</v>
      </c>
      <c r="C11947" s="436">
        <v>6.8000000000000016</v>
      </c>
    </row>
    <row r="11948" spans="1:3" x14ac:dyDescent="0.3">
      <c r="A11948" s="425">
        <v>53584</v>
      </c>
      <c r="B11948" s="12">
        <v>257</v>
      </c>
      <c r="C11948" s="436">
        <v>0</v>
      </c>
    </row>
    <row r="11949" spans="1:3" x14ac:dyDescent="0.3">
      <c r="A11949" s="425">
        <v>53585</v>
      </c>
      <c r="B11949" s="12">
        <v>258</v>
      </c>
      <c r="C11949" s="436">
        <v>3.4000000000000004</v>
      </c>
    </row>
    <row r="11950" spans="1:3" x14ac:dyDescent="0.3">
      <c r="A11950" s="425">
        <v>53586</v>
      </c>
      <c r="B11950" s="12">
        <v>259</v>
      </c>
      <c r="C11950" s="436">
        <v>0</v>
      </c>
    </row>
    <row r="11951" spans="1:3" x14ac:dyDescent="0.3">
      <c r="A11951" s="425">
        <v>53587</v>
      </c>
      <c r="B11951" s="12">
        <v>260</v>
      </c>
      <c r="C11951" s="436">
        <v>0</v>
      </c>
    </row>
    <row r="11952" spans="1:3" x14ac:dyDescent="0.3">
      <c r="A11952" s="425">
        <v>53588</v>
      </c>
      <c r="B11952" s="12">
        <v>261</v>
      </c>
      <c r="C11952" s="436">
        <v>0</v>
      </c>
    </row>
    <row r="11953" spans="1:3" x14ac:dyDescent="0.3">
      <c r="A11953" s="425">
        <v>53589</v>
      </c>
      <c r="B11953" s="12">
        <v>262</v>
      </c>
      <c r="C11953" s="436">
        <v>0</v>
      </c>
    </row>
    <row r="11954" spans="1:3" x14ac:dyDescent="0.3">
      <c r="A11954" s="425">
        <v>53590</v>
      </c>
      <c r="B11954" s="12">
        <v>263</v>
      </c>
      <c r="C11954" s="436">
        <v>0</v>
      </c>
    </row>
    <row r="11955" spans="1:3" x14ac:dyDescent="0.3">
      <c r="A11955" s="425">
        <v>53591</v>
      </c>
      <c r="B11955" s="12">
        <v>264</v>
      </c>
      <c r="C11955" s="436">
        <v>0.60000000000000009</v>
      </c>
    </row>
    <row r="11956" spans="1:3" x14ac:dyDescent="0.3">
      <c r="A11956" s="425">
        <v>53592</v>
      </c>
      <c r="B11956" s="12">
        <v>265</v>
      </c>
      <c r="C11956" s="436">
        <v>11.399999999999999</v>
      </c>
    </row>
    <row r="11957" spans="1:3" x14ac:dyDescent="0.3">
      <c r="A11957" s="425">
        <v>53593</v>
      </c>
      <c r="B11957" s="12">
        <v>266</v>
      </c>
      <c r="C11957" s="436">
        <v>73.8</v>
      </c>
    </row>
    <row r="11958" spans="1:3" x14ac:dyDescent="0.3">
      <c r="A11958" s="425">
        <v>53594</v>
      </c>
      <c r="B11958" s="12">
        <v>267</v>
      </c>
      <c r="C11958" s="436">
        <v>0</v>
      </c>
    </row>
    <row r="11959" spans="1:3" x14ac:dyDescent="0.3">
      <c r="A11959" s="425">
        <v>53595</v>
      </c>
      <c r="B11959" s="12">
        <v>268</v>
      </c>
      <c r="C11959" s="436">
        <v>0</v>
      </c>
    </row>
    <row r="11960" spans="1:3" x14ac:dyDescent="0.3">
      <c r="A11960" s="425">
        <v>53596</v>
      </c>
      <c r="B11960" s="12">
        <v>269</v>
      </c>
      <c r="C11960" s="436">
        <v>12.2</v>
      </c>
    </row>
    <row r="11961" spans="1:3" x14ac:dyDescent="0.3">
      <c r="A11961" s="425">
        <v>53597</v>
      </c>
      <c r="B11961" s="12">
        <v>270</v>
      </c>
      <c r="C11961" s="436">
        <v>0.2</v>
      </c>
    </row>
    <row r="11962" spans="1:3" x14ac:dyDescent="0.3">
      <c r="A11962" s="425">
        <v>53598</v>
      </c>
      <c r="B11962" s="12">
        <v>271</v>
      </c>
      <c r="C11962" s="436">
        <v>0</v>
      </c>
    </row>
    <row r="11963" spans="1:3" x14ac:dyDescent="0.3">
      <c r="A11963" s="425">
        <v>53599</v>
      </c>
      <c r="B11963" s="12">
        <v>272</v>
      </c>
      <c r="C11963" s="436">
        <v>0.8</v>
      </c>
    </row>
    <row r="11964" spans="1:3" x14ac:dyDescent="0.3">
      <c r="A11964" s="425">
        <v>53600</v>
      </c>
      <c r="B11964" s="12">
        <v>273</v>
      </c>
      <c r="C11964" s="436">
        <v>0.60000000000000009</v>
      </c>
    </row>
    <row r="11965" spans="1:3" x14ac:dyDescent="0.3">
      <c r="A11965" s="425">
        <v>53601</v>
      </c>
      <c r="B11965" s="12">
        <v>274</v>
      </c>
      <c r="C11965" s="436">
        <v>0.2</v>
      </c>
    </row>
    <row r="11966" spans="1:3" x14ac:dyDescent="0.3">
      <c r="A11966" s="425">
        <v>53602</v>
      </c>
      <c r="B11966" s="12">
        <v>275</v>
      </c>
      <c r="C11966" s="436">
        <v>0.2</v>
      </c>
    </row>
    <row r="11967" spans="1:3" x14ac:dyDescent="0.3">
      <c r="A11967" s="425">
        <v>53603</v>
      </c>
      <c r="B11967" s="12">
        <v>276</v>
      </c>
      <c r="C11967" s="436">
        <v>0</v>
      </c>
    </row>
    <row r="11968" spans="1:3" x14ac:dyDescent="0.3">
      <c r="A11968" s="425">
        <v>53604</v>
      </c>
      <c r="B11968" s="12">
        <v>277</v>
      </c>
      <c r="C11968" s="436">
        <v>0</v>
      </c>
    </row>
    <row r="11969" spans="1:3" x14ac:dyDescent="0.3">
      <c r="A11969" s="425">
        <v>53605</v>
      </c>
      <c r="B11969" s="12">
        <v>278</v>
      </c>
      <c r="C11969" s="436">
        <v>0</v>
      </c>
    </row>
    <row r="11970" spans="1:3" x14ac:dyDescent="0.3">
      <c r="A11970" s="425">
        <v>53606</v>
      </c>
      <c r="B11970" s="12">
        <v>279</v>
      </c>
      <c r="C11970" s="436">
        <v>6.8000000000000007</v>
      </c>
    </row>
    <row r="11971" spans="1:3" x14ac:dyDescent="0.3">
      <c r="A11971" s="425">
        <v>53607</v>
      </c>
      <c r="B11971" s="12">
        <v>280</v>
      </c>
      <c r="C11971" s="436">
        <v>65.600000000000009</v>
      </c>
    </row>
    <row r="11972" spans="1:3" x14ac:dyDescent="0.3">
      <c r="A11972" s="425">
        <v>53608</v>
      </c>
      <c r="B11972" s="12">
        <v>281</v>
      </c>
      <c r="C11972" s="436">
        <v>2.8</v>
      </c>
    </row>
    <row r="11973" spans="1:3" x14ac:dyDescent="0.3">
      <c r="A11973" s="425">
        <v>53609</v>
      </c>
      <c r="B11973" s="12">
        <v>282</v>
      </c>
      <c r="C11973" s="436">
        <v>88.399999999999991</v>
      </c>
    </row>
    <row r="11974" spans="1:3" x14ac:dyDescent="0.3">
      <c r="A11974" s="425">
        <v>53610</v>
      </c>
      <c r="B11974" s="12">
        <v>283</v>
      </c>
      <c r="C11974" s="436">
        <v>6</v>
      </c>
    </row>
    <row r="11975" spans="1:3" x14ac:dyDescent="0.3">
      <c r="A11975" s="425">
        <v>53611</v>
      </c>
      <c r="B11975" s="12">
        <v>284</v>
      </c>
      <c r="C11975" s="436">
        <v>7.0000000000000009</v>
      </c>
    </row>
    <row r="11976" spans="1:3" x14ac:dyDescent="0.3">
      <c r="A11976" s="425">
        <v>53612</v>
      </c>
      <c r="B11976" s="12">
        <v>285</v>
      </c>
      <c r="C11976" s="436">
        <v>0</v>
      </c>
    </row>
    <row r="11977" spans="1:3" x14ac:dyDescent="0.3">
      <c r="A11977" s="425">
        <v>53613</v>
      </c>
      <c r="B11977" s="12">
        <v>286</v>
      </c>
      <c r="C11977" s="436">
        <v>0</v>
      </c>
    </row>
    <row r="11978" spans="1:3" x14ac:dyDescent="0.3">
      <c r="A11978" s="425">
        <v>53614</v>
      </c>
      <c r="B11978" s="12">
        <v>287</v>
      </c>
      <c r="C11978" s="436">
        <v>4</v>
      </c>
    </row>
    <row r="11979" spans="1:3" x14ac:dyDescent="0.3">
      <c r="A11979" s="425">
        <v>53615</v>
      </c>
      <c r="B11979" s="12">
        <v>288</v>
      </c>
      <c r="C11979" s="436">
        <v>0.4</v>
      </c>
    </row>
    <row r="11980" spans="1:3" x14ac:dyDescent="0.3">
      <c r="A11980" s="425">
        <v>53616</v>
      </c>
      <c r="B11980" s="12">
        <v>289</v>
      </c>
      <c r="C11980" s="436">
        <v>1.8</v>
      </c>
    </row>
    <row r="11981" spans="1:3" x14ac:dyDescent="0.3">
      <c r="A11981" s="425">
        <v>53617</v>
      </c>
      <c r="B11981" s="12">
        <v>290</v>
      </c>
      <c r="C11981" s="436">
        <v>12.2</v>
      </c>
    </row>
    <row r="11982" spans="1:3" x14ac:dyDescent="0.3">
      <c r="A11982" s="425">
        <v>53618</v>
      </c>
      <c r="B11982" s="12">
        <v>291</v>
      </c>
      <c r="C11982" s="436">
        <v>16.599999999999998</v>
      </c>
    </row>
    <row r="11983" spans="1:3" x14ac:dyDescent="0.3">
      <c r="A11983" s="425">
        <v>53619</v>
      </c>
      <c r="B11983" s="12">
        <v>292</v>
      </c>
      <c r="C11983" s="436">
        <v>0.2</v>
      </c>
    </row>
    <row r="11984" spans="1:3" x14ac:dyDescent="0.3">
      <c r="A11984" s="425">
        <v>53620</v>
      </c>
      <c r="B11984" s="12">
        <v>293</v>
      </c>
      <c r="C11984" s="436">
        <v>2.6000000000000005</v>
      </c>
    </row>
    <row r="11985" spans="1:3" x14ac:dyDescent="0.3">
      <c r="A11985" s="425">
        <v>53621</v>
      </c>
      <c r="B11985" s="12">
        <v>294</v>
      </c>
      <c r="C11985" s="436">
        <v>0</v>
      </c>
    </row>
    <row r="11986" spans="1:3" x14ac:dyDescent="0.3">
      <c r="A11986" s="425">
        <v>53622</v>
      </c>
      <c r="B11986" s="12">
        <v>295</v>
      </c>
      <c r="C11986" s="436">
        <v>0</v>
      </c>
    </row>
    <row r="11987" spans="1:3" x14ac:dyDescent="0.3">
      <c r="A11987" s="425">
        <v>53623</v>
      </c>
      <c r="B11987" s="12">
        <v>296</v>
      </c>
      <c r="C11987" s="436">
        <v>0</v>
      </c>
    </row>
    <row r="11988" spans="1:3" x14ac:dyDescent="0.3">
      <c r="A11988" s="425">
        <v>53624</v>
      </c>
      <c r="B11988" s="12">
        <v>297</v>
      </c>
      <c r="C11988" s="436">
        <v>10.599999999999998</v>
      </c>
    </row>
    <row r="11989" spans="1:3" x14ac:dyDescent="0.3">
      <c r="A11989" s="425">
        <v>53625</v>
      </c>
      <c r="B11989" s="12">
        <v>298</v>
      </c>
      <c r="C11989" s="436">
        <v>0</v>
      </c>
    </row>
    <row r="11990" spans="1:3" x14ac:dyDescent="0.3">
      <c r="A11990" s="425">
        <v>53626</v>
      </c>
      <c r="B11990" s="12">
        <v>299</v>
      </c>
      <c r="C11990" s="436">
        <v>0</v>
      </c>
    </row>
    <row r="11991" spans="1:3" x14ac:dyDescent="0.3">
      <c r="A11991" s="425">
        <v>53627</v>
      </c>
      <c r="B11991" s="12">
        <v>300</v>
      </c>
      <c r="C11991" s="436">
        <v>0.2</v>
      </c>
    </row>
    <row r="11992" spans="1:3" x14ac:dyDescent="0.3">
      <c r="A11992" s="425">
        <v>53628</v>
      </c>
      <c r="B11992" s="12">
        <v>301</v>
      </c>
      <c r="C11992" s="436">
        <v>0</v>
      </c>
    </row>
    <row r="11993" spans="1:3" x14ac:dyDescent="0.3">
      <c r="A11993" s="425">
        <v>53629</v>
      </c>
      <c r="B11993" s="12">
        <v>302</v>
      </c>
      <c r="C11993" s="436">
        <v>0.4</v>
      </c>
    </row>
    <row r="11994" spans="1:3" x14ac:dyDescent="0.3">
      <c r="A11994" s="425">
        <v>53630</v>
      </c>
      <c r="B11994" s="12">
        <v>303</v>
      </c>
      <c r="C11994" s="436">
        <v>0.2</v>
      </c>
    </row>
    <row r="11995" spans="1:3" x14ac:dyDescent="0.3">
      <c r="A11995" s="425">
        <v>53631</v>
      </c>
      <c r="B11995" s="12">
        <v>304</v>
      </c>
      <c r="C11995" s="436">
        <v>24.199999999999996</v>
      </c>
    </row>
    <row r="11996" spans="1:3" x14ac:dyDescent="0.3">
      <c r="A11996" s="425">
        <v>53632</v>
      </c>
      <c r="B11996" s="12">
        <v>305</v>
      </c>
      <c r="C11996" s="436">
        <v>0</v>
      </c>
    </row>
    <row r="11997" spans="1:3" x14ac:dyDescent="0.3">
      <c r="A11997" s="425">
        <v>53633</v>
      </c>
      <c r="B11997" s="12">
        <v>306</v>
      </c>
      <c r="C11997" s="436">
        <v>12.6</v>
      </c>
    </row>
    <row r="11998" spans="1:3" x14ac:dyDescent="0.3">
      <c r="A11998" s="425">
        <v>53634</v>
      </c>
      <c r="B11998" s="12">
        <v>307</v>
      </c>
      <c r="C11998" s="436">
        <v>0</v>
      </c>
    </row>
    <row r="11999" spans="1:3" x14ac:dyDescent="0.3">
      <c r="A11999" s="425">
        <v>53635</v>
      </c>
      <c r="B11999" s="12">
        <v>308</v>
      </c>
      <c r="C11999" s="436">
        <v>0</v>
      </c>
    </row>
    <row r="12000" spans="1:3" x14ac:dyDescent="0.3">
      <c r="A12000" s="425">
        <v>53636</v>
      </c>
      <c r="B12000" s="12">
        <v>309</v>
      </c>
      <c r="C12000" s="436">
        <v>6.8000000000000007</v>
      </c>
    </row>
    <row r="12001" spans="1:3" x14ac:dyDescent="0.3">
      <c r="A12001" s="425">
        <v>53637</v>
      </c>
      <c r="B12001" s="12">
        <v>310</v>
      </c>
      <c r="C12001" s="436">
        <v>31.799999999999997</v>
      </c>
    </row>
    <row r="12002" spans="1:3" x14ac:dyDescent="0.3">
      <c r="A12002" s="425">
        <v>53638</v>
      </c>
      <c r="B12002" s="12">
        <v>311</v>
      </c>
      <c r="C12002" s="436">
        <v>2</v>
      </c>
    </row>
    <row r="12003" spans="1:3" x14ac:dyDescent="0.3">
      <c r="A12003" s="425">
        <v>53639</v>
      </c>
      <c r="B12003" s="12">
        <v>312</v>
      </c>
      <c r="C12003" s="436">
        <v>0.60000000000000009</v>
      </c>
    </row>
    <row r="12004" spans="1:3" x14ac:dyDescent="0.3">
      <c r="A12004" s="425">
        <v>53640</v>
      </c>
      <c r="B12004" s="12">
        <v>313</v>
      </c>
      <c r="C12004" s="436">
        <v>0</v>
      </c>
    </row>
    <row r="12005" spans="1:3" x14ac:dyDescent="0.3">
      <c r="A12005" s="425">
        <v>53641</v>
      </c>
      <c r="B12005" s="12">
        <v>314</v>
      </c>
      <c r="C12005" s="436">
        <v>0</v>
      </c>
    </row>
    <row r="12006" spans="1:3" x14ac:dyDescent="0.3">
      <c r="A12006" s="425">
        <v>53642</v>
      </c>
      <c r="B12006" s="12">
        <v>315</v>
      </c>
      <c r="C12006" s="436">
        <v>0</v>
      </c>
    </row>
    <row r="12007" spans="1:3" x14ac:dyDescent="0.3">
      <c r="A12007" s="425">
        <v>53643</v>
      </c>
      <c r="B12007" s="12">
        <v>316</v>
      </c>
      <c r="C12007" s="436">
        <v>0</v>
      </c>
    </row>
    <row r="12008" spans="1:3" x14ac:dyDescent="0.3">
      <c r="A12008" s="425">
        <v>53644</v>
      </c>
      <c r="B12008" s="12">
        <v>317</v>
      </c>
      <c r="C12008" s="436">
        <v>0</v>
      </c>
    </row>
    <row r="12009" spans="1:3" x14ac:dyDescent="0.3">
      <c r="A12009" s="425">
        <v>53645</v>
      </c>
      <c r="B12009" s="12">
        <v>318</v>
      </c>
      <c r="C12009" s="436">
        <v>19.199999999999996</v>
      </c>
    </row>
    <row r="12010" spans="1:3" x14ac:dyDescent="0.3">
      <c r="A12010" s="425">
        <v>53646</v>
      </c>
      <c r="B12010" s="12">
        <v>319</v>
      </c>
      <c r="C12010" s="436">
        <v>0</v>
      </c>
    </row>
    <row r="12011" spans="1:3" x14ac:dyDescent="0.3">
      <c r="A12011" s="425">
        <v>53647</v>
      </c>
      <c r="B12011" s="12">
        <v>320</v>
      </c>
      <c r="C12011" s="436">
        <v>0</v>
      </c>
    </row>
    <row r="12012" spans="1:3" x14ac:dyDescent="0.3">
      <c r="A12012" s="425">
        <v>53648</v>
      </c>
      <c r="B12012" s="12">
        <v>321</v>
      </c>
      <c r="C12012" s="436">
        <v>0</v>
      </c>
    </row>
    <row r="12013" spans="1:3" x14ac:dyDescent="0.3">
      <c r="A12013" s="425">
        <v>53649</v>
      </c>
      <c r="B12013" s="12">
        <v>322</v>
      </c>
      <c r="C12013" s="436">
        <v>0</v>
      </c>
    </row>
    <row r="12014" spans="1:3" x14ac:dyDescent="0.3">
      <c r="A12014" s="425">
        <v>53650</v>
      </c>
      <c r="B12014" s="12">
        <v>323</v>
      </c>
      <c r="C12014" s="436">
        <v>0.8</v>
      </c>
    </row>
    <row r="12015" spans="1:3" x14ac:dyDescent="0.3">
      <c r="A12015" s="425">
        <v>53651</v>
      </c>
      <c r="B12015" s="12">
        <v>324</v>
      </c>
      <c r="C12015" s="436">
        <v>0.19600000000000001</v>
      </c>
    </row>
    <row r="12016" spans="1:3" x14ac:dyDescent="0.3">
      <c r="A12016" s="425">
        <v>53652</v>
      </c>
      <c r="B12016" s="12">
        <v>325</v>
      </c>
      <c r="C12016" s="436">
        <v>0</v>
      </c>
    </row>
    <row r="12017" spans="1:3" x14ac:dyDescent="0.3">
      <c r="A12017" s="425">
        <v>53653</v>
      </c>
      <c r="B12017" s="12">
        <v>326</v>
      </c>
      <c r="C12017" s="436">
        <v>43.414000000000001</v>
      </c>
    </row>
    <row r="12018" spans="1:3" x14ac:dyDescent="0.3">
      <c r="A12018" s="425">
        <v>53654</v>
      </c>
      <c r="B12018" s="12">
        <v>327</v>
      </c>
      <c r="C12018" s="436">
        <v>3.0379999999999998</v>
      </c>
    </row>
    <row r="12019" spans="1:3" x14ac:dyDescent="0.3">
      <c r="A12019" s="425">
        <v>53655</v>
      </c>
      <c r="B12019" s="12">
        <v>328</v>
      </c>
      <c r="C12019" s="436">
        <v>0</v>
      </c>
    </row>
    <row r="12020" spans="1:3" x14ac:dyDescent="0.3">
      <c r="A12020" s="425">
        <v>53656</v>
      </c>
      <c r="B12020" s="12">
        <v>329</v>
      </c>
      <c r="C12020" s="436">
        <v>4.7039999999999997</v>
      </c>
    </row>
    <row r="12021" spans="1:3" x14ac:dyDescent="0.3">
      <c r="A12021" s="425">
        <v>53657</v>
      </c>
      <c r="B12021" s="12">
        <v>330</v>
      </c>
      <c r="C12021" s="436">
        <v>4.7039999999999997</v>
      </c>
    </row>
    <row r="12022" spans="1:3" x14ac:dyDescent="0.3">
      <c r="A12022" s="425">
        <v>53658</v>
      </c>
      <c r="B12022" s="12">
        <v>331</v>
      </c>
      <c r="C12022" s="436">
        <v>31.948</v>
      </c>
    </row>
    <row r="12023" spans="1:3" x14ac:dyDescent="0.3">
      <c r="A12023" s="425">
        <v>53659</v>
      </c>
      <c r="B12023" s="12">
        <v>332</v>
      </c>
      <c r="C12023" s="436">
        <v>15.19</v>
      </c>
    </row>
    <row r="12024" spans="1:3" x14ac:dyDescent="0.3">
      <c r="A12024" s="425">
        <v>53660</v>
      </c>
      <c r="B12024" s="12">
        <v>333</v>
      </c>
      <c r="C12024" s="436">
        <v>0</v>
      </c>
    </row>
    <row r="12025" spans="1:3" x14ac:dyDescent="0.3">
      <c r="A12025" s="425">
        <v>53661</v>
      </c>
      <c r="B12025" s="12">
        <v>334</v>
      </c>
      <c r="C12025" s="436">
        <v>0</v>
      </c>
    </row>
    <row r="12026" spans="1:3" x14ac:dyDescent="0.3">
      <c r="A12026" s="425">
        <v>53662</v>
      </c>
      <c r="B12026" s="12">
        <v>335</v>
      </c>
      <c r="C12026" s="436">
        <v>38.415999999999997</v>
      </c>
    </row>
    <row r="12027" spans="1:3" x14ac:dyDescent="0.3">
      <c r="A12027" s="425">
        <v>53663</v>
      </c>
      <c r="B12027" s="12">
        <v>336</v>
      </c>
      <c r="C12027" s="436">
        <v>33.026000000000003</v>
      </c>
    </row>
    <row r="12028" spans="1:3" x14ac:dyDescent="0.3">
      <c r="A12028" s="425">
        <v>53664</v>
      </c>
      <c r="B12028" s="12">
        <v>337</v>
      </c>
      <c r="C12028" s="436">
        <v>0</v>
      </c>
    </row>
    <row r="12029" spans="1:3" x14ac:dyDescent="0.3">
      <c r="A12029" s="425">
        <v>53665</v>
      </c>
      <c r="B12029" s="12">
        <v>338</v>
      </c>
      <c r="C12029" s="436">
        <v>15.875999999999999</v>
      </c>
    </row>
    <row r="12030" spans="1:3" x14ac:dyDescent="0.3">
      <c r="A12030" s="425">
        <v>53666</v>
      </c>
      <c r="B12030" s="12">
        <v>339</v>
      </c>
      <c r="C12030" s="436">
        <v>0.78400000000000003</v>
      </c>
    </row>
    <row r="12031" spans="1:3" x14ac:dyDescent="0.3">
      <c r="A12031" s="425">
        <v>53667</v>
      </c>
      <c r="B12031" s="12">
        <v>340</v>
      </c>
      <c r="C12031" s="436">
        <v>0</v>
      </c>
    </row>
    <row r="12032" spans="1:3" x14ac:dyDescent="0.3">
      <c r="A12032" s="425">
        <v>53668</v>
      </c>
      <c r="B12032" s="12">
        <v>341</v>
      </c>
      <c r="C12032" s="436">
        <v>0</v>
      </c>
    </row>
    <row r="12033" spans="1:3" x14ac:dyDescent="0.3">
      <c r="A12033" s="425">
        <v>53669</v>
      </c>
      <c r="B12033" s="12">
        <v>342</v>
      </c>
      <c r="C12033" s="436">
        <v>2.6459999999999999</v>
      </c>
    </row>
    <row r="12034" spans="1:3" x14ac:dyDescent="0.3">
      <c r="A12034" s="425">
        <v>53670</v>
      </c>
      <c r="B12034" s="12">
        <v>343</v>
      </c>
      <c r="C12034" s="436">
        <v>0</v>
      </c>
    </row>
    <row r="12035" spans="1:3" x14ac:dyDescent="0.3">
      <c r="A12035" s="425">
        <v>53671</v>
      </c>
      <c r="B12035" s="12">
        <v>344</v>
      </c>
      <c r="C12035" s="436">
        <v>33.417999999999999</v>
      </c>
    </row>
    <row r="12036" spans="1:3" x14ac:dyDescent="0.3">
      <c r="A12036" s="425">
        <v>53672</v>
      </c>
      <c r="B12036" s="12">
        <v>345</v>
      </c>
      <c r="C12036" s="436">
        <v>19.992000000000001</v>
      </c>
    </row>
    <row r="12037" spans="1:3" x14ac:dyDescent="0.3">
      <c r="A12037" s="425">
        <v>53673</v>
      </c>
      <c r="B12037" s="12">
        <v>346</v>
      </c>
      <c r="C12037" s="436">
        <v>17.248000000000001</v>
      </c>
    </row>
    <row r="12038" spans="1:3" x14ac:dyDescent="0.3">
      <c r="A12038" s="425">
        <v>53674</v>
      </c>
      <c r="B12038" s="12">
        <v>347</v>
      </c>
      <c r="C12038" s="436">
        <v>28.91</v>
      </c>
    </row>
    <row r="12039" spans="1:3" x14ac:dyDescent="0.3">
      <c r="A12039" s="425">
        <v>53675</v>
      </c>
      <c r="B12039" s="12">
        <v>348</v>
      </c>
      <c r="C12039" s="436">
        <v>0</v>
      </c>
    </row>
    <row r="12040" spans="1:3" x14ac:dyDescent="0.3">
      <c r="A12040" s="425">
        <v>53676</v>
      </c>
      <c r="B12040" s="12">
        <v>349</v>
      </c>
      <c r="C12040" s="436">
        <v>1.3720000000000001</v>
      </c>
    </row>
    <row r="12041" spans="1:3" x14ac:dyDescent="0.3">
      <c r="A12041" s="425">
        <v>53677</v>
      </c>
      <c r="B12041" s="12">
        <v>350</v>
      </c>
      <c r="C12041" s="436">
        <v>0</v>
      </c>
    </row>
    <row r="12042" spans="1:3" x14ac:dyDescent="0.3">
      <c r="A12042" s="425">
        <v>53678</v>
      </c>
      <c r="B12042" s="12">
        <v>351</v>
      </c>
      <c r="C12042" s="436">
        <v>16.757999999999999</v>
      </c>
    </row>
    <row r="12043" spans="1:3" x14ac:dyDescent="0.3">
      <c r="A12043" s="425">
        <v>53679</v>
      </c>
      <c r="B12043" s="12">
        <v>352</v>
      </c>
      <c r="C12043" s="436">
        <v>0.29399999999999998</v>
      </c>
    </row>
    <row r="12044" spans="1:3" x14ac:dyDescent="0.3">
      <c r="A12044" s="425">
        <v>53680</v>
      </c>
      <c r="B12044" s="12">
        <v>353</v>
      </c>
      <c r="C12044" s="436">
        <v>19.893999999999998</v>
      </c>
    </row>
    <row r="12045" spans="1:3" x14ac:dyDescent="0.3">
      <c r="A12045" s="425">
        <v>53681</v>
      </c>
      <c r="B12045" s="12">
        <v>354</v>
      </c>
      <c r="C12045" s="436">
        <v>0</v>
      </c>
    </row>
    <row r="12046" spans="1:3" x14ac:dyDescent="0.3">
      <c r="A12046" s="425">
        <v>53682</v>
      </c>
      <c r="B12046" s="12">
        <v>355</v>
      </c>
      <c r="C12046" s="436">
        <v>0</v>
      </c>
    </row>
    <row r="12047" spans="1:3" x14ac:dyDescent="0.3">
      <c r="A12047" s="425">
        <v>53683</v>
      </c>
      <c r="B12047" s="12">
        <v>356</v>
      </c>
      <c r="C12047" s="436">
        <v>0</v>
      </c>
    </row>
    <row r="12048" spans="1:3" x14ac:dyDescent="0.3">
      <c r="A12048" s="425">
        <v>53684</v>
      </c>
      <c r="B12048" s="12">
        <v>357</v>
      </c>
      <c r="C12048" s="436">
        <v>41.65</v>
      </c>
    </row>
    <row r="12049" spans="1:3" x14ac:dyDescent="0.3">
      <c r="A12049" s="425">
        <v>53685</v>
      </c>
      <c r="B12049" s="12">
        <v>358</v>
      </c>
      <c r="C12049" s="436">
        <v>0.78400000000000003</v>
      </c>
    </row>
    <row r="12050" spans="1:3" x14ac:dyDescent="0.3">
      <c r="A12050" s="425">
        <v>53686</v>
      </c>
      <c r="B12050" s="12">
        <v>359</v>
      </c>
      <c r="C12050" s="436">
        <v>1.274</v>
      </c>
    </row>
    <row r="12051" spans="1:3" x14ac:dyDescent="0.3">
      <c r="A12051" s="425">
        <v>53687</v>
      </c>
      <c r="B12051" s="12">
        <v>360</v>
      </c>
      <c r="C12051" s="436">
        <v>9.31</v>
      </c>
    </row>
    <row r="12052" spans="1:3" x14ac:dyDescent="0.3">
      <c r="A12052" s="425">
        <v>53688</v>
      </c>
      <c r="B12052" s="12">
        <v>361</v>
      </c>
      <c r="C12052" s="436">
        <v>17.64</v>
      </c>
    </row>
    <row r="12053" spans="1:3" x14ac:dyDescent="0.3">
      <c r="A12053" s="425">
        <v>53689</v>
      </c>
      <c r="B12053" s="12">
        <v>362</v>
      </c>
      <c r="C12053" s="436">
        <v>2.548</v>
      </c>
    </row>
    <row r="12054" spans="1:3" x14ac:dyDescent="0.3">
      <c r="A12054" s="425">
        <v>53690</v>
      </c>
      <c r="B12054" s="12">
        <v>363</v>
      </c>
      <c r="C12054" s="436">
        <v>0.58799999999999997</v>
      </c>
    </row>
    <row r="12055" spans="1:3" x14ac:dyDescent="0.3">
      <c r="A12055" s="425">
        <v>53691</v>
      </c>
      <c r="B12055" s="12">
        <v>364</v>
      </c>
      <c r="C12055" s="436">
        <v>0.49</v>
      </c>
    </row>
    <row r="12056" spans="1:3" x14ac:dyDescent="0.3">
      <c r="A12056" s="425">
        <v>53692</v>
      </c>
      <c r="B12056" s="12">
        <v>365</v>
      </c>
      <c r="C12056" s="436">
        <v>12.25</v>
      </c>
    </row>
    <row r="12057" spans="1:3" x14ac:dyDescent="0.3">
      <c r="A12057" s="425">
        <v>53693</v>
      </c>
      <c r="B12057" s="12">
        <v>1</v>
      </c>
      <c r="C12057" s="436">
        <v>5.2000000000000011</v>
      </c>
    </row>
    <row r="12058" spans="1:3" x14ac:dyDescent="0.3">
      <c r="A12058" s="425">
        <v>53694</v>
      </c>
      <c r="B12058" s="12">
        <v>2</v>
      </c>
      <c r="C12058" s="436">
        <v>1.2</v>
      </c>
    </row>
    <row r="12059" spans="1:3" x14ac:dyDescent="0.3">
      <c r="A12059" s="425">
        <v>53695</v>
      </c>
      <c r="B12059" s="12">
        <v>3</v>
      </c>
      <c r="C12059" s="436">
        <v>14.599999999999998</v>
      </c>
    </row>
    <row r="12060" spans="1:3" x14ac:dyDescent="0.3">
      <c r="A12060" s="425">
        <v>53696</v>
      </c>
      <c r="B12060" s="12">
        <v>4</v>
      </c>
      <c r="C12060" s="436">
        <v>17.599999999999994</v>
      </c>
    </row>
    <row r="12061" spans="1:3" x14ac:dyDescent="0.3">
      <c r="A12061" s="425">
        <v>53697</v>
      </c>
      <c r="B12061" s="12">
        <v>5</v>
      </c>
      <c r="C12061" s="436">
        <v>1.7999999999999998</v>
      </c>
    </row>
    <row r="12062" spans="1:3" x14ac:dyDescent="0.3">
      <c r="A12062" s="425">
        <v>53698</v>
      </c>
      <c r="B12062" s="12">
        <v>6</v>
      </c>
      <c r="C12062" s="436">
        <v>1.5999999999999999</v>
      </c>
    </row>
    <row r="12063" spans="1:3" x14ac:dyDescent="0.3">
      <c r="A12063" s="425">
        <v>53699</v>
      </c>
      <c r="B12063" s="12">
        <v>7</v>
      </c>
      <c r="C12063" s="436">
        <v>0</v>
      </c>
    </row>
    <row r="12064" spans="1:3" x14ac:dyDescent="0.3">
      <c r="A12064" s="425">
        <v>53700</v>
      </c>
      <c r="B12064" s="12">
        <v>8</v>
      </c>
      <c r="C12064" s="436">
        <v>2.8000000000000007</v>
      </c>
    </row>
    <row r="12065" spans="1:3" x14ac:dyDescent="0.3">
      <c r="A12065" s="425">
        <v>53701</v>
      </c>
      <c r="B12065" s="12">
        <v>9</v>
      </c>
      <c r="C12065" s="436">
        <v>2</v>
      </c>
    </row>
    <row r="12066" spans="1:3" x14ac:dyDescent="0.3">
      <c r="A12066" s="425">
        <v>53702</v>
      </c>
      <c r="B12066" s="12">
        <v>10</v>
      </c>
      <c r="C12066" s="436">
        <v>24.599999999999998</v>
      </c>
    </row>
    <row r="12067" spans="1:3" x14ac:dyDescent="0.3">
      <c r="A12067" s="425">
        <v>53703</v>
      </c>
      <c r="B12067" s="12">
        <v>11</v>
      </c>
      <c r="C12067" s="436">
        <v>8.8000000000000007</v>
      </c>
    </row>
    <row r="12068" spans="1:3" x14ac:dyDescent="0.3">
      <c r="A12068" s="425">
        <v>53704</v>
      </c>
      <c r="B12068" s="12">
        <v>12</v>
      </c>
      <c r="C12068" s="436">
        <v>2.1999999999999997</v>
      </c>
    </row>
    <row r="12069" spans="1:3" x14ac:dyDescent="0.3">
      <c r="A12069" s="425">
        <v>53705</v>
      </c>
      <c r="B12069" s="12">
        <v>13</v>
      </c>
      <c r="C12069" s="436">
        <v>0.2</v>
      </c>
    </row>
    <row r="12070" spans="1:3" x14ac:dyDescent="0.3">
      <c r="A12070" s="425">
        <v>53706</v>
      </c>
      <c r="B12070" s="12">
        <v>14</v>
      </c>
      <c r="C12070" s="436">
        <v>0</v>
      </c>
    </row>
    <row r="12071" spans="1:3" x14ac:dyDescent="0.3">
      <c r="A12071" s="425">
        <v>53707</v>
      </c>
      <c r="B12071" s="12">
        <v>15</v>
      </c>
      <c r="C12071" s="436">
        <v>33.40000000000002</v>
      </c>
    </row>
    <row r="12072" spans="1:3" x14ac:dyDescent="0.3">
      <c r="A12072" s="425">
        <v>53708</v>
      </c>
      <c r="B12072" s="12">
        <v>16</v>
      </c>
      <c r="C12072" s="436">
        <v>1.4</v>
      </c>
    </row>
    <row r="12073" spans="1:3" x14ac:dyDescent="0.3">
      <c r="A12073" s="425">
        <v>53709</v>
      </c>
      <c r="B12073" s="12">
        <v>17</v>
      </c>
      <c r="C12073" s="436">
        <v>19</v>
      </c>
    </row>
    <row r="12074" spans="1:3" x14ac:dyDescent="0.3">
      <c r="A12074" s="425">
        <v>53710</v>
      </c>
      <c r="B12074" s="12">
        <v>18</v>
      </c>
      <c r="C12074" s="436">
        <v>0.2</v>
      </c>
    </row>
    <row r="12075" spans="1:3" x14ac:dyDescent="0.3">
      <c r="A12075" s="425">
        <v>53711</v>
      </c>
      <c r="B12075" s="12">
        <v>19</v>
      </c>
      <c r="C12075" s="436">
        <v>0</v>
      </c>
    </row>
    <row r="12076" spans="1:3" x14ac:dyDescent="0.3">
      <c r="A12076" s="425">
        <v>53712</v>
      </c>
      <c r="B12076" s="12">
        <v>20</v>
      </c>
      <c r="C12076" s="436">
        <v>2</v>
      </c>
    </row>
    <row r="12077" spans="1:3" x14ac:dyDescent="0.3">
      <c r="A12077" s="425">
        <v>53713</v>
      </c>
      <c r="B12077" s="12">
        <v>21</v>
      </c>
      <c r="C12077" s="436">
        <v>0.8</v>
      </c>
    </row>
    <row r="12078" spans="1:3" x14ac:dyDescent="0.3">
      <c r="A12078" s="425">
        <v>53714</v>
      </c>
      <c r="B12078" s="12">
        <v>22</v>
      </c>
      <c r="C12078" s="436">
        <v>0</v>
      </c>
    </row>
    <row r="12079" spans="1:3" x14ac:dyDescent="0.3">
      <c r="A12079" s="425">
        <v>53715</v>
      </c>
      <c r="B12079" s="12">
        <v>23</v>
      </c>
      <c r="C12079" s="436">
        <v>1.5999999999999999</v>
      </c>
    </row>
    <row r="12080" spans="1:3" x14ac:dyDescent="0.3">
      <c r="A12080" s="425">
        <v>53716</v>
      </c>
      <c r="B12080" s="12">
        <v>24</v>
      </c>
      <c r="C12080" s="436">
        <v>0.2</v>
      </c>
    </row>
    <row r="12081" spans="1:3" x14ac:dyDescent="0.3">
      <c r="A12081" s="425">
        <v>53717</v>
      </c>
      <c r="B12081" s="12">
        <v>25</v>
      </c>
      <c r="C12081" s="436">
        <v>0.2</v>
      </c>
    </row>
    <row r="12082" spans="1:3" x14ac:dyDescent="0.3">
      <c r="A12082" s="425">
        <v>53718</v>
      </c>
      <c r="B12082" s="12">
        <v>26</v>
      </c>
      <c r="C12082" s="436">
        <v>0</v>
      </c>
    </row>
    <row r="12083" spans="1:3" x14ac:dyDescent="0.3">
      <c r="A12083" s="425">
        <v>53719</v>
      </c>
      <c r="B12083" s="12">
        <v>27</v>
      </c>
      <c r="C12083" s="436">
        <v>0</v>
      </c>
    </row>
    <row r="12084" spans="1:3" x14ac:dyDescent="0.3">
      <c r="A12084" s="425">
        <v>53720</v>
      </c>
      <c r="B12084" s="12">
        <v>28</v>
      </c>
      <c r="C12084" s="436">
        <v>0</v>
      </c>
    </row>
    <row r="12085" spans="1:3" x14ac:dyDescent="0.3">
      <c r="A12085" s="425">
        <v>53721</v>
      </c>
      <c r="B12085" s="12">
        <v>29</v>
      </c>
      <c r="C12085" s="436">
        <v>0</v>
      </c>
    </row>
    <row r="12086" spans="1:3" x14ac:dyDescent="0.3">
      <c r="A12086" s="425">
        <v>53722</v>
      </c>
      <c r="B12086" s="12">
        <v>30</v>
      </c>
      <c r="C12086" s="436">
        <v>1</v>
      </c>
    </row>
    <row r="12087" spans="1:3" x14ac:dyDescent="0.3">
      <c r="A12087" s="425">
        <v>53723</v>
      </c>
      <c r="B12087" s="12">
        <v>31</v>
      </c>
      <c r="C12087" s="436">
        <v>0</v>
      </c>
    </row>
    <row r="12088" spans="1:3" x14ac:dyDescent="0.3">
      <c r="A12088" s="425">
        <v>53724</v>
      </c>
      <c r="B12088" s="12">
        <v>32</v>
      </c>
      <c r="C12088" s="436">
        <v>0</v>
      </c>
    </row>
    <row r="12089" spans="1:3" x14ac:dyDescent="0.3">
      <c r="A12089" s="425">
        <v>53725</v>
      </c>
      <c r="B12089" s="12">
        <v>33</v>
      </c>
      <c r="C12089" s="436">
        <v>0</v>
      </c>
    </row>
    <row r="12090" spans="1:3" x14ac:dyDescent="0.3">
      <c r="A12090" s="425">
        <v>53726</v>
      </c>
      <c r="B12090" s="12">
        <v>34</v>
      </c>
      <c r="C12090" s="436">
        <v>0</v>
      </c>
    </row>
    <row r="12091" spans="1:3" x14ac:dyDescent="0.3">
      <c r="A12091" s="425">
        <v>53727</v>
      </c>
      <c r="B12091" s="12">
        <v>35</v>
      </c>
      <c r="C12091" s="436">
        <v>0.8</v>
      </c>
    </row>
    <row r="12092" spans="1:3" x14ac:dyDescent="0.3">
      <c r="A12092" s="425">
        <v>53728</v>
      </c>
      <c r="B12092" s="12">
        <v>36</v>
      </c>
      <c r="C12092" s="436">
        <v>0</v>
      </c>
    </row>
    <row r="12093" spans="1:3" x14ac:dyDescent="0.3">
      <c r="A12093" s="425">
        <v>53729</v>
      </c>
      <c r="B12093" s="12">
        <v>37</v>
      </c>
      <c r="C12093" s="436">
        <v>27.4</v>
      </c>
    </row>
    <row r="12094" spans="1:3" x14ac:dyDescent="0.3">
      <c r="A12094" s="425">
        <v>53730</v>
      </c>
      <c r="B12094" s="12">
        <v>38</v>
      </c>
      <c r="C12094" s="436">
        <v>7</v>
      </c>
    </row>
    <row r="12095" spans="1:3" x14ac:dyDescent="0.3">
      <c r="A12095" s="425">
        <v>53731</v>
      </c>
      <c r="B12095" s="12">
        <v>39</v>
      </c>
      <c r="C12095" s="436">
        <v>1.5999999999999999</v>
      </c>
    </row>
    <row r="12096" spans="1:3" x14ac:dyDescent="0.3">
      <c r="A12096" s="425">
        <v>53732</v>
      </c>
      <c r="B12096" s="12">
        <v>40</v>
      </c>
      <c r="C12096" s="436">
        <v>1</v>
      </c>
    </row>
    <row r="12097" spans="1:3" x14ac:dyDescent="0.3">
      <c r="A12097" s="425">
        <v>53733</v>
      </c>
      <c r="B12097" s="12">
        <v>41</v>
      </c>
      <c r="C12097" s="436">
        <v>8.0000000000000036</v>
      </c>
    </row>
    <row r="12098" spans="1:3" x14ac:dyDescent="0.3">
      <c r="A12098" s="425">
        <v>53734</v>
      </c>
      <c r="B12098" s="12">
        <v>42</v>
      </c>
      <c r="C12098" s="436">
        <v>4.2000000000000011</v>
      </c>
    </row>
    <row r="12099" spans="1:3" x14ac:dyDescent="0.3">
      <c r="A12099" s="425">
        <v>53735</v>
      </c>
      <c r="B12099" s="12">
        <v>43</v>
      </c>
      <c r="C12099" s="436">
        <v>0.2</v>
      </c>
    </row>
    <row r="12100" spans="1:3" x14ac:dyDescent="0.3">
      <c r="A12100" s="425">
        <v>53736</v>
      </c>
      <c r="B12100" s="12">
        <v>44</v>
      </c>
      <c r="C12100" s="436">
        <v>0</v>
      </c>
    </row>
    <row r="12101" spans="1:3" x14ac:dyDescent="0.3">
      <c r="A12101" s="425">
        <v>53737</v>
      </c>
      <c r="B12101" s="12">
        <v>45</v>
      </c>
      <c r="C12101" s="436">
        <v>0</v>
      </c>
    </row>
    <row r="12102" spans="1:3" x14ac:dyDescent="0.3">
      <c r="A12102" s="425">
        <v>53738</v>
      </c>
      <c r="B12102" s="12">
        <v>46</v>
      </c>
      <c r="C12102" s="436">
        <v>7.2000000000000028</v>
      </c>
    </row>
    <row r="12103" spans="1:3" x14ac:dyDescent="0.3">
      <c r="A12103" s="425">
        <v>53739</v>
      </c>
      <c r="B12103" s="12">
        <v>47</v>
      </c>
      <c r="C12103" s="436">
        <v>11.199999999999992</v>
      </c>
    </row>
    <row r="12104" spans="1:3" x14ac:dyDescent="0.3">
      <c r="A12104" s="425">
        <v>53740</v>
      </c>
      <c r="B12104" s="12">
        <v>48</v>
      </c>
      <c r="C12104" s="436">
        <v>0.2</v>
      </c>
    </row>
    <row r="12105" spans="1:3" x14ac:dyDescent="0.3">
      <c r="A12105" s="425">
        <v>53741</v>
      </c>
      <c r="B12105" s="12">
        <v>49</v>
      </c>
      <c r="C12105" s="436">
        <v>0.2</v>
      </c>
    </row>
    <row r="12106" spans="1:3" x14ac:dyDescent="0.3">
      <c r="A12106" s="425">
        <v>53742</v>
      </c>
      <c r="B12106" s="12">
        <v>50</v>
      </c>
      <c r="C12106" s="436">
        <v>4.8000000000000016</v>
      </c>
    </row>
    <row r="12107" spans="1:3" x14ac:dyDescent="0.3">
      <c r="A12107" s="425">
        <v>53743</v>
      </c>
      <c r="B12107" s="12">
        <v>51</v>
      </c>
      <c r="C12107" s="436">
        <v>20.399999999999999</v>
      </c>
    </row>
    <row r="12108" spans="1:3" x14ac:dyDescent="0.3">
      <c r="A12108" s="425">
        <v>53744</v>
      </c>
      <c r="B12108" s="12">
        <v>52</v>
      </c>
      <c r="C12108" s="436">
        <v>14.199999999999998</v>
      </c>
    </row>
    <row r="12109" spans="1:3" x14ac:dyDescent="0.3">
      <c r="A12109" s="425">
        <v>53745</v>
      </c>
      <c r="B12109" s="12">
        <v>53</v>
      </c>
      <c r="C12109" s="436">
        <v>8.0000000000000018</v>
      </c>
    </row>
    <row r="12110" spans="1:3" x14ac:dyDescent="0.3">
      <c r="A12110" s="425">
        <v>53746</v>
      </c>
      <c r="B12110" s="12">
        <v>54</v>
      </c>
      <c r="C12110" s="436">
        <v>0.4</v>
      </c>
    </row>
    <row r="12111" spans="1:3" x14ac:dyDescent="0.3">
      <c r="A12111" s="425">
        <v>53747</v>
      </c>
      <c r="B12111" s="12">
        <v>55</v>
      </c>
      <c r="C12111" s="436">
        <v>0.8</v>
      </c>
    </row>
    <row r="12112" spans="1:3" x14ac:dyDescent="0.3">
      <c r="A12112" s="425">
        <v>53748</v>
      </c>
      <c r="B12112" s="12">
        <v>56</v>
      </c>
      <c r="C12112" s="436">
        <v>0</v>
      </c>
    </row>
    <row r="12113" spans="1:3" x14ac:dyDescent="0.3">
      <c r="A12113" s="425">
        <v>53749</v>
      </c>
      <c r="B12113" s="12">
        <v>57</v>
      </c>
      <c r="C12113" s="436">
        <v>0</v>
      </c>
    </row>
    <row r="12114" spans="1:3" x14ac:dyDescent="0.3">
      <c r="A12114" s="425">
        <v>53750</v>
      </c>
      <c r="B12114" s="12">
        <v>58</v>
      </c>
      <c r="C12114" s="436">
        <v>1.4</v>
      </c>
    </row>
    <row r="12115" spans="1:3" x14ac:dyDescent="0.3">
      <c r="A12115" s="425">
        <v>53751</v>
      </c>
      <c r="B12115" s="12">
        <v>59</v>
      </c>
      <c r="C12115" s="436">
        <v>2</v>
      </c>
    </row>
    <row r="12116" spans="1:3" x14ac:dyDescent="0.3">
      <c r="A12116" s="425">
        <v>53752</v>
      </c>
      <c r="B12116" s="12">
        <v>60</v>
      </c>
      <c r="C12116" s="436">
        <v>1.8000000000000003</v>
      </c>
    </row>
    <row r="12117" spans="1:3" x14ac:dyDescent="0.3">
      <c r="A12117" s="425">
        <v>53753</v>
      </c>
      <c r="B12117" s="12">
        <v>61</v>
      </c>
      <c r="C12117" s="436">
        <v>1.8</v>
      </c>
    </row>
    <row r="12118" spans="1:3" x14ac:dyDescent="0.3">
      <c r="A12118" s="425">
        <v>53754</v>
      </c>
      <c r="B12118" s="12">
        <v>62</v>
      </c>
      <c r="C12118" s="436">
        <v>7.4000000000000021</v>
      </c>
    </row>
    <row r="12119" spans="1:3" x14ac:dyDescent="0.3">
      <c r="A12119" s="425">
        <v>53755</v>
      </c>
      <c r="B12119" s="12">
        <v>63</v>
      </c>
      <c r="C12119" s="436">
        <v>0</v>
      </c>
    </row>
    <row r="12120" spans="1:3" x14ac:dyDescent="0.3">
      <c r="A12120" s="425">
        <v>53756</v>
      </c>
      <c r="B12120" s="12">
        <v>64</v>
      </c>
      <c r="C12120" s="436">
        <v>20.199999999999996</v>
      </c>
    </row>
    <row r="12121" spans="1:3" x14ac:dyDescent="0.3">
      <c r="A12121" s="425">
        <v>53757</v>
      </c>
      <c r="B12121" s="12">
        <v>65</v>
      </c>
      <c r="C12121" s="436">
        <v>0.4</v>
      </c>
    </row>
    <row r="12122" spans="1:3" x14ac:dyDescent="0.3">
      <c r="A12122" s="425">
        <v>53758</v>
      </c>
      <c r="B12122" s="12">
        <v>66</v>
      </c>
      <c r="C12122" s="436">
        <v>12.799999999999994</v>
      </c>
    </row>
    <row r="12123" spans="1:3" x14ac:dyDescent="0.3">
      <c r="A12123" s="425">
        <v>53759</v>
      </c>
      <c r="B12123" s="12">
        <v>67</v>
      </c>
      <c r="C12123" s="436">
        <v>3.8000000000000007</v>
      </c>
    </row>
    <row r="12124" spans="1:3" x14ac:dyDescent="0.3">
      <c r="A12124" s="425">
        <v>53760</v>
      </c>
      <c r="B12124" s="12">
        <v>68</v>
      </c>
      <c r="C12124" s="436">
        <v>4.8000000000000007</v>
      </c>
    </row>
    <row r="12125" spans="1:3" x14ac:dyDescent="0.3">
      <c r="A12125" s="425">
        <v>53761</v>
      </c>
      <c r="B12125" s="12">
        <v>69</v>
      </c>
      <c r="C12125" s="436">
        <v>0.2</v>
      </c>
    </row>
    <row r="12126" spans="1:3" x14ac:dyDescent="0.3">
      <c r="A12126" s="425">
        <v>53762</v>
      </c>
      <c r="B12126" s="12">
        <v>70</v>
      </c>
      <c r="C12126" s="436">
        <v>22.799999999999997</v>
      </c>
    </row>
    <row r="12127" spans="1:3" x14ac:dyDescent="0.3">
      <c r="A12127" s="425">
        <v>53763</v>
      </c>
      <c r="B12127" s="12">
        <v>71</v>
      </c>
      <c r="C12127" s="436">
        <v>1.5999999999999999</v>
      </c>
    </row>
    <row r="12128" spans="1:3" x14ac:dyDescent="0.3">
      <c r="A12128" s="425">
        <v>53764</v>
      </c>
      <c r="B12128" s="12">
        <v>72</v>
      </c>
      <c r="C12128" s="436">
        <v>4.8</v>
      </c>
    </row>
    <row r="12129" spans="1:3" x14ac:dyDescent="0.3">
      <c r="A12129" s="425">
        <v>53765</v>
      </c>
      <c r="B12129" s="12">
        <v>73</v>
      </c>
      <c r="C12129" s="436">
        <v>6.6000000000000023</v>
      </c>
    </row>
    <row r="12130" spans="1:3" x14ac:dyDescent="0.3">
      <c r="A12130" s="425">
        <v>53766</v>
      </c>
      <c r="B12130" s="12">
        <v>74</v>
      </c>
      <c r="C12130" s="436">
        <v>0</v>
      </c>
    </row>
    <row r="12131" spans="1:3" x14ac:dyDescent="0.3">
      <c r="A12131" s="425">
        <v>53767</v>
      </c>
      <c r="B12131" s="12">
        <v>75</v>
      </c>
      <c r="C12131" s="436">
        <v>1.5999999999999999</v>
      </c>
    </row>
    <row r="12132" spans="1:3" x14ac:dyDescent="0.3">
      <c r="A12132" s="425">
        <v>53768</v>
      </c>
      <c r="B12132" s="12">
        <v>76</v>
      </c>
      <c r="C12132" s="436">
        <v>17.8</v>
      </c>
    </row>
    <row r="12133" spans="1:3" x14ac:dyDescent="0.3">
      <c r="A12133" s="425">
        <v>53769</v>
      </c>
      <c r="B12133" s="12">
        <v>77</v>
      </c>
      <c r="C12133" s="436">
        <v>0</v>
      </c>
    </row>
    <row r="12134" spans="1:3" x14ac:dyDescent="0.3">
      <c r="A12134" s="425">
        <v>53770</v>
      </c>
      <c r="B12134" s="12">
        <v>78</v>
      </c>
      <c r="C12134" s="436">
        <v>0</v>
      </c>
    </row>
    <row r="12135" spans="1:3" x14ac:dyDescent="0.3">
      <c r="A12135" s="425">
        <v>53771</v>
      </c>
      <c r="B12135" s="12">
        <v>79</v>
      </c>
      <c r="C12135" s="436">
        <v>0.8</v>
      </c>
    </row>
    <row r="12136" spans="1:3" x14ac:dyDescent="0.3">
      <c r="A12136" s="425">
        <v>53772</v>
      </c>
      <c r="B12136" s="12">
        <v>80</v>
      </c>
      <c r="C12136" s="436">
        <v>7.2000000000000028</v>
      </c>
    </row>
    <row r="12137" spans="1:3" x14ac:dyDescent="0.3">
      <c r="A12137" s="425">
        <v>53773</v>
      </c>
      <c r="B12137" s="12">
        <v>81</v>
      </c>
      <c r="C12137" s="436">
        <v>16.999999999999996</v>
      </c>
    </row>
    <row r="12138" spans="1:3" x14ac:dyDescent="0.3">
      <c r="A12138" s="425">
        <v>53774</v>
      </c>
      <c r="B12138" s="12">
        <v>82</v>
      </c>
      <c r="C12138" s="436">
        <v>0.2</v>
      </c>
    </row>
    <row r="12139" spans="1:3" x14ac:dyDescent="0.3">
      <c r="A12139" s="425">
        <v>53775</v>
      </c>
      <c r="B12139" s="12">
        <v>83</v>
      </c>
      <c r="C12139" s="436">
        <v>0</v>
      </c>
    </row>
    <row r="12140" spans="1:3" x14ac:dyDescent="0.3">
      <c r="A12140" s="425">
        <v>53776</v>
      </c>
      <c r="B12140" s="12">
        <v>84</v>
      </c>
      <c r="C12140" s="436">
        <v>31.599999999999994</v>
      </c>
    </row>
    <row r="12141" spans="1:3" x14ac:dyDescent="0.3">
      <c r="A12141" s="425">
        <v>53777</v>
      </c>
      <c r="B12141" s="12">
        <v>85</v>
      </c>
      <c r="C12141" s="436">
        <v>0.4</v>
      </c>
    </row>
    <row r="12142" spans="1:3" x14ac:dyDescent="0.3">
      <c r="A12142" s="425">
        <v>53778</v>
      </c>
      <c r="B12142" s="12">
        <v>86</v>
      </c>
      <c r="C12142" s="436">
        <v>27.2</v>
      </c>
    </row>
    <row r="12143" spans="1:3" x14ac:dyDescent="0.3">
      <c r="A12143" s="425">
        <v>53779</v>
      </c>
      <c r="B12143" s="12">
        <v>87</v>
      </c>
      <c r="C12143" s="436">
        <v>1.8</v>
      </c>
    </row>
    <row r="12144" spans="1:3" x14ac:dyDescent="0.3">
      <c r="A12144" s="425">
        <v>53780</v>
      </c>
      <c r="B12144" s="12">
        <v>88</v>
      </c>
      <c r="C12144" s="436">
        <v>0.2</v>
      </c>
    </row>
    <row r="12145" spans="1:3" x14ac:dyDescent="0.3">
      <c r="A12145" s="425">
        <v>53781</v>
      </c>
      <c r="B12145" s="12">
        <v>89</v>
      </c>
      <c r="C12145" s="436">
        <v>0.60000000000000009</v>
      </c>
    </row>
    <row r="12146" spans="1:3" x14ac:dyDescent="0.3">
      <c r="A12146" s="425">
        <v>53782</v>
      </c>
      <c r="B12146" s="12">
        <v>90</v>
      </c>
      <c r="C12146" s="436">
        <v>0</v>
      </c>
    </row>
    <row r="12147" spans="1:3" x14ac:dyDescent="0.3">
      <c r="A12147" s="425">
        <v>53783</v>
      </c>
      <c r="B12147" s="12">
        <v>91</v>
      </c>
      <c r="C12147" s="436">
        <v>0</v>
      </c>
    </row>
    <row r="12148" spans="1:3" x14ac:dyDescent="0.3">
      <c r="A12148" s="425">
        <v>53784</v>
      </c>
      <c r="B12148" s="12">
        <v>92</v>
      </c>
      <c r="C12148" s="436">
        <v>0.60000000000000009</v>
      </c>
    </row>
    <row r="12149" spans="1:3" x14ac:dyDescent="0.3">
      <c r="A12149" s="425">
        <v>53785</v>
      </c>
      <c r="B12149" s="12">
        <v>93</v>
      </c>
      <c r="C12149" s="436">
        <v>7.6000000000000014</v>
      </c>
    </row>
    <row r="12150" spans="1:3" x14ac:dyDescent="0.3">
      <c r="A12150" s="425">
        <v>53786</v>
      </c>
      <c r="B12150" s="12">
        <v>94</v>
      </c>
      <c r="C12150" s="436">
        <v>8.2000000000000011</v>
      </c>
    </row>
    <row r="12151" spans="1:3" x14ac:dyDescent="0.3">
      <c r="A12151" s="425">
        <v>53787</v>
      </c>
      <c r="B12151" s="12">
        <v>95</v>
      </c>
      <c r="C12151" s="436">
        <v>2.6000000000000005</v>
      </c>
    </row>
    <row r="12152" spans="1:3" x14ac:dyDescent="0.3">
      <c r="A12152" s="425">
        <v>53788</v>
      </c>
      <c r="B12152" s="12">
        <v>96</v>
      </c>
      <c r="C12152" s="436">
        <v>74.800000000000082</v>
      </c>
    </row>
    <row r="12153" spans="1:3" x14ac:dyDescent="0.3">
      <c r="A12153" s="425">
        <v>53789</v>
      </c>
      <c r="B12153" s="12">
        <v>97</v>
      </c>
      <c r="C12153" s="436">
        <v>3</v>
      </c>
    </row>
    <row r="12154" spans="1:3" x14ac:dyDescent="0.3">
      <c r="A12154" s="425">
        <v>53790</v>
      </c>
      <c r="B12154" s="12">
        <v>98</v>
      </c>
      <c r="C12154" s="436">
        <v>1.4</v>
      </c>
    </row>
    <row r="12155" spans="1:3" x14ac:dyDescent="0.3">
      <c r="A12155" s="425">
        <v>53791</v>
      </c>
      <c r="B12155" s="12">
        <v>99</v>
      </c>
      <c r="C12155" s="436">
        <v>0.2</v>
      </c>
    </row>
    <row r="12156" spans="1:3" x14ac:dyDescent="0.3">
      <c r="A12156" s="425">
        <v>53792</v>
      </c>
      <c r="B12156" s="12">
        <v>100</v>
      </c>
      <c r="C12156" s="436">
        <v>0</v>
      </c>
    </row>
    <row r="12157" spans="1:3" x14ac:dyDescent="0.3">
      <c r="A12157" s="425">
        <v>53793</v>
      </c>
      <c r="B12157" s="12">
        <v>101</v>
      </c>
      <c r="C12157" s="436">
        <v>0</v>
      </c>
    </row>
    <row r="12158" spans="1:3" x14ac:dyDescent="0.3">
      <c r="A12158" s="425">
        <v>53794</v>
      </c>
      <c r="B12158" s="12">
        <v>102</v>
      </c>
      <c r="C12158" s="436">
        <v>0.2</v>
      </c>
    </row>
    <row r="12159" spans="1:3" x14ac:dyDescent="0.3">
      <c r="A12159" s="425">
        <v>53795</v>
      </c>
      <c r="B12159" s="12">
        <v>103</v>
      </c>
      <c r="C12159" s="436">
        <v>0.4</v>
      </c>
    </row>
    <row r="12160" spans="1:3" x14ac:dyDescent="0.3">
      <c r="A12160" s="425">
        <v>53796</v>
      </c>
      <c r="B12160" s="12">
        <v>104</v>
      </c>
      <c r="C12160" s="436">
        <v>0</v>
      </c>
    </row>
    <row r="12161" spans="1:3" x14ac:dyDescent="0.3">
      <c r="A12161" s="425">
        <v>53797</v>
      </c>
      <c r="B12161" s="12">
        <v>105</v>
      </c>
      <c r="C12161" s="436">
        <v>56.999999999999986</v>
      </c>
    </row>
    <row r="12162" spans="1:3" x14ac:dyDescent="0.3">
      <c r="A12162" s="425">
        <v>53798</v>
      </c>
      <c r="B12162" s="12">
        <v>106</v>
      </c>
      <c r="C12162" s="436">
        <v>5.0000000000000018</v>
      </c>
    </row>
    <row r="12163" spans="1:3" x14ac:dyDescent="0.3">
      <c r="A12163" s="425">
        <v>53799</v>
      </c>
      <c r="B12163" s="12">
        <v>107</v>
      </c>
      <c r="C12163" s="436">
        <v>14.799999999999999</v>
      </c>
    </row>
    <row r="12164" spans="1:3" x14ac:dyDescent="0.3">
      <c r="A12164" s="425">
        <v>53800</v>
      </c>
      <c r="B12164" s="12">
        <v>108</v>
      </c>
      <c r="C12164" s="436">
        <v>1.2</v>
      </c>
    </row>
    <row r="12165" spans="1:3" x14ac:dyDescent="0.3">
      <c r="A12165" s="425">
        <v>53801</v>
      </c>
      <c r="B12165" s="12">
        <v>109</v>
      </c>
      <c r="C12165" s="436">
        <v>1.2</v>
      </c>
    </row>
    <row r="12166" spans="1:3" x14ac:dyDescent="0.3">
      <c r="A12166" s="425">
        <v>53802</v>
      </c>
      <c r="B12166" s="12">
        <v>110</v>
      </c>
      <c r="C12166" s="436">
        <v>0</v>
      </c>
    </row>
    <row r="12167" spans="1:3" x14ac:dyDescent="0.3">
      <c r="A12167" s="425">
        <v>53803</v>
      </c>
      <c r="B12167" s="12">
        <v>111</v>
      </c>
      <c r="C12167" s="436">
        <v>0</v>
      </c>
    </row>
    <row r="12168" spans="1:3" x14ac:dyDescent="0.3">
      <c r="A12168" s="425">
        <v>53804</v>
      </c>
      <c r="B12168" s="12">
        <v>112</v>
      </c>
      <c r="C12168" s="436">
        <v>5.0000000000000018</v>
      </c>
    </row>
    <row r="12169" spans="1:3" x14ac:dyDescent="0.3">
      <c r="A12169" s="425">
        <v>53805</v>
      </c>
      <c r="B12169" s="12">
        <v>113</v>
      </c>
      <c r="C12169" s="436">
        <v>1.5999999999999999</v>
      </c>
    </row>
    <row r="12170" spans="1:3" x14ac:dyDescent="0.3">
      <c r="A12170" s="425">
        <v>53806</v>
      </c>
      <c r="B12170" s="12">
        <v>114</v>
      </c>
      <c r="C12170" s="436">
        <v>12.399999999999995</v>
      </c>
    </row>
    <row r="12171" spans="1:3" x14ac:dyDescent="0.3">
      <c r="A12171" s="425">
        <v>53807</v>
      </c>
      <c r="B12171" s="12">
        <v>115</v>
      </c>
      <c r="C12171" s="436">
        <v>16.199999999999996</v>
      </c>
    </row>
    <row r="12172" spans="1:3" x14ac:dyDescent="0.3">
      <c r="A12172" s="425">
        <v>53808</v>
      </c>
      <c r="B12172" s="12">
        <v>116</v>
      </c>
      <c r="C12172" s="436">
        <v>7.0000000000000036</v>
      </c>
    </row>
    <row r="12173" spans="1:3" x14ac:dyDescent="0.3">
      <c r="A12173" s="425">
        <v>53809</v>
      </c>
      <c r="B12173" s="12">
        <v>117</v>
      </c>
      <c r="C12173" s="436">
        <v>1</v>
      </c>
    </row>
    <row r="12174" spans="1:3" x14ac:dyDescent="0.3">
      <c r="A12174" s="425">
        <v>53810</v>
      </c>
      <c r="B12174" s="12">
        <v>118</v>
      </c>
      <c r="C12174" s="436">
        <v>0</v>
      </c>
    </row>
    <row r="12175" spans="1:3" x14ac:dyDescent="0.3">
      <c r="A12175" s="425">
        <v>53811</v>
      </c>
      <c r="B12175" s="12">
        <v>119</v>
      </c>
      <c r="C12175" s="436">
        <v>0.60000000000000009</v>
      </c>
    </row>
    <row r="12176" spans="1:3" x14ac:dyDescent="0.3">
      <c r="A12176" s="425">
        <v>53812</v>
      </c>
      <c r="B12176" s="12">
        <v>120</v>
      </c>
      <c r="C12176" s="436">
        <v>0</v>
      </c>
    </row>
    <row r="12177" spans="1:3" x14ac:dyDescent="0.3">
      <c r="A12177" s="425">
        <v>53813</v>
      </c>
      <c r="B12177" s="12">
        <v>121</v>
      </c>
      <c r="C12177" s="436">
        <v>38.800000000000026</v>
      </c>
    </row>
    <row r="12178" spans="1:3" x14ac:dyDescent="0.3">
      <c r="A12178" s="425">
        <v>53814</v>
      </c>
      <c r="B12178" s="12">
        <v>122</v>
      </c>
      <c r="C12178" s="436">
        <v>4.8000000000000007</v>
      </c>
    </row>
    <row r="12179" spans="1:3" x14ac:dyDescent="0.3">
      <c r="A12179" s="425">
        <v>53815</v>
      </c>
      <c r="B12179" s="12">
        <v>123</v>
      </c>
      <c r="C12179" s="436">
        <v>1.4</v>
      </c>
    </row>
    <row r="12180" spans="1:3" x14ac:dyDescent="0.3">
      <c r="A12180" s="425">
        <v>53816</v>
      </c>
      <c r="B12180" s="12">
        <v>124</v>
      </c>
      <c r="C12180" s="436">
        <v>1.8</v>
      </c>
    </row>
    <row r="12181" spans="1:3" x14ac:dyDescent="0.3">
      <c r="A12181" s="425">
        <v>53817</v>
      </c>
      <c r="B12181" s="12">
        <v>125</v>
      </c>
      <c r="C12181" s="436">
        <v>7.6</v>
      </c>
    </row>
    <row r="12182" spans="1:3" x14ac:dyDescent="0.3">
      <c r="A12182" s="425">
        <v>53818</v>
      </c>
      <c r="B12182" s="12">
        <v>126</v>
      </c>
      <c r="C12182" s="436">
        <v>1.4</v>
      </c>
    </row>
    <row r="12183" spans="1:3" x14ac:dyDescent="0.3">
      <c r="A12183" s="425">
        <v>53819</v>
      </c>
      <c r="B12183" s="12">
        <v>127</v>
      </c>
      <c r="C12183" s="436">
        <v>0</v>
      </c>
    </row>
    <row r="12184" spans="1:3" x14ac:dyDescent="0.3">
      <c r="A12184" s="425">
        <v>53820</v>
      </c>
      <c r="B12184" s="12">
        <v>128</v>
      </c>
      <c r="C12184" s="436">
        <v>26.599999999999991</v>
      </c>
    </row>
    <row r="12185" spans="1:3" x14ac:dyDescent="0.3">
      <c r="A12185" s="425">
        <v>53821</v>
      </c>
      <c r="B12185" s="12">
        <v>129</v>
      </c>
      <c r="C12185" s="436">
        <v>0.2</v>
      </c>
    </row>
    <row r="12186" spans="1:3" x14ac:dyDescent="0.3">
      <c r="A12186" s="425">
        <v>53822</v>
      </c>
      <c r="B12186" s="12">
        <v>130</v>
      </c>
      <c r="C12186" s="436">
        <v>22.200000000000003</v>
      </c>
    </row>
    <row r="12187" spans="1:3" x14ac:dyDescent="0.3">
      <c r="A12187" s="425">
        <v>53823</v>
      </c>
      <c r="B12187" s="12">
        <v>131</v>
      </c>
      <c r="C12187" s="436">
        <v>8.0000000000000018</v>
      </c>
    </row>
    <row r="12188" spans="1:3" x14ac:dyDescent="0.3">
      <c r="A12188" s="425">
        <v>53824</v>
      </c>
      <c r="B12188" s="12">
        <v>132</v>
      </c>
      <c r="C12188" s="436">
        <v>0.4</v>
      </c>
    </row>
    <row r="12189" spans="1:3" x14ac:dyDescent="0.3">
      <c r="A12189" s="425">
        <v>53825</v>
      </c>
      <c r="B12189" s="12">
        <v>133</v>
      </c>
      <c r="C12189" s="436">
        <v>23</v>
      </c>
    </row>
    <row r="12190" spans="1:3" x14ac:dyDescent="0.3">
      <c r="A12190" s="425">
        <v>53826</v>
      </c>
      <c r="B12190" s="12">
        <v>134</v>
      </c>
      <c r="C12190" s="436">
        <v>1.2</v>
      </c>
    </row>
    <row r="12191" spans="1:3" x14ac:dyDescent="0.3">
      <c r="A12191" s="425">
        <v>53827</v>
      </c>
      <c r="B12191" s="12">
        <v>135</v>
      </c>
      <c r="C12191" s="436">
        <v>0.4</v>
      </c>
    </row>
    <row r="12192" spans="1:3" x14ac:dyDescent="0.3">
      <c r="A12192" s="425">
        <v>53828</v>
      </c>
      <c r="B12192" s="12">
        <v>136</v>
      </c>
      <c r="C12192" s="436">
        <v>0</v>
      </c>
    </row>
    <row r="12193" spans="1:3" x14ac:dyDescent="0.3">
      <c r="A12193" s="425">
        <v>53829</v>
      </c>
      <c r="B12193" s="12">
        <v>137</v>
      </c>
      <c r="C12193" s="436">
        <v>0</v>
      </c>
    </row>
    <row r="12194" spans="1:3" x14ac:dyDescent="0.3">
      <c r="A12194" s="425">
        <v>53830</v>
      </c>
      <c r="B12194" s="12">
        <v>138</v>
      </c>
      <c r="C12194" s="436">
        <v>0</v>
      </c>
    </row>
    <row r="12195" spans="1:3" x14ac:dyDescent="0.3">
      <c r="A12195" s="425">
        <v>53831</v>
      </c>
      <c r="B12195" s="12">
        <v>139</v>
      </c>
      <c r="C12195" s="436">
        <v>20.799999999999994</v>
      </c>
    </row>
    <row r="12196" spans="1:3" x14ac:dyDescent="0.3">
      <c r="A12196" s="425">
        <v>53832</v>
      </c>
      <c r="B12196" s="12">
        <v>140</v>
      </c>
      <c r="C12196" s="436">
        <v>0.60000000000000009</v>
      </c>
    </row>
    <row r="12197" spans="1:3" x14ac:dyDescent="0.3">
      <c r="A12197" s="425">
        <v>53833</v>
      </c>
      <c r="B12197" s="12">
        <v>141</v>
      </c>
      <c r="C12197" s="436">
        <v>0.2</v>
      </c>
    </row>
    <row r="12198" spans="1:3" x14ac:dyDescent="0.3">
      <c r="A12198" s="425">
        <v>53834</v>
      </c>
      <c r="B12198" s="12">
        <v>142</v>
      </c>
      <c r="C12198" s="436">
        <v>0</v>
      </c>
    </row>
    <row r="12199" spans="1:3" x14ac:dyDescent="0.3">
      <c r="A12199" s="425">
        <v>53835</v>
      </c>
      <c r="B12199" s="12">
        <v>143</v>
      </c>
      <c r="C12199" s="436">
        <v>0</v>
      </c>
    </row>
    <row r="12200" spans="1:3" x14ac:dyDescent="0.3">
      <c r="A12200" s="425">
        <v>53836</v>
      </c>
      <c r="B12200" s="12">
        <v>144</v>
      </c>
      <c r="C12200" s="436">
        <v>0</v>
      </c>
    </row>
    <row r="12201" spans="1:3" x14ac:dyDescent="0.3">
      <c r="A12201" s="425">
        <v>53837</v>
      </c>
      <c r="B12201" s="12">
        <v>145</v>
      </c>
      <c r="C12201" s="436">
        <v>13.399999999999995</v>
      </c>
    </row>
    <row r="12202" spans="1:3" x14ac:dyDescent="0.3">
      <c r="A12202" s="425">
        <v>53838</v>
      </c>
      <c r="B12202" s="12">
        <v>146</v>
      </c>
      <c r="C12202" s="436">
        <v>28.199999999999996</v>
      </c>
    </row>
    <row r="12203" spans="1:3" x14ac:dyDescent="0.3">
      <c r="A12203" s="425">
        <v>53839</v>
      </c>
      <c r="B12203" s="12">
        <v>147</v>
      </c>
      <c r="C12203" s="436">
        <v>18.600000000000001</v>
      </c>
    </row>
    <row r="12204" spans="1:3" x14ac:dyDescent="0.3">
      <c r="A12204" s="425">
        <v>53840</v>
      </c>
      <c r="B12204" s="12">
        <v>148</v>
      </c>
      <c r="C12204" s="436">
        <v>6.6000000000000032</v>
      </c>
    </row>
    <row r="12205" spans="1:3" x14ac:dyDescent="0.3">
      <c r="A12205" s="425">
        <v>53841</v>
      </c>
      <c r="B12205" s="12">
        <v>149</v>
      </c>
      <c r="C12205" s="436">
        <v>0</v>
      </c>
    </row>
    <row r="12206" spans="1:3" x14ac:dyDescent="0.3">
      <c r="A12206" s="425">
        <v>53842</v>
      </c>
      <c r="B12206" s="12">
        <v>150</v>
      </c>
      <c r="C12206" s="436">
        <v>0</v>
      </c>
    </row>
    <row r="12207" spans="1:3" x14ac:dyDescent="0.3">
      <c r="A12207" s="425">
        <v>53843</v>
      </c>
      <c r="B12207" s="12">
        <v>151</v>
      </c>
      <c r="C12207" s="436">
        <v>24.399999999999991</v>
      </c>
    </row>
    <row r="12208" spans="1:3" x14ac:dyDescent="0.3">
      <c r="A12208" s="425">
        <v>53844</v>
      </c>
      <c r="B12208" s="12">
        <v>152</v>
      </c>
      <c r="C12208" s="436">
        <v>29.199999999999985</v>
      </c>
    </row>
    <row r="12209" spans="1:3" x14ac:dyDescent="0.3">
      <c r="A12209" s="425">
        <v>53845</v>
      </c>
      <c r="B12209" s="12">
        <v>153</v>
      </c>
      <c r="C12209" s="436">
        <v>6.4000000000000012</v>
      </c>
    </row>
    <row r="12210" spans="1:3" x14ac:dyDescent="0.3">
      <c r="A12210" s="425">
        <v>53846</v>
      </c>
      <c r="B12210" s="12">
        <v>154</v>
      </c>
      <c r="C12210" s="436">
        <v>0</v>
      </c>
    </row>
    <row r="12211" spans="1:3" x14ac:dyDescent="0.3">
      <c r="A12211" s="425">
        <v>53847</v>
      </c>
      <c r="B12211" s="12">
        <v>155</v>
      </c>
      <c r="C12211" s="436">
        <v>0.2</v>
      </c>
    </row>
    <row r="12212" spans="1:3" x14ac:dyDescent="0.3">
      <c r="A12212" s="425">
        <v>53848</v>
      </c>
      <c r="B12212" s="12">
        <v>156</v>
      </c>
      <c r="C12212" s="436">
        <v>0</v>
      </c>
    </row>
    <row r="12213" spans="1:3" x14ac:dyDescent="0.3">
      <c r="A12213" s="425">
        <v>53849</v>
      </c>
      <c r="B12213" s="12">
        <v>157</v>
      </c>
      <c r="C12213" s="436">
        <v>18.600000000000001</v>
      </c>
    </row>
    <row r="12214" spans="1:3" x14ac:dyDescent="0.3">
      <c r="A12214" s="425">
        <v>53850</v>
      </c>
      <c r="B12214" s="12">
        <v>158</v>
      </c>
      <c r="C12214" s="436">
        <v>8.9999999999999982</v>
      </c>
    </row>
    <row r="12215" spans="1:3" x14ac:dyDescent="0.3">
      <c r="A12215" s="425">
        <v>53851</v>
      </c>
      <c r="B12215" s="12">
        <v>159</v>
      </c>
      <c r="C12215" s="436">
        <v>59.8</v>
      </c>
    </row>
    <row r="12216" spans="1:3" x14ac:dyDescent="0.3">
      <c r="A12216" s="425">
        <v>53852</v>
      </c>
      <c r="B12216" s="12">
        <v>160</v>
      </c>
      <c r="C12216" s="436">
        <v>6.6000000000000005</v>
      </c>
    </row>
    <row r="12217" spans="1:3" x14ac:dyDescent="0.3">
      <c r="A12217" s="425">
        <v>53853</v>
      </c>
      <c r="B12217" s="12">
        <v>161</v>
      </c>
      <c r="C12217" s="436">
        <v>0</v>
      </c>
    </row>
    <row r="12218" spans="1:3" x14ac:dyDescent="0.3">
      <c r="A12218" s="425">
        <v>53854</v>
      </c>
      <c r="B12218" s="12">
        <v>162</v>
      </c>
      <c r="C12218" s="436">
        <v>7.6000000000000014</v>
      </c>
    </row>
    <row r="12219" spans="1:3" x14ac:dyDescent="0.3">
      <c r="A12219" s="425">
        <v>53855</v>
      </c>
      <c r="B12219" s="12">
        <v>163</v>
      </c>
      <c r="C12219" s="436">
        <v>30.999999999999996</v>
      </c>
    </row>
    <row r="12220" spans="1:3" x14ac:dyDescent="0.3">
      <c r="A12220" s="425">
        <v>53856</v>
      </c>
      <c r="B12220" s="12">
        <v>164</v>
      </c>
      <c r="C12220" s="436">
        <v>23.199999999999996</v>
      </c>
    </row>
    <row r="12221" spans="1:3" x14ac:dyDescent="0.3">
      <c r="A12221" s="425">
        <v>53857</v>
      </c>
      <c r="B12221" s="12">
        <v>165</v>
      </c>
      <c r="C12221" s="436">
        <v>14.399999999999999</v>
      </c>
    </row>
    <row r="12222" spans="1:3" x14ac:dyDescent="0.3">
      <c r="A12222" s="425">
        <v>53858</v>
      </c>
      <c r="B12222" s="12">
        <v>166</v>
      </c>
      <c r="C12222" s="436">
        <v>47.599999999999994</v>
      </c>
    </row>
    <row r="12223" spans="1:3" x14ac:dyDescent="0.3">
      <c r="A12223" s="425">
        <v>53859</v>
      </c>
      <c r="B12223" s="12">
        <v>167</v>
      </c>
      <c r="C12223" s="436">
        <v>9.8000000000000007</v>
      </c>
    </row>
    <row r="12224" spans="1:3" x14ac:dyDescent="0.3">
      <c r="A12224" s="425">
        <v>53860</v>
      </c>
      <c r="B12224" s="12">
        <v>168</v>
      </c>
      <c r="C12224" s="436">
        <v>0</v>
      </c>
    </row>
    <row r="12225" spans="1:3" x14ac:dyDescent="0.3">
      <c r="A12225" s="425">
        <v>53861</v>
      </c>
      <c r="B12225" s="12">
        <v>169</v>
      </c>
      <c r="C12225" s="436">
        <v>0</v>
      </c>
    </row>
    <row r="12226" spans="1:3" x14ac:dyDescent="0.3">
      <c r="A12226" s="425">
        <v>53862</v>
      </c>
      <c r="B12226" s="12">
        <v>170</v>
      </c>
      <c r="C12226" s="436">
        <v>0</v>
      </c>
    </row>
    <row r="12227" spans="1:3" x14ac:dyDescent="0.3">
      <c r="A12227" s="425">
        <v>53863</v>
      </c>
      <c r="B12227" s="12">
        <v>171</v>
      </c>
      <c r="C12227" s="436">
        <v>3.6000000000000005</v>
      </c>
    </row>
    <row r="12228" spans="1:3" x14ac:dyDescent="0.3">
      <c r="A12228" s="425">
        <v>53864</v>
      </c>
      <c r="B12228" s="12">
        <v>172</v>
      </c>
      <c r="C12228" s="436">
        <v>3.4000000000000008</v>
      </c>
    </row>
    <row r="12229" spans="1:3" x14ac:dyDescent="0.3">
      <c r="A12229" s="425">
        <v>53865</v>
      </c>
      <c r="B12229" s="12">
        <v>173</v>
      </c>
      <c r="C12229" s="436">
        <v>0.4</v>
      </c>
    </row>
    <row r="12230" spans="1:3" x14ac:dyDescent="0.3">
      <c r="A12230" s="425">
        <v>53866</v>
      </c>
      <c r="B12230" s="12">
        <v>174</v>
      </c>
      <c r="C12230" s="436">
        <v>0.2</v>
      </c>
    </row>
    <row r="12231" spans="1:3" x14ac:dyDescent="0.3">
      <c r="A12231" s="425">
        <v>53867</v>
      </c>
      <c r="B12231" s="12">
        <v>175</v>
      </c>
      <c r="C12231" s="436">
        <v>0</v>
      </c>
    </row>
    <row r="12232" spans="1:3" x14ac:dyDescent="0.3">
      <c r="A12232" s="425">
        <v>53868</v>
      </c>
      <c r="B12232" s="12">
        <v>176</v>
      </c>
      <c r="C12232" s="436">
        <v>27.999999999999996</v>
      </c>
    </row>
    <row r="12233" spans="1:3" x14ac:dyDescent="0.3">
      <c r="A12233" s="425">
        <v>53869</v>
      </c>
      <c r="B12233" s="12">
        <v>177</v>
      </c>
      <c r="C12233" s="436">
        <v>10.199999999999999</v>
      </c>
    </row>
    <row r="12234" spans="1:3" x14ac:dyDescent="0.3">
      <c r="A12234" s="425">
        <v>53870</v>
      </c>
      <c r="B12234" s="12">
        <v>178</v>
      </c>
      <c r="C12234" s="436">
        <v>11.999999999999996</v>
      </c>
    </row>
    <row r="12235" spans="1:3" x14ac:dyDescent="0.3">
      <c r="A12235" s="425">
        <v>53871</v>
      </c>
      <c r="B12235" s="12">
        <v>179</v>
      </c>
      <c r="C12235" s="436">
        <v>1.7999999999999998</v>
      </c>
    </row>
    <row r="12236" spans="1:3" x14ac:dyDescent="0.3">
      <c r="A12236" s="425">
        <v>53872</v>
      </c>
      <c r="B12236" s="12">
        <v>180</v>
      </c>
      <c r="C12236" s="436">
        <v>2.2000000000000002</v>
      </c>
    </row>
    <row r="12237" spans="1:3" x14ac:dyDescent="0.3">
      <c r="A12237" s="425">
        <v>53873</v>
      </c>
      <c r="B12237" s="12">
        <v>181</v>
      </c>
      <c r="C12237" s="436">
        <v>1.96</v>
      </c>
    </row>
    <row r="12238" spans="1:3" x14ac:dyDescent="0.3">
      <c r="A12238" s="425">
        <v>53874</v>
      </c>
      <c r="B12238" s="12">
        <v>182</v>
      </c>
      <c r="C12238" s="436">
        <v>0</v>
      </c>
    </row>
    <row r="12239" spans="1:3" x14ac:dyDescent="0.3">
      <c r="A12239" s="425">
        <v>53875</v>
      </c>
      <c r="B12239" s="12">
        <v>183</v>
      </c>
      <c r="C12239" s="436">
        <v>9.6</v>
      </c>
    </row>
    <row r="12240" spans="1:3" x14ac:dyDescent="0.3">
      <c r="A12240" s="425">
        <v>53876</v>
      </c>
      <c r="B12240" s="12">
        <v>184</v>
      </c>
      <c r="C12240" s="436">
        <v>1</v>
      </c>
    </row>
    <row r="12241" spans="1:3" x14ac:dyDescent="0.3">
      <c r="A12241" s="425">
        <v>53877</v>
      </c>
      <c r="B12241" s="12">
        <v>185</v>
      </c>
      <c r="C12241" s="436">
        <v>1.5999999999999999</v>
      </c>
    </row>
    <row r="12242" spans="1:3" x14ac:dyDescent="0.3">
      <c r="A12242" s="425">
        <v>53878</v>
      </c>
      <c r="B12242" s="12">
        <v>186</v>
      </c>
      <c r="C12242" s="436">
        <v>0.2</v>
      </c>
    </row>
    <row r="12243" spans="1:3" x14ac:dyDescent="0.3">
      <c r="A12243" s="425">
        <v>53879</v>
      </c>
      <c r="B12243" s="12">
        <v>187</v>
      </c>
      <c r="C12243" s="436">
        <v>0.2</v>
      </c>
    </row>
    <row r="12244" spans="1:3" x14ac:dyDescent="0.3">
      <c r="A12244" s="425">
        <v>53880</v>
      </c>
      <c r="B12244" s="12">
        <v>188</v>
      </c>
      <c r="C12244" s="436">
        <v>1.8000000000000003</v>
      </c>
    </row>
    <row r="12245" spans="1:3" x14ac:dyDescent="0.3">
      <c r="A12245" s="425">
        <v>53881</v>
      </c>
      <c r="B12245" s="12">
        <v>189</v>
      </c>
      <c r="C12245" s="436">
        <v>39.800000000000004</v>
      </c>
    </row>
    <row r="12246" spans="1:3" x14ac:dyDescent="0.3">
      <c r="A12246" s="425">
        <v>53882</v>
      </c>
      <c r="B12246" s="12">
        <v>190</v>
      </c>
      <c r="C12246" s="436">
        <v>0</v>
      </c>
    </row>
    <row r="12247" spans="1:3" x14ac:dyDescent="0.3">
      <c r="A12247" s="425">
        <v>53883</v>
      </c>
      <c r="B12247" s="12">
        <v>191</v>
      </c>
      <c r="C12247" s="436">
        <v>26.199999999999992</v>
      </c>
    </row>
    <row r="12248" spans="1:3" x14ac:dyDescent="0.3">
      <c r="A12248" s="425">
        <v>53884</v>
      </c>
      <c r="B12248" s="12">
        <v>192</v>
      </c>
      <c r="C12248" s="436">
        <v>0</v>
      </c>
    </row>
    <row r="12249" spans="1:3" x14ac:dyDescent="0.3">
      <c r="A12249" s="425">
        <v>53885</v>
      </c>
      <c r="B12249" s="12">
        <v>193</v>
      </c>
      <c r="C12249" s="436">
        <v>0</v>
      </c>
    </row>
    <row r="12250" spans="1:3" x14ac:dyDescent="0.3">
      <c r="A12250" s="425">
        <v>53886</v>
      </c>
      <c r="B12250" s="12">
        <v>194</v>
      </c>
      <c r="C12250" s="436">
        <v>0</v>
      </c>
    </row>
    <row r="12251" spans="1:3" x14ac:dyDescent="0.3">
      <c r="A12251" s="425">
        <v>53887</v>
      </c>
      <c r="B12251" s="12">
        <v>195</v>
      </c>
      <c r="C12251" s="436">
        <v>0</v>
      </c>
    </row>
    <row r="12252" spans="1:3" x14ac:dyDescent="0.3">
      <c r="A12252" s="425">
        <v>53888</v>
      </c>
      <c r="B12252" s="12">
        <v>196</v>
      </c>
      <c r="C12252" s="436">
        <v>4.8</v>
      </c>
    </row>
    <row r="12253" spans="1:3" x14ac:dyDescent="0.3">
      <c r="A12253" s="425">
        <v>53889</v>
      </c>
      <c r="B12253" s="12">
        <v>197</v>
      </c>
      <c r="C12253" s="436">
        <v>6.8000000000000016</v>
      </c>
    </row>
    <row r="12254" spans="1:3" x14ac:dyDescent="0.3">
      <c r="A12254" s="425">
        <v>53890</v>
      </c>
      <c r="B12254" s="12">
        <v>198</v>
      </c>
      <c r="C12254" s="436">
        <v>1.4</v>
      </c>
    </row>
    <row r="12255" spans="1:3" x14ac:dyDescent="0.3">
      <c r="A12255" s="425">
        <v>53891</v>
      </c>
      <c r="B12255" s="12">
        <v>199</v>
      </c>
      <c r="C12255" s="436">
        <v>25.799999999999997</v>
      </c>
    </row>
    <row r="12256" spans="1:3" x14ac:dyDescent="0.3">
      <c r="A12256" s="425">
        <v>53892</v>
      </c>
      <c r="B12256" s="12">
        <v>200</v>
      </c>
      <c r="C12256" s="436">
        <v>4.4000000000000004</v>
      </c>
    </row>
    <row r="12257" spans="1:3" x14ac:dyDescent="0.3">
      <c r="A12257" s="425">
        <v>53893</v>
      </c>
      <c r="B12257" s="12">
        <v>201</v>
      </c>
      <c r="C12257" s="436">
        <v>18.200000000000003</v>
      </c>
    </row>
    <row r="12258" spans="1:3" x14ac:dyDescent="0.3">
      <c r="A12258" s="425">
        <v>53894</v>
      </c>
      <c r="B12258" s="12">
        <v>202</v>
      </c>
      <c r="C12258" s="436">
        <v>27.399999999999991</v>
      </c>
    </row>
    <row r="12259" spans="1:3" x14ac:dyDescent="0.3">
      <c r="A12259" s="425">
        <v>53895</v>
      </c>
      <c r="B12259" s="12">
        <v>203</v>
      </c>
      <c r="C12259" s="436">
        <v>2.8</v>
      </c>
    </row>
    <row r="12260" spans="1:3" x14ac:dyDescent="0.3">
      <c r="A12260" s="425">
        <v>53896</v>
      </c>
      <c r="B12260" s="12">
        <v>204</v>
      </c>
      <c r="C12260" s="436">
        <v>0</v>
      </c>
    </row>
    <row r="12261" spans="1:3" x14ac:dyDescent="0.3">
      <c r="A12261" s="425">
        <v>53897</v>
      </c>
      <c r="B12261" s="12">
        <v>205</v>
      </c>
      <c r="C12261" s="436">
        <v>3.4000000000000008</v>
      </c>
    </row>
    <row r="12262" spans="1:3" x14ac:dyDescent="0.3">
      <c r="A12262" s="425">
        <v>53898</v>
      </c>
      <c r="B12262" s="12">
        <v>206</v>
      </c>
      <c r="C12262" s="436">
        <v>13</v>
      </c>
    </row>
    <row r="12263" spans="1:3" x14ac:dyDescent="0.3">
      <c r="A12263" s="425">
        <v>53899</v>
      </c>
      <c r="B12263" s="12">
        <v>207</v>
      </c>
      <c r="C12263" s="436">
        <v>102.20000000000003</v>
      </c>
    </row>
    <row r="12264" spans="1:3" x14ac:dyDescent="0.3">
      <c r="A12264" s="425">
        <v>53900</v>
      </c>
      <c r="B12264" s="12">
        <v>208</v>
      </c>
      <c r="C12264" s="436">
        <v>1</v>
      </c>
    </row>
    <row r="12265" spans="1:3" x14ac:dyDescent="0.3">
      <c r="A12265" s="425">
        <v>53901</v>
      </c>
      <c r="B12265" s="12">
        <v>209</v>
      </c>
      <c r="C12265" s="436">
        <v>4.2000000000000011</v>
      </c>
    </row>
    <row r="12266" spans="1:3" x14ac:dyDescent="0.3">
      <c r="A12266" s="425">
        <v>53902</v>
      </c>
      <c r="B12266" s="12">
        <v>210</v>
      </c>
      <c r="C12266" s="436">
        <v>11.199999999999998</v>
      </c>
    </row>
    <row r="12267" spans="1:3" x14ac:dyDescent="0.3">
      <c r="A12267" s="425">
        <v>53903</v>
      </c>
      <c r="B12267" s="12">
        <v>211</v>
      </c>
      <c r="C12267" s="436">
        <v>2.4000000000000004</v>
      </c>
    </row>
    <row r="12268" spans="1:3" x14ac:dyDescent="0.3">
      <c r="A12268" s="425">
        <v>53904</v>
      </c>
      <c r="B12268" s="12">
        <v>212</v>
      </c>
      <c r="C12268" s="436">
        <v>2.8</v>
      </c>
    </row>
    <row r="12269" spans="1:3" x14ac:dyDescent="0.3">
      <c r="A12269" s="425">
        <v>53905</v>
      </c>
      <c r="B12269" s="12">
        <v>213</v>
      </c>
      <c r="C12269" s="436">
        <v>0</v>
      </c>
    </row>
    <row r="12270" spans="1:3" x14ac:dyDescent="0.3">
      <c r="A12270" s="425">
        <v>53906</v>
      </c>
      <c r="B12270" s="12">
        <v>214</v>
      </c>
      <c r="C12270" s="436">
        <v>2.8000000000000007</v>
      </c>
    </row>
    <row r="12271" spans="1:3" x14ac:dyDescent="0.3">
      <c r="A12271" s="425">
        <v>53907</v>
      </c>
      <c r="B12271" s="12">
        <v>215</v>
      </c>
      <c r="C12271" s="436">
        <v>0</v>
      </c>
    </row>
    <row r="12272" spans="1:3" x14ac:dyDescent="0.3">
      <c r="A12272" s="425">
        <v>53908</v>
      </c>
      <c r="B12272" s="12">
        <v>216</v>
      </c>
      <c r="C12272" s="436">
        <v>0.8</v>
      </c>
    </row>
    <row r="12273" spans="1:3" x14ac:dyDescent="0.3">
      <c r="A12273" s="425">
        <v>53909</v>
      </c>
      <c r="B12273" s="12">
        <v>217</v>
      </c>
      <c r="C12273" s="436">
        <v>9.6</v>
      </c>
    </row>
    <row r="12274" spans="1:3" x14ac:dyDescent="0.3">
      <c r="A12274" s="425">
        <v>53910</v>
      </c>
      <c r="B12274" s="12">
        <v>218</v>
      </c>
      <c r="C12274" s="436">
        <v>0.4</v>
      </c>
    </row>
    <row r="12275" spans="1:3" x14ac:dyDescent="0.3">
      <c r="A12275" s="425">
        <v>53911</v>
      </c>
      <c r="B12275" s="12">
        <v>219</v>
      </c>
      <c r="C12275" s="436">
        <v>22.799999999999997</v>
      </c>
    </row>
    <row r="12276" spans="1:3" x14ac:dyDescent="0.3">
      <c r="A12276" s="425">
        <v>53912</v>
      </c>
      <c r="B12276" s="12">
        <v>220</v>
      </c>
      <c r="C12276" s="436">
        <v>34.400000000000006</v>
      </c>
    </row>
    <row r="12277" spans="1:3" x14ac:dyDescent="0.3">
      <c r="A12277" s="425">
        <v>53913</v>
      </c>
      <c r="B12277" s="12">
        <v>221</v>
      </c>
      <c r="C12277" s="436">
        <v>9.1999999999999975</v>
      </c>
    </row>
    <row r="12278" spans="1:3" x14ac:dyDescent="0.3">
      <c r="A12278" s="425">
        <v>53914</v>
      </c>
      <c r="B12278" s="12">
        <v>222</v>
      </c>
      <c r="C12278" s="436">
        <v>12</v>
      </c>
    </row>
    <row r="12279" spans="1:3" x14ac:dyDescent="0.3">
      <c r="A12279" s="425">
        <v>53915</v>
      </c>
      <c r="B12279" s="12">
        <v>223</v>
      </c>
      <c r="C12279" s="436">
        <v>30.799999999999997</v>
      </c>
    </row>
    <row r="12280" spans="1:3" x14ac:dyDescent="0.3">
      <c r="A12280" s="425">
        <v>53916</v>
      </c>
      <c r="B12280" s="12">
        <v>224</v>
      </c>
      <c r="C12280" s="436">
        <v>41.200000000000031</v>
      </c>
    </row>
    <row r="12281" spans="1:3" x14ac:dyDescent="0.3">
      <c r="A12281" s="425">
        <v>53917</v>
      </c>
      <c r="B12281" s="12">
        <v>225</v>
      </c>
      <c r="C12281" s="436">
        <v>0</v>
      </c>
    </row>
    <row r="12282" spans="1:3" x14ac:dyDescent="0.3">
      <c r="A12282" s="425">
        <v>53918</v>
      </c>
      <c r="B12282" s="12">
        <v>226</v>
      </c>
      <c r="C12282" s="436">
        <v>0</v>
      </c>
    </row>
    <row r="12283" spans="1:3" x14ac:dyDescent="0.3">
      <c r="A12283" s="425">
        <v>53919</v>
      </c>
      <c r="B12283" s="12">
        <v>227</v>
      </c>
      <c r="C12283" s="436">
        <v>14.6</v>
      </c>
    </row>
    <row r="12284" spans="1:3" x14ac:dyDescent="0.3">
      <c r="A12284" s="425">
        <v>53920</v>
      </c>
      <c r="B12284" s="12">
        <v>228</v>
      </c>
      <c r="C12284" s="436">
        <v>0.60000000000000009</v>
      </c>
    </row>
    <row r="12285" spans="1:3" x14ac:dyDescent="0.3">
      <c r="A12285" s="425">
        <v>53921</v>
      </c>
      <c r="B12285" s="12">
        <v>229</v>
      </c>
      <c r="C12285" s="436">
        <v>0.2</v>
      </c>
    </row>
    <row r="12286" spans="1:3" x14ac:dyDescent="0.3">
      <c r="A12286" s="425">
        <v>53922</v>
      </c>
      <c r="B12286" s="12">
        <v>230</v>
      </c>
      <c r="C12286" s="436">
        <v>1.5999999999999999</v>
      </c>
    </row>
    <row r="12287" spans="1:3" x14ac:dyDescent="0.3">
      <c r="A12287" s="425">
        <v>53923</v>
      </c>
      <c r="B12287" s="12">
        <v>231</v>
      </c>
      <c r="C12287" s="436">
        <v>10.199999999999999</v>
      </c>
    </row>
    <row r="12288" spans="1:3" x14ac:dyDescent="0.3">
      <c r="A12288" s="425">
        <v>53924</v>
      </c>
      <c r="B12288" s="12">
        <v>232</v>
      </c>
      <c r="C12288" s="436">
        <v>0.8</v>
      </c>
    </row>
    <row r="12289" spans="1:3" x14ac:dyDescent="0.3">
      <c r="A12289" s="425">
        <v>53925</v>
      </c>
      <c r="B12289" s="12">
        <v>233</v>
      </c>
      <c r="C12289" s="436">
        <v>0.60000000000000009</v>
      </c>
    </row>
    <row r="12290" spans="1:3" x14ac:dyDescent="0.3">
      <c r="A12290" s="425">
        <v>53926</v>
      </c>
      <c r="B12290" s="12">
        <v>234</v>
      </c>
      <c r="C12290" s="436">
        <v>0</v>
      </c>
    </row>
    <row r="12291" spans="1:3" x14ac:dyDescent="0.3">
      <c r="A12291" s="425">
        <v>53927</v>
      </c>
      <c r="B12291" s="12">
        <v>235</v>
      </c>
      <c r="C12291" s="436">
        <v>3.2</v>
      </c>
    </row>
    <row r="12292" spans="1:3" x14ac:dyDescent="0.3">
      <c r="A12292" s="425">
        <v>53928</v>
      </c>
      <c r="B12292" s="12">
        <v>236</v>
      </c>
      <c r="C12292" s="436">
        <v>0.8</v>
      </c>
    </row>
    <row r="12293" spans="1:3" x14ac:dyDescent="0.3">
      <c r="A12293" s="425">
        <v>53929</v>
      </c>
      <c r="B12293" s="12">
        <v>237</v>
      </c>
      <c r="C12293" s="436">
        <v>0.2</v>
      </c>
    </row>
    <row r="12294" spans="1:3" x14ac:dyDescent="0.3">
      <c r="A12294" s="425">
        <v>53930</v>
      </c>
      <c r="B12294" s="12">
        <v>238</v>
      </c>
      <c r="C12294" s="436">
        <v>4.6000000000000005</v>
      </c>
    </row>
    <row r="12295" spans="1:3" x14ac:dyDescent="0.3">
      <c r="A12295" s="425">
        <v>53931</v>
      </c>
      <c r="B12295" s="12">
        <v>239</v>
      </c>
      <c r="C12295" s="436">
        <v>0.2</v>
      </c>
    </row>
    <row r="12296" spans="1:3" x14ac:dyDescent="0.3">
      <c r="A12296" s="425">
        <v>53932</v>
      </c>
      <c r="B12296" s="12">
        <v>240</v>
      </c>
      <c r="C12296" s="436">
        <v>9.8000000000000007</v>
      </c>
    </row>
    <row r="12297" spans="1:3" x14ac:dyDescent="0.3">
      <c r="A12297" s="425">
        <v>53933</v>
      </c>
      <c r="B12297" s="12">
        <v>241</v>
      </c>
      <c r="C12297" s="436">
        <v>21.399999999999991</v>
      </c>
    </row>
    <row r="12298" spans="1:3" x14ac:dyDescent="0.3">
      <c r="A12298" s="425">
        <v>53934</v>
      </c>
      <c r="B12298" s="12">
        <v>242</v>
      </c>
      <c r="C12298" s="436">
        <v>0.60000000000000009</v>
      </c>
    </row>
    <row r="12299" spans="1:3" x14ac:dyDescent="0.3">
      <c r="A12299" s="425">
        <v>53935</v>
      </c>
      <c r="B12299" s="12">
        <v>243</v>
      </c>
      <c r="C12299" s="436">
        <v>2.4</v>
      </c>
    </row>
    <row r="12300" spans="1:3" x14ac:dyDescent="0.3">
      <c r="A12300" s="425">
        <v>53936</v>
      </c>
      <c r="B12300" s="12">
        <v>244</v>
      </c>
      <c r="C12300" s="436">
        <v>0</v>
      </c>
    </row>
    <row r="12301" spans="1:3" x14ac:dyDescent="0.3">
      <c r="A12301" s="425">
        <v>53937</v>
      </c>
      <c r="B12301" s="12">
        <v>245</v>
      </c>
      <c r="C12301" s="436">
        <v>34.400000000000006</v>
      </c>
    </row>
    <row r="12302" spans="1:3" x14ac:dyDescent="0.3">
      <c r="A12302" s="425">
        <v>53938</v>
      </c>
      <c r="B12302" s="12">
        <v>246</v>
      </c>
      <c r="C12302" s="436">
        <v>0</v>
      </c>
    </row>
    <row r="12303" spans="1:3" x14ac:dyDescent="0.3">
      <c r="A12303" s="425">
        <v>53939</v>
      </c>
      <c r="B12303" s="12">
        <v>247</v>
      </c>
      <c r="C12303" s="436">
        <v>4</v>
      </c>
    </row>
    <row r="12304" spans="1:3" x14ac:dyDescent="0.3">
      <c r="A12304" s="425">
        <v>53940</v>
      </c>
      <c r="B12304" s="12">
        <v>248</v>
      </c>
      <c r="C12304" s="436">
        <v>29.799999999999997</v>
      </c>
    </row>
    <row r="12305" spans="1:3" x14ac:dyDescent="0.3">
      <c r="A12305" s="425">
        <v>53941</v>
      </c>
      <c r="B12305" s="12">
        <v>249</v>
      </c>
      <c r="C12305" s="436">
        <v>8.3999999999999986</v>
      </c>
    </row>
    <row r="12306" spans="1:3" x14ac:dyDescent="0.3">
      <c r="A12306" s="425">
        <v>53942</v>
      </c>
      <c r="B12306" s="12">
        <v>250</v>
      </c>
      <c r="C12306" s="436">
        <v>0</v>
      </c>
    </row>
    <row r="12307" spans="1:3" x14ac:dyDescent="0.3">
      <c r="A12307" s="425">
        <v>53943</v>
      </c>
      <c r="B12307" s="12">
        <v>251</v>
      </c>
      <c r="C12307" s="436">
        <v>0</v>
      </c>
    </row>
    <row r="12308" spans="1:3" x14ac:dyDescent="0.3">
      <c r="A12308" s="425">
        <v>53944</v>
      </c>
      <c r="B12308" s="12">
        <v>252</v>
      </c>
      <c r="C12308" s="436">
        <v>3.6</v>
      </c>
    </row>
    <row r="12309" spans="1:3" x14ac:dyDescent="0.3">
      <c r="A12309" s="425">
        <v>53945</v>
      </c>
      <c r="B12309" s="12">
        <v>253</v>
      </c>
      <c r="C12309" s="436">
        <v>0.2</v>
      </c>
    </row>
    <row r="12310" spans="1:3" x14ac:dyDescent="0.3">
      <c r="A12310" s="425">
        <v>53946</v>
      </c>
      <c r="B12310" s="12">
        <v>254</v>
      </c>
      <c r="C12310" s="436">
        <v>0</v>
      </c>
    </row>
    <row r="12311" spans="1:3" x14ac:dyDescent="0.3">
      <c r="A12311" s="425">
        <v>53947</v>
      </c>
      <c r="B12311" s="12">
        <v>255</v>
      </c>
      <c r="C12311" s="436">
        <v>0</v>
      </c>
    </row>
    <row r="12312" spans="1:3" x14ac:dyDescent="0.3">
      <c r="A12312" s="425">
        <v>53948</v>
      </c>
      <c r="B12312" s="12">
        <v>256</v>
      </c>
      <c r="C12312" s="436">
        <v>0.8</v>
      </c>
    </row>
    <row r="12313" spans="1:3" x14ac:dyDescent="0.3">
      <c r="A12313" s="425">
        <v>53949</v>
      </c>
      <c r="B12313" s="12">
        <v>257</v>
      </c>
      <c r="C12313" s="436">
        <v>23.4</v>
      </c>
    </row>
    <row r="12314" spans="1:3" x14ac:dyDescent="0.3">
      <c r="A12314" s="425">
        <v>53950</v>
      </c>
      <c r="B12314" s="12">
        <v>258</v>
      </c>
      <c r="C12314" s="436">
        <v>0.8</v>
      </c>
    </row>
    <row r="12315" spans="1:3" x14ac:dyDescent="0.3">
      <c r="A12315" s="425">
        <v>53951</v>
      </c>
      <c r="B12315" s="12">
        <v>259</v>
      </c>
      <c r="C12315" s="436">
        <v>0</v>
      </c>
    </row>
    <row r="12316" spans="1:3" x14ac:dyDescent="0.3">
      <c r="A12316" s="425">
        <v>53952</v>
      </c>
      <c r="B12316" s="12">
        <v>260</v>
      </c>
      <c r="C12316" s="436">
        <v>0</v>
      </c>
    </row>
    <row r="12317" spans="1:3" x14ac:dyDescent="0.3">
      <c r="A12317" s="425">
        <v>53953</v>
      </c>
      <c r="B12317" s="12">
        <v>261</v>
      </c>
      <c r="C12317" s="436">
        <v>40.000000000000014</v>
      </c>
    </row>
    <row r="12318" spans="1:3" x14ac:dyDescent="0.3">
      <c r="A12318" s="425">
        <v>53954</v>
      </c>
      <c r="B12318" s="12">
        <v>262</v>
      </c>
      <c r="C12318" s="436">
        <v>22.199999999999996</v>
      </c>
    </row>
    <row r="12319" spans="1:3" x14ac:dyDescent="0.3">
      <c r="A12319" s="425">
        <v>53955</v>
      </c>
      <c r="B12319" s="12">
        <v>263</v>
      </c>
      <c r="C12319" s="436">
        <v>0</v>
      </c>
    </row>
    <row r="12320" spans="1:3" x14ac:dyDescent="0.3">
      <c r="A12320" s="425">
        <v>53956</v>
      </c>
      <c r="B12320" s="12">
        <v>264</v>
      </c>
      <c r="C12320" s="436">
        <v>0</v>
      </c>
    </row>
    <row r="12321" spans="1:3" x14ac:dyDescent="0.3">
      <c r="A12321" s="425">
        <v>53957</v>
      </c>
      <c r="B12321" s="12">
        <v>265</v>
      </c>
      <c r="C12321" s="436">
        <v>0</v>
      </c>
    </row>
    <row r="12322" spans="1:3" x14ac:dyDescent="0.3">
      <c r="A12322" s="425">
        <v>53958</v>
      </c>
      <c r="B12322" s="12">
        <v>266</v>
      </c>
      <c r="C12322" s="436">
        <v>0</v>
      </c>
    </row>
    <row r="12323" spans="1:3" x14ac:dyDescent="0.3">
      <c r="A12323" s="425">
        <v>53959</v>
      </c>
      <c r="B12323" s="12">
        <v>267</v>
      </c>
      <c r="C12323" s="436">
        <v>30.2</v>
      </c>
    </row>
    <row r="12324" spans="1:3" x14ac:dyDescent="0.3">
      <c r="A12324" s="425">
        <v>53960</v>
      </c>
      <c r="B12324" s="12">
        <v>268</v>
      </c>
      <c r="C12324" s="436">
        <v>0.4</v>
      </c>
    </row>
    <row r="12325" spans="1:3" x14ac:dyDescent="0.3">
      <c r="A12325" s="425">
        <v>53961</v>
      </c>
      <c r="B12325" s="12">
        <v>269</v>
      </c>
      <c r="C12325" s="436">
        <v>0</v>
      </c>
    </row>
    <row r="12326" spans="1:3" x14ac:dyDescent="0.3">
      <c r="A12326" s="425">
        <v>53962</v>
      </c>
      <c r="B12326" s="12">
        <v>270</v>
      </c>
      <c r="C12326" s="436">
        <v>0</v>
      </c>
    </row>
    <row r="12327" spans="1:3" x14ac:dyDescent="0.3">
      <c r="A12327" s="425">
        <v>53963</v>
      </c>
      <c r="B12327" s="12">
        <v>271</v>
      </c>
      <c r="C12327" s="436">
        <v>4</v>
      </c>
    </row>
    <row r="12328" spans="1:3" x14ac:dyDescent="0.3">
      <c r="A12328" s="425">
        <v>53964</v>
      </c>
      <c r="B12328" s="12">
        <v>272</v>
      </c>
      <c r="C12328" s="436">
        <v>0.2</v>
      </c>
    </row>
    <row r="12329" spans="1:3" x14ac:dyDescent="0.3">
      <c r="A12329" s="425">
        <v>53965</v>
      </c>
      <c r="B12329" s="12">
        <v>273</v>
      </c>
      <c r="C12329" s="436">
        <v>0.2</v>
      </c>
    </row>
    <row r="12330" spans="1:3" x14ac:dyDescent="0.3">
      <c r="A12330" s="425">
        <v>53966</v>
      </c>
      <c r="B12330" s="12">
        <v>274</v>
      </c>
      <c r="C12330" s="436">
        <v>0.2</v>
      </c>
    </row>
    <row r="12331" spans="1:3" x14ac:dyDescent="0.3">
      <c r="A12331" s="425">
        <v>53967</v>
      </c>
      <c r="B12331" s="12">
        <v>275</v>
      </c>
      <c r="C12331" s="436">
        <v>0</v>
      </c>
    </row>
    <row r="12332" spans="1:3" x14ac:dyDescent="0.3">
      <c r="A12332" s="425">
        <v>53968</v>
      </c>
      <c r="B12332" s="12">
        <v>276</v>
      </c>
      <c r="C12332" s="436">
        <v>0</v>
      </c>
    </row>
    <row r="12333" spans="1:3" x14ac:dyDescent="0.3">
      <c r="A12333" s="425">
        <v>53969</v>
      </c>
      <c r="B12333" s="12">
        <v>277</v>
      </c>
      <c r="C12333" s="436">
        <v>0</v>
      </c>
    </row>
    <row r="12334" spans="1:3" x14ac:dyDescent="0.3">
      <c r="A12334" s="425">
        <v>53970</v>
      </c>
      <c r="B12334" s="12">
        <v>278</v>
      </c>
      <c r="C12334" s="436">
        <v>0</v>
      </c>
    </row>
    <row r="12335" spans="1:3" x14ac:dyDescent="0.3">
      <c r="A12335" s="425">
        <v>53971</v>
      </c>
      <c r="B12335" s="12">
        <v>279</v>
      </c>
      <c r="C12335" s="436">
        <v>0</v>
      </c>
    </row>
    <row r="12336" spans="1:3" x14ac:dyDescent="0.3">
      <c r="A12336" s="425">
        <v>53972</v>
      </c>
      <c r="B12336" s="12">
        <v>280</v>
      </c>
      <c r="C12336" s="436">
        <v>5.782</v>
      </c>
    </row>
    <row r="12337" spans="1:3" x14ac:dyDescent="0.3">
      <c r="A12337" s="425">
        <v>53973</v>
      </c>
      <c r="B12337" s="12">
        <v>281</v>
      </c>
      <c r="C12337" s="436">
        <v>0.19600000000000001</v>
      </c>
    </row>
    <row r="12338" spans="1:3" x14ac:dyDescent="0.3">
      <c r="A12338" s="425">
        <v>53974</v>
      </c>
      <c r="B12338" s="12">
        <v>282</v>
      </c>
      <c r="C12338" s="436">
        <v>0</v>
      </c>
    </row>
    <row r="12339" spans="1:3" x14ac:dyDescent="0.3">
      <c r="A12339" s="425">
        <v>53975</v>
      </c>
      <c r="B12339" s="12">
        <v>283</v>
      </c>
      <c r="C12339" s="436">
        <v>0</v>
      </c>
    </row>
    <row r="12340" spans="1:3" x14ac:dyDescent="0.3">
      <c r="A12340" s="425">
        <v>53976</v>
      </c>
      <c r="B12340" s="12">
        <v>284</v>
      </c>
      <c r="C12340" s="436">
        <v>5.782</v>
      </c>
    </row>
    <row r="12341" spans="1:3" x14ac:dyDescent="0.3">
      <c r="A12341" s="425">
        <v>53977</v>
      </c>
      <c r="B12341" s="12">
        <v>285</v>
      </c>
      <c r="C12341" s="436">
        <v>9.8000000000000004E-2</v>
      </c>
    </row>
    <row r="12342" spans="1:3" x14ac:dyDescent="0.3">
      <c r="A12342" s="425">
        <v>53978</v>
      </c>
      <c r="B12342" s="12">
        <v>286</v>
      </c>
      <c r="C12342" s="436">
        <v>7.8000000000000025</v>
      </c>
    </row>
    <row r="12343" spans="1:3" x14ac:dyDescent="0.3">
      <c r="A12343" s="425">
        <v>53979</v>
      </c>
      <c r="B12343" s="12">
        <v>287</v>
      </c>
      <c r="C12343" s="436">
        <v>0</v>
      </c>
    </row>
    <row r="12344" spans="1:3" x14ac:dyDescent="0.3">
      <c r="A12344" s="425">
        <v>53980</v>
      </c>
      <c r="B12344" s="12">
        <v>288</v>
      </c>
      <c r="C12344" s="436">
        <v>0</v>
      </c>
    </row>
    <row r="12345" spans="1:3" x14ac:dyDescent="0.3">
      <c r="A12345" s="425">
        <v>53981</v>
      </c>
      <c r="B12345" s="12">
        <v>289</v>
      </c>
      <c r="C12345" s="436">
        <v>0</v>
      </c>
    </row>
    <row r="12346" spans="1:3" x14ac:dyDescent="0.3">
      <c r="A12346" s="425">
        <v>53982</v>
      </c>
      <c r="B12346" s="12">
        <v>290</v>
      </c>
      <c r="C12346" s="436">
        <v>0</v>
      </c>
    </row>
    <row r="12347" spans="1:3" x14ac:dyDescent="0.3">
      <c r="A12347" s="425">
        <v>53983</v>
      </c>
      <c r="B12347" s="12">
        <v>291</v>
      </c>
      <c r="C12347" s="436">
        <v>0</v>
      </c>
    </row>
    <row r="12348" spans="1:3" x14ac:dyDescent="0.3">
      <c r="A12348" s="425">
        <v>53984</v>
      </c>
      <c r="B12348" s="12">
        <v>292</v>
      </c>
      <c r="C12348" s="436">
        <v>0.60000000000000009</v>
      </c>
    </row>
    <row r="12349" spans="1:3" x14ac:dyDescent="0.3">
      <c r="A12349" s="425">
        <v>53985</v>
      </c>
      <c r="B12349" s="12">
        <v>293</v>
      </c>
      <c r="C12349" s="436">
        <v>0.2</v>
      </c>
    </row>
    <row r="12350" spans="1:3" x14ac:dyDescent="0.3">
      <c r="A12350" s="425">
        <v>53986</v>
      </c>
      <c r="B12350" s="12">
        <v>294</v>
      </c>
      <c r="C12350" s="436">
        <v>95.06</v>
      </c>
    </row>
    <row r="12351" spans="1:3" x14ac:dyDescent="0.3">
      <c r="A12351" s="425">
        <v>53987</v>
      </c>
      <c r="B12351" s="12">
        <v>295</v>
      </c>
      <c r="C12351" s="436">
        <v>0</v>
      </c>
    </row>
    <row r="12352" spans="1:3" x14ac:dyDescent="0.3">
      <c r="A12352" s="425">
        <v>53988</v>
      </c>
      <c r="B12352" s="12">
        <v>296</v>
      </c>
      <c r="C12352" s="436">
        <v>0</v>
      </c>
    </row>
    <row r="12353" spans="1:3" x14ac:dyDescent="0.3">
      <c r="A12353" s="425">
        <v>53989</v>
      </c>
      <c r="B12353" s="12">
        <v>297</v>
      </c>
      <c r="C12353" s="436">
        <v>0</v>
      </c>
    </row>
    <row r="12354" spans="1:3" x14ac:dyDescent="0.3">
      <c r="A12354" s="425">
        <v>53990</v>
      </c>
      <c r="B12354" s="12">
        <v>298</v>
      </c>
      <c r="C12354" s="436">
        <v>0</v>
      </c>
    </row>
    <row r="12355" spans="1:3" x14ac:dyDescent="0.3">
      <c r="A12355" s="425">
        <v>53991</v>
      </c>
      <c r="B12355" s="12">
        <v>299</v>
      </c>
      <c r="C12355" s="436">
        <v>0</v>
      </c>
    </row>
    <row r="12356" spans="1:3" x14ac:dyDescent="0.3">
      <c r="A12356" s="425">
        <v>53992</v>
      </c>
      <c r="B12356" s="12">
        <v>300</v>
      </c>
      <c r="C12356" s="436">
        <v>0</v>
      </c>
    </row>
    <row r="12357" spans="1:3" x14ac:dyDescent="0.3">
      <c r="A12357" s="425">
        <v>53993</v>
      </c>
      <c r="B12357" s="12">
        <v>301</v>
      </c>
      <c r="C12357" s="436">
        <v>0</v>
      </c>
    </row>
    <row r="12358" spans="1:3" x14ac:dyDescent="0.3">
      <c r="A12358" s="425">
        <v>53994</v>
      </c>
      <c r="B12358" s="12">
        <v>302</v>
      </c>
      <c r="C12358" s="436">
        <v>0</v>
      </c>
    </row>
    <row r="12359" spans="1:3" x14ac:dyDescent="0.3">
      <c r="A12359" s="425">
        <v>53995</v>
      </c>
      <c r="B12359" s="12">
        <v>303</v>
      </c>
      <c r="C12359" s="436">
        <v>0</v>
      </c>
    </row>
    <row r="12360" spans="1:3" x14ac:dyDescent="0.3">
      <c r="A12360" s="425">
        <v>53996</v>
      </c>
      <c r="B12360" s="12">
        <v>304</v>
      </c>
      <c r="C12360" s="436">
        <v>0</v>
      </c>
    </row>
    <row r="12361" spans="1:3" x14ac:dyDescent="0.3">
      <c r="A12361" s="425">
        <v>53997</v>
      </c>
      <c r="B12361" s="12">
        <v>305</v>
      </c>
      <c r="C12361" s="436">
        <v>0</v>
      </c>
    </row>
    <row r="12362" spans="1:3" x14ac:dyDescent="0.3">
      <c r="A12362" s="425">
        <v>53998</v>
      </c>
      <c r="B12362" s="12">
        <v>306</v>
      </c>
      <c r="C12362" s="436">
        <v>0</v>
      </c>
    </row>
    <row r="12363" spans="1:3" x14ac:dyDescent="0.3">
      <c r="A12363" s="425">
        <v>53999</v>
      </c>
      <c r="B12363" s="12">
        <v>307</v>
      </c>
      <c r="C12363" s="436">
        <v>0</v>
      </c>
    </row>
    <row r="12364" spans="1:3" x14ac:dyDescent="0.3">
      <c r="A12364" s="425">
        <v>54000</v>
      </c>
      <c r="B12364" s="12">
        <v>308</v>
      </c>
      <c r="C12364" s="436">
        <v>3.1360000000000001</v>
      </c>
    </row>
    <row r="12365" spans="1:3" x14ac:dyDescent="0.3">
      <c r="A12365" s="425">
        <v>54001</v>
      </c>
      <c r="B12365" s="12">
        <v>309</v>
      </c>
      <c r="C12365" s="436">
        <v>3.43</v>
      </c>
    </row>
    <row r="12366" spans="1:3" x14ac:dyDescent="0.3">
      <c r="A12366" s="425">
        <v>54002</v>
      </c>
      <c r="B12366" s="12">
        <v>310</v>
      </c>
      <c r="C12366" s="436">
        <v>0</v>
      </c>
    </row>
    <row r="12367" spans="1:3" x14ac:dyDescent="0.3">
      <c r="A12367" s="425">
        <v>54003</v>
      </c>
      <c r="B12367" s="12">
        <v>311</v>
      </c>
      <c r="C12367" s="436">
        <v>0</v>
      </c>
    </row>
    <row r="12368" spans="1:3" x14ac:dyDescent="0.3">
      <c r="A12368" s="425">
        <v>54004</v>
      </c>
      <c r="B12368" s="12">
        <v>312</v>
      </c>
      <c r="C12368" s="436">
        <v>0</v>
      </c>
    </row>
    <row r="12369" spans="1:3" x14ac:dyDescent="0.3">
      <c r="A12369" s="425">
        <v>54005</v>
      </c>
      <c r="B12369" s="12">
        <v>313</v>
      </c>
      <c r="C12369" s="436">
        <v>17.149999999999999</v>
      </c>
    </row>
    <row r="12370" spans="1:3" x14ac:dyDescent="0.3">
      <c r="A12370" s="425">
        <v>54006</v>
      </c>
      <c r="B12370" s="12">
        <v>314</v>
      </c>
      <c r="C12370" s="436">
        <v>0</v>
      </c>
    </row>
    <row r="12371" spans="1:3" x14ac:dyDescent="0.3">
      <c r="A12371" s="425">
        <v>54007</v>
      </c>
      <c r="B12371" s="12">
        <v>315</v>
      </c>
      <c r="C12371" s="436">
        <v>0</v>
      </c>
    </row>
    <row r="12372" spans="1:3" x14ac:dyDescent="0.3">
      <c r="A12372" s="425">
        <v>54008</v>
      </c>
      <c r="B12372" s="12">
        <v>316</v>
      </c>
      <c r="C12372" s="436">
        <v>0</v>
      </c>
    </row>
    <row r="12373" spans="1:3" x14ac:dyDescent="0.3">
      <c r="A12373" s="425">
        <v>54009</v>
      </c>
      <c r="B12373" s="12">
        <v>317</v>
      </c>
      <c r="C12373" s="436">
        <v>0</v>
      </c>
    </row>
    <row r="12374" spans="1:3" x14ac:dyDescent="0.3">
      <c r="A12374" s="425">
        <v>54010</v>
      </c>
      <c r="B12374" s="12">
        <v>318</v>
      </c>
      <c r="C12374" s="436">
        <v>2.8420000000000001</v>
      </c>
    </row>
    <row r="12375" spans="1:3" x14ac:dyDescent="0.3">
      <c r="A12375" s="425">
        <v>54011</v>
      </c>
      <c r="B12375" s="12">
        <v>319</v>
      </c>
      <c r="C12375" s="436">
        <v>0</v>
      </c>
    </row>
    <row r="12376" spans="1:3" x14ac:dyDescent="0.3">
      <c r="A12376" s="425">
        <v>54012</v>
      </c>
      <c r="B12376" s="12">
        <v>320</v>
      </c>
      <c r="C12376" s="436">
        <v>4.9000000000000002E-2</v>
      </c>
    </row>
    <row r="12377" spans="1:3" x14ac:dyDescent="0.3">
      <c r="A12377" s="425">
        <v>54013</v>
      </c>
      <c r="B12377" s="12">
        <v>321</v>
      </c>
      <c r="C12377" s="436">
        <v>0</v>
      </c>
    </row>
    <row r="12378" spans="1:3" x14ac:dyDescent="0.3">
      <c r="A12378" s="425">
        <v>54014</v>
      </c>
      <c r="B12378" s="12">
        <v>322</v>
      </c>
      <c r="C12378" s="436">
        <v>44.393999999999998</v>
      </c>
    </row>
    <row r="12379" spans="1:3" x14ac:dyDescent="0.3">
      <c r="A12379" s="425">
        <v>54015</v>
      </c>
      <c r="B12379" s="12">
        <v>323</v>
      </c>
      <c r="C12379" s="436">
        <v>3.92</v>
      </c>
    </row>
    <row r="12380" spans="1:3" x14ac:dyDescent="0.3">
      <c r="A12380" s="425">
        <v>54016</v>
      </c>
      <c r="B12380" s="12">
        <v>324</v>
      </c>
      <c r="C12380" s="436">
        <v>0</v>
      </c>
    </row>
    <row r="12381" spans="1:3" x14ac:dyDescent="0.3">
      <c r="A12381" s="425">
        <v>54017</v>
      </c>
      <c r="B12381" s="12">
        <v>325</v>
      </c>
      <c r="C12381" s="436">
        <v>0</v>
      </c>
    </row>
    <row r="12382" spans="1:3" x14ac:dyDescent="0.3">
      <c r="A12382" s="425">
        <v>54018</v>
      </c>
      <c r="B12382" s="12">
        <v>326</v>
      </c>
      <c r="C12382" s="436">
        <v>0</v>
      </c>
    </row>
    <row r="12383" spans="1:3" x14ac:dyDescent="0.3">
      <c r="A12383" s="425">
        <v>54019</v>
      </c>
      <c r="B12383" s="12">
        <v>327</v>
      </c>
      <c r="C12383" s="436">
        <v>6.0759999999999996</v>
      </c>
    </row>
    <row r="12384" spans="1:3" x14ac:dyDescent="0.3">
      <c r="A12384" s="425">
        <v>54020</v>
      </c>
      <c r="B12384" s="12">
        <v>328</v>
      </c>
      <c r="C12384" s="436">
        <v>0.2</v>
      </c>
    </row>
    <row r="12385" spans="1:3" x14ac:dyDescent="0.3">
      <c r="A12385" s="425">
        <v>54021</v>
      </c>
      <c r="B12385" s="12">
        <v>329</v>
      </c>
      <c r="C12385" s="436">
        <v>0</v>
      </c>
    </row>
    <row r="12386" spans="1:3" x14ac:dyDescent="0.3">
      <c r="A12386" s="425">
        <v>54022</v>
      </c>
      <c r="B12386" s="12">
        <v>330</v>
      </c>
      <c r="C12386" s="436">
        <v>21.399999999999984</v>
      </c>
    </row>
    <row r="12387" spans="1:3" x14ac:dyDescent="0.3">
      <c r="A12387" s="425">
        <v>54023</v>
      </c>
      <c r="B12387" s="12">
        <v>331</v>
      </c>
      <c r="C12387" s="436">
        <v>0.4</v>
      </c>
    </row>
    <row r="12388" spans="1:3" x14ac:dyDescent="0.3">
      <c r="A12388" s="425">
        <v>54024</v>
      </c>
      <c r="B12388" s="12">
        <v>332</v>
      </c>
      <c r="C12388" s="436">
        <v>0.2</v>
      </c>
    </row>
    <row r="12389" spans="1:3" x14ac:dyDescent="0.3">
      <c r="A12389" s="425">
        <v>54025</v>
      </c>
      <c r="B12389" s="12">
        <v>333</v>
      </c>
      <c r="C12389" s="436">
        <v>10.600000000000001</v>
      </c>
    </row>
    <row r="12390" spans="1:3" x14ac:dyDescent="0.3">
      <c r="A12390" s="425">
        <v>54026</v>
      </c>
      <c r="B12390" s="12">
        <v>334</v>
      </c>
      <c r="C12390" s="436">
        <v>1.7999999999999998</v>
      </c>
    </row>
    <row r="12391" spans="1:3" x14ac:dyDescent="0.3">
      <c r="A12391" s="425">
        <v>54027</v>
      </c>
      <c r="B12391" s="12">
        <v>335</v>
      </c>
      <c r="C12391" s="436">
        <v>2.8000000000000007</v>
      </c>
    </row>
    <row r="12392" spans="1:3" x14ac:dyDescent="0.3">
      <c r="A12392" s="425">
        <v>54028</v>
      </c>
      <c r="B12392" s="12">
        <v>336</v>
      </c>
      <c r="C12392" s="436">
        <v>1</v>
      </c>
    </row>
    <row r="12393" spans="1:3" x14ac:dyDescent="0.3">
      <c r="A12393" s="425">
        <v>54029</v>
      </c>
      <c r="B12393" s="12">
        <v>337</v>
      </c>
      <c r="C12393" s="436">
        <v>4.6000000000000014</v>
      </c>
    </row>
    <row r="12394" spans="1:3" x14ac:dyDescent="0.3">
      <c r="A12394" s="425">
        <v>54030</v>
      </c>
      <c r="B12394" s="12">
        <v>338</v>
      </c>
      <c r="C12394" s="436">
        <v>1.5999999999999999</v>
      </c>
    </row>
    <row r="12395" spans="1:3" x14ac:dyDescent="0.3">
      <c r="A12395" s="425">
        <v>54031</v>
      </c>
      <c r="B12395" s="12">
        <v>339</v>
      </c>
      <c r="C12395" s="436">
        <v>0</v>
      </c>
    </row>
    <row r="12396" spans="1:3" x14ac:dyDescent="0.3">
      <c r="A12396" s="425">
        <v>54032</v>
      </c>
      <c r="B12396" s="12">
        <v>340</v>
      </c>
      <c r="C12396" s="436">
        <v>0</v>
      </c>
    </row>
    <row r="12397" spans="1:3" x14ac:dyDescent="0.3">
      <c r="A12397" s="425">
        <v>54033</v>
      </c>
      <c r="B12397" s="12">
        <v>341</v>
      </c>
      <c r="C12397" s="436">
        <v>8.5999999999999979</v>
      </c>
    </row>
    <row r="12398" spans="1:3" x14ac:dyDescent="0.3">
      <c r="A12398" s="425">
        <v>54034</v>
      </c>
      <c r="B12398" s="12">
        <v>342</v>
      </c>
      <c r="C12398" s="436">
        <v>0</v>
      </c>
    </row>
    <row r="12399" spans="1:3" x14ac:dyDescent="0.3">
      <c r="A12399" s="425">
        <v>54035</v>
      </c>
      <c r="B12399" s="12">
        <v>343</v>
      </c>
      <c r="C12399" s="436">
        <v>2.8</v>
      </c>
    </row>
    <row r="12400" spans="1:3" x14ac:dyDescent="0.3">
      <c r="A12400" s="425">
        <v>54036</v>
      </c>
      <c r="B12400" s="12">
        <v>344</v>
      </c>
      <c r="C12400" s="436">
        <v>0</v>
      </c>
    </row>
    <row r="12401" spans="1:3" x14ac:dyDescent="0.3">
      <c r="A12401" s="425">
        <v>54037</v>
      </c>
      <c r="B12401" s="12">
        <v>345</v>
      </c>
      <c r="C12401" s="436">
        <v>18.79999999999999</v>
      </c>
    </row>
    <row r="12402" spans="1:3" x14ac:dyDescent="0.3">
      <c r="A12402" s="425">
        <v>54038</v>
      </c>
      <c r="B12402" s="12">
        <v>346</v>
      </c>
      <c r="C12402" s="436">
        <v>19.399999999999995</v>
      </c>
    </row>
    <row r="12403" spans="1:3" x14ac:dyDescent="0.3">
      <c r="A12403" s="425">
        <v>54039</v>
      </c>
      <c r="B12403" s="12">
        <v>347</v>
      </c>
      <c r="C12403" s="436">
        <v>0.4</v>
      </c>
    </row>
    <row r="12404" spans="1:3" x14ac:dyDescent="0.3">
      <c r="A12404" s="425">
        <v>54040</v>
      </c>
      <c r="B12404" s="12">
        <v>348</v>
      </c>
      <c r="C12404" s="436">
        <v>0</v>
      </c>
    </row>
    <row r="12405" spans="1:3" x14ac:dyDescent="0.3">
      <c r="A12405" s="425">
        <v>54041</v>
      </c>
      <c r="B12405" s="12">
        <v>349</v>
      </c>
      <c r="C12405" s="436">
        <v>0.8</v>
      </c>
    </row>
    <row r="12406" spans="1:3" x14ac:dyDescent="0.3">
      <c r="A12406" s="425">
        <v>54042</v>
      </c>
      <c r="B12406" s="12">
        <v>350</v>
      </c>
      <c r="C12406" s="436">
        <v>9.9999999999999964</v>
      </c>
    </row>
    <row r="12407" spans="1:3" x14ac:dyDescent="0.3">
      <c r="A12407" s="425">
        <v>54043</v>
      </c>
      <c r="B12407" s="12">
        <v>351</v>
      </c>
      <c r="C12407" s="436">
        <v>0.4</v>
      </c>
    </row>
    <row r="12408" spans="1:3" x14ac:dyDescent="0.3">
      <c r="A12408" s="425">
        <v>54044</v>
      </c>
      <c r="B12408" s="12">
        <v>352</v>
      </c>
      <c r="C12408" s="436">
        <v>0.60000000000000009</v>
      </c>
    </row>
    <row r="12409" spans="1:3" x14ac:dyDescent="0.3">
      <c r="A12409" s="425">
        <v>54045</v>
      </c>
      <c r="B12409" s="12">
        <v>353</v>
      </c>
      <c r="C12409" s="436">
        <v>5.2000000000000011</v>
      </c>
    </row>
    <row r="12410" spans="1:3" x14ac:dyDescent="0.3">
      <c r="A12410" s="425">
        <v>54046</v>
      </c>
      <c r="B12410" s="12">
        <v>354</v>
      </c>
      <c r="C12410" s="436">
        <v>0</v>
      </c>
    </row>
    <row r="12411" spans="1:3" x14ac:dyDescent="0.3">
      <c r="A12411" s="425">
        <v>54047</v>
      </c>
      <c r="B12411" s="12">
        <v>355</v>
      </c>
      <c r="C12411" s="436">
        <v>17.599999999999998</v>
      </c>
    </row>
    <row r="12412" spans="1:3" x14ac:dyDescent="0.3">
      <c r="A12412" s="425">
        <v>54048</v>
      </c>
      <c r="B12412" s="12">
        <v>356</v>
      </c>
      <c r="C12412" s="436">
        <v>6.0000000000000009</v>
      </c>
    </row>
    <row r="12413" spans="1:3" x14ac:dyDescent="0.3">
      <c r="A12413" s="425">
        <v>54049</v>
      </c>
      <c r="B12413" s="12">
        <v>357</v>
      </c>
      <c r="C12413" s="436">
        <v>0.2</v>
      </c>
    </row>
    <row r="12414" spans="1:3" x14ac:dyDescent="0.3">
      <c r="A12414" s="425">
        <v>54050</v>
      </c>
      <c r="B12414" s="12">
        <v>358</v>
      </c>
      <c r="C12414" s="436">
        <v>15.999999999999995</v>
      </c>
    </row>
    <row r="12415" spans="1:3" x14ac:dyDescent="0.3">
      <c r="A12415" s="425">
        <v>54051</v>
      </c>
      <c r="B12415" s="12">
        <v>359</v>
      </c>
      <c r="C12415" s="436">
        <v>1</v>
      </c>
    </row>
    <row r="12416" spans="1:3" x14ac:dyDescent="0.3">
      <c r="A12416" s="425">
        <v>54052</v>
      </c>
      <c r="B12416" s="12">
        <v>360</v>
      </c>
      <c r="C12416" s="436">
        <v>21.599999999999994</v>
      </c>
    </row>
    <row r="12417" spans="1:3" x14ac:dyDescent="0.3">
      <c r="A12417" s="425">
        <v>54053</v>
      </c>
      <c r="B12417" s="12">
        <v>361</v>
      </c>
      <c r="C12417" s="436">
        <v>0.2</v>
      </c>
    </row>
    <row r="12418" spans="1:3" x14ac:dyDescent="0.3">
      <c r="A12418" s="425">
        <v>54054</v>
      </c>
      <c r="B12418" s="12">
        <v>362</v>
      </c>
      <c r="C12418" s="436">
        <v>9</v>
      </c>
    </row>
    <row r="12419" spans="1:3" x14ac:dyDescent="0.3">
      <c r="A12419" s="425">
        <v>54055</v>
      </c>
      <c r="B12419" s="12">
        <v>363</v>
      </c>
      <c r="C12419" s="436">
        <v>0</v>
      </c>
    </row>
    <row r="12420" spans="1:3" x14ac:dyDescent="0.3">
      <c r="A12420" s="425">
        <v>54056</v>
      </c>
      <c r="B12420" s="12">
        <v>364</v>
      </c>
      <c r="C12420" s="436">
        <v>0</v>
      </c>
    </row>
    <row r="12421" spans="1:3" x14ac:dyDescent="0.3">
      <c r="A12421" s="425">
        <v>54057</v>
      </c>
      <c r="B12421" s="12">
        <v>365</v>
      </c>
      <c r="C12421" s="436">
        <v>0</v>
      </c>
    </row>
    <row r="12422" spans="1:3" x14ac:dyDescent="0.3">
      <c r="A12422" s="425">
        <v>54058</v>
      </c>
      <c r="B12422" s="12">
        <v>1</v>
      </c>
      <c r="C12422" s="436">
        <v>2</v>
      </c>
    </row>
    <row r="12423" spans="1:3" x14ac:dyDescent="0.3">
      <c r="A12423" s="425">
        <v>54059</v>
      </c>
      <c r="B12423" s="12">
        <v>2</v>
      </c>
      <c r="C12423" s="436">
        <v>5.0000000000000018</v>
      </c>
    </row>
    <row r="12424" spans="1:3" x14ac:dyDescent="0.3">
      <c r="A12424" s="425">
        <v>54060</v>
      </c>
      <c r="B12424" s="12">
        <v>3</v>
      </c>
      <c r="C12424" s="436">
        <v>5.8000000000000025</v>
      </c>
    </row>
    <row r="12425" spans="1:3" x14ac:dyDescent="0.3">
      <c r="A12425" s="425">
        <v>54061</v>
      </c>
      <c r="B12425" s="12">
        <v>4</v>
      </c>
      <c r="C12425" s="436">
        <v>3.0000000000000009</v>
      </c>
    </row>
    <row r="12426" spans="1:3" x14ac:dyDescent="0.3">
      <c r="A12426" s="425">
        <v>54062</v>
      </c>
      <c r="B12426" s="12">
        <v>5</v>
      </c>
      <c r="C12426" s="436">
        <v>7.6000000000000032</v>
      </c>
    </row>
    <row r="12427" spans="1:3" x14ac:dyDescent="0.3">
      <c r="A12427" s="425">
        <v>54063</v>
      </c>
      <c r="B12427" s="12">
        <v>6</v>
      </c>
      <c r="C12427" s="436">
        <v>0.2</v>
      </c>
    </row>
    <row r="12428" spans="1:3" x14ac:dyDescent="0.3">
      <c r="A12428" s="425">
        <v>54064</v>
      </c>
      <c r="B12428" s="12">
        <v>7</v>
      </c>
      <c r="C12428" s="436">
        <v>0</v>
      </c>
    </row>
    <row r="12429" spans="1:3" x14ac:dyDescent="0.3">
      <c r="A12429" s="425">
        <v>54065</v>
      </c>
      <c r="B12429" s="12">
        <v>8</v>
      </c>
      <c r="C12429" s="436">
        <v>18.8</v>
      </c>
    </row>
    <row r="12430" spans="1:3" x14ac:dyDescent="0.3">
      <c r="A12430" s="425">
        <v>54066</v>
      </c>
      <c r="B12430" s="12">
        <v>9</v>
      </c>
      <c r="C12430" s="436">
        <v>11.999999999999996</v>
      </c>
    </row>
    <row r="12431" spans="1:3" x14ac:dyDescent="0.3">
      <c r="A12431" s="425">
        <v>54067</v>
      </c>
      <c r="B12431" s="12">
        <v>10</v>
      </c>
      <c r="C12431" s="436">
        <v>0.4</v>
      </c>
    </row>
    <row r="12432" spans="1:3" x14ac:dyDescent="0.3">
      <c r="A12432" s="425">
        <v>54068</v>
      </c>
      <c r="B12432" s="12">
        <v>11</v>
      </c>
      <c r="C12432" s="436">
        <v>0.2</v>
      </c>
    </row>
    <row r="12433" spans="1:3" x14ac:dyDescent="0.3">
      <c r="A12433" s="425">
        <v>54069</v>
      </c>
      <c r="B12433" s="12">
        <v>12</v>
      </c>
      <c r="C12433" s="436">
        <v>0</v>
      </c>
    </row>
    <row r="12434" spans="1:3" x14ac:dyDescent="0.3">
      <c r="A12434" s="425">
        <v>54070</v>
      </c>
      <c r="B12434" s="12">
        <v>13</v>
      </c>
      <c r="C12434" s="436">
        <v>0.2</v>
      </c>
    </row>
    <row r="12435" spans="1:3" x14ac:dyDescent="0.3">
      <c r="A12435" s="425">
        <v>54071</v>
      </c>
      <c r="B12435" s="12">
        <v>14</v>
      </c>
      <c r="C12435" s="436">
        <v>22.599999999999987</v>
      </c>
    </row>
    <row r="12436" spans="1:3" x14ac:dyDescent="0.3">
      <c r="A12436" s="425">
        <v>54072</v>
      </c>
      <c r="B12436" s="12">
        <v>15</v>
      </c>
      <c r="C12436" s="436">
        <v>0.2</v>
      </c>
    </row>
    <row r="12437" spans="1:3" x14ac:dyDescent="0.3">
      <c r="A12437" s="425">
        <v>54073</v>
      </c>
      <c r="B12437" s="12">
        <v>16</v>
      </c>
      <c r="C12437" s="436">
        <v>17.999999999999989</v>
      </c>
    </row>
    <row r="12438" spans="1:3" x14ac:dyDescent="0.3">
      <c r="A12438" s="425">
        <v>54074</v>
      </c>
      <c r="B12438" s="12">
        <v>17</v>
      </c>
      <c r="C12438" s="436">
        <v>0.2</v>
      </c>
    </row>
    <row r="12439" spans="1:3" x14ac:dyDescent="0.3">
      <c r="A12439" s="425">
        <v>54075</v>
      </c>
      <c r="B12439" s="12">
        <v>18</v>
      </c>
      <c r="C12439" s="436">
        <v>0.2</v>
      </c>
    </row>
    <row r="12440" spans="1:3" x14ac:dyDescent="0.3">
      <c r="A12440" s="425">
        <v>54076</v>
      </c>
      <c r="B12440" s="12">
        <v>19</v>
      </c>
      <c r="C12440" s="436">
        <v>5.2000000000000011</v>
      </c>
    </row>
    <row r="12441" spans="1:3" x14ac:dyDescent="0.3">
      <c r="A12441" s="425">
        <v>54077</v>
      </c>
      <c r="B12441" s="12">
        <v>20</v>
      </c>
      <c r="C12441" s="436">
        <v>0.2</v>
      </c>
    </row>
    <row r="12442" spans="1:3" x14ac:dyDescent="0.3">
      <c r="A12442" s="425">
        <v>54078</v>
      </c>
      <c r="B12442" s="12">
        <v>21</v>
      </c>
      <c r="C12442" s="436">
        <v>1.4</v>
      </c>
    </row>
    <row r="12443" spans="1:3" x14ac:dyDescent="0.3">
      <c r="A12443" s="425">
        <v>54079</v>
      </c>
      <c r="B12443" s="12">
        <v>22</v>
      </c>
      <c r="C12443" s="436">
        <v>4.4000000000000004</v>
      </c>
    </row>
    <row r="12444" spans="1:3" x14ac:dyDescent="0.3">
      <c r="A12444" s="425">
        <v>54080</v>
      </c>
      <c r="B12444" s="12">
        <v>23</v>
      </c>
      <c r="C12444" s="436">
        <v>0</v>
      </c>
    </row>
    <row r="12445" spans="1:3" x14ac:dyDescent="0.3">
      <c r="A12445" s="425">
        <v>54081</v>
      </c>
      <c r="B12445" s="12">
        <v>24</v>
      </c>
      <c r="C12445" s="436">
        <v>0</v>
      </c>
    </row>
    <row r="12446" spans="1:3" x14ac:dyDescent="0.3">
      <c r="A12446" s="425">
        <v>54082</v>
      </c>
      <c r="B12446" s="12">
        <v>25</v>
      </c>
      <c r="C12446" s="436">
        <v>0</v>
      </c>
    </row>
    <row r="12447" spans="1:3" x14ac:dyDescent="0.3">
      <c r="A12447" s="425">
        <v>54083</v>
      </c>
      <c r="B12447" s="12">
        <v>26</v>
      </c>
      <c r="C12447" s="436">
        <v>0</v>
      </c>
    </row>
    <row r="12448" spans="1:3" x14ac:dyDescent="0.3">
      <c r="A12448" s="425">
        <v>54084</v>
      </c>
      <c r="B12448" s="12">
        <v>27</v>
      </c>
      <c r="C12448" s="436">
        <v>0</v>
      </c>
    </row>
    <row r="12449" spans="1:3" x14ac:dyDescent="0.3">
      <c r="A12449" s="425">
        <v>54085</v>
      </c>
      <c r="B12449" s="12">
        <v>28</v>
      </c>
      <c r="C12449" s="436">
        <v>12</v>
      </c>
    </row>
    <row r="12450" spans="1:3" x14ac:dyDescent="0.3">
      <c r="A12450" s="425">
        <v>54086</v>
      </c>
      <c r="B12450" s="12">
        <v>29</v>
      </c>
      <c r="C12450" s="436">
        <v>24.599999999999994</v>
      </c>
    </row>
    <row r="12451" spans="1:3" x14ac:dyDescent="0.3">
      <c r="A12451" s="425">
        <v>54087</v>
      </c>
      <c r="B12451" s="12">
        <v>30</v>
      </c>
      <c r="C12451" s="436">
        <v>0.2</v>
      </c>
    </row>
    <row r="12452" spans="1:3" x14ac:dyDescent="0.3">
      <c r="A12452" s="425">
        <v>54088</v>
      </c>
      <c r="B12452" s="12">
        <v>31</v>
      </c>
      <c r="C12452" s="436">
        <v>4.6000000000000005</v>
      </c>
    </row>
    <row r="12453" spans="1:3" x14ac:dyDescent="0.3">
      <c r="A12453" s="425">
        <v>54089</v>
      </c>
      <c r="B12453" s="12">
        <v>32</v>
      </c>
      <c r="C12453" s="436">
        <v>1</v>
      </c>
    </row>
    <row r="12454" spans="1:3" x14ac:dyDescent="0.3">
      <c r="A12454" s="425">
        <v>54090</v>
      </c>
      <c r="B12454" s="12">
        <v>33</v>
      </c>
      <c r="C12454" s="436">
        <v>1.7999999999999998</v>
      </c>
    </row>
    <row r="12455" spans="1:3" x14ac:dyDescent="0.3">
      <c r="A12455" s="425">
        <v>54091</v>
      </c>
      <c r="B12455" s="12">
        <v>34</v>
      </c>
      <c r="C12455" s="436">
        <v>13.6</v>
      </c>
    </row>
    <row r="12456" spans="1:3" x14ac:dyDescent="0.3">
      <c r="A12456" s="425">
        <v>54092</v>
      </c>
      <c r="B12456" s="12">
        <v>35</v>
      </c>
      <c r="C12456" s="436">
        <v>9</v>
      </c>
    </row>
    <row r="12457" spans="1:3" x14ac:dyDescent="0.3">
      <c r="A12457" s="425">
        <v>54093</v>
      </c>
      <c r="B12457" s="12">
        <v>36</v>
      </c>
      <c r="C12457" s="436">
        <v>13.199999999999989</v>
      </c>
    </row>
    <row r="12458" spans="1:3" x14ac:dyDescent="0.3">
      <c r="A12458" s="425">
        <v>54094</v>
      </c>
      <c r="B12458" s="12">
        <v>37</v>
      </c>
      <c r="C12458" s="436">
        <v>0.2</v>
      </c>
    </row>
    <row r="12459" spans="1:3" x14ac:dyDescent="0.3">
      <c r="A12459" s="425">
        <v>54095</v>
      </c>
      <c r="B12459" s="12">
        <v>38</v>
      </c>
      <c r="C12459" s="436">
        <v>29.8</v>
      </c>
    </row>
    <row r="12460" spans="1:3" x14ac:dyDescent="0.3">
      <c r="A12460" s="425">
        <v>54096</v>
      </c>
      <c r="B12460" s="12">
        <v>39</v>
      </c>
      <c r="C12460" s="436">
        <v>1.2</v>
      </c>
    </row>
    <row r="12461" spans="1:3" x14ac:dyDescent="0.3">
      <c r="A12461" s="425">
        <v>54097</v>
      </c>
      <c r="B12461" s="12">
        <v>40</v>
      </c>
      <c r="C12461" s="436">
        <v>11.599999999999994</v>
      </c>
    </row>
    <row r="12462" spans="1:3" x14ac:dyDescent="0.3">
      <c r="A12462" s="425">
        <v>54098</v>
      </c>
      <c r="B12462" s="12">
        <v>41</v>
      </c>
      <c r="C12462" s="436">
        <v>3.8000000000000007</v>
      </c>
    </row>
    <row r="12463" spans="1:3" x14ac:dyDescent="0.3">
      <c r="A12463" s="425">
        <v>54099</v>
      </c>
      <c r="B12463" s="12">
        <v>42</v>
      </c>
      <c r="C12463" s="436">
        <v>0.4</v>
      </c>
    </row>
    <row r="12464" spans="1:3" x14ac:dyDescent="0.3">
      <c r="A12464" s="425">
        <v>54100</v>
      </c>
      <c r="B12464" s="12">
        <v>43</v>
      </c>
      <c r="C12464" s="436">
        <v>0.4</v>
      </c>
    </row>
    <row r="12465" spans="1:3" x14ac:dyDescent="0.3">
      <c r="A12465" s="425">
        <v>54101</v>
      </c>
      <c r="B12465" s="12">
        <v>44</v>
      </c>
      <c r="C12465" s="436">
        <v>35.40000000000002</v>
      </c>
    </row>
    <row r="12466" spans="1:3" x14ac:dyDescent="0.3">
      <c r="A12466" s="425">
        <v>54102</v>
      </c>
      <c r="B12466" s="12">
        <v>45</v>
      </c>
      <c r="C12466" s="436">
        <v>1</v>
      </c>
    </row>
    <row r="12467" spans="1:3" x14ac:dyDescent="0.3">
      <c r="A12467" s="425">
        <v>54103</v>
      </c>
      <c r="B12467" s="12">
        <v>46</v>
      </c>
      <c r="C12467" s="436">
        <v>7.8000000000000016</v>
      </c>
    </row>
    <row r="12468" spans="1:3" x14ac:dyDescent="0.3">
      <c r="A12468" s="425">
        <v>54104</v>
      </c>
      <c r="B12468" s="12">
        <v>47</v>
      </c>
      <c r="C12468" s="436">
        <v>4.6000000000000014</v>
      </c>
    </row>
    <row r="12469" spans="1:3" x14ac:dyDescent="0.3">
      <c r="A12469" s="425">
        <v>54105</v>
      </c>
      <c r="B12469" s="12">
        <v>48</v>
      </c>
      <c r="C12469" s="436">
        <v>0</v>
      </c>
    </row>
    <row r="12470" spans="1:3" x14ac:dyDescent="0.3">
      <c r="A12470" s="425">
        <v>54106</v>
      </c>
      <c r="B12470" s="12">
        <v>49</v>
      </c>
      <c r="C12470" s="436">
        <v>0.2</v>
      </c>
    </row>
    <row r="12471" spans="1:3" x14ac:dyDescent="0.3">
      <c r="A12471" s="425">
        <v>54107</v>
      </c>
      <c r="B12471" s="12">
        <v>50</v>
      </c>
      <c r="C12471" s="436">
        <v>0.2</v>
      </c>
    </row>
    <row r="12472" spans="1:3" x14ac:dyDescent="0.3">
      <c r="A12472" s="425">
        <v>54108</v>
      </c>
      <c r="B12472" s="12">
        <v>51</v>
      </c>
      <c r="C12472" s="436">
        <v>64.400000000000034</v>
      </c>
    </row>
    <row r="12473" spans="1:3" x14ac:dyDescent="0.3">
      <c r="A12473" s="425">
        <v>54109</v>
      </c>
      <c r="B12473" s="12">
        <v>52</v>
      </c>
      <c r="C12473" s="436">
        <v>0.2</v>
      </c>
    </row>
    <row r="12474" spans="1:3" x14ac:dyDescent="0.3">
      <c r="A12474" s="425">
        <v>54110</v>
      </c>
      <c r="B12474" s="12">
        <v>53</v>
      </c>
      <c r="C12474" s="436">
        <v>0</v>
      </c>
    </row>
    <row r="12475" spans="1:3" x14ac:dyDescent="0.3">
      <c r="A12475" s="425">
        <v>54111</v>
      </c>
      <c r="B12475" s="12">
        <v>54</v>
      </c>
      <c r="C12475" s="436">
        <v>0</v>
      </c>
    </row>
    <row r="12476" spans="1:3" x14ac:dyDescent="0.3">
      <c r="A12476" s="425">
        <v>54112</v>
      </c>
      <c r="B12476" s="12">
        <v>55</v>
      </c>
      <c r="C12476" s="436">
        <v>0</v>
      </c>
    </row>
    <row r="12477" spans="1:3" x14ac:dyDescent="0.3">
      <c r="A12477" s="425">
        <v>54113</v>
      </c>
      <c r="B12477" s="12">
        <v>56</v>
      </c>
      <c r="C12477" s="436">
        <v>0</v>
      </c>
    </row>
    <row r="12478" spans="1:3" x14ac:dyDescent="0.3">
      <c r="A12478" s="425">
        <v>54114</v>
      </c>
      <c r="B12478" s="12">
        <v>57</v>
      </c>
      <c r="C12478" s="436">
        <v>0</v>
      </c>
    </row>
    <row r="12479" spans="1:3" x14ac:dyDescent="0.3">
      <c r="A12479" s="425">
        <v>54115</v>
      </c>
      <c r="B12479" s="12">
        <v>58</v>
      </c>
      <c r="C12479" s="436">
        <v>0</v>
      </c>
    </row>
    <row r="12480" spans="1:3" x14ac:dyDescent="0.3">
      <c r="A12480" s="425">
        <v>54116</v>
      </c>
      <c r="B12480" s="12">
        <v>59</v>
      </c>
      <c r="C12480" s="436">
        <v>0</v>
      </c>
    </row>
    <row r="12481" spans="1:3" x14ac:dyDescent="0.3">
      <c r="A12481" s="425">
        <v>54118</v>
      </c>
      <c r="B12481" s="12">
        <v>60</v>
      </c>
      <c r="C12481" s="436">
        <v>17.2</v>
      </c>
    </row>
    <row r="12482" spans="1:3" x14ac:dyDescent="0.3">
      <c r="A12482" s="425">
        <v>54119</v>
      </c>
      <c r="B12482" s="12">
        <v>61</v>
      </c>
      <c r="C12482" s="436">
        <v>15.875999999999999</v>
      </c>
    </row>
    <row r="12483" spans="1:3" x14ac:dyDescent="0.3">
      <c r="A12483" s="425">
        <v>54120</v>
      </c>
      <c r="B12483" s="12">
        <v>62</v>
      </c>
      <c r="C12483" s="436">
        <v>60.564</v>
      </c>
    </row>
    <row r="12484" spans="1:3" x14ac:dyDescent="0.3">
      <c r="A12484" s="425">
        <v>54121</v>
      </c>
      <c r="B12484" s="12">
        <v>63</v>
      </c>
      <c r="C12484" s="436">
        <v>14.504</v>
      </c>
    </row>
    <row r="12485" spans="1:3" x14ac:dyDescent="0.3">
      <c r="A12485" s="425">
        <v>54122</v>
      </c>
      <c r="B12485" s="12">
        <v>64</v>
      </c>
      <c r="C12485" s="436">
        <v>0.49</v>
      </c>
    </row>
    <row r="12486" spans="1:3" x14ac:dyDescent="0.3">
      <c r="A12486" s="425">
        <v>54123</v>
      </c>
      <c r="B12486" s="12">
        <v>65</v>
      </c>
      <c r="C12486" s="436">
        <v>2.94</v>
      </c>
    </row>
    <row r="12487" spans="1:3" x14ac:dyDescent="0.3">
      <c r="A12487" s="425">
        <v>54124</v>
      </c>
      <c r="B12487" s="12">
        <v>66</v>
      </c>
      <c r="C12487" s="436">
        <v>33.800000000000004</v>
      </c>
    </row>
    <row r="12488" spans="1:3" x14ac:dyDescent="0.3">
      <c r="A12488" s="425">
        <v>54125</v>
      </c>
      <c r="B12488" s="12">
        <v>67</v>
      </c>
      <c r="C12488" s="436">
        <v>5.7999999999999989</v>
      </c>
    </row>
    <row r="12489" spans="1:3" x14ac:dyDescent="0.3">
      <c r="A12489" s="425">
        <v>54126</v>
      </c>
      <c r="B12489" s="12">
        <v>68</v>
      </c>
      <c r="C12489" s="436">
        <v>8.4</v>
      </c>
    </row>
    <row r="12490" spans="1:3" x14ac:dyDescent="0.3">
      <c r="A12490" s="425">
        <v>54127</v>
      </c>
      <c r="B12490" s="12">
        <v>69</v>
      </c>
      <c r="C12490" s="436">
        <v>0.60000000000000009</v>
      </c>
    </row>
    <row r="12491" spans="1:3" x14ac:dyDescent="0.3">
      <c r="A12491" s="425">
        <v>54128</v>
      </c>
      <c r="B12491" s="12">
        <v>70</v>
      </c>
      <c r="C12491" s="436">
        <v>4.8000000000000007</v>
      </c>
    </row>
    <row r="12492" spans="1:3" x14ac:dyDescent="0.3">
      <c r="A12492" s="425">
        <v>54129</v>
      </c>
      <c r="B12492" s="12">
        <v>71</v>
      </c>
      <c r="C12492" s="436">
        <v>4.6000000000000005</v>
      </c>
    </row>
    <row r="12493" spans="1:3" x14ac:dyDescent="0.3">
      <c r="A12493" s="425">
        <v>54130</v>
      </c>
      <c r="B12493" s="12">
        <v>72</v>
      </c>
      <c r="C12493" s="436">
        <v>35</v>
      </c>
    </row>
    <row r="12494" spans="1:3" x14ac:dyDescent="0.3">
      <c r="A12494" s="425">
        <v>54131</v>
      </c>
      <c r="B12494" s="12">
        <v>73</v>
      </c>
      <c r="C12494" s="436">
        <v>1.2</v>
      </c>
    </row>
    <row r="12495" spans="1:3" x14ac:dyDescent="0.3">
      <c r="A12495" s="425">
        <v>54132</v>
      </c>
      <c r="B12495" s="12">
        <v>74</v>
      </c>
      <c r="C12495" s="436">
        <v>0</v>
      </c>
    </row>
    <row r="12496" spans="1:3" x14ac:dyDescent="0.3">
      <c r="A12496" s="425">
        <v>54133</v>
      </c>
      <c r="B12496" s="12">
        <v>75</v>
      </c>
      <c r="C12496" s="436">
        <v>0</v>
      </c>
    </row>
    <row r="12497" spans="1:3" x14ac:dyDescent="0.3">
      <c r="A12497" s="425">
        <v>54134</v>
      </c>
      <c r="B12497" s="12">
        <v>76</v>
      </c>
      <c r="C12497" s="436">
        <v>4.2</v>
      </c>
    </row>
    <row r="12498" spans="1:3" x14ac:dyDescent="0.3">
      <c r="A12498" s="425">
        <v>54135</v>
      </c>
      <c r="B12498" s="12">
        <v>77</v>
      </c>
      <c r="C12498" s="436">
        <v>0.2</v>
      </c>
    </row>
    <row r="12499" spans="1:3" x14ac:dyDescent="0.3">
      <c r="A12499" s="425">
        <v>54136</v>
      </c>
      <c r="B12499" s="12">
        <v>78</v>
      </c>
      <c r="C12499" s="436">
        <v>0</v>
      </c>
    </row>
    <row r="12500" spans="1:3" x14ac:dyDescent="0.3">
      <c r="A12500" s="425">
        <v>54137</v>
      </c>
      <c r="B12500" s="12">
        <v>79</v>
      </c>
      <c r="C12500" s="436">
        <v>27.999999999999996</v>
      </c>
    </row>
    <row r="12501" spans="1:3" x14ac:dyDescent="0.3">
      <c r="A12501" s="425">
        <v>54138</v>
      </c>
      <c r="B12501" s="12">
        <v>80</v>
      </c>
      <c r="C12501" s="436">
        <v>0.4</v>
      </c>
    </row>
    <row r="12502" spans="1:3" x14ac:dyDescent="0.3">
      <c r="A12502" s="425">
        <v>54139</v>
      </c>
      <c r="B12502" s="12">
        <v>81</v>
      </c>
      <c r="C12502" s="436">
        <v>19.399999999999999</v>
      </c>
    </row>
    <row r="12503" spans="1:3" x14ac:dyDescent="0.3">
      <c r="A12503" s="425">
        <v>54140</v>
      </c>
      <c r="B12503" s="12">
        <v>82</v>
      </c>
      <c r="C12503" s="436">
        <v>0</v>
      </c>
    </row>
    <row r="12504" spans="1:3" x14ac:dyDescent="0.3">
      <c r="A12504" s="425">
        <v>54141</v>
      </c>
      <c r="B12504" s="12">
        <v>83</v>
      </c>
      <c r="C12504" s="436">
        <v>11.599999999999998</v>
      </c>
    </row>
    <row r="12505" spans="1:3" x14ac:dyDescent="0.3">
      <c r="A12505" s="425">
        <v>54142</v>
      </c>
      <c r="B12505" s="12">
        <v>84</v>
      </c>
      <c r="C12505" s="436">
        <v>0.2</v>
      </c>
    </row>
    <row r="12506" spans="1:3" x14ac:dyDescent="0.3">
      <c r="A12506" s="425">
        <v>54143</v>
      </c>
      <c r="B12506" s="12">
        <v>85</v>
      </c>
      <c r="C12506" s="436">
        <v>22.200000000000003</v>
      </c>
    </row>
    <row r="12507" spans="1:3" x14ac:dyDescent="0.3">
      <c r="A12507" s="425">
        <v>54144</v>
      </c>
      <c r="B12507" s="12">
        <v>86</v>
      </c>
      <c r="C12507" s="436">
        <v>10.599999999999996</v>
      </c>
    </row>
    <row r="12508" spans="1:3" x14ac:dyDescent="0.3">
      <c r="A12508" s="425">
        <v>54145</v>
      </c>
      <c r="B12508" s="12">
        <v>87</v>
      </c>
      <c r="C12508" s="436">
        <v>8.0000000000000018</v>
      </c>
    </row>
    <row r="12509" spans="1:3" x14ac:dyDescent="0.3">
      <c r="A12509" s="425">
        <v>54146</v>
      </c>
      <c r="B12509" s="12">
        <v>88</v>
      </c>
      <c r="C12509" s="436">
        <v>10.399999999999999</v>
      </c>
    </row>
    <row r="12510" spans="1:3" x14ac:dyDescent="0.3">
      <c r="A12510" s="425">
        <v>54147</v>
      </c>
      <c r="B12510" s="12">
        <v>89</v>
      </c>
      <c r="C12510" s="436">
        <v>0</v>
      </c>
    </row>
    <row r="12511" spans="1:3" x14ac:dyDescent="0.3">
      <c r="A12511" s="425">
        <v>54148</v>
      </c>
      <c r="B12511" s="12">
        <v>90</v>
      </c>
      <c r="C12511" s="436">
        <v>43.000000000000043</v>
      </c>
    </row>
    <row r="12512" spans="1:3" x14ac:dyDescent="0.3">
      <c r="A12512" s="425">
        <v>54149</v>
      </c>
      <c r="B12512" s="12">
        <v>91</v>
      </c>
      <c r="C12512" s="436">
        <v>12.399999999999995</v>
      </c>
    </row>
    <row r="12513" spans="1:3" x14ac:dyDescent="0.3">
      <c r="A12513" s="425">
        <v>54150</v>
      </c>
      <c r="B12513" s="12">
        <v>92</v>
      </c>
      <c r="C12513" s="436">
        <v>7.0000000000000018</v>
      </c>
    </row>
    <row r="12514" spans="1:3" x14ac:dyDescent="0.3">
      <c r="A12514" s="425">
        <v>54151</v>
      </c>
      <c r="B12514" s="12">
        <v>93</v>
      </c>
      <c r="C12514" s="436">
        <v>0.60000000000000009</v>
      </c>
    </row>
    <row r="12515" spans="1:3" x14ac:dyDescent="0.3">
      <c r="A12515" s="425">
        <v>54152</v>
      </c>
      <c r="B12515" s="12">
        <v>94</v>
      </c>
      <c r="C12515" s="436">
        <v>0</v>
      </c>
    </row>
    <row r="12516" spans="1:3" x14ac:dyDescent="0.3">
      <c r="A12516" s="425">
        <v>54153</v>
      </c>
      <c r="B12516" s="12">
        <v>95</v>
      </c>
      <c r="C12516" s="436">
        <v>9.5999999999999979</v>
      </c>
    </row>
    <row r="12517" spans="1:3" x14ac:dyDescent="0.3">
      <c r="A12517" s="425">
        <v>54154</v>
      </c>
      <c r="B12517" s="12">
        <v>96</v>
      </c>
      <c r="C12517" s="436">
        <v>0.8</v>
      </c>
    </row>
    <row r="12518" spans="1:3" x14ac:dyDescent="0.3">
      <c r="A12518" s="425">
        <v>54155</v>
      </c>
      <c r="B12518" s="12">
        <v>97</v>
      </c>
      <c r="C12518" s="436">
        <v>0.4</v>
      </c>
    </row>
    <row r="12519" spans="1:3" x14ac:dyDescent="0.3">
      <c r="A12519" s="425">
        <v>54156</v>
      </c>
      <c r="B12519" s="12">
        <v>98</v>
      </c>
      <c r="C12519" s="436">
        <v>20.399999999999999</v>
      </c>
    </row>
    <row r="12520" spans="1:3" x14ac:dyDescent="0.3">
      <c r="A12520" s="425">
        <v>54157</v>
      </c>
      <c r="B12520" s="12">
        <v>99</v>
      </c>
      <c r="C12520" s="436">
        <v>0.2</v>
      </c>
    </row>
    <row r="12521" spans="1:3" x14ac:dyDescent="0.3">
      <c r="A12521" s="425">
        <v>54158</v>
      </c>
      <c r="B12521" s="12">
        <v>100</v>
      </c>
      <c r="C12521" s="436">
        <v>5.4</v>
      </c>
    </row>
    <row r="12522" spans="1:3" x14ac:dyDescent="0.3">
      <c r="A12522" s="425">
        <v>54159</v>
      </c>
      <c r="B12522" s="12">
        <v>101</v>
      </c>
      <c r="C12522" s="436">
        <v>0.2</v>
      </c>
    </row>
    <row r="12523" spans="1:3" x14ac:dyDescent="0.3">
      <c r="A12523" s="425">
        <v>54160</v>
      </c>
      <c r="B12523" s="12">
        <v>102</v>
      </c>
      <c r="C12523" s="436">
        <v>2.6000000000000005</v>
      </c>
    </row>
    <row r="12524" spans="1:3" x14ac:dyDescent="0.3">
      <c r="A12524" s="425">
        <v>54161</v>
      </c>
      <c r="B12524" s="12">
        <v>103</v>
      </c>
      <c r="C12524" s="436">
        <v>23.8</v>
      </c>
    </row>
    <row r="12525" spans="1:3" x14ac:dyDescent="0.3">
      <c r="A12525" s="425">
        <v>54162</v>
      </c>
      <c r="B12525" s="12">
        <v>104</v>
      </c>
      <c r="C12525" s="436">
        <v>1</v>
      </c>
    </row>
    <row r="12526" spans="1:3" x14ac:dyDescent="0.3">
      <c r="A12526" s="425">
        <v>54163</v>
      </c>
      <c r="B12526" s="12">
        <v>105</v>
      </c>
      <c r="C12526" s="436">
        <v>5.0000000000000009</v>
      </c>
    </row>
    <row r="12527" spans="1:3" x14ac:dyDescent="0.3">
      <c r="A12527" s="425">
        <v>54164</v>
      </c>
      <c r="B12527" s="12">
        <v>106</v>
      </c>
      <c r="C12527" s="436">
        <v>9.9999999999999982</v>
      </c>
    </row>
    <row r="12528" spans="1:3" x14ac:dyDescent="0.3">
      <c r="A12528" s="425">
        <v>54165</v>
      </c>
      <c r="B12528" s="12">
        <v>107</v>
      </c>
      <c r="C12528" s="436">
        <v>0</v>
      </c>
    </row>
    <row r="12529" spans="1:3" x14ac:dyDescent="0.3">
      <c r="A12529" s="425">
        <v>54166</v>
      </c>
      <c r="B12529" s="12">
        <v>108</v>
      </c>
      <c r="C12529" s="436">
        <v>10.399999999999995</v>
      </c>
    </row>
    <row r="12530" spans="1:3" x14ac:dyDescent="0.3">
      <c r="A12530" s="425">
        <v>54167</v>
      </c>
      <c r="B12530" s="12">
        <v>109</v>
      </c>
      <c r="C12530" s="436">
        <v>41</v>
      </c>
    </row>
    <row r="12531" spans="1:3" x14ac:dyDescent="0.3">
      <c r="A12531" s="425">
        <v>54168</v>
      </c>
      <c r="B12531" s="12">
        <v>110</v>
      </c>
      <c r="C12531" s="436">
        <v>16</v>
      </c>
    </row>
    <row r="12532" spans="1:3" x14ac:dyDescent="0.3">
      <c r="A12532" s="425">
        <v>54169</v>
      </c>
      <c r="B12532" s="12">
        <v>111</v>
      </c>
      <c r="C12532" s="436">
        <v>16.599999999999994</v>
      </c>
    </row>
    <row r="12533" spans="1:3" x14ac:dyDescent="0.3">
      <c r="A12533" s="425">
        <v>54170</v>
      </c>
      <c r="B12533" s="12">
        <v>112</v>
      </c>
      <c r="C12533" s="436">
        <v>1.4</v>
      </c>
    </row>
    <row r="12534" spans="1:3" x14ac:dyDescent="0.3">
      <c r="A12534" s="425">
        <v>54171</v>
      </c>
      <c r="B12534" s="12">
        <v>113</v>
      </c>
      <c r="C12534" s="436">
        <v>0.2</v>
      </c>
    </row>
    <row r="12535" spans="1:3" x14ac:dyDescent="0.3">
      <c r="A12535" s="425">
        <v>54172</v>
      </c>
      <c r="B12535" s="12">
        <v>114</v>
      </c>
      <c r="C12535" s="436">
        <v>7.2000000000000011</v>
      </c>
    </row>
    <row r="12536" spans="1:3" x14ac:dyDescent="0.3">
      <c r="A12536" s="425">
        <v>54173</v>
      </c>
      <c r="B12536" s="12">
        <v>115</v>
      </c>
      <c r="C12536" s="436">
        <v>3.6000000000000005</v>
      </c>
    </row>
    <row r="12537" spans="1:3" x14ac:dyDescent="0.3">
      <c r="A12537" s="425">
        <v>54174</v>
      </c>
      <c r="B12537" s="12">
        <v>116</v>
      </c>
      <c r="C12537" s="436">
        <v>0</v>
      </c>
    </row>
    <row r="12538" spans="1:3" x14ac:dyDescent="0.3">
      <c r="A12538" s="425">
        <v>54175</v>
      </c>
      <c r="B12538" s="12">
        <v>117</v>
      </c>
      <c r="C12538" s="436">
        <v>63.400000000000006</v>
      </c>
    </row>
    <row r="12539" spans="1:3" x14ac:dyDescent="0.3">
      <c r="A12539" s="425">
        <v>54176</v>
      </c>
      <c r="B12539" s="12">
        <v>118</v>
      </c>
      <c r="C12539" s="436">
        <v>52.4</v>
      </c>
    </row>
    <row r="12540" spans="1:3" x14ac:dyDescent="0.3">
      <c r="A12540" s="425">
        <v>54177</v>
      </c>
      <c r="B12540" s="12">
        <v>119</v>
      </c>
      <c r="C12540" s="436">
        <v>15.400000000000002</v>
      </c>
    </row>
    <row r="12541" spans="1:3" x14ac:dyDescent="0.3">
      <c r="A12541" s="425">
        <v>54178</v>
      </c>
      <c r="B12541" s="12">
        <v>120</v>
      </c>
      <c r="C12541" s="436">
        <v>7.8000000000000025</v>
      </c>
    </row>
    <row r="12542" spans="1:3" x14ac:dyDescent="0.3">
      <c r="A12542" s="425">
        <v>54179</v>
      </c>
      <c r="B12542" s="12">
        <v>121</v>
      </c>
      <c r="C12542" s="436">
        <v>0</v>
      </c>
    </row>
    <row r="12543" spans="1:3" x14ac:dyDescent="0.3">
      <c r="A12543" s="425">
        <v>54180</v>
      </c>
      <c r="B12543" s="12">
        <v>122</v>
      </c>
      <c r="C12543" s="436">
        <v>0.2</v>
      </c>
    </row>
    <row r="12544" spans="1:3" x14ac:dyDescent="0.3">
      <c r="A12544" s="425">
        <v>54181</v>
      </c>
      <c r="B12544" s="12">
        <v>123</v>
      </c>
      <c r="C12544" s="436">
        <v>2.6</v>
      </c>
    </row>
    <row r="12545" spans="1:3" x14ac:dyDescent="0.3">
      <c r="A12545" s="425">
        <v>54182</v>
      </c>
      <c r="B12545" s="12">
        <v>124</v>
      </c>
      <c r="C12545" s="436">
        <v>0.2</v>
      </c>
    </row>
    <row r="12546" spans="1:3" x14ac:dyDescent="0.3">
      <c r="A12546" s="425">
        <v>54183</v>
      </c>
      <c r="B12546" s="12">
        <v>125</v>
      </c>
      <c r="C12546" s="436">
        <v>0.2</v>
      </c>
    </row>
    <row r="12547" spans="1:3" x14ac:dyDescent="0.3">
      <c r="A12547" s="425">
        <v>54184</v>
      </c>
      <c r="B12547" s="12">
        <v>126</v>
      </c>
      <c r="C12547" s="436">
        <v>13.599999999999998</v>
      </c>
    </row>
    <row r="12548" spans="1:3" x14ac:dyDescent="0.3">
      <c r="A12548" s="425">
        <v>54185</v>
      </c>
      <c r="B12548" s="12">
        <v>127</v>
      </c>
      <c r="C12548" s="436">
        <v>0</v>
      </c>
    </row>
    <row r="12549" spans="1:3" x14ac:dyDescent="0.3">
      <c r="A12549" s="425">
        <v>54186</v>
      </c>
      <c r="B12549" s="12">
        <v>128</v>
      </c>
      <c r="C12549" s="436">
        <v>0</v>
      </c>
    </row>
    <row r="12550" spans="1:3" x14ac:dyDescent="0.3">
      <c r="A12550" s="425">
        <v>54187</v>
      </c>
      <c r="B12550" s="12">
        <v>129</v>
      </c>
      <c r="C12550" s="436">
        <v>2</v>
      </c>
    </row>
    <row r="12551" spans="1:3" x14ac:dyDescent="0.3">
      <c r="A12551" s="425">
        <v>54188</v>
      </c>
      <c r="B12551" s="12">
        <v>130</v>
      </c>
      <c r="C12551" s="436">
        <v>15.599999999999998</v>
      </c>
    </row>
    <row r="12552" spans="1:3" x14ac:dyDescent="0.3">
      <c r="A12552" s="425">
        <v>54189</v>
      </c>
      <c r="B12552" s="12">
        <v>131</v>
      </c>
      <c r="C12552" s="436">
        <v>0.2</v>
      </c>
    </row>
    <row r="12553" spans="1:3" x14ac:dyDescent="0.3">
      <c r="A12553" s="425">
        <v>54190</v>
      </c>
      <c r="B12553" s="12">
        <v>132</v>
      </c>
      <c r="C12553" s="436">
        <v>0.4</v>
      </c>
    </row>
    <row r="12554" spans="1:3" x14ac:dyDescent="0.3">
      <c r="A12554" s="425">
        <v>54191</v>
      </c>
      <c r="B12554" s="12">
        <v>133</v>
      </c>
      <c r="C12554" s="436">
        <v>9.2000000000000011</v>
      </c>
    </row>
    <row r="12555" spans="1:3" x14ac:dyDescent="0.3">
      <c r="A12555" s="425">
        <v>54192</v>
      </c>
      <c r="B12555" s="12">
        <v>134</v>
      </c>
      <c r="C12555" s="436">
        <v>0</v>
      </c>
    </row>
    <row r="12556" spans="1:3" x14ac:dyDescent="0.3">
      <c r="A12556" s="425">
        <v>54193</v>
      </c>
      <c r="B12556" s="12">
        <v>135</v>
      </c>
      <c r="C12556" s="436">
        <v>69.58</v>
      </c>
    </row>
    <row r="12557" spans="1:3" x14ac:dyDescent="0.3">
      <c r="A12557" s="425">
        <v>54194</v>
      </c>
      <c r="B12557" s="12">
        <v>136</v>
      </c>
      <c r="C12557" s="436">
        <v>0</v>
      </c>
    </row>
    <row r="12558" spans="1:3" x14ac:dyDescent="0.3">
      <c r="A12558" s="425">
        <v>54195</v>
      </c>
      <c r="B12558" s="12">
        <v>137</v>
      </c>
      <c r="C12558" s="436">
        <v>0</v>
      </c>
    </row>
    <row r="12559" spans="1:3" x14ac:dyDescent="0.3">
      <c r="A12559" s="425">
        <v>54196</v>
      </c>
      <c r="B12559" s="12">
        <v>138</v>
      </c>
      <c r="C12559" s="436">
        <v>2.25</v>
      </c>
    </row>
    <row r="12560" spans="1:3" x14ac:dyDescent="0.3">
      <c r="A12560" s="425">
        <v>54197</v>
      </c>
      <c r="B12560" s="12">
        <v>139</v>
      </c>
      <c r="C12560" s="436">
        <v>0</v>
      </c>
    </row>
    <row r="12561" spans="1:3" x14ac:dyDescent="0.3">
      <c r="A12561" s="425">
        <v>54198</v>
      </c>
      <c r="B12561" s="12">
        <v>140</v>
      </c>
      <c r="C12561" s="436">
        <v>0</v>
      </c>
    </row>
    <row r="12562" spans="1:3" x14ac:dyDescent="0.3">
      <c r="A12562" s="425">
        <v>54199</v>
      </c>
      <c r="B12562" s="12">
        <v>141</v>
      </c>
      <c r="C12562" s="436">
        <v>0.1</v>
      </c>
    </row>
    <row r="12563" spans="1:3" x14ac:dyDescent="0.3">
      <c r="A12563" s="425">
        <v>54200</v>
      </c>
      <c r="B12563" s="12">
        <v>142</v>
      </c>
      <c r="C12563" s="436">
        <v>2.5714285714285712</v>
      </c>
    </row>
    <row r="12564" spans="1:3" x14ac:dyDescent="0.3">
      <c r="A12564" s="425">
        <v>54201</v>
      </c>
      <c r="B12564" s="12">
        <v>143</v>
      </c>
      <c r="C12564" s="436">
        <v>0.2</v>
      </c>
    </row>
    <row r="12565" spans="1:3" x14ac:dyDescent="0.3">
      <c r="A12565" s="425">
        <v>54202</v>
      </c>
      <c r="B12565" s="12">
        <v>144</v>
      </c>
      <c r="C12565" s="436">
        <v>2</v>
      </c>
    </row>
    <row r="12566" spans="1:3" x14ac:dyDescent="0.3">
      <c r="A12566" s="425">
        <v>54203</v>
      </c>
      <c r="B12566" s="12">
        <v>145</v>
      </c>
      <c r="C12566" s="436">
        <v>0.8</v>
      </c>
    </row>
    <row r="12567" spans="1:3" x14ac:dyDescent="0.3">
      <c r="A12567" s="425">
        <v>54204</v>
      </c>
      <c r="B12567" s="12">
        <v>146</v>
      </c>
      <c r="C12567" s="436">
        <v>22.200000000000003</v>
      </c>
    </row>
    <row r="12568" spans="1:3" x14ac:dyDescent="0.3">
      <c r="A12568" s="425">
        <v>54205</v>
      </c>
      <c r="B12568" s="12">
        <v>147</v>
      </c>
      <c r="C12568" s="436">
        <v>36.4</v>
      </c>
    </row>
    <row r="12569" spans="1:3" x14ac:dyDescent="0.3">
      <c r="A12569" s="425">
        <v>54206</v>
      </c>
      <c r="B12569" s="12">
        <v>148</v>
      </c>
      <c r="C12569" s="436">
        <v>9.9999999999999982</v>
      </c>
    </row>
    <row r="12570" spans="1:3" x14ac:dyDescent="0.3">
      <c r="A12570" s="425">
        <v>54207</v>
      </c>
      <c r="B12570" s="12">
        <v>149</v>
      </c>
      <c r="C12570" s="436">
        <v>10.6</v>
      </c>
    </row>
    <row r="12571" spans="1:3" x14ac:dyDescent="0.3">
      <c r="A12571" s="425">
        <v>54208</v>
      </c>
      <c r="B12571" s="12">
        <v>150</v>
      </c>
      <c r="C12571" s="436">
        <v>2.4</v>
      </c>
    </row>
    <row r="12572" spans="1:3" x14ac:dyDescent="0.3">
      <c r="A12572" s="425">
        <v>54209</v>
      </c>
      <c r="B12572" s="12">
        <v>151</v>
      </c>
      <c r="C12572" s="436">
        <v>10.399999999999997</v>
      </c>
    </row>
    <row r="12573" spans="1:3" x14ac:dyDescent="0.3">
      <c r="A12573" s="425">
        <v>54210</v>
      </c>
      <c r="B12573" s="12">
        <v>152</v>
      </c>
      <c r="C12573" s="436">
        <v>3.2</v>
      </c>
    </row>
    <row r="12574" spans="1:3" x14ac:dyDescent="0.3">
      <c r="A12574" s="425">
        <v>54211</v>
      </c>
      <c r="B12574" s="12">
        <v>153</v>
      </c>
      <c r="C12574" s="436">
        <v>25.799999999999997</v>
      </c>
    </row>
    <row r="12575" spans="1:3" x14ac:dyDescent="0.3">
      <c r="A12575" s="425">
        <v>54212</v>
      </c>
      <c r="B12575" s="12">
        <v>154</v>
      </c>
      <c r="C12575" s="436">
        <v>9.8000000000000007</v>
      </c>
    </row>
    <row r="12576" spans="1:3" x14ac:dyDescent="0.3">
      <c r="A12576" s="425">
        <v>54213</v>
      </c>
      <c r="B12576" s="12">
        <v>155</v>
      </c>
      <c r="C12576" s="436">
        <v>5.2000000000000011</v>
      </c>
    </row>
    <row r="12577" spans="1:3" x14ac:dyDescent="0.3">
      <c r="A12577" s="425">
        <v>54214</v>
      </c>
      <c r="B12577" s="12">
        <v>156</v>
      </c>
      <c r="C12577" s="436">
        <v>0</v>
      </c>
    </row>
    <row r="12578" spans="1:3" x14ac:dyDescent="0.3">
      <c r="A12578" s="425">
        <v>54215</v>
      </c>
      <c r="B12578" s="12">
        <v>157</v>
      </c>
      <c r="C12578" s="436">
        <v>8.1999999999999993</v>
      </c>
    </row>
    <row r="12579" spans="1:3" x14ac:dyDescent="0.3">
      <c r="A12579" s="425">
        <v>54216</v>
      </c>
      <c r="B12579" s="12">
        <v>158</v>
      </c>
      <c r="C12579" s="436">
        <v>4.0000000000000009</v>
      </c>
    </row>
    <row r="12580" spans="1:3" x14ac:dyDescent="0.3">
      <c r="A12580" s="425">
        <v>54217</v>
      </c>
      <c r="B12580" s="12">
        <v>159</v>
      </c>
      <c r="C12580" s="436">
        <v>7.2000000000000028</v>
      </c>
    </row>
    <row r="12581" spans="1:3" x14ac:dyDescent="0.3">
      <c r="A12581" s="425">
        <v>54218</v>
      </c>
      <c r="B12581" s="12">
        <v>160</v>
      </c>
      <c r="C12581" s="436">
        <v>10.999999999999998</v>
      </c>
    </row>
    <row r="12582" spans="1:3" x14ac:dyDescent="0.3">
      <c r="A12582" s="425">
        <v>54219</v>
      </c>
      <c r="B12582" s="12">
        <v>161</v>
      </c>
      <c r="C12582" s="436">
        <v>0</v>
      </c>
    </row>
    <row r="12583" spans="1:3" x14ac:dyDescent="0.3">
      <c r="A12583" s="425">
        <v>54220</v>
      </c>
      <c r="B12583" s="12">
        <v>162</v>
      </c>
      <c r="C12583" s="436">
        <v>5.8000000000000016</v>
      </c>
    </row>
    <row r="12584" spans="1:3" x14ac:dyDescent="0.3">
      <c r="A12584" s="425">
        <v>54221</v>
      </c>
      <c r="B12584" s="12">
        <v>163</v>
      </c>
      <c r="C12584" s="436">
        <v>20.999999999999996</v>
      </c>
    </row>
    <row r="12585" spans="1:3" x14ac:dyDescent="0.3">
      <c r="A12585" s="425">
        <v>54222</v>
      </c>
      <c r="B12585" s="12">
        <v>164</v>
      </c>
      <c r="C12585" s="436">
        <v>1.4</v>
      </c>
    </row>
    <row r="12586" spans="1:3" x14ac:dyDescent="0.3">
      <c r="A12586" s="425">
        <v>54223</v>
      </c>
      <c r="B12586" s="12">
        <v>165</v>
      </c>
      <c r="C12586" s="436">
        <v>21.800000000000004</v>
      </c>
    </row>
    <row r="12587" spans="1:3" x14ac:dyDescent="0.3">
      <c r="A12587" s="425">
        <v>54224</v>
      </c>
      <c r="B12587" s="12">
        <v>166</v>
      </c>
      <c r="C12587" s="436">
        <v>3.8000000000000007</v>
      </c>
    </row>
    <row r="12588" spans="1:3" x14ac:dyDescent="0.3">
      <c r="A12588" s="425">
        <v>54225</v>
      </c>
      <c r="B12588" s="12">
        <v>167</v>
      </c>
      <c r="C12588" s="436">
        <v>0</v>
      </c>
    </row>
    <row r="12589" spans="1:3" x14ac:dyDescent="0.3">
      <c r="A12589" s="425">
        <v>54226</v>
      </c>
      <c r="B12589" s="12">
        <v>168</v>
      </c>
      <c r="C12589" s="436">
        <v>52.2</v>
      </c>
    </row>
    <row r="12590" spans="1:3" x14ac:dyDescent="0.3">
      <c r="A12590" s="425">
        <v>54227</v>
      </c>
      <c r="B12590" s="12">
        <v>169</v>
      </c>
      <c r="C12590" s="436">
        <v>2.1999999999999997</v>
      </c>
    </row>
    <row r="12591" spans="1:3" x14ac:dyDescent="0.3">
      <c r="A12591" s="425">
        <v>54228</v>
      </c>
      <c r="B12591" s="12">
        <v>170</v>
      </c>
      <c r="C12591" s="436">
        <v>11</v>
      </c>
    </row>
    <row r="12592" spans="1:3" x14ac:dyDescent="0.3">
      <c r="A12592" s="425">
        <v>54229</v>
      </c>
      <c r="B12592" s="12">
        <v>171</v>
      </c>
      <c r="C12592" s="436">
        <v>44.000000000000092</v>
      </c>
    </row>
    <row r="12593" spans="1:3" x14ac:dyDescent="0.3">
      <c r="A12593" s="425">
        <v>54230</v>
      </c>
      <c r="B12593" s="12">
        <v>172</v>
      </c>
      <c r="C12593" s="436">
        <v>1.8</v>
      </c>
    </row>
    <row r="12594" spans="1:3" x14ac:dyDescent="0.3">
      <c r="A12594" s="425">
        <v>54231</v>
      </c>
      <c r="B12594" s="12">
        <v>173</v>
      </c>
      <c r="C12594" s="436">
        <v>0.2</v>
      </c>
    </row>
    <row r="12595" spans="1:3" x14ac:dyDescent="0.3">
      <c r="A12595" s="425">
        <v>54232</v>
      </c>
      <c r="B12595" s="12">
        <v>174</v>
      </c>
      <c r="C12595" s="436">
        <v>42.400000000000034</v>
      </c>
    </row>
    <row r="12596" spans="1:3" x14ac:dyDescent="0.3">
      <c r="A12596" s="425">
        <v>54233</v>
      </c>
      <c r="B12596" s="12">
        <v>175</v>
      </c>
      <c r="C12596" s="436">
        <v>0.2</v>
      </c>
    </row>
    <row r="12597" spans="1:3" x14ac:dyDescent="0.3">
      <c r="A12597" s="425">
        <v>54234</v>
      </c>
      <c r="B12597" s="12">
        <v>176</v>
      </c>
      <c r="C12597" s="436">
        <v>0</v>
      </c>
    </row>
    <row r="12598" spans="1:3" x14ac:dyDescent="0.3">
      <c r="A12598" s="425">
        <v>54235</v>
      </c>
      <c r="B12598" s="12">
        <v>177</v>
      </c>
      <c r="C12598" s="436">
        <v>0</v>
      </c>
    </row>
    <row r="12599" spans="1:3" x14ac:dyDescent="0.3">
      <c r="A12599" s="425">
        <v>54236</v>
      </c>
      <c r="B12599" s="12">
        <v>178</v>
      </c>
      <c r="C12599" s="436">
        <v>0.2</v>
      </c>
    </row>
    <row r="12600" spans="1:3" x14ac:dyDescent="0.3">
      <c r="A12600" s="425">
        <v>54237</v>
      </c>
      <c r="B12600" s="12">
        <v>179</v>
      </c>
      <c r="C12600" s="436">
        <v>8.2000000000000028</v>
      </c>
    </row>
    <row r="12601" spans="1:3" x14ac:dyDescent="0.3">
      <c r="A12601" s="425">
        <v>54238</v>
      </c>
      <c r="B12601" s="12">
        <v>180</v>
      </c>
      <c r="C12601" s="436">
        <v>11.199999999999998</v>
      </c>
    </row>
    <row r="12602" spans="1:3" x14ac:dyDescent="0.3">
      <c r="A12602" s="425">
        <v>54239</v>
      </c>
      <c r="B12602" s="12">
        <v>181</v>
      </c>
      <c r="C12602" s="436">
        <v>0</v>
      </c>
    </row>
    <row r="12603" spans="1:3" x14ac:dyDescent="0.3">
      <c r="A12603" s="425">
        <v>54240</v>
      </c>
      <c r="B12603" s="12">
        <v>182</v>
      </c>
      <c r="C12603" s="436">
        <v>4.0000000000000009</v>
      </c>
    </row>
    <row r="12604" spans="1:3" x14ac:dyDescent="0.3">
      <c r="A12604" s="425">
        <v>54241</v>
      </c>
      <c r="B12604" s="12">
        <v>183</v>
      </c>
      <c r="C12604" s="436">
        <v>0.8</v>
      </c>
    </row>
    <row r="12605" spans="1:3" x14ac:dyDescent="0.3">
      <c r="A12605" s="425">
        <v>54242</v>
      </c>
      <c r="B12605" s="12">
        <v>184</v>
      </c>
      <c r="C12605" s="436">
        <v>0</v>
      </c>
    </row>
    <row r="12606" spans="1:3" x14ac:dyDescent="0.3">
      <c r="A12606" s="425">
        <v>54243</v>
      </c>
      <c r="B12606" s="12">
        <v>185</v>
      </c>
      <c r="C12606" s="436">
        <v>1.7999999999999998</v>
      </c>
    </row>
    <row r="12607" spans="1:3" x14ac:dyDescent="0.3">
      <c r="A12607" s="425">
        <v>54244</v>
      </c>
      <c r="B12607" s="12">
        <v>186</v>
      </c>
      <c r="C12607" s="436">
        <v>0.2</v>
      </c>
    </row>
    <row r="12608" spans="1:3" x14ac:dyDescent="0.3">
      <c r="A12608" s="425">
        <v>54245</v>
      </c>
      <c r="B12608" s="12">
        <v>187</v>
      </c>
      <c r="C12608" s="436">
        <v>0</v>
      </c>
    </row>
    <row r="12609" spans="1:3" x14ac:dyDescent="0.3">
      <c r="A12609" s="425">
        <v>54246</v>
      </c>
      <c r="B12609" s="12">
        <v>188</v>
      </c>
      <c r="C12609" s="436">
        <v>0</v>
      </c>
    </row>
    <row r="12610" spans="1:3" x14ac:dyDescent="0.3">
      <c r="A12610" s="425">
        <v>54247</v>
      </c>
      <c r="B12610" s="12">
        <v>189</v>
      </c>
      <c r="C12610" s="436">
        <v>2.4000000000000004</v>
      </c>
    </row>
    <row r="12611" spans="1:3" x14ac:dyDescent="0.3">
      <c r="A12611" s="425">
        <v>54248</v>
      </c>
      <c r="B12611" s="12">
        <v>190</v>
      </c>
      <c r="C12611" s="436">
        <v>0</v>
      </c>
    </row>
    <row r="12612" spans="1:3" x14ac:dyDescent="0.3">
      <c r="A12612" s="425">
        <v>54249</v>
      </c>
      <c r="B12612" s="12">
        <v>191</v>
      </c>
      <c r="C12612" s="436">
        <v>1</v>
      </c>
    </row>
    <row r="12613" spans="1:3" x14ac:dyDescent="0.3">
      <c r="A12613" s="425">
        <v>54250</v>
      </c>
      <c r="B12613" s="12">
        <v>192</v>
      </c>
      <c r="C12613" s="436">
        <v>0.2</v>
      </c>
    </row>
    <row r="12614" spans="1:3" x14ac:dyDescent="0.3">
      <c r="A12614" s="425">
        <v>54251</v>
      </c>
      <c r="B12614" s="12">
        <v>193</v>
      </c>
      <c r="C12614" s="436">
        <v>0</v>
      </c>
    </row>
    <row r="12615" spans="1:3" x14ac:dyDescent="0.3">
      <c r="A12615" s="425">
        <v>54252</v>
      </c>
      <c r="B12615" s="12">
        <v>194</v>
      </c>
      <c r="C12615" s="436">
        <v>1.2</v>
      </c>
    </row>
    <row r="12616" spans="1:3" x14ac:dyDescent="0.3">
      <c r="A12616" s="425">
        <v>54253</v>
      </c>
      <c r="B12616" s="12">
        <v>195</v>
      </c>
      <c r="C12616" s="436">
        <v>0</v>
      </c>
    </row>
    <row r="12617" spans="1:3" x14ac:dyDescent="0.3">
      <c r="A12617" s="425">
        <v>54254</v>
      </c>
      <c r="B12617" s="12">
        <v>196</v>
      </c>
      <c r="C12617" s="436">
        <v>0</v>
      </c>
    </row>
    <row r="12618" spans="1:3" x14ac:dyDescent="0.3">
      <c r="A12618" s="425">
        <v>54255</v>
      </c>
      <c r="B12618" s="12">
        <v>197</v>
      </c>
      <c r="C12618" s="436">
        <v>0.2</v>
      </c>
    </row>
    <row r="12619" spans="1:3" x14ac:dyDescent="0.3">
      <c r="A12619" s="425">
        <v>54256</v>
      </c>
      <c r="B12619" s="12">
        <v>198</v>
      </c>
      <c r="C12619" s="436">
        <v>1.4</v>
      </c>
    </row>
    <row r="12620" spans="1:3" x14ac:dyDescent="0.3">
      <c r="A12620" s="425">
        <v>54257</v>
      </c>
      <c r="B12620" s="12">
        <v>199</v>
      </c>
      <c r="C12620" s="436">
        <v>2</v>
      </c>
    </row>
    <row r="12621" spans="1:3" x14ac:dyDescent="0.3">
      <c r="A12621" s="425">
        <v>54258</v>
      </c>
      <c r="B12621" s="12">
        <v>200</v>
      </c>
      <c r="C12621" s="436">
        <v>0</v>
      </c>
    </row>
    <row r="12622" spans="1:3" x14ac:dyDescent="0.3">
      <c r="A12622" s="425">
        <v>54259</v>
      </c>
      <c r="B12622" s="12">
        <v>201</v>
      </c>
      <c r="C12622" s="436">
        <v>0.4</v>
      </c>
    </row>
    <row r="12623" spans="1:3" x14ac:dyDescent="0.3">
      <c r="A12623" s="425">
        <v>54260</v>
      </c>
      <c r="B12623" s="12">
        <v>202</v>
      </c>
      <c r="C12623" s="436">
        <v>0</v>
      </c>
    </row>
    <row r="12624" spans="1:3" x14ac:dyDescent="0.3">
      <c r="A12624" s="425">
        <v>54261</v>
      </c>
      <c r="B12624" s="12">
        <v>203</v>
      </c>
      <c r="C12624" s="436">
        <v>0</v>
      </c>
    </row>
    <row r="12625" spans="1:3" x14ac:dyDescent="0.3">
      <c r="A12625" s="425">
        <v>54262</v>
      </c>
      <c r="B12625" s="12">
        <v>204</v>
      </c>
      <c r="C12625" s="436">
        <v>16.2</v>
      </c>
    </row>
    <row r="12626" spans="1:3" x14ac:dyDescent="0.3">
      <c r="A12626" s="425">
        <v>54263</v>
      </c>
      <c r="B12626" s="12">
        <v>205</v>
      </c>
      <c r="C12626" s="436">
        <v>0</v>
      </c>
    </row>
    <row r="12627" spans="1:3" x14ac:dyDescent="0.3">
      <c r="A12627" s="425">
        <v>54264</v>
      </c>
      <c r="B12627" s="12">
        <v>206</v>
      </c>
      <c r="C12627" s="436">
        <v>0.2</v>
      </c>
    </row>
    <row r="12628" spans="1:3" x14ac:dyDescent="0.3">
      <c r="A12628" s="425">
        <v>54265</v>
      </c>
      <c r="B12628" s="12">
        <v>207</v>
      </c>
      <c r="C12628" s="436">
        <v>9.6</v>
      </c>
    </row>
    <row r="12629" spans="1:3" x14ac:dyDescent="0.3">
      <c r="A12629" s="425">
        <v>54266</v>
      </c>
      <c r="B12629" s="12">
        <v>208</v>
      </c>
      <c r="C12629" s="436">
        <v>9.8000000000000007</v>
      </c>
    </row>
    <row r="12630" spans="1:3" x14ac:dyDescent="0.3">
      <c r="A12630" s="425">
        <v>54267</v>
      </c>
      <c r="B12630" s="12">
        <v>209</v>
      </c>
      <c r="C12630" s="436">
        <v>0.2</v>
      </c>
    </row>
    <row r="12631" spans="1:3" x14ac:dyDescent="0.3">
      <c r="A12631" s="425">
        <v>54268</v>
      </c>
      <c r="B12631" s="12">
        <v>210</v>
      </c>
      <c r="C12631" s="436">
        <v>67.400000000000006</v>
      </c>
    </row>
    <row r="12632" spans="1:3" x14ac:dyDescent="0.3">
      <c r="A12632" s="425">
        <v>54269</v>
      </c>
      <c r="B12632" s="12">
        <v>211</v>
      </c>
      <c r="C12632" s="436">
        <v>24.399999999999977</v>
      </c>
    </row>
    <row r="12633" spans="1:3" x14ac:dyDescent="0.3">
      <c r="A12633" s="425">
        <v>54270</v>
      </c>
      <c r="B12633" s="12">
        <v>212</v>
      </c>
      <c r="C12633" s="436">
        <v>0</v>
      </c>
    </row>
    <row r="12634" spans="1:3" x14ac:dyDescent="0.3">
      <c r="A12634" s="425">
        <v>54271</v>
      </c>
      <c r="B12634" s="12">
        <v>213</v>
      </c>
      <c r="C12634" s="436">
        <v>0</v>
      </c>
    </row>
    <row r="12635" spans="1:3" x14ac:dyDescent="0.3">
      <c r="A12635" s="425">
        <v>54272</v>
      </c>
      <c r="B12635" s="12">
        <v>214</v>
      </c>
      <c r="C12635" s="436">
        <v>0</v>
      </c>
    </row>
    <row r="12636" spans="1:3" x14ac:dyDescent="0.3">
      <c r="A12636" s="425">
        <v>54273</v>
      </c>
      <c r="B12636" s="12">
        <v>215</v>
      </c>
      <c r="C12636" s="436">
        <v>0</v>
      </c>
    </row>
    <row r="12637" spans="1:3" x14ac:dyDescent="0.3">
      <c r="A12637" s="425">
        <v>54274</v>
      </c>
      <c r="B12637" s="12">
        <v>216</v>
      </c>
      <c r="C12637" s="436">
        <v>2.1999999999999997</v>
      </c>
    </row>
    <row r="12638" spans="1:3" x14ac:dyDescent="0.3">
      <c r="A12638" s="425">
        <v>54275</v>
      </c>
      <c r="B12638" s="12">
        <v>217</v>
      </c>
      <c r="C12638" s="436">
        <v>0</v>
      </c>
    </row>
    <row r="12639" spans="1:3" x14ac:dyDescent="0.3">
      <c r="A12639" s="425">
        <v>54276</v>
      </c>
      <c r="B12639" s="12">
        <v>218</v>
      </c>
      <c r="C12639" s="436">
        <v>0</v>
      </c>
    </row>
    <row r="12640" spans="1:3" x14ac:dyDescent="0.3">
      <c r="A12640" s="425">
        <v>54277</v>
      </c>
      <c r="B12640" s="12">
        <v>219</v>
      </c>
      <c r="C12640" s="436">
        <v>0</v>
      </c>
    </row>
    <row r="12641" spans="1:3" x14ac:dyDescent="0.3">
      <c r="A12641" s="425">
        <v>54278</v>
      </c>
      <c r="B12641" s="12">
        <v>220</v>
      </c>
      <c r="C12641" s="436">
        <v>54.200000000000017</v>
      </c>
    </row>
    <row r="12642" spans="1:3" x14ac:dyDescent="0.3">
      <c r="A12642" s="425">
        <v>54279</v>
      </c>
      <c r="B12642" s="12">
        <v>221</v>
      </c>
      <c r="C12642" s="436">
        <v>2.4</v>
      </c>
    </row>
    <row r="12643" spans="1:3" x14ac:dyDescent="0.3">
      <c r="A12643" s="425">
        <v>54280</v>
      </c>
      <c r="B12643" s="12">
        <v>222</v>
      </c>
      <c r="C12643" s="436">
        <v>0</v>
      </c>
    </row>
    <row r="12644" spans="1:3" x14ac:dyDescent="0.3">
      <c r="A12644" s="425">
        <v>54281</v>
      </c>
      <c r="B12644" s="12">
        <v>223</v>
      </c>
      <c r="C12644" s="436">
        <v>0</v>
      </c>
    </row>
    <row r="12645" spans="1:3" x14ac:dyDescent="0.3">
      <c r="A12645" s="425">
        <v>54282</v>
      </c>
      <c r="B12645" s="12">
        <v>224</v>
      </c>
      <c r="C12645" s="436">
        <v>0.2</v>
      </c>
    </row>
    <row r="12646" spans="1:3" x14ac:dyDescent="0.3">
      <c r="A12646" s="425">
        <v>54283</v>
      </c>
      <c r="B12646" s="12">
        <v>225</v>
      </c>
      <c r="C12646" s="436">
        <v>29.999999999999993</v>
      </c>
    </row>
    <row r="12647" spans="1:3" x14ac:dyDescent="0.3">
      <c r="A12647" s="425">
        <v>54284</v>
      </c>
      <c r="B12647" s="12">
        <v>226</v>
      </c>
      <c r="C12647" s="436">
        <v>8.3999999999999986</v>
      </c>
    </row>
    <row r="12648" spans="1:3" x14ac:dyDescent="0.3">
      <c r="A12648" s="425">
        <v>54285</v>
      </c>
      <c r="B12648" s="12">
        <v>227</v>
      </c>
      <c r="C12648" s="436">
        <v>0.4</v>
      </c>
    </row>
    <row r="12649" spans="1:3" x14ac:dyDescent="0.3">
      <c r="A12649" s="425">
        <v>54286</v>
      </c>
      <c r="B12649" s="12">
        <v>228</v>
      </c>
      <c r="C12649" s="436">
        <v>0</v>
      </c>
    </row>
    <row r="12650" spans="1:3" x14ac:dyDescent="0.3">
      <c r="A12650" s="425">
        <v>54287</v>
      </c>
      <c r="B12650" s="12">
        <v>229</v>
      </c>
      <c r="C12650" s="436">
        <v>0</v>
      </c>
    </row>
    <row r="12651" spans="1:3" x14ac:dyDescent="0.3">
      <c r="A12651" s="425">
        <v>54288</v>
      </c>
      <c r="B12651" s="12">
        <v>230</v>
      </c>
      <c r="C12651" s="436">
        <v>3.4000000000000004</v>
      </c>
    </row>
    <row r="12652" spans="1:3" x14ac:dyDescent="0.3">
      <c r="A12652" s="425">
        <v>54289</v>
      </c>
      <c r="B12652" s="12">
        <v>231</v>
      </c>
      <c r="C12652" s="436">
        <v>25.599999999999998</v>
      </c>
    </row>
    <row r="12653" spans="1:3" x14ac:dyDescent="0.3">
      <c r="A12653" s="425">
        <v>54290</v>
      </c>
      <c r="B12653" s="12">
        <v>232</v>
      </c>
      <c r="C12653" s="436">
        <v>6.8000000000000007</v>
      </c>
    </row>
    <row r="12654" spans="1:3" x14ac:dyDescent="0.3">
      <c r="A12654" s="425">
        <v>54291</v>
      </c>
      <c r="B12654" s="12">
        <v>233</v>
      </c>
      <c r="C12654" s="436">
        <v>0</v>
      </c>
    </row>
    <row r="12655" spans="1:3" x14ac:dyDescent="0.3">
      <c r="A12655" s="425">
        <v>54292</v>
      </c>
      <c r="B12655" s="12">
        <v>234</v>
      </c>
      <c r="C12655" s="436">
        <v>1</v>
      </c>
    </row>
    <row r="12656" spans="1:3" x14ac:dyDescent="0.3">
      <c r="A12656" s="425">
        <v>54293</v>
      </c>
      <c r="B12656" s="12">
        <v>235</v>
      </c>
      <c r="C12656" s="436">
        <v>0.2</v>
      </c>
    </row>
    <row r="12657" spans="1:3" x14ac:dyDescent="0.3">
      <c r="A12657" s="425">
        <v>54294</v>
      </c>
      <c r="B12657" s="12">
        <v>236</v>
      </c>
      <c r="C12657" s="436">
        <v>0</v>
      </c>
    </row>
    <row r="12658" spans="1:3" x14ac:dyDescent="0.3">
      <c r="A12658" s="425">
        <v>54295</v>
      </c>
      <c r="B12658" s="12">
        <v>237</v>
      </c>
      <c r="C12658" s="436">
        <v>0</v>
      </c>
    </row>
    <row r="12659" spans="1:3" x14ac:dyDescent="0.3">
      <c r="A12659" s="425">
        <v>54296</v>
      </c>
      <c r="B12659" s="12">
        <v>238</v>
      </c>
      <c r="C12659" s="436">
        <v>0</v>
      </c>
    </row>
    <row r="12660" spans="1:3" x14ac:dyDescent="0.3">
      <c r="A12660" s="425">
        <v>54297</v>
      </c>
      <c r="B12660" s="12">
        <v>239</v>
      </c>
      <c r="C12660" s="436">
        <v>0.2</v>
      </c>
    </row>
    <row r="12661" spans="1:3" x14ac:dyDescent="0.3">
      <c r="A12661" s="425">
        <v>54298</v>
      </c>
      <c r="B12661" s="12">
        <v>240</v>
      </c>
      <c r="C12661" s="436">
        <v>0.2</v>
      </c>
    </row>
    <row r="12662" spans="1:3" x14ac:dyDescent="0.3">
      <c r="A12662" s="425">
        <v>54299</v>
      </c>
      <c r="B12662" s="12">
        <v>241</v>
      </c>
      <c r="C12662" s="436">
        <v>0</v>
      </c>
    </row>
    <row r="12663" spans="1:3" x14ac:dyDescent="0.3">
      <c r="A12663" s="425">
        <v>54300</v>
      </c>
      <c r="B12663" s="12">
        <v>242</v>
      </c>
      <c r="C12663" s="436">
        <v>0</v>
      </c>
    </row>
    <row r="12664" spans="1:3" x14ac:dyDescent="0.3">
      <c r="A12664" s="425">
        <v>54301</v>
      </c>
      <c r="B12664" s="12">
        <v>243</v>
      </c>
      <c r="C12664" s="436">
        <v>0</v>
      </c>
    </row>
    <row r="12665" spans="1:3" x14ac:dyDescent="0.3">
      <c r="A12665" s="425">
        <v>54302</v>
      </c>
      <c r="B12665" s="12">
        <v>244</v>
      </c>
      <c r="C12665" s="436">
        <v>0</v>
      </c>
    </row>
    <row r="12666" spans="1:3" x14ac:dyDescent="0.3">
      <c r="A12666" s="425">
        <v>54303</v>
      </c>
      <c r="B12666" s="12">
        <v>245</v>
      </c>
      <c r="C12666" s="436">
        <v>20.799999999999997</v>
      </c>
    </row>
    <row r="12667" spans="1:3" x14ac:dyDescent="0.3">
      <c r="A12667" s="425">
        <v>54304</v>
      </c>
      <c r="B12667" s="12">
        <v>246</v>
      </c>
      <c r="C12667" s="436">
        <v>0</v>
      </c>
    </row>
    <row r="12668" spans="1:3" x14ac:dyDescent="0.3">
      <c r="A12668" s="425">
        <v>54305</v>
      </c>
      <c r="B12668" s="12">
        <v>247</v>
      </c>
      <c r="C12668" s="436">
        <v>0</v>
      </c>
    </row>
    <row r="12669" spans="1:3" x14ac:dyDescent="0.3">
      <c r="A12669" s="425">
        <v>54306</v>
      </c>
      <c r="B12669" s="12">
        <v>248</v>
      </c>
      <c r="C12669" s="436">
        <v>0</v>
      </c>
    </row>
    <row r="12670" spans="1:3" x14ac:dyDescent="0.3">
      <c r="A12670" s="425">
        <v>54307</v>
      </c>
      <c r="B12670" s="12">
        <v>249</v>
      </c>
      <c r="C12670" s="436">
        <v>0</v>
      </c>
    </row>
    <row r="12671" spans="1:3" x14ac:dyDescent="0.3">
      <c r="A12671" s="425">
        <v>54308</v>
      </c>
      <c r="B12671" s="12">
        <v>250</v>
      </c>
      <c r="C12671" s="436">
        <v>7.4</v>
      </c>
    </row>
    <row r="12672" spans="1:3" x14ac:dyDescent="0.3">
      <c r="A12672" s="425">
        <v>54309</v>
      </c>
      <c r="B12672" s="12">
        <v>251</v>
      </c>
      <c r="C12672" s="436">
        <v>12.999999999999998</v>
      </c>
    </row>
    <row r="12673" spans="1:3" x14ac:dyDescent="0.3">
      <c r="A12673" s="425">
        <v>54310</v>
      </c>
      <c r="B12673" s="12">
        <v>252</v>
      </c>
      <c r="C12673" s="436">
        <v>0</v>
      </c>
    </row>
    <row r="12674" spans="1:3" x14ac:dyDescent="0.3">
      <c r="A12674" s="425">
        <v>54311</v>
      </c>
      <c r="B12674" s="12">
        <v>253</v>
      </c>
      <c r="C12674" s="436">
        <v>0</v>
      </c>
    </row>
    <row r="12675" spans="1:3" x14ac:dyDescent="0.3">
      <c r="A12675" s="425">
        <v>54312</v>
      </c>
      <c r="B12675" s="12">
        <v>254</v>
      </c>
      <c r="C12675" s="436">
        <v>0</v>
      </c>
    </row>
    <row r="12676" spans="1:3" x14ac:dyDescent="0.3">
      <c r="A12676" s="425">
        <v>54313</v>
      </c>
      <c r="B12676" s="12">
        <v>255</v>
      </c>
      <c r="C12676" s="436">
        <v>9.6</v>
      </c>
    </row>
    <row r="12677" spans="1:3" x14ac:dyDescent="0.3">
      <c r="A12677" s="425">
        <v>54314</v>
      </c>
      <c r="B12677" s="12">
        <v>256</v>
      </c>
      <c r="C12677" s="436">
        <v>2.6000000000000005</v>
      </c>
    </row>
    <row r="12678" spans="1:3" x14ac:dyDescent="0.3">
      <c r="A12678" s="425">
        <v>54315</v>
      </c>
      <c r="B12678" s="12">
        <v>257</v>
      </c>
      <c r="C12678" s="436">
        <v>0</v>
      </c>
    </row>
    <row r="12679" spans="1:3" x14ac:dyDescent="0.3">
      <c r="A12679" s="425">
        <v>54316</v>
      </c>
      <c r="B12679" s="12">
        <v>258</v>
      </c>
      <c r="C12679" s="436">
        <v>0</v>
      </c>
    </row>
    <row r="12680" spans="1:3" x14ac:dyDescent="0.3">
      <c r="A12680" s="425">
        <v>54317</v>
      </c>
      <c r="B12680" s="12">
        <v>259</v>
      </c>
      <c r="C12680" s="436">
        <v>0</v>
      </c>
    </row>
    <row r="12681" spans="1:3" x14ac:dyDescent="0.3">
      <c r="A12681" s="425">
        <v>54318</v>
      </c>
      <c r="B12681" s="12">
        <v>260</v>
      </c>
      <c r="C12681" s="436">
        <v>0</v>
      </c>
    </row>
    <row r="12682" spans="1:3" x14ac:dyDescent="0.3">
      <c r="A12682" s="425">
        <v>54319</v>
      </c>
      <c r="B12682" s="12">
        <v>261</v>
      </c>
      <c r="C12682" s="436">
        <v>0</v>
      </c>
    </row>
    <row r="12683" spans="1:3" x14ac:dyDescent="0.3">
      <c r="A12683" s="425">
        <v>54320</v>
      </c>
      <c r="B12683" s="12">
        <v>262</v>
      </c>
      <c r="C12683" s="436">
        <v>0</v>
      </c>
    </row>
    <row r="12684" spans="1:3" x14ac:dyDescent="0.3">
      <c r="A12684" s="425">
        <v>54321</v>
      </c>
      <c r="B12684" s="12">
        <v>263</v>
      </c>
      <c r="C12684" s="436">
        <v>0</v>
      </c>
    </row>
    <row r="12685" spans="1:3" x14ac:dyDescent="0.3">
      <c r="A12685" s="425">
        <v>54322</v>
      </c>
      <c r="B12685" s="12">
        <v>264</v>
      </c>
      <c r="C12685" s="436">
        <v>0</v>
      </c>
    </row>
    <row r="12686" spans="1:3" x14ac:dyDescent="0.3">
      <c r="A12686" s="425">
        <v>54323</v>
      </c>
      <c r="B12686" s="12">
        <v>265</v>
      </c>
      <c r="C12686" s="436">
        <v>0</v>
      </c>
    </row>
    <row r="12687" spans="1:3" x14ac:dyDescent="0.3">
      <c r="A12687" s="425">
        <v>54324</v>
      </c>
      <c r="B12687" s="12">
        <v>266</v>
      </c>
      <c r="C12687" s="436">
        <v>0</v>
      </c>
    </row>
    <row r="12688" spans="1:3" x14ac:dyDescent="0.3">
      <c r="A12688" s="425">
        <v>54325</v>
      </c>
      <c r="B12688" s="12">
        <v>267</v>
      </c>
      <c r="C12688" s="436">
        <v>0</v>
      </c>
    </row>
    <row r="12689" spans="1:3" x14ac:dyDescent="0.3">
      <c r="A12689" s="425">
        <v>54326</v>
      </c>
      <c r="B12689" s="12">
        <v>268</v>
      </c>
      <c r="C12689" s="436">
        <v>1.5999999999999999</v>
      </c>
    </row>
    <row r="12690" spans="1:3" x14ac:dyDescent="0.3">
      <c r="A12690" s="425">
        <v>54327</v>
      </c>
      <c r="B12690" s="12">
        <v>269</v>
      </c>
      <c r="C12690" s="436">
        <v>9.8000000000000007</v>
      </c>
    </row>
    <row r="12691" spans="1:3" x14ac:dyDescent="0.3">
      <c r="A12691" s="425">
        <v>54328</v>
      </c>
      <c r="B12691" s="12">
        <v>270</v>
      </c>
      <c r="C12691" s="436">
        <v>1.5999999999999999</v>
      </c>
    </row>
    <row r="12692" spans="1:3" x14ac:dyDescent="0.3">
      <c r="A12692" s="425">
        <v>54329</v>
      </c>
      <c r="B12692" s="12">
        <v>271</v>
      </c>
      <c r="C12692" s="436">
        <v>42</v>
      </c>
    </row>
    <row r="12693" spans="1:3" x14ac:dyDescent="0.3">
      <c r="A12693" s="425">
        <v>54330</v>
      </c>
      <c r="B12693" s="12">
        <v>272</v>
      </c>
      <c r="C12693" s="436">
        <v>19</v>
      </c>
    </row>
    <row r="12694" spans="1:3" x14ac:dyDescent="0.3">
      <c r="A12694" s="425">
        <v>54331</v>
      </c>
      <c r="B12694" s="12">
        <v>273</v>
      </c>
      <c r="C12694" s="436">
        <v>0.60000000000000009</v>
      </c>
    </row>
    <row r="12695" spans="1:3" x14ac:dyDescent="0.3">
      <c r="A12695" s="425">
        <v>54332</v>
      </c>
      <c r="B12695" s="12">
        <v>274</v>
      </c>
      <c r="C12695" s="436">
        <v>0</v>
      </c>
    </row>
    <row r="12696" spans="1:3" x14ac:dyDescent="0.3">
      <c r="A12696" s="425">
        <v>54333</v>
      </c>
      <c r="B12696" s="12">
        <v>275</v>
      </c>
      <c r="C12696" s="436">
        <v>4.8000000000000007</v>
      </c>
    </row>
    <row r="12697" spans="1:3" x14ac:dyDescent="0.3">
      <c r="A12697" s="425">
        <v>54334</v>
      </c>
      <c r="B12697" s="12">
        <v>276</v>
      </c>
      <c r="C12697" s="436">
        <v>13</v>
      </c>
    </row>
    <row r="12698" spans="1:3" x14ac:dyDescent="0.3">
      <c r="A12698" s="425">
        <v>54335</v>
      </c>
      <c r="B12698" s="12">
        <v>277</v>
      </c>
      <c r="C12698" s="436">
        <v>0.2</v>
      </c>
    </row>
    <row r="12699" spans="1:3" x14ac:dyDescent="0.3">
      <c r="A12699" s="425">
        <v>54336</v>
      </c>
      <c r="B12699" s="12">
        <v>278</v>
      </c>
      <c r="C12699" s="436">
        <v>12.599999999999998</v>
      </c>
    </row>
    <row r="12700" spans="1:3" x14ac:dyDescent="0.3">
      <c r="A12700" s="425">
        <v>54337</v>
      </c>
      <c r="B12700" s="12">
        <v>279</v>
      </c>
      <c r="C12700" s="436">
        <v>7.0000000000000009</v>
      </c>
    </row>
    <row r="12701" spans="1:3" x14ac:dyDescent="0.3">
      <c r="A12701" s="425">
        <v>54338</v>
      </c>
      <c r="B12701" s="12">
        <v>280</v>
      </c>
      <c r="C12701" s="436">
        <v>1</v>
      </c>
    </row>
    <row r="12702" spans="1:3" x14ac:dyDescent="0.3">
      <c r="A12702" s="425">
        <v>54339</v>
      </c>
      <c r="B12702" s="12">
        <v>281</v>
      </c>
      <c r="C12702" s="436">
        <v>19.8</v>
      </c>
    </row>
    <row r="12703" spans="1:3" x14ac:dyDescent="0.3">
      <c r="A12703" s="425">
        <v>54340</v>
      </c>
      <c r="B12703" s="12">
        <v>282</v>
      </c>
      <c r="C12703" s="436">
        <v>44.6</v>
      </c>
    </row>
    <row r="12704" spans="1:3" x14ac:dyDescent="0.3">
      <c r="A12704" s="425">
        <v>54341</v>
      </c>
      <c r="B12704" s="12">
        <v>283</v>
      </c>
      <c r="C12704" s="436">
        <v>0</v>
      </c>
    </row>
    <row r="12705" spans="1:3" x14ac:dyDescent="0.3">
      <c r="A12705" s="425">
        <v>54342</v>
      </c>
      <c r="B12705" s="12">
        <v>284</v>
      </c>
      <c r="C12705" s="436">
        <v>0</v>
      </c>
    </row>
    <row r="12706" spans="1:3" x14ac:dyDescent="0.3">
      <c r="A12706" s="425">
        <v>54343</v>
      </c>
      <c r="B12706" s="12">
        <v>285</v>
      </c>
      <c r="C12706" s="436">
        <v>0</v>
      </c>
    </row>
    <row r="12707" spans="1:3" x14ac:dyDescent="0.3">
      <c r="A12707" s="425">
        <v>54344</v>
      </c>
      <c r="B12707" s="12">
        <v>286</v>
      </c>
      <c r="C12707" s="436">
        <v>24.400000000000002</v>
      </c>
    </row>
    <row r="12708" spans="1:3" x14ac:dyDescent="0.3">
      <c r="A12708" s="425">
        <v>54345</v>
      </c>
      <c r="B12708" s="12">
        <v>287</v>
      </c>
      <c r="C12708" s="436">
        <v>0</v>
      </c>
    </row>
    <row r="12709" spans="1:3" x14ac:dyDescent="0.3">
      <c r="A12709" s="425">
        <v>54346</v>
      </c>
      <c r="B12709" s="12">
        <v>288</v>
      </c>
      <c r="C12709" s="436">
        <v>18.8</v>
      </c>
    </row>
    <row r="12710" spans="1:3" x14ac:dyDescent="0.3">
      <c r="A12710" s="425">
        <v>54347</v>
      </c>
      <c r="B12710" s="12">
        <v>289</v>
      </c>
      <c r="C12710" s="436">
        <v>0</v>
      </c>
    </row>
    <row r="12711" spans="1:3" x14ac:dyDescent="0.3">
      <c r="A12711" s="425">
        <v>54348</v>
      </c>
      <c r="B12711" s="12">
        <v>290</v>
      </c>
      <c r="C12711" s="436">
        <v>3</v>
      </c>
    </row>
    <row r="12712" spans="1:3" x14ac:dyDescent="0.3">
      <c r="A12712" s="425">
        <v>54349</v>
      </c>
      <c r="B12712" s="12">
        <v>291</v>
      </c>
      <c r="C12712" s="436">
        <v>0</v>
      </c>
    </row>
    <row r="12713" spans="1:3" x14ac:dyDescent="0.3">
      <c r="A12713" s="425">
        <v>54350</v>
      </c>
      <c r="B12713" s="12">
        <v>292</v>
      </c>
      <c r="C12713" s="436">
        <v>0</v>
      </c>
    </row>
    <row r="12714" spans="1:3" x14ac:dyDescent="0.3">
      <c r="A12714" s="425">
        <v>54351</v>
      </c>
      <c r="B12714" s="12">
        <v>293</v>
      </c>
      <c r="C12714" s="436">
        <v>2.8</v>
      </c>
    </row>
    <row r="12715" spans="1:3" x14ac:dyDescent="0.3">
      <c r="A12715" s="425">
        <v>54352</v>
      </c>
      <c r="B12715" s="12">
        <v>294</v>
      </c>
      <c r="C12715" s="436">
        <v>0</v>
      </c>
    </row>
    <row r="12716" spans="1:3" x14ac:dyDescent="0.3">
      <c r="A12716" s="425">
        <v>54353</v>
      </c>
      <c r="B12716" s="12">
        <v>295</v>
      </c>
      <c r="C12716" s="436">
        <v>0</v>
      </c>
    </row>
    <row r="12717" spans="1:3" x14ac:dyDescent="0.3">
      <c r="A12717" s="425">
        <v>54354</v>
      </c>
      <c r="B12717" s="12">
        <v>296</v>
      </c>
      <c r="C12717" s="436">
        <v>0</v>
      </c>
    </row>
    <row r="12718" spans="1:3" x14ac:dyDescent="0.3">
      <c r="A12718" s="425">
        <v>54355</v>
      </c>
      <c r="B12718" s="12">
        <v>297</v>
      </c>
      <c r="C12718" s="436">
        <v>0</v>
      </c>
    </row>
    <row r="12719" spans="1:3" x14ac:dyDescent="0.3">
      <c r="A12719" s="425">
        <v>54356</v>
      </c>
      <c r="B12719" s="12">
        <v>298</v>
      </c>
      <c r="C12719" s="436">
        <v>0</v>
      </c>
    </row>
    <row r="12720" spans="1:3" x14ac:dyDescent="0.3">
      <c r="A12720" s="425">
        <v>54357</v>
      </c>
      <c r="B12720" s="12">
        <v>299</v>
      </c>
      <c r="C12720" s="436">
        <v>0.2</v>
      </c>
    </row>
    <row r="12721" spans="1:3" x14ac:dyDescent="0.3">
      <c r="A12721" s="425">
        <v>54358</v>
      </c>
      <c r="B12721" s="12">
        <v>300</v>
      </c>
      <c r="C12721" s="436">
        <v>1.2</v>
      </c>
    </row>
    <row r="12722" spans="1:3" x14ac:dyDescent="0.3">
      <c r="A12722" s="425">
        <v>54359</v>
      </c>
      <c r="B12722" s="12">
        <v>301</v>
      </c>
      <c r="C12722" s="436">
        <v>0</v>
      </c>
    </row>
    <row r="12723" spans="1:3" x14ac:dyDescent="0.3">
      <c r="A12723" s="425">
        <v>54360</v>
      </c>
      <c r="B12723" s="12">
        <v>302</v>
      </c>
      <c r="C12723" s="436">
        <v>0</v>
      </c>
    </row>
    <row r="12724" spans="1:3" x14ac:dyDescent="0.3">
      <c r="A12724" s="425">
        <v>54361</v>
      </c>
      <c r="B12724" s="12">
        <v>303</v>
      </c>
      <c r="C12724" s="436">
        <v>0</v>
      </c>
    </row>
    <row r="12725" spans="1:3" x14ac:dyDescent="0.3">
      <c r="A12725" s="425">
        <v>54362</v>
      </c>
      <c r="B12725" s="12">
        <v>304</v>
      </c>
      <c r="C12725" s="436">
        <v>4.6000000000000005</v>
      </c>
    </row>
    <row r="12726" spans="1:3" x14ac:dyDescent="0.3">
      <c r="A12726" s="425">
        <v>54363</v>
      </c>
      <c r="B12726" s="12">
        <v>305</v>
      </c>
      <c r="C12726" s="436">
        <v>1.2</v>
      </c>
    </row>
    <row r="12727" spans="1:3" x14ac:dyDescent="0.3">
      <c r="A12727" s="425">
        <v>54364</v>
      </c>
      <c r="B12727" s="12">
        <v>306</v>
      </c>
      <c r="C12727" s="436">
        <v>0</v>
      </c>
    </row>
    <row r="12728" spans="1:3" x14ac:dyDescent="0.3">
      <c r="A12728" s="425">
        <v>54365</v>
      </c>
      <c r="B12728" s="12">
        <v>307</v>
      </c>
      <c r="C12728" s="436">
        <v>2</v>
      </c>
    </row>
    <row r="12729" spans="1:3" x14ac:dyDescent="0.3">
      <c r="A12729" s="425">
        <v>54366</v>
      </c>
      <c r="B12729" s="12">
        <v>308</v>
      </c>
      <c r="C12729" s="436">
        <v>0</v>
      </c>
    </row>
    <row r="12730" spans="1:3" x14ac:dyDescent="0.3">
      <c r="A12730" s="425">
        <v>54367</v>
      </c>
      <c r="B12730" s="12">
        <v>309</v>
      </c>
      <c r="C12730" s="436">
        <v>0</v>
      </c>
    </row>
    <row r="12731" spans="1:3" x14ac:dyDescent="0.3">
      <c r="A12731" s="425">
        <v>54368</v>
      </c>
      <c r="B12731" s="12">
        <v>310</v>
      </c>
      <c r="C12731" s="436">
        <v>0.2</v>
      </c>
    </row>
    <row r="12732" spans="1:3" x14ac:dyDescent="0.3">
      <c r="A12732" s="425">
        <v>54369</v>
      </c>
      <c r="B12732" s="12">
        <v>311</v>
      </c>
      <c r="C12732" s="436">
        <v>3.2000000000000006</v>
      </c>
    </row>
    <row r="12733" spans="1:3" x14ac:dyDescent="0.3">
      <c r="A12733" s="425">
        <v>54370</v>
      </c>
      <c r="B12733" s="12">
        <v>312</v>
      </c>
      <c r="C12733" s="436">
        <v>0</v>
      </c>
    </row>
    <row r="12734" spans="1:3" x14ac:dyDescent="0.3">
      <c r="A12734" s="425">
        <v>54371</v>
      </c>
      <c r="B12734" s="12">
        <v>313</v>
      </c>
      <c r="C12734" s="436">
        <v>11.799999999999997</v>
      </c>
    </row>
    <row r="12735" spans="1:3" x14ac:dyDescent="0.3">
      <c r="A12735" s="425">
        <v>54372</v>
      </c>
      <c r="B12735" s="12">
        <v>314</v>
      </c>
      <c r="C12735" s="436">
        <v>9.9999999999999982</v>
      </c>
    </row>
    <row r="12736" spans="1:3" x14ac:dyDescent="0.3">
      <c r="A12736" s="425">
        <v>54373</v>
      </c>
      <c r="B12736" s="12">
        <v>315</v>
      </c>
      <c r="C12736" s="436">
        <v>0.4</v>
      </c>
    </row>
    <row r="12737" spans="1:3" x14ac:dyDescent="0.3">
      <c r="A12737" s="425">
        <v>54374</v>
      </c>
      <c r="B12737" s="12">
        <v>316</v>
      </c>
      <c r="C12737" s="436">
        <v>0.2</v>
      </c>
    </row>
    <row r="12738" spans="1:3" x14ac:dyDescent="0.3">
      <c r="A12738" s="425">
        <v>54375</v>
      </c>
      <c r="B12738" s="12">
        <v>317</v>
      </c>
      <c r="C12738" s="436">
        <v>0</v>
      </c>
    </row>
    <row r="12739" spans="1:3" x14ac:dyDescent="0.3">
      <c r="A12739" s="425">
        <v>54376</v>
      </c>
      <c r="B12739" s="12">
        <v>318</v>
      </c>
      <c r="C12739" s="436">
        <v>0</v>
      </c>
    </row>
    <row r="12740" spans="1:3" x14ac:dyDescent="0.3">
      <c r="A12740" s="425">
        <v>54377</v>
      </c>
      <c r="B12740" s="12">
        <v>319</v>
      </c>
      <c r="C12740" s="436">
        <v>0</v>
      </c>
    </row>
    <row r="12741" spans="1:3" x14ac:dyDescent="0.3">
      <c r="A12741" s="425">
        <v>54378</v>
      </c>
      <c r="B12741" s="12">
        <v>320</v>
      </c>
      <c r="C12741" s="436">
        <v>0</v>
      </c>
    </row>
    <row r="12742" spans="1:3" x14ac:dyDescent="0.3">
      <c r="A12742" s="425">
        <v>54379</v>
      </c>
      <c r="B12742" s="12">
        <v>321</v>
      </c>
      <c r="C12742" s="436">
        <v>0</v>
      </c>
    </row>
    <row r="12743" spans="1:3" x14ac:dyDescent="0.3">
      <c r="A12743" s="425">
        <v>54380</v>
      </c>
      <c r="B12743" s="12">
        <v>322</v>
      </c>
      <c r="C12743" s="436">
        <v>0</v>
      </c>
    </row>
    <row r="12744" spans="1:3" x14ac:dyDescent="0.3">
      <c r="A12744" s="425">
        <v>54381</v>
      </c>
      <c r="B12744" s="12">
        <v>323</v>
      </c>
      <c r="C12744" s="436">
        <v>2</v>
      </c>
    </row>
    <row r="12745" spans="1:3" x14ac:dyDescent="0.3">
      <c r="A12745" s="425">
        <v>54382</v>
      </c>
      <c r="B12745" s="12">
        <v>324</v>
      </c>
      <c r="C12745" s="436">
        <v>0</v>
      </c>
    </row>
    <row r="12746" spans="1:3" x14ac:dyDescent="0.3">
      <c r="A12746" s="425">
        <v>54383</v>
      </c>
      <c r="B12746" s="12">
        <v>325</v>
      </c>
      <c r="C12746" s="436">
        <v>0</v>
      </c>
    </row>
    <row r="12747" spans="1:3" x14ac:dyDescent="0.3">
      <c r="A12747" s="425">
        <v>54384</v>
      </c>
      <c r="B12747" s="12">
        <v>326</v>
      </c>
      <c r="C12747" s="436">
        <v>0</v>
      </c>
    </row>
    <row r="12748" spans="1:3" x14ac:dyDescent="0.3">
      <c r="A12748" s="425">
        <v>54385</v>
      </c>
      <c r="B12748" s="12">
        <v>327</v>
      </c>
      <c r="C12748" s="436">
        <v>0</v>
      </c>
    </row>
    <row r="12749" spans="1:3" x14ac:dyDescent="0.3">
      <c r="A12749" s="425">
        <v>54386</v>
      </c>
      <c r="B12749" s="12">
        <v>328</v>
      </c>
      <c r="C12749" s="436">
        <v>0</v>
      </c>
    </row>
    <row r="12750" spans="1:3" x14ac:dyDescent="0.3">
      <c r="A12750" s="425">
        <v>54387</v>
      </c>
      <c r="B12750" s="12">
        <v>329</v>
      </c>
      <c r="C12750" s="436">
        <v>0</v>
      </c>
    </row>
    <row r="12751" spans="1:3" x14ac:dyDescent="0.3">
      <c r="A12751" s="425">
        <v>54388</v>
      </c>
      <c r="B12751" s="12">
        <v>330</v>
      </c>
      <c r="C12751" s="436">
        <v>0</v>
      </c>
    </row>
    <row r="12752" spans="1:3" x14ac:dyDescent="0.3">
      <c r="A12752" s="425">
        <v>54389</v>
      </c>
      <c r="B12752" s="12">
        <v>331</v>
      </c>
      <c r="C12752" s="436">
        <v>0</v>
      </c>
    </row>
    <row r="12753" spans="1:3" x14ac:dyDescent="0.3">
      <c r="A12753" s="425">
        <v>54390</v>
      </c>
      <c r="B12753" s="12">
        <v>332</v>
      </c>
      <c r="C12753" s="436">
        <v>0.2</v>
      </c>
    </row>
    <row r="12754" spans="1:3" x14ac:dyDescent="0.3">
      <c r="A12754" s="425">
        <v>54391</v>
      </c>
      <c r="B12754" s="12">
        <v>333</v>
      </c>
      <c r="C12754" s="436">
        <v>0</v>
      </c>
    </row>
    <row r="12755" spans="1:3" x14ac:dyDescent="0.3">
      <c r="A12755" s="425">
        <v>54392</v>
      </c>
      <c r="B12755" s="12">
        <v>334</v>
      </c>
      <c r="C12755" s="436">
        <v>0</v>
      </c>
    </row>
    <row r="12756" spans="1:3" x14ac:dyDescent="0.3">
      <c r="A12756" s="425">
        <v>54393</v>
      </c>
      <c r="B12756" s="12">
        <v>335</v>
      </c>
      <c r="C12756" s="436">
        <v>0</v>
      </c>
    </row>
    <row r="12757" spans="1:3" x14ac:dyDescent="0.3">
      <c r="A12757" s="425">
        <v>54394</v>
      </c>
      <c r="B12757" s="12">
        <v>336</v>
      </c>
      <c r="C12757" s="436">
        <v>0</v>
      </c>
    </row>
    <row r="12758" spans="1:3" x14ac:dyDescent="0.3">
      <c r="A12758" s="425">
        <v>54395</v>
      </c>
      <c r="B12758" s="12">
        <v>337</v>
      </c>
      <c r="C12758" s="436">
        <v>6.8</v>
      </c>
    </row>
    <row r="12759" spans="1:3" x14ac:dyDescent="0.3">
      <c r="A12759" s="425">
        <v>54396</v>
      </c>
      <c r="B12759" s="12">
        <v>338</v>
      </c>
      <c r="C12759" s="436">
        <v>0</v>
      </c>
    </row>
    <row r="12760" spans="1:3" x14ac:dyDescent="0.3">
      <c r="A12760" s="425">
        <v>54397</v>
      </c>
      <c r="B12760" s="12">
        <v>339</v>
      </c>
      <c r="C12760" s="436">
        <v>0</v>
      </c>
    </row>
    <row r="12761" spans="1:3" x14ac:dyDescent="0.3">
      <c r="A12761" s="425">
        <v>54398</v>
      </c>
      <c r="B12761" s="12">
        <v>340</v>
      </c>
      <c r="C12761" s="436">
        <v>0</v>
      </c>
    </row>
    <row r="12762" spans="1:3" x14ac:dyDescent="0.3">
      <c r="A12762" s="425">
        <v>54399</v>
      </c>
      <c r="B12762" s="12">
        <v>341</v>
      </c>
      <c r="C12762" s="436">
        <v>0</v>
      </c>
    </row>
    <row r="12763" spans="1:3" x14ac:dyDescent="0.3">
      <c r="A12763" s="425">
        <v>54400</v>
      </c>
      <c r="B12763" s="12">
        <v>342</v>
      </c>
      <c r="C12763" s="436">
        <v>1.5999999999999999</v>
      </c>
    </row>
    <row r="12764" spans="1:3" x14ac:dyDescent="0.3">
      <c r="A12764" s="425">
        <v>54401</v>
      </c>
      <c r="B12764" s="12">
        <v>343</v>
      </c>
      <c r="C12764" s="436">
        <v>0</v>
      </c>
    </row>
    <row r="12765" spans="1:3" x14ac:dyDescent="0.3">
      <c r="A12765" s="425">
        <v>54402</v>
      </c>
      <c r="B12765" s="12">
        <v>344</v>
      </c>
      <c r="C12765" s="436">
        <v>0</v>
      </c>
    </row>
    <row r="12766" spans="1:3" x14ac:dyDescent="0.3">
      <c r="A12766" s="425">
        <v>54403</v>
      </c>
      <c r="B12766" s="12">
        <v>345</v>
      </c>
      <c r="C12766" s="436">
        <v>0</v>
      </c>
    </row>
    <row r="12767" spans="1:3" x14ac:dyDescent="0.3">
      <c r="A12767" s="425">
        <v>54404</v>
      </c>
      <c r="B12767" s="12">
        <v>346</v>
      </c>
      <c r="C12767" s="436">
        <v>2.2000000000000002</v>
      </c>
    </row>
    <row r="12768" spans="1:3" x14ac:dyDescent="0.3">
      <c r="A12768" s="425">
        <v>54405</v>
      </c>
      <c r="B12768" s="12">
        <v>347</v>
      </c>
      <c r="C12768" s="436">
        <v>13.799999999999999</v>
      </c>
    </row>
    <row r="12769" spans="1:3" x14ac:dyDescent="0.3">
      <c r="A12769" s="425">
        <v>54406</v>
      </c>
      <c r="B12769" s="12">
        <v>348</v>
      </c>
      <c r="C12769" s="436">
        <v>2.8</v>
      </c>
    </row>
    <row r="12770" spans="1:3" x14ac:dyDescent="0.3">
      <c r="A12770" s="425">
        <v>54407</v>
      </c>
      <c r="B12770" s="12">
        <v>349</v>
      </c>
      <c r="C12770" s="436">
        <v>1.6</v>
      </c>
    </row>
    <row r="12771" spans="1:3" x14ac:dyDescent="0.3">
      <c r="A12771" s="425">
        <v>54408</v>
      </c>
      <c r="B12771" s="12">
        <v>350</v>
      </c>
      <c r="C12771" s="436">
        <v>8.6</v>
      </c>
    </row>
    <row r="12772" spans="1:3" x14ac:dyDescent="0.3">
      <c r="A12772" s="425">
        <v>54409</v>
      </c>
      <c r="B12772" s="12">
        <v>351</v>
      </c>
      <c r="C12772" s="436">
        <v>2.2000000000000002</v>
      </c>
    </row>
    <row r="12773" spans="1:3" x14ac:dyDescent="0.3">
      <c r="A12773" s="425">
        <v>54410</v>
      </c>
      <c r="B12773" s="12">
        <v>352</v>
      </c>
      <c r="C12773" s="436">
        <v>0</v>
      </c>
    </row>
    <row r="12774" spans="1:3" x14ac:dyDescent="0.3">
      <c r="A12774" s="425">
        <v>54411</v>
      </c>
      <c r="B12774" s="12">
        <v>353</v>
      </c>
      <c r="C12774" s="436">
        <v>0</v>
      </c>
    </row>
    <row r="12775" spans="1:3" x14ac:dyDescent="0.3">
      <c r="A12775" s="425">
        <v>54412</v>
      </c>
      <c r="B12775" s="12">
        <v>354</v>
      </c>
      <c r="C12775" s="436">
        <v>0</v>
      </c>
    </row>
    <row r="12776" spans="1:3" x14ac:dyDescent="0.3">
      <c r="A12776" s="425">
        <v>54413</v>
      </c>
      <c r="B12776" s="12">
        <v>355</v>
      </c>
      <c r="C12776" s="436">
        <v>0</v>
      </c>
    </row>
    <row r="12777" spans="1:3" x14ac:dyDescent="0.3">
      <c r="A12777" s="425">
        <v>54414</v>
      </c>
      <c r="B12777" s="12">
        <v>356</v>
      </c>
      <c r="C12777" s="436">
        <v>2.1999999999999997</v>
      </c>
    </row>
    <row r="12778" spans="1:3" x14ac:dyDescent="0.3">
      <c r="A12778" s="425">
        <v>54415</v>
      </c>
      <c r="B12778" s="12">
        <v>357</v>
      </c>
      <c r="C12778" s="436">
        <v>54.2</v>
      </c>
    </row>
    <row r="12779" spans="1:3" x14ac:dyDescent="0.3">
      <c r="A12779" s="425">
        <v>54416</v>
      </c>
      <c r="B12779" s="12">
        <v>358</v>
      </c>
      <c r="C12779" s="436">
        <v>3.6000000000000014</v>
      </c>
    </row>
    <row r="12780" spans="1:3" x14ac:dyDescent="0.3">
      <c r="A12780" s="425">
        <v>54417</v>
      </c>
      <c r="B12780" s="12">
        <v>359</v>
      </c>
      <c r="C12780" s="436">
        <v>25.399999999999995</v>
      </c>
    </row>
    <row r="12781" spans="1:3" x14ac:dyDescent="0.3">
      <c r="A12781" s="425">
        <v>54418</v>
      </c>
      <c r="B12781" s="12">
        <v>360</v>
      </c>
      <c r="C12781" s="436">
        <v>0.2</v>
      </c>
    </row>
    <row r="12782" spans="1:3" x14ac:dyDescent="0.3">
      <c r="A12782" s="425">
        <v>54419</v>
      </c>
      <c r="B12782" s="12">
        <v>361</v>
      </c>
      <c r="C12782" s="436">
        <v>13.2</v>
      </c>
    </row>
    <row r="12783" spans="1:3" x14ac:dyDescent="0.3">
      <c r="A12783" s="425">
        <v>54420</v>
      </c>
      <c r="B12783" s="12">
        <v>362</v>
      </c>
      <c r="C12783" s="436">
        <v>1.2</v>
      </c>
    </row>
    <row r="12784" spans="1:3" x14ac:dyDescent="0.3">
      <c r="A12784" s="425">
        <v>54421</v>
      </c>
      <c r="B12784" s="12">
        <v>363</v>
      </c>
      <c r="C12784" s="436">
        <v>0</v>
      </c>
    </row>
    <row r="12785" spans="1:3" x14ac:dyDescent="0.3">
      <c r="A12785" s="425">
        <v>54422</v>
      </c>
      <c r="B12785" s="12">
        <v>364</v>
      </c>
      <c r="C12785" s="436">
        <v>0</v>
      </c>
    </row>
    <row r="12786" spans="1:3" x14ac:dyDescent="0.3">
      <c r="A12786" s="425">
        <v>54423</v>
      </c>
      <c r="B12786" s="12">
        <v>365</v>
      </c>
      <c r="C12786" s="436">
        <v>40.400000000000006</v>
      </c>
    </row>
    <row r="12787" spans="1:3" x14ac:dyDescent="0.3">
      <c r="A12787" s="425">
        <v>54424</v>
      </c>
      <c r="B12787" s="12">
        <v>1</v>
      </c>
      <c r="C12787" s="436">
        <v>11.799999999999997</v>
      </c>
    </row>
    <row r="12788" spans="1:3" x14ac:dyDescent="0.3">
      <c r="A12788" s="425">
        <v>54425</v>
      </c>
      <c r="B12788" s="12">
        <v>2</v>
      </c>
      <c r="C12788" s="436">
        <v>0.2</v>
      </c>
    </row>
    <row r="12789" spans="1:3" x14ac:dyDescent="0.3">
      <c r="A12789" s="425">
        <v>54426</v>
      </c>
      <c r="B12789" s="12">
        <v>3</v>
      </c>
      <c r="C12789" s="436">
        <v>7.2000000000000011</v>
      </c>
    </row>
    <row r="12790" spans="1:3" x14ac:dyDescent="0.3">
      <c r="A12790" s="425">
        <v>54427</v>
      </c>
      <c r="B12790" s="12">
        <v>4</v>
      </c>
      <c r="C12790" s="436">
        <v>3.1999999999999997</v>
      </c>
    </row>
    <row r="12791" spans="1:3" x14ac:dyDescent="0.3">
      <c r="A12791" s="425">
        <v>54428</v>
      </c>
      <c r="B12791" s="12">
        <v>5</v>
      </c>
      <c r="C12791" s="436">
        <v>17.199999999999992</v>
      </c>
    </row>
    <row r="12792" spans="1:3" x14ac:dyDescent="0.3">
      <c r="A12792" s="425">
        <v>54429</v>
      </c>
      <c r="B12792" s="12">
        <v>6</v>
      </c>
      <c r="C12792" s="436">
        <v>0.60000000000000009</v>
      </c>
    </row>
    <row r="12793" spans="1:3" x14ac:dyDescent="0.3">
      <c r="A12793" s="425">
        <v>54430</v>
      </c>
      <c r="B12793" s="12">
        <v>7</v>
      </c>
      <c r="C12793" s="436">
        <v>1.5999999999999999</v>
      </c>
    </row>
    <row r="12794" spans="1:3" x14ac:dyDescent="0.3">
      <c r="A12794" s="425">
        <v>54431</v>
      </c>
      <c r="B12794" s="12">
        <v>8</v>
      </c>
      <c r="C12794" s="436">
        <v>4.4000000000000012</v>
      </c>
    </row>
    <row r="12795" spans="1:3" x14ac:dyDescent="0.3">
      <c r="A12795" s="425">
        <v>54432</v>
      </c>
      <c r="B12795" s="12">
        <v>9</v>
      </c>
      <c r="C12795" s="436">
        <v>0.2</v>
      </c>
    </row>
    <row r="12796" spans="1:3" x14ac:dyDescent="0.3">
      <c r="A12796" s="425">
        <v>54433</v>
      </c>
      <c r="B12796" s="12">
        <v>10</v>
      </c>
      <c r="C12796" s="436">
        <v>20.400000000000002</v>
      </c>
    </row>
    <row r="12797" spans="1:3" x14ac:dyDescent="0.3">
      <c r="A12797" s="425">
        <v>54434</v>
      </c>
      <c r="B12797" s="12">
        <v>11</v>
      </c>
      <c r="C12797" s="436">
        <v>43.400000000000006</v>
      </c>
    </row>
    <row r="12798" spans="1:3" x14ac:dyDescent="0.3">
      <c r="A12798" s="425">
        <v>54435</v>
      </c>
      <c r="B12798" s="12">
        <v>12</v>
      </c>
      <c r="C12798" s="436">
        <v>0</v>
      </c>
    </row>
    <row r="12799" spans="1:3" x14ac:dyDescent="0.3">
      <c r="A12799" s="425">
        <v>54436</v>
      </c>
      <c r="B12799" s="12">
        <v>13</v>
      </c>
      <c r="C12799" s="436">
        <v>0</v>
      </c>
    </row>
    <row r="12800" spans="1:3" x14ac:dyDescent="0.3">
      <c r="A12800" s="425">
        <v>54437</v>
      </c>
      <c r="B12800" s="12">
        <v>14</v>
      </c>
      <c r="C12800" s="436">
        <v>0</v>
      </c>
    </row>
    <row r="12801" spans="1:3" x14ac:dyDescent="0.3">
      <c r="A12801" s="425">
        <v>54438</v>
      </c>
      <c r="B12801" s="12">
        <v>15</v>
      </c>
      <c r="C12801" s="436">
        <v>4.2</v>
      </c>
    </row>
    <row r="12802" spans="1:3" x14ac:dyDescent="0.3">
      <c r="A12802" s="425">
        <v>54439</v>
      </c>
      <c r="B12802" s="12">
        <v>16</v>
      </c>
      <c r="C12802" s="436">
        <v>41.000000000000021</v>
      </c>
    </row>
    <row r="12803" spans="1:3" x14ac:dyDescent="0.3">
      <c r="A12803" s="425">
        <v>54440</v>
      </c>
      <c r="B12803" s="12">
        <v>17</v>
      </c>
      <c r="C12803" s="436">
        <v>0.60000000000000009</v>
      </c>
    </row>
    <row r="12804" spans="1:3" x14ac:dyDescent="0.3">
      <c r="A12804" s="425">
        <v>54441</v>
      </c>
      <c r="B12804" s="12">
        <v>18</v>
      </c>
      <c r="C12804" s="436">
        <v>8.1999999999999993</v>
      </c>
    </row>
    <row r="12805" spans="1:3" x14ac:dyDescent="0.3">
      <c r="A12805" s="425">
        <v>54442</v>
      </c>
      <c r="B12805" s="12">
        <v>19</v>
      </c>
      <c r="C12805" s="436">
        <v>9.8000000000000007</v>
      </c>
    </row>
    <row r="12806" spans="1:3" x14ac:dyDescent="0.3">
      <c r="A12806" s="425">
        <v>54443</v>
      </c>
      <c r="B12806" s="12">
        <v>20</v>
      </c>
      <c r="C12806" s="436">
        <v>0.2</v>
      </c>
    </row>
    <row r="12807" spans="1:3" x14ac:dyDescent="0.3">
      <c r="A12807" s="425">
        <v>54444</v>
      </c>
      <c r="B12807" s="12">
        <v>21</v>
      </c>
      <c r="C12807" s="436">
        <v>0</v>
      </c>
    </row>
    <row r="12808" spans="1:3" x14ac:dyDescent="0.3">
      <c r="A12808" s="425">
        <v>54445</v>
      </c>
      <c r="B12808" s="12">
        <v>22</v>
      </c>
      <c r="C12808" s="436">
        <v>8.7999999999999972</v>
      </c>
    </row>
    <row r="12809" spans="1:3" x14ac:dyDescent="0.3">
      <c r="A12809" s="425">
        <v>54446</v>
      </c>
      <c r="B12809" s="12">
        <v>23</v>
      </c>
      <c r="C12809" s="436">
        <v>22.799999999999997</v>
      </c>
    </row>
    <row r="12810" spans="1:3" x14ac:dyDescent="0.3">
      <c r="A12810" s="425">
        <v>54447</v>
      </c>
      <c r="B12810" s="12">
        <v>24</v>
      </c>
      <c r="C12810" s="436">
        <v>0</v>
      </c>
    </row>
    <row r="12811" spans="1:3" x14ac:dyDescent="0.3">
      <c r="A12811" s="425">
        <v>54448</v>
      </c>
      <c r="B12811" s="12">
        <v>25</v>
      </c>
      <c r="C12811" s="436">
        <v>4</v>
      </c>
    </row>
    <row r="12812" spans="1:3" x14ac:dyDescent="0.3">
      <c r="A12812" s="425">
        <v>54449</v>
      </c>
      <c r="B12812" s="12">
        <v>26</v>
      </c>
      <c r="C12812" s="436">
        <v>1.7999999999999998</v>
      </c>
    </row>
    <row r="12813" spans="1:3" x14ac:dyDescent="0.3">
      <c r="A12813" s="425">
        <v>54450</v>
      </c>
      <c r="B12813" s="12">
        <v>27</v>
      </c>
      <c r="C12813" s="436">
        <v>0.2</v>
      </c>
    </row>
    <row r="12814" spans="1:3" x14ac:dyDescent="0.3">
      <c r="A12814" s="425">
        <v>54451</v>
      </c>
      <c r="B12814" s="12">
        <v>28</v>
      </c>
      <c r="C12814" s="436">
        <v>0.4</v>
      </c>
    </row>
    <row r="12815" spans="1:3" x14ac:dyDescent="0.3">
      <c r="A12815" s="425">
        <v>54452</v>
      </c>
      <c r="B12815" s="12">
        <v>29</v>
      </c>
      <c r="C12815" s="436">
        <v>0</v>
      </c>
    </row>
    <row r="12816" spans="1:3" x14ac:dyDescent="0.3">
      <c r="A12816" s="425">
        <v>54453</v>
      </c>
      <c r="B12816" s="12">
        <v>30</v>
      </c>
      <c r="C12816" s="436">
        <v>3.5999999999999996</v>
      </c>
    </row>
    <row r="12817" spans="1:3" x14ac:dyDescent="0.3">
      <c r="A12817" s="425">
        <v>54454</v>
      </c>
      <c r="B12817" s="12">
        <v>31</v>
      </c>
      <c r="C12817" s="436">
        <v>12.399999999999995</v>
      </c>
    </row>
    <row r="12818" spans="1:3" x14ac:dyDescent="0.3">
      <c r="A12818" s="425">
        <v>54455</v>
      </c>
      <c r="B12818" s="12">
        <v>32</v>
      </c>
      <c r="C12818" s="436">
        <v>0.2</v>
      </c>
    </row>
    <row r="12819" spans="1:3" x14ac:dyDescent="0.3">
      <c r="A12819" s="425">
        <v>54456</v>
      </c>
      <c r="B12819" s="12">
        <v>33</v>
      </c>
      <c r="C12819" s="436">
        <v>0</v>
      </c>
    </row>
    <row r="12820" spans="1:3" x14ac:dyDescent="0.3">
      <c r="A12820" s="425">
        <v>54457</v>
      </c>
      <c r="B12820" s="12">
        <v>34</v>
      </c>
      <c r="C12820" s="436">
        <v>0.2</v>
      </c>
    </row>
    <row r="12821" spans="1:3" x14ac:dyDescent="0.3">
      <c r="A12821" s="425">
        <v>54458</v>
      </c>
      <c r="B12821" s="12">
        <v>35</v>
      </c>
      <c r="C12821" s="436">
        <v>37.000000000000007</v>
      </c>
    </row>
    <row r="12822" spans="1:3" x14ac:dyDescent="0.3">
      <c r="A12822" s="425">
        <v>54459</v>
      </c>
      <c r="B12822" s="12">
        <v>36</v>
      </c>
      <c r="C12822" s="436">
        <v>0.2</v>
      </c>
    </row>
    <row r="12823" spans="1:3" x14ac:dyDescent="0.3">
      <c r="A12823" s="425">
        <v>54460</v>
      </c>
      <c r="B12823" s="12">
        <v>37</v>
      </c>
      <c r="C12823" s="436">
        <v>0.4</v>
      </c>
    </row>
    <row r="12824" spans="1:3" x14ac:dyDescent="0.3">
      <c r="A12824" s="425">
        <v>54461</v>
      </c>
      <c r="B12824" s="12">
        <v>38</v>
      </c>
      <c r="C12824" s="436">
        <v>4.8</v>
      </c>
    </row>
    <row r="12825" spans="1:3" x14ac:dyDescent="0.3">
      <c r="A12825" s="425">
        <v>54462</v>
      </c>
      <c r="B12825" s="12">
        <v>39</v>
      </c>
      <c r="C12825" s="436">
        <v>1</v>
      </c>
    </row>
    <row r="12826" spans="1:3" x14ac:dyDescent="0.3">
      <c r="A12826" s="425">
        <v>54463</v>
      </c>
      <c r="B12826" s="12">
        <v>40</v>
      </c>
      <c r="C12826" s="436">
        <v>92.799999999999983</v>
      </c>
    </row>
    <row r="12827" spans="1:3" x14ac:dyDescent="0.3">
      <c r="A12827" s="425">
        <v>54464</v>
      </c>
      <c r="B12827" s="12">
        <v>41</v>
      </c>
      <c r="C12827" s="436">
        <v>13.999999999999998</v>
      </c>
    </row>
    <row r="12828" spans="1:3" x14ac:dyDescent="0.3">
      <c r="A12828" s="425">
        <v>54465</v>
      </c>
      <c r="B12828" s="12">
        <v>42</v>
      </c>
      <c r="C12828" s="436">
        <v>0.60000000000000009</v>
      </c>
    </row>
    <row r="12829" spans="1:3" x14ac:dyDescent="0.3">
      <c r="A12829" s="425">
        <v>54466</v>
      </c>
      <c r="B12829" s="12">
        <v>43</v>
      </c>
      <c r="C12829" s="436">
        <v>0</v>
      </c>
    </row>
    <row r="12830" spans="1:3" x14ac:dyDescent="0.3">
      <c r="A12830" s="425">
        <v>54467</v>
      </c>
      <c r="B12830" s="12">
        <v>44</v>
      </c>
      <c r="C12830" s="436">
        <v>0</v>
      </c>
    </row>
    <row r="12831" spans="1:3" x14ac:dyDescent="0.3">
      <c r="A12831" s="425">
        <v>54468</v>
      </c>
      <c r="B12831" s="12">
        <v>45</v>
      </c>
      <c r="C12831" s="436">
        <v>0</v>
      </c>
    </row>
    <row r="12832" spans="1:3" x14ac:dyDescent="0.3">
      <c r="A12832" s="425">
        <v>54469</v>
      </c>
      <c r="B12832" s="12">
        <v>46</v>
      </c>
      <c r="C12832" s="436">
        <v>8.7999999999999989</v>
      </c>
    </row>
    <row r="12833" spans="1:3" x14ac:dyDescent="0.3">
      <c r="A12833" s="425">
        <v>54470</v>
      </c>
      <c r="B12833" s="12">
        <v>47</v>
      </c>
      <c r="C12833" s="436">
        <v>16</v>
      </c>
    </row>
    <row r="12834" spans="1:3" x14ac:dyDescent="0.3">
      <c r="A12834" s="425">
        <v>54471</v>
      </c>
      <c r="B12834" s="12">
        <v>48</v>
      </c>
      <c r="C12834" s="436">
        <v>16.799999999999994</v>
      </c>
    </row>
    <row r="12835" spans="1:3" x14ac:dyDescent="0.3">
      <c r="A12835" s="425">
        <v>54472</v>
      </c>
      <c r="B12835" s="12">
        <v>49</v>
      </c>
      <c r="C12835" s="436">
        <v>0.4</v>
      </c>
    </row>
    <row r="12836" spans="1:3" x14ac:dyDescent="0.3">
      <c r="A12836" s="425">
        <v>54473</v>
      </c>
      <c r="B12836" s="12">
        <v>50</v>
      </c>
      <c r="C12836" s="436">
        <v>1.5999999999999999</v>
      </c>
    </row>
    <row r="12837" spans="1:3" x14ac:dyDescent="0.3">
      <c r="A12837" s="425">
        <v>54474</v>
      </c>
      <c r="B12837" s="12">
        <v>51</v>
      </c>
      <c r="C12837" s="436">
        <v>64.600000000000023</v>
      </c>
    </row>
    <row r="12838" spans="1:3" x14ac:dyDescent="0.3">
      <c r="A12838" s="425">
        <v>54475</v>
      </c>
      <c r="B12838" s="12">
        <v>52</v>
      </c>
      <c r="C12838" s="436">
        <v>43.199999999999989</v>
      </c>
    </row>
    <row r="12839" spans="1:3" x14ac:dyDescent="0.3">
      <c r="A12839" s="425">
        <v>54476</v>
      </c>
      <c r="B12839" s="12">
        <v>53</v>
      </c>
      <c r="C12839" s="436">
        <v>4.4000000000000004</v>
      </c>
    </row>
    <row r="12840" spans="1:3" x14ac:dyDescent="0.3">
      <c r="A12840" s="425">
        <v>54477</v>
      </c>
      <c r="B12840" s="12">
        <v>54</v>
      </c>
      <c r="C12840" s="436">
        <v>0</v>
      </c>
    </row>
    <row r="12841" spans="1:3" x14ac:dyDescent="0.3">
      <c r="A12841" s="425">
        <v>54478</v>
      </c>
      <c r="B12841" s="12">
        <v>55</v>
      </c>
      <c r="C12841" s="436">
        <v>4.6000000000000005</v>
      </c>
    </row>
    <row r="12842" spans="1:3" x14ac:dyDescent="0.3">
      <c r="A12842" s="425">
        <v>54479</v>
      </c>
      <c r="B12842" s="12">
        <v>56</v>
      </c>
      <c r="C12842" s="436">
        <v>0.2</v>
      </c>
    </row>
    <row r="12843" spans="1:3" x14ac:dyDescent="0.3">
      <c r="A12843" s="425">
        <v>54480</v>
      </c>
      <c r="B12843" s="12">
        <v>57</v>
      </c>
      <c r="C12843" s="436">
        <v>0.2</v>
      </c>
    </row>
    <row r="12844" spans="1:3" x14ac:dyDescent="0.3">
      <c r="A12844" s="425">
        <v>54481</v>
      </c>
      <c r="B12844" s="12">
        <v>58</v>
      </c>
      <c r="C12844" s="436">
        <v>0</v>
      </c>
    </row>
    <row r="12845" spans="1:3" x14ac:dyDescent="0.3">
      <c r="A12845" s="425">
        <v>54482</v>
      </c>
      <c r="B12845" s="12">
        <v>59</v>
      </c>
      <c r="C12845" s="436">
        <v>0</v>
      </c>
    </row>
    <row r="12846" spans="1:3" x14ac:dyDescent="0.3">
      <c r="A12846" s="425">
        <v>54483</v>
      </c>
      <c r="B12846" s="12">
        <v>60</v>
      </c>
      <c r="C12846" s="436">
        <v>5.6000000000000014</v>
      </c>
    </row>
    <row r="12847" spans="1:3" x14ac:dyDescent="0.3">
      <c r="A12847" s="425">
        <v>54484</v>
      </c>
      <c r="B12847" s="12">
        <v>61</v>
      </c>
      <c r="C12847" s="436">
        <v>0.60000000000000009</v>
      </c>
    </row>
    <row r="12848" spans="1:3" x14ac:dyDescent="0.3">
      <c r="A12848" s="425">
        <v>54485</v>
      </c>
      <c r="B12848" s="12">
        <v>62</v>
      </c>
      <c r="C12848" s="436">
        <v>1.7999999999999998</v>
      </c>
    </row>
    <row r="12849" spans="1:3" x14ac:dyDescent="0.3">
      <c r="A12849" s="425">
        <v>54486</v>
      </c>
      <c r="B12849" s="12">
        <v>63</v>
      </c>
      <c r="C12849" s="436">
        <v>13.399999999999999</v>
      </c>
    </row>
    <row r="12850" spans="1:3" x14ac:dyDescent="0.3">
      <c r="A12850" s="425">
        <v>54487</v>
      </c>
      <c r="B12850" s="12">
        <v>64</v>
      </c>
      <c r="C12850" s="436">
        <v>15</v>
      </c>
    </row>
    <row r="12851" spans="1:3" x14ac:dyDescent="0.3">
      <c r="A12851" s="425">
        <v>54488</v>
      </c>
      <c r="B12851" s="12">
        <v>65</v>
      </c>
      <c r="C12851" s="436">
        <v>1.7999999999999998</v>
      </c>
    </row>
    <row r="12852" spans="1:3" x14ac:dyDescent="0.3">
      <c r="A12852" s="425">
        <v>54489</v>
      </c>
      <c r="B12852" s="12">
        <v>66</v>
      </c>
      <c r="C12852" s="436">
        <v>0.8</v>
      </c>
    </row>
    <row r="12853" spans="1:3" x14ac:dyDescent="0.3">
      <c r="A12853" s="425">
        <v>54490</v>
      </c>
      <c r="B12853" s="12">
        <v>67</v>
      </c>
      <c r="C12853" s="436">
        <v>0.2</v>
      </c>
    </row>
    <row r="12854" spans="1:3" x14ac:dyDescent="0.3">
      <c r="A12854" s="425">
        <v>54491</v>
      </c>
      <c r="B12854" s="12">
        <v>68</v>
      </c>
      <c r="C12854" s="436">
        <v>1.4</v>
      </c>
    </row>
    <row r="12855" spans="1:3" x14ac:dyDescent="0.3">
      <c r="A12855" s="425">
        <v>54492</v>
      </c>
      <c r="B12855" s="12">
        <v>69</v>
      </c>
      <c r="C12855" s="436">
        <v>27.2</v>
      </c>
    </row>
    <row r="12856" spans="1:3" x14ac:dyDescent="0.3">
      <c r="A12856" s="425">
        <v>54493</v>
      </c>
      <c r="B12856" s="12">
        <v>70</v>
      </c>
      <c r="C12856" s="436">
        <v>26.399999999999995</v>
      </c>
    </row>
    <row r="12857" spans="1:3" x14ac:dyDescent="0.3">
      <c r="A12857" s="425">
        <v>54494</v>
      </c>
      <c r="B12857" s="12">
        <v>71</v>
      </c>
      <c r="C12857" s="436">
        <v>0.4</v>
      </c>
    </row>
    <row r="12858" spans="1:3" x14ac:dyDescent="0.3">
      <c r="A12858" s="425">
        <v>54495</v>
      </c>
      <c r="B12858" s="12">
        <v>72</v>
      </c>
      <c r="C12858" s="436">
        <v>1.8</v>
      </c>
    </row>
    <row r="12859" spans="1:3" x14ac:dyDescent="0.3">
      <c r="A12859" s="425">
        <v>54496</v>
      </c>
      <c r="B12859" s="12">
        <v>73</v>
      </c>
      <c r="C12859" s="436">
        <v>28.199999999999996</v>
      </c>
    </row>
    <row r="12860" spans="1:3" x14ac:dyDescent="0.3">
      <c r="A12860" s="425">
        <v>54497</v>
      </c>
      <c r="B12860" s="12">
        <v>74</v>
      </c>
      <c r="C12860" s="436">
        <v>0.2</v>
      </c>
    </row>
    <row r="12861" spans="1:3" x14ac:dyDescent="0.3">
      <c r="A12861" s="425">
        <v>54498</v>
      </c>
      <c r="B12861" s="12">
        <v>75</v>
      </c>
      <c r="C12861" s="436">
        <v>2.8</v>
      </c>
    </row>
    <row r="12862" spans="1:3" x14ac:dyDescent="0.3">
      <c r="A12862" s="425">
        <v>54499</v>
      </c>
      <c r="B12862" s="12">
        <v>76</v>
      </c>
      <c r="C12862" s="436">
        <v>0.2</v>
      </c>
    </row>
    <row r="12863" spans="1:3" x14ac:dyDescent="0.3">
      <c r="A12863" s="425">
        <v>54500</v>
      </c>
      <c r="B12863" s="12">
        <v>77</v>
      </c>
      <c r="C12863" s="436">
        <v>28</v>
      </c>
    </row>
    <row r="12864" spans="1:3" x14ac:dyDescent="0.3">
      <c r="A12864" s="425">
        <v>54501</v>
      </c>
      <c r="B12864" s="12">
        <v>78</v>
      </c>
      <c r="C12864" s="436">
        <v>36.800000000000004</v>
      </c>
    </row>
    <row r="12865" spans="1:3" x14ac:dyDescent="0.3">
      <c r="A12865" s="425">
        <v>54502</v>
      </c>
      <c r="B12865" s="12">
        <v>79</v>
      </c>
      <c r="C12865" s="436">
        <v>1.4</v>
      </c>
    </row>
    <row r="12866" spans="1:3" x14ac:dyDescent="0.3">
      <c r="A12866" s="425">
        <v>54503</v>
      </c>
      <c r="B12866" s="12">
        <v>80</v>
      </c>
      <c r="C12866" s="436">
        <v>40.800000000000011</v>
      </c>
    </row>
    <row r="12867" spans="1:3" x14ac:dyDescent="0.3">
      <c r="A12867" s="425">
        <v>54504</v>
      </c>
      <c r="B12867" s="12">
        <v>81</v>
      </c>
      <c r="C12867" s="436">
        <v>31.599999999999991</v>
      </c>
    </row>
    <row r="12868" spans="1:3" x14ac:dyDescent="0.3">
      <c r="A12868" s="425">
        <v>54505</v>
      </c>
      <c r="B12868" s="12">
        <v>82</v>
      </c>
      <c r="C12868" s="436">
        <v>31.6</v>
      </c>
    </row>
    <row r="12869" spans="1:3" x14ac:dyDescent="0.3">
      <c r="A12869" s="425">
        <v>54506</v>
      </c>
      <c r="B12869" s="12">
        <v>83</v>
      </c>
      <c r="C12869" s="436">
        <v>50.000000000000014</v>
      </c>
    </row>
    <row r="12870" spans="1:3" x14ac:dyDescent="0.3">
      <c r="A12870" s="425">
        <v>54507</v>
      </c>
      <c r="B12870" s="12">
        <v>84</v>
      </c>
      <c r="C12870" s="436">
        <v>0</v>
      </c>
    </row>
    <row r="12871" spans="1:3" x14ac:dyDescent="0.3">
      <c r="A12871" s="425">
        <v>54508</v>
      </c>
      <c r="B12871" s="12">
        <v>85</v>
      </c>
      <c r="C12871" s="436">
        <v>0.60000000000000009</v>
      </c>
    </row>
    <row r="12872" spans="1:3" x14ac:dyDescent="0.3">
      <c r="A12872" s="425">
        <v>54509</v>
      </c>
      <c r="B12872" s="12">
        <v>86</v>
      </c>
      <c r="C12872" s="436">
        <v>5.0000000000000018</v>
      </c>
    </row>
    <row r="12873" spans="1:3" x14ac:dyDescent="0.3">
      <c r="A12873" s="425">
        <v>54510</v>
      </c>
      <c r="B12873" s="12">
        <v>87</v>
      </c>
      <c r="C12873" s="436">
        <v>6.4000000000000021</v>
      </c>
    </row>
    <row r="12874" spans="1:3" x14ac:dyDescent="0.3">
      <c r="A12874" s="425">
        <v>54511</v>
      </c>
      <c r="B12874" s="12">
        <v>88</v>
      </c>
      <c r="C12874" s="436">
        <v>1.4</v>
      </c>
    </row>
    <row r="12875" spans="1:3" x14ac:dyDescent="0.3">
      <c r="A12875" s="425">
        <v>54512</v>
      </c>
      <c r="B12875" s="12">
        <v>89</v>
      </c>
      <c r="C12875" s="436">
        <v>0.60000000000000009</v>
      </c>
    </row>
    <row r="12876" spans="1:3" x14ac:dyDescent="0.3">
      <c r="A12876" s="425">
        <v>54513</v>
      </c>
      <c r="B12876" s="12">
        <v>90</v>
      </c>
      <c r="C12876" s="436">
        <v>2.6</v>
      </c>
    </row>
    <row r="12877" spans="1:3" x14ac:dyDescent="0.3">
      <c r="A12877" s="425">
        <v>54514</v>
      </c>
      <c r="B12877" s="12">
        <v>91</v>
      </c>
      <c r="C12877" s="436">
        <v>1.5999999999999999</v>
      </c>
    </row>
    <row r="12878" spans="1:3" x14ac:dyDescent="0.3">
      <c r="A12878" s="425">
        <v>54515</v>
      </c>
      <c r="B12878" s="12">
        <v>92</v>
      </c>
      <c r="C12878" s="436">
        <v>0.4</v>
      </c>
    </row>
    <row r="12879" spans="1:3" x14ac:dyDescent="0.3">
      <c r="A12879" s="425">
        <v>54516</v>
      </c>
      <c r="B12879" s="12">
        <v>93</v>
      </c>
      <c r="C12879" s="436">
        <v>22</v>
      </c>
    </row>
    <row r="12880" spans="1:3" x14ac:dyDescent="0.3">
      <c r="A12880" s="425">
        <v>54517</v>
      </c>
      <c r="B12880" s="12">
        <v>94</v>
      </c>
      <c r="C12880" s="436">
        <v>95</v>
      </c>
    </row>
    <row r="12881" spans="1:3" x14ac:dyDescent="0.3">
      <c r="A12881" s="425">
        <v>54518</v>
      </c>
      <c r="B12881" s="12">
        <v>95</v>
      </c>
      <c r="C12881" s="436">
        <v>1.5999999999999999</v>
      </c>
    </row>
    <row r="12882" spans="1:3" x14ac:dyDescent="0.3">
      <c r="A12882" s="425">
        <v>54519</v>
      </c>
      <c r="B12882" s="12">
        <v>96</v>
      </c>
      <c r="C12882" s="436">
        <v>0</v>
      </c>
    </row>
    <row r="12883" spans="1:3" x14ac:dyDescent="0.3">
      <c r="A12883" s="425">
        <v>54520</v>
      </c>
      <c r="B12883" s="12">
        <v>97</v>
      </c>
      <c r="C12883" s="436">
        <v>37.599999999999994</v>
      </c>
    </row>
    <row r="12884" spans="1:3" x14ac:dyDescent="0.3">
      <c r="A12884" s="425">
        <v>54521</v>
      </c>
      <c r="B12884" s="12">
        <v>98</v>
      </c>
      <c r="C12884" s="436">
        <v>110.80000000000003</v>
      </c>
    </row>
    <row r="12885" spans="1:3" x14ac:dyDescent="0.3">
      <c r="A12885" s="425">
        <v>54522</v>
      </c>
      <c r="B12885" s="12">
        <v>99</v>
      </c>
      <c r="C12885" s="436">
        <v>0.60000000000000009</v>
      </c>
    </row>
    <row r="12886" spans="1:3" x14ac:dyDescent="0.3">
      <c r="A12886" s="425">
        <v>54523</v>
      </c>
      <c r="B12886" s="12">
        <v>100</v>
      </c>
      <c r="C12886" s="436">
        <v>0.8</v>
      </c>
    </row>
    <row r="12887" spans="1:3" x14ac:dyDescent="0.3">
      <c r="A12887" s="425">
        <v>54524</v>
      </c>
      <c r="B12887" s="12">
        <v>101</v>
      </c>
      <c r="C12887" s="436">
        <v>11.599999999999996</v>
      </c>
    </row>
    <row r="12888" spans="1:3" x14ac:dyDescent="0.3">
      <c r="A12888" s="425">
        <v>54525</v>
      </c>
      <c r="B12888" s="12">
        <v>102</v>
      </c>
      <c r="C12888" s="436">
        <v>13</v>
      </c>
    </row>
    <row r="12889" spans="1:3" x14ac:dyDescent="0.3">
      <c r="A12889" s="425">
        <v>54526</v>
      </c>
      <c r="B12889" s="12">
        <v>103</v>
      </c>
      <c r="C12889" s="436">
        <v>0.8</v>
      </c>
    </row>
    <row r="12890" spans="1:3" x14ac:dyDescent="0.3">
      <c r="A12890" s="425">
        <v>54527</v>
      </c>
      <c r="B12890" s="12">
        <v>104</v>
      </c>
      <c r="C12890" s="436">
        <v>6.6000000000000005</v>
      </c>
    </row>
    <row r="12891" spans="1:3" x14ac:dyDescent="0.3">
      <c r="A12891" s="425">
        <v>54528</v>
      </c>
      <c r="B12891" s="12">
        <v>105</v>
      </c>
      <c r="C12891" s="436">
        <v>8.3999999999999986</v>
      </c>
    </row>
    <row r="12892" spans="1:3" x14ac:dyDescent="0.3">
      <c r="A12892" s="425">
        <v>54529</v>
      </c>
      <c r="B12892" s="12">
        <v>106</v>
      </c>
      <c r="C12892" s="436">
        <v>47.599999999999994</v>
      </c>
    </row>
    <row r="12893" spans="1:3" x14ac:dyDescent="0.3">
      <c r="A12893" s="425">
        <v>54530</v>
      </c>
      <c r="B12893" s="12">
        <v>107</v>
      </c>
      <c r="C12893" s="436">
        <v>0</v>
      </c>
    </row>
    <row r="12894" spans="1:3" x14ac:dyDescent="0.3">
      <c r="A12894" s="425">
        <v>54531</v>
      </c>
      <c r="B12894" s="12">
        <v>108</v>
      </c>
      <c r="C12894" s="436">
        <v>0</v>
      </c>
    </row>
    <row r="12895" spans="1:3" x14ac:dyDescent="0.3">
      <c r="A12895" s="425">
        <v>54532</v>
      </c>
      <c r="B12895" s="12">
        <v>109</v>
      </c>
      <c r="C12895" s="436">
        <v>7.6000000000000014</v>
      </c>
    </row>
    <row r="12896" spans="1:3" x14ac:dyDescent="0.3">
      <c r="A12896" s="425">
        <v>54533</v>
      </c>
      <c r="B12896" s="12">
        <v>110</v>
      </c>
      <c r="C12896" s="436">
        <v>5.6000000000000014</v>
      </c>
    </row>
    <row r="12897" spans="1:3" x14ac:dyDescent="0.3">
      <c r="A12897" s="425">
        <v>54534</v>
      </c>
      <c r="B12897" s="12">
        <v>111</v>
      </c>
      <c r="C12897" s="436">
        <v>0.4</v>
      </c>
    </row>
    <row r="12898" spans="1:3" x14ac:dyDescent="0.3">
      <c r="A12898" s="425">
        <v>54535</v>
      </c>
      <c r="B12898" s="12">
        <v>112</v>
      </c>
      <c r="C12898" s="436">
        <v>3.0000000000000004</v>
      </c>
    </row>
    <row r="12899" spans="1:3" x14ac:dyDescent="0.3">
      <c r="A12899" s="425">
        <v>54536</v>
      </c>
      <c r="B12899" s="12">
        <v>113</v>
      </c>
      <c r="C12899" s="436">
        <v>11.2</v>
      </c>
    </row>
    <row r="12900" spans="1:3" x14ac:dyDescent="0.3">
      <c r="A12900" s="425">
        <v>54537</v>
      </c>
      <c r="B12900" s="12">
        <v>114</v>
      </c>
      <c r="C12900" s="436">
        <v>0.2</v>
      </c>
    </row>
    <row r="12901" spans="1:3" x14ac:dyDescent="0.3">
      <c r="A12901" s="425">
        <v>54538</v>
      </c>
      <c r="B12901" s="12">
        <v>115</v>
      </c>
      <c r="C12901" s="436">
        <v>39.199999999999996</v>
      </c>
    </row>
    <row r="12902" spans="1:3" x14ac:dyDescent="0.3">
      <c r="A12902" s="425">
        <v>54539</v>
      </c>
      <c r="B12902" s="12">
        <v>116</v>
      </c>
      <c r="C12902" s="436">
        <v>65.2</v>
      </c>
    </row>
    <row r="12903" spans="1:3" x14ac:dyDescent="0.3">
      <c r="A12903" s="425">
        <v>54540</v>
      </c>
      <c r="B12903" s="12">
        <v>117</v>
      </c>
      <c r="C12903" s="436">
        <v>0</v>
      </c>
    </row>
    <row r="12904" spans="1:3" x14ac:dyDescent="0.3">
      <c r="A12904" s="425">
        <v>54541</v>
      </c>
      <c r="B12904" s="12">
        <v>118</v>
      </c>
      <c r="C12904" s="436">
        <v>3.2</v>
      </c>
    </row>
    <row r="12905" spans="1:3" x14ac:dyDescent="0.3">
      <c r="A12905" s="425">
        <v>54542</v>
      </c>
      <c r="B12905" s="12">
        <v>119</v>
      </c>
      <c r="C12905" s="436">
        <v>0</v>
      </c>
    </row>
    <row r="12906" spans="1:3" x14ac:dyDescent="0.3">
      <c r="A12906" s="425">
        <v>54543</v>
      </c>
      <c r="B12906" s="12">
        <v>120</v>
      </c>
      <c r="C12906" s="436">
        <v>1.5999999999999999</v>
      </c>
    </row>
    <row r="12907" spans="1:3" x14ac:dyDescent="0.3">
      <c r="A12907" s="425">
        <v>54544</v>
      </c>
      <c r="B12907" s="12">
        <v>121</v>
      </c>
      <c r="C12907" s="436">
        <v>0</v>
      </c>
    </row>
    <row r="12908" spans="1:3" x14ac:dyDescent="0.3">
      <c r="A12908" s="425">
        <v>54545</v>
      </c>
      <c r="B12908" s="12">
        <v>122</v>
      </c>
      <c r="C12908" s="436">
        <v>29.8</v>
      </c>
    </row>
    <row r="12909" spans="1:3" x14ac:dyDescent="0.3">
      <c r="A12909" s="425">
        <v>54546</v>
      </c>
      <c r="B12909" s="12">
        <v>123</v>
      </c>
      <c r="C12909" s="436">
        <v>11.999999999999996</v>
      </c>
    </row>
    <row r="12910" spans="1:3" x14ac:dyDescent="0.3">
      <c r="A12910" s="425">
        <v>54547</v>
      </c>
      <c r="B12910" s="12">
        <v>124</v>
      </c>
      <c r="C12910" s="436">
        <v>0.2</v>
      </c>
    </row>
    <row r="12911" spans="1:3" x14ac:dyDescent="0.3">
      <c r="A12911" s="425">
        <v>54548</v>
      </c>
      <c r="B12911" s="12">
        <v>125</v>
      </c>
      <c r="C12911" s="436">
        <v>0</v>
      </c>
    </row>
    <row r="12912" spans="1:3" x14ac:dyDescent="0.3">
      <c r="A12912" s="425">
        <v>54549</v>
      </c>
      <c r="B12912" s="12">
        <v>126</v>
      </c>
      <c r="C12912" s="436">
        <v>0</v>
      </c>
    </row>
    <row r="12913" spans="1:3" x14ac:dyDescent="0.3">
      <c r="A12913" s="425">
        <v>54550</v>
      </c>
      <c r="B12913" s="12">
        <v>127</v>
      </c>
      <c r="C12913" s="436">
        <v>43.074782608695656</v>
      </c>
    </row>
    <row r="12914" spans="1:3" x14ac:dyDescent="0.3">
      <c r="A12914" s="425">
        <v>54551</v>
      </c>
      <c r="B12914" s="12">
        <v>128</v>
      </c>
      <c r="C12914" s="436">
        <v>100.352</v>
      </c>
    </row>
    <row r="12915" spans="1:3" x14ac:dyDescent="0.3">
      <c r="A12915" s="425">
        <v>54552</v>
      </c>
      <c r="B12915" s="12">
        <v>129</v>
      </c>
      <c r="C12915" s="436">
        <v>0</v>
      </c>
    </row>
    <row r="12916" spans="1:3" x14ac:dyDescent="0.3">
      <c r="A12916" s="425">
        <v>54553</v>
      </c>
      <c r="B12916" s="12">
        <v>130</v>
      </c>
      <c r="C12916" s="436">
        <v>26.46</v>
      </c>
    </row>
    <row r="12917" spans="1:3" x14ac:dyDescent="0.3">
      <c r="A12917" s="425">
        <v>54554</v>
      </c>
      <c r="B12917" s="12">
        <v>131</v>
      </c>
      <c r="C12917" s="436">
        <v>0</v>
      </c>
    </row>
    <row r="12918" spans="1:3" x14ac:dyDescent="0.3">
      <c r="A12918" s="425">
        <v>54555</v>
      </c>
      <c r="B12918" s="12">
        <v>132</v>
      </c>
      <c r="C12918" s="436">
        <v>11.76</v>
      </c>
    </row>
    <row r="12919" spans="1:3" x14ac:dyDescent="0.3">
      <c r="A12919" s="425">
        <v>54556</v>
      </c>
      <c r="B12919" s="12">
        <v>133</v>
      </c>
      <c r="C12919" s="436">
        <v>0</v>
      </c>
    </row>
    <row r="12920" spans="1:3" x14ac:dyDescent="0.3">
      <c r="A12920" s="425">
        <v>54557</v>
      </c>
      <c r="B12920" s="12">
        <v>134</v>
      </c>
      <c r="C12920" s="436">
        <v>0</v>
      </c>
    </row>
    <row r="12921" spans="1:3" x14ac:dyDescent="0.3">
      <c r="A12921" s="425">
        <v>54558</v>
      </c>
      <c r="B12921" s="12">
        <v>135</v>
      </c>
      <c r="C12921" s="436">
        <v>29.89</v>
      </c>
    </row>
    <row r="12922" spans="1:3" x14ac:dyDescent="0.3">
      <c r="A12922" s="425">
        <v>54559</v>
      </c>
      <c r="B12922" s="12">
        <v>136</v>
      </c>
      <c r="C12922" s="436">
        <v>15.68</v>
      </c>
    </row>
    <row r="12923" spans="1:3" x14ac:dyDescent="0.3">
      <c r="A12923" s="425">
        <v>54560</v>
      </c>
      <c r="B12923" s="12">
        <v>137</v>
      </c>
      <c r="C12923" s="436">
        <v>0</v>
      </c>
    </row>
    <row r="12924" spans="1:3" x14ac:dyDescent="0.3">
      <c r="A12924" s="425">
        <v>54561</v>
      </c>
      <c r="B12924" s="12">
        <v>138</v>
      </c>
      <c r="C12924" s="436">
        <v>13.72</v>
      </c>
    </row>
    <row r="12925" spans="1:3" x14ac:dyDescent="0.3">
      <c r="A12925" s="425">
        <v>54562</v>
      </c>
      <c r="B12925" s="12">
        <v>139</v>
      </c>
      <c r="C12925" s="436">
        <v>0</v>
      </c>
    </row>
    <row r="12926" spans="1:3" x14ac:dyDescent="0.3">
      <c r="A12926" s="425">
        <v>54563</v>
      </c>
      <c r="B12926" s="12">
        <v>140</v>
      </c>
      <c r="C12926" s="436">
        <v>0</v>
      </c>
    </row>
    <row r="12927" spans="1:3" x14ac:dyDescent="0.3">
      <c r="A12927" s="425">
        <v>54564</v>
      </c>
      <c r="B12927" s="12">
        <v>141</v>
      </c>
      <c r="C12927" s="436">
        <v>3.92</v>
      </c>
    </row>
    <row r="12928" spans="1:3" x14ac:dyDescent="0.3">
      <c r="A12928" s="425">
        <v>54565</v>
      </c>
      <c r="B12928" s="12">
        <v>142</v>
      </c>
      <c r="C12928" s="436">
        <v>52.92</v>
      </c>
    </row>
    <row r="12929" spans="1:3" x14ac:dyDescent="0.3">
      <c r="A12929" s="425">
        <v>54566</v>
      </c>
      <c r="B12929" s="12">
        <v>143</v>
      </c>
      <c r="C12929" s="436">
        <v>0</v>
      </c>
    </row>
    <row r="12930" spans="1:3" x14ac:dyDescent="0.3">
      <c r="A12930" s="425">
        <v>54567</v>
      </c>
      <c r="B12930" s="12">
        <v>144</v>
      </c>
      <c r="C12930" s="436">
        <v>5.39</v>
      </c>
    </row>
    <row r="12931" spans="1:3" x14ac:dyDescent="0.3">
      <c r="A12931" s="425">
        <v>54568</v>
      </c>
      <c r="B12931" s="12">
        <v>145</v>
      </c>
      <c r="C12931" s="436">
        <v>0</v>
      </c>
    </row>
    <row r="12932" spans="1:3" x14ac:dyDescent="0.3">
      <c r="A12932" s="425">
        <v>54569</v>
      </c>
      <c r="B12932" s="12">
        <v>146</v>
      </c>
      <c r="C12932" s="436">
        <v>1.5680000000000001</v>
      </c>
    </row>
    <row r="12933" spans="1:3" x14ac:dyDescent="0.3">
      <c r="A12933" s="425">
        <v>54570</v>
      </c>
      <c r="B12933" s="12">
        <v>147</v>
      </c>
      <c r="C12933" s="436">
        <v>5.194</v>
      </c>
    </row>
    <row r="12934" spans="1:3" x14ac:dyDescent="0.3">
      <c r="A12934" s="425">
        <v>54571</v>
      </c>
      <c r="B12934" s="12">
        <v>148</v>
      </c>
      <c r="C12934" s="436">
        <v>3.1360000000000001</v>
      </c>
    </row>
    <row r="12935" spans="1:3" x14ac:dyDescent="0.3">
      <c r="A12935" s="425">
        <v>54572</v>
      </c>
      <c r="B12935" s="12">
        <v>149</v>
      </c>
      <c r="C12935" s="436">
        <v>14.7</v>
      </c>
    </row>
    <row r="12936" spans="1:3" x14ac:dyDescent="0.3">
      <c r="A12936" s="425">
        <v>54573</v>
      </c>
      <c r="B12936" s="12">
        <v>150</v>
      </c>
      <c r="C12936" s="436">
        <v>0</v>
      </c>
    </row>
    <row r="12937" spans="1:3" x14ac:dyDescent="0.3">
      <c r="A12937" s="425">
        <v>54574</v>
      </c>
      <c r="B12937" s="12">
        <v>151</v>
      </c>
      <c r="C12937" s="436">
        <v>0</v>
      </c>
    </row>
    <row r="12938" spans="1:3" x14ac:dyDescent="0.3">
      <c r="A12938" s="425">
        <v>54575</v>
      </c>
      <c r="B12938" s="12">
        <v>152</v>
      </c>
      <c r="C12938" s="436">
        <v>16.66</v>
      </c>
    </row>
    <row r="12939" spans="1:3" x14ac:dyDescent="0.3">
      <c r="A12939" s="425">
        <v>54576</v>
      </c>
      <c r="B12939" s="12">
        <v>153</v>
      </c>
      <c r="C12939" s="436">
        <v>2.4500000000000002</v>
      </c>
    </row>
    <row r="12940" spans="1:3" x14ac:dyDescent="0.3">
      <c r="A12940" s="425">
        <v>54577</v>
      </c>
      <c r="B12940" s="12">
        <v>154</v>
      </c>
      <c r="C12940" s="436">
        <v>5.194</v>
      </c>
    </row>
    <row r="12941" spans="1:3" x14ac:dyDescent="0.3">
      <c r="A12941" s="425">
        <v>54578</v>
      </c>
      <c r="B12941" s="12">
        <v>155</v>
      </c>
      <c r="C12941" s="436">
        <v>0</v>
      </c>
    </row>
    <row r="12942" spans="1:3" x14ac:dyDescent="0.3">
      <c r="A12942" s="425">
        <v>54579</v>
      </c>
      <c r="B12942" s="12">
        <v>156</v>
      </c>
      <c r="C12942" s="436">
        <v>0</v>
      </c>
    </row>
    <row r="12943" spans="1:3" x14ac:dyDescent="0.3">
      <c r="A12943" s="425">
        <v>54580</v>
      </c>
      <c r="B12943" s="12">
        <v>157</v>
      </c>
      <c r="C12943" s="436">
        <v>3.1360000000000001</v>
      </c>
    </row>
    <row r="12944" spans="1:3" x14ac:dyDescent="0.3">
      <c r="A12944" s="425">
        <v>54581</v>
      </c>
      <c r="B12944" s="12">
        <v>158</v>
      </c>
      <c r="C12944" s="436">
        <v>32.83</v>
      </c>
    </row>
    <row r="12945" spans="1:3" x14ac:dyDescent="0.3">
      <c r="A12945" s="425">
        <v>54582</v>
      </c>
      <c r="B12945" s="12">
        <v>159</v>
      </c>
      <c r="C12945" s="436">
        <v>0</v>
      </c>
    </row>
    <row r="12946" spans="1:3" x14ac:dyDescent="0.3">
      <c r="A12946" s="425">
        <v>54583</v>
      </c>
      <c r="B12946" s="12">
        <v>160</v>
      </c>
      <c r="C12946" s="436">
        <v>7.35</v>
      </c>
    </row>
    <row r="12947" spans="1:3" x14ac:dyDescent="0.3">
      <c r="A12947" s="425">
        <v>54584</v>
      </c>
      <c r="B12947" s="12">
        <v>161</v>
      </c>
      <c r="C12947" s="436">
        <v>0</v>
      </c>
    </row>
    <row r="12948" spans="1:3" x14ac:dyDescent="0.3">
      <c r="A12948" s="425">
        <v>54585</v>
      </c>
      <c r="B12948" s="12">
        <v>162</v>
      </c>
      <c r="C12948" s="436">
        <v>17.738</v>
      </c>
    </row>
    <row r="12949" spans="1:3" x14ac:dyDescent="0.3">
      <c r="A12949" s="425">
        <v>54586</v>
      </c>
      <c r="B12949" s="12">
        <v>163</v>
      </c>
      <c r="C12949" s="436">
        <v>0</v>
      </c>
    </row>
    <row r="12950" spans="1:3" x14ac:dyDescent="0.3">
      <c r="A12950" s="425">
        <v>54587</v>
      </c>
      <c r="B12950" s="12">
        <v>164</v>
      </c>
      <c r="C12950" s="436">
        <v>15.739534883720927</v>
      </c>
    </row>
    <row r="12951" spans="1:3" x14ac:dyDescent="0.3">
      <c r="A12951" s="425">
        <v>54588</v>
      </c>
      <c r="B12951" s="12">
        <v>165</v>
      </c>
      <c r="C12951" s="436">
        <v>15.400000000000002</v>
      </c>
    </row>
    <row r="12952" spans="1:3" x14ac:dyDescent="0.3">
      <c r="A12952" s="425">
        <v>54589</v>
      </c>
      <c r="B12952" s="12">
        <v>166</v>
      </c>
      <c r="C12952" s="436">
        <v>5.0000000000000018</v>
      </c>
    </row>
    <row r="12953" spans="1:3" x14ac:dyDescent="0.3">
      <c r="A12953" s="425">
        <v>54590</v>
      </c>
      <c r="B12953" s="12">
        <v>167</v>
      </c>
      <c r="C12953" s="436">
        <v>0.2</v>
      </c>
    </row>
    <row r="12954" spans="1:3" x14ac:dyDescent="0.3">
      <c r="A12954" s="425">
        <v>54591</v>
      </c>
      <c r="B12954" s="12">
        <v>168</v>
      </c>
      <c r="C12954" s="436">
        <v>25.599999999999998</v>
      </c>
    </row>
    <row r="12955" spans="1:3" x14ac:dyDescent="0.3">
      <c r="A12955" s="425">
        <v>54592</v>
      </c>
      <c r="B12955" s="12">
        <v>169</v>
      </c>
      <c r="C12955" s="436">
        <v>4.0000000000000009</v>
      </c>
    </row>
    <row r="12956" spans="1:3" x14ac:dyDescent="0.3">
      <c r="A12956" s="425">
        <v>54593</v>
      </c>
      <c r="B12956" s="12">
        <v>170</v>
      </c>
      <c r="C12956" s="436">
        <v>0.8</v>
      </c>
    </row>
    <row r="12957" spans="1:3" x14ac:dyDescent="0.3">
      <c r="A12957" s="425">
        <v>54594</v>
      </c>
      <c r="B12957" s="12">
        <v>171</v>
      </c>
      <c r="C12957" s="436">
        <v>2.4000000000000004</v>
      </c>
    </row>
    <row r="12958" spans="1:3" x14ac:dyDescent="0.3">
      <c r="A12958" s="425">
        <v>54595</v>
      </c>
      <c r="B12958" s="12">
        <v>172</v>
      </c>
      <c r="C12958" s="436">
        <v>10.599999999999998</v>
      </c>
    </row>
    <row r="12959" spans="1:3" x14ac:dyDescent="0.3">
      <c r="A12959" s="425">
        <v>54596</v>
      </c>
      <c r="B12959" s="12">
        <v>173</v>
      </c>
      <c r="C12959" s="436">
        <v>1.4</v>
      </c>
    </row>
    <row r="12960" spans="1:3" x14ac:dyDescent="0.3">
      <c r="A12960" s="425">
        <v>54597</v>
      </c>
      <c r="B12960" s="12">
        <v>174</v>
      </c>
      <c r="C12960" s="436">
        <v>0</v>
      </c>
    </row>
    <row r="12961" spans="1:3" x14ac:dyDescent="0.3">
      <c r="A12961" s="425">
        <v>54598</v>
      </c>
      <c r="B12961" s="12">
        <v>175</v>
      </c>
      <c r="C12961" s="436">
        <v>2.2000000000000002</v>
      </c>
    </row>
    <row r="12962" spans="1:3" x14ac:dyDescent="0.3">
      <c r="A12962" s="425">
        <v>54599</v>
      </c>
      <c r="B12962" s="12">
        <v>176</v>
      </c>
      <c r="C12962" s="436">
        <v>8.1999999999999993</v>
      </c>
    </row>
    <row r="12963" spans="1:3" x14ac:dyDescent="0.3">
      <c r="A12963" s="425">
        <v>54600</v>
      </c>
      <c r="B12963" s="12">
        <v>177</v>
      </c>
      <c r="C12963" s="436">
        <v>6.400000000000003</v>
      </c>
    </row>
    <row r="12964" spans="1:3" x14ac:dyDescent="0.3">
      <c r="A12964" s="425">
        <v>54601</v>
      </c>
      <c r="B12964" s="12">
        <v>178</v>
      </c>
      <c r="C12964" s="436">
        <v>0</v>
      </c>
    </row>
    <row r="12965" spans="1:3" x14ac:dyDescent="0.3">
      <c r="A12965" s="425">
        <v>54602</v>
      </c>
      <c r="B12965" s="12">
        <v>179</v>
      </c>
      <c r="C12965" s="436">
        <v>0.8</v>
      </c>
    </row>
    <row r="12966" spans="1:3" x14ac:dyDescent="0.3">
      <c r="A12966" s="425">
        <v>54603</v>
      </c>
      <c r="B12966" s="12">
        <v>180</v>
      </c>
      <c r="C12966" s="436">
        <v>0.2</v>
      </c>
    </row>
    <row r="12967" spans="1:3" x14ac:dyDescent="0.3">
      <c r="A12967" s="425">
        <v>54604</v>
      </c>
      <c r="B12967" s="12">
        <v>181</v>
      </c>
      <c r="C12967" s="436">
        <v>22</v>
      </c>
    </row>
    <row r="12968" spans="1:3" x14ac:dyDescent="0.3">
      <c r="A12968" s="425">
        <v>54605</v>
      </c>
      <c r="B12968" s="12">
        <v>182</v>
      </c>
      <c r="C12968" s="436">
        <v>0.2</v>
      </c>
    </row>
    <row r="12969" spans="1:3" x14ac:dyDescent="0.3">
      <c r="A12969" s="425">
        <v>54606</v>
      </c>
      <c r="B12969" s="12">
        <v>183</v>
      </c>
      <c r="C12969" s="436">
        <v>38.400000000000006</v>
      </c>
    </row>
    <row r="12970" spans="1:3" x14ac:dyDescent="0.3">
      <c r="A12970" s="425">
        <v>54607</v>
      </c>
      <c r="B12970" s="12">
        <v>184</v>
      </c>
      <c r="C12970" s="436">
        <v>55.2</v>
      </c>
    </row>
    <row r="12971" spans="1:3" x14ac:dyDescent="0.3">
      <c r="A12971" s="425">
        <v>54608</v>
      </c>
      <c r="B12971" s="12">
        <v>185</v>
      </c>
      <c r="C12971" s="436">
        <v>0.60000000000000009</v>
      </c>
    </row>
    <row r="12972" spans="1:3" x14ac:dyDescent="0.3">
      <c r="A12972" s="425">
        <v>54609</v>
      </c>
      <c r="B12972" s="12">
        <v>186</v>
      </c>
      <c r="C12972" s="436">
        <v>3.0000000000000004</v>
      </c>
    </row>
    <row r="12973" spans="1:3" x14ac:dyDescent="0.3">
      <c r="A12973" s="425">
        <v>54610</v>
      </c>
      <c r="B12973" s="12">
        <v>187</v>
      </c>
      <c r="C12973" s="436">
        <v>3.2000000000000011</v>
      </c>
    </row>
    <row r="12974" spans="1:3" x14ac:dyDescent="0.3">
      <c r="A12974" s="425">
        <v>54611</v>
      </c>
      <c r="B12974" s="12">
        <v>188</v>
      </c>
      <c r="C12974" s="436">
        <v>1.6</v>
      </c>
    </row>
    <row r="12975" spans="1:3" x14ac:dyDescent="0.3">
      <c r="A12975" s="425">
        <v>54612</v>
      </c>
      <c r="B12975" s="12">
        <v>189</v>
      </c>
      <c r="C12975" s="436">
        <v>23</v>
      </c>
    </row>
    <row r="12976" spans="1:3" x14ac:dyDescent="0.3">
      <c r="A12976" s="425">
        <v>54613</v>
      </c>
      <c r="B12976" s="12">
        <v>190</v>
      </c>
      <c r="C12976" s="436">
        <v>8.2000000000000011</v>
      </c>
    </row>
    <row r="12977" spans="1:3" x14ac:dyDescent="0.3">
      <c r="A12977" s="425">
        <v>54614</v>
      </c>
      <c r="B12977" s="12">
        <v>191</v>
      </c>
      <c r="C12977" s="436">
        <v>6.2000000000000028</v>
      </c>
    </row>
    <row r="12978" spans="1:3" x14ac:dyDescent="0.3">
      <c r="A12978" s="425">
        <v>54615</v>
      </c>
      <c r="B12978" s="12">
        <v>192</v>
      </c>
      <c r="C12978" s="436">
        <v>3.2000000000000006</v>
      </c>
    </row>
    <row r="12979" spans="1:3" x14ac:dyDescent="0.3">
      <c r="A12979" s="425">
        <v>54616</v>
      </c>
      <c r="B12979" s="12">
        <v>193</v>
      </c>
      <c r="C12979" s="436">
        <v>9.5999999999999979</v>
      </c>
    </row>
    <row r="12980" spans="1:3" x14ac:dyDescent="0.3">
      <c r="A12980" s="425">
        <v>54617</v>
      </c>
      <c r="B12980" s="12">
        <v>194</v>
      </c>
      <c r="C12980" s="436">
        <v>26.599999999999991</v>
      </c>
    </row>
    <row r="12981" spans="1:3" x14ac:dyDescent="0.3">
      <c r="A12981" s="425">
        <v>54618</v>
      </c>
      <c r="B12981" s="12">
        <v>195</v>
      </c>
      <c r="C12981" s="436">
        <v>16.199999999999992</v>
      </c>
    </row>
    <row r="12982" spans="1:3" x14ac:dyDescent="0.3">
      <c r="A12982" s="425">
        <v>54619</v>
      </c>
      <c r="B12982" s="12">
        <v>196</v>
      </c>
      <c r="C12982" s="436">
        <v>4</v>
      </c>
    </row>
    <row r="12983" spans="1:3" x14ac:dyDescent="0.3">
      <c r="A12983" s="425">
        <v>54620</v>
      </c>
      <c r="B12983" s="12">
        <v>197</v>
      </c>
      <c r="C12983" s="436">
        <v>6.2000000000000028</v>
      </c>
    </row>
    <row r="12984" spans="1:3" x14ac:dyDescent="0.3">
      <c r="A12984" s="425">
        <v>54621</v>
      </c>
      <c r="B12984" s="12">
        <v>198</v>
      </c>
      <c r="C12984" s="436">
        <v>0</v>
      </c>
    </row>
    <row r="12985" spans="1:3" x14ac:dyDescent="0.3">
      <c r="A12985" s="425">
        <v>54622</v>
      </c>
      <c r="B12985" s="12">
        <v>199</v>
      </c>
      <c r="C12985" s="436">
        <v>0.4</v>
      </c>
    </row>
    <row r="12986" spans="1:3" x14ac:dyDescent="0.3">
      <c r="A12986" s="425">
        <v>54623</v>
      </c>
      <c r="B12986" s="12">
        <v>200</v>
      </c>
      <c r="C12986" s="436">
        <v>23.4</v>
      </c>
    </row>
    <row r="12987" spans="1:3" x14ac:dyDescent="0.3">
      <c r="A12987" s="425">
        <v>54624</v>
      </c>
      <c r="B12987" s="12">
        <v>201</v>
      </c>
      <c r="C12987" s="436">
        <v>46.400000000000013</v>
      </c>
    </row>
    <row r="12988" spans="1:3" x14ac:dyDescent="0.3">
      <c r="A12988" s="425">
        <v>54625</v>
      </c>
      <c r="B12988" s="12">
        <v>202</v>
      </c>
      <c r="C12988" s="436">
        <v>0</v>
      </c>
    </row>
    <row r="12989" spans="1:3" x14ac:dyDescent="0.3">
      <c r="A12989" s="425">
        <v>54626</v>
      </c>
      <c r="B12989" s="12">
        <v>203</v>
      </c>
      <c r="C12989" s="436">
        <v>0.8</v>
      </c>
    </row>
    <row r="12990" spans="1:3" x14ac:dyDescent="0.3">
      <c r="A12990" s="425">
        <v>54627</v>
      </c>
      <c r="B12990" s="12">
        <v>204</v>
      </c>
      <c r="C12990" s="436">
        <v>0</v>
      </c>
    </row>
    <row r="12991" spans="1:3" x14ac:dyDescent="0.3">
      <c r="A12991" s="425">
        <v>54628</v>
      </c>
      <c r="B12991" s="12">
        <v>205</v>
      </c>
      <c r="C12991" s="436">
        <v>0</v>
      </c>
    </row>
    <row r="12992" spans="1:3" x14ac:dyDescent="0.3">
      <c r="A12992" s="425">
        <v>54629</v>
      </c>
      <c r="B12992" s="12">
        <v>206</v>
      </c>
      <c r="C12992" s="436">
        <v>72.800000000000026</v>
      </c>
    </row>
    <row r="12993" spans="1:3" x14ac:dyDescent="0.3">
      <c r="A12993" s="425">
        <v>54630</v>
      </c>
      <c r="B12993" s="12">
        <v>207</v>
      </c>
      <c r="C12993" s="436">
        <v>0.60000000000000009</v>
      </c>
    </row>
    <row r="12994" spans="1:3" x14ac:dyDescent="0.3">
      <c r="A12994" s="425">
        <v>54631</v>
      </c>
      <c r="B12994" s="12">
        <v>208</v>
      </c>
      <c r="C12994" s="436">
        <v>0</v>
      </c>
    </row>
    <row r="12995" spans="1:3" x14ac:dyDescent="0.3">
      <c r="A12995" s="425">
        <v>54632</v>
      </c>
      <c r="B12995" s="12">
        <v>209</v>
      </c>
      <c r="C12995" s="436">
        <v>0</v>
      </c>
    </row>
    <row r="12996" spans="1:3" x14ac:dyDescent="0.3">
      <c r="A12996" s="425">
        <v>54633</v>
      </c>
      <c r="B12996" s="12">
        <v>210</v>
      </c>
      <c r="C12996" s="436">
        <v>1.8</v>
      </c>
    </row>
    <row r="12997" spans="1:3" x14ac:dyDescent="0.3">
      <c r="A12997" s="425">
        <v>54634</v>
      </c>
      <c r="B12997" s="12">
        <v>211</v>
      </c>
      <c r="C12997" s="436">
        <v>8</v>
      </c>
    </row>
    <row r="12998" spans="1:3" x14ac:dyDescent="0.3">
      <c r="A12998" s="425">
        <v>54635</v>
      </c>
      <c r="B12998" s="12">
        <v>212</v>
      </c>
      <c r="C12998" s="436">
        <v>1</v>
      </c>
    </row>
    <row r="12999" spans="1:3" x14ac:dyDescent="0.3">
      <c r="A12999" s="425">
        <v>54636</v>
      </c>
      <c r="B12999" s="12">
        <v>213</v>
      </c>
      <c r="C12999" s="436">
        <v>5.4</v>
      </c>
    </row>
    <row r="13000" spans="1:3" x14ac:dyDescent="0.3">
      <c r="A13000" s="425">
        <v>54637</v>
      </c>
      <c r="B13000" s="12">
        <v>214</v>
      </c>
      <c r="C13000" s="436">
        <v>2.8</v>
      </c>
    </row>
    <row r="13001" spans="1:3" x14ac:dyDescent="0.3">
      <c r="A13001" s="425">
        <v>54638</v>
      </c>
      <c r="B13001" s="12">
        <v>215</v>
      </c>
      <c r="C13001" s="436">
        <v>12.4</v>
      </c>
    </row>
    <row r="13002" spans="1:3" x14ac:dyDescent="0.3">
      <c r="A13002" s="425">
        <v>54639</v>
      </c>
      <c r="B13002" s="12">
        <v>216</v>
      </c>
      <c r="C13002" s="436">
        <v>14.599999999999998</v>
      </c>
    </row>
    <row r="13003" spans="1:3" x14ac:dyDescent="0.3">
      <c r="A13003" s="425">
        <v>54640</v>
      </c>
      <c r="B13003" s="12">
        <v>217</v>
      </c>
      <c r="C13003" s="436">
        <v>0.2</v>
      </c>
    </row>
    <row r="13004" spans="1:3" x14ac:dyDescent="0.3">
      <c r="A13004" s="425">
        <v>54641</v>
      </c>
      <c r="B13004" s="12">
        <v>218</v>
      </c>
      <c r="C13004" s="436">
        <v>0.8</v>
      </c>
    </row>
    <row r="13005" spans="1:3" x14ac:dyDescent="0.3">
      <c r="A13005" s="425">
        <v>54642</v>
      </c>
      <c r="B13005" s="12">
        <v>219</v>
      </c>
      <c r="C13005" s="436">
        <v>0</v>
      </c>
    </row>
    <row r="13006" spans="1:3" x14ac:dyDescent="0.3">
      <c r="A13006" s="425">
        <v>54643</v>
      </c>
      <c r="B13006" s="12">
        <v>220</v>
      </c>
      <c r="C13006" s="436">
        <v>0.2</v>
      </c>
    </row>
    <row r="13007" spans="1:3" x14ac:dyDescent="0.3">
      <c r="A13007" s="425">
        <v>54644</v>
      </c>
      <c r="B13007" s="12">
        <v>221</v>
      </c>
      <c r="C13007" s="436">
        <v>0</v>
      </c>
    </row>
    <row r="13008" spans="1:3" x14ac:dyDescent="0.3">
      <c r="A13008" s="425">
        <v>54645</v>
      </c>
      <c r="B13008" s="12">
        <v>222</v>
      </c>
      <c r="C13008" s="436">
        <v>0</v>
      </c>
    </row>
    <row r="13009" spans="1:3" x14ac:dyDescent="0.3">
      <c r="A13009" s="425">
        <v>54646</v>
      </c>
      <c r="B13009" s="12">
        <v>223</v>
      </c>
      <c r="C13009" s="436">
        <v>0.8</v>
      </c>
    </row>
    <row r="13010" spans="1:3" x14ac:dyDescent="0.3">
      <c r="A13010" s="425">
        <v>54647</v>
      </c>
      <c r="B13010" s="12">
        <v>224</v>
      </c>
      <c r="C13010" s="436">
        <v>0.2</v>
      </c>
    </row>
    <row r="13011" spans="1:3" x14ac:dyDescent="0.3">
      <c r="A13011" s="425">
        <v>54648</v>
      </c>
      <c r="B13011" s="12">
        <v>225</v>
      </c>
      <c r="C13011" s="436">
        <v>0</v>
      </c>
    </row>
    <row r="13012" spans="1:3" x14ac:dyDescent="0.3">
      <c r="A13012" s="425">
        <v>54649</v>
      </c>
      <c r="B13012" s="12">
        <v>226</v>
      </c>
      <c r="C13012" s="436">
        <v>0</v>
      </c>
    </row>
    <row r="13013" spans="1:3" x14ac:dyDescent="0.3">
      <c r="A13013" s="425">
        <v>54650</v>
      </c>
      <c r="B13013" s="12">
        <v>227</v>
      </c>
      <c r="C13013" s="436">
        <v>0</v>
      </c>
    </row>
    <row r="13014" spans="1:3" x14ac:dyDescent="0.3">
      <c r="A13014" s="425">
        <v>54651</v>
      </c>
      <c r="B13014" s="12">
        <v>228</v>
      </c>
      <c r="C13014" s="436">
        <v>3.4000000000000008</v>
      </c>
    </row>
    <row r="13015" spans="1:3" x14ac:dyDescent="0.3">
      <c r="A13015" s="425">
        <v>54652</v>
      </c>
      <c r="B13015" s="12">
        <v>229</v>
      </c>
      <c r="C13015" s="436">
        <v>0</v>
      </c>
    </row>
    <row r="13016" spans="1:3" x14ac:dyDescent="0.3">
      <c r="A13016" s="425">
        <v>54653</v>
      </c>
      <c r="B13016" s="12">
        <v>230</v>
      </c>
      <c r="C13016" s="436">
        <v>0</v>
      </c>
    </row>
    <row r="13017" spans="1:3" x14ac:dyDescent="0.3">
      <c r="A13017" s="425">
        <v>54654</v>
      </c>
      <c r="B13017" s="12">
        <v>231</v>
      </c>
      <c r="C13017" s="436">
        <v>0</v>
      </c>
    </row>
    <row r="13018" spans="1:3" x14ac:dyDescent="0.3">
      <c r="A13018" s="425">
        <v>54655</v>
      </c>
      <c r="B13018" s="12">
        <v>232</v>
      </c>
      <c r="C13018" s="436">
        <v>0</v>
      </c>
    </row>
    <row r="13019" spans="1:3" x14ac:dyDescent="0.3">
      <c r="A13019" s="425">
        <v>54656</v>
      </c>
      <c r="B13019" s="12">
        <v>233</v>
      </c>
      <c r="C13019" s="436">
        <v>0</v>
      </c>
    </row>
    <row r="13020" spans="1:3" x14ac:dyDescent="0.3">
      <c r="A13020" s="425">
        <v>54657</v>
      </c>
      <c r="B13020" s="12">
        <v>234</v>
      </c>
      <c r="C13020" s="436">
        <v>0.60000000000000009</v>
      </c>
    </row>
    <row r="13021" spans="1:3" x14ac:dyDescent="0.3">
      <c r="A13021" s="425">
        <v>54658</v>
      </c>
      <c r="B13021" s="12">
        <v>235</v>
      </c>
      <c r="C13021" s="436">
        <v>1.2</v>
      </c>
    </row>
    <row r="13022" spans="1:3" x14ac:dyDescent="0.3">
      <c r="A13022" s="425">
        <v>54659</v>
      </c>
      <c r="B13022" s="12">
        <v>236</v>
      </c>
      <c r="C13022" s="436">
        <v>0</v>
      </c>
    </row>
    <row r="13023" spans="1:3" x14ac:dyDescent="0.3">
      <c r="A13023" s="425">
        <v>54660</v>
      </c>
      <c r="B13023" s="12">
        <v>237</v>
      </c>
      <c r="C13023" s="436">
        <v>11.8</v>
      </c>
    </row>
    <row r="13024" spans="1:3" x14ac:dyDescent="0.3">
      <c r="A13024" s="425">
        <v>54661</v>
      </c>
      <c r="B13024" s="12">
        <v>238</v>
      </c>
      <c r="C13024" s="436">
        <v>25.999999999999986</v>
      </c>
    </row>
    <row r="13025" spans="1:3" x14ac:dyDescent="0.3">
      <c r="A13025" s="425">
        <v>54662</v>
      </c>
      <c r="B13025" s="12">
        <v>239</v>
      </c>
      <c r="C13025" s="436">
        <v>0</v>
      </c>
    </row>
    <row r="13026" spans="1:3" x14ac:dyDescent="0.3">
      <c r="A13026" s="425">
        <v>54663</v>
      </c>
      <c r="B13026" s="12">
        <v>240</v>
      </c>
      <c r="C13026" s="436">
        <v>1</v>
      </c>
    </row>
    <row r="13027" spans="1:3" x14ac:dyDescent="0.3">
      <c r="A13027" s="425">
        <v>54664</v>
      </c>
      <c r="B13027" s="12">
        <v>241</v>
      </c>
      <c r="C13027" s="436">
        <v>0</v>
      </c>
    </row>
    <row r="13028" spans="1:3" x14ac:dyDescent="0.3">
      <c r="A13028" s="425">
        <v>54665</v>
      </c>
      <c r="B13028" s="12">
        <v>242</v>
      </c>
      <c r="C13028" s="436">
        <v>1.2</v>
      </c>
    </row>
    <row r="13029" spans="1:3" x14ac:dyDescent="0.3">
      <c r="A13029" s="425">
        <v>54666</v>
      </c>
      <c r="B13029" s="12">
        <v>243</v>
      </c>
      <c r="C13029" s="436">
        <v>30.199999999999996</v>
      </c>
    </row>
    <row r="13030" spans="1:3" x14ac:dyDescent="0.3">
      <c r="A13030" s="425">
        <v>54667</v>
      </c>
      <c r="B13030" s="12">
        <v>244</v>
      </c>
      <c r="C13030" s="436">
        <v>42.6</v>
      </c>
    </row>
    <row r="13031" spans="1:3" x14ac:dyDescent="0.3">
      <c r="A13031" s="425">
        <v>54668</v>
      </c>
      <c r="B13031" s="12">
        <v>245</v>
      </c>
      <c r="C13031" s="436">
        <v>5.4</v>
      </c>
    </row>
    <row r="13032" spans="1:3" x14ac:dyDescent="0.3">
      <c r="A13032" s="425">
        <v>54669</v>
      </c>
      <c r="B13032" s="12">
        <v>246</v>
      </c>
      <c r="C13032" s="436">
        <v>0.2</v>
      </c>
    </row>
    <row r="13033" spans="1:3" x14ac:dyDescent="0.3">
      <c r="A13033" s="425">
        <v>54670</v>
      </c>
      <c r="B13033" s="12">
        <v>247</v>
      </c>
      <c r="C13033" s="436">
        <v>11.999999999999996</v>
      </c>
    </row>
    <row r="13034" spans="1:3" x14ac:dyDescent="0.3">
      <c r="A13034" s="425">
        <v>54671</v>
      </c>
      <c r="B13034" s="12">
        <v>248</v>
      </c>
      <c r="C13034" s="436">
        <v>0.2</v>
      </c>
    </row>
    <row r="13035" spans="1:3" x14ac:dyDescent="0.3">
      <c r="A13035" s="425">
        <v>54672</v>
      </c>
      <c r="B13035" s="12">
        <v>249</v>
      </c>
      <c r="C13035" s="436">
        <v>0.8</v>
      </c>
    </row>
    <row r="13036" spans="1:3" x14ac:dyDescent="0.3">
      <c r="A13036" s="425">
        <v>54673</v>
      </c>
      <c r="B13036" s="12">
        <v>250</v>
      </c>
      <c r="C13036" s="436">
        <v>35.600000000000009</v>
      </c>
    </row>
    <row r="13037" spans="1:3" x14ac:dyDescent="0.3">
      <c r="A13037" s="425">
        <v>54674</v>
      </c>
      <c r="B13037" s="12">
        <v>251</v>
      </c>
      <c r="C13037" s="436">
        <v>1.8</v>
      </c>
    </row>
    <row r="13038" spans="1:3" x14ac:dyDescent="0.3">
      <c r="A13038" s="425">
        <v>54675</v>
      </c>
      <c r="B13038" s="12">
        <v>252</v>
      </c>
      <c r="C13038" s="436">
        <v>0.8</v>
      </c>
    </row>
    <row r="13039" spans="1:3" x14ac:dyDescent="0.3">
      <c r="A13039" s="425">
        <v>54676</v>
      </c>
      <c r="B13039" s="12">
        <v>253</v>
      </c>
      <c r="C13039" s="436">
        <v>12.799999999999997</v>
      </c>
    </row>
    <row r="13040" spans="1:3" x14ac:dyDescent="0.3">
      <c r="A13040" s="425">
        <v>54677</v>
      </c>
      <c r="B13040" s="12">
        <v>254</v>
      </c>
      <c r="C13040" s="436">
        <v>4.4000000000000004</v>
      </c>
    </row>
    <row r="13041" spans="1:3" x14ac:dyDescent="0.3">
      <c r="A13041" s="425">
        <v>54678</v>
      </c>
      <c r="B13041" s="12">
        <v>255</v>
      </c>
      <c r="C13041" s="436">
        <v>0.6</v>
      </c>
    </row>
    <row r="13042" spans="1:3" x14ac:dyDescent="0.3">
      <c r="A13042" s="425">
        <v>54679</v>
      </c>
      <c r="B13042" s="12">
        <v>256</v>
      </c>
      <c r="C13042" s="436">
        <v>6.8000000000000016</v>
      </c>
    </row>
    <row r="13043" spans="1:3" x14ac:dyDescent="0.3">
      <c r="A13043" s="425">
        <v>54680</v>
      </c>
      <c r="B13043" s="12">
        <v>257</v>
      </c>
      <c r="C13043" s="436">
        <v>0</v>
      </c>
    </row>
    <row r="13044" spans="1:3" x14ac:dyDescent="0.3">
      <c r="A13044" s="425">
        <v>54681</v>
      </c>
      <c r="B13044" s="12">
        <v>258</v>
      </c>
      <c r="C13044" s="436">
        <v>3.4000000000000004</v>
      </c>
    </row>
    <row r="13045" spans="1:3" x14ac:dyDescent="0.3">
      <c r="A13045" s="425">
        <v>54682</v>
      </c>
      <c r="B13045" s="12">
        <v>259</v>
      </c>
      <c r="C13045" s="436">
        <v>0</v>
      </c>
    </row>
    <row r="13046" spans="1:3" x14ac:dyDescent="0.3">
      <c r="A13046" s="425">
        <v>54683</v>
      </c>
      <c r="B13046" s="12">
        <v>260</v>
      </c>
      <c r="C13046" s="436">
        <v>0</v>
      </c>
    </row>
    <row r="13047" spans="1:3" x14ac:dyDescent="0.3">
      <c r="A13047" s="425">
        <v>54684</v>
      </c>
      <c r="B13047" s="12">
        <v>261</v>
      </c>
      <c r="C13047" s="436">
        <v>0</v>
      </c>
    </row>
    <row r="13048" spans="1:3" x14ac:dyDescent="0.3">
      <c r="A13048" s="425">
        <v>54685</v>
      </c>
      <c r="B13048" s="12">
        <v>262</v>
      </c>
      <c r="C13048" s="436">
        <v>0</v>
      </c>
    </row>
    <row r="13049" spans="1:3" x14ac:dyDescent="0.3">
      <c r="A13049" s="425">
        <v>54686</v>
      </c>
      <c r="B13049" s="12">
        <v>263</v>
      </c>
      <c r="C13049" s="436">
        <v>0</v>
      </c>
    </row>
    <row r="13050" spans="1:3" x14ac:dyDescent="0.3">
      <c r="A13050" s="425">
        <v>54687</v>
      </c>
      <c r="B13050" s="12">
        <v>264</v>
      </c>
      <c r="C13050" s="436">
        <v>0.60000000000000009</v>
      </c>
    </row>
    <row r="13051" spans="1:3" x14ac:dyDescent="0.3">
      <c r="A13051" s="425">
        <v>54688</v>
      </c>
      <c r="B13051" s="12">
        <v>265</v>
      </c>
      <c r="C13051" s="436">
        <v>11.399999999999999</v>
      </c>
    </row>
    <row r="13052" spans="1:3" x14ac:dyDescent="0.3">
      <c r="A13052" s="425">
        <v>54689</v>
      </c>
      <c r="B13052" s="12">
        <v>266</v>
      </c>
      <c r="C13052" s="436">
        <v>73.8</v>
      </c>
    </row>
    <row r="13053" spans="1:3" x14ac:dyDescent="0.3">
      <c r="A13053" s="425">
        <v>54690</v>
      </c>
      <c r="B13053" s="12">
        <v>267</v>
      </c>
      <c r="C13053" s="436">
        <v>0</v>
      </c>
    </row>
    <row r="13054" spans="1:3" x14ac:dyDescent="0.3">
      <c r="A13054" s="425">
        <v>54691</v>
      </c>
      <c r="B13054" s="12">
        <v>268</v>
      </c>
      <c r="C13054" s="436">
        <v>0</v>
      </c>
    </row>
    <row r="13055" spans="1:3" x14ac:dyDescent="0.3">
      <c r="A13055" s="425">
        <v>54692</v>
      </c>
      <c r="B13055" s="12">
        <v>269</v>
      </c>
      <c r="C13055" s="436">
        <v>12.2</v>
      </c>
    </row>
    <row r="13056" spans="1:3" x14ac:dyDescent="0.3">
      <c r="A13056" s="425">
        <v>54693</v>
      </c>
      <c r="B13056" s="12">
        <v>270</v>
      </c>
      <c r="C13056" s="436">
        <v>0.2</v>
      </c>
    </row>
    <row r="13057" spans="1:3" x14ac:dyDescent="0.3">
      <c r="A13057" s="425">
        <v>54694</v>
      </c>
      <c r="B13057" s="12">
        <v>271</v>
      </c>
      <c r="C13057" s="436">
        <v>0</v>
      </c>
    </row>
    <row r="13058" spans="1:3" x14ac:dyDescent="0.3">
      <c r="A13058" s="425">
        <v>54695</v>
      </c>
      <c r="B13058" s="12">
        <v>272</v>
      </c>
      <c r="C13058" s="436">
        <v>0.8</v>
      </c>
    </row>
    <row r="13059" spans="1:3" x14ac:dyDescent="0.3">
      <c r="A13059" s="425">
        <v>54696</v>
      </c>
      <c r="B13059" s="12">
        <v>273</v>
      </c>
      <c r="C13059" s="436">
        <v>0.60000000000000009</v>
      </c>
    </row>
    <row r="13060" spans="1:3" x14ac:dyDescent="0.3">
      <c r="A13060" s="425">
        <v>54697</v>
      </c>
      <c r="B13060" s="12">
        <v>274</v>
      </c>
      <c r="C13060" s="436">
        <v>0.2</v>
      </c>
    </row>
    <row r="13061" spans="1:3" x14ac:dyDescent="0.3">
      <c r="A13061" s="425">
        <v>54698</v>
      </c>
      <c r="B13061" s="12">
        <v>275</v>
      </c>
      <c r="C13061" s="436">
        <v>0.2</v>
      </c>
    </row>
    <row r="13062" spans="1:3" x14ac:dyDescent="0.3">
      <c r="A13062" s="425">
        <v>54699</v>
      </c>
      <c r="B13062" s="12">
        <v>276</v>
      </c>
      <c r="C13062" s="436">
        <v>0</v>
      </c>
    </row>
    <row r="13063" spans="1:3" x14ac:dyDescent="0.3">
      <c r="A13063" s="425">
        <v>54700</v>
      </c>
      <c r="B13063" s="12">
        <v>277</v>
      </c>
      <c r="C13063" s="436">
        <v>0</v>
      </c>
    </row>
    <row r="13064" spans="1:3" x14ac:dyDescent="0.3">
      <c r="A13064" s="425">
        <v>54701</v>
      </c>
      <c r="B13064" s="12">
        <v>278</v>
      </c>
      <c r="C13064" s="436">
        <v>0</v>
      </c>
    </row>
    <row r="13065" spans="1:3" x14ac:dyDescent="0.3">
      <c r="A13065" s="425">
        <v>54702</v>
      </c>
      <c r="B13065" s="12">
        <v>279</v>
      </c>
      <c r="C13065" s="436">
        <v>6.8000000000000007</v>
      </c>
    </row>
    <row r="13066" spans="1:3" x14ac:dyDescent="0.3">
      <c r="A13066" s="425">
        <v>54703</v>
      </c>
      <c r="B13066" s="12">
        <v>280</v>
      </c>
      <c r="C13066" s="436">
        <v>65.600000000000009</v>
      </c>
    </row>
    <row r="13067" spans="1:3" x14ac:dyDescent="0.3">
      <c r="A13067" s="425">
        <v>54704</v>
      </c>
      <c r="B13067" s="12">
        <v>281</v>
      </c>
      <c r="C13067" s="436">
        <v>2.8</v>
      </c>
    </row>
    <row r="13068" spans="1:3" x14ac:dyDescent="0.3">
      <c r="A13068" s="425">
        <v>54705</v>
      </c>
      <c r="B13068" s="12">
        <v>282</v>
      </c>
      <c r="C13068" s="436">
        <v>88.399999999999991</v>
      </c>
    </row>
    <row r="13069" spans="1:3" x14ac:dyDescent="0.3">
      <c r="A13069" s="425">
        <v>54706</v>
      </c>
      <c r="B13069" s="12">
        <v>283</v>
      </c>
      <c r="C13069" s="436">
        <v>6</v>
      </c>
    </row>
    <row r="13070" spans="1:3" x14ac:dyDescent="0.3">
      <c r="A13070" s="425">
        <v>54707</v>
      </c>
      <c r="B13070" s="12">
        <v>284</v>
      </c>
      <c r="C13070" s="436">
        <v>7.0000000000000009</v>
      </c>
    </row>
    <row r="13071" spans="1:3" x14ac:dyDescent="0.3">
      <c r="A13071" s="425">
        <v>54708</v>
      </c>
      <c r="B13071" s="12">
        <v>285</v>
      </c>
      <c r="C13071" s="436">
        <v>0</v>
      </c>
    </row>
    <row r="13072" spans="1:3" x14ac:dyDescent="0.3">
      <c r="A13072" s="425">
        <v>54709</v>
      </c>
      <c r="B13072" s="12">
        <v>286</v>
      </c>
      <c r="C13072" s="436">
        <v>0</v>
      </c>
    </row>
    <row r="13073" spans="1:3" x14ac:dyDescent="0.3">
      <c r="A13073" s="425">
        <v>54710</v>
      </c>
      <c r="B13073" s="12">
        <v>287</v>
      </c>
      <c r="C13073" s="436">
        <v>4</v>
      </c>
    </row>
    <row r="13074" spans="1:3" x14ac:dyDescent="0.3">
      <c r="A13074" s="425">
        <v>54711</v>
      </c>
      <c r="B13074" s="12">
        <v>288</v>
      </c>
      <c r="C13074" s="436">
        <v>0.4</v>
      </c>
    </row>
    <row r="13075" spans="1:3" x14ac:dyDescent="0.3">
      <c r="A13075" s="425">
        <v>54712</v>
      </c>
      <c r="B13075" s="12">
        <v>289</v>
      </c>
      <c r="C13075" s="436">
        <v>1.8</v>
      </c>
    </row>
    <row r="13076" spans="1:3" x14ac:dyDescent="0.3">
      <c r="A13076" s="425">
        <v>54713</v>
      </c>
      <c r="B13076" s="12">
        <v>290</v>
      </c>
      <c r="C13076" s="436">
        <v>12.2</v>
      </c>
    </row>
    <row r="13077" spans="1:3" x14ac:dyDescent="0.3">
      <c r="A13077" s="425">
        <v>54714</v>
      </c>
      <c r="B13077" s="12">
        <v>291</v>
      </c>
      <c r="C13077" s="436">
        <v>16.599999999999998</v>
      </c>
    </row>
    <row r="13078" spans="1:3" x14ac:dyDescent="0.3">
      <c r="A13078" s="425">
        <v>54715</v>
      </c>
      <c r="B13078" s="12">
        <v>292</v>
      </c>
      <c r="C13078" s="436">
        <v>0.2</v>
      </c>
    </row>
    <row r="13079" spans="1:3" x14ac:dyDescent="0.3">
      <c r="A13079" s="425">
        <v>54716</v>
      </c>
      <c r="B13079" s="12">
        <v>293</v>
      </c>
      <c r="C13079" s="436">
        <v>2.6000000000000005</v>
      </c>
    </row>
    <row r="13080" spans="1:3" x14ac:dyDescent="0.3">
      <c r="A13080" s="425">
        <v>54717</v>
      </c>
      <c r="B13080" s="12">
        <v>294</v>
      </c>
      <c r="C13080" s="436">
        <v>0</v>
      </c>
    </row>
    <row r="13081" spans="1:3" x14ac:dyDescent="0.3">
      <c r="A13081" s="425">
        <v>54718</v>
      </c>
      <c r="B13081" s="12">
        <v>295</v>
      </c>
      <c r="C13081" s="436">
        <v>0</v>
      </c>
    </row>
    <row r="13082" spans="1:3" x14ac:dyDescent="0.3">
      <c r="A13082" s="425">
        <v>54719</v>
      </c>
      <c r="B13082" s="12">
        <v>296</v>
      </c>
      <c r="C13082" s="436">
        <v>0</v>
      </c>
    </row>
    <row r="13083" spans="1:3" x14ac:dyDescent="0.3">
      <c r="A13083" s="425">
        <v>54720</v>
      </c>
      <c r="B13083" s="12">
        <v>297</v>
      </c>
      <c r="C13083" s="436">
        <v>10.599999999999998</v>
      </c>
    </row>
    <row r="13084" spans="1:3" x14ac:dyDescent="0.3">
      <c r="A13084" s="425">
        <v>54721</v>
      </c>
      <c r="B13084" s="12">
        <v>298</v>
      </c>
      <c r="C13084" s="436">
        <v>0</v>
      </c>
    </row>
    <row r="13085" spans="1:3" x14ac:dyDescent="0.3">
      <c r="A13085" s="425">
        <v>54722</v>
      </c>
      <c r="B13085" s="12">
        <v>299</v>
      </c>
      <c r="C13085" s="436">
        <v>0</v>
      </c>
    </row>
    <row r="13086" spans="1:3" x14ac:dyDescent="0.3">
      <c r="A13086" s="425">
        <v>54723</v>
      </c>
      <c r="B13086" s="12">
        <v>300</v>
      </c>
      <c r="C13086" s="436">
        <v>0.2</v>
      </c>
    </row>
    <row r="13087" spans="1:3" x14ac:dyDescent="0.3">
      <c r="A13087" s="425">
        <v>54724</v>
      </c>
      <c r="B13087" s="12">
        <v>301</v>
      </c>
      <c r="C13087" s="436">
        <v>0</v>
      </c>
    </row>
    <row r="13088" spans="1:3" x14ac:dyDescent="0.3">
      <c r="A13088" s="425">
        <v>54725</v>
      </c>
      <c r="B13088" s="12">
        <v>302</v>
      </c>
      <c r="C13088" s="436">
        <v>0.4</v>
      </c>
    </row>
    <row r="13089" spans="1:3" x14ac:dyDescent="0.3">
      <c r="A13089" s="425">
        <v>54726</v>
      </c>
      <c r="B13089" s="12">
        <v>303</v>
      </c>
      <c r="C13089" s="436">
        <v>0.2</v>
      </c>
    </row>
    <row r="13090" spans="1:3" x14ac:dyDescent="0.3">
      <c r="A13090" s="425">
        <v>54727</v>
      </c>
      <c r="B13090" s="12">
        <v>304</v>
      </c>
      <c r="C13090" s="436">
        <v>24.199999999999996</v>
      </c>
    </row>
    <row r="13091" spans="1:3" x14ac:dyDescent="0.3">
      <c r="A13091" s="425">
        <v>54728</v>
      </c>
      <c r="B13091" s="12">
        <v>305</v>
      </c>
      <c r="C13091" s="436">
        <v>0</v>
      </c>
    </row>
    <row r="13092" spans="1:3" x14ac:dyDescent="0.3">
      <c r="A13092" s="425">
        <v>54729</v>
      </c>
      <c r="B13092" s="12">
        <v>306</v>
      </c>
      <c r="C13092" s="436">
        <v>12.6</v>
      </c>
    </row>
    <row r="13093" spans="1:3" x14ac:dyDescent="0.3">
      <c r="A13093" s="425">
        <v>54730</v>
      </c>
      <c r="B13093" s="12">
        <v>307</v>
      </c>
      <c r="C13093" s="436">
        <v>0</v>
      </c>
    </row>
    <row r="13094" spans="1:3" x14ac:dyDescent="0.3">
      <c r="A13094" s="425">
        <v>54731</v>
      </c>
      <c r="B13094" s="12">
        <v>308</v>
      </c>
      <c r="C13094" s="436">
        <v>0</v>
      </c>
    </row>
    <row r="13095" spans="1:3" x14ac:dyDescent="0.3">
      <c r="A13095" s="425">
        <v>54732</v>
      </c>
      <c r="B13095" s="12">
        <v>309</v>
      </c>
      <c r="C13095" s="436">
        <v>6.8000000000000007</v>
      </c>
    </row>
    <row r="13096" spans="1:3" x14ac:dyDescent="0.3">
      <c r="A13096" s="425">
        <v>54733</v>
      </c>
      <c r="B13096" s="12">
        <v>310</v>
      </c>
      <c r="C13096" s="436">
        <v>31.799999999999997</v>
      </c>
    </row>
    <row r="13097" spans="1:3" x14ac:dyDescent="0.3">
      <c r="A13097" s="425">
        <v>54734</v>
      </c>
      <c r="B13097" s="12">
        <v>311</v>
      </c>
      <c r="C13097" s="436">
        <v>2</v>
      </c>
    </row>
    <row r="13098" spans="1:3" x14ac:dyDescent="0.3">
      <c r="A13098" s="425">
        <v>54735</v>
      </c>
      <c r="B13098" s="12">
        <v>312</v>
      </c>
      <c r="C13098" s="436">
        <v>0.60000000000000009</v>
      </c>
    </row>
    <row r="13099" spans="1:3" x14ac:dyDescent="0.3">
      <c r="A13099" s="425">
        <v>54736</v>
      </c>
      <c r="B13099" s="12">
        <v>313</v>
      </c>
      <c r="C13099" s="436">
        <v>0</v>
      </c>
    </row>
    <row r="13100" spans="1:3" x14ac:dyDescent="0.3">
      <c r="A13100" s="425">
        <v>54737</v>
      </c>
      <c r="B13100" s="12">
        <v>314</v>
      </c>
      <c r="C13100" s="436">
        <v>0</v>
      </c>
    </row>
    <row r="13101" spans="1:3" x14ac:dyDescent="0.3">
      <c r="A13101" s="425">
        <v>54738</v>
      </c>
      <c r="B13101" s="12">
        <v>315</v>
      </c>
      <c r="C13101" s="436">
        <v>0</v>
      </c>
    </row>
    <row r="13102" spans="1:3" x14ac:dyDescent="0.3">
      <c r="A13102" s="425">
        <v>54739</v>
      </c>
      <c r="B13102" s="12">
        <v>316</v>
      </c>
      <c r="C13102" s="436">
        <v>0</v>
      </c>
    </row>
    <row r="13103" spans="1:3" x14ac:dyDescent="0.3">
      <c r="A13103" s="425">
        <v>54740</v>
      </c>
      <c r="B13103" s="12">
        <v>317</v>
      </c>
      <c r="C13103" s="436">
        <v>0</v>
      </c>
    </row>
    <row r="13104" spans="1:3" x14ac:dyDescent="0.3">
      <c r="A13104" s="425">
        <v>54741</v>
      </c>
      <c r="B13104" s="12">
        <v>318</v>
      </c>
      <c r="C13104" s="436">
        <v>19.199999999999996</v>
      </c>
    </row>
    <row r="13105" spans="1:3" x14ac:dyDescent="0.3">
      <c r="A13105" s="425">
        <v>54742</v>
      </c>
      <c r="B13105" s="12">
        <v>319</v>
      </c>
      <c r="C13105" s="436">
        <v>0</v>
      </c>
    </row>
    <row r="13106" spans="1:3" x14ac:dyDescent="0.3">
      <c r="A13106" s="425">
        <v>54743</v>
      </c>
      <c r="B13106" s="12">
        <v>320</v>
      </c>
      <c r="C13106" s="436">
        <v>0</v>
      </c>
    </row>
    <row r="13107" spans="1:3" x14ac:dyDescent="0.3">
      <c r="A13107" s="425">
        <v>54744</v>
      </c>
      <c r="B13107" s="12">
        <v>321</v>
      </c>
      <c r="C13107" s="436">
        <v>0</v>
      </c>
    </row>
    <row r="13108" spans="1:3" x14ac:dyDescent="0.3">
      <c r="A13108" s="425">
        <v>54745</v>
      </c>
      <c r="B13108" s="12">
        <v>322</v>
      </c>
      <c r="C13108" s="436">
        <v>0</v>
      </c>
    </row>
    <row r="13109" spans="1:3" x14ac:dyDescent="0.3">
      <c r="A13109" s="425">
        <v>54746</v>
      </c>
      <c r="B13109" s="12">
        <v>323</v>
      </c>
      <c r="C13109" s="436">
        <v>0.8</v>
      </c>
    </row>
    <row r="13110" spans="1:3" x14ac:dyDescent="0.3">
      <c r="A13110" s="425">
        <v>54747</v>
      </c>
      <c r="B13110" s="12">
        <v>324</v>
      </c>
      <c r="C13110" s="436">
        <v>0.19600000000000001</v>
      </c>
    </row>
    <row r="13111" spans="1:3" x14ac:dyDescent="0.3">
      <c r="A13111" s="425">
        <v>54748</v>
      </c>
      <c r="B13111" s="12">
        <v>325</v>
      </c>
      <c r="C13111" s="436">
        <v>0</v>
      </c>
    </row>
    <row r="13112" spans="1:3" x14ac:dyDescent="0.3">
      <c r="A13112" s="425">
        <v>54749</v>
      </c>
      <c r="B13112" s="12">
        <v>326</v>
      </c>
      <c r="C13112" s="436">
        <v>43.414000000000001</v>
      </c>
    </row>
    <row r="13113" spans="1:3" x14ac:dyDescent="0.3">
      <c r="A13113" s="425">
        <v>54750</v>
      </c>
      <c r="B13113" s="12">
        <v>327</v>
      </c>
      <c r="C13113" s="436">
        <v>3.0379999999999998</v>
      </c>
    </row>
    <row r="13114" spans="1:3" x14ac:dyDescent="0.3">
      <c r="A13114" s="425">
        <v>54751</v>
      </c>
      <c r="B13114" s="12">
        <v>328</v>
      </c>
      <c r="C13114" s="436">
        <v>0</v>
      </c>
    </row>
    <row r="13115" spans="1:3" x14ac:dyDescent="0.3">
      <c r="A13115" s="425">
        <v>54752</v>
      </c>
      <c r="B13115" s="12">
        <v>329</v>
      </c>
      <c r="C13115" s="436">
        <v>4.7039999999999997</v>
      </c>
    </row>
    <row r="13116" spans="1:3" x14ac:dyDescent="0.3">
      <c r="A13116" s="425">
        <v>54753</v>
      </c>
      <c r="B13116" s="12">
        <v>330</v>
      </c>
      <c r="C13116" s="436">
        <v>4.7039999999999997</v>
      </c>
    </row>
    <row r="13117" spans="1:3" x14ac:dyDescent="0.3">
      <c r="A13117" s="425">
        <v>54754</v>
      </c>
      <c r="B13117" s="12">
        <v>331</v>
      </c>
      <c r="C13117" s="436">
        <v>31.948</v>
      </c>
    </row>
    <row r="13118" spans="1:3" x14ac:dyDescent="0.3">
      <c r="A13118" s="425">
        <v>54755</v>
      </c>
      <c r="B13118" s="12">
        <v>332</v>
      </c>
      <c r="C13118" s="436">
        <v>15.19</v>
      </c>
    </row>
    <row r="13119" spans="1:3" x14ac:dyDescent="0.3">
      <c r="A13119" s="425">
        <v>54756</v>
      </c>
      <c r="B13119" s="12">
        <v>333</v>
      </c>
      <c r="C13119" s="436">
        <v>0</v>
      </c>
    </row>
    <row r="13120" spans="1:3" x14ac:dyDescent="0.3">
      <c r="A13120" s="425">
        <v>54757</v>
      </c>
      <c r="B13120" s="12">
        <v>334</v>
      </c>
      <c r="C13120" s="436">
        <v>0</v>
      </c>
    </row>
    <row r="13121" spans="1:3" x14ac:dyDescent="0.3">
      <c r="A13121" s="425">
        <v>54758</v>
      </c>
      <c r="B13121" s="12">
        <v>335</v>
      </c>
      <c r="C13121" s="436">
        <v>38.415999999999997</v>
      </c>
    </row>
    <row r="13122" spans="1:3" x14ac:dyDescent="0.3">
      <c r="A13122" s="425">
        <v>54759</v>
      </c>
      <c r="B13122" s="12">
        <v>336</v>
      </c>
      <c r="C13122" s="436">
        <v>33.026000000000003</v>
      </c>
    </row>
    <row r="13123" spans="1:3" x14ac:dyDescent="0.3">
      <c r="A13123" s="425">
        <v>54760</v>
      </c>
      <c r="B13123" s="12">
        <v>337</v>
      </c>
      <c r="C13123" s="436">
        <v>0</v>
      </c>
    </row>
    <row r="13124" spans="1:3" x14ac:dyDescent="0.3">
      <c r="A13124" s="425">
        <v>54761</v>
      </c>
      <c r="B13124" s="12">
        <v>338</v>
      </c>
      <c r="C13124" s="436">
        <v>15.875999999999999</v>
      </c>
    </row>
    <row r="13125" spans="1:3" x14ac:dyDescent="0.3">
      <c r="A13125" s="425">
        <v>54762</v>
      </c>
      <c r="B13125" s="12">
        <v>339</v>
      </c>
      <c r="C13125" s="436">
        <v>0.78400000000000003</v>
      </c>
    </row>
    <row r="13126" spans="1:3" x14ac:dyDescent="0.3">
      <c r="A13126" s="425">
        <v>54763</v>
      </c>
      <c r="B13126" s="12">
        <v>340</v>
      </c>
      <c r="C13126" s="436">
        <v>0</v>
      </c>
    </row>
    <row r="13127" spans="1:3" x14ac:dyDescent="0.3">
      <c r="A13127" s="425">
        <v>54764</v>
      </c>
      <c r="B13127" s="12">
        <v>341</v>
      </c>
      <c r="C13127" s="436">
        <v>0</v>
      </c>
    </row>
    <row r="13128" spans="1:3" x14ac:dyDescent="0.3">
      <c r="A13128" s="425">
        <v>54765</v>
      </c>
      <c r="B13128" s="12">
        <v>342</v>
      </c>
      <c r="C13128" s="436">
        <v>2.6459999999999999</v>
      </c>
    </row>
    <row r="13129" spans="1:3" x14ac:dyDescent="0.3">
      <c r="A13129" s="425">
        <v>54766</v>
      </c>
      <c r="B13129" s="12">
        <v>343</v>
      </c>
      <c r="C13129" s="436">
        <v>0</v>
      </c>
    </row>
    <row r="13130" spans="1:3" x14ac:dyDescent="0.3">
      <c r="A13130" s="425">
        <v>54767</v>
      </c>
      <c r="B13130" s="12">
        <v>344</v>
      </c>
      <c r="C13130" s="436">
        <v>33.417999999999999</v>
      </c>
    </row>
    <row r="13131" spans="1:3" x14ac:dyDescent="0.3">
      <c r="A13131" s="425">
        <v>54768</v>
      </c>
      <c r="B13131" s="12">
        <v>345</v>
      </c>
      <c r="C13131" s="436">
        <v>19.992000000000001</v>
      </c>
    </row>
    <row r="13132" spans="1:3" x14ac:dyDescent="0.3">
      <c r="A13132" s="425">
        <v>54769</v>
      </c>
      <c r="B13132" s="12">
        <v>346</v>
      </c>
      <c r="C13132" s="436">
        <v>17.248000000000001</v>
      </c>
    </row>
    <row r="13133" spans="1:3" x14ac:dyDescent="0.3">
      <c r="A13133" s="425">
        <v>54770</v>
      </c>
      <c r="B13133" s="12">
        <v>347</v>
      </c>
      <c r="C13133" s="436">
        <v>28.91</v>
      </c>
    </row>
    <row r="13134" spans="1:3" x14ac:dyDescent="0.3">
      <c r="A13134" s="425">
        <v>54771</v>
      </c>
      <c r="B13134" s="12">
        <v>348</v>
      </c>
      <c r="C13134" s="436">
        <v>0</v>
      </c>
    </row>
    <row r="13135" spans="1:3" x14ac:dyDescent="0.3">
      <c r="A13135" s="425">
        <v>54772</v>
      </c>
      <c r="B13135" s="12">
        <v>349</v>
      </c>
      <c r="C13135" s="436">
        <v>1.3720000000000001</v>
      </c>
    </row>
    <row r="13136" spans="1:3" x14ac:dyDescent="0.3">
      <c r="A13136" s="425">
        <v>54773</v>
      </c>
      <c r="B13136" s="12">
        <v>350</v>
      </c>
      <c r="C13136" s="436">
        <v>0</v>
      </c>
    </row>
    <row r="13137" spans="1:3" x14ac:dyDescent="0.3">
      <c r="A13137" s="425">
        <v>54774</v>
      </c>
      <c r="B13137" s="12">
        <v>351</v>
      </c>
      <c r="C13137" s="436">
        <v>16.757999999999999</v>
      </c>
    </row>
    <row r="13138" spans="1:3" x14ac:dyDescent="0.3">
      <c r="A13138" s="425">
        <v>54775</v>
      </c>
      <c r="B13138" s="12">
        <v>352</v>
      </c>
      <c r="C13138" s="436">
        <v>0.29399999999999998</v>
      </c>
    </row>
    <row r="13139" spans="1:3" x14ac:dyDescent="0.3">
      <c r="A13139" s="425">
        <v>54776</v>
      </c>
      <c r="B13139" s="12">
        <v>353</v>
      </c>
      <c r="C13139" s="436">
        <v>19.893999999999998</v>
      </c>
    </row>
    <row r="13140" spans="1:3" x14ac:dyDescent="0.3">
      <c r="A13140" s="425">
        <v>54777</v>
      </c>
      <c r="B13140" s="12">
        <v>354</v>
      </c>
      <c r="C13140" s="436">
        <v>0</v>
      </c>
    </row>
    <row r="13141" spans="1:3" x14ac:dyDescent="0.3">
      <c r="A13141" s="425">
        <v>54778</v>
      </c>
      <c r="B13141" s="12">
        <v>355</v>
      </c>
      <c r="C13141" s="436">
        <v>0</v>
      </c>
    </row>
    <row r="13142" spans="1:3" x14ac:dyDescent="0.3">
      <c r="A13142" s="425">
        <v>54779</v>
      </c>
      <c r="B13142" s="12">
        <v>356</v>
      </c>
      <c r="C13142" s="436">
        <v>0</v>
      </c>
    </row>
    <row r="13143" spans="1:3" x14ac:dyDescent="0.3">
      <c r="A13143" s="425">
        <v>54780</v>
      </c>
      <c r="B13143" s="12">
        <v>357</v>
      </c>
      <c r="C13143" s="436">
        <v>41.65</v>
      </c>
    </row>
    <row r="13144" spans="1:3" x14ac:dyDescent="0.3">
      <c r="A13144" s="425">
        <v>54781</v>
      </c>
      <c r="B13144" s="12">
        <v>358</v>
      </c>
      <c r="C13144" s="436">
        <v>0.78400000000000003</v>
      </c>
    </row>
    <row r="13145" spans="1:3" x14ac:dyDescent="0.3">
      <c r="A13145" s="425">
        <v>54782</v>
      </c>
      <c r="B13145" s="12">
        <v>359</v>
      </c>
      <c r="C13145" s="436">
        <v>1.274</v>
      </c>
    </row>
    <row r="13146" spans="1:3" x14ac:dyDescent="0.3">
      <c r="A13146" s="425">
        <v>54783</v>
      </c>
      <c r="B13146" s="12">
        <v>360</v>
      </c>
      <c r="C13146" s="436">
        <v>9.31</v>
      </c>
    </row>
    <row r="13147" spans="1:3" x14ac:dyDescent="0.3">
      <c r="A13147" s="425">
        <v>54784</v>
      </c>
      <c r="B13147" s="12">
        <v>361</v>
      </c>
      <c r="C13147" s="436">
        <v>17.64</v>
      </c>
    </row>
    <row r="13148" spans="1:3" x14ac:dyDescent="0.3">
      <c r="A13148" s="425">
        <v>54785</v>
      </c>
      <c r="B13148" s="12">
        <v>362</v>
      </c>
      <c r="C13148" s="436">
        <v>2.548</v>
      </c>
    </row>
    <row r="13149" spans="1:3" x14ac:dyDescent="0.3">
      <c r="A13149" s="425">
        <v>54786</v>
      </c>
      <c r="B13149" s="12">
        <v>363</v>
      </c>
      <c r="C13149" s="436">
        <v>0.58799999999999997</v>
      </c>
    </row>
    <row r="13150" spans="1:3" x14ac:dyDescent="0.3">
      <c r="A13150" s="425">
        <v>54787</v>
      </c>
      <c r="B13150" s="12">
        <v>364</v>
      </c>
      <c r="C13150" s="436">
        <v>0.49</v>
      </c>
    </row>
    <row r="13151" spans="1:3" x14ac:dyDescent="0.3">
      <c r="A13151" s="425">
        <v>54788</v>
      </c>
      <c r="B13151" s="12">
        <v>365</v>
      </c>
      <c r="C13151" s="436">
        <v>12.25</v>
      </c>
    </row>
    <row r="13152" spans="1:3" x14ac:dyDescent="0.3">
      <c r="A13152" s="425">
        <v>54789</v>
      </c>
      <c r="B13152" s="12">
        <v>1</v>
      </c>
      <c r="C13152" s="436">
        <v>5.2000000000000011</v>
      </c>
    </row>
    <row r="13153" spans="1:3" x14ac:dyDescent="0.3">
      <c r="A13153" s="425">
        <v>54790</v>
      </c>
      <c r="B13153" s="12">
        <v>2</v>
      </c>
      <c r="C13153" s="436">
        <v>1.2</v>
      </c>
    </row>
    <row r="13154" spans="1:3" x14ac:dyDescent="0.3">
      <c r="A13154" s="425">
        <v>54791</v>
      </c>
      <c r="B13154" s="12">
        <v>3</v>
      </c>
      <c r="C13154" s="436">
        <v>14.599999999999998</v>
      </c>
    </row>
    <row r="13155" spans="1:3" x14ac:dyDescent="0.3">
      <c r="A13155" s="425">
        <v>54792</v>
      </c>
      <c r="B13155" s="12">
        <v>4</v>
      </c>
      <c r="C13155" s="436">
        <v>17.599999999999994</v>
      </c>
    </row>
    <row r="13156" spans="1:3" x14ac:dyDescent="0.3">
      <c r="A13156" s="425">
        <v>54793</v>
      </c>
      <c r="B13156" s="12">
        <v>5</v>
      </c>
      <c r="C13156" s="436">
        <v>1.7999999999999998</v>
      </c>
    </row>
    <row r="13157" spans="1:3" x14ac:dyDescent="0.3">
      <c r="A13157" s="425">
        <v>54794</v>
      </c>
      <c r="B13157" s="12">
        <v>6</v>
      </c>
      <c r="C13157" s="436">
        <v>1.5999999999999999</v>
      </c>
    </row>
    <row r="13158" spans="1:3" x14ac:dyDescent="0.3">
      <c r="A13158" s="425">
        <v>54795</v>
      </c>
      <c r="B13158" s="12">
        <v>7</v>
      </c>
      <c r="C13158" s="436">
        <v>0</v>
      </c>
    </row>
    <row r="13159" spans="1:3" x14ac:dyDescent="0.3">
      <c r="A13159" s="425">
        <v>54796</v>
      </c>
      <c r="B13159" s="12">
        <v>8</v>
      </c>
      <c r="C13159" s="436">
        <v>2.8000000000000007</v>
      </c>
    </row>
    <row r="13160" spans="1:3" x14ac:dyDescent="0.3">
      <c r="A13160" s="425">
        <v>54797</v>
      </c>
      <c r="B13160" s="12">
        <v>9</v>
      </c>
      <c r="C13160" s="436">
        <v>2</v>
      </c>
    </row>
    <row r="13161" spans="1:3" x14ac:dyDescent="0.3">
      <c r="A13161" s="425">
        <v>54798</v>
      </c>
      <c r="B13161" s="12">
        <v>10</v>
      </c>
      <c r="C13161" s="436">
        <v>24.599999999999998</v>
      </c>
    </row>
    <row r="13162" spans="1:3" x14ac:dyDescent="0.3">
      <c r="A13162" s="425">
        <v>54799</v>
      </c>
      <c r="B13162" s="12">
        <v>11</v>
      </c>
      <c r="C13162" s="436">
        <v>8.8000000000000007</v>
      </c>
    </row>
    <row r="13163" spans="1:3" x14ac:dyDescent="0.3">
      <c r="A13163" s="425">
        <v>54800</v>
      </c>
      <c r="B13163" s="12">
        <v>12</v>
      </c>
      <c r="C13163" s="436">
        <v>2.1999999999999997</v>
      </c>
    </row>
    <row r="13164" spans="1:3" x14ac:dyDescent="0.3">
      <c r="A13164" s="425">
        <v>54801</v>
      </c>
      <c r="B13164" s="12">
        <v>13</v>
      </c>
      <c r="C13164" s="436">
        <v>0.2</v>
      </c>
    </row>
    <row r="13165" spans="1:3" x14ac:dyDescent="0.3">
      <c r="A13165" s="425">
        <v>54802</v>
      </c>
      <c r="B13165" s="12">
        <v>14</v>
      </c>
      <c r="C13165" s="436">
        <v>0</v>
      </c>
    </row>
    <row r="13166" spans="1:3" x14ac:dyDescent="0.3">
      <c r="A13166" s="425">
        <v>54803</v>
      </c>
      <c r="B13166" s="12">
        <v>15</v>
      </c>
      <c r="C13166" s="436">
        <v>33.40000000000002</v>
      </c>
    </row>
    <row r="13167" spans="1:3" x14ac:dyDescent="0.3">
      <c r="A13167" s="425">
        <v>54804</v>
      </c>
      <c r="B13167" s="12">
        <v>16</v>
      </c>
      <c r="C13167" s="436">
        <v>1.4</v>
      </c>
    </row>
    <row r="13168" spans="1:3" x14ac:dyDescent="0.3">
      <c r="A13168" s="425">
        <v>54805</v>
      </c>
      <c r="B13168" s="12">
        <v>17</v>
      </c>
      <c r="C13168" s="436">
        <v>19</v>
      </c>
    </row>
    <row r="13169" spans="1:3" x14ac:dyDescent="0.3">
      <c r="A13169" s="425">
        <v>54806</v>
      </c>
      <c r="B13169" s="12">
        <v>18</v>
      </c>
      <c r="C13169" s="436">
        <v>0.2</v>
      </c>
    </row>
    <row r="13170" spans="1:3" x14ac:dyDescent="0.3">
      <c r="A13170" s="425">
        <v>54807</v>
      </c>
      <c r="B13170" s="12">
        <v>19</v>
      </c>
      <c r="C13170" s="436">
        <v>0</v>
      </c>
    </row>
    <row r="13171" spans="1:3" x14ac:dyDescent="0.3">
      <c r="A13171" s="425">
        <v>54808</v>
      </c>
      <c r="B13171" s="12">
        <v>20</v>
      </c>
      <c r="C13171" s="436">
        <v>2</v>
      </c>
    </row>
    <row r="13172" spans="1:3" x14ac:dyDescent="0.3">
      <c r="A13172" s="425">
        <v>54809</v>
      </c>
      <c r="B13172" s="12">
        <v>21</v>
      </c>
      <c r="C13172" s="436">
        <v>0.8</v>
      </c>
    </row>
    <row r="13173" spans="1:3" x14ac:dyDescent="0.3">
      <c r="A13173" s="425">
        <v>54810</v>
      </c>
      <c r="B13173" s="12">
        <v>22</v>
      </c>
      <c r="C13173" s="436">
        <v>0</v>
      </c>
    </row>
    <row r="13174" spans="1:3" x14ac:dyDescent="0.3">
      <c r="A13174" s="425">
        <v>54811</v>
      </c>
      <c r="B13174" s="12">
        <v>23</v>
      </c>
      <c r="C13174" s="436">
        <v>1.5999999999999999</v>
      </c>
    </row>
    <row r="13175" spans="1:3" x14ac:dyDescent="0.3">
      <c r="A13175" s="425">
        <v>54812</v>
      </c>
      <c r="B13175" s="12">
        <v>24</v>
      </c>
      <c r="C13175" s="436">
        <v>0.2</v>
      </c>
    </row>
    <row r="13176" spans="1:3" x14ac:dyDescent="0.3">
      <c r="A13176" s="425">
        <v>54813</v>
      </c>
      <c r="B13176" s="12">
        <v>25</v>
      </c>
      <c r="C13176" s="436">
        <v>0.2</v>
      </c>
    </row>
    <row r="13177" spans="1:3" x14ac:dyDescent="0.3">
      <c r="A13177" s="425">
        <v>54814</v>
      </c>
      <c r="B13177" s="12">
        <v>26</v>
      </c>
      <c r="C13177" s="436">
        <v>0</v>
      </c>
    </row>
    <row r="13178" spans="1:3" x14ac:dyDescent="0.3">
      <c r="A13178" s="425">
        <v>54815</v>
      </c>
      <c r="B13178" s="12">
        <v>27</v>
      </c>
      <c r="C13178" s="436">
        <v>0</v>
      </c>
    </row>
    <row r="13179" spans="1:3" x14ac:dyDescent="0.3">
      <c r="A13179" s="425">
        <v>54816</v>
      </c>
      <c r="B13179" s="12">
        <v>28</v>
      </c>
      <c r="C13179" s="436">
        <v>0</v>
      </c>
    </row>
    <row r="13180" spans="1:3" x14ac:dyDescent="0.3">
      <c r="A13180" s="425">
        <v>54817</v>
      </c>
      <c r="B13180" s="12">
        <v>29</v>
      </c>
      <c r="C13180" s="436">
        <v>0</v>
      </c>
    </row>
    <row r="13181" spans="1:3" x14ac:dyDescent="0.3">
      <c r="A13181" s="425">
        <v>54818</v>
      </c>
      <c r="B13181" s="12">
        <v>30</v>
      </c>
      <c r="C13181" s="436">
        <v>1</v>
      </c>
    </row>
    <row r="13182" spans="1:3" x14ac:dyDescent="0.3">
      <c r="A13182" s="425">
        <v>54819</v>
      </c>
      <c r="B13182" s="12">
        <v>31</v>
      </c>
      <c r="C13182" s="436">
        <v>0</v>
      </c>
    </row>
    <row r="13183" spans="1:3" x14ac:dyDescent="0.3">
      <c r="A13183" s="425">
        <v>54820</v>
      </c>
      <c r="B13183" s="12">
        <v>32</v>
      </c>
      <c r="C13183" s="436">
        <v>0</v>
      </c>
    </row>
    <row r="13184" spans="1:3" x14ac:dyDescent="0.3">
      <c r="A13184" s="425">
        <v>54821</v>
      </c>
      <c r="B13184" s="12">
        <v>33</v>
      </c>
      <c r="C13184" s="436">
        <v>0</v>
      </c>
    </row>
    <row r="13185" spans="1:3" x14ac:dyDescent="0.3">
      <c r="A13185" s="425">
        <v>54822</v>
      </c>
      <c r="B13185" s="12">
        <v>34</v>
      </c>
      <c r="C13185" s="436">
        <v>0</v>
      </c>
    </row>
    <row r="13186" spans="1:3" x14ac:dyDescent="0.3">
      <c r="A13186" s="425">
        <v>54823</v>
      </c>
      <c r="B13186" s="12">
        <v>35</v>
      </c>
      <c r="C13186" s="436">
        <v>0.8</v>
      </c>
    </row>
    <row r="13187" spans="1:3" x14ac:dyDescent="0.3">
      <c r="A13187" s="425">
        <v>54824</v>
      </c>
      <c r="B13187" s="12">
        <v>36</v>
      </c>
      <c r="C13187" s="436">
        <v>0</v>
      </c>
    </row>
    <row r="13188" spans="1:3" x14ac:dyDescent="0.3">
      <c r="A13188" s="425">
        <v>54825</v>
      </c>
      <c r="B13188" s="12">
        <v>37</v>
      </c>
      <c r="C13188" s="436">
        <v>27.4</v>
      </c>
    </row>
    <row r="13189" spans="1:3" x14ac:dyDescent="0.3">
      <c r="A13189" s="425">
        <v>54826</v>
      </c>
      <c r="B13189" s="12">
        <v>38</v>
      </c>
      <c r="C13189" s="436">
        <v>7</v>
      </c>
    </row>
    <row r="13190" spans="1:3" x14ac:dyDescent="0.3">
      <c r="A13190" s="425">
        <v>54827</v>
      </c>
      <c r="B13190" s="12">
        <v>39</v>
      </c>
      <c r="C13190" s="436">
        <v>1.5999999999999999</v>
      </c>
    </row>
    <row r="13191" spans="1:3" x14ac:dyDescent="0.3">
      <c r="A13191" s="425">
        <v>54828</v>
      </c>
      <c r="B13191" s="12">
        <v>40</v>
      </c>
      <c r="C13191" s="436">
        <v>1</v>
      </c>
    </row>
    <row r="13192" spans="1:3" x14ac:dyDescent="0.3">
      <c r="A13192" s="425">
        <v>54829</v>
      </c>
      <c r="B13192" s="12">
        <v>41</v>
      </c>
      <c r="C13192" s="436">
        <v>8.0000000000000036</v>
      </c>
    </row>
    <row r="13193" spans="1:3" x14ac:dyDescent="0.3">
      <c r="A13193" s="425">
        <v>54830</v>
      </c>
      <c r="B13193" s="12">
        <v>42</v>
      </c>
      <c r="C13193" s="436">
        <v>4.2000000000000011</v>
      </c>
    </row>
    <row r="13194" spans="1:3" x14ac:dyDescent="0.3">
      <c r="A13194" s="425">
        <v>54831</v>
      </c>
      <c r="B13194" s="12">
        <v>43</v>
      </c>
      <c r="C13194" s="436">
        <v>0.2</v>
      </c>
    </row>
    <row r="13195" spans="1:3" x14ac:dyDescent="0.3">
      <c r="A13195" s="425">
        <v>54832</v>
      </c>
      <c r="B13195" s="12">
        <v>44</v>
      </c>
      <c r="C13195" s="436">
        <v>0</v>
      </c>
    </row>
    <row r="13196" spans="1:3" x14ac:dyDescent="0.3">
      <c r="A13196" s="425">
        <v>54833</v>
      </c>
      <c r="B13196" s="12">
        <v>45</v>
      </c>
      <c r="C13196" s="436">
        <v>0</v>
      </c>
    </row>
    <row r="13197" spans="1:3" x14ac:dyDescent="0.3">
      <c r="A13197" s="425">
        <v>54834</v>
      </c>
      <c r="B13197" s="12">
        <v>46</v>
      </c>
      <c r="C13197" s="436">
        <v>7.2000000000000028</v>
      </c>
    </row>
    <row r="13198" spans="1:3" x14ac:dyDescent="0.3">
      <c r="A13198" s="425">
        <v>54835</v>
      </c>
      <c r="B13198" s="12">
        <v>47</v>
      </c>
      <c r="C13198" s="436">
        <v>11.199999999999992</v>
      </c>
    </row>
    <row r="13199" spans="1:3" x14ac:dyDescent="0.3">
      <c r="A13199" s="425">
        <v>54836</v>
      </c>
      <c r="B13199" s="12">
        <v>48</v>
      </c>
      <c r="C13199" s="436">
        <v>0.2</v>
      </c>
    </row>
    <row r="13200" spans="1:3" x14ac:dyDescent="0.3">
      <c r="A13200" s="425">
        <v>54837</v>
      </c>
      <c r="B13200" s="12">
        <v>49</v>
      </c>
      <c r="C13200" s="436">
        <v>0.2</v>
      </c>
    </row>
    <row r="13201" spans="1:3" x14ac:dyDescent="0.3">
      <c r="A13201" s="425">
        <v>54838</v>
      </c>
      <c r="B13201" s="12">
        <v>50</v>
      </c>
      <c r="C13201" s="436">
        <v>4.8000000000000016</v>
      </c>
    </row>
    <row r="13202" spans="1:3" x14ac:dyDescent="0.3">
      <c r="A13202" s="425">
        <v>54839</v>
      </c>
      <c r="B13202" s="12">
        <v>51</v>
      </c>
      <c r="C13202" s="436">
        <v>20.399999999999999</v>
      </c>
    </row>
    <row r="13203" spans="1:3" x14ac:dyDescent="0.3">
      <c r="A13203" s="425">
        <v>54840</v>
      </c>
      <c r="B13203" s="12">
        <v>52</v>
      </c>
      <c r="C13203" s="436">
        <v>14.199999999999998</v>
      </c>
    </row>
    <row r="13204" spans="1:3" x14ac:dyDescent="0.3">
      <c r="A13204" s="425">
        <v>54841</v>
      </c>
      <c r="B13204" s="12">
        <v>53</v>
      </c>
      <c r="C13204" s="436">
        <v>8.0000000000000018</v>
      </c>
    </row>
    <row r="13205" spans="1:3" x14ac:dyDescent="0.3">
      <c r="A13205" s="425">
        <v>54842</v>
      </c>
      <c r="B13205" s="12">
        <v>54</v>
      </c>
      <c r="C13205" s="436">
        <v>0.4</v>
      </c>
    </row>
    <row r="13206" spans="1:3" x14ac:dyDescent="0.3">
      <c r="A13206" s="425">
        <v>54843</v>
      </c>
      <c r="B13206" s="12">
        <v>55</v>
      </c>
      <c r="C13206" s="436">
        <v>0.8</v>
      </c>
    </row>
    <row r="13207" spans="1:3" x14ac:dyDescent="0.3">
      <c r="A13207" s="425">
        <v>54844</v>
      </c>
      <c r="B13207" s="12">
        <v>56</v>
      </c>
      <c r="C13207" s="436">
        <v>0</v>
      </c>
    </row>
    <row r="13208" spans="1:3" x14ac:dyDescent="0.3">
      <c r="A13208" s="425">
        <v>54845</v>
      </c>
      <c r="B13208" s="12">
        <v>57</v>
      </c>
      <c r="C13208" s="436">
        <v>0</v>
      </c>
    </row>
    <row r="13209" spans="1:3" x14ac:dyDescent="0.3">
      <c r="A13209" s="425">
        <v>54846</v>
      </c>
      <c r="B13209" s="12">
        <v>58</v>
      </c>
      <c r="C13209" s="436">
        <v>1.4</v>
      </c>
    </row>
    <row r="13210" spans="1:3" x14ac:dyDescent="0.3">
      <c r="A13210" s="425">
        <v>54847</v>
      </c>
      <c r="B13210" s="12">
        <v>59</v>
      </c>
      <c r="C13210" s="436">
        <v>2</v>
      </c>
    </row>
    <row r="13211" spans="1:3" x14ac:dyDescent="0.3">
      <c r="A13211" s="425">
        <v>54848</v>
      </c>
      <c r="B13211" s="12">
        <v>60</v>
      </c>
      <c r="C13211" s="436">
        <v>1.8000000000000003</v>
      </c>
    </row>
    <row r="13212" spans="1:3" x14ac:dyDescent="0.3">
      <c r="A13212" s="425">
        <v>54849</v>
      </c>
      <c r="B13212" s="12">
        <v>61</v>
      </c>
      <c r="C13212" s="436">
        <v>1.8</v>
      </c>
    </row>
    <row r="13213" spans="1:3" x14ac:dyDescent="0.3">
      <c r="A13213" s="425">
        <v>54850</v>
      </c>
      <c r="B13213" s="12">
        <v>62</v>
      </c>
      <c r="C13213" s="436">
        <v>7.4000000000000021</v>
      </c>
    </row>
    <row r="13214" spans="1:3" x14ac:dyDescent="0.3">
      <c r="A13214" s="425">
        <v>54851</v>
      </c>
      <c r="B13214" s="12">
        <v>63</v>
      </c>
      <c r="C13214" s="436">
        <v>0</v>
      </c>
    </row>
    <row r="13215" spans="1:3" x14ac:dyDescent="0.3">
      <c r="A13215" s="425">
        <v>54852</v>
      </c>
      <c r="B13215" s="12">
        <v>64</v>
      </c>
      <c r="C13215" s="436">
        <v>20.199999999999996</v>
      </c>
    </row>
    <row r="13216" spans="1:3" x14ac:dyDescent="0.3">
      <c r="A13216" s="425">
        <v>54853</v>
      </c>
      <c r="B13216" s="12">
        <v>65</v>
      </c>
      <c r="C13216" s="436">
        <v>0.4</v>
      </c>
    </row>
    <row r="13217" spans="1:3" x14ac:dyDescent="0.3">
      <c r="A13217" s="425">
        <v>54854</v>
      </c>
      <c r="B13217" s="12">
        <v>66</v>
      </c>
      <c r="C13217" s="436">
        <v>12.799999999999994</v>
      </c>
    </row>
    <row r="13218" spans="1:3" x14ac:dyDescent="0.3">
      <c r="A13218" s="425">
        <v>54855</v>
      </c>
      <c r="B13218" s="12">
        <v>67</v>
      </c>
      <c r="C13218" s="436">
        <v>3.8000000000000007</v>
      </c>
    </row>
    <row r="13219" spans="1:3" x14ac:dyDescent="0.3">
      <c r="A13219" s="425">
        <v>54856</v>
      </c>
      <c r="B13219" s="12">
        <v>68</v>
      </c>
      <c r="C13219" s="436">
        <v>4.8000000000000007</v>
      </c>
    </row>
    <row r="13220" spans="1:3" x14ac:dyDescent="0.3">
      <c r="A13220" s="425">
        <v>54857</v>
      </c>
      <c r="B13220" s="12">
        <v>69</v>
      </c>
      <c r="C13220" s="436">
        <v>0.2</v>
      </c>
    </row>
    <row r="13221" spans="1:3" x14ac:dyDescent="0.3">
      <c r="A13221" s="425">
        <v>54858</v>
      </c>
      <c r="B13221" s="12">
        <v>70</v>
      </c>
      <c r="C13221" s="436">
        <v>22.799999999999997</v>
      </c>
    </row>
    <row r="13222" spans="1:3" x14ac:dyDescent="0.3">
      <c r="A13222" s="425">
        <v>54859</v>
      </c>
      <c r="B13222" s="12">
        <v>71</v>
      </c>
      <c r="C13222" s="436">
        <v>1.5999999999999999</v>
      </c>
    </row>
    <row r="13223" spans="1:3" x14ac:dyDescent="0.3">
      <c r="A13223" s="425">
        <v>54860</v>
      </c>
      <c r="B13223" s="12">
        <v>72</v>
      </c>
      <c r="C13223" s="436">
        <v>4.8</v>
      </c>
    </row>
    <row r="13224" spans="1:3" x14ac:dyDescent="0.3">
      <c r="A13224" s="425">
        <v>54861</v>
      </c>
      <c r="B13224" s="12">
        <v>73</v>
      </c>
      <c r="C13224" s="436">
        <v>6.6000000000000023</v>
      </c>
    </row>
    <row r="13225" spans="1:3" x14ac:dyDescent="0.3">
      <c r="A13225" s="425">
        <v>54862</v>
      </c>
      <c r="B13225" s="12">
        <v>74</v>
      </c>
      <c r="C13225" s="436">
        <v>0</v>
      </c>
    </row>
    <row r="13226" spans="1:3" x14ac:dyDescent="0.3">
      <c r="A13226" s="425">
        <v>54863</v>
      </c>
      <c r="B13226" s="12">
        <v>75</v>
      </c>
      <c r="C13226" s="436">
        <v>1.5999999999999999</v>
      </c>
    </row>
    <row r="13227" spans="1:3" x14ac:dyDescent="0.3">
      <c r="A13227" s="425">
        <v>54864</v>
      </c>
      <c r="B13227" s="12">
        <v>76</v>
      </c>
      <c r="C13227" s="436">
        <v>17.8</v>
      </c>
    </row>
    <row r="13228" spans="1:3" x14ac:dyDescent="0.3">
      <c r="A13228" s="425">
        <v>54865</v>
      </c>
      <c r="B13228" s="12">
        <v>77</v>
      </c>
      <c r="C13228" s="436">
        <v>0</v>
      </c>
    </row>
    <row r="13229" spans="1:3" x14ac:dyDescent="0.3">
      <c r="A13229" s="425">
        <v>54866</v>
      </c>
      <c r="B13229" s="12">
        <v>78</v>
      </c>
      <c r="C13229" s="436">
        <v>0</v>
      </c>
    </row>
    <row r="13230" spans="1:3" x14ac:dyDescent="0.3">
      <c r="A13230" s="425">
        <v>54867</v>
      </c>
      <c r="B13230" s="12">
        <v>79</v>
      </c>
      <c r="C13230" s="436">
        <v>0.8</v>
      </c>
    </row>
    <row r="13231" spans="1:3" x14ac:dyDescent="0.3">
      <c r="A13231" s="425">
        <v>54868</v>
      </c>
      <c r="B13231" s="12">
        <v>80</v>
      </c>
      <c r="C13231" s="436">
        <v>7.2000000000000028</v>
      </c>
    </row>
    <row r="13232" spans="1:3" x14ac:dyDescent="0.3">
      <c r="A13232" s="425">
        <v>54869</v>
      </c>
      <c r="B13232" s="12">
        <v>81</v>
      </c>
      <c r="C13232" s="436">
        <v>16.999999999999996</v>
      </c>
    </row>
    <row r="13233" spans="1:3" x14ac:dyDescent="0.3">
      <c r="A13233" s="425">
        <v>54870</v>
      </c>
      <c r="B13233" s="12">
        <v>82</v>
      </c>
      <c r="C13233" s="436">
        <v>0.2</v>
      </c>
    </row>
    <row r="13234" spans="1:3" x14ac:dyDescent="0.3">
      <c r="A13234" s="425">
        <v>54871</v>
      </c>
      <c r="B13234" s="12">
        <v>83</v>
      </c>
      <c r="C13234" s="436">
        <v>0</v>
      </c>
    </row>
    <row r="13235" spans="1:3" x14ac:dyDescent="0.3">
      <c r="A13235" s="425">
        <v>54872</v>
      </c>
      <c r="B13235" s="12">
        <v>84</v>
      </c>
      <c r="C13235" s="436">
        <v>31.599999999999994</v>
      </c>
    </row>
    <row r="13236" spans="1:3" x14ac:dyDescent="0.3">
      <c r="A13236" s="425">
        <v>54873</v>
      </c>
      <c r="B13236" s="12">
        <v>85</v>
      </c>
      <c r="C13236" s="436">
        <v>0.4</v>
      </c>
    </row>
    <row r="13237" spans="1:3" x14ac:dyDescent="0.3">
      <c r="A13237" s="425">
        <v>54874</v>
      </c>
      <c r="B13237" s="12">
        <v>86</v>
      </c>
      <c r="C13237" s="436">
        <v>27.2</v>
      </c>
    </row>
    <row r="13238" spans="1:3" x14ac:dyDescent="0.3">
      <c r="A13238" s="425">
        <v>54875</v>
      </c>
      <c r="B13238" s="12">
        <v>87</v>
      </c>
      <c r="C13238" s="436">
        <v>1.8</v>
      </c>
    </row>
    <row r="13239" spans="1:3" x14ac:dyDescent="0.3">
      <c r="A13239" s="425">
        <v>54876</v>
      </c>
      <c r="B13239" s="12">
        <v>88</v>
      </c>
      <c r="C13239" s="436">
        <v>0.2</v>
      </c>
    </row>
    <row r="13240" spans="1:3" x14ac:dyDescent="0.3">
      <c r="A13240" s="425">
        <v>54877</v>
      </c>
      <c r="B13240" s="12">
        <v>89</v>
      </c>
      <c r="C13240" s="436">
        <v>0.60000000000000009</v>
      </c>
    </row>
    <row r="13241" spans="1:3" x14ac:dyDescent="0.3">
      <c r="A13241" s="425">
        <v>54878</v>
      </c>
      <c r="B13241" s="12">
        <v>90</v>
      </c>
      <c r="C13241" s="436">
        <v>0</v>
      </c>
    </row>
    <row r="13242" spans="1:3" x14ac:dyDescent="0.3">
      <c r="A13242" s="425">
        <v>54879</v>
      </c>
      <c r="B13242" s="12">
        <v>91</v>
      </c>
      <c r="C13242" s="436">
        <v>0</v>
      </c>
    </row>
    <row r="13243" spans="1:3" x14ac:dyDescent="0.3">
      <c r="A13243" s="425">
        <v>54880</v>
      </c>
      <c r="B13243" s="12">
        <v>92</v>
      </c>
      <c r="C13243" s="436">
        <v>0.60000000000000009</v>
      </c>
    </row>
    <row r="13244" spans="1:3" x14ac:dyDescent="0.3">
      <c r="A13244" s="425">
        <v>54881</v>
      </c>
      <c r="B13244" s="12">
        <v>93</v>
      </c>
      <c r="C13244" s="436">
        <v>7.6000000000000014</v>
      </c>
    </row>
    <row r="13245" spans="1:3" x14ac:dyDescent="0.3">
      <c r="A13245" s="425">
        <v>54882</v>
      </c>
      <c r="B13245" s="12">
        <v>94</v>
      </c>
      <c r="C13245" s="436">
        <v>8.2000000000000011</v>
      </c>
    </row>
    <row r="13246" spans="1:3" x14ac:dyDescent="0.3">
      <c r="A13246" s="425">
        <v>54883</v>
      </c>
      <c r="B13246" s="12">
        <v>95</v>
      </c>
      <c r="C13246" s="436">
        <v>2.6000000000000005</v>
      </c>
    </row>
    <row r="13247" spans="1:3" x14ac:dyDescent="0.3">
      <c r="A13247" s="425">
        <v>54884</v>
      </c>
      <c r="B13247" s="12">
        <v>96</v>
      </c>
      <c r="C13247" s="436">
        <v>74.800000000000082</v>
      </c>
    </row>
    <row r="13248" spans="1:3" x14ac:dyDescent="0.3">
      <c r="A13248" s="425">
        <v>54885</v>
      </c>
      <c r="B13248" s="12">
        <v>97</v>
      </c>
      <c r="C13248" s="436">
        <v>3</v>
      </c>
    </row>
    <row r="13249" spans="1:3" x14ac:dyDescent="0.3">
      <c r="A13249" s="425">
        <v>54886</v>
      </c>
      <c r="B13249" s="12">
        <v>98</v>
      </c>
      <c r="C13249" s="436">
        <v>1.4</v>
      </c>
    </row>
    <row r="13250" spans="1:3" x14ac:dyDescent="0.3">
      <c r="A13250" s="425">
        <v>54887</v>
      </c>
      <c r="B13250" s="12">
        <v>99</v>
      </c>
      <c r="C13250" s="436">
        <v>0.2</v>
      </c>
    </row>
    <row r="13251" spans="1:3" x14ac:dyDescent="0.3">
      <c r="A13251" s="425">
        <v>54888</v>
      </c>
      <c r="B13251" s="12">
        <v>100</v>
      </c>
      <c r="C13251" s="436">
        <v>0</v>
      </c>
    </row>
    <row r="13252" spans="1:3" x14ac:dyDescent="0.3">
      <c r="A13252" s="425">
        <v>54889</v>
      </c>
      <c r="B13252" s="12">
        <v>101</v>
      </c>
      <c r="C13252" s="436">
        <v>0</v>
      </c>
    </row>
    <row r="13253" spans="1:3" x14ac:dyDescent="0.3">
      <c r="A13253" s="425">
        <v>54890</v>
      </c>
      <c r="B13253" s="12">
        <v>102</v>
      </c>
      <c r="C13253" s="436">
        <v>0.2</v>
      </c>
    </row>
    <row r="13254" spans="1:3" x14ac:dyDescent="0.3">
      <c r="A13254" s="425">
        <v>54891</v>
      </c>
      <c r="B13254" s="12">
        <v>103</v>
      </c>
      <c r="C13254" s="436">
        <v>0.4</v>
      </c>
    </row>
    <row r="13255" spans="1:3" x14ac:dyDescent="0.3">
      <c r="A13255" s="425">
        <v>54892</v>
      </c>
      <c r="B13255" s="12">
        <v>104</v>
      </c>
      <c r="C13255" s="436">
        <v>0</v>
      </c>
    </row>
    <row r="13256" spans="1:3" x14ac:dyDescent="0.3">
      <c r="A13256" s="425">
        <v>54893</v>
      </c>
      <c r="B13256" s="12">
        <v>105</v>
      </c>
      <c r="C13256" s="436">
        <v>56.999999999999986</v>
      </c>
    </row>
    <row r="13257" spans="1:3" x14ac:dyDescent="0.3">
      <c r="A13257" s="425">
        <v>54894</v>
      </c>
      <c r="B13257" s="12">
        <v>106</v>
      </c>
      <c r="C13257" s="436">
        <v>5.0000000000000018</v>
      </c>
    </row>
    <row r="13258" spans="1:3" x14ac:dyDescent="0.3">
      <c r="A13258" s="425">
        <v>54895</v>
      </c>
      <c r="B13258" s="12">
        <v>107</v>
      </c>
      <c r="C13258" s="436">
        <v>14.799999999999999</v>
      </c>
    </row>
    <row r="13259" spans="1:3" x14ac:dyDescent="0.3">
      <c r="A13259" s="425">
        <v>54896</v>
      </c>
      <c r="B13259" s="12">
        <v>108</v>
      </c>
      <c r="C13259" s="436">
        <v>1.2</v>
      </c>
    </row>
    <row r="13260" spans="1:3" x14ac:dyDescent="0.3">
      <c r="A13260" s="425">
        <v>54897</v>
      </c>
      <c r="B13260" s="12">
        <v>109</v>
      </c>
      <c r="C13260" s="436">
        <v>1.2</v>
      </c>
    </row>
    <row r="13261" spans="1:3" x14ac:dyDescent="0.3">
      <c r="A13261" s="425">
        <v>54898</v>
      </c>
      <c r="B13261" s="12">
        <v>110</v>
      </c>
      <c r="C13261" s="436">
        <v>0</v>
      </c>
    </row>
    <row r="13262" spans="1:3" x14ac:dyDescent="0.3">
      <c r="A13262" s="425">
        <v>54899</v>
      </c>
      <c r="B13262" s="12">
        <v>111</v>
      </c>
      <c r="C13262" s="436">
        <v>0</v>
      </c>
    </row>
    <row r="13263" spans="1:3" x14ac:dyDescent="0.3">
      <c r="A13263" s="425">
        <v>54900</v>
      </c>
      <c r="B13263" s="12">
        <v>112</v>
      </c>
      <c r="C13263" s="436">
        <v>5.0000000000000018</v>
      </c>
    </row>
    <row r="13264" spans="1:3" x14ac:dyDescent="0.3">
      <c r="A13264" s="425">
        <v>54901</v>
      </c>
      <c r="B13264" s="12">
        <v>113</v>
      </c>
      <c r="C13264" s="436">
        <v>1.5999999999999999</v>
      </c>
    </row>
    <row r="13265" spans="1:3" x14ac:dyDescent="0.3">
      <c r="A13265" s="425">
        <v>54902</v>
      </c>
      <c r="B13265" s="12">
        <v>114</v>
      </c>
      <c r="C13265" s="436">
        <v>12.399999999999995</v>
      </c>
    </row>
    <row r="13266" spans="1:3" x14ac:dyDescent="0.3">
      <c r="A13266" s="425">
        <v>54903</v>
      </c>
      <c r="B13266" s="12">
        <v>115</v>
      </c>
      <c r="C13266" s="436">
        <v>16.199999999999996</v>
      </c>
    </row>
    <row r="13267" spans="1:3" x14ac:dyDescent="0.3">
      <c r="A13267" s="425">
        <v>54904</v>
      </c>
      <c r="B13267" s="12">
        <v>116</v>
      </c>
      <c r="C13267" s="436">
        <v>7.0000000000000036</v>
      </c>
    </row>
    <row r="13268" spans="1:3" x14ac:dyDescent="0.3">
      <c r="A13268" s="425">
        <v>54905</v>
      </c>
      <c r="B13268" s="12">
        <v>117</v>
      </c>
      <c r="C13268" s="436">
        <v>1</v>
      </c>
    </row>
    <row r="13269" spans="1:3" x14ac:dyDescent="0.3">
      <c r="A13269" s="425">
        <v>54906</v>
      </c>
      <c r="B13269" s="12">
        <v>118</v>
      </c>
      <c r="C13269" s="436">
        <v>0</v>
      </c>
    </row>
    <row r="13270" spans="1:3" x14ac:dyDescent="0.3">
      <c r="A13270" s="425">
        <v>54907</v>
      </c>
      <c r="B13270" s="12">
        <v>119</v>
      </c>
      <c r="C13270" s="436">
        <v>0.60000000000000009</v>
      </c>
    </row>
    <row r="13271" spans="1:3" x14ac:dyDescent="0.3">
      <c r="A13271" s="425">
        <v>54908</v>
      </c>
      <c r="B13271" s="12">
        <v>120</v>
      </c>
      <c r="C13271" s="436">
        <v>0</v>
      </c>
    </row>
    <row r="13272" spans="1:3" x14ac:dyDescent="0.3">
      <c r="A13272" s="425">
        <v>54909</v>
      </c>
      <c r="B13272" s="12">
        <v>121</v>
      </c>
      <c r="C13272" s="436">
        <v>38.800000000000026</v>
      </c>
    </row>
    <row r="13273" spans="1:3" x14ac:dyDescent="0.3">
      <c r="A13273" s="425">
        <v>54910</v>
      </c>
      <c r="B13273" s="12">
        <v>122</v>
      </c>
      <c r="C13273" s="436">
        <v>4.8000000000000007</v>
      </c>
    </row>
    <row r="13274" spans="1:3" x14ac:dyDescent="0.3">
      <c r="A13274" s="425">
        <v>54911</v>
      </c>
      <c r="B13274" s="12">
        <v>123</v>
      </c>
      <c r="C13274" s="436">
        <v>1.4</v>
      </c>
    </row>
    <row r="13275" spans="1:3" x14ac:dyDescent="0.3">
      <c r="A13275" s="425">
        <v>54912</v>
      </c>
      <c r="B13275" s="12">
        <v>124</v>
      </c>
      <c r="C13275" s="436">
        <v>1.8</v>
      </c>
    </row>
    <row r="13276" spans="1:3" x14ac:dyDescent="0.3">
      <c r="A13276" s="425">
        <v>54913</v>
      </c>
      <c r="B13276" s="12">
        <v>125</v>
      </c>
      <c r="C13276" s="436">
        <v>7.6</v>
      </c>
    </row>
    <row r="13277" spans="1:3" x14ac:dyDescent="0.3">
      <c r="A13277" s="425">
        <v>54914</v>
      </c>
      <c r="B13277" s="12">
        <v>126</v>
      </c>
      <c r="C13277" s="436">
        <v>1.4</v>
      </c>
    </row>
    <row r="13278" spans="1:3" x14ac:dyDescent="0.3">
      <c r="A13278" s="425">
        <v>54915</v>
      </c>
      <c r="B13278" s="12">
        <v>127</v>
      </c>
      <c r="C13278" s="436">
        <v>0</v>
      </c>
    </row>
    <row r="13279" spans="1:3" x14ac:dyDescent="0.3">
      <c r="A13279" s="425">
        <v>54916</v>
      </c>
      <c r="B13279" s="12">
        <v>128</v>
      </c>
      <c r="C13279" s="436">
        <v>26.599999999999991</v>
      </c>
    </row>
    <row r="13280" spans="1:3" x14ac:dyDescent="0.3">
      <c r="A13280" s="425">
        <v>54917</v>
      </c>
      <c r="B13280" s="12">
        <v>129</v>
      </c>
      <c r="C13280" s="436">
        <v>0.2</v>
      </c>
    </row>
    <row r="13281" spans="1:3" x14ac:dyDescent="0.3">
      <c r="A13281" s="425">
        <v>54918</v>
      </c>
      <c r="B13281" s="12">
        <v>130</v>
      </c>
      <c r="C13281" s="436">
        <v>22.200000000000003</v>
      </c>
    </row>
    <row r="13282" spans="1:3" x14ac:dyDescent="0.3">
      <c r="A13282" s="425">
        <v>54919</v>
      </c>
      <c r="B13282" s="12">
        <v>131</v>
      </c>
      <c r="C13282" s="436">
        <v>8.0000000000000018</v>
      </c>
    </row>
    <row r="13283" spans="1:3" x14ac:dyDescent="0.3">
      <c r="A13283" s="425">
        <v>54920</v>
      </c>
      <c r="B13283" s="12">
        <v>132</v>
      </c>
      <c r="C13283" s="436">
        <v>0.4</v>
      </c>
    </row>
    <row r="13284" spans="1:3" x14ac:dyDescent="0.3">
      <c r="A13284" s="425">
        <v>54921</v>
      </c>
      <c r="B13284" s="12">
        <v>133</v>
      </c>
      <c r="C13284" s="436">
        <v>23</v>
      </c>
    </row>
    <row r="13285" spans="1:3" x14ac:dyDescent="0.3">
      <c r="A13285" s="425">
        <v>54922</v>
      </c>
      <c r="B13285" s="12">
        <v>134</v>
      </c>
      <c r="C13285" s="436">
        <v>1.2</v>
      </c>
    </row>
    <row r="13286" spans="1:3" x14ac:dyDescent="0.3">
      <c r="A13286" s="425">
        <v>54923</v>
      </c>
      <c r="B13286" s="12">
        <v>135</v>
      </c>
      <c r="C13286" s="436">
        <v>0.4</v>
      </c>
    </row>
    <row r="13287" spans="1:3" x14ac:dyDescent="0.3">
      <c r="A13287" s="425">
        <v>54924</v>
      </c>
      <c r="B13287" s="12">
        <v>136</v>
      </c>
      <c r="C13287" s="436">
        <v>0</v>
      </c>
    </row>
    <row r="13288" spans="1:3" x14ac:dyDescent="0.3">
      <c r="A13288" s="425">
        <v>54925</v>
      </c>
      <c r="B13288" s="12">
        <v>137</v>
      </c>
      <c r="C13288" s="436">
        <v>0</v>
      </c>
    </row>
    <row r="13289" spans="1:3" x14ac:dyDescent="0.3">
      <c r="A13289" s="425">
        <v>54926</v>
      </c>
      <c r="B13289" s="12">
        <v>138</v>
      </c>
      <c r="C13289" s="436">
        <v>0</v>
      </c>
    </row>
    <row r="13290" spans="1:3" x14ac:dyDescent="0.3">
      <c r="A13290" s="425">
        <v>54927</v>
      </c>
      <c r="B13290" s="12">
        <v>139</v>
      </c>
      <c r="C13290" s="436">
        <v>20.799999999999994</v>
      </c>
    </row>
    <row r="13291" spans="1:3" x14ac:dyDescent="0.3">
      <c r="A13291" s="425">
        <v>54928</v>
      </c>
      <c r="B13291" s="12">
        <v>140</v>
      </c>
      <c r="C13291" s="436">
        <v>0.60000000000000009</v>
      </c>
    </row>
    <row r="13292" spans="1:3" x14ac:dyDescent="0.3">
      <c r="A13292" s="425">
        <v>54929</v>
      </c>
      <c r="B13292" s="12">
        <v>141</v>
      </c>
      <c r="C13292" s="436">
        <v>0.2</v>
      </c>
    </row>
    <row r="13293" spans="1:3" x14ac:dyDescent="0.3">
      <c r="A13293" s="425">
        <v>54930</v>
      </c>
      <c r="B13293" s="12">
        <v>142</v>
      </c>
      <c r="C13293" s="436">
        <v>0</v>
      </c>
    </row>
    <row r="13294" spans="1:3" x14ac:dyDescent="0.3">
      <c r="A13294" s="425">
        <v>54931</v>
      </c>
      <c r="B13294" s="12">
        <v>143</v>
      </c>
      <c r="C13294" s="436">
        <v>0</v>
      </c>
    </row>
    <row r="13295" spans="1:3" x14ac:dyDescent="0.3">
      <c r="A13295" s="425">
        <v>54932</v>
      </c>
      <c r="B13295" s="12">
        <v>144</v>
      </c>
      <c r="C13295" s="436">
        <v>0</v>
      </c>
    </row>
    <row r="13296" spans="1:3" x14ac:dyDescent="0.3">
      <c r="A13296" s="425">
        <v>54933</v>
      </c>
      <c r="B13296" s="12">
        <v>145</v>
      </c>
      <c r="C13296" s="436">
        <v>13.399999999999995</v>
      </c>
    </row>
    <row r="13297" spans="1:3" x14ac:dyDescent="0.3">
      <c r="A13297" s="425">
        <v>54934</v>
      </c>
      <c r="B13297" s="12">
        <v>146</v>
      </c>
      <c r="C13297" s="436">
        <v>28.199999999999996</v>
      </c>
    </row>
    <row r="13298" spans="1:3" x14ac:dyDescent="0.3">
      <c r="A13298" s="425">
        <v>54935</v>
      </c>
      <c r="B13298" s="12">
        <v>147</v>
      </c>
      <c r="C13298" s="436">
        <v>18.600000000000001</v>
      </c>
    </row>
    <row r="13299" spans="1:3" x14ac:dyDescent="0.3">
      <c r="A13299" s="425">
        <v>54936</v>
      </c>
      <c r="B13299" s="12">
        <v>148</v>
      </c>
      <c r="C13299" s="436">
        <v>6.6000000000000032</v>
      </c>
    </row>
    <row r="13300" spans="1:3" x14ac:dyDescent="0.3">
      <c r="A13300" s="425">
        <v>54937</v>
      </c>
      <c r="B13300" s="12">
        <v>149</v>
      </c>
      <c r="C13300" s="436">
        <v>0</v>
      </c>
    </row>
    <row r="13301" spans="1:3" x14ac:dyDescent="0.3">
      <c r="A13301" s="425">
        <v>54938</v>
      </c>
      <c r="B13301" s="12">
        <v>150</v>
      </c>
      <c r="C13301" s="436">
        <v>0</v>
      </c>
    </row>
    <row r="13302" spans="1:3" x14ac:dyDescent="0.3">
      <c r="A13302" s="425">
        <v>54939</v>
      </c>
      <c r="B13302" s="12">
        <v>151</v>
      </c>
      <c r="C13302" s="436">
        <v>24.399999999999991</v>
      </c>
    </row>
    <row r="13303" spans="1:3" x14ac:dyDescent="0.3">
      <c r="A13303" s="425">
        <v>54940</v>
      </c>
      <c r="B13303" s="12">
        <v>152</v>
      </c>
      <c r="C13303" s="436">
        <v>29.199999999999985</v>
      </c>
    </row>
    <row r="13304" spans="1:3" x14ac:dyDescent="0.3">
      <c r="A13304" s="425">
        <v>54941</v>
      </c>
      <c r="B13304" s="12">
        <v>153</v>
      </c>
      <c r="C13304" s="436">
        <v>6.4000000000000012</v>
      </c>
    </row>
    <row r="13305" spans="1:3" x14ac:dyDescent="0.3">
      <c r="A13305" s="425">
        <v>54942</v>
      </c>
      <c r="B13305" s="12">
        <v>154</v>
      </c>
      <c r="C13305" s="436">
        <v>0</v>
      </c>
    </row>
    <row r="13306" spans="1:3" x14ac:dyDescent="0.3">
      <c r="A13306" s="425">
        <v>54943</v>
      </c>
      <c r="B13306" s="12">
        <v>155</v>
      </c>
      <c r="C13306" s="436">
        <v>0.2</v>
      </c>
    </row>
    <row r="13307" spans="1:3" x14ac:dyDescent="0.3">
      <c r="A13307" s="425">
        <v>54944</v>
      </c>
      <c r="B13307" s="12">
        <v>156</v>
      </c>
      <c r="C13307" s="436">
        <v>0</v>
      </c>
    </row>
    <row r="13308" spans="1:3" x14ac:dyDescent="0.3">
      <c r="A13308" s="425">
        <v>54945</v>
      </c>
      <c r="B13308" s="12">
        <v>157</v>
      </c>
      <c r="C13308" s="436">
        <v>18.600000000000001</v>
      </c>
    </row>
    <row r="13309" spans="1:3" x14ac:dyDescent="0.3">
      <c r="A13309" s="425">
        <v>54946</v>
      </c>
      <c r="B13309" s="12">
        <v>158</v>
      </c>
      <c r="C13309" s="436">
        <v>8.9999999999999982</v>
      </c>
    </row>
    <row r="13310" spans="1:3" x14ac:dyDescent="0.3">
      <c r="A13310" s="425">
        <v>54947</v>
      </c>
      <c r="B13310" s="12">
        <v>159</v>
      </c>
      <c r="C13310" s="436">
        <v>59.8</v>
      </c>
    </row>
    <row r="13311" spans="1:3" x14ac:dyDescent="0.3">
      <c r="A13311" s="425">
        <v>54948</v>
      </c>
      <c r="B13311" s="12">
        <v>160</v>
      </c>
      <c r="C13311" s="436">
        <v>6.6000000000000005</v>
      </c>
    </row>
    <row r="13312" spans="1:3" x14ac:dyDescent="0.3">
      <c r="A13312" s="425">
        <v>54949</v>
      </c>
      <c r="B13312" s="12">
        <v>161</v>
      </c>
      <c r="C13312" s="436">
        <v>0</v>
      </c>
    </row>
    <row r="13313" spans="1:3" x14ac:dyDescent="0.3">
      <c r="A13313" s="425">
        <v>54950</v>
      </c>
      <c r="B13313" s="12">
        <v>162</v>
      </c>
      <c r="C13313" s="436">
        <v>7.6000000000000014</v>
      </c>
    </row>
    <row r="13314" spans="1:3" x14ac:dyDescent="0.3">
      <c r="A13314" s="425">
        <v>54951</v>
      </c>
      <c r="B13314" s="12">
        <v>163</v>
      </c>
      <c r="C13314" s="436">
        <v>30.999999999999996</v>
      </c>
    </row>
    <row r="13315" spans="1:3" x14ac:dyDescent="0.3">
      <c r="A13315" s="425">
        <v>54952</v>
      </c>
      <c r="B13315" s="12">
        <v>164</v>
      </c>
      <c r="C13315" s="436">
        <v>23.199999999999996</v>
      </c>
    </row>
    <row r="13316" spans="1:3" x14ac:dyDescent="0.3">
      <c r="A13316" s="425">
        <v>54953</v>
      </c>
      <c r="B13316" s="12">
        <v>165</v>
      </c>
      <c r="C13316" s="436">
        <v>14.399999999999999</v>
      </c>
    </row>
    <row r="13317" spans="1:3" x14ac:dyDescent="0.3">
      <c r="A13317" s="425">
        <v>54954</v>
      </c>
      <c r="B13317" s="12">
        <v>166</v>
      </c>
      <c r="C13317" s="436">
        <v>47.599999999999994</v>
      </c>
    </row>
    <row r="13318" spans="1:3" x14ac:dyDescent="0.3">
      <c r="A13318" s="425">
        <v>54955</v>
      </c>
      <c r="B13318" s="12">
        <v>167</v>
      </c>
      <c r="C13318" s="436">
        <v>9.8000000000000007</v>
      </c>
    </row>
    <row r="13319" spans="1:3" x14ac:dyDescent="0.3">
      <c r="A13319" s="425">
        <v>54956</v>
      </c>
      <c r="B13319" s="12">
        <v>168</v>
      </c>
      <c r="C13319" s="436">
        <v>0</v>
      </c>
    </row>
    <row r="13320" spans="1:3" x14ac:dyDescent="0.3">
      <c r="A13320" s="425">
        <v>54957</v>
      </c>
      <c r="B13320" s="12">
        <v>169</v>
      </c>
      <c r="C13320" s="436">
        <v>0</v>
      </c>
    </row>
    <row r="13321" spans="1:3" x14ac:dyDescent="0.3">
      <c r="A13321" s="425">
        <v>54958</v>
      </c>
      <c r="B13321" s="12">
        <v>170</v>
      </c>
      <c r="C13321" s="436">
        <v>0</v>
      </c>
    </row>
    <row r="13322" spans="1:3" x14ac:dyDescent="0.3">
      <c r="A13322" s="425">
        <v>54959</v>
      </c>
      <c r="B13322" s="12">
        <v>171</v>
      </c>
      <c r="C13322" s="436">
        <v>3.6000000000000005</v>
      </c>
    </row>
    <row r="13323" spans="1:3" x14ac:dyDescent="0.3">
      <c r="A13323" s="425">
        <v>54960</v>
      </c>
      <c r="B13323" s="12">
        <v>172</v>
      </c>
      <c r="C13323" s="436">
        <v>3.4000000000000008</v>
      </c>
    </row>
    <row r="13324" spans="1:3" x14ac:dyDescent="0.3">
      <c r="A13324" s="425">
        <v>54961</v>
      </c>
      <c r="B13324" s="12">
        <v>173</v>
      </c>
      <c r="C13324" s="436">
        <v>0.4</v>
      </c>
    </row>
    <row r="13325" spans="1:3" x14ac:dyDescent="0.3">
      <c r="A13325" s="425">
        <v>54962</v>
      </c>
      <c r="B13325" s="12">
        <v>174</v>
      </c>
      <c r="C13325" s="436">
        <v>0.2</v>
      </c>
    </row>
    <row r="13326" spans="1:3" x14ac:dyDescent="0.3">
      <c r="A13326" s="425">
        <v>54963</v>
      </c>
      <c r="B13326" s="12">
        <v>175</v>
      </c>
      <c r="C13326" s="436">
        <v>0</v>
      </c>
    </row>
    <row r="13327" spans="1:3" x14ac:dyDescent="0.3">
      <c r="A13327" s="425">
        <v>54964</v>
      </c>
      <c r="B13327" s="12">
        <v>176</v>
      </c>
      <c r="C13327" s="436">
        <v>27.999999999999996</v>
      </c>
    </row>
    <row r="13328" spans="1:3" x14ac:dyDescent="0.3">
      <c r="A13328" s="425">
        <v>54965</v>
      </c>
      <c r="B13328" s="12">
        <v>177</v>
      </c>
      <c r="C13328" s="436">
        <v>10.199999999999999</v>
      </c>
    </row>
    <row r="13329" spans="1:3" x14ac:dyDescent="0.3">
      <c r="A13329" s="425">
        <v>54966</v>
      </c>
      <c r="B13329" s="12">
        <v>178</v>
      </c>
      <c r="C13329" s="436">
        <v>11.999999999999996</v>
      </c>
    </row>
    <row r="13330" spans="1:3" x14ac:dyDescent="0.3">
      <c r="A13330" s="425">
        <v>54967</v>
      </c>
      <c r="B13330" s="12">
        <v>179</v>
      </c>
      <c r="C13330" s="436">
        <v>1.7999999999999998</v>
      </c>
    </row>
    <row r="13331" spans="1:3" x14ac:dyDescent="0.3">
      <c r="A13331" s="425">
        <v>54968</v>
      </c>
      <c r="B13331" s="12">
        <v>180</v>
      </c>
      <c r="C13331" s="436">
        <v>2.2000000000000002</v>
      </c>
    </row>
    <row r="13332" spans="1:3" x14ac:dyDescent="0.3">
      <c r="A13332" s="425">
        <v>54969</v>
      </c>
      <c r="B13332" s="12">
        <v>181</v>
      </c>
      <c r="C13332" s="436">
        <v>1.96</v>
      </c>
    </row>
    <row r="13333" spans="1:3" x14ac:dyDescent="0.3">
      <c r="A13333" s="425">
        <v>54970</v>
      </c>
      <c r="B13333" s="12">
        <v>182</v>
      </c>
      <c r="C13333" s="436">
        <v>0</v>
      </c>
    </row>
    <row r="13334" spans="1:3" x14ac:dyDescent="0.3">
      <c r="A13334" s="425">
        <v>54971</v>
      </c>
      <c r="B13334" s="12">
        <v>183</v>
      </c>
      <c r="C13334" s="436">
        <v>9.6</v>
      </c>
    </row>
    <row r="13335" spans="1:3" x14ac:dyDescent="0.3">
      <c r="A13335" s="425">
        <v>54972</v>
      </c>
      <c r="B13335" s="12">
        <v>184</v>
      </c>
      <c r="C13335" s="436">
        <v>1</v>
      </c>
    </row>
    <row r="13336" spans="1:3" x14ac:dyDescent="0.3">
      <c r="A13336" s="425">
        <v>54973</v>
      </c>
      <c r="B13336" s="12">
        <v>185</v>
      </c>
      <c r="C13336" s="436">
        <v>1.5999999999999999</v>
      </c>
    </row>
    <row r="13337" spans="1:3" x14ac:dyDescent="0.3">
      <c r="A13337" s="425">
        <v>54974</v>
      </c>
      <c r="B13337" s="12">
        <v>186</v>
      </c>
      <c r="C13337" s="436">
        <v>0.2</v>
      </c>
    </row>
    <row r="13338" spans="1:3" x14ac:dyDescent="0.3">
      <c r="A13338" s="425">
        <v>54975</v>
      </c>
      <c r="B13338" s="12">
        <v>187</v>
      </c>
      <c r="C13338" s="436">
        <v>0.2</v>
      </c>
    </row>
    <row r="13339" spans="1:3" x14ac:dyDescent="0.3">
      <c r="A13339" s="425">
        <v>54976</v>
      </c>
      <c r="B13339" s="12">
        <v>188</v>
      </c>
      <c r="C13339" s="436">
        <v>1.8000000000000003</v>
      </c>
    </row>
    <row r="13340" spans="1:3" x14ac:dyDescent="0.3">
      <c r="A13340" s="425">
        <v>54977</v>
      </c>
      <c r="B13340" s="12">
        <v>189</v>
      </c>
      <c r="C13340" s="436">
        <v>39.800000000000004</v>
      </c>
    </row>
    <row r="13341" spans="1:3" x14ac:dyDescent="0.3">
      <c r="A13341" s="425">
        <v>54978</v>
      </c>
      <c r="B13341" s="12">
        <v>190</v>
      </c>
      <c r="C13341" s="436">
        <v>0</v>
      </c>
    </row>
    <row r="13342" spans="1:3" x14ac:dyDescent="0.3">
      <c r="A13342" s="425">
        <v>54979</v>
      </c>
      <c r="B13342" s="12">
        <v>191</v>
      </c>
      <c r="C13342" s="436">
        <v>26.199999999999992</v>
      </c>
    </row>
    <row r="13343" spans="1:3" x14ac:dyDescent="0.3">
      <c r="A13343" s="425">
        <v>54980</v>
      </c>
      <c r="B13343" s="12">
        <v>192</v>
      </c>
      <c r="C13343" s="436">
        <v>0</v>
      </c>
    </row>
    <row r="13344" spans="1:3" x14ac:dyDescent="0.3">
      <c r="A13344" s="425">
        <v>54981</v>
      </c>
      <c r="B13344" s="12">
        <v>193</v>
      </c>
      <c r="C13344" s="436">
        <v>0</v>
      </c>
    </row>
    <row r="13345" spans="1:3" x14ac:dyDescent="0.3">
      <c r="A13345" s="425">
        <v>54982</v>
      </c>
      <c r="B13345" s="12">
        <v>194</v>
      </c>
      <c r="C13345" s="436">
        <v>0</v>
      </c>
    </row>
    <row r="13346" spans="1:3" x14ac:dyDescent="0.3">
      <c r="A13346" s="425">
        <v>54983</v>
      </c>
      <c r="B13346" s="12">
        <v>195</v>
      </c>
      <c r="C13346" s="436">
        <v>0</v>
      </c>
    </row>
    <row r="13347" spans="1:3" x14ac:dyDescent="0.3">
      <c r="A13347" s="425">
        <v>54984</v>
      </c>
      <c r="B13347" s="12">
        <v>196</v>
      </c>
      <c r="C13347" s="436">
        <v>4.8</v>
      </c>
    </row>
    <row r="13348" spans="1:3" x14ac:dyDescent="0.3">
      <c r="A13348" s="425">
        <v>54985</v>
      </c>
      <c r="B13348" s="12">
        <v>197</v>
      </c>
      <c r="C13348" s="436">
        <v>6.8000000000000016</v>
      </c>
    </row>
    <row r="13349" spans="1:3" x14ac:dyDescent="0.3">
      <c r="A13349" s="425">
        <v>54986</v>
      </c>
      <c r="B13349" s="12">
        <v>198</v>
      </c>
      <c r="C13349" s="436">
        <v>1.4</v>
      </c>
    </row>
    <row r="13350" spans="1:3" x14ac:dyDescent="0.3">
      <c r="A13350" s="425">
        <v>54987</v>
      </c>
      <c r="B13350" s="12">
        <v>199</v>
      </c>
      <c r="C13350" s="436">
        <v>25.799999999999997</v>
      </c>
    </row>
    <row r="13351" spans="1:3" x14ac:dyDescent="0.3">
      <c r="A13351" s="425">
        <v>54988</v>
      </c>
      <c r="B13351" s="12">
        <v>200</v>
      </c>
      <c r="C13351" s="436">
        <v>4.4000000000000004</v>
      </c>
    </row>
    <row r="13352" spans="1:3" x14ac:dyDescent="0.3">
      <c r="A13352" s="425">
        <v>54989</v>
      </c>
      <c r="B13352" s="12">
        <v>201</v>
      </c>
      <c r="C13352" s="436">
        <v>18.200000000000003</v>
      </c>
    </row>
    <row r="13353" spans="1:3" x14ac:dyDescent="0.3">
      <c r="A13353" s="425">
        <v>54990</v>
      </c>
      <c r="B13353" s="12">
        <v>202</v>
      </c>
      <c r="C13353" s="436">
        <v>27.399999999999991</v>
      </c>
    </row>
    <row r="13354" spans="1:3" x14ac:dyDescent="0.3">
      <c r="A13354" s="425">
        <v>54991</v>
      </c>
      <c r="B13354" s="12">
        <v>203</v>
      </c>
      <c r="C13354" s="436">
        <v>2.8</v>
      </c>
    </row>
    <row r="13355" spans="1:3" x14ac:dyDescent="0.3">
      <c r="A13355" s="425">
        <v>54992</v>
      </c>
      <c r="B13355" s="12">
        <v>204</v>
      </c>
      <c r="C13355" s="436">
        <v>0</v>
      </c>
    </row>
    <row r="13356" spans="1:3" x14ac:dyDescent="0.3">
      <c r="A13356" s="425">
        <v>54993</v>
      </c>
      <c r="B13356" s="12">
        <v>205</v>
      </c>
      <c r="C13356" s="436">
        <v>3.4000000000000008</v>
      </c>
    </row>
    <row r="13357" spans="1:3" x14ac:dyDescent="0.3">
      <c r="A13357" s="425">
        <v>54994</v>
      </c>
      <c r="B13357" s="12">
        <v>206</v>
      </c>
      <c r="C13357" s="436">
        <v>13</v>
      </c>
    </row>
    <row r="13358" spans="1:3" x14ac:dyDescent="0.3">
      <c r="A13358" s="425">
        <v>54995</v>
      </c>
      <c r="B13358" s="12">
        <v>207</v>
      </c>
      <c r="C13358" s="436">
        <v>102.20000000000003</v>
      </c>
    </row>
    <row r="13359" spans="1:3" x14ac:dyDescent="0.3">
      <c r="A13359" s="425">
        <v>54996</v>
      </c>
      <c r="B13359" s="12">
        <v>208</v>
      </c>
      <c r="C13359" s="436">
        <v>1</v>
      </c>
    </row>
    <row r="13360" spans="1:3" x14ac:dyDescent="0.3">
      <c r="A13360" s="425">
        <v>54997</v>
      </c>
      <c r="B13360" s="12">
        <v>209</v>
      </c>
      <c r="C13360" s="436">
        <v>4.2000000000000011</v>
      </c>
    </row>
    <row r="13361" spans="1:3" x14ac:dyDescent="0.3">
      <c r="A13361" s="425">
        <v>54998</v>
      </c>
      <c r="B13361" s="12">
        <v>210</v>
      </c>
      <c r="C13361" s="436">
        <v>11.199999999999998</v>
      </c>
    </row>
    <row r="13362" spans="1:3" x14ac:dyDescent="0.3">
      <c r="A13362" s="425">
        <v>54999</v>
      </c>
      <c r="B13362" s="12">
        <v>211</v>
      </c>
      <c r="C13362" s="436">
        <v>2.4000000000000004</v>
      </c>
    </row>
    <row r="13363" spans="1:3" x14ac:dyDescent="0.3">
      <c r="A13363" s="425">
        <v>55000</v>
      </c>
      <c r="B13363" s="12">
        <v>212</v>
      </c>
      <c r="C13363" s="436">
        <v>2.8</v>
      </c>
    </row>
    <row r="13364" spans="1:3" x14ac:dyDescent="0.3">
      <c r="A13364" s="425">
        <v>55001</v>
      </c>
      <c r="B13364" s="12">
        <v>213</v>
      </c>
      <c r="C13364" s="436">
        <v>0</v>
      </c>
    </row>
    <row r="13365" spans="1:3" x14ac:dyDescent="0.3">
      <c r="A13365" s="425">
        <v>55002</v>
      </c>
      <c r="B13365" s="12">
        <v>214</v>
      </c>
      <c r="C13365" s="436">
        <v>2.8000000000000007</v>
      </c>
    </row>
    <row r="13366" spans="1:3" x14ac:dyDescent="0.3">
      <c r="A13366" s="425">
        <v>55003</v>
      </c>
      <c r="B13366" s="12">
        <v>215</v>
      </c>
      <c r="C13366" s="436">
        <v>0</v>
      </c>
    </row>
    <row r="13367" spans="1:3" x14ac:dyDescent="0.3">
      <c r="A13367" s="425">
        <v>55004</v>
      </c>
      <c r="B13367" s="12">
        <v>216</v>
      </c>
      <c r="C13367" s="436">
        <v>0.8</v>
      </c>
    </row>
    <row r="13368" spans="1:3" x14ac:dyDescent="0.3">
      <c r="A13368" s="425">
        <v>55005</v>
      </c>
      <c r="B13368" s="12">
        <v>217</v>
      </c>
      <c r="C13368" s="436">
        <v>9.6</v>
      </c>
    </row>
    <row r="13369" spans="1:3" x14ac:dyDescent="0.3">
      <c r="A13369" s="425">
        <v>55006</v>
      </c>
      <c r="B13369" s="12">
        <v>218</v>
      </c>
      <c r="C13369" s="436">
        <v>0.4</v>
      </c>
    </row>
    <row r="13370" spans="1:3" x14ac:dyDescent="0.3">
      <c r="A13370" s="425">
        <v>55007</v>
      </c>
      <c r="B13370" s="12">
        <v>219</v>
      </c>
      <c r="C13370" s="436">
        <v>22.799999999999997</v>
      </c>
    </row>
    <row r="13371" spans="1:3" x14ac:dyDescent="0.3">
      <c r="A13371" s="425">
        <v>55008</v>
      </c>
      <c r="B13371" s="12">
        <v>220</v>
      </c>
      <c r="C13371" s="436">
        <v>34.400000000000006</v>
      </c>
    </row>
    <row r="13372" spans="1:3" x14ac:dyDescent="0.3">
      <c r="A13372" s="425">
        <v>55009</v>
      </c>
      <c r="B13372" s="12">
        <v>221</v>
      </c>
      <c r="C13372" s="436">
        <v>9.1999999999999975</v>
      </c>
    </row>
    <row r="13373" spans="1:3" x14ac:dyDescent="0.3">
      <c r="A13373" s="425">
        <v>55010</v>
      </c>
      <c r="B13373" s="12">
        <v>222</v>
      </c>
      <c r="C13373" s="436">
        <v>12</v>
      </c>
    </row>
    <row r="13374" spans="1:3" x14ac:dyDescent="0.3">
      <c r="A13374" s="425">
        <v>55011</v>
      </c>
      <c r="B13374" s="12">
        <v>223</v>
      </c>
      <c r="C13374" s="436">
        <v>30.799999999999997</v>
      </c>
    </row>
    <row r="13375" spans="1:3" x14ac:dyDescent="0.3">
      <c r="A13375" s="425">
        <v>55012</v>
      </c>
      <c r="B13375" s="12">
        <v>224</v>
      </c>
      <c r="C13375" s="436">
        <v>41.200000000000031</v>
      </c>
    </row>
    <row r="13376" spans="1:3" x14ac:dyDescent="0.3">
      <c r="A13376" s="425">
        <v>55013</v>
      </c>
      <c r="B13376" s="12">
        <v>225</v>
      </c>
      <c r="C13376" s="436">
        <v>0</v>
      </c>
    </row>
    <row r="13377" spans="1:3" x14ac:dyDescent="0.3">
      <c r="A13377" s="425">
        <v>55014</v>
      </c>
      <c r="B13377" s="12">
        <v>226</v>
      </c>
      <c r="C13377" s="436">
        <v>0</v>
      </c>
    </row>
    <row r="13378" spans="1:3" x14ac:dyDescent="0.3">
      <c r="A13378" s="425">
        <v>55015</v>
      </c>
      <c r="B13378" s="12">
        <v>227</v>
      </c>
      <c r="C13378" s="436">
        <v>14.6</v>
      </c>
    </row>
    <row r="13379" spans="1:3" x14ac:dyDescent="0.3">
      <c r="A13379" s="425">
        <v>55016</v>
      </c>
      <c r="B13379" s="12">
        <v>228</v>
      </c>
      <c r="C13379" s="436">
        <v>0.60000000000000009</v>
      </c>
    </row>
    <row r="13380" spans="1:3" x14ac:dyDescent="0.3">
      <c r="A13380" s="425">
        <v>55017</v>
      </c>
      <c r="B13380" s="12">
        <v>229</v>
      </c>
      <c r="C13380" s="436">
        <v>0.2</v>
      </c>
    </row>
    <row r="13381" spans="1:3" x14ac:dyDescent="0.3">
      <c r="A13381" s="425">
        <v>55018</v>
      </c>
      <c r="B13381" s="12">
        <v>230</v>
      </c>
      <c r="C13381" s="436">
        <v>1.5999999999999999</v>
      </c>
    </row>
    <row r="13382" spans="1:3" x14ac:dyDescent="0.3">
      <c r="A13382" s="425">
        <v>55019</v>
      </c>
      <c r="B13382" s="12">
        <v>231</v>
      </c>
      <c r="C13382" s="436">
        <v>10.199999999999999</v>
      </c>
    </row>
    <row r="13383" spans="1:3" x14ac:dyDescent="0.3">
      <c r="A13383" s="425">
        <v>55020</v>
      </c>
      <c r="B13383" s="12">
        <v>232</v>
      </c>
      <c r="C13383" s="436">
        <v>0.8</v>
      </c>
    </row>
    <row r="13384" spans="1:3" x14ac:dyDescent="0.3">
      <c r="A13384" s="425">
        <v>55021</v>
      </c>
      <c r="B13384" s="12">
        <v>233</v>
      </c>
      <c r="C13384" s="436">
        <v>0.60000000000000009</v>
      </c>
    </row>
    <row r="13385" spans="1:3" x14ac:dyDescent="0.3">
      <c r="A13385" s="425">
        <v>55022</v>
      </c>
      <c r="B13385" s="12">
        <v>234</v>
      </c>
      <c r="C13385" s="436">
        <v>0</v>
      </c>
    </row>
    <row r="13386" spans="1:3" x14ac:dyDescent="0.3">
      <c r="A13386" s="425">
        <v>55023</v>
      </c>
      <c r="B13386" s="12">
        <v>235</v>
      </c>
      <c r="C13386" s="436">
        <v>3.2</v>
      </c>
    </row>
    <row r="13387" spans="1:3" x14ac:dyDescent="0.3">
      <c r="A13387" s="425">
        <v>55024</v>
      </c>
      <c r="B13387" s="12">
        <v>236</v>
      </c>
      <c r="C13387" s="436">
        <v>0.8</v>
      </c>
    </row>
    <row r="13388" spans="1:3" x14ac:dyDescent="0.3">
      <c r="A13388" s="425">
        <v>55025</v>
      </c>
      <c r="B13388" s="12">
        <v>237</v>
      </c>
      <c r="C13388" s="436">
        <v>0.2</v>
      </c>
    </row>
    <row r="13389" spans="1:3" x14ac:dyDescent="0.3">
      <c r="A13389" s="425">
        <v>55026</v>
      </c>
      <c r="B13389" s="12">
        <v>238</v>
      </c>
      <c r="C13389" s="436">
        <v>4.6000000000000005</v>
      </c>
    </row>
    <row r="13390" spans="1:3" x14ac:dyDescent="0.3">
      <c r="A13390" s="425">
        <v>55027</v>
      </c>
      <c r="B13390" s="12">
        <v>239</v>
      </c>
      <c r="C13390" s="436">
        <v>0.2</v>
      </c>
    </row>
    <row r="13391" spans="1:3" x14ac:dyDescent="0.3">
      <c r="A13391" s="425">
        <v>55028</v>
      </c>
      <c r="B13391" s="12">
        <v>240</v>
      </c>
      <c r="C13391" s="436">
        <v>9.8000000000000007</v>
      </c>
    </row>
    <row r="13392" spans="1:3" x14ac:dyDescent="0.3">
      <c r="A13392" s="425">
        <v>55029</v>
      </c>
      <c r="B13392" s="12">
        <v>241</v>
      </c>
      <c r="C13392" s="436">
        <v>21.399999999999991</v>
      </c>
    </row>
    <row r="13393" spans="1:3" x14ac:dyDescent="0.3">
      <c r="A13393" s="425">
        <v>55030</v>
      </c>
      <c r="B13393" s="12">
        <v>242</v>
      </c>
      <c r="C13393" s="436">
        <v>0.60000000000000009</v>
      </c>
    </row>
    <row r="13394" spans="1:3" x14ac:dyDescent="0.3">
      <c r="A13394" s="425">
        <v>55031</v>
      </c>
      <c r="B13394" s="12">
        <v>243</v>
      </c>
      <c r="C13394" s="436">
        <v>2.4</v>
      </c>
    </row>
    <row r="13395" spans="1:3" x14ac:dyDescent="0.3">
      <c r="A13395" s="425">
        <v>55032</v>
      </c>
      <c r="B13395" s="12">
        <v>244</v>
      </c>
      <c r="C13395" s="436">
        <v>0</v>
      </c>
    </row>
    <row r="13396" spans="1:3" x14ac:dyDescent="0.3">
      <c r="A13396" s="425">
        <v>55033</v>
      </c>
      <c r="B13396" s="12">
        <v>245</v>
      </c>
      <c r="C13396" s="436">
        <v>34.400000000000006</v>
      </c>
    </row>
    <row r="13397" spans="1:3" x14ac:dyDescent="0.3">
      <c r="A13397" s="425">
        <v>55034</v>
      </c>
      <c r="B13397" s="12">
        <v>246</v>
      </c>
      <c r="C13397" s="436">
        <v>0</v>
      </c>
    </row>
    <row r="13398" spans="1:3" x14ac:dyDescent="0.3">
      <c r="A13398" s="425">
        <v>55035</v>
      </c>
      <c r="B13398" s="12">
        <v>247</v>
      </c>
      <c r="C13398" s="436">
        <v>4</v>
      </c>
    </row>
    <row r="13399" spans="1:3" x14ac:dyDescent="0.3">
      <c r="A13399" s="425">
        <v>55036</v>
      </c>
      <c r="B13399" s="12">
        <v>248</v>
      </c>
      <c r="C13399" s="436">
        <v>29.799999999999997</v>
      </c>
    </row>
    <row r="13400" spans="1:3" x14ac:dyDescent="0.3">
      <c r="A13400" s="425">
        <v>55037</v>
      </c>
      <c r="B13400" s="12">
        <v>249</v>
      </c>
      <c r="C13400" s="436">
        <v>8.3999999999999986</v>
      </c>
    </row>
    <row r="13401" spans="1:3" x14ac:dyDescent="0.3">
      <c r="A13401" s="425">
        <v>55038</v>
      </c>
      <c r="B13401" s="12">
        <v>250</v>
      </c>
      <c r="C13401" s="436">
        <v>0</v>
      </c>
    </row>
    <row r="13402" spans="1:3" x14ac:dyDescent="0.3">
      <c r="A13402" s="425">
        <v>55039</v>
      </c>
      <c r="B13402" s="12">
        <v>251</v>
      </c>
      <c r="C13402" s="436">
        <v>0</v>
      </c>
    </row>
    <row r="13403" spans="1:3" x14ac:dyDescent="0.3">
      <c r="A13403" s="425">
        <v>55040</v>
      </c>
      <c r="B13403" s="12">
        <v>252</v>
      </c>
      <c r="C13403" s="436">
        <v>3.6</v>
      </c>
    </row>
    <row r="13404" spans="1:3" x14ac:dyDescent="0.3">
      <c r="A13404" s="425">
        <v>55041</v>
      </c>
      <c r="B13404" s="12">
        <v>253</v>
      </c>
      <c r="C13404" s="436">
        <v>0.2</v>
      </c>
    </row>
    <row r="13405" spans="1:3" x14ac:dyDescent="0.3">
      <c r="A13405" s="425">
        <v>55042</v>
      </c>
      <c r="B13405" s="12">
        <v>254</v>
      </c>
      <c r="C13405" s="436">
        <v>0</v>
      </c>
    </row>
    <row r="13406" spans="1:3" x14ac:dyDescent="0.3">
      <c r="A13406" s="425">
        <v>55043</v>
      </c>
      <c r="B13406" s="12">
        <v>255</v>
      </c>
      <c r="C13406" s="436">
        <v>0</v>
      </c>
    </row>
    <row r="13407" spans="1:3" x14ac:dyDescent="0.3">
      <c r="A13407" s="425">
        <v>55044</v>
      </c>
      <c r="B13407" s="12">
        <v>256</v>
      </c>
      <c r="C13407" s="436">
        <v>0.8</v>
      </c>
    </row>
    <row r="13408" spans="1:3" x14ac:dyDescent="0.3">
      <c r="A13408" s="425">
        <v>55045</v>
      </c>
      <c r="B13408" s="12">
        <v>257</v>
      </c>
      <c r="C13408" s="436">
        <v>23.4</v>
      </c>
    </row>
    <row r="13409" spans="1:3" x14ac:dyDescent="0.3">
      <c r="A13409" s="425">
        <v>55046</v>
      </c>
      <c r="B13409" s="12">
        <v>258</v>
      </c>
      <c r="C13409" s="436">
        <v>0.8</v>
      </c>
    </row>
    <row r="13410" spans="1:3" x14ac:dyDescent="0.3">
      <c r="A13410" s="425">
        <v>55047</v>
      </c>
      <c r="B13410" s="12">
        <v>259</v>
      </c>
      <c r="C13410" s="436">
        <v>0</v>
      </c>
    </row>
    <row r="13411" spans="1:3" x14ac:dyDescent="0.3">
      <c r="A13411" s="425">
        <v>55048</v>
      </c>
      <c r="B13411" s="12">
        <v>260</v>
      </c>
      <c r="C13411" s="436">
        <v>0</v>
      </c>
    </row>
    <row r="13412" spans="1:3" x14ac:dyDescent="0.3">
      <c r="A13412" s="425">
        <v>55049</v>
      </c>
      <c r="B13412" s="12">
        <v>261</v>
      </c>
      <c r="C13412" s="436">
        <v>40.000000000000014</v>
      </c>
    </row>
    <row r="13413" spans="1:3" x14ac:dyDescent="0.3">
      <c r="A13413" s="425">
        <v>55050</v>
      </c>
      <c r="B13413" s="12">
        <v>262</v>
      </c>
      <c r="C13413" s="436">
        <v>22.199999999999996</v>
      </c>
    </row>
    <row r="13414" spans="1:3" x14ac:dyDescent="0.3">
      <c r="A13414" s="425">
        <v>55051</v>
      </c>
      <c r="B13414" s="12">
        <v>263</v>
      </c>
      <c r="C13414" s="436">
        <v>0</v>
      </c>
    </row>
    <row r="13415" spans="1:3" x14ac:dyDescent="0.3">
      <c r="A13415" s="425">
        <v>55052</v>
      </c>
      <c r="B13415" s="12">
        <v>264</v>
      </c>
      <c r="C13415" s="436">
        <v>0</v>
      </c>
    </row>
    <row r="13416" spans="1:3" x14ac:dyDescent="0.3">
      <c r="A13416" s="425">
        <v>55053</v>
      </c>
      <c r="B13416" s="12">
        <v>265</v>
      </c>
      <c r="C13416" s="436">
        <v>0</v>
      </c>
    </row>
    <row r="13417" spans="1:3" x14ac:dyDescent="0.3">
      <c r="A13417" s="425">
        <v>55054</v>
      </c>
      <c r="B13417" s="12">
        <v>266</v>
      </c>
      <c r="C13417" s="436">
        <v>0</v>
      </c>
    </row>
    <row r="13418" spans="1:3" x14ac:dyDescent="0.3">
      <c r="A13418" s="425">
        <v>55055</v>
      </c>
      <c r="B13418" s="12">
        <v>267</v>
      </c>
      <c r="C13418" s="436">
        <v>30.2</v>
      </c>
    </row>
    <row r="13419" spans="1:3" x14ac:dyDescent="0.3">
      <c r="A13419" s="425">
        <v>55056</v>
      </c>
      <c r="B13419" s="12">
        <v>268</v>
      </c>
      <c r="C13419" s="436">
        <v>0.4</v>
      </c>
    </row>
    <row r="13420" spans="1:3" x14ac:dyDescent="0.3">
      <c r="A13420" s="425">
        <v>55057</v>
      </c>
      <c r="B13420" s="12">
        <v>269</v>
      </c>
      <c r="C13420" s="436">
        <v>0</v>
      </c>
    </row>
    <row r="13421" spans="1:3" x14ac:dyDescent="0.3">
      <c r="A13421" s="425">
        <v>55058</v>
      </c>
      <c r="B13421" s="12">
        <v>270</v>
      </c>
      <c r="C13421" s="436">
        <v>0</v>
      </c>
    </row>
    <row r="13422" spans="1:3" x14ac:dyDescent="0.3">
      <c r="A13422" s="425">
        <v>55059</v>
      </c>
      <c r="B13422" s="12">
        <v>271</v>
      </c>
      <c r="C13422" s="436">
        <v>4</v>
      </c>
    </row>
    <row r="13423" spans="1:3" x14ac:dyDescent="0.3">
      <c r="A13423" s="425">
        <v>55060</v>
      </c>
      <c r="B13423" s="12">
        <v>272</v>
      </c>
      <c r="C13423" s="436">
        <v>0.2</v>
      </c>
    </row>
    <row r="13424" spans="1:3" x14ac:dyDescent="0.3">
      <c r="A13424" s="425">
        <v>55061</v>
      </c>
      <c r="B13424" s="12">
        <v>273</v>
      </c>
      <c r="C13424" s="436">
        <v>0.2</v>
      </c>
    </row>
    <row r="13425" spans="1:3" x14ac:dyDescent="0.3">
      <c r="A13425" s="425">
        <v>55062</v>
      </c>
      <c r="B13425" s="12">
        <v>274</v>
      </c>
      <c r="C13425" s="436">
        <v>0.2</v>
      </c>
    </row>
    <row r="13426" spans="1:3" x14ac:dyDescent="0.3">
      <c r="A13426" s="425">
        <v>55063</v>
      </c>
      <c r="B13426" s="12">
        <v>275</v>
      </c>
      <c r="C13426" s="436">
        <v>0</v>
      </c>
    </row>
    <row r="13427" spans="1:3" x14ac:dyDescent="0.3">
      <c r="A13427" s="425">
        <v>55064</v>
      </c>
      <c r="B13427" s="12">
        <v>276</v>
      </c>
      <c r="C13427" s="436">
        <v>0</v>
      </c>
    </row>
    <row r="13428" spans="1:3" x14ac:dyDescent="0.3">
      <c r="A13428" s="425">
        <v>55065</v>
      </c>
      <c r="B13428" s="12">
        <v>277</v>
      </c>
      <c r="C13428" s="436">
        <v>0</v>
      </c>
    </row>
    <row r="13429" spans="1:3" x14ac:dyDescent="0.3">
      <c r="A13429" s="425">
        <v>55066</v>
      </c>
      <c r="B13429" s="12">
        <v>278</v>
      </c>
      <c r="C13429" s="436">
        <v>0</v>
      </c>
    </row>
    <row r="13430" spans="1:3" x14ac:dyDescent="0.3">
      <c r="A13430" s="425">
        <v>55067</v>
      </c>
      <c r="B13430" s="12">
        <v>279</v>
      </c>
      <c r="C13430" s="436">
        <v>0</v>
      </c>
    </row>
    <row r="13431" spans="1:3" x14ac:dyDescent="0.3">
      <c r="A13431" s="425">
        <v>55068</v>
      </c>
      <c r="B13431" s="12">
        <v>280</v>
      </c>
      <c r="C13431" s="436">
        <v>5.782</v>
      </c>
    </row>
    <row r="13432" spans="1:3" x14ac:dyDescent="0.3">
      <c r="A13432" s="425">
        <v>55069</v>
      </c>
      <c r="B13432" s="12">
        <v>281</v>
      </c>
      <c r="C13432" s="436">
        <v>0.19600000000000001</v>
      </c>
    </row>
    <row r="13433" spans="1:3" x14ac:dyDescent="0.3">
      <c r="A13433" s="425">
        <v>55070</v>
      </c>
      <c r="B13433" s="12">
        <v>282</v>
      </c>
      <c r="C13433" s="436">
        <v>0</v>
      </c>
    </row>
    <row r="13434" spans="1:3" x14ac:dyDescent="0.3">
      <c r="A13434" s="425">
        <v>55071</v>
      </c>
      <c r="B13434" s="12">
        <v>283</v>
      </c>
      <c r="C13434" s="436">
        <v>0</v>
      </c>
    </row>
    <row r="13435" spans="1:3" x14ac:dyDescent="0.3">
      <c r="A13435" s="425">
        <v>55072</v>
      </c>
      <c r="B13435" s="12">
        <v>284</v>
      </c>
      <c r="C13435" s="436">
        <v>5.782</v>
      </c>
    </row>
    <row r="13436" spans="1:3" x14ac:dyDescent="0.3">
      <c r="A13436" s="425">
        <v>55073</v>
      </c>
      <c r="B13436" s="12">
        <v>285</v>
      </c>
      <c r="C13436" s="436">
        <v>9.8000000000000004E-2</v>
      </c>
    </row>
    <row r="13437" spans="1:3" x14ac:dyDescent="0.3">
      <c r="A13437" s="425">
        <v>55074</v>
      </c>
      <c r="B13437" s="12">
        <v>286</v>
      </c>
      <c r="C13437" s="436">
        <v>7.8000000000000025</v>
      </c>
    </row>
    <row r="13438" spans="1:3" x14ac:dyDescent="0.3">
      <c r="A13438" s="425">
        <v>55075</v>
      </c>
      <c r="B13438" s="12">
        <v>287</v>
      </c>
      <c r="C13438" s="436">
        <v>0</v>
      </c>
    </row>
    <row r="13439" spans="1:3" x14ac:dyDescent="0.3">
      <c r="A13439" s="425">
        <v>55076</v>
      </c>
      <c r="B13439" s="12">
        <v>288</v>
      </c>
      <c r="C13439" s="436">
        <v>0</v>
      </c>
    </row>
    <row r="13440" spans="1:3" x14ac:dyDescent="0.3">
      <c r="A13440" s="425">
        <v>55077</v>
      </c>
      <c r="B13440" s="12">
        <v>289</v>
      </c>
      <c r="C13440" s="436">
        <v>0</v>
      </c>
    </row>
    <row r="13441" spans="1:3" x14ac:dyDescent="0.3">
      <c r="A13441" s="425">
        <v>55078</v>
      </c>
      <c r="B13441" s="12">
        <v>290</v>
      </c>
      <c r="C13441" s="436">
        <v>0</v>
      </c>
    </row>
    <row r="13442" spans="1:3" x14ac:dyDescent="0.3">
      <c r="A13442" s="425">
        <v>55079</v>
      </c>
      <c r="B13442" s="12">
        <v>291</v>
      </c>
      <c r="C13442" s="436">
        <v>0</v>
      </c>
    </row>
    <row r="13443" spans="1:3" x14ac:dyDescent="0.3">
      <c r="A13443" s="425">
        <v>55080</v>
      </c>
      <c r="B13443" s="12">
        <v>292</v>
      </c>
      <c r="C13443" s="436">
        <v>0.60000000000000009</v>
      </c>
    </row>
    <row r="13444" spans="1:3" x14ac:dyDescent="0.3">
      <c r="A13444" s="425">
        <v>55081</v>
      </c>
      <c r="B13444" s="12">
        <v>293</v>
      </c>
      <c r="C13444" s="436">
        <v>0.2</v>
      </c>
    </row>
    <row r="13445" spans="1:3" x14ac:dyDescent="0.3">
      <c r="A13445" s="425">
        <v>55082</v>
      </c>
      <c r="B13445" s="12">
        <v>294</v>
      </c>
      <c r="C13445" s="436">
        <v>95.06</v>
      </c>
    </row>
    <row r="13446" spans="1:3" x14ac:dyDescent="0.3">
      <c r="A13446" s="425">
        <v>55083</v>
      </c>
      <c r="B13446" s="12">
        <v>295</v>
      </c>
      <c r="C13446" s="436">
        <v>0</v>
      </c>
    </row>
    <row r="13447" spans="1:3" x14ac:dyDescent="0.3">
      <c r="A13447" s="425">
        <v>55084</v>
      </c>
      <c r="B13447" s="12">
        <v>296</v>
      </c>
      <c r="C13447" s="436">
        <v>0</v>
      </c>
    </row>
    <row r="13448" spans="1:3" x14ac:dyDescent="0.3">
      <c r="A13448" s="425">
        <v>55085</v>
      </c>
      <c r="B13448" s="12">
        <v>297</v>
      </c>
      <c r="C13448" s="436">
        <v>0</v>
      </c>
    </row>
    <row r="13449" spans="1:3" x14ac:dyDescent="0.3">
      <c r="A13449" s="425">
        <v>55086</v>
      </c>
      <c r="B13449" s="12">
        <v>298</v>
      </c>
      <c r="C13449" s="436">
        <v>0</v>
      </c>
    </row>
    <row r="13450" spans="1:3" x14ac:dyDescent="0.3">
      <c r="A13450" s="425">
        <v>55087</v>
      </c>
      <c r="B13450" s="12">
        <v>299</v>
      </c>
      <c r="C13450" s="436">
        <v>0</v>
      </c>
    </row>
    <row r="13451" spans="1:3" x14ac:dyDescent="0.3">
      <c r="A13451" s="425">
        <v>55088</v>
      </c>
      <c r="B13451" s="12">
        <v>300</v>
      </c>
      <c r="C13451" s="436">
        <v>0</v>
      </c>
    </row>
    <row r="13452" spans="1:3" x14ac:dyDescent="0.3">
      <c r="A13452" s="425">
        <v>55089</v>
      </c>
      <c r="B13452" s="12">
        <v>301</v>
      </c>
      <c r="C13452" s="436">
        <v>0</v>
      </c>
    </row>
    <row r="13453" spans="1:3" x14ac:dyDescent="0.3">
      <c r="A13453" s="425">
        <v>55090</v>
      </c>
      <c r="B13453" s="12">
        <v>302</v>
      </c>
      <c r="C13453" s="436">
        <v>0</v>
      </c>
    </row>
    <row r="13454" spans="1:3" x14ac:dyDescent="0.3">
      <c r="A13454" s="425">
        <v>55091</v>
      </c>
      <c r="B13454" s="12">
        <v>303</v>
      </c>
      <c r="C13454" s="436">
        <v>0</v>
      </c>
    </row>
    <row r="13455" spans="1:3" x14ac:dyDescent="0.3">
      <c r="A13455" s="425">
        <v>55092</v>
      </c>
      <c r="B13455" s="12">
        <v>304</v>
      </c>
      <c r="C13455" s="436">
        <v>0</v>
      </c>
    </row>
    <row r="13456" spans="1:3" x14ac:dyDescent="0.3">
      <c r="A13456" s="425">
        <v>55093</v>
      </c>
      <c r="B13456" s="12">
        <v>305</v>
      </c>
      <c r="C13456" s="436">
        <v>0</v>
      </c>
    </row>
    <row r="13457" spans="1:3" x14ac:dyDescent="0.3">
      <c r="A13457" s="425">
        <v>55094</v>
      </c>
      <c r="B13457" s="12">
        <v>306</v>
      </c>
      <c r="C13457" s="436">
        <v>0</v>
      </c>
    </row>
    <row r="13458" spans="1:3" x14ac:dyDescent="0.3">
      <c r="A13458" s="425">
        <v>55095</v>
      </c>
      <c r="B13458" s="12">
        <v>307</v>
      </c>
      <c r="C13458" s="436">
        <v>0</v>
      </c>
    </row>
    <row r="13459" spans="1:3" x14ac:dyDescent="0.3">
      <c r="A13459" s="425">
        <v>55096</v>
      </c>
      <c r="B13459" s="12">
        <v>308</v>
      </c>
      <c r="C13459" s="436">
        <v>3.1360000000000001</v>
      </c>
    </row>
    <row r="13460" spans="1:3" x14ac:dyDescent="0.3">
      <c r="A13460" s="425">
        <v>55097</v>
      </c>
      <c r="B13460" s="12">
        <v>309</v>
      </c>
      <c r="C13460" s="436">
        <v>3.43</v>
      </c>
    </row>
    <row r="13461" spans="1:3" x14ac:dyDescent="0.3">
      <c r="A13461" s="425">
        <v>55098</v>
      </c>
      <c r="B13461" s="12">
        <v>310</v>
      </c>
      <c r="C13461" s="436">
        <v>0</v>
      </c>
    </row>
    <row r="13462" spans="1:3" x14ac:dyDescent="0.3">
      <c r="A13462" s="425">
        <v>55099</v>
      </c>
      <c r="B13462" s="12">
        <v>311</v>
      </c>
      <c r="C13462" s="436">
        <v>0</v>
      </c>
    </row>
    <row r="13463" spans="1:3" x14ac:dyDescent="0.3">
      <c r="A13463" s="425">
        <v>55100</v>
      </c>
      <c r="B13463" s="12">
        <v>312</v>
      </c>
      <c r="C13463" s="436">
        <v>0</v>
      </c>
    </row>
    <row r="13464" spans="1:3" x14ac:dyDescent="0.3">
      <c r="A13464" s="425">
        <v>55101</v>
      </c>
      <c r="B13464" s="12">
        <v>313</v>
      </c>
      <c r="C13464" s="436">
        <v>17.149999999999999</v>
      </c>
    </row>
    <row r="13465" spans="1:3" x14ac:dyDescent="0.3">
      <c r="A13465" s="425">
        <v>55102</v>
      </c>
      <c r="B13465" s="12">
        <v>314</v>
      </c>
      <c r="C13465" s="436">
        <v>0</v>
      </c>
    </row>
    <row r="13466" spans="1:3" x14ac:dyDescent="0.3">
      <c r="A13466" s="425">
        <v>55103</v>
      </c>
      <c r="B13466" s="12">
        <v>315</v>
      </c>
      <c r="C13466" s="436">
        <v>0</v>
      </c>
    </row>
    <row r="13467" spans="1:3" x14ac:dyDescent="0.3">
      <c r="A13467" s="425">
        <v>55104</v>
      </c>
      <c r="B13467" s="12">
        <v>316</v>
      </c>
      <c r="C13467" s="436">
        <v>0</v>
      </c>
    </row>
    <row r="13468" spans="1:3" x14ac:dyDescent="0.3">
      <c r="A13468" s="425">
        <v>55105</v>
      </c>
      <c r="B13468" s="12">
        <v>317</v>
      </c>
      <c r="C13468" s="436">
        <v>0</v>
      </c>
    </row>
    <row r="13469" spans="1:3" x14ac:dyDescent="0.3">
      <c r="A13469" s="425">
        <v>55106</v>
      </c>
      <c r="B13469" s="12">
        <v>318</v>
      </c>
      <c r="C13469" s="436">
        <v>2.8420000000000001</v>
      </c>
    </row>
    <row r="13470" spans="1:3" x14ac:dyDescent="0.3">
      <c r="A13470" s="425">
        <v>55107</v>
      </c>
      <c r="B13470" s="12">
        <v>319</v>
      </c>
      <c r="C13470" s="436">
        <v>0</v>
      </c>
    </row>
    <row r="13471" spans="1:3" x14ac:dyDescent="0.3">
      <c r="A13471" s="425">
        <v>55108</v>
      </c>
      <c r="B13471" s="12">
        <v>320</v>
      </c>
      <c r="C13471" s="436">
        <v>4.9000000000000002E-2</v>
      </c>
    </row>
    <row r="13472" spans="1:3" x14ac:dyDescent="0.3">
      <c r="A13472" s="425">
        <v>55109</v>
      </c>
      <c r="B13472" s="12">
        <v>321</v>
      </c>
      <c r="C13472" s="436">
        <v>0</v>
      </c>
    </row>
    <row r="13473" spans="1:3" x14ac:dyDescent="0.3">
      <c r="A13473" s="425">
        <v>55110</v>
      </c>
      <c r="B13473" s="12">
        <v>322</v>
      </c>
      <c r="C13473" s="436">
        <v>44.393999999999998</v>
      </c>
    </row>
    <row r="13474" spans="1:3" x14ac:dyDescent="0.3">
      <c r="A13474" s="425">
        <v>55111</v>
      </c>
      <c r="B13474" s="12">
        <v>323</v>
      </c>
      <c r="C13474" s="436">
        <v>3.92</v>
      </c>
    </row>
    <row r="13475" spans="1:3" x14ac:dyDescent="0.3">
      <c r="A13475" s="425">
        <v>55112</v>
      </c>
      <c r="B13475" s="12">
        <v>324</v>
      </c>
      <c r="C13475" s="436">
        <v>0</v>
      </c>
    </row>
    <row r="13476" spans="1:3" x14ac:dyDescent="0.3">
      <c r="A13476" s="425">
        <v>55113</v>
      </c>
      <c r="B13476" s="12">
        <v>325</v>
      </c>
      <c r="C13476" s="436">
        <v>0</v>
      </c>
    </row>
    <row r="13477" spans="1:3" x14ac:dyDescent="0.3">
      <c r="A13477" s="425">
        <v>55114</v>
      </c>
      <c r="B13477" s="12">
        <v>326</v>
      </c>
      <c r="C13477" s="436">
        <v>0</v>
      </c>
    </row>
    <row r="13478" spans="1:3" x14ac:dyDescent="0.3">
      <c r="A13478" s="425">
        <v>55115</v>
      </c>
      <c r="B13478" s="12">
        <v>327</v>
      </c>
      <c r="C13478" s="436">
        <v>6.0759999999999996</v>
      </c>
    </row>
    <row r="13479" spans="1:3" x14ac:dyDescent="0.3">
      <c r="A13479" s="425">
        <v>55116</v>
      </c>
      <c r="B13479" s="12">
        <v>328</v>
      </c>
      <c r="C13479" s="436">
        <v>0.2</v>
      </c>
    </row>
    <row r="13480" spans="1:3" x14ac:dyDescent="0.3">
      <c r="A13480" s="425">
        <v>55117</v>
      </c>
      <c r="B13480" s="12">
        <v>329</v>
      </c>
      <c r="C13480" s="436">
        <v>0</v>
      </c>
    </row>
    <row r="13481" spans="1:3" x14ac:dyDescent="0.3">
      <c r="A13481" s="425">
        <v>55118</v>
      </c>
      <c r="B13481" s="12">
        <v>330</v>
      </c>
      <c r="C13481" s="436">
        <v>21.399999999999984</v>
      </c>
    </row>
    <row r="13482" spans="1:3" x14ac:dyDescent="0.3">
      <c r="A13482" s="425">
        <v>55119</v>
      </c>
      <c r="B13482" s="12">
        <v>331</v>
      </c>
      <c r="C13482" s="436">
        <v>0.4</v>
      </c>
    </row>
    <row r="13483" spans="1:3" x14ac:dyDescent="0.3">
      <c r="A13483" s="425">
        <v>55120</v>
      </c>
      <c r="B13483" s="12">
        <v>332</v>
      </c>
      <c r="C13483" s="436">
        <v>0.2</v>
      </c>
    </row>
    <row r="13484" spans="1:3" x14ac:dyDescent="0.3">
      <c r="A13484" s="425">
        <v>55121</v>
      </c>
      <c r="B13484" s="12">
        <v>333</v>
      </c>
      <c r="C13484" s="436">
        <v>10.600000000000001</v>
      </c>
    </row>
    <row r="13485" spans="1:3" x14ac:dyDescent="0.3">
      <c r="A13485" s="425">
        <v>55122</v>
      </c>
      <c r="B13485" s="12">
        <v>334</v>
      </c>
      <c r="C13485" s="436">
        <v>1.7999999999999998</v>
      </c>
    </row>
    <row r="13486" spans="1:3" x14ac:dyDescent="0.3">
      <c r="A13486" s="425">
        <v>55123</v>
      </c>
      <c r="B13486" s="12">
        <v>335</v>
      </c>
      <c r="C13486" s="436">
        <v>2.8000000000000007</v>
      </c>
    </row>
    <row r="13487" spans="1:3" x14ac:dyDescent="0.3">
      <c r="A13487" s="425">
        <v>55124</v>
      </c>
      <c r="B13487" s="12">
        <v>336</v>
      </c>
      <c r="C13487" s="436">
        <v>1</v>
      </c>
    </row>
    <row r="13488" spans="1:3" x14ac:dyDescent="0.3">
      <c r="A13488" s="425">
        <v>55125</v>
      </c>
      <c r="B13488" s="12">
        <v>337</v>
      </c>
      <c r="C13488" s="436">
        <v>4.6000000000000014</v>
      </c>
    </row>
    <row r="13489" spans="1:3" x14ac:dyDescent="0.3">
      <c r="A13489" s="425">
        <v>55126</v>
      </c>
      <c r="B13489" s="12">
        <v>338</v>
      </c>
      <c r="C13489" s="436">
        <v>1.5999999999999999</v>
      </c>
    </row>
    <row r="13490" spans="1:3" x14ac:dyDescent="0.3">
      <c r="A13490" s="425">
        <v>55127</v>
      </c>
      <c r="B13490" s="12">
        <v>339</v>
      </c>
      <c r="C13490" s="436">
        <v>0</v>
      </c>
    </row>
    <row r="13491" spans="1:3" x14ac:dyDescent="0.3">
      <c r="A13491" s="425">
        <v>55128</v>
      </c>
      <c r="B13491" s="12">
        <v>340</v>
      </c>
      <c r="C13491" s="436">
        <v>0</v>
      </c>
    </row>
    <row r="13492" spans="1:3" x14ac:dyDescent="0.3">
      <c r="A13492" s="425">
        <v>55129</v>
      </c>
      <c r="B13492" s="12">
        <v>341</v>
      </c>
      <c r="C13492" s="436">
        <v>8.5999999999999979</v>
      </c>
    </row>
    <row r="13493" spans="1:3" x14ac:dyDescent="0.3">
      <c r="A13493" s="425">
        <v>55130</v>
      </c>
      <c r="B13493" s="12">
        <v>342</v>
      </c>
      <c r="C13493" s="436">
        <v>0</v>
      </c>
    </row>
    <row r="13494" spans="1:3" x14ac:dyDescent="0.3">
      <c r="A13494" s="425">
        <v>55131</v>
      </c>
      <c r="B13494" s="12">
        <v>343</v>
      </c>
      <c r="C13494" s="436">
        <v>2.8</v>
      </c>
    </row>
    <row r="13495" spans="1:3" x14ac:dyDescent="0.3">
      <c r="A13495" s="425">
        <v>55132</v>
      </c>
      <c r="B13495" s="12">
        <v>344</v>
      </c>
      <c r="C13495" s="436">
        <v>0</v>
      </c>
    </row>
    <row r="13496" spans="1:3" x14ac:dyDescent="0.3">
      <c r="A13496" s="425">
        <v>55133</v>
      </c>
      <c r="B13496" s="12">
        <v>345</v>
      </c>
      <c r="C13496" s="436">
        <v>18.79999999999999</v>
      </c>
    </row>
    <row r="13497" spans="1:3" x14ac:dyDescent="0.3">
      <c r="A13497" s="425">
        <v>55134</v>
      </c>
      <c r="B13497" s="12">
        <v>346</v>
      </c>
      <c r="C13497" s="436">
        <v>19.399999999999995</v>
      </c>
    </row>
    <row r="13498" spans="1:3" x14ac:dyDescent="0.3">
      <c r="A13498" s="425">
        <v>55135</v>
      </c>
      <c r="B13498" s="12">
        <v>347</v>
      </c>
      <c r="C13498" s="436">
        <v>0.4</v>
      </c>
    </row>
    <row r="13499" spans="1:3" x14ac:dyDescent="0.3">
      <c r="A13499" s="425">
        <v>55136</v>
      </c>
      <c r="B13499" s="12">
        <v>348</v>
      </c>
      <c r="C13499" s="436">
        <v>0</v>
      </c>
    </row>
    <row r="13500" spans="1:3" x14ac:dyDescent="0.3">
      <c r="A13500" s="425">
        <v>55137</v>
      </c>
      <c r="B13500" s="12">
        <v>349</v>
      </c>
      <c r="C13500" s="436">
        <v>0.8</v>
      </c>
    </row>
    <row r="13501" spans="1:3" x14ac:dyDescent="0.3">
      <c r="A13501" s="425">
        <v>55138</v>
      </c>
      <c r="B13501" s="12">
        <v>350</v>
      </c>
      <c r="C13501" s="436">
        <v>9.9999999999999964</v>
      </c>
    </row>
    <row r="13502" spans="1:3" x14ac:dyDescent="0.3">
      <c r="A13502" s="425">
        <v>55139</v>
      </c>
      <c r="B13502" s="12">
        <v>351</v>
      </c>
      <c r="C13502" s="436">
        <v>0.4</v>
      </c>
    </row>
    <row r="13503" spans="1:3" x14ac:dyDescent="0.3">
      <c r="A13503" s="425">
        <v>55140</v>
      </c>
      <c r="B13503" s="12">
        <v>352</v>
      </c>
      <c r="C13503" s="436">
        <v>0.60000000000000009</v>
      </c>
    </row>
    <row r="13504" spans="1:3" x14ac:dyDescent="0.3">
      <c r="A13504" s="425">
        <v>55141</v>
      </c>
      <c r="B13504" s="12">
        <v>353</v>
      </c>
      <c r="C13504" s="436">
        <v>5.2000000000000011</v>
      </c>
    </row>
    <row r="13505" spans="1:3" x14ac:dyDescent="0.3">
      <c r="A13505" s="425">
        <v>55142</v>
      </c>
      <c r="B13505" s="12">
        <v>354</v>
      </c>
      <c r="C13505" s="436">
        <v>0</v>
      </c>
    </row>
    <row r="13506" spans="1:3" x14ac:dyDescent="0.3">
      <c r="A13506" s="425">
        <v>55143</v>
      </c>
      <c r="B13506" s="12">
        <v>355</v>
      </c>
      <c r="C13506" s="436">
        <v>17.599999999999998</v>
      </c>
    </row>
    <row r="13507" spans="1:3" x14ac:dyDescent="0.3">
      <c r="A13507" s="425">
        <v>55144</v>
      </c>
      <c r="B13507" s="12">
        <v>356</v>
      </c>
      <c r="C13507" s="436">
        <v>6.0000000000000009</v>
      </c>
    </row>
    <row r="13508" spans="1:3" x14ac:dyDescent="0.3">
      <c r="A13508" s="425">
        <v>55145</v>
      </c>
      <c r="B13508" s="12">
        <v>357</v>
      </c>
      <c r="C13508" s="436">
        <v>0.2</v>
      </c>
    </row>
    <row r="13509" spans="1:3" x14ac:dyDescent="0.3">
      <c r="A13509" s="425">
        <v>55146</v>
      </c>
      <c r="B13509" s="12">
        <v>358</v>
      </c>
      <c r="C13509" s="436">
        <v>15.999999999999995</v>
      </c>
    </row>
    <row r="13510" spans="1:3" x14ac:dyDescent="0.3">
      <c r="A13510" s="425">
        <v>55147</v>
      </c>
      <c r="B13510" s="12">
        <v>359</v>
      </c>
      <c r="C13510" s="436">
        <v>1</v>
      </c>
    </row>
    <row r="13511" spans="1:3" x14ac:dyDescent="0.3">
      <c r="A13511" s="425">
        <v>55148</v>
      </c>
      <c r="B13511" s="12">
        <v>360</v>
      </c>
      <c r="C13511" s="436">
        <v>21.599999999999994</v>
      </c>
    </row>
    <row r="13512" spans="1:3" x14ac:dyDescent="0.3">
      <c r="A13512" s="425">
        <v>55149</v>
      </c>
      <c r="B13512" s="12">
        <v>361</v>
      </c>
      <c r="C13512" s="436">
        <v>0.2</v>
      </c>
    </row>
    <row r="13513" spans="1:3" x14ac:dyDescent="0.3">
      <c r="A13513" s="425">
        <v>55150</v>
      </c>
      <c r="B13513" s="12">
        <v>362</v>
      </c>
      <c r="C13513" s="436">
        <v>9</v>
      </c>
    </row>
    <row r="13514" spans="1:3" x14ac:dyDescent="0.3">
      <c r="A13514" s="425">
        <v>55151</v>
      </c>
      <c r="B13514" s="12">
        <v>363</v>
      </c>
      <c r="C13514" s="436">
        <v>0</v>
      </c>
    </row>
    <row r="13515" spans="1:3" x14ac:dyDescent="0.3">
      <c r="A13515" s="425">
        <v>55152</v>
      </c>
      <c r="B13515" s="12">
        <v>364</v>
      </c>
      <c r="C13515" s="436">
        <v>0</v>
      </c>
    </row>
    <row r="13516" spans="1:3" x14ac:dyDescent="0.3">
      <c r="A13516" s="425">
        <v>55153</v>
      </c>
      <c r="B13516" s="12">
        <v>365</v>
      </c>
      <c r="C13516" s="436">
        <v>0</v>
      </c>
    </row>
    <row r="13517" spans="1:3" x14ac:dyDescent="0.3">
      <c r="A13517" s="425">
        <v>55154</v>
      </c>
      <c r="B13517" s="12">
        <v>1</v>
      </c>
      <c r="C13517" s="436">
        <v>2</v>
      </c>
    </row>
    <row r="13518" spans="1:3" x14ac:dyDescent="0.3">
      <c r="A13518" s="425">
        <v>55155</v>
      </c>
      <c r="B13518" s="12">
        <v>2</v>
      </c>
      <c r="C13518" s="436">
        <v>5.0000000000000018</v>
      </c>
    </row>
    <row r="13519" spans="1:3" x14ac:dyDescent="0.3">
      <c r="A13519" s="425">
        <v>55156</v>
      </c>
      <c r="B13519" s="12">
        <v>3</v>
      </c>
      <c r="C13519" s="436">
        <v>5.8000000000000025</v>
      </c>
    </row>
    <row r="13520" spans="1:3" x14ac:dyDescent="0.3">
      <c r="A13520" s="425">
        <v>55157</v>
      </c>
      <c r="B13520" s="12">
        <v>4</v>
      </c>
      <c r="C13520" s="436">
        <v>3.0000000000000009</v>
      </c>
    </row>
    <row r="13521" spans="1:3" x14ac:dyDescent="0.3">
      <c r="A13521" s="425">
        <v>55158</v>
      </c>
      <c r="B13521" s="12">
        <v>5</v>
      </c>
      <c r="C13521" s="436">
        <v>7.6000000000000032</v>
      </c>
    </row>
    <row r="13522" spans="1:3" x14ac:dyDescent="0.3">
      <c r="A13522" s="425">
        <v>55159</v>
      </c>
      <c r="B13522" s="12">
        <v>6</v>
      </c>
      <c r="C13522" s="436">
        <v>0.2</v>
      </c>
    </row>
    <row r="13523" spans="1:3" x14ac:dyDescent="0.3">
      <c r="A13523" s="425">
        <v>55160</v>
      </c>
      <c r="B13523" s="12">
        <v>7</v>
      </c>
      <c r="C13523" s="436">
        <v>0</v>
      </c>
    </row>
    <row r="13524" spans="1:3" x14ac:dyDescent="0.3">
      <c r="A13524" s="425">
        <v>55161</v>
      </c>
      <c r="B13524" s="12">
        <v>8</v>
      </c>
      <c r="C13524" s="436">
        <v>18.8</v>
      </c>
    </row>
    <row r="13525" spans="1:3" x14ac:dyDescent="0.3">
      <c r="A13525" s="425">
        <v>55162</v>
      </c>
      <c r="B13525" s="12">
        <v>9</v>
      </c>
      <c r="C13525" s="436">
        <v>11.999999999999996</v>
      </c>
    </row>
    <row r="13526" spans="1:3" x14ac:dyDescent="0.3">
      <c r="A13526" s="425">
        <v>55163</v>
      </c>
      <c r="B13526" s="12">
        <v>10</v>
      </c>
      <c r="C13526" s="436">
        <v>0.4</v>
      </c>
    </row>
    <row r="13527" spans="1:3" x14ac:dyDescent="0.3">
      <c r="A13527" s="425">
        <v>55164</v>
      </c>
      <c r="B13527" s="12">
        <v>11</v>
      </c>
      <c r="C13527" s="436">
        <v>0.2</v>
      </c>
    </row>
    <row r="13528" spans="1:3" x14ac:dyDescent="0.3">
      <c r="A13528" s="425">
        <v>55165</v>
      </c>
      <c r="B13528" s="12">
        <v>12</v>
      </c>
      <c r="C13528" s="436">
        <v>0</v>
      </c>
    </row>
    <row r="13529" spans="1:3" x14ac:dyDescent="0.3">
      <c r="A13529" s="425">
        <v>55166</v>
      </c>
      <c r="B13529" s="12">
        <v>13</v>
      </c>
      <c r="C13529" s="436">
        <v>0.2</v>
      </c>
    </row>
    <row r="13530" spans="1:3" x14ac:dyDescent="0.3">
      <c r="A13530" s="425">
        <v>55167</v>
      </c>
      <c r="B13530" s="12">
        <v>14</v>
      </c>
      <c r="C13530" s="436">
        <v>22.599999999999987</v>
      </c>
    </row>
    <row r="13531" spans="1:3" x14ac:dyDescent="0.3">
      <c r="A13531" s="425">
        <v>55168</v>
      </c>
      <c r="B13531" s="12">
        <v>15</v>
      </c>
      <c r="C13531" s="436">
        <v>0.2</v>
      </c>
    </row>
    <row r="13532" spans="1:3" x14ac:dyDescent="0.3">
      <c r="A13532" s="425">
        <v>55169</v>
      </c>
      <c r="B13532" s="12">
        <v>16</v>
      </c>
      <c r="C13532" s="436">
        <v>17.999999999999989</v>
      </c>
    </row>
    <row r="13533" spans="1:3" x14ac:dyDescent="0.3">
      <c r="A13533" s="425">
        <v>55170</v>
      </c>
      <c r="B13533" s="12">
        <v>17</v>
      </c>
      <c r="C13533" s="436">
        <v>0.2</v>
      </c>
    </row>
    <row r="13534" spans="1:3" x14ac:dyDescent="0.3">
      <c r="A13534" s="425">
        <v>55171</v>
      </c>
      <c r="B13534" s="12">
        <v>18</v>
      </c>
      <c r="C13534" s="436">
        <v>0.2</v>
      </c>
    </row>
    <row r="13535" spans="1:3" x14ac:dyDescent="0.3">
      <c r="A13535" s="425">
        <v>55172</v>
      </c>
      <c r="B13535" s="12">
        <v>19</v>
      </c>
      <c r="C13535" s="436">
        <v>5.2000000000000011</v>
      </c>
    </row>
    <row r="13536" spans="1:3" x14ac:dyDescent="0.3">
      <c r="A13536" s="425">
        <v>55173</v>
      </c>
      <c r="B13536" s="12">
        <v>20</v>
      </c>
      <c r="C13536" s="436">
        <v>0.2</v>
      </c>
    </row>
    <row r="13537" spans="1:3" x14ac:dyDescent="0.3">
      <c r="A13537" s="425">
        <v>55174</v>
      </c>
      <c r="B13537" s="12">
        <v>21</v>
      </c>
      <c r="C13537" s="436">
        <v>1.4</v>
      </c>
    </row>
    <row r="13538" spans="1:3" x14ac:dyDescent="0.3">
      <c r="A13538" s="425">
        <v>55175</v>
      </c>
      <c r="B13538" s="12">
        <v>22</v>
      </c>
      <c r="C13538" s="436">
        <v>4.4000000000000004</v>
      </c>
    </row>
    <row r="13539" spans="1:3" x14ac:dyDescent="0.3">
      <c r="A13539" s="425">
        <v>55176</v>
      </c>
      <c r="B13539" s="12">
        <v>23</v>
      </c>
      <c r="C13539" s="436">
        <v>0</v>
      </c>
    </row>
    <row r="13540" spans="1:3" x14ac:dyDescent="0.3">
      <c r="A13540" s="425">
        <v>55177</v>
      </c>
      <c r="B13540" s="12">
        <v>24</v>
      </c>
      <c r="C13540" s="436">
        <v>0</v>
      </c>
    </row>
    <row r="13541" spans="1:3" x14ac:dyDescent="0.3">
      <c r="A13541" s="425">
        <v>55178</v>
      </c>
      <c r="B13541" s="12">
        <v>25</v>
      </c>
      <c r="C13541" s="436">
        <v>0</v>
      </c>
    </row>
    <row r="13542" spans="1:3" x14ac:dyDescent="0.3">
      <c r="A13542" s="425">
        <v>55179</v>
      </c>
      <c r="B13542" s="12">
        <v>26</v>
      </c>
      <c r="C13542" s="436">
        <v>0</v>
      </c>
    </row>
    <row r="13543" spans="1:3" x14ac:dyDescent="0.3">
      <c r="A13543" s="425">
        <v>55180</v>
      </c>
      <c r="B13543" s="12">
        <v>27</v>
      </c>
      <c r="C13543" s="436">
        <v>0</v>
      </c>
    </row>
    <row r="13544" spans="1:3" x14ac:dyDescent="0.3">
      <c r="A13544" s="425">
        <v>55181</v>
      </c>
      <c r="B13544" s="12">
        <v>28</v>
      </c>
      <c r="C13544" s="436">
        <v>12</v>
      </c>
    </row>
    <row r="13545" spans="1:3" x14ac:dyDescent="0.3">
      <c r="A13545" s="425">
        <v>55182</v>
      </c>
      <c r="B13545" s="12">
        <v>29</v>
      </c>
      <c r="C13545" s="436">
        <v>24.599999999999994</v>
      </c>
    </row>
    <row r="13546" spans="1:3" x14ac:dyDescent="0.3">
      <c r="A13546" s="425">
        <v>55183</v>
      </c>
      <c r="B13546" s="12">
        <v>30</v>
      </c>
      <c r="C13546" s="436">
        <v>0.2</v>
      </c>
    </row>
    <row r="13547" spans="1:3" x14ac:dyDescent="0.3">
      <c r="A13547" s="425">
        <v>55184</v>
      </c>
      <c r="B13547" s="12">
        <v>31</v>
      </c>
      <c r="C13547" s="436">
        <v>4.6000000000000005</v>
      </c>
    </row>
    <row r="13548" spans="1:3" x14ac:dyDescent="0.3">
      <c r="A13548" s="425">
        <v>55185</v>
      </c>
      <c r="B13548" s="12">
        <v>32</v>
      </c>
      <c r="C13548" s="436">
        <v>1</v>
      </c>
    </row>
    <row r="13549" spans="1:3" x14ac:dyDescent="0.3">
      <c r="A13549" s="425">
        <v>55186</v>
      </c>
      <c r="B13549" s="12">
        <v>33</v>
      </c>
      <c r="C13549" s="436">
        <v>1.7999999999999998</v>
      </c>
    </row>
    <row r="13550" spans="1:3" x14ac:dyDescent="0.3">
      <c r="A13550" s="425">
        <v>55187</v>
      </c>
      <c r="B13550" s="12">
        <v>34</v>
      </c>
      <c r="C13550" s="436">
        <v>13.6</v>
      </c>
    </row>
    <row r="13551" spans="1:3" x14ac:dyDescent="0.3">
      <c r="A13551" s="425">
        <v>55188</v>
      </c>
      <c r="B13551" s="12">
        <v>35</v>
      </c>
      <c r="C13551" s="436">
        <v>9</v>
      </c>
    </row>
    <row r="13552" spans="1:3" x14ac:dyDescent="0.3">
      <c r="A13552" s="425">
        <v>55189</v>
      </c>
      <c r="B13552" s="12">
        <v>36</v>
      </c>
      <c r="C13552" s="436">
        <v>13.199999999999989</v>
      </c>
    </row>
    <row r="13553" spans="1:3" x14ac:dyDescent="0.3">
      <c r="A13553" s="425">
        <v>55190</v>
      </c>
      <c r="B13553" s="12">
        <v>37</v>
      </c>
      <c r="C13553" s="436">
        <v>0.2</v>
      </c>
    </row>
    <row r="13554" spans="1:3" x14ac:dyDescent="0.3">
      <c r="A13554" s="425">
        <v>55191</v>
      </c>
      <c r="B13554" s="12">
        <v>38</v>
      </c>
      <c r="C13554" s="436">
        <v>29.8</v>
      </c>
    </row>
    <row r="13555" spans="1:3" x14ac:dyDescent="0.3">
      <c r="A13555" s="425">
        <v>55192</v>
      </c>
      <c r="B13555" s="12">
        <v>39</v>
      </c>
      <c r="C13555" s="436">
        <v>1.2</v>
      </c>
    </row>
    <row r="13556" spans="1:3" x14ac:dyDescent="0.3">
      <c r="A13556" s="425">
        <v>55193</v>
      </c>
      <c r="B13556" s="12">
        <v>40</v>
      </c>
      <c r="C13556" s="436">
        <v>11.599999999999994</v>
      </c>
    </row>
    <row r="13557" spans="1:3" x14ac:dyDescent="0.3">
      <c r="A13557" s="425">
        <v>55194</v>
      </c>
      <c r="B13557" s="12">
        <v>41</v>
      </c>
      <c r="C13557" s="436">
        <v>3.8000000000000007</v>
      </c>
    </row>
    <row r="13558" spans="1:3" x14ac:dyDescent="0.3">
      <c r="A13558" s="425">
        <v>55195</v>
      </c>
      <c r="B13558" s="12">
        <v>42</v>
      </c>
      <c r="C13558" s="436">
        <v>0.4</v>
      </c>
    </row>
    <row r="13559" spans="1:3" x14ac:dyDescent="0.3">
      <c r="A13559" s="425">
        <v>55196</v>
      </c>
      <c r="B13559" s="12">
        <v>43</v>
      </c>
      <c r="C13559" s="436">
        <v>0.4</v>
      </c>
    </row>
    <row r="13560" spans="1:3" x14ac:dyDescent="0.3">
      <c r="A13560" s="425">
        <v>55197</v>
      </c>
      <c r="B13560" s="12">
        <v>44</v>
      </c>
      <c r="C13560" s="436">
        <v>35.40000000000002</v>
      </c>
    </row>
    <row r="13561" spans="1:3" x14ac:dyDescent="0.3">
      <c r="A13561" s="425">
        <v>55198</v>
      </c>
      <c r="B13561" s="12">
        <v>45</v>
      </c>
      <c r="C13561" s="436">
        <v>1</v>
      </c>
    </row>
    <row r="13562" spans="1:3" x14ac:dyDescent="0.3">
      <c r="A13562" s="425">
        <v>55199</v>
      </c>
      <c r="B13562" s="12">
        <v>46</v>
      </c>
      <c r="C13562" s="436">
        <v>7.8000000000000016</v>
      </c>
    </row>
    <row r="13563" spans="1:3" x14ac:dyDescent="0.3">
      <c r="A13563" s="425">
        <v>55200</v>
      </c>
      <c r="B13563" s="12">
        <v>47</v>
      </c>
      <c r="C13563" s="436">
        <v>4.6000000000000014</v>
      </c>
    </row>
    <row r="13564" spans="1:3" x14ac:dyDescent="0.3">
      <c r="A13564" s="425">
        <v>55201</v>
      </c>
      <c r="B13564" s="12">
        <v>48</v>
      </c>
      <c r="C13564" s="436">
        <v>0</v>
      </c>
    </row>
    <row r="13565" spans="1:3" x14ac:dyDescent="0.3">
      <c r="A13565" s="425">
        <v>55202</v>
      </c>
      <c r="B13565" s="12">
        <v>49</v>
      </c>
      <c r="C13565" s="436">
        <v>0.2</v>
      </c>
    </row>
    <row r="13566" spans="1:3" x14ac:dyDescent="0.3">
      <c r="A13566" s="425">
        <v>55203</v>
      </c>
      <c r="B13566" s="12">
        <v>50</v>
      </c>
      <c r="C13566" s="436">
        <v>0.2</v>
      </c>
    </row>
    <row r="13567" spans="1:3" x14ac:dyDescent="0.3">
      <c r="A13567" s="425">
        <v>55204</v>
      </c>
      <c r="B13567" s="12">
        <v>51</v>
      </c>
      <c r="C13567" s="436">
        <v>64.400000000000034</v>
      </c>
    </row>
    <row r="13568" spans="1:3" x14ac:dyDescent="0.3">
      <c r="A13568" s="425">
        <v>55205</v>
      </c>
      <c r="B13568" s="12">
        <v>52</v>
      </c>
      <c r="C13568" s="436">
        <v>0.2</v>
      </c>
    </row>
    <row r="13569" spans="1:3" x14ac:dyDescent="0.3">
      <c r="A13569" s="425">
        <v>55206</v>
      </c>
      <c r="B13569" s="12">
        <v>53</v>
      </c>
      <c r="C13569" s="436">
        <v>0</v>
      </c>
    </row>
    <row r="13570" spans="1:3" x14ac:dyDescent="0.3">
      <c r="A13570" s="425">
        <v>55207</v>
      </c>
      <c r="B13570" s="12">
        <v>54</v>
      </c>
      <c r="C13570" s="436">
        <v>0</v>
      </c>
    </row>
    <row r="13571" spans="1:3" x14ac:dyDescent="0.3">
      <c r="A13571" s="425">
        <v>55208</v>
      </c>
      <c r="B13571" s="12">
        <v>55</v>
      </c>
      <c r="C13571" s="436">
        <v>0</v>
      </c>
    </row>
    <row r="13572" spans="1:3" x14ac:dyDescent="0.3">
      <c r="A13572" s="425">
        <v>55209</v>
      </c>
      <c r="B13572" s="12">
        <v>56</v>
      </c>
      <c r="C13572" s="436">
        <v>0</v>
      </c>
    </row>
    <row r="13573" spans="1:3" x14ac:dyDescent="0.3">
      <c r="A13573" s="425">
        <v>55210</v>
      </c>
      <c r="B13573" s="12">
        <v>57</v>
      </c>
      <c r="C13573" s="436">
        <v>0</v>
      </c>
    </row>
    <row r="13574" spans="1:3" x14ac:dyDescent="0.3">
      <c r="A13574" s="425">
        <v>55211</v>
      </c>
      <c r="B13574" s="12">
        <v>58</v>
      </c>
      <c r="C13574" s="436">
        <v>0</v>
      </c>
    </row>
    <row r="13575" spans="1:3" x14ac:dyDescent="0.3">
      <c r="A13575" s="425">
        <v>55212</v>
      </c>
      <c r="B13575" s="12">
        <v>59</v>
      </c>
      <c r="C13575" s="436">
        <v>0</v>
      </c>
    </row>
    <row r="13576" spans="1:3" x14ac:dyDescent="0.3">
      <c r="A13576" s="425">
        <v>55213</v>
      </c>
      <c r="B13576" s="12">
        <v>60</v>
      </c>
      <c r="C13576" s="436">
        <v>17.2</v>
      </c>
    </row>
    <row r="13577" spans="1:3" x14ac:dyDescent="0.3">
      <c r="A13577" s="425">
        <v>55214</v>
      </c>
      <c r="B13577" s="12">
        <v>61</v>
      </c>
      <c r="C13577" s="436">
        <v>15.875999999999999</v>
      </c>
    </row>
    <row r="13578" spans="1:3" x14ac:dyDescent="0.3">
      <c r="A13578" s="425">
        <v>55215</v>
      </c>
      <c r="B13578" s="12">
        <v>62</v>
      </c>
      <c r="C13578" s="436">
        <v>60.564</v>
      </c>
    </row>
    <row r="13579" spans="1:3" x14ac:dyDescent="0.3">
      <c r="A13579" s="425">
        <v>55216</v>
      </c>
      <c r="B13579" s="12">
        <v>63</v>
      </c>
      <c r="C13579" s="436">
        <v>14.504</v>
      </c>
    </row>
    <row r="13580" spans="1:3" x14ac:dyDescent="0.3">
      <c r="A13580" s="425">
        <v>55217</v>
      </c>
      <c r="B13580" s="12">
        <v>64</v>
      </c>
      <c r="C13580" s="436">
        <v>0.49</v>
      </c>
    </row>
    <row r="13581" spans="1:3" x14ac:dyDescent="0.3">
      <c r="A13581" s="425">
        <v>55218</v>
      </c>
      <c r="B13581" s="12">
        <v>65</v>
      </c>
      <c r="C13581" s="436">
        <v>2.94</v>
      </c>
    </row>
    <row r="13582" spans="1:3" x14ac:dyDescent="0.3">
      <c r="A13582" s="425">
        <v>55219</v>
      </c>
      <c r="B13582" s="12">
        <v>66</v>
      </c>
      <c r="C13582" s="436">
        <v>33.800000000000004</v>
      </c>
    </row>
    <row r="13583" spans="1:3" x14ac:dyDescent="0.3">
      <c r="A13583" s="425">
        <v>55220</v>
      </c>
      <c r="B13583" s="12">
        <v>67</v>
      </c>
      <c r="C13583" s="436">
        <v>5.7999999999999989</v>
      </c>
    </row>
    <row r="13584" spans="1:3" x14ac:dyDescent="0.3">
      <c r="A13584" s="425">
        <v>55221</v>
      </c>
      <c r="B13584" s="12">
        <v>68</v>
      </c>
      <c r="C13584" s="436">
        <v>8.4</v>
      </c>
    </row>
    <row r="13585" spans="1:3" x14ac:dyDescent="0.3">
      <c r="A13585" s="425">
        <v>55222</v>
      </c>
      <c r="B13585" s="12">
        <v>69</v>
      </c>
      <c r="C13585" s="436">
        <v>0.60000000000000009</v>
      </c>
    </row>
    <row r="13586" spans="1:3" x14ac:dyDescent="0.3">
      <c r="A13586" s="425">
        <v>55223</v>
      </c>
      <c r="B13586" s="12">
        <v>70</v>
      </c>
      <c r="C13586" s="436">
        <v>4.8000000000000007</v>
      </c>
    </row>
    <row r="13587" spans="1:3" x14ac:dyDescent="0.3">
      <c r="A13587" s="425">
        <v>55224</v>
      </c>
      <c r="B13587" s="12">
        <v>71</v>
      </c>
      <c r="C13587" s="436">
        <v>4.6000000000000005</v>
      </c>
    </row>
    <row r="13588" spans="1:3" x14ac:dyDescent="0.3">
      <c r="A13588" s="425">
        <v>55225</v>
      </c>
      <c r="B13588" s="12">
        <v>72</v>
      </c>
      <c r="C13588" s="436">
        <v>35</v>
      </c>
    </row>
    <row r="13589" spans="1:3" x14ac:dyDescent="0.3">
      <c r="A13589" s="425">
        <v>55226</v>
      </c>
      <c r="B13589" s="12">
        <v>73</v>
      </c>
      <c r="C13589" s="436">
        <v>1.2</v>
      </c>
    </row>
    <row r="13590" spans="1:3" x14ac:dyDescent="0.3">
      <c r="A13590" s="425">
        <v>55227</v>
      </c>
      <c r="B13590" s="12">
        <v>74</v>
      </c>
      <c r="C13590" s="436">
        <v>0</v>
      </c>
    </row>
    <row r="13591" spans="1:3" x14ac:dyDescent="0.3">
      <c r="A13591" s="425">
        <v>55228</v>
      </c>
      <c r="B13591" s="12">
        <v>75</v>
      </c>
      <c r="C13591" s="436">
        <v>0</v>
      </c>
    </row>
    <row r="13592" spans="1:3" x14ac:dyDescent="0.3">
      <c r="A13592" s="425">
        <v>55229</v>
      </c>
      <c r="B13592" s="12">
        <v>76</v>
      </c>
      <c r="C13592" s="436">
        <v>4.2</v>
      </c>
    </row>
    <row r="13593" spans="1:3" x14ac:dyDescent="0.3">
      <c r="A13593" s="425">
        <v>55230</v>
      </c>
      <c r="B13593" s="12">
        <v>77</v>
      </c>
      <c r="C13593" s="436">
        <v>0.2</v>
      </c>
    </row>
    <row r="13594" spans="1:3" x14ac:dyDescent="0.3">
      <c r="A13594" s="425">
        <v>55231</v>
      </c>
      <c r="B13594" s="12">
        <v>78</v>
      </c>
      <c r="C13594" s="436">
        <v>0</v>
      </c>
    </row>
    <row r="13595" spans="1:3" x14ac:dyDescent="0.3">
      <c r="A13595" s="425">
        <v>55232</v>
      </c>
      <c r="B13595" s="12">
        <v>79</v>
      </c>
      <c r="C13595" s="436">
        <v>27.999999999999996</v>
      </c>
    </row>
    <row r="13596" spans="1:3" x14ac:dyDescent="0.3">
      <c r="A13596" s="425">
        <v>55233</v>
      </c>
      <c r="B13596" s="12">
        <v>80</v>
      </c>
      <c r="C13596" s="436">
        <v>0.4</v>
      </c>
    </row>
    <row r="13597" spans="1:3" x14ac:dyDescent="0.3">
      <c r="A13597" s="425">
        <v>55234</v>
      </c>
      <c r="B13597" s="12">
        <v>81</v>
      </c>
      <c r="C13597" s="436">
        <v>19.399999999999999</v>
      </c>
    </row>
    <row r="13598" spans="1:3" x14ac:dyDescent="0.3">
      <c r="A13598" s="425">
        <v>55235</v>
      </c>
      <c r="B13598" s="12">
        <v>82</v>
      </c>
      <c r="C13598" s="436">
        <v>0</v>
      </c>
    </row>
    <row r="13599" spans="1:3" x14ac:dyDescent="0.3">
      <c r="A13599" s="425">
        <v>55236</v>
      </c>
      <c r="B13599" s="12">
        <v>83</v>
      </c>
      <c r="C13599" s="436">
        <v>11.599999999999998</v>
      </c>
    </row>
    <row r="13600" spans="1:3" x14ac:dyDescent="0.3">
      <c r="A13600" s="425">
        <v>55237</v>
      </c>
      <c r="B13600" s="12">
        <v>84</v>
      </c>
      <c r="C13600" s="436">
        <v>0.2</v>
      </c>
    </row>
    <row r="13601" spans="1:3" x14ac:dyDescent="0.3">
      <c r="A13601" s="425">
        <v>55238</v>
      </c>
      <c r="B13601" s="12">
        <v>85</v>
      </c>
      <c r="C13601" s="436">
        <v>22.200000000000003</v>
      </c>
    </row>
    <row r="13602" spans="1:3" x14ac:dyDescent="0.3">
      <c r="A13602" s="425">
        <v>55239</v>
      </c>
      <c r="B13602" s="12">
        <v>86</v>
      </c>
      <c r="C13602" s="436">
        <v>10.599999999999996</v>
      </c>
    </row>
    <row r="13603" spans="1:3" x14ac:dyDescent="0.3">
      <c r="A13603" s="425">
        <v>55240</v>
      </c>
      <c r="B13603" s="12">
        <v>87</v>
      </c>
      <c r="C13603" s="436">
        <v>8.0000000000000018</v>
      </c>
    </row>
    <row r="13604" spans="1:3" x14ac:dyDescent="0.3">
      <c r="A13604" s="425">
        <v>55241</v>
      </c>
      <c r="B13604" s="12">
        <v>88</v>
      </c>
      <c r="C13604" s="436">
        <v>10.399999999999999</v>
      </c>
    </row>
    <row r="13605" spans="1:3" x14ac:dyDescent="0.3">
      <c r="A13605" s="425">
        <v>55242</v>
      </c>
      <c r="B13605" s="12">
        <v>89</v>
      </c>
      <c r="C13605" s="436">
        <v>0</v>
      </c>
    </row>
    <row r="13606" spans="1:3" x14ac:dyDescent="0.3">
      <c r="A13606" s="425">
        <v>55243</v>
      </c>
      <c r="B13606" s="12">
        <v>90</v>
      </c>
      <c r="C13606" s="436">
        <v>43.000000000000043</v>
      </c>
    </row>
    <row r="13607" spans="1:3" x14ac:dyDescent="0.3">
      <c r="A13607" s="425">
        <v>55244</v>
      </c>
      <c r="B13607" s="12">
        <v>91</v>
      </c>
      <c r="C13607" s="436">
        <v>12.399999999999995</v>
      </c>
    </row>
    <row r="13608" spans="1:3" x14ac:dyDescent="0.3">
      <c r="A13608" s="425">
        <v>55245</v>
      </c>
      <c r="B13608" s="12">
        <v>92</v>
      </c>
      <c r="C13608" s="436">
        <v>7.0000000000000018</v>
      </c>
    </row>
    <row r="13609" spans="1:3" x14ac:dyDescent="0.3">
      <c r="A13609" s="425">
        <v>55246</v>
      </c>
      <c r="B13609" s="12">
        <v>93</v>
      </c>
      <c r="C13609" s="436">
        <v>0.60000000000000009</v>
      </c>
    </row>
    <row r="13610" spans="1:3" x14ac:dyDescent="0.3">
      <c r="A13610" s="425">
        <v>55247</v>
      </c>
      <c r="B13610" s="12">
        <v>94</v>
      </c>
      <c r="C13610" s="436">
        <v>0</v>
      </c>
    </row>
    <row r="13611" spans="1:3" x14ac:dyDescent="0.3">
      <c r="A13611" s="425">
        <v>55248</v>
      </c>
      <c r="B13611" s="12">
        <v>95</v>
      </c>
      <c r="C13611" s="436">
        <v>9.5999999999999979</v>
      </c>
    </row>
    <row r="13612" spans="1:3" x14ac:dyDescent="0.3">
      <c r="A13612" s="425">
        <v>55249</v>
      </c>
      <c r="B13612" s="12">
        <v>96</v>
      </c>
      <c r="C13612" s="436">
        <v>0.8</v>
      </c>
    </row>
    <row r="13613" spans="1:3" x14ac:dyDescent="0.3">
      <c r="A13613" s="425">
        <v>55250</v>
      </c>
      <c r="B13613" s="12">
        <v>97</v>
      </c>
      <c r="C13613" s="436">
        <v>0.4</v>
      </c>
    </row>
    <row r="13614" spans="1:3" x14ac:dyDescent="0.3">
      <c r="A13614" s="425">
        <v>55251</v>
      </c>
      <c r="B13614" s="12">
        <v>98</v>
      </c>
      <c r="C13614" s="436">
        <v>20.399999999999999</v>
      </c>
    </row>
    <row r="13615" spans="1:3" x14ac:dyDescent="0.3">
      <c r="A13615" s="425">
        <v>55252</v>
      </c>
      <c r="B13615" s="12">
        <v>99</v>
      </c>
      <c r="C13615" s="436">
        <v>0.2</v>
      </c>
    </row>
    <row r="13616" spans="1:3" x14ac:dyDescent="0.3">
      <c r="A13616" s="425">
        <v>55253</v>
      </c>
      <c r="B13616" s="12">
        <v>100</v>
      </c>
      <c r="C13616" s="436">
        <v>5.4</v>
      </c>
    </row>
    <row r="13617" spans="1:3" x14ac:dyDescent="0.3">
      <c r="A13617" s="425">
        <v>55254</v>
      </c>
      <c r="B13617" s="12">
        <v>101</v>
      </c>
      <c r="C13617" s="436">
        <v>0.2</v>
      </c>
    </row>
    <row r="13618" spans="1:3" x14ac:dyDescent="0.3">
      <c r="A13618" s="425">
        <v>55255</v>
      </c>
      <c r="B13618" s="12">
        <v>102</v>
      </c>
      <c r="C13618" s="436">
        <v>2.6000000000000005</v>
      </c>
    </row>
    <row r="13619" spans="1:3" x14ac:dyDescent="0.3">
      <c r="A13619" s="425">
        <v>55256</v>
      </c>
      <c r="B13619" s="12">
        <v>103</v>
      </c>
      <c r="C13619" s="436">
        <v>23.8</v>
      </c>
    </row>
    <row r="13620" spans="1:3" x14ac:dyDescent="0.3">
      <c r="A13620" s="425">
        <v>55257</v>
      </c>
      <c r="B13620" s="12">
        <v>104</v>
      </c>
      <c r="C13620" s="436">
        <v>1</v>
      </c>
    </row>
    <row r="13621" spans="1:3" x14ac:dyDescent="0.3">
      <c r="A13621" s="425">
        <v>55258</v>
      </c>
      <c r="B13621" s="12">
        <v>105</v>
      </c>
      <c r="C13621" s="436">
        <v>5.0000000000000009</v>
      </c>
    </row>
    <row r="13622" spans="1:3" x14ac:dyDescent="0.3">
      <c r="A13622" s="425">
        <v>55259</v>
      </c>
      <c r="B13622" s="12">
        <v>106</v>
      </c>
      <c r="C13622" s="436">
        <v>9.9999999999999982</v>
      </c>
    </row>
    <row r="13623" spans="1:3" x14ac:dyDescent="0.3">
      <c r="A13623" s="425">
        <v>55260</v>
      </c>
      <c r="B13623" s="12">
        <v>107</v>
      </c>
      <c r="C13623" s="436">
        <v>0</v>
      </c>
    </row>
    <row r="13624" spans="1:3" x14ac:dyDescent="0.3">
      <c r="A13624" s="425">
        <v>55261</v>
      </c>
      <c r="B13624" s="12">
        <v>108</v>
      </c>
      <c r="C13624" s="436">
        <v>10.399999999999995</v>
      </c>
    </row>
    <row r="13625" spans="1:3" x14ac:dyDescent="0.3">
      <c r="A13625" s="425">
        <v>55262</v>
      </c>
      <c r="B13625" s="12">
        <v>109</v>
      </c>
      <c r="C13625" s="436">
        <v>41</v>
      </c>
    </row>
    <row r="13626" spans="1:3" x14ac:dyDescent="0.3">
      <c r="A13626" s="425">
        <v>55263</v>
      </c>
      <c r="B13626" s="12">
        <v>110</v>
      </c>
      <c r="C13626" s="436">
        <v>16</v>
      </c>
    </row>
    <row r="13627" spans="1:3" x14ac:dyDescent="0.3">
      <c r="A13627" s="425">
        <v>55264</v>
      </c>
      <c r="B13627" s="12">
        <v>111</v>
      </c>
      <c r="C13627" s="436">
        <v>16.599999999999994</v>
      </c>
    </row>
    <row r="13628" spans="1:3" x14ac:dyDescent="0.3">
      <c r="A13628" s="425">
        <v>55265</v>
      </c>
      <c r="B13628" s="12">
        <v>112</v>
      </c>
      <c r="C13628" s="436">
        <v>1.4</v>
      </c>
    </row>
    <row r="13629" spans="1:3" x14ac:dyDescent="0.3">
      <c r="A13629" s="425">
        <v>55266</v>
      </c>
      <c r="B13629" s="12">
        <v>113</v>
      </c>
      <c r="C13629" s="436">
        <v>0.2</v>
      </c>
    </row>
    <row r="13630" spans="1:3" x14ac:dyDescent="0.3">
      <c r="A13630" s="425">
        <v>55267</v>
      </c>
      <c r="B13630" s="12">
        <v>114</v>
      </c>
      <c r="C13630" s="436">
        <v>7.2000000000000011</v>
      </c>
    </row>
    <row r="13631" spans="1:3" x14ac:dyDescent="0.3">
      <c r="A13631" s="425">
        <v>55268</v>
      </c>
      <c r="B13631" s="12">
        <v>115</v>
      </c>
      <c r="C13631" s="436">
        <v>3.6000000000000005</v>
      </c>
    </row>
    <row r="13632" spans="1:3" x14ac:dyDescent="0.3">
      <c r="A13632" s="425">
        <v>55269</v>
      </c>
      <c r="B13632" s="12">
        <v>116</v>
      </c>
      <c r="C13632" s="436">
        <v>0</v>
      </c>
    </row>
    <row r="13633" spans="1:3" x14ac:dyDescent="0.3">
      <c r="A13633" s="425">
        <v>55270</v>
      </c>
      <c r="B13633" s="12">
        <v>117</v>
      </c>
      <c r="C13633" s="436">
        <v>63.400000000000006</v>
      </c>
    </row>
    <row r="13634" spans="1:3" x14ac:dyDescent="0.3">
      <c r="A13634" s="425">
        <v>55271</v>
      </c>
      <c r="B13634" s="12">
        <v>118</v>
      </c>
      <c r="C13634" s="436">
        <v>52.4</v>
      </c>
    </row>
    <row r="13635" spans="1:3" x14ac:dyDescent="0.3">
      <c r="A13635" s="425">
        <v>55272</v>
      </c>
      <c r="B13635" s="12">
        <v>119</v>
      </c>
      <c r="C13635" s="436">
        <v>15.400000000000002</v>
      </c>
    </row>
    <row r="13636" spans="1:3" x14ac:dyDescent="0.3">
      <c r="A13636" s="425">
        <v>55273</v>
      </c>
      <c r="B13636" s="12">
        <v>120</v>
      </c>
      <c r="C13636" s="436">
        <v>7.8000000000000025</v>
      </c>
    </row>
    <row r="13637" spans="1:3" x14ac:dyDescent="0.3">
      <c r="A13637" s="425">
        <v>55274</v>
      </c>
      <c r="B13637" s="12">
        <v>121</v>
      </c>
      <c r="C13637" s="436">
        <v>0</v>
      </c>
    </row>
    <row r="13638" spans="1:3" x14ac:dyDescent="0.3">
      <c r="A13638" s="425">
        <v>55275</v>
      </c>
      <c r="B13638" s="12">
        <v>122</v>
      </c>
      <c r="C13638" s="436">
        <v>0.2</v>
      </c>
    </row>
    <row r="13639" spans="1:3" x14ac:dyDescent="0.3">
      <c r="A13639" s="425">
        <v>55276</v>
      </c>
      <c r="B13639" s="12">
        <v>123</v>
      </c>
      <c r="C13639" s="436">
        <v>2.6</v>
      </c>
    </row>
    <row r="13640" spans="1:3" x14ac:dyDescent="0.3">
      <c r="A13640" s="425">
        <v>55277</v>
      </c>
      <c r="B13640" s="12">
        <v>124</v>
      </c>
      <c r="C13640" s="436">
        <v>0.2</v>
      </c>
    </row>
    <row r="13641" spans="1:3" x14ac:dyDescent="0.3">
      <c r="A13641" s="425">
        <v>55278</v>
      </c>
      <c r="B13641" s="12">
        <v>125</v>
      </c>
      <c r="C13641" s="436">
        <v>0.2</v>
      </c>
    </row>
    <row r="13642" spans="1:3" x14ac:dyDescent="0.3">
      <c r="A13642" s="425">
        <v>55279</v>
      </c>
      <c r="B13642" s="12">
        <v>126</v>
      </c>
      <c r="C13642" s="436">
        <v>13.599999999999998</v>
      </c>
    </row>
    <row r="13643" spans="1:3" x14ac:dyDescent="0.3">
      <c r="A13643" s="425">
        <v>55280</v>
      </c>
      <c r="B13643" s="12">
        <v>127</v>
      </c>
      <c r="C13643" s="436">
        <v>0</v>
      </c>
    </row>
    <row r="13644" spans="1:3" x14ac:dyDescent="0.3">
      <c r="A13644" s="425">
        <v>55281</v>
      </c>
      <c r="B13644" s="12">
        <v>128</v>
      </c>
      <c r="C13644" s="436">
        <v>0</v>
      </c>
    </row>
    <row r="13645" spans="1:3" x14ac:dyDescent="0.3">
      <c r="A13645" s="425">
        <v>55282</v>
      </c>
      <c r="B13645" s="12">
        <v>129</v>
      </c>
      <c r="C13645" s="436">
        <v>2</v>
      </c>
    </row>
    <row r="13646" spans="1:3" x14ac:dyDescent="0.3">
      <c r="A13646" s="425">
        <v>55283</v>
      </c>
      <c r="B13646" s="12">
        <v>130</v>
      </c>
      <c r="C13646" s="436">
        <v>15.599999999999998</v>
      </c>
    </row>
    <row r="13647" spans="1:3" x14ac:dyDescent="0.3">
      <c r="A13647" s="425">
        <v>55284</v>
      </c>
      <c r="B13647" s="12">
        <v>131</v>
      </c>
      <c r="C13647" s="436">
        <v>0.2</v>
      </c>
    </row>
    <row r="13648" spans="1:3" x14ac:dyDescent="0.3">
      <c r="A13648" s="425">
        <v>55285</v>
      </c>
      <c r="B13648" s="12">
        <v>132</v>
      </c>
      <c r="C13648" s="436">
        <v>0.4</v>
      </c>
    </row>
    <row r="13649" spans="1:3" x14ac:dyDescent="0.3">
      <c r="A13649" s="425">
        <v>55286</v>
      </c>
      <c r="B13649" s="12">
        <v>133</v>
      </c>
      <c r="C13649" s="436">
        <v>9.2000000000000011</v>
      </c>
    </row>
    <row r="13650" spans="1:3" x14ac:dyDescent="0.3">
      <c r="A13650" s="425">
        <v>55287</v>
      </c>
      <c r="B13650" s="12">
        <v>134</v>
      </c>
      <c r="C13650" s="436">
        <v>0</v>
      </c>
    </row>
    <row r="13651" spans="1:3" x14ac:dyDescent="0.3">
      <c r="A13651" s="425">
        <v>55288</v>
      </c>
      <c r="B13651" s="12">
        <v>135</v>
      </c>
      <c r="C13651" s="436">
        <v>69.58</v>
      </c>
    </row>
    <row r="13652" spans="1:3" x14ac:dyDescent="0.3">
      <c r="A13652" s="425">
        <v>55289</v>
      </c>
      <c r="B13652" s="12">
        <v>136</v>
      </c>
      <c r="C13652" s="436">
        <v>0</v>
      </c>
    </row>
    <row r="13653" spans="1:3" x14ac:dyDescent="0.3">
      <c r="A13653" s="425">
        <v>55290</v>
      </c>
      <c r="B13653" s="12">
        <v>137</v>
      </c>
      <c r="C13653" s="436">
        <v>0</v>
      </c>
    </row>
    <row r="13654" spans="1:3" x14ac:dyDescent="0.3">
      <c r="A13654" s="425">
        <v>55291</v>
      </c>
      <c r="B13654" s="12">
        <v>138</v>
      </c>
      <c r="C13654" s="436">
        <v>2.25</v>
      </c>
    </row>
    <row r="13655" spans="1:3" x14ac:dyDescent="0.3">
      <c r="A13655" s="425">
        <v>55292</v>
      </c>
      <c r="B13655" s="12">
        <v>139</v>
      </c>
      <c r="C13655" s="436">
        <v>0</v>
      </c>
    </row>
    <row r="13656" spans="1:3" x14ac:dyDescent="0.3">
      <c r="A13656" s="425">
        <v>55293</v>
      </c>
      <c r="B13656" s="12">
        <v>140</v>
      </c>
      <c r="C13656" s="436">
        <v>0</v>
      </c>
    </row>
    <row r="13657" spans="1:3" x14ac:dyDescent="0.3">
      <c r="A13657" s="425">
        <v>55294</v>
      </c>
      <c r="B13657" s="12">
        <v>141</v>
      </c>
      <c r="C13657" s="436">
        <v>0.1</v>
      </c>
    </row>
    <row r="13658" spans="1:3" x14ac:dyDescent="0.3">
      <c r="A13658" s="425">
        <v>55295</v>
      </c>
      <c r="B13658" s="12">
        <v>142</v>
      </c>
      <c r="C13658" s="436">
        <v>2.5714285714285712</v>
      </c>
    </row>
    <row r="13659" spans="1:3" x14ac:dyDescent="0.3">
      <c r="A13659" s="425">
        <v>55296</v>
      </c>
      <c r="B13659" s="12">
        <v>143</v>
      </c>
      <c r="C13659" s="436">
        <v>0.2</v>
      </c>
    </row>
    <row r="13660" spans="1:3" x14ac:dyDescent="0.3">
      <c r="A13660" s="425">
        <v>55297</v>
      </c>
      <c r="B13660" s="12">
        <v>144</v>
      </c>
      <c r="C13660" s="436">
        <v>2</v>
      </c>
    </row>
    <row r="13661" spans="1:3" x14ac:dyDescent="0.3">
      <c r="A13661" s="425">
        <v>55298</v>
      </c>
      <c r="B13661" s="12">
        <v>145</v>
      </c>
      <c r="C13661" s="436">
        <v>0.8</v>
      </c>
    </row>
    <row r="13662" spans="1:3" x14ac:dyDescent="0.3">
      <c r="A13662" s="425">
        <v>55299</v>
      </c>
      <c r="B13662" s="12">
        <v>146</v>
      </c>
      <c r="C13662" s="436">
        <v>22.200000000000003</v>
      </c>
    </row>
    <row r="13663" spans="1:3" x14ac:dyDescent="0.3">
      <c r="A13663" s="425">
        <v>55300</v>
      </c>
      <c r="B13663" s="12">
        <v>147</v>
      </c>
      <c r="C13663" s="436">
        <v>36.4</v>
      </c>
    </row>
    <row r="13664" spans="1:3" x14ac:dyDescent="0.3">
      <c r="A13664" s="425">
        <v>55301</v>
      </c>
      <c r="B13664" s="12">
        <v>148</v>
      </c>
      <c r="C13664" s="436">
        <v>9.9999999999999982</v>
      </c>
    </row>
    <row r="13665" spans="1:3" x14ac:dyDescent="0.3">
      <c r="A13665" s="425">
        <v>55302</v>
      </c>
      <c r="B13665" s="12">
        <v>149</v>
      </c>
      <c r="C13665" s="436">
        <v>10.6</v>
      </c>
    </row>
    <row r="13666" spans="1:3" x14ac:dyDescent="0.3">
      <c r="A13666" s="425">
        <v>55303</v>
      </c>
      <c r="B13666" s="12">
        <v>150</v>
      </c>
      <c r="C13666" s="436">
        <v>2.4</v>
      </c>
    </row>
    <row r="13667" spans="1:3" x14ac:dyDescent="0.3">
      <c r="A13667" s="425">
        <v>55304</v>
      </c>
      <c r="B13667" s="12">
        <v>151</v>
      </c>
      <c r="C13667" s="436">
        <v>10.399999999999997</v>
      </c>
    </row>
    <row r="13668" spans="1:3" x14ac:dyDescent="0.3">
      <c r="A13668" s="425">
        <v>55305</v>
      </c>
      <c r="B13668" s="12">
        <v>152</v>
      </c>
      <c r="C13668" s="436">
        <v>3.2</v>
      </c>
    </row>
    <row r="13669" spans="1:3" x14ac:dyDescent="0.3">
      <c r="A13669" s="425">
        <v>55306</v>
      </c>
      <c r="B13669" s="12">
        <v>153</v>
      </c>
      <c r="C13669" s="436">
        <v>25.799999999999997</v>
      </c>
    </row>
    <row r="13670" spans="1:3" x14ac:dyDescent="0.3">
      <c r="A13670" s="425">
        <v>55307</v>
      </c>
      <c r="B13670" s="12">
        <v>154</v>
      </c>
      <c r="C13670" s="436">
        <v>9.8000000000000007</v>
      </c>
    </row>
    <row r="13671" spans="1:3" x14ac:dyDescent="0.3">
      <c r="A13671" s="425">
        <v>55308</v>
      </c>
      <c r="B13671" s="12">
        <v>155</v>
      </c>
      <c r="C13671" s="436">
        <v>5.2000000000000011</v>
      </c>
    </row>
    <row r="13672" spans="1:3" x14ac:dyDescent="0.3">
      <c r="A13672" s="425">
        <v>55309</v>
      </c>
      <c r="B13672" s="12">
        <v>156</v>
      </c>
      <c r="C13672" s="436">
        <v>0</v>
      </c>
    </row>
    <row r="13673" spans="1:3" x14ac:dyDescent="0.3">
      <c r="A13673" s="425">
        <v>55310</v>
      </c>
      <c r="B13673" s="12">
        <v>157</v>
      </c>
      <c r="C13673" s="436">
        <v>8.1999999999999993</v>
      </c>
    </row>
    <row r="13674" spans="1:3" x14ac:dyDescent="0.3">
      <c r="A13674" s="425">
        <v>55311</v>
      </c>
      <c r="B13674" s="12">
        <v>158</v>
      </c>
      <c r="C13674" s="436">
        <v>4.0000000000000009</v>
      </c>
    </row>
    <row r="13675" spans="1:3" x14ac:dyDescent="0.3">
      <c r="A13675" s="425">
        <v>55312</v>
      </c>
      <c r="B13675" s="12">
        <v>159</v>
      </c>
      <c r="C13675" s="436">
        <v>7.2000000000000028</v>
      </c>
    </row>
    <row r="13676" spans="1:3" x14ac:dyDescent="0.3">
      <c r="A13676" s="425">
        <v>55313</v>
      </c>
      <c r="B13676" s="12">
        <v>160</v>
      </c>
      <c r="C13676" s="436">
        <v>10.999999999999998</v>
      </c>
    </row>
    <row r="13677" spans="1:3" x14ac:dyDescent="0.3">
      <c r="A13677" s="425">
        <v>55314</v>
      </c>
      <c r="B13677" s="12">
        <v>161</v>
      </c>
      <c r="C13677" s="436">
        <v>0</v>
      </c>
    </row>
    <row r="13678" spans="1:3" x14ac:dyDescent="0.3">
      <c r="A13678" s="425">
        <v>55315</v>
      </c>
      <c r="B13678" s="12">
        <v>162</v>
      </c>
      <c r="C13678" s="436">
        <v>5.8000000000000016</v>
      </c>
    </row>
    <row r="13679" spans="1:3" x14ac:dyDescent="0.3">
      <c r="A13679" s="425">
        <v>55316</v>
      </c>
      <c r="B13679" s="12">
        <v>163</v>
      </c>
      <c r="C13679" s="436">
        <v>20.999999999999996</v>
      </c>
    </row>
    <row r="13680" spans="1:3" x14ac:dyDescent="0.3">
      <c r="A13680" s="425">
        <v>55317</v>
      </c>
      <c r="B13680" s="12">
        <v>164</v>
      </c>
      <c r="C13680" s="436">
        <v>1.4</v>
      </c>
    </row>
    <row r="13681" spans="1:3" x14ac:dyDescent="0.3">
      <c r="A13681" s="425">
        <v>55318</v>
      </c>
      <c r="B13681" s="12">
        <v>165</v>
      </c>
      <c r="C13681" s="436">
        <v>21.800000000000004</v>
      </c>
    </row>
    <row r="13682" spans="1:3" x14ac:dyDescent="0.3">
      <c r="A13682" s="425">
        <v>55319</v>
      </c>
      <c r="B13682" s="12">
        <v>166</v>
      </c>
      <c r="C13682" s="436">
        <v>3.8000000000000007</v>
      </c>
    </row>
    <row r="13683" spans="1:3" x14ac:dyDescent="0.3">
      <c r="A13683" s="425">
        <v>55320</v>
      </c>
      <c r="B13683" s="12">
        <v>167</v>
      </c>
      <c r="C13683" s="436">
        <v>0</v>
      </c>
    </row>
    <row r="13684" spans="1:3" x14ac:dyDescent="0.3">
      <c r="A13684" s="425">
        <v>55321</v>
      </c>
      <c r="B13684" s="12">
        <v>168</v>
      </c>
      <c r="C13684" s="436">
        <v>52.2</v>
      </c>
    </row>
    <row r="13685" spans="1:3" x14ac:dyDescent="0.3">
      <c r="A13685" s="425">
        <v>55322</v>
      </c>
      <c r="B13685" s="12">
        <v>169</v>
      </c>
      <c r="C13685" s="436">
        <v>2.1999999999999997</v>
      </c>
    </row>
    <row r="13686" spans="1:3" x14ac:dyDescent="0.3">
      <c r="A13686" s="425">
        <v>55323</v>
      </c>
      <c r="B13686" s="12">
        <v>170</v>
      </c>
      <c r="C13686" s="436">
        <v>11</v>
      </c>
    </row>
    <row r="13687" spans="1:3" x14ac:dyDescent="0.3">
      <c r="A13687" s="425">
        <v>55324</v>
      </c>
      <c r="B13687" s="12">
        <v>171</v>
      </c>
      <c r="C13687" s="436">
        <v>44.000000000000092</v>
      </c>
    </row>
    <row r="13688" spans="1:3" x14ac:dyDescent="0.3">
      <c r="A13688" s="425">
        <v>55325</v>
      </c>
      <c r="B13688" s="12">
        <v>172</v>
      </c>
      <c r="C13688" s="436">
        <v>1.8</v>
      </c>
    </row>
    <row r="13689" spans="1:3" x14ac:dyDescent="0.3">
      <c r="A13689" s="425">
        <v>55326</v>
      </c>
      <c r="B13689" s="12">
        <v>173</v>
      </c>
      <c r="C13689" s="436">
        <v>0.2</v>
      </c>
    </row>
    <row r="13690" spans="1:3" x14ac:dyDescent="0.3">
      <c r="A13690" s="425">
        <v>55327</v>
      </c>
      <c r="B13690" s="12">
        <v>174</v>
      </c>
      <c r="C13690" s="436">
        <v>42.400000000000034</v>
      </c>
    </row>
    <row r="13691" spans="1:3" x14ac:dyDescent="0.3">
      <c r="A13691" s="425">
        <v>55328</v>
      </c>
      <c r="B13691" s="12">
        <v>175</v>
      </c>
      <c r="C13691" s="436">
        <v>0.2</v>
      </c>
    </row>
    <row r="13692" spans="1:3" x14ac:dyDescent="0.3">
      <c r="A13692" s="425">
        <v>55329</v>
      </c>
      <c r="B13692" s="12">
        <v>176</v>
      </c>
      <c r="C13692" s="436">
        <v>0</v>
      </c>
    </row>
    <row r="13693" spans="1:3" x14ac:dyDescent="0.3">
      <c r="A13693" s="425">
        <v>55330</v>
      </c>
      <c r="B13693" s="12">
        <v>177</v>
      </c>
      <c r="C13693" s="436">
        <v>0</v>
      </c>
    </row>
    <row r="13694" spans="1:3" x14ac:dyDescent="0.3">
      <c r="A13694" s="425">
        <v>55331</v>
      </c>
      <c r="B13694" s="12">
        <v>178</v>
      </c>
      <c r="C13694" s="436">
        <v>0.2</v>
      </c>
    </row>
    <row r="13695" spans="1:3" x14ac:dyDescent="0.3">
      <c r="A13695" s="425">
        <v>55332</v>
      </c>
      <c r="B13695" s="12">
        <v>179</v>
      </c>
      <c r="C13695" s="436">
        <v>8.2000000000000028</v>
      </c>
    </row>
    <row r="13696" spans="1:3" x14ac:dyDescent="0.3">
      <c r="A13696" s="425">
        <v>55333</v>
      </c>
      <c r="B13696" s="12">
        <v>180</v>
      </c>
      <c r="C13696" s="436">
        <v>11.199999999999998</v>
      </c>
    </row>
    <row r="13697" spans="1:3" x14ac:dyDescent="0.3">
      <c r="A13697" s="425">
        <v>55334</v>
      </c>
      <c r="B13697" s="12">
        <v>181</v>
      </c>
      <c r="C13697" s="436">
        <v>0</v>
      </c>
    </row>
    <row r="13698" spans="1:3" x14ac:dyDescent="0.3">
      <c r="A13698" s="425">
        <v>55335</v>
      </c>
      <c r="B13698" s="12">
        <v>182</v>
      </c>
      <c r="C13698" s="436">
        <v>4.0000000000000009</v>
      </c>
    </row>
    <row r="13699" spans="1:3" x14ac:dyDescent="0.3">
      <c r="A13699" s="425">
        <v>55336</v>
      </c>
      <c r="B13699" s="12">
        <v>183</v>
      </c>
      <c r="C13699" s="436">
        <v>0.8</v>
      </c>
    </row>
    <row r="13700" spans="1:3" x14ac:dyDescent="0.3">
      <c r="A13700" s="425">
        <v>55337</v>
      </c>
      <c r="B13700" s="12">
        <v>184</v>
      </c>
      <c r="C13700" s="436">
        <v>0</v>
      </c>
    </row>
    <row r="13701" spans="1:3" x14ac:dyDescent="0.3">
      <c r="A13701" s="425">
        <v>55338</v>
      </c>
      <c r="B13701" s="12">
        <v>185</v>
      </c>
      <c r="C13701" s="436">
        <v>1.7999999999999998</v>
      </c>
    </row>
    <row r="13702" spans="1:3" x14ac:dyDescent="0.3">
      <c r="A13702" s="425">
        <v>55339</v>
      </c>
      <c r="B13702" s="12">
        <v>186</v>
      </c>
      <c r="C13702" s="436">
        <v>0.2</v>
      </c>
    </row>
    <row r="13703" spans="1:3" x14ac:dyDescent="0.3">
      <c r="A13703" s="425">
        <v>55340</v>
      </c>
      <c r="B13703" s="12">
        <v>187</v>
      </c>
      <c r="C13703" s="436">
        <v>0</v>
      </c>
    </row>
    <row r="13704" spans="1:3" x14ac:dyDescent="0.3">
      <c r="A13704" s="425">
        <v>55341</v>
      </c>
      <c r="B13704" s="12">
        <v>188</v>
      </c>
      <c r="C13704" s="436">
        <v>0</v>
      </c>
    </row>
    <row r="13705" spans="1:3" x14ac:dyDescent="0.3">
      <c r="A13705" s="425">
        <v>55342</v>
      </c>
      <c r="B13705" s="12">
        <v>189</v>
      </c>
      <c r="C13705" s="436">
        <v>2.4000000000000004</v>
      </c>
    </row>
    <row r="13706" spans="1:3" x14ac:dyDescent="0.3">
      <c r="A13706" s="425">
        <v>55343</v>
      </c>
      <c r="B13706" s="12">
        <v>190</v>
      </c>
      <c r="C13706" s="436">
        <v>0</v>
      </c>
    </row>
    <row r="13707" spans="1:3" x14ac:dyDescent="0.3">
      <c r="A13707" s="425">
        <v>55344</v>
      </c>
      <c r="B13707" s="12">
        <v>191</v>
      </c>
      <c r="C13707" s="436">
        <v>1</v>
      </c>
    </row>
    <row r="13708" spans="1:3" x14ac:dyDescent="0.3">
      <c r="A13708" s="425">
        <v>55345</v>
      </c>
      <c r="B13708" s="12">
        <v>192</v>
      </c>
      <c r="C13708" s="436">
        <v>0.2</v>
      </c>
    </row>
    <row r="13709" spans="1:3" x14ac:dyDescent="0.3">
      <c r="A13709" s="425">
        <v>55346</v>
      </c>
      <c r="B13709" s="12">
        <v>193</v>
      </c>
      <c r="C13709" s="436">
        <v>0</v>
      </c>
    </row>
    <row r="13710" spans="1:3" x14ac:dyDescent="0.3">
      <c r="A13710" s="425">
        <v>55347</v>
      </c>
      <c r="B13710" s="12">
        <v>194</v>
      </c>
      <c r="C13710" s="436">
        <v>1.2</v>
      </c>
    </row>
    <row r="13711" spans="1:3" x14ac:dyDescent="0.3">
      <c r="A13711" s="425">
        <v>55348</v>
      </c>
      <c r="B13711" s="12">
        <v>195</v>
      </c>
      <c r="C13711" s="436">
        <v>0</v>
      </c>
    </row>
    <row r="13712" spans="1:3" x14ac:dyDescent="0.3">
      <c r="A13712" s="425">
        <v>55349</v>
      </c>
      <c r="B13712" s="12">
        <v>196</v>
      </c>
      <c r="C13712" s="436">
        <v>0</v>
      </c>
    </row>
    <row r="13713" spans="1:3" x14ac:dyDescent="0.3">
      <c r="A13713" s="425">
        <v>55350</v>
      </c>
      <c r="B13713" s="12">
        <v>197</v>
      </c>
      <c r="C13713" s="436">
        <v>0.2</v>
      </c>
    </row>
    <row r="13714" spans="1:3" x14ac:dyDescent="0.3">
      <c r="A13714" s="425">
        <v>55351</v>
      </c>
      <c r="B13714" s="12">
        <v>198</v>
      </c>
      <c r="C13714" s="436">
        <v>1.4</v>
      </c>
    </row>
    <row r="13715" spans="1:3" x14ac:dyDescent="0.3">
      <c r="A13715" s="425">
        <v>55352</v>
      </c>
      <c r="B13715" s="12">
        <v>199</v>
      </c>
      <c r="C13715" s="436">
        <v>2</v>
      </c>
    </row>
    <row r="13716" spans="1:3" x14ac:dyDescent="0.3">
      <c r="A13716" s="425">
        <v>55353</v>
      </c>
      <c r="B13716" s="12">
        <v>200</v>
      </c>
      <c r="C13716" s="436">
        <v>0</v>
      </c>
    </row>
    <row r="13717" spans="1:3" x14ac:dyDescent="0.3">
      <c r="A13717" s="425">
        <v>55354</v>
      </c>
      <c r="B13717" s="12">
        <v>201</v>
      </c>
      <c r="C13717" s="436">
        <v>0.4</v>
      </c>
    </row>
    <row r="13718" spans="1:3" x14ac:dyDescent="0.3">
      <c r="A13718" s="425">
        <v>55355</v>
      </c>
      <c r="B13718" s="12">
        <v>202</v>
      </c>
      <c r="C13718" s="436">
        <v>0</v>
      </c>
    </row>
    <row r="13719" spans="1:3" x14ac:dyDescent="0.3">
      <c r="A13719" s="425">
        <v>55356</v>
      </c>
      <c r="B13719" s="12">
        <v>203</v>
      </c>
      <c r="C13719" s="436">
        <v>0</v>
      </c>
    </row>
    <row r="13720" spans="1:3" x14ac:dyDescent="0.3">
      <c r="A13720" s="425">
        <v>55357</v>
      </c>
      <c r="B13720" s="12">
        <v>204</v>
      </c>
      <c r="C13720" s="436">
        <v>16.2</v>
      </c>
    </row>
    <row r="13721" spans="1:3" x14ac:dyDescent="0.3">
      <c r="A13721" s="425">
        <v>55358</v>
      </c>
      <c r="B13721" s="12">
        <v>205</v>
      </c>
      <c r="C13721" s="436">
        <v>0</v>
      </c>
    </row>
    <row r="13722" spans="1:3" x14ac:dyDescent="0.3">
      <c r="A13722" s="425">
        <v>55359</v>
      </c>
      <c r="B13722" s="12">
        <v>206</v>
      </c>
      <c r="C13722" s="436">
        <v>0.2</v>
      </c>
    </row>
    <row r="13723" spans="1:3" x14ac:dyDescent="0.3">
      <c r="A13723" s="425">
        <v>55360</v>
      </c>
      <c r="B13723" s="12">
        <v>207</v>
      </c>
      <c r="C13723" s="436">
        <v>9.6</v>
      </c>
    </row>
    <row r="13724" spans="1:3" x14ac:dyDescent="0.3">
      <c r="A13724" s="425">
        <v>55361</v>
      </c>
      <c r="B13724" s="12">
        <v>208</v>
      </c>
      <c r="C13724" s="436">
        <v>9.8000000000000007</v>
      </c>
    </row>
    <row r="13725" spans="1:3" x14ac:dyDescent="0.3">
      <c r="A13725" s="425">
        <v>55362</v>
      </c>
      <c r="B13725" s="12">
        <v>209</v>
      </c>
      <c r="C13725" s="436">
        <v>0.2</v>
      </c>
    </row>
    <row r="13726" spans="1:3" x14ac:dyDescent="0.3">
      <c r="A13726" s="425">
        <v>55363</v>
      </c>
      <c r="B13726" s="12">
        <v>210</v>
      </c>
      <c r="C13726" s="436">
        <v>67.400000000000006</v>
      </c>
    </row>
    <row r="13727" spans="1:3" x14ac:dyDescent="0.3">
      <c r="A13727" s="425">
        <v>55364</v>
      </c>
      <c r="B13727" s="12">
        <v>211</v>
      </c>
      <c r="C13727" s="436">
        <v>24.399999999999977</v>
      </c>
    </row>
    <row r="13728" spans="1:3" x14ac:dyDescent="0.3">
      <c r="A13728" s="425">
        <v>55365</v>
      </c>
      <c r="B13728" s="12">
        <v>212</v>
      </c>
      <c r="C13728" s="436">
        <v>0</v>
      </c>
    </row>
    <row r="13729" spans="1:3" x14ac:dyDescent="0.3">
      <c r="A13729" s="425">
        <v>55366</v>
      </c>
      <c r="B13729" s="12">
        <v>213</v>
      </c>
      <c r="C13729" s="436">
        <v>0</v>
      </c>
    </row>
    <row r="13730" spans="1:3" x14ac:dyDescent="0.3">
      <c r="A13730" s="425">
        <v>55367</v>
      </c>
      <c r="B13730" s="12">
        <v>214</v>
      </c>
      <c r="C13730" s="436">
        <v>0</v>
      </c>
    </row>
    <row r="13731" spans="1:3" x14ac:dyDescent="0.3">
      <c r="A13731" s="425">
        <v>55368</v>
      </c>
      <c r="B13731" s="12">
        <v>215</v>
      </c>
      <c r="C13731" s="436">
        <v>0</v>
      </c>
    </row>
    <row r="13732" spans="1:3" x14ac:dyDescent="0.3">
      <c r="A13732" s="425">
        <v>55369</v>
      </c>
      <c r="B13732" s="12">
        <v>216</v>
      </c>
      <c r="C13732" s="436">
        <v>2.1999999999999997</v>
      </c>
    </row>
    <row r="13733" spans="1:3" x14ac:dyDescent="0.3">
      <c r="A13733" s="425">
        <v>55370</v>
      </c>
      <c r="B13733" s="12">
        <v>217</v>
      </c>
      <c r="C13733" s="436">
        <v>0</v>
      </c>
    </row>
    <row r="13734" spans="1:3" x14ac:dyDescent="0.3">
      <c r="A13734" s="425">
        <v>55371</v>
      </c>
      <c r="B13734" s="12">
        <v>218</v>
      </c>
      <c r="C13734" s="436">
        <v>0</v>
      </c>
    </row>
    <row r="13735" spans="1:3" x14ac:dyDescent="0.3">
      <c r="A13735" s="425">
        <v>55372</v>
      </c>
      <c r="B13735" s="12">
        <v>219</v>
      </c>
      <c r="C13735" s="436">
        <v>0</v>
      </c>
    </row>
    <row r="13736" spans="1:3" x14ac:dyDescent="0.3">
      <c r="A13736" s="425">
        <v>55373</v>
      </c>
      <c r="B13736" s="12">
        <v>220</v>
      </c>
      <c r="C13736" s="436">
        <v>54.200000000000017</v>
      </c>
    </row>
    <row r="13737" spans="1:3" x14ac:dyDescent="0.3">
      <c r="A13737" s="425">
        <v>55374</v>
      </c>
      <c r="B13737" s="12">
        <v>221</v>
      </c>
      <c r="C13737" s="436">
        <v>2.4</v>
      </c>
    </row>
    <row r="13738" spans="1:3" x14ac:dyDescent="0.3">
      <c r="A13738" s="425">
        <v>55375</v>
      </c>
      <c r="B13738" s="12">
        <v>222</v>
      </c>
      <c r="C13738" s="436">
        <v>0</v>
      </c>
    </row>
    <row r="13739" spans="1:3" x14ac:dyDescent="0.3">
      <c r="A13739" s="425">
        <v>55376</v>
      </c>
      <c r="B13739" s="12">
        <v>223</v>
      </c>
      <c r="C13739" s="436">
        <v>0</v>
      </c>
    </row>
    <row r="13740" spans="1:3" x14ac:dyDescent="0.3">
      <c r="A13740" s="425">
        <v>55377</v>
      </c>
      <c r="B13740" s="12">
        <v>224</v>
      </c>
      <c r="C13740" s="436">
        <v>0.2</v>
      </c>
    </row>
    <row r="13741" spans="1:3" x14ac:dyDescent="0.3">
      <c r="A13741" s="425">
        <v>55378</v>
      </c>
      <c r="B13741" s="12">
        <v>225</v>
      </c>
      <c r="C13741" s="436">
        <v>29.999999999999993</v>
      </c>
    </row>
    <row r="13742" spans="1:3" x14ac:dyDescent="0.3">
      <c r="A13742" s="425">
        <v>55379</v>
      </c>
      <c r="B13742" s="12">
        <v>226</v>
      </c>
      <c r="C13742" s="436">
        <v>8.3999999999999986</v>
      </c>
    </row>
    <row r="13743" spans="1:3" x14ac:dyDescent="0.3">
      <c r="A13743" s="425">
        <v>55380</v>
      </c>
      <c r="B13743" s="12">
        <v>227</v>
      </c>
      <c r="C13743" s="436">
        <v>0.4</v>
      </c>
    </row>
    <row r="13744" spans="1:3" x14ac:dyDescent="0.3">
      <c r="A13744" s="425">
        <v>55381</v>
      </c>
      <c r="B13744" s="12">
        <v>228</v>
      </c>
      <c r="C13744" s="436">
        <v>0</v>
      </c>
    </row>
    <row r="13745" spans="1:3" x14ac:dyDescent="0.3">
      <c r="A13745" s="425">
        <v>55382</v>
      </c>
      <c r="B13745" s="12">
        <v>229</v>
      </c>
      <c r="C13745" s="436">
        <v>0</v>
      </c>
    </row>
    <row r="13746" spans="1:3" x14ac:dyDescent="0.3">
      <c r="A13746" s="425">
        <v>55383</v>
      </c>
      <c r="B13746" s="12">
        <v>230</v>
      </c>
      <c r="C13746" s="436">
        <v>3.4000000000000004</v>
      </c>
    </row>
    <row r="13747" spans="1:3" x14ac:dyDescent="0.3">
      <c r="A13747" s="425">
        <v>55384</v>
      </c>
      <c r="B13747" s="12">
        <v>231</v>
      </c>
      <c r="C13747" s="436">
        <v>25.599999999999998</v>
      </c>
    </row>
    <row r="13748" spans="1:3" x14ac:dyDescent="0.3">
      <c r="A13748" s="425">
        <v>55385</v>
      </c>
      <c r="B13748" s="12">
        <v>232</v>
      </c>
      <c r="C13748" s="436">
        <v>6.8000000000000007</v>
      </c>
    </row>
    <row r="13749" spans="1:3" x14ac:dyDescent="0.3">
      <c r="A13749" s="425">
        <v>55386</v>
      </c>
      <c r="B13749" s="12">
        <v>233</v>
      </c>
      <c r="C13749" s="436">
        <v>0</v>
      </c>
    </row>
    <row r="13750" spans="1:3" x14ac:dyDescent="0.3">
      <c r="A13750" s="425">
        <v>55387</v>
      </c>
      <c r="B13750" s="12">
        <v>234</v>
      </c>
      <c r="C13750" s="436">
        <v>1</v>
      </c>
    </row>
    <row r="13751" spans="1:3" x14ac:dyDescent="0.3">
      <c r="A13751" s="425">
        <v>55388</v>
      </c>
      <c r="B13751" s="12">
        <v>235</v>
      </c>
      <c r="C13751" s="436">
        <v>0.2</v>
      </c>
    </row>
    <row r="13752" spans="1:3" x14ac:dyDescent="0.3">
      <c r="A13752" s="425">
        <v>55389</v>
      </c>
      <c r="B13752" s="12">
        <v>236</v>
      </c>
      <c r="C13752" s="436">
        <v>0</v>
      </c>
    </row>
    <row r="13753" spans="1:3" x14ac:dyDescent="0.3">
      <c r="A13753" s="425">
        <v>55390</v>
      </c>
      <c r="B13753" s="12">
        <v>237</v>
      </c>
      <c r="C13753" s="436">
        <v>0</v>
      </c>
    </row>
    <row r="13754" spans="1:3" x14ac:dyDescent="0.3">
      <c r="A13754" s="425">
        <v>55391</v>
      </c>
      <c r="B13754" s="12">
        <v>238</v>
      </c>
      <c r="C13754" s="436">
        <v>0</v>
      </c>
    </row>
    <row r="13755" spans="1:3" x14ac:dyDescent="0.3">
      <c r="A13755" s="425">
        <v>55392</v>
      </c>
      <c r="B13755" s="12">
        <v>239</v>
      </c>
      <c r="C13755" s="436">
        <v>0.2</v>
      </c>
    </row>
    <row r="13756" spans="1:3" x14ac:dyDescent="0.3">
      <c r="A13756" s="425">
        <v>55393</v>
      </c>
      <c r="B13756" s="12">
        <v>240</v>
      </c>
      <c r="C13756" s="436">
        <v>0.2</v>
      </c>
    </row>
    <row r="13757" spans="1:3" x14ac:dyDescent="0.3">
      <c r="A13757" s="425">
        <v>55394</v>
      </c>
      <c r="B13757" s="12">
        <v>241</v>
      </c>
      <c r="C13757" s="436">
        <v>0</v>
      </c>
    </row>
    <row r="13758" spans="1:3" x14ac:dyDescent="0.3">
      <c r="A13758" s="425">
        <v>55395</v>
      </c>
      <c r="B13758" s="12">
        <v>242</v>
      </c>
      <c r="C13758" s="436">
        <v>0</v>
      </c>
    </row>
    <row r="13759" spans="1:3" x14ac:dyDescent="0.3">
      <c r="A13759" s="425">
        <v>55396</v>
      </c>
      <c r="B13759" s="12">
        <v>243</v>
      </c>
      <c r="C13759" s="436">
        <v>0</v>
      </c>
    </row>
    <row r="13760" spans="1:3" x14ac:dyDescent="0.3">
      <c r="A13760" s="425">
        <v>55397</v>
      </c>
      <c r="B13760" s="12">
        <v>244</v>
      </c>
      <c r="C13760" s="436">
        <v>0</v>
      </c>
    </row>
    <row r="13761" spans="1:3" x14ac:dyDescent="0.3">
      <c r="A13761" s="425">
        <v>55398</v>
      </c>
      <c r="B13761" s="12">
        <v>245</v>
      </c>
      <c r="C13761" s="436">
        <v>20.799999999999997</v>
      </c>
    </row>
    <row r="13762" spans="1:3" x14ac:dyDescent="0.3">
      <c r="A13762" s="425">
        <v>55399</v>
      </c>
      <c r="B13762" s="12">
        <v>246</v>
      </c>
      <c r="C13762" s="436">
        <v>0</v>
      </c>
    </row>
    <row r="13763" spans="1:3" x14ac:dyDescent="0.3">
      <c r="A13763" s="425">
        <v>55400</v>
      </c>
      <c r="B13763" s="12">
        <v>247</v>
      </c>
      <c r="C13763" s="436">
        <v>0</v>
      </c>
    </row>
    <row r="13764" spans="1:3" x14ac:dyDescent="0.3">
      <c r="A13764" s="425">
        <v>55401</v>
      </c>
      <c r="B13764" s="12">
        <v>248</v>
      </c>
      <c r="C13764" s="436">
        <v>0</v>
      </c>
    </row>
    <row r="13765" spans="1:3" x14ac:dyDescent="0.3">
      <c r="A13765" s="425">
        <v>55402</v>
      </c>
      <c r="B13765" s="12">
        <v>249</v>
      </c>
      <c r="C13765" s="436">
        <v>0</v>
      </c>
    </row>
    <row r="13766" spans="1:3" x14ac:dyDescent="0.3">
      <c r="A13766" s="425">
        <v>55403</v>
      </c>
      <c r="B13766" s="12">
        <v>250</v>
      </c>
      <c r="C13766" s="436">
        <v>7.4</v>
      </c>
    </row>
    <row r="13767" spans="1:3" x14ac:dyDescent="0.3">
      <c r="A13767" s="425">
        <v>55404</v>
      </c>
      <c r="B13767" s="12">
        <v>251</v>
      </c>
      <c r="C13767" s="436">
        <v>12.999999999999998</v>
      </c>
    </row>
    <row r="13768" spans="1:3" x14ac:dyDescent="0.3">
      <c r="A13768" s="425">
        <v>55405</v>
      </c>
      <c r="B13768" s="12">
        <v>252</v>
      </c>
      <c r="C13768" s="436">
        <v>0</v>
      </c>
    </row>
    <row r="13769" spans="1:3" x14ac:dyDescent="0.3">
      <c r="A13769" s="425">
        <v>55406</v>
      </c>
      <c r="B13769" s="12">
        <v>253</v>
      </c>
      <c r="C13769" s="436">
        <v>0</v>
      </c>
    </row>
    <row r="13770" spans="1:3" x14ac:dyDescent="0.3">
      <c r="A13770" s="425">
        <v>55407</v>
      </c>
      <c r="B13770" s="12">
        <v>254</v>
      </c>
      <c r="C13770" s="436">
        <v>0</v>
      </c>
    </row>
    <row r="13771" spans="1:3" x14ac:dyDescent="0.3">
      <c r="A13771" s="425">
        <v>55408</v>
      </c>
      <c r="B13771" s="12">
        <v>255</v>
      </c>
      <c r="C13771" s="436">
        <v>9.6</v>
      </c>
    </row>
    <row r="13772" spans="1:3" x14ac:dyDescent="0.3">
      <c r="A13772" s="425">
        <v>55409</v>
      </c>
      <c r="B13772" s="12">
        <v>256</v>
      </c>
      <c r="C13772" s="436">
        <v>2.6000000000000005</v>
      </c>
    </row>
    <row r="13773" spans="1:3" x14ac:dyDescent="0.3">
      <c r="A13773" s="425">
        <v>55410</v>
      </c>
      <c r="B13773" s="12">
        <v>257</v>
      </c>
      <c r="C13773" s="436">
        <v>0</v>
      </c>
    </row>
    <row r="13774" spans="1:3" x14ac:dyDescent="0.3">
      <c r="A13774" s="425">
        <v>55411</v>
      </c>
      <c r="B13774" s="12">
        <v>258</v>
      </c>
      <c r="C13774" s="436">
        <v>0</v>
      </c>
    </row>
    <row r="13775" spans="1:3" x14ac:dyDescent="0.3">
      <c r="A13775" s="425">
        <v>55412</v>
      </c>
      <c r="B13775" s="12">
        <v>259</v>
      </c>
      <c r="C13775" s="436">
        <v>0</v>
      </c>
    </row>
    <row r="13776" spans="1:3" x14ac:dyDescent="0.3">
      <c r="A13776" s="425">
        <v>55413</v>
      </c>
      <c r="B13776" s="12">
        <v>260</v>
      </c>
      <c r="C13776" s="436">
        <v>0</v>
      </c>
    </row>
    <row r="13777" spans="1:3" x14ac:dyDescent="0.3">
      <c r="A13777" s="425">
        <v>55414</v>
      </c>
      <c r="B13777" s="12">
        <v>261</v>
      </c>
      <c r="C13777" s="436">
        <v>0</v>
      </c>
    </row>
    <row r="13778" spans="1:3" x14ac:dyDescent="0.3">
      <c r="A13778" s="425">
        <v>55415</v>
      </c>
      <c r="B13778" s="12">
        <v>262</v>
      </c>
      <c r="C13778" s="436">
        <v>0</v>
      </c>
    </row>
    <row r="13779" spans="1:3" x14ac:dyDescent="0.3">
      <c r="A13779" s="425">
        <v>55416</v>
      </c>
      <c r="B13779" s="12">
        <v>263</v>
      </c>
      <c r="C13779" s="436">
        <v>0</v>
      </c>
    </row>
    <row r="13780" spans="1:3" x14ac:dyDescent="0.3">
      <c r="A13780" s="425">
        <v>55417</v>
      </c>
      <c r="B13780" s="12">
        <v>264</v>
      </c>
      <c r="C13780" s="436">
        <v>0</v>
      </c>
    </row>
    <row r="13781" spans="1:3" x14ac:dyDescent="0.3">
      <c r="A13781" s="425">
        <v>55418</v>
      </c>
      <c r="B13781" s="12">
        <v>265</v>
      </c>
      <c r="C13781" s="436">
        <v>0</v>
      </c>
    </row>
    <row r="13782" spans="1:3" x14ac:dyDescent="0.3">
      <c r="A13782" s="425">
        <v>55419</v>
      </c>
      <c r="B13782" s="12">
        <v>266</v>
      </c>
      <c r="C13782" s="436">
        <v>0</v>
      </c>
    </row>
    <row r="13783" spans="1:3" x14ac:dyDescent="0.3">
      <c r="A13783" s="425">
        <v>55420</v>
      </c>
      <c r="B13783" s="12">
        <v>267</v>
      </c>
      <c r="C13783" s="436">
        <v>0</v>
      </c>
    </row>
    <row r="13784" spans="1:3" x14ac:dyDescent="0.3">
      <c r="A13784" s="425">
        <v>55421</v>
      </c>
      <c r="B13784" s="12">
        <v>268</v>
      </c>
      <c r="C13784" s="436">
        <v>1.5999999999999999</v>
      </c>
    </row>
    <row r="13785" spans="1:3" x14ac:dyDescent="0.3">
      <c r="A13785" s="425">
        <v>55422</v>
      </c>
      <c r="B13785" s="12">
        <v>269</v>
      </c>
      <c r="C13785" s="436">
        <v>9.8000000000000007</v>
      </c>
    </row>
    <row r="13786" spans="1:3" x14ac:dyDescent="0.3">
      <c r="A13786" s="425">
        <v>55423</v>
      </c>
      <c r="B13786" s="12">
        <v>270</v>
      </c>
      <c r="C13786" s="436">
        <v>1.5999999999999999</v>
      </c>
    </row>
    <row r="13787" spans="1:3" x14ac:dyDescent="0.3">
      <c r="A13787" s="425">
        <v>55424</v>
      </c>
      <c r="B13787" s="12">
        <v>271</v>
      </c>
      <c r="C13787" s="436">
        <v>42</v>
      </c>
    </row>
    <row r="13788" spans="1:3" x14ac:dyDescent="0.3">
      <c r="A13788" s="425">
        <v>55425</v>
      </c>
      <c r="B13788" s="12">
        <v>272</v>
      </c>
      <c r="C13788" s="436">
        <v>19</v>
      </c>
    </row>
    <row r="13789" spans="1:3" x14ac:dyDescent="0.3">
      <c r="A13789" s="425">
        <v>55426</v>
      </c>
      <c r="B13789" s="12">
        <v>273</v>
      </c>
      <c r="C13789" s="436">
        <v>0.60000000000000009</v>
      </c>
    </row>
    <row r="13790" spans="1:3" x14ac:dyDescent="0.3">
      <c r="A13790" s="425">
        <v>55427</v>
      </c>
      <c r="B13790" s="12">
        <v>274</v>
      </c>
      <c r="C13790" s="436">
        <v>0</v>
      </c>
    </row>
    <row r="13791" spans="1:3" x14ac:dyDescent="0.3">
      <c r="A13791" s="425">
        <v>55428</v>
      </c>
      <c r="B13791" s="12">
        <v>275</v>
      </c>
      <c r="C13791" s="436">
        <v>4.8000000000000007</v>
      </c>
    </row>
    <row r="13792" spans="1:3" x14ac:dyDescent="0.3">
      <c r="A13792" s="425">
        <v>55429</v>
      </c>
      <c r="B13792" s="12">
        <v>276</v>
      </c>
      <c r="C13792" s="436">
        <v>13</v>
      </c>
    </row>
    <row r="13793" spans="1:3" x14ac:dyDescent="0.3">
      <c r="A13793" s="425">
        <v>55430</v>
      </c>
      <c r="B13793" s="12">
        <v>277</v>
      </c>
      <c r="C13793" s="436">
        <v>0.2</v>
      </c>
    </row>
    <row r="13794" spans="1:3" x14ac:dyDescent="0.3">
      <c r="A13794" s="425">
        <v>55431</v>
      </c>
      <c r="B13794" s="12">
        <v>278</v>
      </c>
      <c r="C13794" s="436">
        <v>12.599999999999998</v>
      </c>
    </row>
    <row r="13795" spans="1:3" x14ac:dyDescent="0.3">
      <c r="A13795" s="425">
        <v>55432</v>
      </c>
      <c r="B13795" s="12">
        <v>279</v>
      </c>
      <c r="C13795" s="436">
        <v>7.0000000000000009</v>
      </c>
    </row>
    <row r="13796" spans="1:3" x14ac:dyDescent="0.3">
      <c r="A13796" s="425">
        <v>55433</v>
      </c>
      <c r="B13796" s="12">
        <v>280</v>
      </c>
      <c r="C13796" s="436">
        <v>1</v>
      </c>
    </row>
    <row r="13797" spans="1:3" x14ac:dyDescent="0.3">
      <c r="A13797" s="425">
        <v>55434</v>
      </c>
      <c r="B13797" s="12">
        <v>281</v>
      </c>
      <c r="C13797" s="436">
        <v>19.8</v>
      </c>
    </row>
    <row r="13798" spans="1:3" x14ac:dyDescent="0.3">
      <c r="A13798" s="425">
        <v>55435</v>
      </c>
      <c r="B13798" s="12">
        <v>282</v>
      </c>
      <c r="C13798" s="436">
        <v>44.6</v>
      </c>
    </row>
    <row r="13799" spans="1:3" x14ac:dyDescent="0.3">
      <c r="A13799" s="425">
        <v>55436</v>
      </c>
      <c r="B13799" s="12">
        <v>283</v>
      </c>
      <c r="C13799" s="436">
        <v>0</v>
      </c>
    </row>
    <row r="13800" spans="1:3" x14ac:dyDescent="0.3">
      <c r="A13800" s="425">
        <v>55437</v>
      </c>
      <c r="B13800" s="12">
        <v>284</v>
      </c>
      <c r="C13800" s="436">
        <v>0</v>
      </c>
    </row>
    <row r="13801" spans="1:3" x14ac:dyDescent="0.3">
      <c r="A13801" s="425">
        <v>55438</v>
      </c>
      <c r="B13801" s="12">
        <v>285</v>
      </c>
      <c r="C13801" s="436">
        <v>0</v>
      </c>
    </row>
    <row r="13802" spans="1:3" x14ac:dyDescent="0.3">
      <c r="A13802" s="425">
        <v>55439</v>
      </c>
      <c r="B13802" s="12">
        <v>286</v>
      </c>
      <c r="C13802" s="436">
        <v>24.400000000000002</v>
      </c>
    </row>
    <row r="13803" spans="1:3" x14ac:dyDescent="0.3">
      <c r="A13803" s="425">
        <v>55440</v>
      </c>
      <c r="B13803" s="12">
        <v>287</v>
      </c>
      <c r="C13803" s="436">
        <v>0</v>
      </c>
    </row>
    <row r="13804" spans="1:3" x14ac:dyDescent="0.3">
      <c r="A13804" s="425">
        <v>55441</v>
      </c>
      <c r="B13804" s="12">
        <v>288</v>
      </c>
      <c r="C13804" s="436">
        <v>18.8</v>
      </c>
    </row>
    <row r="13805" spans="1:3" x14ac:dyDescent="0.3">
      <c r="A13805" s="425">
        <v>55442</v>
      </c>
      <c r="B13805" s="12">
        <v>289</v>
      </c>
      <c r="C13805" s="436">
        <v>0</v>
      </c>
    </row>
    <row r="13806" spans="1:3" x14ac:dyDescent="0.3">
      <c r="A13806" s="425">
        <v>55443</v>
      </c>
      <c r="B13806" s="12">
        <v>290</v>
      </c>
      <c r="C13806" s="436">
        <v>3</v>
      </c>
    </row>
    <row r="13807" spans="1:3" x14ac:dyDescent="0.3">
      <c r="A13807" s="425">
        <v>55444</v>
      </c>
      <c r="B13807" s="12">
        <v>291</v>
      </c>
      <c r="C13807" s="436">
        <v>0</v>
      </c>
    </row>
    <row r="13808" spans="1:3" x14ac:dyDescent="0.3">
      <c r="A13808" s="425">
        <v>55445</v>
      </c>
      <c r="B13808" s="12">
        <v>292</v>
      </c>
      <c r="C13808" s="436">
        <v>0</v>
      </c>
    </row>
    <row r="13809" spans="1:3" x14ac:dyDescent="0.3">
      <c r="A13809" s="425">
        <v>55446</v>
      </c>
      <c r="B13809" s="12">
        <v>293</v>
      </c>
      <c r="C13809" s="436">
        <v>2.8</v>
      </c>
    </row>
    <row r="13810" spans="1:3" x14ac:dyDescent="0.3">
      <c r="A13810" s="425">
        <v>55447</v>
      </c>
      <c r="B13810" s="12">
        <v>294</v>
      </c>
      <c r="C13810" s="436">
        <v>0</v>
      </c>
    </row>
    <row r="13811" spans="1:3" x14ac:dyDescent="0.3">
      <c r="A13811" s="425">
        <v>55448</v>
      </c>
      <c r="B13811" s="12">
        <v>295</v>
      </c>
      <c r="C13811" s="436">
        <v>0</v>
      </c>
    </row>
    <row r="13812" spans="1:3" x14ac:dyDescent="0.3">
      <c r="A13812" s="425">
        <v>55449</v>
      </c>
      <c r="B13812" s="12">
        <v>296</v>
      </c>
      <c r="C13812" s="436">
        <v>0</v>
      </c>
    </row>
    <row r="13813" spans="1:3" x14ac:dyDescent="0.3">
      <c r="A13813" s="425">
        <v>55450</v>
      </c>
      <c r="B13813" s="12">
        <v>297</v>
      </c>
      <c r="C13813" s="436">
        <v>0</v>
      </c>
    </row>
    <row r="13814" spans="1:3" x14ac:dyDescent="0.3">
      <c r="A13814" s="425">
        <v>55451</v>
      </c>
      <c r="B13814" s="12">
        <v>298</v>
      </c>
      <c r="C13814" s="436">
        <v>0</v>
      </c>
    </row>
    <row r="13815" spans="1:3" x14ac:dyDescent="0.3">
      <c r="A13815" s="425">
        <v>55452</v>
      </c>
      <c r="B13815" s="12">
        <v>299</v>
      </c>
      <c r="C13815" s="436">
        <v>0.2</v>
      </c>
    </row>
    <row r="13816" spans="1:3" x14ac:dyDescent="0.3">
      <c r="A13816" s="425">
        <v>55453</v>
      </c>
      <c r="B13816" s="12">
        <v>300</v>
      </c>
      <c r="C13816" s="436">
        <v>1.2</v>
      </c>
    </row>
    <row r="13817" spans="1:3" x14ac:dyDescent="0.3">
      <c r="A13817" s="425">
        <v>55454</v>
      </c>
      <c r="B13817" s="12">
        <v>301</v>
      </c>
      <c r="C13817" s="436">
        <v>0</v>
      </c>
    </row>
    <row r="13818" spans="1:3" x14ac:dyDescent="0.3">
      <c r="A13818" s="425">
        <v>55455</v>
      </c>
      <c r="B13818" s="12">
        <v>302</v>
      </c>
      <c r="C13818" s="436">
        <v>0</v>
      </c>
    </row>
    <row r="13819" spans="1:3" x14ac:dyDescent="0.3">
      <c r="A13819" s="425">
        <v>55456</v>
      </c>
      <c r="B13819" s="12">
        <v>303</v>
      </c>
      <c r="C13819" s="436">
        <v>0</v>
      </c>
    </row>
    <row r="13820" spans="1:3" x14ac:dyDescent="0.3">
      <c r="A13820" s="425">
        <v>55457</v>
      </c>
      <c r="B13820" s="12">
        <v>304</v>
      </c>
      <c r="C13820" s="436">
        <v>4.6000000000000005</v>
      </c>
    </row>
    <row r="13821" spans="1:3" x14ac:dyDescent="0.3">
      <c r="A13821" s="425">
        <v>55458</v>
      </c>
      <c r="B13821" s="12">
        <v>305</v>
      </c>
      <c r="C13821" s="436">
        <v>1.2</v>
      </c>
    </row>
    <row r="13822" spans="1:3" x14ac:dyDescent="0.3">
      <c r="A13822" s="425">
        <v>55459</v>
      </c>
      <c r="B13822" s="12">
        <v>306</v>
      </c>
      <c r="C13822" s="436">
        <v>0</v>
      </c>
    </row>
    <row r="13823" spans="1:3" x14ac:dyDescent="0.3">
      <c r="A13823" s="425">
        <v>55460</v>
      </c>
      <c r="B13823" s="12">
        <v>307</v>
      </c>
      <c r="C13823" s="436">
        <v>2</v>
      </c>
    </row>
    <row r="13824" spans="1:3" x14ac:dyDescent="0.3">
      <c r="A13824" s="425">
        <v>55461</v>
      </c>
      <c r="B13824" s="12">
        <v>308</v>
      </c>
      <c r="C13824" s="436">
        <v>0</v>
      </c>
    </row>
    <row r="13825" spans="1:3" x14ac:dyDescent="0.3">
      <c r="A13825" s="425">
        <v>55462</v>
      </c>
      <c r="B13825" s="12">
        <v>309</v>
      </c>
      <c r="C13825" s="436">
        <v>0</v>
      </c>
    </row>
    <row r="13826" spans="1:3" x14ac:dyDescent="0.3">
      <c r="A13826" s="425">
        <v>55463</v>
      </c>
      <c r="B13826" s="12">
        <v>310</v>
      </c>
      <c r="C13826" s="436">
        <v>0.2</v>
      </c>
    </row>
    <row r="13827" spans="1:3" x14ac:dyDescent="0.3">
      <c r="A13827" s="425">
        <v>55464</v>
      </c>
      <c r="B13827" s="12">
        <v>311</v>
      </c>
      <c r="C13827" s="436">
        <v>3.2000000000000006</v>
      </c>
    </row>
    <row r="13828" spans="1:3" x14ac:dyDescent="0.3">
      <c r="A13828" s="425">
        <v>55465</v>
      </c>
      <c r="B13828" s="12">
        <v>312</v>
      </c>
      <c r="C13828" s="436">
        <v>0</v>
      </c>
    </row>
    <row r="13829" spans="1:3" x14ac:dyDescent="0.3">
      <c r="A13829" s="425">
        <v>55466</v>
      </c>
      <c r="B13829" s="12">
        <v>313</v>
      </c>
      <c r="C13829" s="436">
        <v>11.799999999999997</v>
      </c>
    </row>
    <row r="13830" spans="1:3" x14ac:dyDescent="0.3">
      <c r="A13830" s="425">
        <v>55467</v>
      </c>
      <c r="B13830" s="12">
        <v>314</v>
      </c>
      <c r="C13830" s="436">
        <v>9.9999999999999982</v>
      </c>
    </row>
    <row r="13831" spans="1:3" x14ac:dyDescent="0.3">
      <c r="A13831" s="425">
        <v>55468</v>
      </c>
      <c r="B13831" s="12">
        <v>315</v>
      </c>
      <c r="C13831" s="436">
        <v>0.4</v>
      </c>
    </row>
    <row r="13832" spans="1:3" x14ac:dyDescent="0.3">
      <c r="A13832" s="425">
        <v>55469</v>
      </c>
      <c r="B13832" s="12">
        <v>316</v>
      </c>
      <c r="C13832" s="436">
        <v>0.2</v>
      </c>
    </row>
    <row r="13833" spans="1:3" x14ac:dyDescent="0.3">
      <c r="A13833" s="425">
        <v>55470</v>
      </c>
      <c r="B13833" s="12">
        <v>317</v>
      </c>
      <c r="C13833" s="436">
        <v>0</v>
      </c>
    </row>
    <row r="13834" spans="1:3" x14ac:dyDescent="0.3">
      <c r="A13834" s="425">
        <v>55471</v>
      </c>
      <c r="B13834" s="12">
        <v>318</v>
      </c>
      <c r="C13834" s="436">
        <v>0</v>
      </c>
    </row>
    <row r="13835" spans="1:3" x14ac:dyDescent="0.3">
      <c r="A13835" s="425">
        <v>55472</v>
      </c>
      <c r="B13835" s="12">
        <v>319</v>
      </c>
      <c r="C13835" s="436">
        <v>0</v>
      </c>
    </row>
    <row r="13836" spans="1:3" x14ac:dyDescent="0.3">
      <c r="A13836" s="425">
        <v>55473</v>
      </c>
      <c r="B13836" s="12">
        <v>320</v>
      </c>
      <c r="C13836" s="436">
        <v>0</v>
      </c>
    </row>
    <row r="13837" spans="1:3" x14ac:dyDescent="0.3">
      <c r="A13837" s="425">
        <v>55474</v>
      </c>
      <c r="B13837" s="12">
        <v>321</v>
      </c>
      <c r="C13837" s="436">
        <v>0</v>
      </c>
    </row>
    <row r="13838" spans="1:3" x14ac:dyDescent="0.3">
      <c r="A13838" s="425">
        <v>55475</v>
      </c>
      <c r="B13838" s="12">
        <v>322</v>
      </c>
      <c r="C13838" s="436">
        <v>0</v>
      </c>
    </row>
    <row r="13839" spans="1:3" x14ac:dyDescent="0.3">
      <c r="A13839" s="425">
        <v>55476</v>
      </c>
      <c r="B13839" s="12">
        <v>323</v>
      </c>
      <c r="C13839" s="436">
        <v>2</v>
      </c>
    </row>
    <row r="13840" spans="1:3" x14ac:dyDescent="0.3">
      <c r="A13840" s="425">
        <v>55477</v>
      </c>
      <c r="B13840" s="12">
        <v>324</v>
      </c>
      <c r="C13840" s="436">
        <v>0</v>
      </c>
    </row>
    <row r="13841" spans="1:3" x14ac:dyDescent="0.3">
      <c r="A13841" s="425">
        <v>55478</v>
      </c>
      <c r="B13841" s="12">
        <v>325</v>
      </c>
      <c r="C13841" s="436">
        <v>0</v>
      </c>
    </row>
    <row r="13842" spans="1:3" x14ac:dyDescent="0.3">
      <c r="A13842" s="425">
        <v>55479</v>
      </c>
      <c r="B13842" s="12">
        <v>326</v>
      </c>
      <c r="C13842" s="436">
        <v>0</v>
      </c>
    </row>
    <row r="13843" spans="1:3" x14ac:dyDescent="0.3">
      <c r="A13843" s="425">
        <v>55480</v>
      </c>
      <c r="B13843" s="12">
        <v>327</v>
      </c>
      <c r="C13843" s="436">
        <v>0</v>
      </c>
    </row>
    <row r="13844" spans="1:3" x14ac:dyDescent="0.3">
      <c r="A13844" s="425">
        <v>55481</v>
      </c>
      <c r="B13844" s="12">
        <v>328</v>
      </c>
      <c r="C13844" s="436">
        <v>0</v>
      </c>
    </row>
    <row r="13845" spans="1:3" x14ac:dyDescent="0.3">
      <c r="A13845" s="425">
        <v>55482</v>
      </c>
      <c r="B13845" s="12">
        <v>329</v>
      </c>
      <c r="C13845" s="436">
        <v>0</v>
      </c>
    </row>
    <row r="13846" spans="1:3" x14ac:dyDescent="0.3">
      <c r="A13846" s="425">
        <v>55483</v>
      </c>
      <c r="B13846" s="12">
        <v>330</v>
      </c>
      <c r="C13846" s="436">
        <v>0</v>
      </c>
    </row>
    <row r="13847" spans="1:3" x14ac:dyDescent="0.3">
      <c r="A13847" s="425">
        <v>55484</v>
      </c>
      <c r="B13847" s="12">
        <v>331</v>
      </c>
      <c r="C13847" s="436">
        <v>0</v>
      </c>
    </row>
    <row r="13848" spans="1:3" x14ac:dyDescent="0.3">
      <c r="A13848" s="425">
        <v>55485</v>
      </c>
      <c r="B13848" s="12">
        <v>332</v>
      </c>
      <c r="C13848" s="436">
        <v>0.2</v>
      </c>
    </row>
    <row r="13849" spans="1:3" x14ac:dyDescent="0.3">
      <c r="A13849" s="425">
        <v>55486</v>
      </c>
      <c r="B13849" s="12">
        <v>333</v>
      </c>
      <c r="C13849" s="436">
        <v>0</v>
      </c>
    </row>
    <row r="13850" spans="1:3" x14ac:dyDescent="0.3">
      <c r="A13850" s="425">
        <v>55487</v>
      </c>
      <c r="B13850" s="12">
        <v>334</v>
      </c>
      <c r="C13850" s="436">
        <v>0</v>
      </c>
    </row>
    <row r="13851" spans="1:3" x14ac:dyDescent="0.3">
      <c r="A13851" s="425">
        <v>55488</v>
      </c>
      <c r="B13851" s="12">
        <v>335</v>
      </c>
      <c r="C13851" s="436">
        <v>0</v>
      </c>
    </row>
    <row r="13852" spans="1:3" x14ac:dyDescent="0.3">
      <c r="A13852" s="425">
        <v>55489</v>
      </c>
      <c r="B13852" s="12">
        <v>336</v>
      </c>
      <c r="C13852" s="436">
        <v>0</v>
      </c>
    </row>
    <row r="13853" spans="1:3" x14ac:dyDescent="0.3">
      <c r="A13853" s="425">
        <v>55490</v>
      </c>
      <c r="B13853" s="12">
        <v>337</v>
      </c>
      <c r="C13853" s="436">
        <v>6.8</v>
      </c>
    </row>
    <row r="13854" spans="1:3" x14ac:dyDescent="0.3">
      <c r="A13854" s="425">
        <v>55491</v>
      </c>
      <c r="B13854" s="12">
        <v>338</v>
      </c>
      <c r="C13854" s="436">
        <v>0</v>
      </c>
    </row>
    <row r="13855" spans="1:3" x14ac:dyDescent="0.3">
      <c r="A13855" s="425">
        <v>55492</v>
      </c>
      <c r="B13855" s="12">
        <v>339</v>
      </c>
      <c r="C13855" s="436">
        <v>0</v>
      </c>
    </row>
    <row r="13856" spans="1:3" x14ac:dyDescent="0.3">
      <c r="A13856" s="425">
        <v>55493</v>
      </c>
      <c r="B13856" s="12">
        <v>340</v>
      </c>
      <c r="C13856" s="436">
        <v>0</v>
      </c>
    </row>
    <row r="13857" spans="1:3" x14ac:dyDescent="0.3">
      <c r="A13857" s="425">
        <v>55494</v>
      </c>
      <c r="B13857" s="12">
        <v>341</v>
      </c>
      <c r="C13857" s="436">
        <v>0</v>
      </c>
    </row>
    <row r="13858" spans="1:3" x14ac:dyDescent="0.3">
      <c r="A13858" s="425">
        <v>55495</v>
      </c>
      <c r="B13858" s="12">
        <v>342</v>
      </c>
      <c r="C13858" s="436">
        <v>1.5999999999999999</v>
      </c>
    </row>
    <row r="13859" spans="1:3" x14ac:dyDescent="0.3">
      <c r="A13859" s="425">
        <v>55496</v>
      </c>
      <c r="B13859" s="12">
        <v>343</v>
      </c>
      <c r="C13859" s="436">
        <v>0</v>
      </c>
    </row>
    <row r="13860" spans="1:3" x14ac:dyDescent="0.3">
      <c r="A13860" s="425">
        <v>55497</v>
      </c>
      <c r="B13860" s="12">
        <v>344</v>
      </c>
      <c r="C13860" s="436">
        <v>0</v>
      </c>
    </row>
    <row r="13861" spans="1:3" x14ac:dyDescent="0.3">
      <c r="A13861" s="425">
        <v>55498</v>
      </c>
      <c r="B13861" s="12">
        <v>345</v>
      </c>
      <c r="C13861" s="436">
        <v>0</v>
      </c>
    </row>
    <row r="13862" spans="1:3" x14ac:dyDescent="0.3">
      <c r="A13862" s="425">
        <v>55499</v>
      </c>
      <c r="B13862" s="12">
        <v>346</v>
      </c>
      <c r="C13862" s="436">
        <v>2.2000000000000002</v>
      </c>
    </row>
    <row r="13863" spans="1:3" x14ac:dyDescent="0.3">
      <c r="A13863" s="425">
        <v>55500</v>
      </c>
      <c r="B13863" s="12">
        <v>347</v>
      </c>
      <c r="C13863" s="436">
        <v>13.799999999999999</v>
      </c>
    </row>
    <row r="13864" spans="1:3" x14ac:dyDescent="0.3">
      <c r="A13864" s="425">
        <v>55501</v>
      </c>
      <c r="B13864" s="12">
        <v>348</v>
      </c>
      <c r="C13864" s="436">
        <v>2.8</v>
      </c>
    </row>
    <row r="13865" spans="1:3" x14ac:dyDescent="0.3">
      <c r="A13865" s="425">
        <v>55502</v>
      </c>
      <c r="B13865" s="12">
        <v>349</v>
      </c>
      <c r="C13865" s="436">
        <v>1.6</v>
      </c>
    </row>
    <row r="13866" spans="1:3" x14ac:dyDescent="0.3">
      <c r="A13866" s="425">
        <v>55503</v>
      </c>
      <c r="B13866" s="12">
        <v>350</v>
      </c>
      <c r="C13866" s="436">
        <v>8.6</v>
      </c>
    </row>
    <row r="13867" spans="1:3" x14ac:dyDescent="0.3">
      <c r="A13867" s="425">
        <v>55504</v>
      </c>
      <c r="B13867" s="12">
        <v>351</v>
      </c>
      <c r="C13867" s="436">
        <v>2.2000000000000002</v>
      </c>
    </row>
    <row r="13868" spans="1:3" x14ac:dyDescent="0.3">
      <c r="A13868" s="425">
        <v>55505</v>
      </c>
      <c r="B13868" s="12">
        <v>352</v>
      </c>
      <c r="C13868" s="436">
        <v>0</v>
      </c>
    </row>
    <row r="13869" spans="1:3" x14ac:dyDescent="0.3">
      <c r="A13869" s="425">
        <v>55506</v>
      </c>
      <c r="B13869" s="12">
        <v>353</v>
      </c>
      <c r="C13869" s="436">
        <v>0</v>
      </c>
    </row>
    <row r="13870" spans="1:3" x14ac:dyDescent="0.3">
      <c r="A13870" s="425">
        <v>55507</v>
      </c>
      <c r="B13870" s="12">
        <v>354</v>
      </c>
      <c r="C13870" s="436">
        <v>0</v>
      </c>
    </row>
    <row r="13871" spans="1:3" x14ac:dyDescent="0.3">
      <c r="A13871" s="425">
        <v>55508</v>
      </c>
      <c r="B13871" s="12">
        <v>355</v>
      </c>
      <c r="C13871" s="436">
        <v>0</v>
      </c>
    </row>
    <row r="13872" spans="1:3" x14ac:dyDescent="0.3">
      <c r="A13872" s="425">
        <v>55509</v>
      </c>
      <c r="B13872" s="12">
        <v>356</v>
      </c>
      <c r="C13872" s="436">
        <v>2.1999999999999997</v>
      </c>
    </row>
    <row r="13873" spans="1:3" x14ac:dyDescent="0.3">
      <c r="A13873" s="425">
        <v>55510</v>
      </c>
      <c r="B13873" s="12">
        <v>357</v>
      </c>
      <c r="C13873" s="436">
        <v>54.2</v>
      </c>
    </row>
    <row r="13874" spans="1:3" x14ac:dyDescent="0.3">
      <c r="A13874" s="425">
        <v>55511</v>
      </c>
      <c r="B13874" s="12">
        <v>358</v>
      </c>
      <c r="C13874" s="436">
        <v>3.6000000000000014</v>
      </c>
    </row>
    <row r="13875" spans="1:3" x14ac:dyDescent="0.3">
      <c r="A13875" s="425">
        <v>55512</v>
      </c>
      <c r="B13875" s="12">
        <v>359</v>
      </c>
      <c r="C13875" s="436">
        <v>25.399999999999995</v>
      </c>
    </row>
    <row r="13876" spans="1:3" x14ac:dyDescent="0.3">
      <c r="A13876" s="425">
        <v>55513</v>
      </c>
      <c r="B13876" s="12">
        <v>360</v>
      </c>
      <c r="C13876" s="436">
        <v>0.2</v>
      </c>
    </row>
    <row r="13877" spans="1:3" x14ac:dyDescent="0.3">
      <c r="A13877" s="425">
        <v>55514</v>
      </c>
      <c r="B13877" s="12">
        <v>361</v>
      </c>
      <c r="C13877" s="436">
        <v>13.2</v>
      </c>
    </row>
    <row r="13878" spans="1:3" x14ac:dyDescent="0.3">
      <c r="A13878" s="425">
        <v>55515</v>
      </c>
      <c r="B13878" s="12">
        <v>362</v>
      </c>
      <c r="C13878" s="436">
        <v>1.2</v>
      </c>
    </row>
    <row r="13879" spans="1:3" x14ac:dyDescent="0.3">
      <c r="A13879" s="425">
        <v>55516</v>
      </c>
      <c r="B13879" s="12">
        <v>363</v>
      </c>
      <c r="C13879" s="436">
        <v>0</v>
      </c>
    </row>
    <row r="13880" spans="1:3" x14ac:dyDescent="0.3">
      <c r="A13880" s="425">
        <v>55517</v>
      </c>
      <c r="B13880" s="12">
        <v>364</v>
      </c>
      <c r="C13880" s="436">
        <v>0</v>
      </c>
    </row>
    <row r="13881" spans="1:3" x14ac:dyDescent="0.3">
      <c r="A13881" s="425">
        <v>55518</v>
      </c>
      <c r="B13881" s="12">
        <v>365</v>
      </c>
      <c r="C13881" s="436">
        <v>40.400000000000006</v>
      </c>
    </row>
    <row r="13882" spans="1:3" x14ac:dyDescent="0.3">
      <c r="A13882" s="425">
        <v>55519</v>
      </c>
      <c r="B13882" s="12">
        <v>1</v>
      </c>
      <c r="C13882" s="436">
        <v>11.799999999999997</v>
      </c>
    </row>
    <row r="13883" spans="1:3" x14ac:dyDescent="0.3">
      <c r="A13883" s="425">
        <v>55520</v>
      </c>
      <c r="B13883" s="12">
        <v>2</v>
      </c>
      <c r="C13883" s="436">
        <v>0.2</v>
      </c>
    </row>
    <row r="13884" spans="1:3" x14ac:dyDescent="0.3">
      <c r="A13884" s="425">
        <v>55521</v>
      </c>
      <c r="B13884" s="12">
        <v>3</v>
      </c>
      <c r="C13884" s="436">
        <v>7.2000000000000011</v>
      </c>
    </row>
    <row r="13885" spans="1:3" x14ac:dyDescent="0.3">
      <c r="A13885" s="425">
        <v>55522</v>
      </c>
      <c r="B13885" s="12">
        <v>4</v>
      </c>
      <c r="C13885" s="436">
        <v>3.1999999999999997</v>
      </c>
    </row>
    <row r="13886" spans="1:3" x14ac:dyDescent="0.3">
      <c r="A13886" s="425">
        <v>55523</v>
      </c>
      <c r="B13886" s="12">
        <v>5</v>
      </c>
      <c r="C13886" s="436">
        <v>17.199999999999992</v>
      </c>
    </row>
    <row r="13887" spans="1:3" x14ac:dyDescent="0.3">
      <c r="A13887" s="425">
        <v>55524</v>
      </c>
      <c r="B13887" s="12">
        <v>6</v>
      </c>
      <c r="C13887" s="436">
        <v>0.60000000000000009</v>
      </c>
    </row>
    <row r="13888" spans="1:3" x14ac:dyDescent="0.3">
      <c r="A13888" s="425">
        <v>55525</v>
      </c>
      <c r="B13888" s="12">
        <v>7</v>
      </c>
      <c r="C13888" s="436">
        <v>1.5999999999999999</v>
      </c>
    </row>
    <row r="13889" spans="1:3" x14ac:dyDescent="0.3">
      <c r="A13889" s="425">
        <v>55526</v>
      </c>
      <c r="B13889" s="12">
        <v>8</v>
      </c>
      <c r="C13889" s="436">
        <v>4.4000000000000012</v>
      </c>
    </row>
    <row r="13890" spans="1:3" x14ac:dyDescent="0.3">
      <c r="A13890" s="425">
        <v>55527</v>
      </c>
      <c r="B13890" s="12">
        <v>9</v>
      </c>
      <c r="C13890" s="436">
        <v>0.2</v>
      </c>
    </row>
    <row r="13891" spans="1:3" x14ac:dyDescent="0.3">
      <c r="A13891" s="425">
        <v>55528</v>
      </c>
      <c r="B13891" s="12">
        <v>10</v>
      </c>
      <c r="C13891" s="436">
        <v>20.400000000000002</v>
      </c>
    </row>
    <row r="13892" spans="1:3" x14ac:dyDescent="0.3">
      <c r="A13892" s="425">
        <v>55529</v>
      </c>
      <c r="B13892" s="12">
        <v>11</v>
      </c>
      <c r="C13892" s="436">
        <v>43.400000000000006</v>
      </c>
    </row>
    <row r="13893" spans="1:3" x14ac:dyDescent="0.3">
      <c r="A13893" s="425">
        <v>55530</v>
      </c>
      <c r="B13893" s="12">
        <v>12</v>
      </c>
      <c r="C13893" s="436">
        <v>0</v>
      </c>
    </row>
    <row r="13894" spans="1:3" x14ac:dyDescent="0.3">
      <c r="A13894" s="425">
        <v>55531</v>
      </c>
      <c r="B13894" s="12">
        <v>13</v>
      </c>
      <c r="C13894" s="436">
        <v>0</v>
      </c>
    </row>
    <row r="13895" spans="1:3" x14ac:dyDescent="0.3">
      <c r="A13895" s="425">
        <v>55532</v>
      </c>
      <c r="B13895" s="12">
        <v>14</v>
      </c>
      <c r="C13895" s="436">
        <v>0</v>
      </c>
    </row>
    <row r="13896" spans="1:3" x14ac:dyDescent="0.3">
      <c r="A13896" s="425">
        <v>55533</v>
      </c>
      <c r="B13896" s="12">
        <v>15</v>
      </c>
      <c r="C13896" s="436">
        <v>4.2</v>
      </c>
    </row>
    <row r="13897" spans="1:3" x14ac:dyDescent="0.3">
      <c r="A13897" s="425">
        <v>55534</v>
      </c>
      <c r="B13897" s="12">
        <v>16</v>
      </c>
      <c r="C13897" s="436">
        <v>41.000000000000021</v>
      </c>
    </row>
    <row r="13898" spans="1:3" x14ac:dyDescent="0.3">
      <c r="A13898" s="425">
        <v>55535</v>
      </c>
      <c r="B13898" s="12">
        <v>17</v>
      </c>
      <c r="C13898" s="436">
        <v>0.60000000000000009</v>
      </c>
    </row>
    <row r="13899" spans="1:3" x14ac:dyDescent="0.3">
      <c r="A13899" s="425">
        <v>55536</v>
      </c>
      <c r="B13899" s="12">
        <v>18</v>
      </c>
      <c r="C13899" s="436">
        <v>8.1999999999999993</v>
      </c>
    </row>
    <row r="13900" spans="1:3" x14ac:dyDescent="0.3">
      <c r="A13900" s="425">
        <v>55537</v>
      </c>
      <c r="B13900" s="12">
        <v>19</v>
      </c>
      <c r="C13900" s="436">
        <v>9.8000000000000007</v>
      </c>
    </row>
    <row r="13901" spans="1:3" x14ac:dyDescent="0.3">
      <c r="A13901" s="425">
        <v>55538</v>
      </c>
      <c r="B13901" s="12">
        <v>20</v>
      </c>
      <c r="C13901" s="436">
        <v>0.2</v>
      </c>
    </row>
    <row r="13902" spans="1:3" x14ac:dyDescent="0.3">
      <c r="A13902" s="425">
        <v>55539</v>
      </c>
      <c r="B13902" s="12">
        <v>21</v>
      </c>
      <c r="C13902" s="436">
        <v>0</v>
      </c>
    </row>
    <row r="13903" spans="1:3" x14ac:dyDescent="0.3">
      <c r="A13903" s="425">
        <v>55540</v>
      </c>
      <c r="B13903" s="12">
        <v>22</v>
      </c>
      <c r="C13903" s="436">
        <v>8.7999999999999972</v>
      </c>
    </row>
    <row r="13904" spans="1:3" x14ac:dyDescent="0.3">
      <c r="A13904" s="425">
        <v>55541</v>
      </c>
      <c r="B13904" s="12">
        <v>23</v>
      </c>
      <c r="C13904" s="436">
        <v>22.799999999999997</v>
      </c>
    </row>
    <row r="13905" spans="1:3" x14ac:dyDescent="0.3">
      <c r="A13905" s="425">
        <v>55542</v>
      </c>
      <c r="B13905" s="12">
        <v>24</v>
      </c>
      <c r="C13905" s="436">
        <v>0</v>
      </c>
    </row>
    <row r="13906" spans="1:3" x14ac:dyDescent="0.3">
      <c r="A13906" s="425">
        <v>55543</v>
      </c>
      <c r="B13906" s="12">
        <v>25</v>
      </c>
      <c r="C13906" s="436">
        <v>4</v>
      </c>
    </row>
    <row r="13907" spans="1:3" x14ac:dyDescent="0.3">
      <c r="A13907" s="425">
        <v>55544</v>
      </c>
      <c r="B13907" s="12">
        <v>26</v>
      </c>
      <c r="C13907" s="436">
        <v>1.7999999999999998</v>
      </c>
    </row>
    <row r="13908" spans="1:3" x14ac:dyDescent="0.3">
      <c r="A13908" s="425">
        <v>55545</v>
      </c>
      <c r="B13908" s="12">
        <v>27</v>
      </c>
      <c r="C13908" s="436">
        <v>0.2</v>
      </c>
    </row>
    <row r="13909" spans="1:3" x14ac:dyDescent="0.3">
      <c r="A13909" s="425">
        <v>55546</v>
      </c>
      <c r="B13909" s="12">
        <v>28</v>
      </c>
      <c r="C13909" s="436">
        <v>0.4</v>
      </c>
    </row>
    <row r="13910" spans="1:3" x14ac:dyDescent="0.3">
      <c r="A13910" s="425">
        <v>55547</v>
      </c>
      <c r="B13910" s="12">
        <v>29</v>
      </c>
      <c r="C13910" s="436">
        <v>0</v>
      </c>
    </row>
    <row r="13911" spans="1:3" x14ac:dyDescent="0.3">
      <c r="A13911" s="425">
        <v>55548</v>
      </c>
      <c r="B13911" s="12">
        <v>30</v>
      </c>
      <c r="C13911" s="436">
        <v>3.5999999999999996</v>
      </c>
    </row>
    <row r="13912" spans="1:3" x14ac:dyDescent="0.3">
      <c r="A13912" s="425">
        <v>55549</v>
      </c>
      <c r="B13912" s="12">
        <v>31</v>
      </c>
      <c r="C13912" s="436">
        <v>12.399999999999995</v>
      </c>
    </row>
    <row r="13913" spans="1:3" x14ac:dyDescent="0.3">
      <c r="A13913" s="425">
        <v>55550</v>
      </c>
      <c r="B13913" s="12">
        <v>32</v>
      </c>
      <c r="C13913" s="436">
        <v>0.2</v>
      </c>
    </row>
    <row r="13914" spans="1:3" x14ac:dyDescent="0.3">
      <c r="A13914" s="425">
        <v>55551</v>
      </c>
      <c r="B13914" s="12">
        <v>33</v>
      </c>
      <c r="C13914" s="436">
        <v>0</v>
      </c>
    </row>
    <row r="13915" spans="1:3" x14ac:dyDescent="0.3">
      <c r="A13915" s="425">
        <v>55552</v>
      </c>
      <c r="B13915" s="12">
        <v>34</v>
      </c>
      <c r="C13915" s="436">
        <v>0.2</v>
      </c>
    </row>
    <row r="13916" spans="1:3" x14ac:dyDescent="0.3">
      <c r="A13916" s="425">
        <v>55553</v>
      </c>
      <c r="B13916" s="12">
        <v>35</v>
      </c>
      <c r="C13916" s="436">
        <v>37.000000000000007</v>
      </c>
    </row>
    <row r="13917" spans="1:3" x14ac:dyDescent="0.3">
      <c r="A13917" s="425">
        <v>55554</v>
      </c>
      <c r="B13917" s="12">
        <v>36</v>
      </c>
      <c r="C13917" s="436">
        <v>0.2</v>
      </c>
    </row>
    <row r="13918" spans="1:3" x14ac:dyDescent="0.3">
      <c r="A13918" s="425">
        <v>55555</v>
      </c>
      <c r="B13918" s="12">
        <v>37</v>
      </c>
      <c r="C13918" s="436">
        <v>0.4</v>
      </c>
    </row>
    <row r="13919" spans="1:3" x14ac:dyDescent="0.3">
      <c r="A13919" s="425">
        <v>55556</v>
      </c>
      <c r="B13919" s="12">
        <v>38</v>
      </c>
      <c r="C13919" s="436">
        <v>4.8</v>
      </c>
    </row>
    <row r="13920" spans="1:3" x14ac:dyDescent="0.3">
      <c r="A13920" s="425">
        <v>55557</v>
      </c>
      <c r="B13920" s="12">
        <v>39</v>
      </c>
      <c r="C13920" s="436">
        <v>1</v>
      </c>
    </row>
    <row r="13921" spans="1:3" x14ac:dyDescent="0.3">
      <c r="A13921" s="425">
        <v>55558</v>
      </c>
      <c r="B13921" s="12">
        <v>40</v>
      </c>
      <c r="C13921" s="436">
        <v>92.799999999999983</v>
      </c>
    </row>
    <row r="13922" spans="1:3" x14ac:dyDescent="0.3">
      <c r="A13922" s="425">
        <v>55559</v>
      </c>
      <c r="B13922" s="12">
        <v>41</v>
      </c>
      <c r="C13922" s="436">
        <v>13.999999999999998</v>
      </c>
    </row>
    <row r="13923" spans="1:3" x14ac:dyDescent="0.3">
      <c r="A13923" s="425">
        <v>55560</v>
      </c>
      <c r="B13923" s="12">
        <v>42</v>
      </c>
      <c r="C13923" s="436">
        <v>0.60000000000000009</v>
      </c>
    </row>
    <row r="13924" spans="1:3" x14ac:dyDescent="0.3">
      <c r="A13924" s="425">
        <v>55561</v>
      </c>
      <c r="B13924" s="12">
        <v>43</v>
      </c>
      <c r="C13924" s="436">
        <v>0</v>
      </c>
    </row>
    <row r="13925" spans="1:3" x14ac:dyDescent="0.3">
      <c r="A13925" s="425">
        <v>55562</v>
      </c>
      <c r="B13925" s="12">
        <v>44</v>
      </c>
      <c r="C13925" s="436">
        <v>0</v>
      </c>
    </row>
    <row r="13926" spans="1:3" x14ac:dyDescent="0.3">
      <c r="A13926" s="425">
        <v>55563</v>
      </c>
      <c r="B13926" s="12">
        <v>45</v>
      </c>
      <c r="C13926" s="436">
        <v>0</v>
      </c>
    </row>
    <row r="13927" spans="1:3" x14ac:dyDescent="0.3">
      <c r="A13927" s="425">
        <v>55564</v>
      </c>
      <c r="B13927" s="12">
        <v>46</v>
      </c>
      <c r="C13927" s="436">
        <v>8.7999999999999989</v>
      </c>
    </row>
    <row r="13928" spans="1:3" x14ac:dyDescent="0.3">
      <c r="A13928" s="425">
        <v>55565</v>
      </c>
      <c r="B13928" s="12">
        <v>47</v>
      </c>
      <c r="C13928" s="436">
        <v>16</v>
      </c>
    </row>
    <row r="13929" spans="1:3" x14ac:dyDescent="0.3">
      <c r="A13929" s="425">
        <v>55566</v>
      </c>
      <c r="B13929" s="12">
        <v>48</v>
      </c>
      <c r="C13929" s="436">
        <v>16.799999999999994</v>
      </c>
    </row>
    <row r="13930" spans="1:3" x14ac:dyDescent="0.3">
      <c r="A13930" s="425">
        <v>55567</v>
      </c>
      <c r="B13930" s="12">
        <v>49</v>
      </c>
      <c r="C13930" s="436">
        <v>0.4</v>
      </c>
    </row>
    <row r="13931" spans="1:3" x14ac:dyDescent="0.3">
      <c r="A13931" s="425">
        <v>55568</v>
      </c>
      <c r="B13931" s="12">
        <v>50</v>
      </c>
      <c r="C13931" s="436">
        <v>1.5999999999999999</v>
      </c>
    </row>
    <row r="13932" spans="1:3" x14ac:dyDescent="0.3">
      <c r="A13932" s="425">
        <v>55569</v>
      </c>
      <c r="B13932" s="12">
        <v>51</v>
      </c>
      <c r="C13932" s="436">
        <v>64.600000000000023</v>
      </c>
    </row>
    <row r="13933" spans="1:3" x14ac:dyDescent="0.3">
      <c r="A13933" s="425">
        <v>55570</v>
      </c>
      <c r="B13933" s="12">
        <v>52</v>
      </c>
      <c r="C13933" s="436">
        <v>43.199999999999989</v>
      </c>
    </row>
    <row r="13934" spans="1:3" x14ac:dyDescent="0.3">
      <c r="A13934" s="425">
        <v>55571</v>
      </c>
      <c r="B13934" s="12">
        <v>53</v>
      </c>
      <c r="C13934" s="436">
        <v>4.4000000000000004</v>
      </c>
    </row>
    <row r="13935" spans="1:3" x14ac:dyDescent="0.3">
      <c r="A13935" s="425">
        <v>55572</v>
      </c>
      <c r="B13935" s="12">
        <v>54</v>
      </c>
      <c r="C13935" s="436">
        <v>0</v>
      </c>
    </row>
    <row r="13936" spans="1:3" x14ac:dyDescent="0.3">
      <c r="A13936" s="425">
        <v>55573</v>
      </c>
      <c r="B13936" s="12">
        <v>55</v>
      </c>
      <c r="C13936" s="436">
        <v>4.6000000000000005</v>
      </c>
    </row>
    <row r="13937" spans="1:3" x14ac:dyDescent="0.3">
      <c r="A13937" s="425">
        <v>55574</v>
      </c>
      <c r="B13937" s="12">
        <v>56</v>
      </c>
      <c r="C13937" s="436">
        <v>0.2</v>
      </c>
    </row>
    <row r="13938" spans="1:3" x14ac:dyDescent="0.3">
      <c r="A13938" s="425">
        <v>55575</v>
      </c>
      <c r="B13938" s="12">
        <v>57</v>
      </c>
      <c r="C13938" s="436">
        <v>0.2</v>
      </c>
    </row>
    <row r="13939" spans="1:3" x14ac:dyDescent="0.3">
      <c r="A13939" s="425">
        <v>55576</v>
      </c>
      <c r="B13939" s="12">
        <v>58</v>
      </c>
      <c r="C13939" s="436">
        <v>0</v>
      </c>
    </row>
    <row r="13940" spans="1:3" x14ac:dyDescent="0.3">
      <c r="A13940" s="425">
        <v>55577</v>
      </c>
      <c r="B13940" s="12">
        <v>59</v>
      </c>
      <c r="C13940" s="436">
        <v>0</v>
      </c>
    </row>
    <row r="13941" spans="1:3" x14ac:dyDescent="0.3">
      <c r="A13941" s="425">
        <v>55579</v>
      </c>
      <c r="B13941" s="12">
        <v>60</v>
      </c>
      <c r="C13941" s="436">
        <v>5.6000000000000014</v>
      </c>
    </row>
    <row r="13942" spans="1:3" x14ac:dyDescent="0.3">
      <c r="A13942" s="425">
        <v>55580</v>
      </c>
      <c r="B13942" s="12">
        <v>61</v>
      </c>
      <c r="C13942" s="436">
        <v>0.60000000000000009</v>
      </c>
    </row>
    <row r="13943" spans="1:3" x14ac:dyDescent="0.3">
      <c r="A13943" s="425">
        <v>55581</v>
      </c>
      <c r="B13943" s="12">
        <v>62</v>
      </c>
      <c r="C13943" s="436">
        <v>1.7999999999999998</v>
      </c>
    </row>
    <row r="13944" spans="1:3" x14ac:dyDescent="0.3">
      <c r="A13944" s="425">
        <v>55582</v>
      </c>
      <c r="B13944" s="12">
        <v>63</v>
      </c>
      <c r="C13944" s="436">
        <v>13.399999999999999</v>
      </c>
    </row>
    <row r="13945" spans="1:3" x14ac:dyDescent="0.3">
      <c r="A13945" s="425">
        <v>55583</v>
      </c>
      <c r="B13945" s="12">
        <v>64</v>
      </c>
      <c r="C13945" s="436">
        <v>15</v>
      </c>
    </row>
    <row r="13946" spans="1:3" x14ac:dyDescent="0.3">
      <c r="A13946" s="425">
        <v>55584</v>
      </c>
      <c r="B13946" s="12">
        <v>65</v>
      </c>
      <c r="C13946" s="436">
        <v>1.7999999999999998</v>
      </c>
    </row>
    <row r="13947" spans="1:3" x14ac:dyDescent="0.3">
      <c r="A13947" s="425">
        <v>55585</v>
      </c>
      <c r="B13947" s="12">
        <v>66</v>
      </c>
      <c r="C13947" s="436">
        <v>0.8</v>
      </c>
    </row>
    <row r="13948" spans="1:3" x14ac:dyDescent="0.3">
      <c r="A13948" s="425">
        <v>55586</v>
      </c>
      <c r="B13948" s="12">
        <v>67</v>
      </c>
      <c r="C13948" s="436">
        <v>0.2</v>
      </c>
    </row>
    <row r="13949" spans="1:3" x14ac:dyDescent="0.3">
      <c r="A13949" s="425">
        <v>55587</v>
      </c>
      <c r="B13949" s="12">
        <v>68</v>
      </c>
      <c r="C13949" s="436">
        <v>1.4</v>
      </c>
    </row>
    <row r="13950" spans="1:3" x14ac:dyDescent="0.3">
      <c r="A13950" s="425">
        <v>55588</v>
      </c>
      <c r="B13950" s="12">
        <v>69</v>
      </c>
      <c r="C13950" s="436">
        <v>27.2</v>
      </c>
    </row>
    <row r="13951" spans="1:3" x14ac:dyDescent="0.3">
      <c r="A13951" s="425">
        <v>55589</v>
      </c>
      <c r="B13951" s="12">
        <v>70</v>
      </c>
      <c r="C13951" s="436">
        <v>26.399999999999995</v>
      </c>
    </row>
    <row r="13952" spans="1:3" x14ac:dyDescent="0.3">
      <c r="A13952" s="425">
        <v>55590</v>
      </c>
      <c r="B13952" s="12">
        <v>71</v>
      </c>
      <c r="C13952" s="436">
        <v>0.4</v>
      </c>
    </row>
    <row r="13953" spans="1:3" x14ac:dyDescent="0.3">
      <c r="A13953" s="425">
        <v>55591</v>
      </c>
      <c r="B13953" s="12">
        <v>72</v>
      </c>
      <c r="C13953" s="436">
        <v>1.8</v>
      </c>
    </row>
    <row r="13954" spans="1:3" x14ac:dyDescent="0.3">
      <c r="A13954" s="425">
        <v>55592</v>
      </c>
      <c r="B13954" s="12">
        <v>73</v>
      </c>
      <c r="C13954" s="436">
        <v>28.199999999999996</v>
      </c>
    </row>
    <row r="13955" spans="1:3" x14ac:dyDescent="0.3">
      <c r="A13955" s="425">
        <v>55593</v>
      </c>
      <c r="B13955" s="12">
        <v>74</v>
      </c>
      <c r="C13955" s="436">
        <v>0.2</v>
      </c>
    </row>
    <row r="13956" spans="1:3" x14ac:dyDescent="0.3">
      <c r="A13956" s="425">
        <v>55594</v>
      </c>
      <c r="B13956" s="12">
        <v>75</v>
      </c>
      <c r="C13956" s="436">
        <v>2.8</v>
      </c>
    </row>
    <row r="13957" spans="1:3" x14ac:dyDescent="0.3">
      <c r="A13957" s="425">
        <v>55595</v>
      </c>
      <c r="B13957" s="12">
        <v>76</v>
      </c>
      <c r="C13957" s="436">
        <v>0.2</v>
      </c>
    </row>
    <row r="13958" spans="1:3" x14ac:dyDescent="0.3">
      <c r="A13958" s="425">
        <v>55596</v>
      </c>
      <c r="B13958" s="12">
        <v>77</v>
      </c>
      <c r="C13958" s="436">
        <v>28</v>
      </c>
    </row>
    <row r="13959" spans="1:3" x14ac:dyDescent="0.3">
      <c r="A13959" s="425">
        <v>55597</v>
      </c>
      <c r="B13959" s="12">
        <v>78</v>
      </c>
      <c r="C13959" s="436">
        <v>36.800000000000004</v>
      </c>
    </row>
    <row r="13960" spans="1:3" x14ac:dyDescent="0.3">
      <c r="A13960" s="425">
        <v>55598</v>
      </c>
      <c r="B13960" s="12">
        <v>79</v>
      </c>
      <c r="C13960" s="436">
        <v>1.4</v>
      </c>
    </row>
    <row r="13961" spans="1:3" x14ac:dyDescent="0.3">
      <c r="A13961" s="425">
        <v>55599</v>
      </c>
      <c r="B13961" s="12">
        <v>80</v>
      </c>
      <c r="C13961" s="436">
        <v>40.800000000000011</v>
      </c>
    </row>
    <row r="13962" spans="1:3" x14ac:dyDescent="0.3">
      <c r="A13962" s="425">
        <v>55600</v>
      </c>
      <c r="B13962" s="12">
        <v>81</v>
      </c>
      <c r="C13962" s="436">
        <v>31.599999999999991</v>
      </c>
    </row>
    <row r="13963" spans="1:3" x14ac:dyDescent="0.3">
      <c r="A13963" s="425">
        <v>55601</v>
      </c>
      <c r="B13963" s="12">
        <v>82</v>
      </c>
      <c r="C13963" s="436">
        <v>31.6</v>
      </c>
    </row>
    <row r="13964" spans="1:3" x14ac:dyDescent="0.3">
      <c r="A13964" s="425">
        <v>55602</v>
      </c>
      <c r="B13964" s="12">
        <v>83</v>
      </c>
      <c r="C13964" s="436">
        <v>50.000000000000014</v>
      </c>
    </row>
    <row r="13965" spans="1:3" x14ac:dyDescent="0.3">
      <c r="A13965" s="425">
        <v>55603</v>
      </c>
      <c r="B13965" s="12">
        <v>84</v>
      </c>
      <c r="C13965" s="436">
        <v>0</v>
      </c>
    </row>
    <row r="13966" spans="1:3" x14ac:dyDescent="0.3">
      <c r="A13966" s="425">
        <v>55604</v>
      </c>
      <c r="B13966" s="12">
        <v>85</v>
      </c>
      <c r="C13966" s="436">
        <v>0.60000000000000009</v>
      </c>
    </row>
    <row r="13967" spans="1:3" x14ac:dyDescent="0.3">
      <c r="A13967" s="425">
        <v>55605</v>
      </c>
      <c r="B13967" s="12">
        <v>86</v>
      </c>
      <c r="C13967" s="436">
        <v>5.0000000000000018</v>
      </c>
    </row>
    <row r="13968" spans="1:3" x14ac:dyDescent="0.3">
      <c r="A13968" s="425">
        <v>55606</v>
      </c>
      <c r="B13968" s="12">
        <v>87</v>
      </c>
      <c r="C13968" s="436">
        <v>6.4000000000000021</v>
      </c>
    </row>
    <row r="13969" spans="1:3" x14ac:dyDescent="0.3">
      <c r="A13969" s="425">
        <v>55607</v>
      </c>
      <c r="B13969" s="12">
        <v>88</v>
      </c>
      <c r="C13969" s="436">
        <v>1.4</v>
      </c>
    </row>
    <row r="13970" spans="1:3" x14ac:dyDescent="0.3">
      <c r="A13970" s="425">
        <v>55608</v>
      </c>
      <c r="B13970" s="12">
        <v>89</v>
      </c>
      <c r="C13970" s="436">
        <v>0.60000000000000009</v>
      </c>
    </row>
    <row r="13971" spans="1:3" x14ac:dyDescent="0.3">
      <c r="A13971" s="425">
        <v>55609</v>
      </c>
      <c r="B13971" s="12">
        <v>90</v>
      </c>
      <c r="C13971" s="436">
        <v>2.6</v>
      </c>
    </row>
    <row r="13972" spans="1:3" x14ac:dyDescent="0.3">
      <c r="A13972" s="425">
        <v>55610</v>
      </c>
      <c r="B13972" s="12">
        <v>91</v>
      </c>
      <c r="C13972" s="436">
        <v>1.5999999999999999</v>
      </c>
    </row>
    <row r="13973" spans="1:3" x14ac:dyDescent="0.3">
      <c r="A13973" s="425">
        <v>55611</v>
      </c>
      <c r="B13973" s="12">
        <v>92</v>
      </c>
      <c r="C13973" s="436">
        <v>0.4</v>
      </c>
    </row>
    <row r="13974" spans="1:3" x14ac:dyDescent="0.3">
      <c r="A13974" s="425">
        <v>55612</v>
      </c>
      <c r="B13974" s="12">
        <v>93</v>
      </c>
      <c r="C13974" s="436">
        <v>22</v>
      </c>
    </row>
    <row r="13975" spans="1:3" x14ac:dyDescent="0.3">
      <c r="A13975" s="425">
        <v>55613</v>
      </c>
      <c r="B13975" s="12">
        <v>94</v>
      </c>
      <c r="C13975" s="436">
        <v>95</v>
      </c>
    </row>
    <row r="13976" spans="1:3" x14ac:dyDescent="0.3">
      <c r="A13976" s="425">
        <v>55614</v>
      </c>
      <c r="B13976" s="12">
        <v>95</v>
      </c>
      <c r="C13976" s="436">
        <v>1.5999999999999999</v>
      </c>
    </row>
    <row r="13977" spans="1:3" x14ac:dyDescent="0.3">
      <c r="A13977" s="425">
        <v>55615</v>
      </c>
      <c r="B13977" s="12">
        <v>96</v>
      </c>
      <c r="C13977" s="436">
        <v>0</v>
      </c>
    </row>
    <row r="13978" spans="1:3" x14ac:dyDescent="0.3">
      <c r="A13978" s="425">
        <v>55616</v>
      </c>
      <c r="B13978" s="12">
        <v>97</v>
      </c>
      <c r="C13978" s="436">
        <v>37.599999999999994</v>
      </c>
    </row>
    <row r="13979" spans="1:3" x14ac:dyDescent="0.3">
      <c r="A13979" s="425">
        <v>55617</v>
      </c>
      <c r="B13979" s="12">
        <v>98</v>
      </c>
      <c r="C13979" s="436">
        <v>110.80000000000003</v>
      </c>
    </row>
    <row r="13980" spans="1:3" x14ac:dyDescent="0.3">
      <c r="A13980" s="425">
        <v>55618</v>
      </c>
      <c r="B13980" s="12">
        <v>99</v>
      </c>
      <c r="C13980" s="436">
        <v>0.60000000000000009</v>
      </c>
    </row>
    <row r="13981" spans="1:3" x14ac:dyDescent="0.3">
      <c r="A13981" s="425">
        <v>55619</v>
      </c>
      <c r="B13981" s="12">
        <v>100</v>
      </c>
      <c r="C13981" s="436">
        <v>0.8</v>
      </c>
    </row>
    <row r="13982" spans="1:3" x14ac:dyDescent="0.3">
      <c r="A13982" s="425">
        <v>55620</v>
      </c>
      <c r="B13982" s="12">
        <v>101</v>
      </c>
      <c r="C13982" s="436">
        <v>11.599999999999996</v>
      </c>
    </row>
    <row r="13983" spans="1:3" x14ac:dyDescent="0.3">
      <c r="A13983" s="425">
        <v>55621</v>
      </c>
      <c r="B13983" s="12">
        <v>102</v>
      </c>
      <c r="C13983" s="436">
        <v>13</v>
      </c>
    </row>
    <row r="13984" spans="1:3" x14ac:dyDescent="0.3">
      <c r="A13984" s="425">
        <v>55622</v>
      </c>
      <c r="B13984" s="12">
        <v>103</v>
      </c>
      <c r="C13984" s="436">
        <v>0.8</v>
      </c>
    </row>
    <row r="13985" spans="1:3" x14ac:dyDescent="0.3">
      <c r="A13985" s="425">
        <v>55623</v>
      </c>
      <c r="B13985" s="12">
        <v>104</v>
      </c>
      <c r="C13985" s="436">
        <v>6.6000000000000005</v>
      </c>
    </row>
    <row r="13986" spans="1:3" x14ac:dyDescent="0.3">
      <c r="A13986" s="425">
        <v>55624</v>
      </c>
      <c r="B13986" s="12">
        <v>105</v>
      </c>
      <c r="C13986" s="436">
        <v>8.3999999999999986</v>
      </c>
    </row>
    <row r="13987" spans="1:3" x14ac:dyDescent="0.3">
      <c r="A13987" s="425">
        <v>55625</v>
      </c>
      <c r="B13987" s="12">
        <v>106</v>
      </c>
      <c r="C13987" s="436">
        <v>47.599999999999994</v>
      </c>
    </row>
    <row r="13988" spans="1:3" x14ac:dyDescent="0.3">
      <c r="A13988" s="425">
        <v>55626</v>
      </c>
      <c r="B13988" s="12">
        <v>107</v>
      </c>
      <c r="C13988" s="436">
        <v>0</v>
      </c>
    </row>
    <row r="13989" spans="1:3" x14ac:dyDescent="0.3">
      <c r="A13989" s="425">
        <v>55627</v>
      </c>
      <c r="B13989" s="12">
        <v>108</v>
      </c>
      <c r="C13989" s="436">
        <v>0</v>
      </c>
    </row>
    <row r="13990" spans="1:3" x14ac:dyDescent="0.3">
      <c r="A13990" s="425">
        <v>55628</v>
      </c>
      <c r="B13990" s="12">
        <v>109</v>
      </c>
      <c r="C13990" s="436">
        <v>7.6000000000000014</v>
      </c>
    </row>
    <row r="13991" spans="1:3" x14ac:dyDescent="0.3">
      <c r="A13991" s="425">
        <v>55629</v>
      </c>
      <c r="B13991" s="12">
        <v>110</v>
      </c>
      <c r="C13991" s="436">
        <v>5.6000000000000014</v>
      </c>
    </row>
    <row r="13992" spans="1:3" x14ac:dyDescent="0.3">
      <c r="A13992" s="425">
        <v>55630</v>
      </c>
      <c r="B13992" s="12">
        <v>111</v>
      </c>
      <c r="C13992" s="436">
        <v>0.4</v>
      </c>
    </row>
    <row r="13993" spans="1:3" x14ac:dyDescent="0.3">
      <c r="A13993" s="425">
        <v>55631</v>
      </c>
      <c r="B13993" s="12">
        <v>112</v>
      </c>
      <c r="C13993" s="436">
        <v>3.0000000000000004</v>
      </c>
    </row>
    <row r="13994" spans="1:3" x14ac:dyDescent="0.3">
      <c r="A13994" s="425">
        <v>55632</v>
      </c>
      <c r="B13994" s="12">
        <v>113</v>
      </c>
      <c r="C13994" s="436">
        <v>11.2</v>
      </c>
    </row>
    <row r="13995" spans="1:3" x14ac:dyDescent="0.3">
      <c r="A13995" s="425">
        <v>55633</v>
      </c>
      <c r="B13995" s="12">
        <v>114</v>
      </c>
      <c r="C13995" s="436">
        <v>0.2</v>
      </c>
    </row>
    <row r="13996" spans="1:3" x14ac:dyDescent="0.3">
      <c r="A13996" s="425">
        <v>55634</v>
      </c>
      <c r="B13996" s="12">
        <v>115</v>
      </c>
      <c r="C13996" s="436">
        <v>39.199999999999996</v>
      </c>
    </row>
    <row r="13997" spans="1:3" x14ac:dyDescent="0.3">
      <c r="A13997" s="425">
        <v>55635</v>
      </c>
      <c r="B13997" s="12">
        <v>116</v>
      </c>
      <c r="C13997" s="436">
        <v>65.2</v>
      </c>
    </row>
    <row r="13998" spans="1:3" x14ac:dyDescent="0.3">
      <c r="A13998" s="425">
        <v>55636</v>
      </c>
      <c r="B13998" s="12">
        <v>117</v>
      </c>
      <c r="C13998" s="436">
        <v>0</v>
      </c>
    </row>
    <row r="13999" spans="1:3" x14ac:dyDescent="0.3">
      <c r="A13999" s="425">
        <v>55637</v>
      </c>
      <c r="B13999" s="12">
        <v>118</v>
      </c>
      <c r="C13999" s="436">
        <v>3.2</v>
      </c>
    </row>
    <row r="14000" spans="1:3" x14ac:dyDescent="0.3">
      <c r="A14000" s="425">
        <v>55638</v>
      </c>
      <c r="B14000" s="12">
        <v>119</v>
      </c>
      <c r="C14000" s="436">
        <v>0</v>
      </c>
    </row>
    <row r="14001" spans="1:3" x14ac:dyDescent="0.3">
      <c r="A14001" s="425">
        <v>55639</v>
      </c>
      <c r="B14001" s="12">
        <v>120</v>
      </c>
      <c r="C14001" s="436">
        <v>1.5999999999999999</v>
      </c>
    </row>
    <row r="14002" spans="1:3" x14ac:dyDescent="0.3">
      <c r="A14002" s="425">
        <v>55640</v>
      </c>
      <c r="B14002" s="12">
        <v>121</v>
      </c>
      <c r="C14002" s="436">
        <v>0</v>
      </c>
    </row>
    <row r="14003" spans="1:3" x14ac:dyDescent="0.3">
      <c r="A14003" s="425">
        <v>55641</v>
      </c>
      <c r="B14003" s="12">
        <v>122</v>
      </c>
      <c r="C14003" s="436">
        <v>29.8</v>
      </c>
    </row>
    <row r="14004" spans="1:3" x14ac:dyDescent="0.3">
      <c r="A14004" s="425">
        <v>55642</v>
      </c>
      <c r="B14004" s="12">
        <v>123</v>
      </c>
      <c r="C14004" s="436">
        <v>11.999999999999996</v>
      </c>
    </row>
    <row r="14005" spans="1:3" x14ac:dyDescent="0.3">
      <c r="A14005" s="425">
        <v>55643</v>
      </c>
      <c r="B14005" s="12">
        <v>124</v>
      </c>
      <c r="C14005" s="436">
        <v>0.2</v>
      </c>
    </row>
    <row r="14006" spans="1:3" x14ac:dyDescent="0.3">
      <c r="A14006" s="425">
        <v>55644</v>
      </c>
      <c r="B14006" s="12">
        <v>125</v>
      </c>
      <c r="C14006" s="436">
        <v>0</v>
      </c>
    </row>
    <row r="14007" spans="1:3" x14ac:dyDescent="0.3">
      <c r="A14007" s="425">
        <v>55645</v>
      </c>
      <c r="B14007" s="12">
        <v>126</v>
      </c>
      <c r="C14007" s="436">
        <v>0</v>
      </c>
    </row>
    <row r="14008" spans="1:3" x14ac:dyDescent="0.3">
      <c r="A14008" s="425">
        <v>55646</v>
      </c>
      <c r="B14008" s="12">
        <v>127</v>
      </c>
      <c r="C14008" s="436">
        <v>43.074782608695656</v>
      </c>
    </row>
    <row r="14009" spans="1:3" x14ac:dyDescent="0.3">
      <c r="A14009" s="425">
        <v>55647</v>
      </c>
      <c r="B14009" s="12">
        <v>128</v>
      </c>
      <c r="C14009" s="436">
        <v>100.352</v>
      </c>
    </row>
    <row r="14010" spans="1:3" x14ac:dyDescent="0.3">
      <c r="A14010" s="425">
        <v>55648</v>
      </c>
      <c r="B14010" s="12">
        <v>129</v>
      </c>
      <c r="C14010" s="436">
        <v>0</v>
      </c>
    </row>
    <row r="14011" spans="1:3" x14ac:dyDescent="0.3">
      <c r="A14011" s="425">
        <v>55649</v>
      </c>
      <c r="B14011" s="12">
        <v>130</v>
      </c>
      <c r="C14011" s="436">
        <v>26.46</v>
      </c>
    </row>
    <row r="14012" spans="1:3" x14ac:dyDescent="0.3">
      <c r="A14012" s="425">
        <v>55650</v>
      </c>
      <c r="B14012" s="12">
        <v>131</v>
      </c>
      <c r="C14012" s="436">
        <v>0</v>
      </c>
    </row>
    <row r="14013" spans="1:3" x14ac:dyDescent="0.3">
      <c r="A14013" s="425">
        <v>55651</v>
      </c>
      <c r="B14013" s="12">
        <v>132</v>
      </c>
      <c r="C14013" s="436">
        <v>11.76</v>
      </c>
    </row>
    <row r="14014" spans="1:3" x14ac:dyDescent="0.3">
      <c r="A14014" s="425">
        <v>55652</v>
      </c>
      <c r="B14014" s="12">
        <v>133</v>
      </c>
      <c r="C14014" s="436">
        <v>0</v>
      </c>
    </row>
    <row r="14015" spans="1:3" x14ac:dyDescent="0.3">
      <c r="A14015" s="425">
        <v>55653</v>
      </c>
      <c r="B14015" s="12">
        <v>134</v>
      </c>
      <c r="C14015" s="436">
        <v>0</v>
      </c>
    </row>
    <row r="14016" spans="1:3" x14ac:dyDescent="0.3">
      <c r="A14016" s="425">
        <v>55654</v>
      </c>
      <c r="B14016" s="12">
        <v>135</v>
      </c>
      <c r="C14016" s="436">
        <v>29.89</v>
      </c>
    </row>
    <row r="14017" spans="1:3" x14ac:dyDescent="0.3">
      <c r="A14017" s="425">
        <v>55655</v>
      </c>
      <c r="B14017" s="12">
        <v>136</v>
      </c>
      <c r="C14017" s="436">
        <v>15.68</v>
      </c>
    </row>
    <row r="14018" spans="1:3" x14ac:dyDescent="0.3">
      <c r="A14018" s="425">
        <v>55656</v>
      </c>
      <c r="B14018" s="12">
        <v>137</v>
      </c>
      <c r="C14018" s="436">
        <v>0</v>
      </c>
    </row>
    <row r="14019" spans="1:3" x14ac:dyDescent="0.3">
      <c r="A14019" s="425">
        <v>55657</v>
      </c>
      <c r="B14019" s="12">
        <v>138</v>
      </c>
      <c r="C14019" s="436">
        <v>13.72</v>
      </c>
    </row>
    <row r="14020" spans="1:3" x14ac:dyDescent="0.3">
      <c r="A14020" s="425">
        <v>55658</v>
      </c>
      <c r="B14020" s="12">
        <v>139</v>
      </c>
      <c r="C14020" s="436">
        <v>0</v>
      </c>
    </row>
    <row r="14021" spans="1:3" x14ac:dyDescent="0.3">
      <c r="A14021" s="425">
        <v>55659</v>
      </c>
      <c r="B14021" s="12">
        <v>140</v>
      </c>
      <c r="C14021" s="436">
        <v>0</v>
      </c>
    </row>
    <row r="14022" spans="1:3" x14ac:dyDescent="0.3">
      <c r="A14022" s="425">
        <v>55660</v>
      </c>
      <c r="B14022" s="12">
        <v>141</v>
      </c>
      <c r="C14022" s="436">
        <v>3.92</v>
      </c>
    </row>
    <row r="14023" spans="1:3" x14ac:dyDescent="0.3">
      <c r="A14023" s="425">
        <v>55661</v>
      </c>
      <c r="B14023" s="12">
        <v>142</v>
      </c>
      <c r="C14023" s="436">
        <v>52.92</v>
      </c>
    </row>
    <row r="14024" spans="1:3" x14ac:dyDescent="0.3">
      <c r="A14024" s="425">
        <v>55662</v>
      </c>
      <c r="B14024" s="12">
        <v>143</v>
      </c>
      <c r="C14024" s="436">
        <v>0</v>
      </c>
    </row>
    <row r="14025" spans="1:3" x14ac:dyDescent="0.3">
      <c r="A14025" s="425">
        <v>55663</v>
      </c>
      <c r="B14025" s="12">
        <v>144</v>
      </c>
      <c r="C14025" s="436">
        <v>5.39</v>
      </c>
    </row>
    <row r="14026" spans="1:3" x14ac:dyDescent="0.3">
      <c r="A14026" s="425">
        <v>55664</v>
      </c>
      <c r="B14026" s="12">
        <v>145</v>
      </c>
      <c r="C14026" s="436">
        <v>0</v>
      </c>
    </row>
    <row r="14027" spans="1:3" x14ac:dyDescent="0.3">
      <c r="A14027" s="425">
        <v>55665</v>
      </c>
      <c r="B14027" s="12">
        <v>146</v>
      </c>
      <c r="C14027" s="436">
        <v>1.5680000000000001</v>
      </c>
    </row>
    <row r="14028" spans="1:3" x14ac:dyDescent="0.3">
      <c r="A14028" s="425">
        <v>55666</v>
      </c>
      <c r="B14028" s="12">
        <v>147</v>
      </c>
      <c r="C14028" s="436">
        <v>5.194</v>
      </c>
    </row>
    <row r="14029" spans="1:3" x14ac:dyDescent="0.3">
      <c r="A14029" s="425">
        <v>55667</v>
      </c>
      <c r="B14029" s="12">
        <v>148</v>
      </c>
      <c r="C14029" s="436">
        <v>3.1360000000000001</v>
      </c>
    </row>
    <row r="14030" spans="1:3" x14ac:dyDescent="0.3">
      <c r="A14030" s="425">
        <v>55668</v>
      </c>
      <c r="B14030" s="12">
        <v>149</v>
      </c>
      <c r="C14030" s="436">
        <v>14.7</v>
      </c>
    </row>
    <row r="14031" spans="1:3" x14ac:dyDescent="0.3">
      <c r="A14031" s="425">
        <v>55669</v>
      </c>
      <c r="B14031" s="12">
        <v>150</v>
      </c>
      <c r="C14031" s="436">
        <v>0</v>
      </c>
    </row>
    <row r="14032" spans="1:3" x14ac:dyDescent="0.3">
      <c r="A14032" s="425">
        <v>55670</v>
      </c>
      <c r="B14032" s="12">
        <v>151</v>
      </c>
      <c r="C14032" s="436">
        <v>0</v>
      </c>
    </row>
    <row r="14033" spans="1:3" x14ac:dyDescent="0.3">
      <c r="A14033" s="425">
        <v>55671</v>
      </c>
      <c r="B14033" s="12">
        <v>152</v>
      </c>
      <c r="C14033" s="436">
        <v>16.66</v>
      </c>
    </row>
    <row r="14034" spans="1:3" x14ac:dyDescent="0.3">
      <c r="A14034" s="425">
        <v>55672</v>
      </c>
      <c r="B14034" s="12">
        <v>153</v>
      </c>
      <c r="C14034" s="436">
        <v>2.4500000000000002</v>
      </c>
    </row>
    <row r="14035" spans="1:3" x14ac:dyDescent="0.3">
      <c r="A14035" s="425">
        <v>55673</v>
      </c>
      <c r="B14035" s="12">
        <v>154</v>
      </c>
      <c r="C14035" s="436">
        <v>5.194</v>
      </c>
    </row>
    <row r="14036" spans="1:3" x14ac:dyDescent="0.3">
      <c r="A14036" s="425">
        <v>55674</v>
      </c>
      <c r="B14036" s="12">
        <v>155</v>
      </c>
      <c r="C14036" s="436">
        <v>0</v>
      </c>
    </row>
    <row r="14037" spans="1:3" x14ac:dyDescent="0.3">
      <c r="A14037" s="425">
        <v>55675</v>
      </c>
      <c r="B14037" s="12">
        <v>156</v>
      </c>
      <c r="C14037" s="436">
        <v>0</v>
      </c>
    </row>
    <row r="14038" spans="1:3" x14ac:dyDescent="0.3">
      <c r="A14038" s="425">
        <v>55676</v>
      </c>
      <c r="B14038" s="12">
        <v>157</v>
      </c>
      <c r="C14038" s="436">
        <v>3.1360000000000001</v>
      </c>
    </row>
    <row r="14039" spans="1:3" x14ac:dyDescent="0.3">
      <c r="A14039" s="425">
        <v>55677</v>
      </c>
      <c r="B14039" s="12">
        <v>158</v>
      </c>
      <c r="C14039" s="436">
        <v>32.83</v>
      </c>
    </row>
    <row r="14040" spans="1:3" x14ac:dyDescent="0.3">
      <c r="A14040" s="425">
        <v>55678</v>
      </c>
      <c r="B14040" s="12">
        <v>159</v>
      </c>
      <c r="C14040" s="436">
        <v>0</v>
      </c>
    </row>
    <row r="14041" spans="1:3" x14ac:dyDescent="0.3">
      <c r="A14041" s="425">
        <v>55679</v>
      </c>
      <c r="B14041" s="12">
        <v>160</v>
      </c>
      <c r="C14041" s="436">
        <v>7.35</v>
      </c>
    </row>
    <row r="14042" spans="1:3" x14ac:dyDescent="0.3">
      <c r="A14042" s="425">
        <v>55680</v>
      </c>
      <c r="B14042" s="12">
        <v>161</v>
      </c>
      <c r="C14042" s="436">
        <v>0</v>
      </c>
    </row>
    <row r="14043" spans="1:3" x14ac:dyDescent="0.3">
      <c r="A14043" s="425">
        <v>55681</v>
      </c>
      <c r="B14043" s="12">
        <v>162</v>
      </c>
      <c r="C14043" s="436">
        <v>17.738</v>
      </c>
    </row>
    <row r="14044" spans="1:3" x14ac:dyDescent="0.3">
      <c r="A14044" s="425">
        <v>55682</v>
      </c>
      <c r="B14044" s="12">
        <v>163</v>
      </c>
      <c r="C14044" s="436">
        <v>0</v>
      </c>
    </row>
    <row r="14045" spans="1:3" x14ac:dyDescent="0.3">
      <c r="A14045" s="425">
        <v>55683</v>
      </c>
      <c r="B14045" s="12">
        <v>164</v>
      </c>
      <c r="C14045" s="436">
        <v>15.739534883720927</v>
      </c>
    </row>
    <row r="14046" spans="1:3" x14ac:dyDescent="0.3">
      <c r="A14046" s="425">
        <v>55684</v>
      </c>
      <c r="B14046" s="12">
        <v>165</v>
      </c>
      <c r="C14046" s="436">
        <v>15.400000000000002</v>
      </c>
    </row>
    <row r="14047" spans="1:3" x14ac:dyDescent="0.3">
      <c r="A14047" s="425">
        <v>55685</v>
      </c>
      <c r="B14047" s="12">
        <v>166</v>
      </c>
      <c r="C14047" s="436">
        <v>5.0000000000000018</v>
      </c>
    </row>
    <row r="14048" spans="1:3" x14ac:dyDescent="0.3">
      <c r="A14048" s="425">
        <v>55686</v>
      </c>
      <c r="B14048" s="12">
        <v>167</v>
      </c>
      <c r="C14048" s="436">
        <v>0.2</v>
      </c>
    </row>
    <row r="14049" spans="1:3" x14ac:dyDescent="0.3">
      <c r="A14049" s="425">
        <v>55687</v>
      </c>
      <c r="B14049" s="12">
        <v>168</v>
      </c>
      <c r="C14049" s="436">
        <v>25.599999999999998</v>
      </c>
    </row>
    <row r="14050" spans="1:3" x14ac:dyDescent="0.3">
      <c r="A14050" s="425">
        <v>55688</v>
      </c>
      <c r="B14050" s="12">
        <v>169</v>
      </c>
      <c r="C14050" s="436">
        <v>4.0000000000000009</v>
      </c>
    </row>
    <row r="14051" spans="1:3" x14ac:dyDescent="0.3">
      <c r="A14051" s="425">
        <v>55689</v>
      </c>
      <c r="B14051" s="12">
        <v>170</v>
      </c>
      <c r="C14051" s="436">
        <v>0.8</v>
      </c>
    </row>
    <row r="14052" spans="1:3" x14ac:dyDescent="0.3">
      <c r="A14052" s="425">
        <v>55690</v>
      </c>
      <c r="B14052" s="12">
        <v>171</v>
      </c>
      <c r="C14052" s="436">
        <v>2.4000000000000004</v>
      </c>
    </row>
    <row r="14053" spans="1:3" x14ac:dyDescent="0.3">
      <c r="A14053" s="425">
        <v>55691</v>
      </c>
      <c r="B14053" s="12">
        <v>172</v>
      </c>
      <c r="C14053" s="436">
        <v>10.599999999999998</v>
      </c>
    </row>
    <row r="14054" spans="1:3" x14ac:dyDescent="0.3">
      <c r="A14054" s="425">
        <v>55692</v>
      </c>
      <c r="B14054" s="12">
        <v>173</v>
      </c>
      <c r="C14054" s="436">
        <v>1.4</v>
      </c>
    </row>
    <row r="14055" spans="1:3" x14ac:dyDescent="0.3">
      <c r="A14055" s="425">
        <v>55693</v>
      </c>
      <c r="B14055" s="12">
        <v>174</v>
      </c>
      <c r="C14055" s="436">
        <v>0</v>
      </c>
    </row>
    <row r="14056" spans="1:3" x14ac:dyDescent="0.3">
      <c r="A14056" s="425">
        <v>55694</v>
      </c>
      <c r="B14056" s="12">
        <v>175</v>
      </c>
      <c r="C14056" s="436">
        <v>2.2000000000000002</v>
      </c>
    </row>
    <row r="14057" spans="1:3" x14ac:dyDescent="0.3">
      <c r="A14057" s="425">
        <v>55695</v>
      </c>
      <c r="B14057" s="12">
        <v>176</v>
      </c>
      <c r="C14057" s="436">
        <v>8.1999999999999993</v>
      </c>
    </row>
    <row r="14058" spans="1:3" x14ac:dyDescent="0.3">
      <c r="A14058" s="425">
        <v>55696</v>
      </c>
      <c r="B14058" s="12">
        <v>177</v>
      </c>
      <c r="C14058" s="436">
        <v>6.400000000000003</v>
      </c>
    </row>
    <row r="14059" spans="1:3" x14ac:dyDescent="0.3">
      <c r="A14059" s="425">
        <v>55697</v>
      </c>
      <c r="B14059" s="12">
        <v>178</v>
      </c>
      <c r="C14059" s="436">
        <v>0</v>
      </c>
    </row>
    <row r="14060" spans="1:3" x14ac:dyDescent="0.3">
      <c r="A14060" s="425">
        <v>55698</v>
      </c>
      <c r="B14060" s="12">
        <v>179</v>
      </c>
      <c r="C14060" s="436">
        <v>0.8</v>
      </c>
    </row>
    <row r="14061" spans="1:3" x14ac:dyDescent="0.3">
      <c r="A14061" s="425">
        <v>55699</v>
      </c>
      <c r="B14061" s="12">
        <v>180</v>
      </c>
      <c r="C14061" s="436">
        <v>0.2</v>
      </c>
    </row>
    <row r="14062" spans="1:3" x14ac:dyDescent="0.3">
      <c r="A14062" s="425">
        <v>55700</v>
      </c>
      <c r="B14062" s="12">
        <v>181</v>
      </c>
      <c r="C14062" s="436">
        <v>22</v>
      </c>
    </row>
    <row r="14063" spans="1:3" x14ac:dyDescent="0.3">
      <c r="A14063" s="425">
        <v>55701</v>
      </c>
      <c r="B14063" s="12">
        <v>182</v>
      </c>
      <c r="C14063" s="436">
        <v>0.2</v>
      </c>
    </row>
    <row r="14064" spans="1:3" x14ac:dyDescent="0.3">
      <c r="A14064" s="425">
        <v>55702</v>
      </c>
      <c r="B14064" s="12">
        <v>183</v>
      </c>
      <c r="C14064" s="436">
        <v>38.400000000000006</v>
      </c>
    </row>
    <row r="14065" spans="1:3" x14ac:dyDescent="0.3">
      <c r="A14065" s="425">
        <v>55703</v>
      </c>
      <c r="B14065" s="12">
        <v>184</v>
      </c>
      <c r="C14065" s="436">
        <v>55.2</v>
      </c>
    </row>
    <row r="14066" spans="1:3" x14ac:dyDescent="0.3">
      <c r="A14066" s="425">
        <v>55704</v>
      </c>
      <c r="B14066" s="12">
        <v>185</v>
      </c>
      <c r="C14066" s="436">
        <v>0.60000000000000009</v>
      </c>
    </row>
    <row r="14067" spans="1:3" x14ac:dyDescent="0.3">
      <c r="A14067" s="425">
        <v>55705</v>
      </c>
      <c r="B14067" s="12">
        <v>186</v>
      </c>
      <c r="C14067" s="436">
        <v>3.0000000000000004</v>
      </c>
    </row>
    <row r="14068" spans="1:3" x14ac:dyDescent="0.3">
      <c r="A14068" s="425">
        <v>55706</v>
      </c>
      <c r="B14068" s="12">
        <v>187</v>
      </c>
      <c r="C14068" s="436">
        <v>3.2000000000000011</v>
      </c>
    </row>
    <row r="14069" spans="1:3" x14ac:dyDescent="0.3">
      <c r="A14069" s="425">
        <v>55707</v>
      </c>
      <c r="B14069" s="12">
        <v>188</v>
      </c>
      <c r="C14069" s="436">
        <v>1.6</v>
      </c>
    </row>
    <row r="14070" spans="1:3" x14ac:dyDescent="0.3">
      <c r="A14070" s="425">
        <v>55708</v>
      </c>
      <c r="B14070" s="12">
        <v>189</v>
      </c>
      <c r="C14070" s="436">
        <v>23</v>
      </c>
    </row>
    <row r="14071" spans="1:3" x14ac:dyDescent="0.3">
      <c r="A14071" s="425">
        <v>55709</v>
      </c>
      <c r="B14071" s="12">
        <v>190</v>
      </c>
      <c r="C14071" s="436">
        <v>8.2000000000000011</v>
      </c>
    </row>
    <row r="14072" spans="1:3" x14ac:dyDescent="0.3">
      <c r="A14072" s="425">
        <v>55710</v>
      </c>
      <c r="B14072" s="12">
        <v>191</v>
      </c>
      <c r="C14072" s="436">
        <v>6.2000000000000028</v>
      </c>
    </row>
    <row r="14073" spans="1:3" x14ac:dyDescent="0.3">
      <c r="A14073" s="425">
        <v>55711</v>
      </c>
      <c r="B14073" s="12">
        <v>192</v>
      </c>
      <c r="C14073" s="436">
        <v>3.2000000000000006</v>
      </c>
    </row>
    <row r="14074" spans="1:3" x14ac:dyDescent="0.3">
      <c r="A14074" s="425">
        <v>55712</v>
      </c>
      <c r="B14074" s="12">
        <v>193</v>
      </c>
      <c r="C14074" s="436">
        <v>9.5999999999999979</v>
      </c>
    </row>
    <row r="14075" spans="1:3" x14ac:dyDescent="0.3">
      <c r="A14075" s="425">
        <v>55713</v>
      </c>
      <c r="B14075" s="12">
        <v>194</v>
      </c>
      <c r="C14075" s="436">
        <v>26.599999999999991</v>
      </c>
    </row>
    <row r="14076" spans="1:3" x14ac:dyDescent="0.3">
      <c r="A14076" s="425">
        <v>55714</v>
      </c>
      <c r="B14076" s="12">
        <v>195</v>
      </c>
      <c r="C14076" s="436">
        <v>16.199999999999992</v>
      </c>
    </row>
    <row r="14077" spans="1:3" x14ac:dyDescent="0.3">
      <c r="A14077" s="425">
        <v>55715</v>
      </c>
      <c r="B14077" s="12">
        <v>196</v>
      </c>
      <c r="C14077" s="436">
        <v>4</v>
      </c>
    </row>
    <row r="14078" spans="1:3" x14ac:dyDescent="0.3">
      <c r="A14078" s="425">
        <v>55716</v>
      </c>
      <c r="B14078" s="12">
        <v>197</v>
      </c>
      <c r="C14078" s="436">
        <v>6.2000000000000028</v>
      </c>
    </row>
    <row r="14079" spans="1:3" x14ac:dyDescent="0.3">
      <c r="A14079" s="425">
        <v>55717</v>
      </c>
      <c r="B14079" s="12">
        <v>198</v>
      </c>
      <c r="C14079" s="436">
        <v>0</v>
      </c>
    </row>
    <row r="14080" spans="1:3" x14ac:dyDescent="0.3">
      <c r="A14080" s="425">
        <v>55718</v>
      </c>
      <c r="B14080" s="12">
        <v>199</v>
      </c>
      <c r="C14080" s="436">
        <v>0.4</v>
      </c>
    </row>
    <row r="14081" spans="1:3" x14ac:dyDescent="0.3">
      <c r="A14081" s="425">
        <v>55719</v>
      </c>
      <c r="B14081" s="12">
        <v>200</v>
      </c>
      <c r="C14081" s="436">
        <v>23.4</v>
      </c>
    </row>
    <row r="14082" spans="1:3" x14ac:dyDescent="0.3">
      <c r="A14082" s="425">
        <v>55720</v>
      </c>
      <c r="B14082" s="12">
        <v>201</v>
      </c>
      <c r="C14082" s="436">
        <v>46.400000000000013</v>
      </c>
    </row>
    <row r="14083" spans="1:3" x14ac:dyDescent="0.3">
      <c r="A14083" s="425">
        <v>55721</v>
      </c>
      <c r="B14083" s="12">
        <v>202</v>
      </c>
      <c r="C14083" s="436">
        <v>0</v>
      </c>
    </row>
    <row r="14084" spans="1:3" x14ac:dyDescent="0.3">
      <c r="A14084" s="425">
        <v>55722</v>
      </c>
      <c r="B14084" s="12">
        <v>203</v>
      </c>
      <c r="C14084" s="436">
        <v>0.8</v>
      </c>
    </row>
    <row r="14085" spans="1:3" x14ac:dyDescent="0.3">
      <c r="A14085" s="425">
        <v>55723</v>
      </c>
      <c r="B14085" s="12">
        <v>204</v>
      </c>
      <c r="C14085" s="436">
        <v>0</v>
      </c>
    </row>
    <row r="14086" spans="1:3" x14ac:dyDescent="0.3">
      <c r="A14086" s="425">
        <v>55724</v>
      </c>
      <c r="B14086" s="12">
        <v>205</v>
      </c>
      <c r="C14086" s="436">
        <v>0</v>
      </c>
    </row>
    <row r="14087" spans="1:3" x14ac:dyDescent="0.3">
      <c r="A14087" s="425">
        <v>55725</v>
      </c>
      <c r="B14087" s="12">
        <v>206</v>
      </c>
      <c r="C14087" s="436">
        <v>72.800000000000026</v>
      </c>
    </row>
    <row r="14088" spans="1:3" x14ac:dyDescent="0.3">
      <c r="A14088" s="425">
        <v>55726</v>
      </c>
      <c r="B14088" s="12">
        <v>207</v>
      </c>
      <c r="C14088" s="436">
        <v>0.60000000000000009</v>
      </c>
    </row>
    <row r="14089" spans="1:3" x14ac:dyDescent="0.3">
      <c r="A14089" s="425">
        <v>55727</v>
      </c>
      <c r="B14089" s="12">
        <v>208</v>
      </c>
      <c r="C14089" s="436">
        <v>0</v>
      </c>
    </row>
    <row r="14090" spans="1:3" x14ac:dyDescent="0.3">
      <c r="A14090" s="425">
        <v>55728</v>
      </c>
      <c r="B14090" s="12">
        <v>209</v>
      </c>
      <c r="C14090" s="436">
        <v>0</v>
      </c>
    </row>
    <row r="14091" spans="1:3" x14ac:dyDescent="0.3">
      <c r="A14091" s="425">
        <v>55729</v>
      </c>
      <c r="B14091" s="12">
        <v>210</v>
      </c>
      <c r="C14091" s="436">
        <v>1.8</v>
      </c>
    </row>
    <row r="14092" spans="1:3" x14ac:dyDescent="0.3">
      <c r="A14092" s="425">
        <v>55730</v>
      </c>
      <c r="B14092" s="12">
        <v>211</v>
      </c>
      <c r="C14092" s="436">
        <v>8</v>
      </c>
    </row>
    <row r="14093" spans="1:3" x14ac:dyDescent="0.3">
      <c r="A14093" s="425">
        <v>55731</v>
      </c>
      <c r="B14093" s="12">
        <v>212</v>
      </c>
      <c r="C14093" s="436">
        <v>1</v>
      </c>
    </row>
    <row r="14094" spans="1:3" x14ac:dyDescent="0.3">
      <c r="A14094" s="425">
        <v>55732</v>
      </c>
      <c r="B14094" s="12">
        <v>213</v>
      </c>
      <c r="C14094" s="436">
        <v>5.4</v>
      </c>
    </row>
    <row r="14095" spans="1:3" x14ac:dyDescent="0.3">
      <c r="A14095" s="425">
        <v>55733</v>
      </c>
      <c r="B14095" s="12">
        <v>214</v>
      </c>
      <c r="C14095" s="436">
        <v>2.8</v>
      </c>
    </row>
    <row r="14096" spans="1:3" x14ac:dyDescent="0.3">
      <c r="A14096" s="425">
        <v>55734</v>
      </c>
      <c r="B14096" s="12">
        <v>215</v>
      </c>
      <c r="C14096" s="436">
        <v>12.4</v>
      </c>
    </row>
    <row r="14097" spans="1:3" x14ac:dyDescent="0.3">
      <c r="A14097" s="425">
        <v>55735</v>
      </c>
      <c r="B14097" s="12">
        <v>216</v>
      </c>
      <c r="C14097" s="436">
        <v>14.599999999999998</v>
      </c>
    </row>
    <row r="14098" spans="1:3" x14ac:dyDescent="0.3">
      <c r="A14098" s="425">
        <v>55736</v>
      </c>
      <c r="B14098" s="12">
        <v>217</v>
      </c>
      <c r="C14098" s="436">
        <v>0.2</v>
      </c>
    </row>
    <row r="14099" spans="1:3" x14ac:dyDescent="0.3">
      <c r="A14099" s="425">
        <v>55737</v>
      </c>
      <c r="B14099" s="12">
        <v>218</v>
      </c>
      <c r="C14099" s="436">
        <v>0.8</v>
      </c>
    </row>
    <row r="14100" spans="1:3" x14ac:dyDescent="0.3">
      <c r="A14100" s="425">
        <v>55738</v>
      </c>
      <c r="B14100" s="12">
        <v>219</v>
      </c>
      <c r="C14100" s="436">
        <v>0</v>
      </c>
    </row>
    <row r="14101" spans="1:3" x14ac:dyDescent="0.3">
      <c r="A14101" s="425">
        <v>55739</v>
      </c>
      <c r="B14101" s="12">
        <v>220</v>
      </c>
      <c r="C14101" s="436">
        <v>0.2</v>
      </c>
    </row>
    <row r="14102" spans="1:3" x14ac:dyDescent="0.3">
      <c r="A14102" s="425">
        <v>55740</v>
      </c>
      <c r="B14102" s="12">
        <v>221</v>
      </c>
      <c r="C14102" s="436">
        <v>0</v>
      </c>
    </row>
    <row r="14103" spans="1:3" x14ac:dyDescent="0.3">
      <c r="A14103" s="425">
        <v>55741</v>
      </c>
      <c r="B14103" s="12">
        <v>222</v>
      </c>
      <c r="C14103" s="436">
        <v>0</v>
      </c>
    </row>
    <row r="14104" spans="1:3" x14ac:dyDescent="0.3">
      <c r="A14104" s="425">
        <v>55742</v>
      </c>
      <c r="B14104" s="12">
        <v>223</v>
      </c>
      <c r="C14104" s="436">
        <v>0.8</v>
      </c>
    </row>
    <row r="14105" spans="1:3" x14ac:dyDescent="0.3">
      <c r="A14105" s="425">
        <v>55743</v>
      </c>
      <c r="B14105" s="12">
        <v>224</v>
      </c>
      <c r="C14105" s="436">
        <v>0.2</v>
      </c>
    </row>
    <row r="14106" spans="1:3" x14ac:dyDescent="0.3">
      <c r="A14106" s="425">
        <v>55744</v>
      </c>
      <c r="B14106" s="12">
        <v>225</v>
      </c>
      <c r="C14106" s="436">
        <v>0</v>
      </c>
    </row>
    <row r="14107" spans="1:3" x14ac:dyDescent="0.3">
      <c r="A14107" s="425">
        <v>55745</v>
      </c>
      <c r="B14107" s="12">
        <v>226</v>
      </c>
      <c r="C14107" s="436">
        <v>0</v>
      </c>
    </row>
    <row r="14108" spans="1:3" x14ac:dyDescent="0.3">
      <c r="A14108" s="425">
        <v>55746</v>
      </c>
      <c r="B14108" s="12">
        <v>227</v>
      </c>
      <c r="C14108" s="436">
        <v>0</v>
      </c>
    </row>
    <row r="14109" spans="1:3" x14ac:dyDescent="0.3">
      <c r="A14109" s="425">
        <v>55747</v>
      </c>
      <c r="B14109" s="12">
        <v>228</v>
      </c>
      <c r="C14109" s="436">
        <v>3.4000000000000008</v>
      </c>
    </row>
    <row r="14110" spans="1:3" x14ac:dyDescent="0.3">
      <c r="A14110" s="425">
        <v>55748</v>
      </c>
      <c r="B14110" s="12">
        <v>229</v>
      </c>
      <c r="C14110" s="436">
        <v>0</v>
      </c>
    </row>
    <row r="14111" spans="1:3" x14ac:dyDescent="0.3">
      <c r="A14111" s="425">
        <v>55749</v>
      </c>
      <c r="B14111" s="12">
        <v>230</v>
      </c>
      <c r="C14111" s="436">
        <v>0</v>
      </c>
    </row>
    <row r="14112" spans="1:3" x14ac:dyDescent="0.3">
      <c r="A14112" s="425">
        <v>55750</v>
      </c>
      <c r="B14112" s="12">
        <v>231</v>
      </c>
      <c r="C14112" s="436">
        <v>0</v>
      </c>
    </row>
    <row r="14113" spans="1:3" x14ac:dyDescent="0.3">
      <c r="A14113" s="425">
        <v>55751</v>
      </c>
      <c r="B14113" s="12">
        <v>232</v>
      </c>
      <c r="C14113" s="436">
        <v>0</v>
      </c>
    </row>
    <row r="14114" spans="1:3" x14ac:dyDescent="0.3">
      <c r="A14114" s="425">
        <v>55752</v>
      </c>
      <c r="B14114" s="12">
        <v>233</v>
      </c>
      <c r="C14114" s="436">
        <v>0</v>
      </c>
    </row>
    <row r="14115" spans="1:3" x14ac:dyDescent="0.3">
      <c r="A14115" s="425">
        <v>55753</v>
      </c>
      <c r="B14115" s="12">
        <v>234</v>
      </c>
      <c r="C14115" s="436">
        <v>0.60000000000000009</v>
      </c>
    </row>
    <row r="14116" spans="1:3" x14ac:dyDescent="0.3">
      <c r="A14116" s="425">
        <v>55754</v>
      </c>
      <c r="B14116" s="12">
        <v>235</v>
      </c>
      <c r="C14116" s="436">
        <v>1.2</v>
      </c>
    </row>
    <row r="14117" spans="1:3" x14ac:dyDescent="0.3">
      <c r="A14117" s="425">
        <v>55755</v>
      </c>
      <c r="B14117" s="12">
        <v>236</v>
      </c>
      <c r="C14117" s="436">
        <v>0</v>
      </c>
    </row>
    <row r="14118" spans="1:3" x14ac:dyDescent="0.3">
      <c r="A14118" s="425">
        <v>55756</v>
      </c>
      <c r="B14118" s="12">
        <v>237</v>
      </c>
      <c r="C14118" s="436">
        <v>11.8</v>
      </c>
    </row>
    <row r="14119" spans="1:3" x14ac:dyDescent="0.3">
      <c r="A14119" s="425">
        <v>55757</v>
      </c>
      <c r="B14119" s="12">
        <v>238</v>
      </c>
      <c r="C14119" s="436">
        <v>25.999999999999986</v>
      </c>
    </row>
    <row r="14120" spans="1:3" x14ac:dyDescent="0.3">
      <c r="A14120" s="425">
        <v>55758</v>
      </c>
      <c r="B14120" s="12">
        <v>239</v>
      </c>
      <c r="C14120" s="436">
        <v>0</v>
      </c>
    </row>
    <row r="14121" spans="1:3" x14ac:dyDescent="0.3">
      <c r="A14121" s="425">
        <v>55759</v>
      </c>
      <c r="B14121" s="12">
        <v>240</v>
      </c>
      <c r="C14121" s="436">
        <v>1</v>
      </c>
    </row>
    <row r="14122" spans="1:3" x14ac:dyDescent="0.3">
      <c r="A14122" s="425">
        <v>55760</v>
      </c>
      <c r="B14122" s="12">
        <v>241</v>
      </c>
      <c r="C14122" s="436">
        <v>0</v>
      </c>
    </row>
    <row r="14123" spans="1:3" x14ac:dyDescent="0.3">
      <c r="A14123" s="425">
        <v>55761</v>
      </c>
      <c r="B14123" s="12">
        <v>242</v>
      </c>
      <c r="C14123" s="436">
        <v>1.2</v>
      </c>
    </row>
    <row r="14124" spans="1:3" x14ac:dyDescent="0.3">
      <c r="A14124" s="425">
        <v>55762</v>
      </c>
      <c r="B14124" s="12">
        <v>243</v>
      </c>
      <c r="C14124" s="436">
        <v>30.199999999999996</v>
      </c>
    </row>
    <row r="14125" spans="1:3" x14ac:dyDescent="0.3">
      <c r="A14125" s="425">
        <v>55763</v>
      </c>
      <c r="B14125" s="12">
        <v>244</v>
      </c>
      <c r="C14125" s="436">
        <v>42.6</v>
      </c>
    </row>
    <row r="14126" spans="1:3" x14ac:dyDescent="0.3">
      <c r="A14126" s="425">
        <v>55764</v>
      </c>
      <c r="B14126" s="12">
        <v>245</v>
      </c>
      <c r="C14126" s="436">
        <v>5.4</v>
      </c>
    </row>
    <row r="14127" spans="1:3" x14ac:dyDescent="0.3">
      <c r="A14127" s="425">
        <v>55765</v>
      </c>
      <c r="B14127" s="12">
        <v>246</v>
      </c>
      <c r="C14127" s="436">
        <v>0.2</v>
      </c>
    </row>
    <row r="14128" spans="1:3" x14ac:dyDescent="0.3">
      <c r="A14128" s="425">
        <v>55766</v>
      </c>
      <c r="B14128" s="12">
        <v>247</v>
      </c>
      <c r="C14128" s="436">
        <v>11.999999999999996</v>
      </c>
    </row>
    <row r="14129" spans="1:3" x14ac:dyDescent="0.3">
      <c r="A14129" s="425">
        <v>55767</v>
      </c>
      <c r="B14129" s="12">
        <v>248</v>
      </c>
      <c r="C14129" s="436">
        <v>0.2</v>
      </c>
    </row>
    <row r="14130" spans="1:3" x14ac:dyDescent="0.3">
      <c r="A14130" s="425">
        <v>55768</v>
      </c>
      <c r="B14130" s="12">
        <v>249</v>
      </c>
      <c r="C14130" s="436">
        <v>0.8</v>
      </c>
    </row>
    <row r="14131" spans="1:3" x14ac:dyDescent="0.3">
      <c r="A14131" s="425">
        <v>55769</v>
      </c>
      <c r="B14131" s="12">
        <v>250</v>
      </c>
      <c r="C14131" s="436">
        <v>35.600000000000009</v>
      </c>
    </row>
    <row r="14132" spans="1:3" x14ac:dyDescent="0.3">
      <c r="A14132" s="425">
        <v>55770</v>
      </c>
      <c r="B14132" s="12">
        <v>251</v>
      </c>
      <c r="C14132" s="436">
        <v>1.8</v>
      </c>
    </row>
    <row r="14133" spans="1:3" x14ac:dyDescent="0.3">
      <c r="A14133" s="425">
        <v>55771</v>
      </c>
      <c r="B14133" s="12">
        <v>252</v>
      </c>
      <c r="C14133" s="436">
        <v>0.8</v>
      </c>
    </row>
    <row r="14134" spans="1:3" x14ac:dyDescent="0.3">
      <c r="A14134" s="425">
        <v>55772</v>
      </c>
      <c r="B14134" s="12">
        <v>253</v>
      </c>
      <c r="C14134" s="436">
        <v>12.799999999999997</v>
      </c>
    </row>
    <row r="14135" spans="1:3" x14ac:dyDescent="0.3">
      <c r="A14135" s="425">
        <v>55773</v>
      </c>
      <c r="B14135" s="12">
        <v>254</v>
      </c>
      <c r="C14135" s="436">
        <v>4.4000000000000004</v>
      </c>
    </row>
    <row r="14136" spans="1:3" x14ac:dyDescent="0.3">
      <c r="A14136" s="425">
        <v>55774</v>
      </c>
      <c r="B14136" s="12">
        <v>255</v>
      </c>
      <c r="C14136" s="436">
        <v>0.6</v>
      </c>
    </row>
    <row r="14137" spans="1:3" x14ac:dyDescent="0.3">
      <c r="A14137" s="425">
        <v>55775</v>
      </c>
      <c r="B14137" s="12">
        <v>256</v>
      </c>
      <c r="C14137" s="436">
        <v>6.8000000000000016</v>
      </c>
    </row>
    <row r="14138" spans="1:3" x14ac:dyDescent="0.3">
      <c r="A14138" s="425">
        <v>55776</v>
      </c>
      <c r="B14138" s="12">
        <v>257</v>
      </c>
      <c r="C14138" s="436">
        <v>0</v>
      </c>
    </row>
    <row r="14139" spans="1:3" x14ac:dyDescent="0.3">
      <c r="A14139" s="425">
        <v>55777</v>
      </c>
      <c r="B14139" s="12">
        <v>258</v>
      </c>
      <c r="C14139" s="436">
        <v>3.4000000000000004</v>
      </c>
    </row>
    <row r="14140" spans="1:3" x14ac:dyDescent="0.3">
      <c r="A14140" s="425">
        <v>55778</v>
      </c>
      <c r="B14140" s="12">
        <v>259</v>
      </c>
      <c r="C14140" s="436">
        <v>0</v>
      </c>
    </row>
    <row r="14141" spans="1:3" x14ac:dyDescent="0.3">
      <c r="A14141" s="425">
        <v>55779</v>
      </c>
      <c r="B14141" s="12">
        <v>260</v>
      </c>
      <c r="C14141" s="436">
        <v>0</v>
      </c>
    </row>
    <row r="14142" spans="1:3" x14ac:dyDescent="0.3">
      <c r="A14142" s="425">
        <v>55780</v>
      </c>
      <c r="B14142" s="12">
        <v>261</v>
      </c>
      <c r="C14142" s="436">
        <v>0</v>
      </c>
    </row>
    <row r="14143" spans="1:3" x14ac:dyDescent="0.3">
      <c r="A14143" s="425">
        <v>55781</v>
      </c>
      <c r="B14143" s="12">
        <v>262</v>
      </c>
      <c r="C14143" s="436">
        <v>0</v>
      </c>
    </row>
    <row r="14144" spans="1:3" x14ac:dyDescent="0.3">
      <c r="A14144" s="425">
        <v>55782</v>
      </c>
      <c r="B14144" s="12">
        <v>263</v>
      </c>
      <c r="C14144" s="436">
        <v>0</v>
      </c>
    </row>
    <row r="14145" spans="1:3" x14ac:dyDescent="0.3">
      <c r="A14145" s="425">
        <v>55783</v>
      </c>
      <c r="B14145" s="12">
        <v>264</v>
      </c>
      <c r="C14145" s="436">
        <v>0.60000000000000009</v>
      </c>
    </row>
    <row r="14146" spans="1:3" x14ac:dyDescent="0.3">
      <c r="A14146" s="425">
        <v>55784</v>
      </c>
      <c r="B14146" s="12">
        <v>265</v>
      </c>
      <c r="C14146" s="436">
        <v>11.399999999999999</v>
      </c>
    </row>
    <row r="14147" spans="1:3" x14ac:dyDescent="0.3">
      <c r="A14147" s="425">
        <v>55785</v>
      </c>
      <c r="B14147" s="12">
        <v>266</v>
      </c>
      <c r="C14147" s="436">
        <v>73.8</v>
      </c>
    </row>
    <row r="14148" spans="1:3" x14ac:dyDescent="0.3">
      <c r="A14148" s="425">
        <v>55786</v>
      </c>
      <c r="B14148" s="12">
        <v>267</v>
      </c>
      <c r="C14148" s="436">
        <v>0</v>
      </c>
    </row>
    <row r="14149" spans="1:3" x14ac:dyDescent="0.3">
      <c r="A14149" s="425">
        <v>55787</v>
      </c>
      <c r="B14149" s="12">
        <v>268</v>
      </c>
      <c r="C14149" s="436">
        <v>0</v>
      </c>
    </row>
    <row r="14150" spans="1:3" x14ac:dyDescent="0.3">
      <c r="A14150" s="425">
        <v>55788</v>
      </c>
      <c r="B14150" s="12">
        <v>269</v>
      </c>
      <c r="C14150" s="436">
        <v>12.2</v>
      </c>
    </row>
    <row r="14151" spans="1:3" x14ac:dyDescent="0.3">
      <c r="A14151" s="425">
        <v>55789</v>
      </c>
      <c r="B14151" s="12">
        <v>270</v>
      </c>
      <c r="C14151" s="436">
        <v>0.2</v>
      </c>
    </row>
    <row r="14152" spans="1:3" x14ac:dyDescent="0.3">
      <c r="A14152" s="425">
        <v>55790</v>
      </c>
      <c r="B14152" s="12">
        <v>271</v>
      </c>
      <c r="C14152" s="436">
        <v>0</v>
      </c>
    </row>
    <row r="14153" spans="1:3" x14ac:dyDescent="0.3">
      <c r="A14153" s="425">
        <v>55791</v>
      </c>
      <c r="B14153" s="12">
        <v>272</v>
      </c>
      <c r="C14153" s="436">
        <v>0.8</v>
      </c>
    </row>
    <row r="14154" spans="1:3" x14ac:dyDescent="0.3">
      <c r="A14154" s="425">
        <v>55792</v>
      </c>
      <c r="B14154" s="12">
        <v>273</v>
      </c>
      <c r="C14154" s="436">
        <v>0.60000000000000009</v>
      </c>
    </row>
    <row r="14155" spans="1:3" x14ac:dyDescent="0.3">
      <c r="A14155" s="425">
        <v>55793</v>
      </c>
      <c r="B14155" s="12">
        <v>274</v>
      </c>
      <c r="C14155" s="436">
        <v>0.2</v>
      </c>
    </row>
    <row r="14156" spans="1:3" x14ac:dyDescent="0.3">
      <c r="A14156" s="425">
        <v>55794</v>
      </c>
      <c r="B14156" s="12">
        <v>275</v>
      </c>
      <c r="C14156" s="436">
        <v>0.2</v>
      </c>
    </row>
    <row r="14157" spans="1:3" x14ac:dyDescent="0.3">
      <c r="A14157" s="425">
        <v>55795</v>
      </c>
      <c r="B14157" s="12">
        <v>276</v>
      </c>
      <c r="C14157" s="436">
        <v>0</v>
      </c>
    </row>
    <row r="14158" spans="1:3" x14ac:dyDescent="0.3">
      <c r="A14158" s="425">
        <v>55796</v>
      </c>
      <c r="B14158" s="12">
        <v>277</v>
      </c>
      <c r="C14158" s="436">
        <v>0</v>
      </c>
    </row>
    <row r="14159" spans="1:3" x14ac:dyDescent="0.3">
      <c r="A14159" s="425">
        <v>55797</v>
      </c>
      <c r="B14159" s="12">
        <v>278</v>
      </c>
      <c r="C14159" s="436">
        <v>0</v>
      </c>
    </row>
    <row r="14160" spans="1:3" x14ac:dyDescent="0.3">
      <c r="A14160" s="425">
        <v>55798</v>
      </c>
      <c r="B14160" s="12">
        <v>279</v>
      </c>
      <c r="C14160" s="436">
        <v>6.8000000000000007</v>
      </c>
    </row>
    <row r="14161" spans="1:3" x14ac:dyDescent="0.3">
      <c r="A14161" s="425">
        <v>55799</v>
      </c>
      <c r="B14161" s="12">
        <v>280</v>
      </c>
      <c r="C14161" s="436">
        <v>65.600000000000009</v>
      </c>
    </row>
    <row r="14162" spans="1:3" x14ac:dyDescent="0.3">
      <c r="A14162" s="425">
        <v>55800</v>
      </c>
      <c r="B14162" s="12">
        <v>281</v>
      </c>
      <c r="C14162" s="436">
        <v>2.8</v>
      </c>
    </row>
    <row r="14163" spans="1:3" x14ac:dyDescent="0.3">
      <c r="A14163" s="425">
        <v>55801</v>
      </c>
      <c r="B14163" s="12">
        <v>282</v>
      </c>
      <c r="C14163" s="436">
        <v>88.399999999999991</v>
      </c>
    </row>
    <row r="14164" spans="1:3" x14ac:dyDescent="0.3">
      <c r="A14164" s="425">
        <v>55802</v>
      </c>
      <c r="B14164" s="12">
        <v>283</v>
      </c>
      <c r="C14164" s="436">
        <v>6</v>
      </c>
    </row>
    <row r="14165" spans="1:3" x14ac:dyDescent="0.3">
      <c r="A14165" s="425">
        <v>55803</v>
      </c>
      <c r="B14165" s="12">
        <v>284</v>
      </c>
      <c r="C14165" s="436">
        <v>7.0000000000000009</v>
      </c>
    </row>
    <row r="14166" spans="1:3" x14ac:dyDescent="0.3">
      <c r="A14166" s="425">
        <v>55804</v>
      </c>
      <c r="B14166" s="12">
        <v>285</v>
      </c>
      <c r="C14166" s="436">
        <v>0</v>
      </c>
    </row>
    <row r="14167" spans="1:3" x14ac:dyDescent="0.3">
      <c r="A14167" s="425">
        <v>55805</v>
      </c>
      <c r="B14167" s="12">
        <v>286</v>
      </c>
      <c r="C14167" s="436">
        <v>0</v>
      </c>
    </row>
    <row r="14168" spans="1:3" x14ac:dyDescent="0.3">
      <c r="A14168" s="425">
        <v>55806</v>
      </c>
      <c r="B14168" s="12">
        <v>287</v>
      </c>
      <c r="C14168" s="436">
        <v>4</v>
      </c>
    </row>
    <row r="14169" spans="1:3" x14ac:dyDescent="0.3">
      <c r="A14169" s="425">
        <v>55807</v>
      </c>
      <c r="B14169" s="12">
        <v>288</v>
      </c>
      <c r="C14169" s="436">
        <v>0.4</v>
      </c>
    </row>
    <row r="14170" spans="1:3" x14ac:dyDescent="0.3">
      <c r="A14170" s="425">
        <v>55808</v>
      </c>
      <c r="B14170" s="12">
        <v>289</v>
      </c>
      <c r="C14170" s="436">
        <v>1.8</v>
      </c>
    </row>
    <row r="14171" spans="1:3" x14ac:dyDescent="0.3">
      <c r="A14171" s="425">
        <v>55809</v>
      </c>
      <c r="B14171" s="12">
        <v>290</v>
      </c>
      <c r="C14171" s="436">
        <v>12.2</v>
      </c>
    </row>
    <row r="14172" spans="1:3" x14ac:dyDescent="0.3">
      <c r="A14172" s="425">
        <v>55810</v>
      </c>
      <c r="B14172" s="12">
        <v>291</v>
      </c>
      <c r="C14172" s="436">
        <v>16.599999999999998</v>
      </c>
    </row>
    <row r="14173" spans="1:3" x14ac:dyDescent="0.3">
      <c r="A14173" s="425">
        <v>55811</v>
      </c>
      <c r="B14173" s="12">
        <v>292</v>
      </c>
      <c r="C14173" s="436">
        <v>0.2</v>
      </c>
    </row>
    <row r="14174" spans="1:3" x14ac:dyDescent="0.3">
      <c r="A14174" s="425">
        <v>55812</v>
      </c>
      <c r="B14174" s="12">
        <v>293</v>
      </c>
      <c r="C14174" s="436">
        <v>2.6000000000000005</v>
      </c>
    </row>
    <row r="14175" spans="1:3" x14ac:dyDescent="0.3">
      <c r="A14175" s="425">
        <v>55813</v>
      </c>
      <c r="B14175" s="12">
        <v>294</v>
      </c>
      <c r="C14175" s="436">
        <v>0</v>
      </c>
    </row>
    <row r="14176" spans="1:3" x14ac:dyDescent="0.3">
      <c r="A14176" s="425">
        <v>55814</v>
      </c>
      <c r="B14176" s="12">
        <v>295</v>
      </c>
      <c r="C14176" s="436">
        <v>0</v>
      </c>
    </row>
    <row r="14177" spans="1:3" x14ac:dyDescent="0.3">
      <c r="A14177" s="425">
        <v>55815</v>
      </c>
      <c r="B14177" s="12">
        <v>296</v>
      </c>
      <c r="C14177" s="436">
        <v>0</v>
      </c>
    </row>
    <row r="14178" spans="1:3" x14ac:dyDescent="0.3">
      <c r="A14178" s="425">
        <v>55816</v>
      </c>
      <c r="B14178" s="12">
        <v>297</v>
      </c>
      <c r="C14178" s="436">
        <v>10.599999999999998</v>
      </c>
    </row>
    <row r="14179" spans="1:3" x14ac:dyDescent="0.3">
      <c r="A14179" s="425">
        <v>55817</v>
      </c>
      <c r="B14179" s="12">
        <v>298</v>
      </c>
      <c r="C14179" s="436">
        <v>0</v>
      </c>
    </row>
    <row r="14180" spans="1:3" x14ac:dyDescent="0.3">
      <c r="A14180" s="425">
        <v>55818</v>
      </c>
      <c r="B14180" s="12">
        <v>299</v>
      </c>
      <c r="C14180" s="436">
        <v>0</v>
      </c>
    </row>
    <row r="14181" spans="1:3" x14ac:dyDescent="0.3">
      <c r="A14181" s="425">
        <v>55819</v>
      </c>
      <c r="B14181" s="12">
        <v>300</v>
      </c>
      <c r="C14181" s="436">
        <v>0.2</v>
      </c>
    </row>
    <row r="14182" spans="1:3" x14ac:dyDescent="0.3">
      <c r="A14182" s="425">
        <v>55820</v>
      </c>
      <c r="B14182" s="12">
        <v>301</v>
      </c>
      <c r="C14182" s="436">
        <v>0</v>
      </c>
    </row>
    <row r="14183" spans="1:3" x14ac:dyDescent="0.3">
      <c r="A14183" s="425">
        <v>55821</v>
      </c>
      <c r="B14183" s="12">
        <v>302</v>
      </c>
      <c r="C14183" s="436">
        <v>0.4</v>
      </c>
    </row>
    <row r="14184" spans="1:3" x14ac:dyDescent="0.3">
      <c r="A14184" s="425">
        <v>55822</v>
      </c>
      <c r="B14184" s="12">
        <v>303</v>
      </c>
      <c r="C14184" s="436">
        <v>0.2</v>
      </c>
    </row>
    <row r="14185" spans="1:3" x14ac:dyDescent="0.3">
      <c r="A14185" s="425">
        <v>55823</v>
      </c>
      <c r="B14185" s="12">
        <v>304</v>
      </c>
      <c r="C14185" s="436">
        <v>24.199999999999996</v>
      </c>
    </row>
    <row r="14186" spans="1:3" x14ac:dyDescent="0.3">
      <c r="A14186" s="425">
        <v>55824</v>
      </c>
      <c r="B14186" s="12">
        <v>305</v>
      </c>
      <c r="C14186" s="436">
        <v>0</v>
      </c>
    </row>
    <row r="14187" spans="1:3" x14ac:dyDescent="0.3">
      <c r="A14187" s="425">
        <v>55825</v>
      </c>
      <c r="B14187" s="12">
        <v>306</v>
      </c>
      <c r="C14187" s="436">
        <v>12.6</v>
      </c>
    </row>
    <row r="14188" spans="1:3" x14ac:dyDescent="0.3">
      <c r="A14188" s="425">
        <v>55826</v>
      </c>
      <c r="B14188" s="12">
        <v>307</v>
      </c>
      <c r="C14188" s="436">
        <v>0</v>
      </c>
    </row>
    <row r="14189" spans="1:3" x14ac:dyDescent="0.3">
      <c r="A14189" s="425">
        <v>55827</v>
      </c>
      <c r="B14189" s="12">
        <v>308</v>
      </c>
      <c r="C14189" s="436">
        <v>0</v>
      </c>
    </row>
    <row r="14190" spans="1:3" x14ac:dyDescent="0.3">
      <c r="A14190" s="425">
        <v>55828</v>
      </c>
      <c r="B14190" s="12">
        <v>309</v>
      </c>
      <c r="C14190" s="436">
        <v>6.8000000000000007</v>
      </c>
    </row>
    <row r="14191" spans="1:3" x14ac:dyDescent="0.3">
      <c r="A14191" s="425">
        <v>55829</v>
      </c>
      <c r="B14191" s="12">
        <v>310</v>
      </c>
      <c r="C14191" s="436">
        <v>31.799999999999997</v>
      </c>
    </row>
    <row r="14192" spans="1:3" x14ac:dyDescent="0.3">
      <c r="A14192" s="425">
        <v>55830</v>
      </c>
      <c r="B14192" s="12">
        <v>311</v>
      </c>
      <c r="C14192" s="436">
        <v>2</v>
      </c>
    </row>
    <row r="14193" spans="1:3" x14ac:dyDescent="0.3">
      <c r="A14193" s="425">
        <v>55831</v>
      </c>
      <c r="B14193" s="12">
        <v>312</v>
      </c>
      <c r="C14193" s="436">
        <v>0.60000000000000009</v>
      </c>
    </row>
    <row r="14194" spans="1:3" x14ac:dyDescent="0.3">
      <c r="A14194" s="425">
        <v>55832</v>
      </c>
      <c r="B14194" s="12">
        <v>313</v>
      </c>
      <c r="C14194" s="436">
        <v>0</v>
      </c>
    </row>
    <row r="14195" spans="1:3" x14ac:dyDescent="0.3">
      <c r="A14195" s="425">
        <v>55833</v>
      </c>
      <c r="B14195" s="12">
        <v>314</v>
      </c>
      <c r="C14195" s="436">
        <v>0</v>
      </c>
    </row>
    <row r="14196" spans="1:3" x14ac:dyDescent="0.3">
      <c r="A14196" s="425">
        <v>55834</v>
      </c>
      <c r="B14196" s="12">
        <v>315</v>
      </c>
      <c r="C14196" s="436">
        <v>0</v>
      </c>
    </row>
    <row r="14197" spans="1:3" x14ac:dyDescent="0.3">
      <c r="A14197" s="425">
        <v>55835</v>
      </c>
      <c r="B14197" s="12">
        <v>316</v>
      </c>
      <c r="C14197" s="436">
        <v>0</v>
      </c>
    </row>
    <row r="14198" spans="1:3" x14ac:dyDescent="0.3">
      <c r="A14198" s="425">
        <v>55836</v>
      </c>
      <c r="B14198" s="12">
        <v>317</v>
      </c>
      <c r="C14198" s="436">
        <v>0</v>
      </c>
    </row>
    <row r="14199" spans="1:3" x14ac:dyDescent="0.3">
      <c r="A14199" s="425">
        <v>55837</v>
      </c>
      <c r="B14199" s="12">
        <v>318</v>
      </c>
      <c r="C14199" s="436">
        <v>19.199999999999996</v>
      </c>
    </row>
    <row r="14200" spans="1:3" x14ac:dyDescent="0.3">
      <c r="A14200" s="425">
        <v>55838</v>
      </c>
      <c r="B14200" s="12">
        <v>319</v>
      </c>
      <c r="C14200" s="436">
        <v>0</v>
      </c>
    </row>
    <row r="14201" spans="1:3" x14ac:dyDescent="0.3">
      <c r="A14201" s="425">
        <v>55839</v>
      </c>
      <c r="B14201" s="12">
        <v>320</v>
      </c>
      <c r="C14201" s="436">
        <v>0</v>
      </c>
    </row>
    <row r="14202" spans="1:3" x14ac:dyDescent="0.3">
      <c r="A14202" s="425">
        <v>55840</v>
      </c>
      <c r="B14202" s="12">
        <v>321</v>
      </c>
      <c r="C14202" s="436">
        <v>0</v>
      </c>
    </row>
    <row r="14203" spans="1:3" x14ac:dyDescent="0.3">
      <c r="A14203" s="425">
        <v>55841</v>
      </c>
      <c r="B14203" s="12">
        <v>322</v>
      </c>
      <c r="C14203" s="436">
        <v>0</v>
      </c>
    </row>
    <row r="14204" spans="1:3" x14ac:dyDescent="0.3">
      <c r="A14204" s="425">
        <v>55842</v>
      </c>
      <c r="B14204" s="12">
        <v>323</v>
      </c>
      <c r="C14204" s="436">
        <v>0.8</v>
      </c>
    </row>
    <row r="14205" spans="1:3" x14ac:dyDescent="0.3">
      <c r="A14205" s="425">
        <v>55843</v>
      </c>
      <c r="B14205" s="12">
        <v>324</v>
      </c>
      <c r="C14205" s="436">
        <v>0.19600000000000001</v>
      </c>
    </row>
    <row r="14206" spans="1:3" x14ac:dyDescent="0.3">
      <c r="A14206" s="425">
        <v>55844</v>
      </c>
      <c r="B14206" s="12">
        <v>325</v>
      </c>
      <c r="C14206" s="436">
        <v>0</v>
      </c>
    </row>
    <row r="14207" spans="1:3" x14ac:dyDescent="0.3">
      <c r="A14207" s="425">
        <v>55845</v>
      </c>
      <c r="B14207" s="12">
        <v>326</v>
      </c>
      <c r="C14207" s="436">
        <v>43.414000000000001</v>
      </c>
    </row>
    <row r="14208" spans="1:3" x14ac:dyDescent="0.3">
      <c r="A14208" s="425">
        <v>55846</v>
      </c>
      <c r="B14208" s="12">
        <v>327</v>
      </c>
      <c r="C14208" s="436">
        <v>3.0379999999999998</v>
      </c>
    </row>
    <row r="14209" spans="1:3" x14ac:dyDescent="0.3">
      <c r="A14209" s="425">
        <v>55847</v>
      </c>
      <c r="B14209" s="12">
        <v>328</v>
      </c>
      <c r="C14209" s="436">
        <v>0</v>
      </c>
    </row>
    <row r="14210" spans="1:3" x14ac:dyDescent="0.3">
      <c r="A14210" s="425">
        <v>55848</v>
      </c>
      <c r="B14210" s="12">
        <v>329</v>
      </c>
      <c r="C14210" s="436">
        <v>4.7039999999999997</v>
      </c>
    </row>
    <row r="14211" spans="1:3" x14ac:dyDescent="0.3">
      <c r="A14211" s="425">
        <v>55849</v>
      </c>
      <c r="B14211" s="12">
        <v>330</v>
      </c>
      <c r="C14211" s="436">
        <v>4.7039999999999997</v>
      </c>
    </row>
    <row r="14212" spans="1:3" x14ac:dyDescent="0.3">
      <c r="A14212" s="425">
        <v>55850</v>
      </c>
      <c r="B14212" s="12">
        <v>331</v>
      </c>
      <c r="C14212" s="436">
        <v>31.948</v>
      </c>
    </row>
    <row r="14213" spans="1:3" x14ac:dyDescent="0.3">
      <c r="A14213" s="425">
        <v>55851</v>
      </c>
      <c r="B14213" s="12">
        <v>332</v>
      </c>
      <c r="C14213" s="436">
        <v>15.19</v>
      </c>
    </row>
    <row r="14214" spans="1:3" x14ac:dyDescent="0.3">
      <c r="A14214" s="425">
        <v>55852</v>
      </c>
      <c r="B14214" s="12">
        <v>333</v>
      </c>
      <c r="C14214" s="436">
        <v>0</v>
      </c>
    </row>
    <row r="14215" spans="1:3" x14ac:dyDescent="0.3">
      <c r="A14215" s="425">
        <v>55853</v>
      </c>
      <c r="B14215" s="12">
        <v>334</v>
      </c>
      <c r="C14215" s="436">
        <v>0</v>
      </c>
    </row>
    <row r="14216" spans="1:3" x14ac:dyDescent="0.3">
      <c r="A14216" s="425">
        <v>55854</v>
      </c>
      <c r="B14216" s="12">
        <v>335</v>
      </c>
      <c r="C14216" s="436">
        <v>38.415999999999997</v>
      </c>
    </row>
    <row r="14217" spans="1:3" x14ac:dyDescent="0.3">
      <c r="A14217" s="425">
        <v>55855</v>
      </c>
      <c r="B14217" s="12">
        <v>336</v>
      </c>
      <c r="C14217" s="436">
        <v>33.026000000000003</v>
      </c>
    </row>
    <row r="14218" spans="1:3" x14ac:dyDescent="0.3">
      <c r="A14218" s="425">
        <v>55856</v>
      </c>
      <c r="B14218" s="12">
        <v>337</v>
      </c>
      <c r="C14218" s="436">
        <v>0</v>
      </c>
    </row>
    <row r="14219" spans="1:3" x14ac:dyDescent="0.3">
      <c r="A14219" s="425">
        <v>55857</v>
      </c>
      <c r="B14219" s="12">
        <v>338</v>
      </c>
      <c r="C14219" s="436">
        <v>15.875999999999999</v>
      </c>
    </row>
    <row r="14220" spans="1:3" x14ac:dyDescent="0.3">
      <c r="A14220" s="425">
        <v>55858</v>
      </c>
      <c r="B14220" s="12">
        <v>339</v>
      </c>
      <c r="C14220" s="436">
        <v>0.78400000000000003</v>
      </c>
    </row>
    <row r="14221" spans="1:3" x14ac:dyDescent="0.3">
      <c r="A14221" s="425">
        <v>55859</v>
      </c>
      <c r="B14221" s="12">
        <v>340</v>
      </c>
      <c r="C14221" s="436">
        <v>0</v>
      </c>
    </row>
    <row r="14222" spans="1:3" x14ac:dyDescent="0.3">
      <c r="A14222" s="425">
        <v>55860</v>
      </c>
      <c r="B14222" s="12">
        <v>341</v>
      </c>
      <c r="C14222" s="436">
        <v>0</v>
      </c>
    </row>
    <row r="14223" spans="1:3" x14ac:dyDescent="0.3">
      <c r="A14223" s="425">
        <v>55861</v>
      </c>
      <c r="B14223" s="12">
        <v>342</v>
      </c>
      <c r="C14223" s="436">
        <v>2.6459999999999999</v>
      </c>
    </row>
    <row r="14224" spans="1:3" x14ac:dyDescent="0.3">
      <c r="A14224" s="425">
        <v>55862</v>
      </c>
      <c r="B14224" s="12">
        <v>343</v>
      </c>
      <c r="C14224" s="436">
        <v>0</v>
      </c>
    </row>
    <row r="14225" spans="1:3" x14ac:dyDescent="0.3">
      <c r="A14225" s="425">
        <v>55863</v>
      </c>
      <c r="B14225" s="12">
        <v>344</v>
      </c>
      <c r="C14225" s="436">
        <v>33.417999999999999</v>
      </c>
    </row>
    <row r="14226" spans="1:3" x14ac:dyDescent="0.3">
      <c r="A14226" s="425">
        <v>55864</v>
      </c>
      <c r="B14226" s="12">
        <v>345</v>
      </c>
      <c r="C14226" s="436">
        <v>19.992000000000001</v>
      </c>
    </row>
    <row r="14227" spans="1:3" x14ac:dyDescent="0.3">
      <c r="A14227" s="425">
        <v>55865</v>
      </c>
      <c r="B14227" s="12">
        <v>346</v>
      </c>
      <c r="C14227" s="436">
        <v>17.248000000000001</v>
      </c>
    </row>
    <row r="14228" spans="1:3" x14ac:dyDescent="0.3">
      <c r="A14228" s="425">
        <v>55866</v>
      </c>
      <c r="B14228" s="12">
        <v>347</v>
      </c>
      <c r="C14228" s="436">
        <v>28.91</v>
      </c>
    </row>
    <row r="14229" spans="1:3" x14ac:dyDescent="0.3">
      <c r="A14229" s="425">
        <v>55867</v>
      </c>
      <c r="B14229" s="12">
        <v>348</v>
      </c>
      <c r="C14229" s="436">
        <v>0</v>
      </c>
    </row>
    <row r="14230" spans="1:3" x14ac:dyDescent="0.3">
      <c r="A14230" s="425">
        <v>55868</v>
      </c>
      <c r="B14230" s="12">
        <v>349</v>
      </c>
      <c r="C14230" s="436">
        <v>1.3720000000000001</v>
      </c>
    </row>
    <row r="14231" spans="1:3" x14ac:dyDescent="0.3">
      <c r="A14231" s="425">
        <v>55869</v>
      </c>
      <c r="B14231" s="12">
        <v>350</v>
      </c>
      <c r="C14231" s="436">
        <v>0</v>
      </c>
    </row>
    <row r="14232" spans="1:3" x14ac:dyDescent="0.3">
      <c r="A14232" s="425">
        <v>55870</v>
      </c>
      <c r="B14232" s="12">
        <v>351</v>
      </c>
      <c r="C14232" s="436">
        <v>16.757999999999999</v>
      </c>
    </row>
    <row r="14233" spans="1:3" x14ac:dyDescent="0.3">
      <c r="A14233" s="425">
        <v>55871</v>
      </c>
      <c r="B14233" s="12">
        <v>352</v>
      </c>
      <c r="C14233" s="436">
        <v>0.29399999999999998</v>
      </c>
    </row>
    <row r="14234" spans="1:3" x14ac:dyDescent="0.3">
      <c r="A14234" s="425">
        <v>55872</v>
      </c>
      <c r="B14234" s="12">
        <v>353</v>
      </c>
      <c r="C14234" s="436">
        <v>19.893999999999998</v>
      </c>
    </row>
    <row r="14235" spans="1:3" x14ac:dyDescent="0.3">
      <c r="A14235" s="425">
        <v>55873</v>
      </c>
      <c r="B14235" s="12">
        <v>354</v>
      </c>
      <c r="C14235" s="436">
        <v>0</v>
      </c>
    </row>
    <row r="14236" spans="1:3" x14ac:dyDescent="0.3">
      <c r="A14236" s="425">
        <v>55874</v>
      </c>
      <c r="B14236" s="12">
        <v>355</v>
      </c>
      <c r="C14236" s="436">
        <v>0</v>
      </c>
    </row>
    <row r="14237" spans="1:3" x14ac:dyDescent="0.3">
      <c r="A14237" s="425">
        <v>55875</v>
      </c>
      <c r="B14237" s="12">
        <v>356</v>
      </c>
      <c r="C14237" s="436">
        <v>0</v>
      </c>
    </row>
    <row r="14238" spans="1:3" x14ac:dyDescent="0.3">
      <c r="A14238" s="425">
        <v>55876</v>
      </c>
      <c r="B14238" s="12">
        <v>357</v>
      </c>
      <c r="C14238" s="436">
        <v>41.65</v>
      </c>
    </row>
    <row r="14239" spans="1:3" x14ac:dyDescent="0.3">
      <c r="A14239" s="425">
        <v>55877</v>
      </c>
      <c r="B14239" s="12">
        <v>358</v>
      </c>
      <c r="C14239" s="436">
        <v>0.78400000000000003</v>
      </c>
    </row>
    <row r="14240" spans="1:3" x14ac:dyDescent="0.3">
      <c r="A14240" s="425">
        <v>55878</v>
      </c>
      <c r="B14240" s="12">
        <v>359</v>
      </c>
      <c r="C14240" s="436">
        <v>1.274</v>
      </c>
    </row>
    <row r="14241" spans="1:3" x14ac:dyDescent="0.3">
      <c r="A14241" s="425">
        <v>55879</v>
      </c>
      <c r="B14241" s="12">
        <v>360</v>
      </c>
      <c r="C14241" s="436">
        <v>9.31</v>
      </c>
    </row>
    <row r="14242" spans="1:3" x14ac:dyDescent="0.3">
      <c r="A14242" s="425">
        <v>55880</v>
      </c>
      <c r="B14242" s="12">
        <v>361</v>
      </c>
      <c r="C14242" s="436">
        <v>17.64</v>
      </c>
    </row>
    <row r="14243" spans="1:3" x14ac:dyDescent="0.3">
      <c r="A14243" s="425">
        <v>55881</v>
      </c>
      <c r="B14243" s="12">
        <v>362</v>
      </c>
      <c r="C14243" s="436">
        <v>2.548</v>
      </c>
    </row>
    <row r="14244" spans="1:3" x14ac:dyDescent="0.3">
      <c r="A14244" s="425">
        <v>55882</v>
      </c>
      <c r="B14244" s="12">
        <v>363</v>
      </c>
      <c r="C14244" s="436">
        <v>0.58799999999999997</v>
      </c>
    </row>
    <row r="14245" spans="1:3" x14ac:dyDescent="0.3">
      <c r="A14245" s="425">
        <v>55883</v>
      </c>
      <c r="B14245" s="12">
        <v>364</v>
      </c>
      <c r="C14245" s="436">
        <v>0.49</v>
      </c>
    </row>
    <row r="14246" spans="1:3" x14ac:dyDescent="0.3">
      <c r="A14246" s="425">
        <v>55884</v>
      </c>
      <c r="B14246" s="12">
        <v>365</v>
      </c>
      <c r="C14246" s="436">
        <v>12.25</v>
      </c>
    </row>
    <row r="14247" spans="1:3" x14ac:dyDescent="0.3">
      <c r="A14247" s="425">
        <v>55885</v>
      </c>
      <c r="B14247" s="12">
        <v>1</v>
      </c>
      <c r="C14247" s="436">
        <v>5.2000000000000011</v>
      </c>
    </row>
    <row r="14248" spans="1:3" x14ac:dyDescent="0.3">
      <c r="A14248" s="425">
        <v>55886</v>
      </c>
      <c r="B14248" s="12">
        <v>2</v>
      </c>
      <c r="C14248" s="436">
        <v>1.2</v>
      </c>
    </row>
    <row r="14249" spans="1:3" x14ac:dyDescent="0.3">
      <c r="A14249" s="425">
        <v>55887</v>
      </c>
      <c r="B14249" s="12">
        <v>3</v>
      </c>
      <c r="C14249" s="436">
        <v>14.599999999999998</v>
      </c>
    </row>
    <row r="14250" spans="1:3" x14ac:dyDescent="0.3">
      <c r="A14250" s="425">
        <v>55888</v>
      </c>
      <c r="B14250" s="12">
        <v>4</v>
      </c>
      <c r="C14250" s="436">
        <v>17.599999999999994</v>
      </c>
    </row>
    <row r="14251" spans="1:3" x14ac:dyDescent="0.3">
      <c r="A14251" s="425">
        <v>55889</v>
      </c>
      <c r="B14251" s="12">
        <v>5</v>
      </c>
      <c r="C14251" s="436">
        <v>1.7999999999999998</v>
      </c>
    </row>
    <row r="14252" spans="1:3" x14ac:dyDescent="0.3">
      <c r="A14252" s="425">
        <v>55890</v>
      </c>
      <c r="B14252" s="12">
        <v>6</v>
      </c>
      <c r="C14252" s="436">
        <v>1.5999999999999999</v>
      </c>
    </row>
    <row r="14253" spans="1:3" x14ac:dyDescent="0.3">
      <c r="A14253" s="425">
        <v>55891</v>
      </c>
      <c r="B14253" s="12">
        <v>7</v>
      </c>
      <c r="C14253" s="436">
        <v>0</v>
      </c>
    </row>
    <row r="14254" spans="1:3" x14ac:dyDescent="0.3">
      <c r="A14254" s="425">
        <v>55892</v>
      </c>
      <c r="B14254" s="12">
        <v>8</v>
      </c>
      <c r="C14254" s="436">
        <v>2.8000000000000007</v>
      </c>
    </row>
    <row r="14255" spans="1:3" x14ac:dyDescent="0.3">
      <c r="A14255" s="425">
        <v>55893</v>
      </c>
      <c r="B14255" s="12">
        <v>9</v>
      </c>
      <c r="C14255" s="436">
        <v>2</v>
      </c>
    </row>
    <row r="14256" spans="1:3" x14ac:dyDescent="0.3">
      <c r="A14256" s="425">
        <v>55894</v>
      </c>
      <c r="B14256" s="12">
        <v>10</v>
      </c>
      <c r="C14256" s="436">
        <v>24.599999999999998</v>
      </c>
    </row>
    <row r="14257" spans="1:3" x14ac:dyDescent="0.3">
      <c r="A14257" s="425">
        <v>55895</v>
      </c>
      <c r="B14257" s="12">
        <v>11</v>
      </c>
      <c r="C14257" s="436">
        <v>8.8000000000000007</v>
      </c>
    </row>
    <row r="14258" spans="1:3" x14ac:dyDescent="0.3">
      <c r="A14258" s="425">
        <v>55896</v>
      </c>
      <c r="B14258" s="12">
        <v>12</v>
      </c>
      <c r="C14258" s="436">
        <v>2.1999999999999997</v>
      </c>
    </row>
    <row r="14259" spans="1:3" x14ac:dyDescent="0.3">
      <c r="A14259" s="425">
        <v>55897</v>
      </c>
      <c r="B14259" s="12">
        <v>13</v>
      </c>
      <c r="C14259" s="436">
        <v>0.2</v>
      </c>
    </row>
    <row r="14260" spans="1:3" x14ac:dyDescent="0.3">
      <c r="A14260" s="425">
        <v>55898</v>
      </c>
      <c r="B14260" s="12">
        <v>14</v>
      </c>
      <c r="C14260" s="436">
        <v>0</v>
      </c>
    </row>
    <row r="14261" spans="1:3" x14ac:dyDescent="0.3">
      <c r="A14261" s="425">
        <v>55899</v>
      </c>
      <c r="B14261" s="12">
        <v>15</v>
      </c>
      <c r="C14261" s="436">
        <v>33.40000000000002</v>
      </c>
    </row>
    <row r="14262" spans="1:3" x14ac:dyDescent="0.3">
      <c r="A14262" s="425">
        <v>55900</v>
      </c>
      <c r="B14262" s="12">
        <v>16</v>
      </c>
      <c r="C14262" s="436">
        <v>1.4</v>
      </c>
    </row>
    <row r="14263" spans="1:3" x14ac:dyDescent="0.3">
      <c r="A14263" s="425">
        <v>55901</v>
      </c>
      <c r="B14263" s="12">
        <v>17</v>
      </c>
      <c r="C14263" s="436">
        <v>19</v>
      </c>
    </row>
    <row r="14264" spans="1:3" x14ac:dyDescent="0.3">
      <c r="A14264" s="425">
        <v>55902</v>
      </c>
      <c r="B14264" s="12">
        <v>18</v>
      </c>
      <c r="C14264" s="436">
        <v>0.2</v>
      </c>
    </row>
    <row r="14265" spans="1:3" x14ac:dyDescent="0.3">
      <c r="A14265" s="425">
        <v>55903</v>
      </c>
      <c r="B14265" s="12">
        <v>19</v>
      </c>
      <c r="C14265" s="436">
        <v>0</v>
      </c>
    </row>
    <row r="14266" spans="1:3" x14ac:dyDescent="0.3">
      <c r="A14266" s="425">
        <v>55904</v>
      </c>
      <c r="B14266" s="12">
        <v>20</v>
      </c>
      <c r="C14266" s="436">
        <v>2</v>
      </c>
    </row>
    <row r="14267" spans="1:3" x14ac:dyDescent="0.3">
      <c r="A14267" s="425">
        <v>55905</v>
      </c>
      <c r="B14267" s="12">
        <v>21</v>
      </c>
      <c r="C14267" s="436">
        <v>0.8</v>
      </c>
    </row>
    <row r="14268" spans="1:3" x14ac:dyDescent="0.3">
      <c r="A14268" s="425">
        <v>55906</v>
      </c>
      <c r="B14268" s="12">
        <v>22</v>
      </c>
      <c r="C14268" s="436">
        <v>0</v>
      </c>
    </row>
    <row r="14269" spans="1:3" x14ac:dyDescent="0.3">
      <c r="A14269" s="425">
        <v>55907</v>
      </c>
      <c r="B14269" s="12">
        <v>23</v>
      </c>
      <c r="C14269" s="436">
        <v>1.5999999999999999</v>
      </c>
    </row>
    <row r="14270" spans="1:3" x14ac:dyDescent="0.3">
      <c r="A14270" s="425">
        <v>55908</v>
      </c>
      <c r="B14270" s="12">
        <v>24</v>
      </c>
      <c r="C14270" s="436">
        <v>0.2</v>
      </c>
    </row>
    <row r="14271" spans="1:3" x14ac:dyDescent="0.3">
      <c r="A14271" s="425">
        <v>55909</v>
      </c>
      <c r="B14271" s="12">
        <v>25</v>
      </c>
      <c r="C14271" s="436">
        <v>0.2</v>
      </c>
    </row>
    <row r="14272" spans="1:3" x14ac:dyDescent="0.3">
      <c r="A14272" s="425">
        <v>55910</v>
      </c>
      <c r="B14272" s="12">
        <v>26</v>
      </c>
      <c r="C14272" s="436">
        <v>0</v>
      </c>
    </row>
    <row r="14273" spans="1:3" x14ac:dyDescent="0.3">
      <c r="A14273" s="425">
        <v>55911</v>
      </c>
      <c r="B14273" s="12">
        <v>27</v>
      </c>
      <c r="C14273" s="436">
        <v>0</v>
      </c>
    </row>
    <row r="14274" spans="1:3" x14ac:dyDescent="0.3">
      <c r="A14274" s="425">
        <v>55912</v>
      </c>
      <c r="B14274" s="12">
        <v>28</v>
      </c>
      <c r="C14274" s="436">
        <v>0</v>
      </c>
    </row>
    <row r="14275" spans="1:3" x14ac:dyDescent="0.3">
      <c r="A14275" s="425">
        <v>55913</v>
      </c>
      <c r="B14275" s="12">
        <v>29</v>
      </c>
      <c r="C14275" s="436">
        <v>0</v>
      </c>
    </row>
    <row r="14276" spans="1:3" x14ac:dyDescent="0.3">
      <c r="A14276" s="425">
        <v>55914</v>
      </c>
      <c r="B14276" s="12">
        <v>30</v>
      </c>
      <c r="C14276" s="436">
        <v>1</v>
      </c>
    </row>
    <row r="14277" spans="1:3" x14ac:dyDescent="0.3">
      <c r="A14277" s="425">
        <v>55915</v>
      </c>
      <c r="B14277" s="12">
        <v>31</v>
      </c>
      <c r="C14277" s="436">
        <v>0</v>
      </c>
    </row>
    <row r="14278" spans="1:3" x14ac:dyDescent="0.3">
      <c r="A14278" s="425">
        <v>55916</v>
      </c>
      <c r="B14278" s="12">
        <v>32</v>
      </c>
      <c r="C14278" s="436">
        <v>0</v>
      </c>
    </row>
    <row r="14279" spans="1:3" x14ac:dyDescent="0.3">
      <c r="A14279" s="425">
        <v>55917</v>
      </c>
      <c r="B14279" s="12">
        <v>33</v>
      </c>
      <c r="C14279" s="436">
        <v>0</v>
      </c>
    </row>
    <row r="14280" spans="1:3" x14ac:dyDescent="0.3">
      <c r="A14280" s="425">
        <v>55918</v>
      </c>
      <c r="B14280" s="12">
        <v>34</v>
      </c>
      <c r="C14280" s="436">
        <v>0</v>
      </c>
    </row>
    <row r="14281" spans="1:3" x14ac:dyDescent="0.3">
      <c r="A14281" s="425">
        <v>55919</v>
      </c>
      <c r="B14281" s="12">
        <v>35</v>
      </c>
      <c r="C14281" s="436">
        <v>0.8</v>
      </c>
    </row>
    <row r="14282" spans="1:3" x14ac:dyDescent="0.3">
      <c r="A14282" s="425">
        <v>55920</v>
      </c>
      <c r="B14282" s="12">
        <v>36</v>
      </c>
      <c r="C14282" s="436">
        <v>0</v>
      </c>
    </row>
    <row r="14283" spans="1:3" x14ac:dyDescent="0.3">
      <c r="A14283" s="425">
        <v>55921</v>
      </c>
      <c r="B14283" s="12">
        <v>37</v>
      </c>
      <c r="C14283" s="436">
        <v>27.4</v>
      </c>
    </row>
    <row r="14284" spans="1:3" x14ac:dyDescent="0.3">
      <c r="A14284" s="425">
        <v>55922</v>
      </c>
      <c r="B14284" s="12">
        <v>38</v>
      </c>
      <c r="C14284" s="436">
        <v>7</v>
      </c>
    </row>
    <row r="14285" spans="1:3" x14ac:dyDescent="0.3">
      <c r="A14285" s="425">
        <v>55923</v>
      </c>
      <c r="B14285" s="12">
        <v>39</v>
      </c>
      <c r="C14285" s="436">
        <v>1.5999999999999999</v>
      </c>
    </row>
    <row r="14286" spans="1:3" x14ac:dyDescent="0.3">
      <c r="A14286" s="425">
        <v>55924</v>
      </c>
      <c r="B14286" s="12">
        <v>40</v>
      </c>
      <c r="C14286" s="436">
        <v>1</v>
      </c>
    </row>
    <row r="14287" spans="1:3" x14ac:dyDescent="0.3">
      <c r="A14287" s="425">
        <v>55925</v>
      </c>
      <c r="B14287" s="12">
        <v>41</v>
      </c>
      <c r="C14287" s="436">
        <v>8.0000000000000036</v>
      </c>
    </row>
    <row r="14288" spans="1:3" x14ac:dyDescent="0.3">
      <c r="A14288" s="425">
        <v>55926</v>
      </c>
      <c r="B14288" s="12">
        <v>42</v>
      </c>
      <c r="C14288" s="436">
        <v>4.2000000000000011</v>
      </c>
    </row>
    <row r="14289" spans="1:3" x14ac:dyDescent="0.3">
      <c r="A14289" s="425">
        <v>55927</v>
      </c>
      <c r="B14289" s="12">
        <v>43</v>
      </c>
      <c r="C14289" s="436">
        <v>0.2</v>
      </c>
    </row>
    <row r="14290" spans="1:3" x14ac:dyDescent="0.3">
      <c r="A14290" s="425">
        <v>55928</v>
      </c>
      <c r="B14290" s="12">
        <v>44</v>
      </c>
      <c r="C14290" s="436">
        <v>0</v>
      </c>
    </row>
    <row r="14291" spans="1:3" x14ac:dyDescent="0.3">
      <c r="A14291" s="425">
        <v>55929</v>
      </c>
      <c r="B14291" s="12">
        <v>45</v>
      </c>
      <c r="C14291" s="436">
        <v>0</v>
      </c>
    </row>
    <row r="14292" spans="1:3" x14ac:dyDescent="0.3">
      <c r="A14292" s="425">
        <v>55930</v>
      </c>
      <c r="B14292" s="12">
        <v>46</v>
      </c>
      <c r="C14292" s="436">
        <v>7.2000000000000028</v>
      </c>
    </row>
    <row r="14293" spans="1:3" x14ac:dyDescent="0.3">
      <c r="A14293" s="425">
        <v>55931</v>
      </c>
      <c r="B14293" s="12">
        <v>47</v>
      </c>
      <c r="C14293" s="436">
        <v>11.199999999999992</v>
      </c>
    </row>
    <row r="14294" spans="1:3" x14ac:dyDescent="0.3">
      <c r="A14294" s="425">
        <v>55932</v>
      </c>
      <c r="B14294" s="12">
        <v>48</v>
      </c>
      <c r="C14294" s="436">
        <v>0.2</v>
      </c>
    </row>
    <row r="14295" spans="1:3" x14ac:dyDescent="0.3">
      <c r="A14295" s="425">
        <v>55933</v>
      </c>
      <c r="B14295" s="12">
        <v>49</v>
      </c>
      <c r="C14295" s="436">
        <v>0.2</v>
      </c>
    </row>
    <row r="14296" spans="1:3" x14ac:dyDescent="0.3">
      <c r="A14296" s="425">
        <v>55934</v>
      </c>
      <c r="B14296" s="12">
        <v>50</v>
      </c>
      <c r="C14296" s="436">
        <v>4.8000000000000016</v>
      </c>
    </row>
    <row r="14297" spans="1:3" x14ac:dyDescent="0.3">
      <c r="A14297" s="425">
        <v>55935</v>
      </c>
      <c r="B14297" s="12">
        <v>51</v>
      </c>
      <c r="C14297" s="436">
        <v>20.399999999999999</v>
      </c>
    </row>
    <row r="14298" spans="1:3" x14ac:dyDescent="0.3">
      <c r="A14298" s="425">
        <v>55936</v>
      </c>
      <c r="B14298" s="12">
        <v>52</v>
      </c>
      <c r="C14298" s="436">
        <v>14.199999999999998</v>
      </c>
    </row>
    <row r="14299" spans="1:3" x14ac:dyDescent="0.3">
      <c r="A14299" s="425">
        <v>55937</v>
      </c>
      <c r="B14299" s="12">
        <v>53</v>
      </c>
      <c r="C14299" s="436">
        <v>8.0000000000000018</v>
      </c>
    </row>
    <row r="14300" spans="1:3" x14ac:dyDescent="0.3">
      <c r="A14300" s="425">
        <v>55938</v>
      </c>
      <c r="B14300" s="12">
        <v>54</v>
      </c>
      <c r="C14300" s="436">
        <v>0.4</v>
      </c>
    </row>
    <row r="14301" spans="1:3" x14ac:dyDescent="0.3">
      <c r="A14301" s="425">
        <v>55939</v>
      </c>
      <c r="B14301" s="12">
        <v>55</v>
      </c>
      <c r="C14301" s="436">
        <v>0.8</v>
      </c>
    </row>
    <row r="14302" spans="1:3" x14ac:dyDescent="0.3">
      <c r="A14302" s="425">
        <v>55940</v>
      </c>
      <c r="B14302" s="12">
        <v>56</v>
      </c>
      <c r="C14302" s="436">
        <v>0</v>
      </c>
    </row>
    <row r="14303" spans="1:3" x14ac:dyDescent="0.3">
      <c r="A14303" s="425">
        <v>55941</v>
      </c>
      <c r="B14303" s="12">
        <v>57</v>
      </c>
      <c r="C14303" s="436">
        <v>0</v>
      </c>
    </row>
    <row r="14304" spans="1:3" x14ac:dyDescent="0.3">
      <c r="A14304" s="425">
        <v>55942</v>
      </c>
      <c r="B14304" s="12">
        <v>58</v>
      </c>
      <c r="C14304" s="436">
        <v>1.4</v>
      </c>
    </row>
    <row r="14305" spans="1:3" x14ac:dyDescent="0.3">
      <c r="A14305" s="425">
        <v>55943</v>
      </c>
      <c r="B14305" s="12">
        <v>59</v>
      </c>
      <c r="C14305" s="436">
        <v>2</v>
      </c>
    </row>
    <row r="14306" spans="1:3" x14ac:dyDescent="0.3">
      <c r="A14306" s="425">
        <v>55944</v>
      </c>
      <c r="B14306" s="12">
        <v>60</v>
      </c>
      <c r="C14306" s="436">
        <v>1.8000000000000003</v>
      </c>
    </row>
    <row r="14307" spans="1:3" x14ac:dyDescent="0.3">
      <c r="A14307" s="425">
        <v>55945</v>
      </c>
      <c r="B14307" s="12">
        <v>61</v>
      </c>
      <c r="C14307" s="436">
        <v>1.8</v>
      </c>
    </row>
    <row r="14308" spans="1:3" x14ac:dyDescent="0.3">
      <c r="A14308" s="425">
        <v>55946</v>
      </c>
      <c r="B14308" s="12">
        <v>62</v>
      </c>
      <c r="C14308" s="436">
        <v>7.4000000000000021</v>
      </c>
    </row>
    <row r="14309" spans="1:3" x14ac:dyDescent="0.3">
      <c r="A14309" s="425">
        <v>55947</v>
      </c>
      <c r="B14309" s="12">
        <v>63</v>
      </c>
      <c r="C14309" s="436">
        <v>0</v>
      </c>
    </row>
    <row r="14310" spans="1:3" x14ac:dyDescent="0.3">
      <c r="A14310" s="425">
        <v>55948</v>
      </c>
      <c r="B14310" s="12">
        <v>64</v>
      </c>
      <c r="C14310" s="436">
        <v>20.199999999999996</v>
      </c>
    </row>
    <row r="14311" spans="1:3" x14ac:dyDescent="0.3">
      <c r="A14311" s="425">
        <v>55949</v>
      </c>
      <c r="B14311" s="12">
        <v>65</v>
      </c>
      <c r="C14311" s="436">
        <v>0.4</v>
      </c>
    </row>
    <row r="14312" spans="1:3" x14ac:dyDescent="0.3">
      <c r="A14312" s="425">
        <v>55950</v>
      </c>
      <c r="B14312" s="12">
        <v>66</v>
      </c>
      <c r="C14312" s="436">
        <v>12.799999999999994</v>
      </c>
    </row>
    <row r="14313" spans="1:3" x14ac:dyDescent="0.3">
      <c r="A14313" s="425">
        <v>55951</v>
      </c>
      <c r="B14313" s="12">
        <v>67</v>
      </c>
      <c r="C14313" s="436">
        <v>3.8000000000000007</v>
      </c>
    </row>
    <row r="14314" spans="1:3" x14ac:dyDescent="0.3">
      <c r="A14314" s="425">
        <v>55952</v>
      </c>
      <c r="B14314" s="12">
        <v>68</v>
      </c>
      <c r="C14314" s="436">
        <v>4.8000000000000007</v>
      </c>
    </row>
    <row r="14315" spans="1:3" x14ac:dyDescent="0.3">
      <c r="A14315" s="425">
        <v>55953</v>
      </c>
      <c r="B14315" s="12">
        <v>69</v>
      </c>
      <c r="C14315" s="436">
        <v>0.2</v>
      </c>
    </row>
    <row r="14316" spans="1:3" x14ac:dyDescent="0.3">
      <c r="A14316" s="425">
        <v>55954</v>
      </c>
      <c r="B14316" s="12">
        <v>70</v>
      </c>
      <c r="C14316" s="436">
        <v>22.799999999999997</v>
      </c>
    </row>
    <row r="14317" spans="1:3" x14ac:dyDescent="0.3">
      <c r="A14317" s="425">
        <v>55955</v>
      </c>
      <c r="B14317" s="12">
        <v>71</v>
      </c>
      <c r="C14317" s="436">
        <v>1.5999999999999999</v>
      </c>
    </row>
    <row r="14318" spans="1:3" x14ac:dyDescent="0.3">
      <c r="A14318" s="425">
        <v>55956</v>
      </c>
      <c r="B14318" s="12">
        <v>72</v>
      </c>
      <c r="C14318" s="436">
        <v>4.8</v>
      </c>
    </row>
    <row r="14319" spans="1:3" x14ac:dyDescent="0.3">
      <c r="A14319" s="425">
        <v>55957</v>
      </c>
      <c r="B14319" s="12">
        <v>73</v>
      </c>
      <c r="C14319" s="436">
        <v>6.6000000000000023</v>
      </c>
    </row>
    <row r="14320" spans="1:3" x14ac:dyDescent="0.3">
      <c r="A14320" s="425">
        <v>55958</v>
      </c>
      <c r="B14320" s="12">
        <v>74</v>
      </c>
      <c r="C14320" s="436">
        <v>0</v>
      </c>
    </row>
    <row r="14321" spans="1:3" x14ac:dyDescent="0.3">
      <c r="A14321" s="425">
        <v>55959</v>
      </c>
      <c r="B14321" s="12">
        <v>75</v>
      </c>
      <c r="C14321" s="436">
        <v>1.5999999999999999</v>
      </c>
    </row>
    <row r="14322" spans="1:3" x14ac:dyDescent="0.3">
      <c r="A14322" s="425">
        <v>55960</v>
      </c>
      <c r="B14322" s="12">
        <v>76</v>
      </c>
      <c r="C14322" s="436">
        <v>17.8</v>
      </c>
    </row>
    <row r="14323" spans="1:3" x14ac:dyDescent="0.3">
      <c r="A14323" s="425">
        <v>55961</v>
      </c>
      <c r="B14323" s="12">
        <v>77</v>
      </c>
      <c r="C14323" s="436">
        <v>0</v>
      </c>
    </row>
    <row r="14324" spans="1:3" x14ac:dyDescent="0.3">
      <c r="A14324" s="425">
        <v>55962</v>
      </c>
      <c r="B14324" s="12">
        <v>78</v>
      </c>
      <c r="C14324" s="436">
        <v>0</v>
      </c>
    </row>
    <row r="14325" spans="1:3" x14ac:dyDescent="0.3">
      <c r="A14325" s="425">
        <v>55963</v>
      </c>
      <c r="B14325" s="12">
        <v>79</v>
      </c>
      <c r="C14325" s="436">
        <v>0.8</v>
      </c>
    </row>
    <row r="14326" spans="1:3" x14ac:dyDescent="0.3">
      <c r="A14326" s="425">
        <v>55964</v>
      </c>
      <c r="B14326" s="12">
        <v>80</v>
      </c>
      <c r="C14326" s="436">
        <v>7.2000000000000028</v>
      </c>
    </row>
    <row r="14327" spans="1:3" x14ac:dyDescent="0.3">
      <c r="A14327" s="425">
        <v>55965</v>
      </c>
      <c r="B14327" s="12">
        <v>81</v>
      </c>
      <c r="C14327" s="436">
        <v>16.999999999999996</v>
      </c>
    </row>
    <row r="14328" spans="1:3" x14ac:dyDescent="0.3">
      <c r="A14328" s="425">
        <v>55966</v>
      </c>
      <c r="B14328" s="12">
        <v>82</v>
      </c>
      <c r="C14328" s="436">
        <v>0.2</v>
      </c>
    </row>
    <row r="14329" spans="1:3" x14ac:dyDescent="0.3">
      <c r="A14329" s="425">
        <v>55967</v>
      </c>
      <c r="B14329" s="12">
        <v>83</v>
      </c>
      <c r="C14329" s="436">
        <v>0</v>
      </c>
    </row>
    <row r="14330" spans="1:3" x14ac:dyDescent="0.3">
      <c r="A14330" s="425">
        <v>55968</v>
      </c>
      <c r="B14330" s="12">
        <v>84</v>
      </c>
      <c r="C14330" s="436">
        <v>31.599999999999994</v>
      </c>
    </row>
    <row r="14331" spans="1:3" x14ac:dyDescent="0.3">
      <c r="A14331" s="425">
        <v>55969</v>
      </c>
      <c r="B14331" s="12">
        <v>85</v>
      </c>
      <c r="C14331" s="436">
        <v>0.4</v>
      </c>
    </row>
    <row r="14332" spans="1:3" x14ac:dyDescent="0.3">
      <c r="A14332" s="425">
        <v>55970</v>
      </c>
      <c r="B14332" s="12">
        <v>86</v>
      </c>
      <c r="C14332" s="436">
        <v>27.2</v>
      </c>
    </row>
    <row r="14333" spans="1:3" x14ac:dyDescent="0.3">
      <c r="A14333" s="425">
        <v>55971</v>
      </c>
      <c r="B14333" s="12">
        <v>87</v>
      </c>
      <c r="C14333" s="436">
        <v>1.8</v>
      </c>
    </row>
    <row r="14334" spans="1:3" x14ac:dyDescent="0.3">
      <c r="A14334" s="425">
        <v>55972</v>
      </c>
      <c r="B14334" s="12">
        <v>88</v>
      </c>
      <c r="C14334" s="436">
        <v>0.2</v>
      </c>
    </row>
    <row r="14335" spans="1:3" x14ac:dyDescent="0.3">
      <c r="A14335" s="425">
        <v>55973</v>
      </c>
      <c r="B14335" s="12">
        <v>89</v>
      </c>
      <c r="C14335" s="436">
        <v>0.60000000000000009</v>
      </c>
    </row>
    <row r="14336" spans="1:3" x14ac:dyDescent="0.3">
      <c r="A14336" s="425">
        <v>55974</v>
      </c>
      <c r="B14336" s="12">
        <v>90</v>
      </c>
      <c r="C14336" s="436">
        <v>0</v>
      </c>
    </row>
    <row r="14337" spans="1:3" x14ac:dyDescent="0.3">
      <c r="A14337" s="425">
        <v>55975</v>
      </c>
      <c r="B14337" s="12">
        <v>91</v>
      </c>
      <c r="C14337" s="436">
        <v>0</v>
      </c>
    </row>
    <row r="14338" spans="1:3" x14ac:dyDescent="0.3">
      <c r="A14338" s="425">
        <v>55976</v>
      </c>
      <c r="B14338" s="12">
        <v>92</v>
      </c>
      <c r="C14338" s="436">
        <v>0.60000000000000009</v>
      </c>
    </row>
    <row r="14339" spans="1:3" x14ac:dyDescent="0.3">
      <c r="A14339" s="425">
        <v>55977</v>
      </c>
      <c r="B14339" s="12">
        <v>93</v>
      </c>
      <c r="C14339" s="436">
        <v>7.6000000000000014</v>
      </c>
    </row>
    <row r="14340" spans="1:3" x14ac:dyDescent="0.3">
      <c r="A14340" s="425">
        <v>55978</v>
      </c>
      <c r="B14340" s="12">
        <v>94</v>
      </c>
      <c r="C14340" s="436">
        <v>8.2000000000000011</v>
      </c>
    </row>
    <row r="14341" spans="1:3" x14ac:dyDescent="0.3">
      <c r="A14341" s="425">
        <v>55979</v>
      </c>
      <c r="B14341" s="12">
        <v>95</v>
      </c>
      <c r="C14341" s="436">
        <v>2.6000000000000005</v>
      </c>
    </row>
    <row r="14342" spans="1:3" x14ac:dyDescent="0.3">
      <c r="A14342" s="425">
        <v>55980</v>
      </c>
      <c r="B14342" s="12">
        <v>96</v>
      </c>
      <c r="C14342" s="436">
        <v>74.800000000000082</v>
      </c>
    </row>
    <row r="14343" spans="1:3" x14ac:dyDescent="0.3">
      <c r="A14343" s="425">
        <v>55981</v>
      </c>
      <c r="B14343" s="12">
        <v>97</v>
      </c>
      <c r="C14343" s="436">
        <v>3</v>
      </c>
    </row>
    <row r="14344" spans="1:3" x14ac:dyDescent="0.3">
      <c r="A14344" s="425">
        <v>55982</v>
      </c>
      <c r="B14344" s="12">
        <v>98</v>
      </c>
      <c r="C14344" s="436">
        <v>1.4</v>
      </c>
    </row>
    <row r="14345" spans="1:3" x14ac:dyDescent="0.3">
      <c r="A14345" s="425">
        <v>55983</v>
      </c>
      <c r="B14345" s="12">
        <v>99</v>
      </c>
      <c r="C14345" s="436">
        <v>0.2</v>
      </c>
    </row>
    <row r="14346" spans="1:3" x14ac:dyDescent="0.3">
      <c r="A14346" s="425">
        <v>55984</v>
      </c>
      <c r="B14346" s="12">
        <v>100</v>
      </c>
      <c r="C14346" s="436">
        <v>0</v>
      </c>
    </row>
    <row r="14347" spans="1:3" x14ac:dyDescent="0.3">
      <c r="A14347" s="425">
        <v>55985</v>
      </c>
      <c r="B14347" s="12">
        <v>101</v>
      </c>
      <c r="C14347" s="436">
        <v>0</v>
      </c>
    </row>
    <row r="14348" spans="1:3" x14ac:dyDescent="0.3">
      <c r="A14348" s="425">
        <v>55986</v>
      </c>
      <c r="B14348" s="12">
        <v>102</v>
      </c>
      <c r="C14348" s="436">
        <v>0.2</v>
      </c>
    </row>
    <row r="14349" spans="1:3" x14ac:dyDescent="0.3">
      <c r="A14349" s="425">
        <v>55987</v>
      </c>
      <c r="B14349" s="12">
        <v>103</v>
      </c>
      <c r="C14349" s="436">
        <v>0.4</v>
      </c>
    </row>
    <row r="14350" spans="1:3" x14ac:dyDescent="0.3">
      <c r="A14350" s="425">
        <v>55988</v>
      </c>
      <c r="B14350" s="12">
        <v>104</v>
      </c>
      <c r="C14350" s="436">
        <v>0</v>
      </c>
    </row>
    <row r="14351" spans="1:3" x14ac:dyDescent="0.3">
      <c r="A14351" s="425">
        <v>55989</v>
      </c>
      <c r="B14351" s="12">
        <v>105</v>
      </c>
      <c r="C14351" s="436">
        <v>56.999999999999986</v>
      </c>
    </row>
    <row r="14352" spans="1:3" x14ac:dyDescent="0.3">
      <c r="A14352" s="425">
        <v>55990</v>
      </c>
      <c r="B14352" s="12">
        <v>106</v>
      </c>
      <c r="C14352" s="436">
        <v>5.0000000000000018</v>
      </c>
    </row>
    <row r="14353" spans="1:3" x14ac:dyDescent="0.3">
      <c r="A14353" s="425">
        <v>55991</v>
      </c>
      <c r="B14353" s="12">
        <v>107</v>
      </c>
      <c r="C14353" s="436">
        <v>14.799999999999999</v>
      </c>
    </row>
    <row r="14354" spans="1:3" x14ac:dyDescent="0.3">
      <c r="A14354" s="425">
        <v>55992</v>
      </c>
      <c r="B14354" s="12">
        <v>108</v>
      </c>
      <c r="C14354" s="436">
        <v>1.2</v>
      </c>
    </row>
    <row r="14355" spans="1:3" x14ac:dyDescent="0.3">
      <c r="A14355" s="425">
        <v>55993</v>
      </c>
      <c r="B14355" s="12">
        <v>109</v>
      </c>
      <c r="C14355" s="436">
        <v>1.2</v>
      </c>
    </row>
    <row r="14356" spans="1:3" x14ac:dyDescent="0.3">
      <c r="A14356" s="425">
        <v>55994</v>
      </c>
      <c r="B14356" s="12">
        <v>110</v>
      </c>
      <c r="C14356" s="436">
        <v>0</v>
      </c>
    </row>
    <row r="14357" spans="1:3" x14ac:dyDescent="0.3">
      <c r="A14357" s="425">
        <v>55995</v>
      </c>
      <c r="B14357" s="12">
        <v>111</v>
      </c>
      <c r="C14357" s="436">
        <v>0</v>
      </c>
    </row>
    <row r="14358" spans="1:3" x14ac:dyDescent="0.3">
      <c r="A14358" s="425">
        <v>55996</v>
      </c>
      <c r="B14358" s="12">
        <v>112</v>
      </c>
      <c r="C14358" s="436">
        <v>5.0000000000000018</v>
      </c>
    </row>
    <row r="14359" spans="1:3" x14ac:dyDescent="0.3">
      <c r="A14359" s="425">
        <v>55997</v>
      </c>
      <c r="B14359" s="12">
        <v>113</v>
      </c>
      <c r="C14359" s="436">
        <v>1.5999999999999999</v>
      </c>
    </row>
    <row r="14360" spans="1:3" x14ac:dyDescent="0.3">
      <c r="A14360" s="425">
        <v>55998</v>
      </c>
      <c r="B14360" s="12">
        <v>114</v>
      </c>
      <c r="C14360" s="436">
        <v>12.399999999999995</v>
      </c>
    </row>
    <row r="14361" spans="1:3" x14ac:dyDescent="0.3">
      <c r="A14361" s="425">
        <v>55999</v>
      </c>
      <c r="B14361" s="12">
        <v>115</v>
      </c>
      <c r="C14361" s="436">
        <v>16.199999999999996</v>
      </c>
    </row>
    <row r="14362" spans="1:3" x14ac:dyDescent="0.3">
      <c r="A14362" s="425">
        <v>56000</v>
      </c>
      <c r="B14362" s="12">
        <v>116</v>
      </c>
      <c r="C14362" s="436">
        <v>7.0000000000000036</v>
      </c>
    </row>
    <row r="14363" spans="1:3" x14ac:dyDescent="0.3">
      <c r="A14363" s="425">
        <v>56001</v>
      </c>
      <c r="B14363" s="12">
        <v>117</v>
      </c>
      <c r="C14363" s="436">
        <v>1</v>
      </c>
    </row>
    <row r="14364" spans="1:3" x14ac:dyDescent="0.3">
      <c r="A14364" s="425">
        <v>56002</v>
      </c>
      <c r="B14364" s="12">
        <v>118</v>
      </c>
      <c r="C14364" s="436">
        <v>0</v>
      </c>
    </row>
    <row r="14365" spans="1:3" x14ac:dyDescent="0.3">
      <c r="A14365" s="425">
        <v>56003</v>
      </c>
      <c r="B14365" s="12">
        <v>119</v>
      </c>
      <c r="C14365" s="436">
        <v>0.60000000000000009</v>
      </c>
    </row>
    <row r="14366" spans="1:3" x14ac:dyDescent="0.3">
      <c r="A14366" s="425">
        <v>56004</v>
      </c>
      <c r="B14366" s="12">
        <v>120</v>
      </c>
      <c r="C14366" s="436">
        <v>0</v>
      </c>
    </row>
    <row r="14367" spans="1:3" x14ac:dyDescent="0.3">
      <c r="A14367" s="425">
        <v>56005</v>
      </c>
      <c r="B14367" s="12">
        <v>121</v>
      </c>
      <c r="C14367" s="436">
        <v>38.800000000000026</v>
      </c>
    </row>
    <row r="14368" spans="1:3" x14ac:dyDescent="0.3">
      <c r="A14368" s="425">
        <v>56006</v>
      </c>
      <c r="B14368" s="12">
        <v>122</v>
      </c>
      <c r="C14368" s="436">
        <v>4.8000000000000007</v>
      </c>
    </row>
    <row r="14369" spans="1:3" x14ac:dyDescent="0.3">
      <c r="A14369" s="425">
        <v>56007</v>
      </c>
      <c r="B14369" s="12">
        <v>123</v>
      </c>
      <c r="C14369" s="436">
        <v>1.4</v>
      </c>
    </row>
    <row r="14370" spans="1:3" x14ac:dyDescent="0.3">
      <c r="A14370" s="425">
        <v>56008</v>
      </c>
      <c r="B14370" s="12">
        <v>124</v>
      </c>
      <c r="C14370" s="436">
        <v>1.8</v>
      </c>
    </row>
    <row r="14371" spans="1:3" x14ac:dyDescent="0.3">
      <c r="A14371" s="425">
        <v>56009</v>
      </c>
      <c r="B14371" s="12">
        <v>125</v>
      </c>
      <c r="C14371" s="436">
        <v>7.6</v>
      </c>
    </row>
    <row r="14372" spans="1:3" x14ac:dyDescent="0.3">
      <c r="A14372" s="425">
        <v>56010</v>
      </c>
      <c r="B14372" s="12">
        <v>126</v>
      </c>
      <c r="C14372" s="436">
        <v>1.4</v>
      </c>
    </row>
    <row r="14373" spans="1:3" x14ac:dyDescent="0.3">
      <c r="A14373" s="425">
        <v>56011</v>
      </c>
      <c r="B14373" s="12">
        <v>127</v>
      </c>
      <c r="C14373" s="436">
        <v>0</v>
      </c>
    </row>
    <row r="14374" spans="1:3" x14ac:dyDescent="0.3">
      <c r="A14374" s="425">
        <v>56012</v>
      </c>
      <c r="B14374" s="12">
        <v>128</v>
      </c>
      <c r="C14374" s="436">
        <v>26.599999999999991</v>
      </c>
    </row>
    <row r="14375" spans="1:3" x14ac:dyDescent="0.3">
      <c r="A14375" s="425">
        <v>56013</v>
      </c>
      <c r="B14375" s="12">
        <v>129</v>
      </c>
      <c r="C14375" s="436">
        <v>0.2</v>
      </c>
    </row>
    <row r="14376" spans="1:3" x14ac:dyDescent="0.3">
      <c r="A14376" s="425">
        <v>56014</v>
      </c>
      <c r="B14376" s="12">
        <v>130</v>
      </c>
      <c r="C14376" s="436">
        <v>22.200000000000003</v>
      </c>
    </row>
    <row r="14377" spans="1:3" x14ac:dyDescent="0.3">
      <c r="A14377" s="425">
        <v>56015</v>
      </c>
      <c r="B14377" s="12">
        <v>131</v>
      </c>
      <c r="C14377" s="436">
        <v>8.0000000000000018</v>
      </c>
    </row>
    <row r="14378" spans="1:3" x14ac:dyDescent="0.3">
      <c r="A14378" s="425">
        <v>56016</v>
      </c>
      <c r="B14378" s="12">
        <v>132</v>
      </c>
      <c r="C14378" s="436">
        <v>0.4</v>
      </c>
    </row>
    <row r="14379" spans="1:3" x14ac:dyDescent="0.3">
      <c r="A14379" s="425">
        <v>56017</v>
      </c>
      <c r="B14379" s="12">
        <v>133</v>
      </c>
      <c r="C14379" s="436">
        <v>23</v>
      </c>
    </row>
    <row r="14380" spans="1:3" x14ac:dyDescent="0.3">
      <c r="A14380" s="425">
        <v>56018</v>
      </c>
      <c r="B14380" s="12">
        <v>134</v>
      </c>
      <c r="C14380" s="436">
        <v>1.2</v>
      </c>
    </row>
    <row r="14381" spans="1:3" x14ac:dyDescent="0.3">
      <c r="A14381" s="425">
        <v>56019</v>
      </c>
      <c r="B14381" s="12">
        <v>135</v>
      </c>
      <c r="C14381" s="436">
        <v>0.4</v>
      </c>
    </row>
    <row r="14382" spans="1:3" x14ac:dyDescent="0.3">
      <c r="A14382" s="425">
        <v>56020</v>
      </c>
      <c r="B14382" s="12">
        <v>136</v>
      </c>
      <c r="C14382" s="436">
        <v>0</v>
      </c>
    </row>
    <row r="14383" spans="1:3" x14ac:dyDescent="0.3">
      <c r="A14383" s="425">
        <v>56021</v>
      </c>
      <c r="B14383" s="12">
        <v>137</v>
      </c>
      <c r="C14383" s="436">
        <v>0</v>
      </c>
    </row>
    <row r="14384" spans="1:3" x14ac:dyDescent="0.3">
      <c r="A14384" s="425">
        <v>56022</v>
      </c>
      <c r="B14384" s="12">
        <v>138</v>
      </c>
      <c r="C14384" s="436">
        <v>0</v>
      </c>
    </row>
    <row r="14385" spans="1:3" x14ac:dyDescent="0.3">
      <c r="A14385" s="425">
        <v>56023</v>
      </c>
      <c r="B14385" s="12">
        <v>139</v>
      </c>
      <c r="C14385" s="436">
        <v>20.799999999999994</v>
      </c>
    </row>
    <row r="14386" spans="1:3" x14ac:dyDescent="0.3">
      <c r="A14386" s="425">
        <v>56024</v>
      </c>
      <c r="B14386" s="12">
        <v>140</v>
      </c>
      <c r="C14386" s="436">
        <v>0.60000000000000009</v>
      </c>
    </row>
    <row r="14387" spans="1:3" x14ac:dyDescent="0.3">
      <c r="A14387" s="425">
        <v>56025</v>
      </c>
      <c r="B14387" s="12">
        <v>141</v>
      </c>
      <c r="C14387" s="436">
        <v>0.2</v>
      </c>
    </row>
    <row r="14388" spans="1:3" x14ac:dyDescent="0.3">
      <c r="A14388" s="425">
        <v>56026</v>
      </c>
      <c r="B14388" s="12">
        <v>142</v>
      </c>
      <c r="C14388" s="436">
        <v>0</v>
      </c>
    </row>
    <row r="14389" spans="1:3" x14ac:dyDescent="0.3">
      <c r="A14389" s="425">
        <v>56027</v>
      </c>
      <c r="B14389" s="12">
        <v>143</v>
      </c>
      <c r="C14389" s="436">
        <v>0</v>
      </c>
    </row>
    <row r="14390" spans="1:3" x14ac:dyDescent="0.3">
      <c r="A14390" s="425">
        <v>56028</v>
      </c>
      <c r="B14390" s="12">
        <v>144</v>
      </c>
      <c r="C14390" s="436">
        <v>0</v>
      </c>
    </row>
    <row r="14391" spans="1:3" x14ac:dyDescent="0.3">
      <c r="A14391" s="425">
        <v>56029</v>
      </c>
      <c r="B14391" s="12">
        <v>145</v>
      </c>
      <c r="C14391" s="436">
        <v>13.399999999999995</v>
      </c>
    </row>
    <row r="14392" spans="1:3" x14ac:dyDescent="0.3">
      <c r="A14392" s="425">
        <v>56030</v>
      </c>
      <c r="B14392" s="12">
        <v>146</v>
      </c>
      <c r="C14392" s="436">
        <v>28.199999999999996</v>
      </c>
    </row>
    <row r="14393" spans="1:3" x14ac:dyDescent="0.3">
      <c r="A14393" s="425">
        <v>56031</v>
      </c>
      <c r="B14393" s="12">
        <v>147</v>
      </c>
      <c r="C14393" s="436">
        <v>18.600000000000001</v>
      </c>
    </row>
    <row r="14394" spans="1:3" x14ac:dyDescent="0.3">
      <c r="A14394" s="425">
        <v>56032</v>
      </c>
      <c r="B14394" s="12">
        <v>148</v>
      </c>
      <c r="C14394" s="436">
        <v>6.6000000000000032</v>
      </c>
    </row>
    <row r="14395" spans="1:3" x14ac:dyDescent="0.3">
      <c r="A14395" s="425">
        <v>56033</v>
      </c>
      <c r="B14395" s="12">
        <v>149</v>
      </c>
      <c r="C14395" s="436">
        <v>0</v>
      </c>
    </row>
    <row r="14396" spans="1:3" x14ac:dyDescent="0.3">
      <c r="A14396" s="425">
        <v>56034</v>
      </c>
      <c r="B14396" s="12">
        <v>150</v>
      </c>
      <c r="C14396" s="436">
        <v>0</v>
      </c>
    </row>
    <row r="14397" spans="1:3" x14ac:dyDescent="0.3">
      <c r="A14397" s="425">
        <v>56035</v>
      </c>
      <c r="B14397" s="12">
        <v>151</v>
      </c>
      <c r="C14397" s="436">
        <v>24.399999999999991</v>
      </c>
    </row>
    <row r="14398" spans="1:3" x14ac:dyDescent="0.3">
      <c r="A14398" s="425">
        <v>56036</v>
      </c>
      <c r="B14398" s="12">
        <v>152</v>
      </c>
      <c r="C14398" s="436">
        <v>29.199999999999985</v>
      </c>
    </row>
    <row r="14399" spans="1:3" x14ac:dyDescent="0.3">
      <c r="A14399" s="425">
        <v>56037</v>
      </c>
      <c r="B14399" s="12">
        <v>153</v>
      </c>
      <c r="C14399" s="436">
        <v>6.4000000000000012</v>
      </c>
    </row>
    <row r="14400" spans="1:3" x14ac:dyDescent="0.3">
      <c r="A14400" s="425">
        <v>56038</v>
      </c>
      <c r="B14400" s="12">
        <v>154</v>
      </c>
      <c r="C14400" s="436">
        <v>0</v>
      </c>
    </row>
    <row r="14401" spans="1:3" x14ac:dyDescent="0.3">
      <c r="A14401" s="425">
        <v>56039</v>
      </c>
      <c r="B14401" s="12">
        <v>155</v>
      </c>
      <c r="C14401" s="436">
        <v>0.2</v>
      </c>
    </row>
    <row r="14402" spans="1:3" x14ac:dyDescent="0.3">
      <c r="A14402" s="425">
        <v>56040</v>
      </c>
      <c r="B14402" s="12">
        <v>156</v>
      </c>
      <c r="C14402" s="436">
        <v>0</v>
      </c>
    </row>
    <row r="14403" spans="1:3" x14ac:dyDescent="0.3">
      <c r="A14403" s="425">
        <v>56041</v>
      </c>
      <c r="B14403" s="12">
        <v>157</v>
      </c>
      <c r="C14403" s="436">
        <v>18.600000000000001</v>
      </c>
    </row>
    <row r="14404" spans="1:3" x14ac:dyDescent="0.3">
      <c r="A14404" s="425">
        <v>56042</v>
      </c>
      <c r="B14404" s="12">
        <v>158</v>
      </c>
      <c r="C14404" s="436">
        <v>8.9999999999999982</v>
      </c>
    </row>
    <row r="14405" spans="1:3" x14ac:dyDescent="0.3">
      <c r="A14405" s="425">
        <v>56043</v>
      </c>
      <c r="B14405" s="12">
        <v>159</v>
      </c>
      <c r="C14405" s="436">
        <v>59.8</v>
      </c>
    </row>
    <row r="14406" spans="1:3" x14ac:dyDescent="0.3">
      <c r="A14406" s="425">
        <v>56044</v>
      </c>
      <c r="B14406" s="12">
        <v>160</v>
      </c>
      <c r="C14406" s="436">
        <v>6.6000000000000005</v>
      </c>
    </row>
    <row r="14407" spans="1:3" x14ac:dyDescent="0.3">
      <c r="A14407" s="425">
        <v>56045</v>
      </c>
      <c r="B14407" s="12">
        <v>161</v>
      </c>
      <c r="C14407" s="436">
        <v>0</v>
      </c>
    </row>
    <row r="14408" spans="1:3" x14ac:dyDescent="0.3">
      <c r="A14408" s="425">
        <v>56046</v>
      </c>
      <c r="B14408" s="12">
        <v>162</v>
      </c>
      <c r="C14408" s="436">
        <v>7.6000000000000014</v>
      </c>
    </row>
    <row r="14409" spans="1:3" x14ac:dyDescent="0.3">
      <c r="A14409" s="425">
        <v>56047</v>
      </c>
      <c r="B14409" s="12">
        <v>163</v>
      </c>
      <c r="C14409" s="436">
        <v>30.999999999999996</v>
      </c>
    </row>
    <row r="14410" spans="1:3" x14ac:dyDescent="0.3">
      <c r="A14410" s="425">
        <v>56048</v>
      </c>
      <c r="B14410" s="12">
        <v>164</v>
      </c>
      <c r="C14410" s="436">
        <v>23.199999999999996</v>
      </c>
    </row>
    <row r="14411" spans="1:3" x14ac:dyDescent="0.3">
      <c r="A14411" s="425">
        <v>56049</v>
      </c>
      <c r="B14411" s="12">
        <v>165</v>
      </c>
      <c r="C14411" s="436">
        <v>14.399999999999999</v>
      </c>
    </row>
    <row r="14412" spans="1:3" x14ac:dyDescent="0.3">
      <c r="A14412" s="425">
        <v>56050</v>
      </c>
      <c r="B14412" s="12">
        <v>166</v>
      </c>
      <c r="C14412" s="436">
        <v>47.599999999999994</v>
      </c>
    </row>
    <row r="14413" spans="1:3" x14ac:dyDescent="0.3">
      <c r="A14413" s="425">
        <v>56051</v>
      </c>
      <c r="B14413" s="12">
        <v>167</v>
      </c>
      <c r="C14413" s="436">
        <v>9.8000000000000007</v>
      </c>
    </row>
    <row r="14414" spans="1:3" x14ac:dyDescent="0.3">
      <c r="A14414" s="425">
        <v>56052</v>
      </c>
      <c r="B14414" s="12">
        <v>168</v>
      </c>
      <c r="C14414" s="436">
        <v>0</v>
      </c>
    </row>
    <row r="14415" spans="1:3" x14ac:dyDescent="0.3">
      <c r="A14415" s="425">
        <v>56053</v>
      </c>
      <c r="B14415" s="12">
        <v>169</v>
      </c>
      <c r="C14415" s="436">
        <v>0</v>
      </c>
    </row>
    <row r="14416" spans="1:3" x14ac:dyDescent="0.3">
      <c r="A14416" s="425">
        <v>56054</v>
      </c>
      <c r="B14416" s="12">
        <v>170</v>
      </c>
      <c r="C14416" s="436">
        <v>0</v>
      </c>
    </row>
    <row r="14417" spans="1:3" x14ac:dyDescent="0.3">
      <c r="A14417" s="425">
        <v>56055</v>
      </c>
      <c r="B14417" s="12">
        <v>171</v>
      </c>
      <c r="C14417" s="436">
        <v>3.6000000000000005</v>
      </c>
    </row>
    <row r="14418" spans="1:3" x14ac:dyDescent="0.3">
      <c r="A14418" s="425">
        <v>56056</v>
      </c>
      <c r="B14418" s="12">
        <v>172</v>
      </c>
      <c r="C14418" s="436">
        <v>3.4000000000000008</v>
      </c>
    </row>
    <row r="14419" spans="1:3" x14ac:dyDescent="0.3">
      <c r="A14419" s="425">
        <v>56057</v>
      </c>
      <c r="B14419" s="12">
        <v>173</v>
      </c>
      <c r="C14419" s="436">
        <v>0.4</v>
      </c>
    </row>
    <row r="14420" spans="1:3" x14ac:dyDescent="0.3">
      <c r="A14420" s="425">
        <v>56058</v>
      </c>
      <c r="B14420" s="12">
        <v>174</v>
      </c>
      <c r="C14420" s="436">
        <v>0.2</v>
      </c>
    </row>
    <row r="14421" spans="1:3" x14ac:dyDescent="0.3">
      <c r="A14421" s="425">
        <v>56059</v>
      </c>
      <c r="B14421" s="12">
        <v>175</v>
      </c>
      <c r="C14421" s="436">
        <v>0</v>
      </c>
    </row>
    <row r="14422" spans="1:3" x14ac:dyDescent="0.3">
      <c r="A14422" s="425">
        <v>56060</v>
      </c>
      <c r="B14422" s="12">
        <v>176</v>
      </c>
      <c r="C14422" s="436">
        <v>27.999999999999996</v>
      </c>
    </row>
    <row r="14423" spans="1:3" x14ac:dyDescent="0.3">
      <c r="A14423" s="425">
        <v>56061</v>
      </c>
      <c r="B14423" s="12">
        <v>177</v>
      </c>
      <c r="C14423" s="436">
        <v>10.199999999999999</v>
      </c>
    </row>
    <row r="14424" spans="1:3" x14ac:dyDescent="0.3">
      <c r="A14424" s="425">
        <v>56062</v>
      </c>
      <c r="B14424" s="12">
        <v>178</v>
      </c>
      <c r="C14424" s="436">
        <v>11.999999999999996</v>
      </c>
    </row>
    <row r="14425" spans="1:3" x14ac:dyDescent="0.3">
      <c r="A14425" s="425">
        <v>56063</v>
      </c>
      <c r="B14425" s="12">
        <v>179</v>
      </c>
      <c r="C14425" s="436">
        <v>1.7999999999999998</v>
      </c>
    </row>
    <row r="14426" spans="1:3" x14ac:dyDescent="0.3">
      <c r="A14426" s="425">
        <v>56064</v>
      </c>
      <c r="B14426" s="12">
        <v>180</v>
      </c>
      <c r="C14426" s="436">
        <v>2.2000000000000002</v>
      </c>
    </row>
    <row r="14427" spans="1:3" x14ac:dyDescent="0.3">
      <c r="A14427" s="425">
        <v>56065</v>
      </c>
      <c r="B14427" s="12">
        <v>181</v>
      </c>
      <c r="C14427" s="436">
        <v>1.96</v>
      </c>
    </row>
    <row r="14428" spans="1:3" x14ac:dyDescent="0.3">
      <c r="A14428" s="425">
        <v>56066</v>
      </c>
      <c r="B14428" s="12">
        <v>182</v>
      </c>
      <c r="C14428" s="436">
        <v>0</v>
      </c>
    </row>
    <row r="14429" spans="1:3" x14ac:dyDescent="0.3">
      <c r="A14429" s="425">
        <v>56067</v>
      </c>
      <c r="B14429" s="12">
        <v>183</v>
      </c>
      <c r="C14429" s="436">
        <v>9.6</v>
      </c>
    </row>
    <row r="14430" spans="1:3" x14ac:dyDescent="0.3">
      <c r="A14430" s="425">
        <v>56068</v>
      </c>
      <c r="B14430" s="12">
        <v>184</v>
      </c>
      <c r="C14430" s="436">
        <v>1</v>
      </c>
    </row>
    <row r="14431" spans="1:3" x14ac:dyDescent="0.3">
      <c r="A14431" s="425">
        <v>56069</v>
      </c>
      <c r="B14431" s="12">
        <v>185</v>
      </c>
      <c r="C14431" s="436">
        <v>1.5999999999999999</v>
      </c>
    </row>
    <row r="14432" spans="1:3" x14ac:dyDescent="0.3">
      <c r="A14432" s="425">
        <v>56070</v>
      </c>
      <c r="B14432" s="12">
        <v>186</v>
      </c>
      <c r="C14432" s="436">
        <v>0.2</v>
      </c>
    </row>
    <row r="14433" spans="1:3" x14ac:dyDescent="0.3">
      <c r="A14433" s="425">
        <v>56071</v>
      </c>
      <c r="B14433" s="12">
        <v>187</v>
      </c>
      <c r="C14433" s="436">
        <v>0.2</v>
      </c>
    </row>
    <row r="14434" spans="1:3" x14ac:dyDescent="0.3">
      <c r="A14434" s="425">
        <v>56072</v>
      </c>
      <c r="B14434" s="12">
        <v>188</v>
      </c>
      <c r="C14434" s="436">
        <v>1.8000000000000003</v>
      </c>
    </row>
    <row r="14435" spans="1:3" x14ac:dyDescent="0.3">
      <c r="A14435" s="425">
        <v>56073</v>
      </c>
      <c r="B14435" s="12">
        <v>189</v>
      </c>
      <c r="C14435" s="436">
        <v>39.800000000000004</v>
      </c>
    </row>
    <row r="14436" spans="1:3" x14ac:dyDescent="0.3">
      <c r="A14436" s="425">
        <v>56074</v>
      </c>
      <c r="B14436" s="12">
        <v>190</v>
      </c>
      <c r="C14436" s="436">
        <v>0</v>
      </c>
    </row>
    <row r="14437" spans="1:3" x14ac:dyDescent="0.3">
      <c r="A14437" s="425">
        <v>56075</v>
      </c>
      <c r="B14437" s="12">
        <v>191</v>
      </c>
      <c r="C14437" s="436">
        <v>26.199999999999992</v>
      </c>
    </row>
    <row r="14438" spans="1:3" x14ac:dyDescent="0.3">
      <c r="A14438" s="425">
        <v>56076</v>
      </c>
      <c r="B14438" s="12">
        <v>192</v>
      </c>
      <c r="C14438" s="436">
        <v>0</v>
      </c>
    </row>
    <row r="14439" spans="1:3" x14ac:dyDescent="0.3">
      <c r="A14439" s="425">
        <v>56077</v>
      </c>
      <c r="B14439" s="12">
        <v>193</v>
      </c>
      <c r="C14439" s="436">
        <v>0</v>
      </c>
    </row>
    <row r="14440" spans="1:3" x14ac:dyDescent="0.3">
      <c r="A14440" s="425">
        <v>56078</v>
      </c>
      <c r="B14440" s="12">
        <v>194</v>
      </c>
      <c r="C14440" s="436">
        <v>0</v>
      </c>
    </row>
    <row r="14441" spans="1:3" x14ac:dyDescent="0.3">
      <c r="A14441" s="425">
        <v>56079</v>
      </c>
      <c r="B14441" s="12">
        <v>195</v>
      </c>
      <c r="C14441" s="436">
        <v>0</v>
      </c>
    </row>
    <row r="14442" spans="1:3" x14ac:dyDescent="0.3">
      <c r="A14442" s="425">
        <v>56080</v>
      </c>
      <c r="B14442" s="12">
        <v>196</v>
      </c>
      <c r="C14442" s="436">
        <v>4.8</v>
      </c>
    </row>
    <row r="14443" spans="1:3" x14ac:dyDescent="0.3">
      <c r="A14443" s="425">
        <v>56081</v>
      </c>
      <c r="B14443" s="12">
        <v>197</v>
      </c>
      <c r="C14443" s="436">
        <v>6.8000000000000016</v>
      </c>
    </row>
    <row r="14444" spans="1:3" x14ac:dyDescent="0.3">
      <c r="A14444" s="425">
        <v>56082</v>
      </c>
      <c r="B14444" s="12">
        <v>198</v>
      </c>
      <c r="C14444" s="436">
        <v>1.4</v>
      </c>
    </row>
    <row r="14445" spans="1:3" x14ac:dyDescent="0.3">
      <c r="A14445" s="425">
        <v>56083</v>
      </c>
      <c r="B14445" s="12">
        <v>199</v>
      </c>
      <c r="C14445" s="436">
        <v>25.799999999999997</v>
      </c>
    </row>
    <row r="14446" spans="1:3" x14ac:dyDescent="0.3">
      <c r="A14446" s="425">
        <v>56084</v>
      </c>
      <c r="B14446" s="12">
        <v>200</v>
      </c>
      <c r="C14446" s="436">
        <v>4.4000000000000004</v>
      </c>
    </row>
    <row r="14447" spans="1:3" x14ac:dyDescent="0.3">
      <c r="A14447" s="425">
        <v>56085</v>
      </c>
      <c r="B14447" s="12">
        <v>201</v>
      </c>
      <c r="C14447" s="436">
        <v>18.200000000000003</v>
      </c>
    </row>
    <row r="14448" spans="1:3" x14ac:dyDescent="0.3">
      <c r="A14448" s="425">
        <v>56086</v>
      </c>
      <c r="B14448" s="12">
        <v>202</v>
      </c>
      <c r="C14448" s="436">
        <v>27.399999999999991</v>
      </c>
    </row>
    <row r="14449" spans="1:3" x14ac:dyDescent="0.3">
      <c r="A14449" s="425">
        <v>56087</v>
      </c>
      <c r="B14449" s="12">
        <v>203</v>
      </c>
      <c r="C14449" s="436">
        <v>2.8</v>
      </c>
    </row>
    <row r="14450" spans="1:3" x14ac:dyDescent="0.3">
      <c r="A14450" s="425">
        <v>56088</v>
      </c>
      <c r="B14450" s="12">
        <v>204</v>
      </c>
      <c r="C14450" s="436">
        <v>0</v>
      </c>
    </row>
    <row r="14451" spans="1:3" x14ac:dyDescent="0.3">
      <c r="A14451" s="425">
        <v>56089</v>
      </c>
      <c r="B14451" s="12">
        <v>205</v>
      </c>
      <c r="C14451" s="436">
        <v>3.4000000000000008</v>
      </c>
    </row>
    <row r="14452" spans="1:3" x14ac:dyDescent="0.3">
      <c r="A14452" s="425">
        <v>56090</v>
      </c>
      <c r="B14452" s="12">
        <v>206</v>
      </c>
      <c r="C14452" s="436">
        <v>13</v>
      </c>
    </row>
    <row r="14453" spans="1:3" x14ac:dyDescent="0.3">
      <c r="A14453" s="425">
        <v>56091</v>
      </c>
      <c r="B14453" s="12">
        <v>207</v>
      </c>
      <c r="C14453" s="436">
        <v>102.20000000000003</v>
      </c>
    </row>
    <row r="14454" spans="1:3" x14ac:dyDescent="0.3">
      <c r="A14454" s="425">
        <v>56092</v>
      </c>
      <c r="B14454" s="12">
        <v>208</v>
      </c>
      <c r="C14454" s="436">
        <v>1</v>
      </c>
    </row>
    <row r="14455" spans="1:3" x14ac:dyDescent="0.3">
      <c r="A14455" s="425">
        <v>56093</v>
      </c>
      <c r="B14455" s="12">
        <v>209</v>
      </c>
      <c r="C14455" s="436">
        <v>4.2000000000000011</v>
      </c>
    </row>
    <row r="14456" spans="1:3" x14ac:dyDescent="0.3">
      <c r="A14456" s="425">
        <v>56094</v>
      </c>
      <c r="B14456" s="12">
        <v>210</v>
      </c>
      <c r="C14456" s="436">
        <v>11.199999999999998</v>
      </c>
    </row>
    <row r="14457" spans="1:3" x14ac:dyDescent="0.3">
      <c r="A14457" s="425">
        <v>56095</v>
      </c>
      <c r="B14457" s="12">
        <v>211</v>
      </c>
      <c r="C14457" s="436">
        <v>2.4000000000000004</v>
      </c>
    </row>
    <row r="14458" spans="1:3" x14ac:dyDescent="0.3">
      <c r="A14458" s="425">
        <v>56096</v>
      </c>
      <c r="B14458" s="12">
        <v>212</v>
      </c>
      <c r="C14458" s="436">
        <v>2.8</v>
      </c>
    </row>
    <row r="14459" spans="1:3" x14ac:dyDescent="0.3">
      <c r="A14459" s="425">
        <v>56097</v>
      </c>
      <c r="B14459" s="12">
        <v>213</v>
      </c>
      <c r="C14459" s="436">
        <v>0</v>
      </c>
    </row>
    <row r="14460" spans="1:3" x14ac:dyDescent="0.3">
      <c r="A14460" s="425">
        <v>56098</v>
      </c>
      <c r="B14460" s="12">
        <v>214</v>
      </c>
      <c r="C14460" s="436">
        <v>2.8000000000000007</v>
      </c>
    </row>
    <row r="14461" spans="1:3" x14ac:dyDescent="0.3">
      <c r="A14461" s="425">
        <v>56099</v>
      </c>
      <c r="B14461" s="12">
        <v>215</v>
      </c>
      <c r="C14461" s="436">
        <v>0</v>
      </c>
    </row>
    <row r="14462" spans="1:3" x14ac:dyDescent="0.3">
      <c r="A14462" s="425">
        <v>56100</v>
      </c>
      <c r="B14462" s="12">
        <v>216</v>
      </c>
      <c r="C14462" s="436">
        <v>0.8</v>
      </c>
    </row>
    <row r="14463" spans="1:3" x14ac:dyDescent="0.3">
      <c r="A14463" s="425">
        <v>56101</v>
      </c>
      <c r="B14463" s="12">
        <v>217</v>
      </c>
      <c r="C14463" s="436">
        <v>9.6</v>
      </c>
    </row>
    <row r="14464" spans="1:3" x14ac:dyDescent="0.3">
      <c r="A14464" s="425">
        <v>56102</v>
      </c>
      <c r="B14464" s="12">
        <v>218</v>
      </c>
      <c r="C14464" s="436">
        <v>0.4</v>
      </c>
    </row>
    <row r="14465" spans="1:3" x14ac:dyDescent="0.3">
      <c r="A14465" s="425">
        <v>56103</v>
      </c>
      <c r="B14465" s="12">
        <v>219</v>
      </c>
      <c r="C14465" s="436">
        <v>22.799999999999997</v>
      </c>
    </row>
    <row r="14466" spans="1:3" x14ac:dyDescent="0.3">
      <c r="A14466" s="425">
        <v>56104</v>
      </c>
      <c r="B14466" s="12">
        <v>220</v>
      </c>
      <c r="C14466" s="436">
        <v>34.400000000000006</v>
      </c>
    </row>
    <row r="14467" spans="1:3" x14ac:dyDescent="0.3">
      <c r="A14467" s="425">
        <v>56105</v>
      </c>
      <c r="B14467" s="12">
        <v>221</v>
      </c>
      <c r="C14467" s="436">
        <v>9.1999999999999975</v>
      </c>
    </row>
    <row r="14468" spans="1:3" x14ac:dyDescent="0.3">
      <c r="A14468" s="425">
        <v>56106</v>
      </c>
      <c r="B14468" s="12">
        <v>222</v>
      </c>
      <c r="C14468" s="436">
        <v>12</v>
      </c>
    </row>
    <row r="14469" spans="1:3" x14ac:dyDescent="0.3">
      <c r="A14469" s="425">
        <v>56107</v>
      </c>
      <c r="B14469" s="12">
        <v>223</v>
      </c>
      <c r="C14469" s="436">
        <v>30.799999999999997</v>
      </c>
    </row>
    <row r="14470" spans="1:3" x14ac:dyDescent="0.3">
      <c r="A14470" s="425">
        <v>56108</v>
      </c>
      <c r="B14470" s="12">
        <v>224</v>
      </c>
      <c r="C14470" s="436">
        <v>41.200000000000031</v>
      </c>
    </row>
    <row r="14471" spans="1:3" x14ac:dyDescent="0.3">
      <c r="A14471" s="425">
        <v>56109</v>
      </c>
      <c r="B14471" s="12">
        <v>225</v>
      </c>
      <c r="C14471" s="436">
        <v>0</v>
      </c>
    </row>
    <row r="14472" spans="1:3" x14ac:dyDescent="0.3">
      <c r="A14472" s="425">
        <v>56110</v>
      </c>
      <c r="B14472" s="12">
        <v>226</v>
      </c>
      <c r="C14472" s="436">
        <v>0</v>
      </c>
    </row>
    <row r="14473" spans="1:3" x14ac:dyDescent="0.3">
      <c r="A14473" s="425">
        <v>56111</v>
      </c>
      <c r="B14473" s="12">
        <v>227</v>
      </c>
      <c r="C14473" s="436">
        <v>14.6</v>
      </c>
    </row>
    <row r="14474" spans="1:3" x14ac:dyDescent="0.3">
      <c r="A14474" s="425">
        <v>56112</v>
      </c>
      <c r="B14474" s="12">
        <v>228</v>
      </c>
      <c r="C14474" s="436">
        <v>0.60000000000000009</v>
      </c>
    </row>
    <row r="14475" spans="1:3" x14ac:dyDescent="0.3">
      <c r="A14475" s="425">
        <v>56113</v>
      </c>
      <c r="B14475" s="12">
        <v>229</v>
      </c>
      <c r="C14475" s="436">
        <v>0.2</v>
      </c>
    </row>
    <row r="14476" spans="1:3" x14ac:dyDescent="0.3">
      <c r="A14476" s="425">
        <v>56114</v>
      </c>
      <c r="B14476" s="12">
        <v>230</v>
      </c>
      <c r="C14476" s="436">
        <v>1.5999999999999999</v>
      </c>
    </row>
    <row r="14477" spans="1:3" x14ac:dyDescent="0.3">
      <c r="A14477" s="425">
        <v>56115</v>
      </c>
      <c r="B14477" s="12">
        <v>231</v>
      </c>
      <c r="C14477" s="436">
        <v>10.199999999999999</v>
      </c>
    </row>
    <row r="14478" spans="1:3" x14ac:dyDescent="0.3">
      <c r="A14478" s="425">
        <v>56116</v>
      </c>
      <c r="B14478" s="12">
        <v>232</v>
      </c>
      <c r="C14478" s="436">
        <v>0.8</v>
      </c>
    </row>
    <row r="14479" spans="1:3" x14ac:dyDescent="0.3">
      <c r="A14479" s="425">
        <v>56117</v>
      </c>
      <c r="B14479" s="12">
        <v>233</v>
      </c>
      <c r="C14479" s="436">
        <v>0.60000000000000009</v>
      </c>
    </row>
    <row r="14480" spans="1:3" x14ac:dyDescent="0.3">
      <c r="A14480" s="425">
        <v>56118</v>
      </c>
      <c r="B14480" s="12">
        <v>234</v>
      </c>
      <c r="C14480" s="436">
        <v>0</v>
      </c>
    </row>
    <row r="14481" spans="1:3" x14ac:dyDescent="0.3">
      <c r="A14481" s="425">
        <v>56119</v>
      </c>
      <c r="B14481" s="12">
        <v>235</v>
      </c>
      <c r="C14481" s="436">
        <v>3.2</v>
      </c>
    </row>
    <row r="14482" spans="1:3" x14ac:dyDescent="0.3">
      <c r="A14482" s="425">
        <v>56120</v>
      </c>
      <c r="B14482" s="12">
        <v>236</v>
      </c>
      <c r="C14482" s="436">
        <v>0.8</v>
      </c>
    </row>
    <row r="14483" spans="1:3" x14ac:dyDescent="0.3">
      <c r="A14483" s="425">
        <v>56121</v>
      </c>
      <c r="B14483" s="12">
        <v>237</v>
      </c>
      <c r="C14483" s="436">
        <v>0.2</v>
      </c>
    </row>
    <row r="14484" spans="1:3" x14ac:dyDescent="0.3">
      <c r="A14484" s="425">
        <v>56122</v>
      </c>
      <c r="B14484" s="12">
        <v>238</v>
      </c>
      <c r="C14484" s="436">
        <v>4.6000000000000005</v>
      </c>
    </row>
    <row r="14485" spans="1:3" x14ac:dyDescent="0.3">
      <c r="A14485" s="425">
        <v>56123</v>
      </c>
      <c r="B14485" s="12">
        <v>239</v>
      </c>
      <c r="C14485" s="436">
        <v>0.2</v>
      </c>
    </row>
    <row r="14486" spans="1:3" x14ac:dyDescent="0.3">
      <c r="A14486" s="425">
        <v>56124</v>
      </c>
      <c r="B14486" s="12">
        <v>240</v>
      </c>
      <c r="C14486" s="436">
        <v>9.8000000000000007</v>
      </c>
    </row>
    <row r="14487" spans="1:3" x14ac:dyDescent="0.3">
      <c r="A14487" s="425">
        <v>56125</v>
      </c>
      <c r="B14487" s="12">
        <v>241</v>
      </c>
      <c r="C14487" s="436">
        <v>21.399999999999991</v>
      </c>
    </row>
    <row r="14488" spans="1:3" x14ac:dyDescent="0.3">
      <c r="A14488" s="425">
        <v>56126</v>
      </c>
      <c r="B14488" s="12">
        <v>242</v>
      </c>
      <c r="C14488" s="436">
        <v>0.60000000000000009</v>
      </c>
    </row>
    <row r="14489" spans="1:3" x14ac:dyDescent="0.3">
      <c r="A14489" s="425">
        <v>56127</v>
      </c>
      <c r="B14489" s="12">
        <v>243</v>
      </c>
      <c r="C14489" s="436">
        <v>2.4</v>
      </c>
    </row>
    <row r="14490" spans="1:3" x14ac:dyDescent="0.3">
      <c r="A14490" s="425">
        <v>56128</v>
      </c>
      <c r="B14490" s="12">
        <v>244</v>
      </c>
      <c r="C14490" s="436">
        <v>0</v>
      </c>
    </row>
    <row r="14491" spans="1:3" x14ac:dyDescent="0.3">
      <c r="A14491" s="425">
        <v>56129</v>
      </c>
      <c r="B14491" s="12">
        <v>245</v>
      </c>
      <c r="C14491" s="436">
        <v>34.400000000000006</v>
      </c>
    </row>
    <row r="14492" spans="1:3" x14ac:dyDescent="0.3">
      <c r="A14492" s="425">
        <v>56130</v>
      </c>
      <c r="B14492" s="12">
        <v>246</v>
      </c>
      <c r="C14492" s="436">
        <v>0</v>
      </c>
    </row>
    <row r="14493" spans="1:3" x14ac:dyDescent="0.3">
      <c r="A14493" s="425">
        <v>56131</v>
      </c>
      <c r="B14493" s="12">
        <v>247</v>
      </c>
      <c r="C14493" s="436">
        <v>4</v>
      </c>
    </row>
    <row r="14494" spans="1:3" x14ac:dyDescent="0.3">
      <c r="A14494" s="425">
        <v>56132</v>
      </c>
      <c r="B14494" s="12">
        <v>248</v>
      </c>
      <c r="C14494" s="436">
        <v>29.799999999999997</v>
      </c>
    </row>
    <row r="14495" spans="1:3" x14ac:dyDescent="0.3">
      <c r="A14495" s="425">
        <v>56133</v>
      </c>
      <c r="B14495" s="12">
        <v>249</v>
      </c>
      <c r="C14495" s="436">
        <v>8.3999999999999986</v>
      </c>
    </row>
    <row r="14496" spans="1:3" x14ac:dyDescent="0.3">
      <c r="A14496" s="425">
        <v>56134</v>
      </c>
      <c r="B14496" s="12">
        <v>250</v>
      </c>
      <c r="C14496" s="436">
        <v>0</v>
      </c>
    </row>
    <row r="14497" spans="1:3" x14ac:dyDescent="0.3">
      <c r="A14497" s="425">
        <v>56135</v>
      </c>
      <c r="B14497" s="12">
        <v>251</v>
      </c>
      <c r="C14497" s="436">
        <v>0</v>
      </c>
    </row>
    <row r="14498" spans="1:3" x14ac:dyDescent="0.3">
      <c r="A14498" s="425">
        <v>56136</v>
      </c>
      <c r="B14498" s="12">
        <v>252</v>
      </c>
      <c r="C14498" s="436">
        <v>3.6</v>
      </c>
    </row>
    <row r="14499" spans="1:3" x14ac:dyDescent="0.3">
      <c r="A14499" s="425">
        <v>56137</v>
      </c>
      <c r="B14499" s="12">
        <v>253</v>
      </c>
      <c r="C14499" s="436">
        <v>0.2</v>
      </c>
    </row>
    <row r="14500" spans="1:3" x14ac:dyDescent="0.3">
      <c r="A14500" s="425">
        <v>56138</v>
      </c>
      <c r="B14500" s="12">
        <v>254</v>
      </c>
      <c r="C14500" s="436">
        <v>0</v>
      </c>
    </row>
    <row r="14501" spans="1:3" x14ac:dyDescent="0.3">
      <c r="A14501" s="425">
        <v>56139</v>
      </c>
      <c r="B14501" s="12">
        <v>255</v>
      </c>
      <c r="C14501" s="436">
        <v>0</v>
      </c>
    </row>
    <row r="14502" spans="1:3" x14ac:dyDescent="0.3">
      <c r="A14502" s="425">
        <v>56140</v>
      </c>
      <c r="B14502" s="12">
        <v>256</v>
      </c>
      <c r="C14502" s="436">
        <v>0.8</v>
      </c>
    </row>
    <row r="14503" spans="1:3" x14ac:dyDescent="0.3">
      <c r="A14503" s="425">
        <v>56141</v>
      </c>
      <c r="B14503" s="12">
        <v>257</v>
      </c>
      <c r="C14503" s="436">
        <v>23.4</v>
      </c>
    </row>
    <row r="14504" spans="1:3" x14ac:dyDescent="0.3">
      <c r="A14504" s="425">
        <v>56142</v>
      </c>
      <c r="B14504" s="12">
        <v>258</v>
      </c>
      <c r="C14504" s="436">
        <v>0.8</v>
      </c>
    </row>
    <row r="14505" spans="1:3" x14ac:dyDescent="0.3">
      <c r="A14505" s="425">
        <v>56143</v>
      </c>
      <c r="B14505" s="12">
        <v>259</v>
      </c>
      <c r="C14505" s="436">
        <v>0</v>
      </c>
    </row>
    <row r="14506" spans="1:3" x14ac:dyDescent="0.3">
      <c r="A14506" s="425">
        <v>56144</v>
      </c>
      <c r="B14506" s="12">
        <v>260</v>
      </c>
      <c r="C14506" s="436">
        <v>0</v>
      </c>
    </row>
    <row r="14507" spans="1:3" x14ac:dyDescent="0.3">
      <c r="A14507" s="425">
        <v>56145</v>
      </c>
      <c r="B14507" s="12">
        <v>261</v>
      </c>
      <c r="C14507" s="436">
        <v>40.000000000000014</v>
      </c>
    </row>
    <row r="14508" spans="1:3" x14ac:dyDescent="0.3">
      <c r="A14508" s="425">
        <v>56146</v>
      </c>
      <c r="B14508" s="12">
        <v>262</v>
      </c>
      <c r="C14508" s="436">
        <v>22.199999999999996</v>
      </c>
    </row>
    <row r="14509" spans="1:3" x14ac:dyDescent="0.3">
      <c r="A14509" s="425">
        <v>56147</v>
      </c>
      <c r="B14509" s="12">
        <v>263</v>
      </c>
      <c r="C14509" s="436">
        <v>0</v>
      </c>
    </row>
    <row r="14510" spans="1:3" x14ac:dyDescent="0.3">
      <c r="A14510" s="425">
        <v>56148</v>
      </c>
      <c r="B14510" s="12">
        <v>264</v>
      </c>
      <c r="C14510" s="436">
        <v>0</v>
      </c>
    </row>
    <row r="14511" spans="1:3" x14ac:dyDescent="0.3">
      <c r="A14511" s="425">
        <v>56149</v>
      </c>
      <c r="B14511" s="12">
        <v>265</v>
      </c>
      <c r="C14511" s="436">
        <v>0</v>
      </c>
    </row>
    <row r="14512" spans="1:3" x14ac:dyDescent="0.3">
      <c r="A14512" s="425">
        <v>56150</v>
      </c>
      <c r="B14512" s="12">
        <v>266</v>
      </c>
      <c r="C14512" s="436">
        <v>0</v>
      </c>
    </row>
    <row r="14513" spans="1:3" x14ac:dyDescent="0.3">
      <c r="A14513" s="425">
        <v>56151</v>
      </c>
      <c r="B14513" s="12">
        <v>267</v>
      </c>
      <c r="C14513" s="436">
        <v>30.2</v>
      </c>
    </row>
    <row r="14514" spans="1:3" x14ac:dyDescent="0.3">
      <c r="A14514" s="425">
        <v>56152</v>
      </c>
      <c r="B14514" s="12">
        <v>268</v>
      </c>
      <c r="C14514" s="436">
        <v>0.4</v>
      </c>
    </row>
    <row r="14515" spans="1:3" x14ac:dyDescent="0.3">
      <c r="A14515" s="425">
        <v>56153</v>
      </c>
      <c r="B14515" s="12">
        <v>269</v>
      </c>
      <c r="C14515" s="436">
        <v>0</v>
      </c>
    </row>
    <row r="14516" spans="1:3" x14ac:dyDescent="0.3">
      <c r="A14516" s="425">
        <v>56154</v>
      </c>
      <c r="B14516" s="12">
        <v>270</v>
      </c>
      <c r="C14516" s="436">
        <v>0</v>
      </c>
    </row>
    <row r="14517" spans="1:3" x14ac:dyDescent="0.3">
      <c r="A14517" s="425">
        <v>56155</v>
      </c>
      <c r="B14517" s="12">
        <v>271</v>
      </c>
      <c r="C14517" s="436">
        <v>4</v>
      </c>
    </row>
    <row r="14518" spans="1:3" x14ac:dyDescent="0.3">
      <c r="A14518" s="425">
        <v>56156</v>
      </c>
      <c r="B14518" s="12">
        <v>272</v>
      </c>
      <c r="C14518" s="436">
        <v>0.2</v>
      </c>
    </row>
    <row r="14519" spans="1:3" x14ac:dyDescent="0.3">
      <c r="A14519" s="425">
        <v>56157</v>
      </c>
      <c r="B14519" s="12">
        <v>273</v>
      </c>
      <c r="C14519" s="436">
        <v>0.2</v>
      </c>
    </row>
    <row r="14520" spans="1:3" x14ac:dyDescent="0.3">
      <c r="A14520" s="425">
        <v>56158</v>
      </c>
      <c r="B14520" s="12">
        <v>274</v>
      </c>
      <c r="C14520" s="436">
        <v>0.2</v>
      </c>
    </row>
    <row r="14521" spans="1:3" x14ac:dyDescent="0.3">
      <c r="A14521" s="425">
        <v>56159</v>
      </c>
      <c r="B14521" s="12">
        <v>275</v>
      </c>
      <c r="C14521" s="436">
        <v>0</v>
      </c>
    </row>
    <row r="14522" spans="1:3" x14ac:dyDescent="0.3">
      <c r="A14522" s="425">
        <v>56160</v>
      </c>
      <c r="B14522" s="12">
        <v>276</v>
      </c>
      <c r="C14522" s="436">
        <v>0</v>
      </c>
    </row>
    <row r="14523" spans="1:3" x14ac:dyDescent="0.3">
      <c r="A14523" s="425">
        <v>56161</v>
      </c>
      <c r="B14523" s="12">
        <v>277</v>
      </c>
      <c r="C14523" s="436">
        <v>0</v>
      </c>
    </row>
    <row r="14524" spans="1:3" x14ac:dyDescent="0.3">
      <c r="A14524" s="425">
        <v>56162</v>
      </c>
      <c r="B14524" s="12">
        <v>278</v>
      </c>
      <c r="C14524" s="436">
        <v>0</v>
      </c>
    </row>
    <row r="14525" spans="1:3" x14ac:dyDescent="0.3">
      <c r="A14525" s="425">
        <v>56163</v>
      </c>
      <c r="B14525" s="12">
        <v>279</v>
      </c>
      <c r="C14525" s="436">
        <v>0</v>
      </c>
    </row>
    <row r="14526" spans="1:3" x14ac:dyDescent="0.3">
      <c r="A14526" s="425">
        <v>56164</v>
      </c>
      <c r="B14526" s="12">
        <v>280</v>
      </c>
      <c r="C14526" s="436">
        <v>5.782</v>
      </c>
    </row>
    <row r="14527" spans="1:3" x14ac:dyDescent="0.3">
      <c r="A14527" s="425">
        <v>56165</v>
      </c>
      <c r="B14527" s="12">
        <v>281</v>
      </c>
      <c r="C14527" s="436">
        <v>0.19600000000000001</v>
      </c>
    </row>
    <row r="14528" spans="1:3" x14ac:dyDescent="0.3">
      <c r="A14528" s="425">
        <v>56166</v>
      </c>
      <c r="B14528" s="12">
        <v>282</v>
      </c>
      <c r="C14528" s="436">
        <v>0</v>
      </c>
    </row>
    <row r="14529" spans="1:3" x14ac:dyDescent="0.3">
      <c r="A14529" s="425">
        <v>56167</v>
      </c>
      <c r="B14529" s="12">
        <v>283</v>
      </c>
      <c r="C14529" s="436">
        <v>0</v>
      </c>
    </row>
    <row r="14530" spans="1:3" x14ac:dyDescent="0.3">
      <c r="A14530" s="425">
        <v>56168</v>
      </c>
      <c r="B14530" s="12">
        <v>284</v>
      </c>
      <c r="C14530" s="436">
        <v>5.782</v>
      </c>
    </row>
    <row r="14531" spans="1:3" x14ac:dyDescent="0.3">
      <c r="A14531" s="425">
        <v>56169</v>
      </c>
      <c r="B14531" s="12">
        <v>285</v>
      </c>
      <c r="C14531" s="436">
        <v>9.8000000000000004E-2</v>
      </c>
    </row>
    <row r="14532" spans="1:3" x14ac:dyDescent="0.3">
      <c r="A14532" s="425">
        <v>56170</v>
      </c>
      <c r="B14532" s="12">
        <v>286</v>
      </c>
      <c r="C14532" s="436">
        <v>7.8000000000000025</v>
      </c>
    </row>
    <row r="14533" spans="1:3" x14ac:dyDescent="0.3">
      <c r="A14533" s="425">
        <v>56171</v>
      </c>
      <c r="B14533" s="12">
        <v>287</v>
      </c>
      <c r="C14533" s="436">
        <v>0</v>
      </c>
    </row>
    <row r="14534" spans="1:3" x14ac:dyDescent="0.3">
      <c r="A14534" s="425">
        <v>56172</v>
      </c>
      <c r="B14534" s="12">
        <v>288</v>
      </c>
      <c r="C14534" s="436">
        <v>0</v>
      </c>
    </row>
    <row r="14535" spans="1:3" x14ac:dyDescent="0.3">
      <c r="A14535" s="425">
        <v>56173</v>
      </c>
      <c r="B14535" s="12">
        <v>289</v>
      </c>
      <c r="C14535" s="436">
        <v>0</v>
      </c>
    </row>
    <row r="14536" spans="1:3" x14ac:dyDescent="0.3">
      <c r="A14536" s="425">
        <v>56174</v>
      </c>
      <c r="B14536" s="12">
        <v>290</v>
      </c>
      <c r="C14536" s="436">
        <v>0</v>
      </c>
    </row>
    <row r="14537" spans="1:3" x14ac:dyDescent="0.3">
      <c r="A14537" s="425">
        <v>56175</v>
      </c>
      <c r="B14537" s="12">
        <v>291</v>
      </c>
      <c r="C14537" s="436">
        <v>0</v>
      </c>
    </row>
    <row r="14538" spans="1:3" x14ac:dyDescent="0.3">
      <c r="A14538" s="425">
        <v>56176</v>
      </c>
      <c r="B14538" s="12">
        <v>292</v>
      </c>
      <c r="C14538" s="436">
        <v>0.60000000000000009</v>
      </c>
    </row>
    <row r="14539" spans="1:3" x14ac:dyDescent="0.3">
      <c r="A14539" s="425">
        <v>56177</v>
      </c>
      <c r="B14539" s="12">
        <v>293</v>
      </c>
      <c r="C14539" s="436">
        <v>0.2</v>
      </c>
    </row>
    <row r="14540" spans="1:3" x14ac:dyDescent="0.3">
      <c r="A14540" s="425">
        <v>56178</v>
      </c>
      <c r="B14540" s="12">
        <v>294</v>
      </c>
      <c r="C14540" s="436">
        <v>95.06</v>
      </c>
    </row>
    <row r="14541" spans="1:3" x14ac:dyDescent="0.3">
      <c r="A14541" s="425">
        <v>56179</v>
      </c>
      <c r="B14541" s="12">
        <v>295</v>
      </c>
      <c r="C14541" s="436">
        <v>0</v>
      </c>
    </row>
    <row r="14542" spans="1:3" x14ac:dyDescent="0.3">
      <c r="A14542" s="425">
        <v>56180</v>
      </c>
      <c r="B14542" s="12">
        <v>296</v>
      </c>
      <c r="C14542" s="436">
        <v>0</v>
      </c>
    </row>
    <row r="14543" spans="1:3" x14ac:dyDescent="0.3">
      <c r="A14543" s="425">
        <v>56181</v>
      </c>
      <c r="B14543" s="12">
        <v>297</v>
      </c>
      <c r="C14543" s="436">
        <v>0</v>
      </c>
    </row>
    <row r="14544" spans="1:3" x14ac:dyDescent="0.3">
      <c r="A14544" s="425">
        <v>56182</v>
      </c>
      <c r="B14544" s="12">
        <v>298</v>
      </c>
      <c r="C14544" s="436">
        <v>0</v>
      </c>
    </row>
    <row r="14545" spans="1:3" x14ac:dyDescent="0.3">
      <c r="A14545" s="425">
        <v>56183</v>
      </c>
      <c r="B14545" s="12">
        <v>299</v>
      </c>
      <c r="C14545" s="436">
        <v>0</v>
      </c>
    </row>
    <row r="14546" spans="1:3" x14ac:dyDescent="0.3">
      <c r="A14546" s="425">
        <v>56184</v>
      </c>
      <c r="B14546" s="12">
        <v>300</v>
      </c>
      <c r="C14546" s="436">
        <v>0</v>
      </c>
    </row>
    <row r="14547" spans="1:3" x14ac:dyDescent="0.3">
      <c r="A14547" s="425">
        <v>56185</v>
      </c>
      <c r="B14547" s="12">
        <v>301</v>
      </c>
      <c r="C14547" s="436">
        <v>0</v>
      </c>
    </row>
    <row r="14548" spans="1:3" x14ac:dyDescent="0.3">
      <c r="A14548" s="425">
        <v>56186</v>
      </c>
      <c r="B14548" s="12">
        <v>302</v>
      </c>
      <c r="C14548" s="436">
        <v>0</v>
      </c>
    </row>
    <row r="14549" spans="1:3" x14ac:dyDescent="0.3">
      <c r="A14549" s="425">
        <v>56187</v>
      </c>
      <c r="B14549" s="12">
        <v>303</v>
      </c>
      <c r="C14549" s="436">
        <v>0</v>
      </c>
    </row>
    <row r="14550" spans="1:3" x14ac:dyDescent="0.3">
      <c r="A14550" s="425">
        <v>56188</v>
      </c>
      <c r="B14550" s="12">
        <v>304</v>
      </c>
      <c r="C14550" s="436">
        <v>0</v>
      </c>
    </row>
    <row r="14551" spans="1:3" x14ac:dyDescent="0.3">
      <c r="A14551" s="425">
        <v>56189</v>
      </c>
      <c r="B14551" s="12">
        <v>305</v>
      </c>
      <c r="C14551" s="436">
        <v>0</v>
      </c>
    </row>
    <row r="14552" spans="1:3" x14ac:dyDescent="0.3">
      <c r="A14552" s="425">
        <v>56190</v>
      </c>
      <c r="B14552" s="12">
        <v>306</v>
      </c>
      <c r="C14552" s="436">
        <v>0</v>
      </c>
    </row>
    <row r="14553" spans="1:3" x14ac:dyDescent="0.3">
      <c r="A14553" s="425">
        <v>56191</v>
      </c>
      <c r="B14553" s="12">
        <v>307</v>
      </c>
      <c r="C14553" s="436">
        <v>0</v>
      </c>
    </row>
    <row r="14554" spans="1:3" x14ac:dyDescent="0.3">
      <c r="A14554" s="425">
        <v>56192</v>
      </c>
      <c r="B14554" s="12">
        <v>308</v>
      </c>
      <c r="C14554" s="436">
        <v>3.1360000000000001</v>
      </c>
    </row>
    <row r="14555" spans="1:3" x14ac:dyDescent="0.3">
      <c r="A14555" s="425">
        <v>56193</v>
      </c>
      <c r="B14555" s="12">
        <v>309</v>
      </c>
      <c r="C14555" s="436">
        <v>3.43</v>
      </c>
    </row>
    <row r="14556" spans="1:3" x14ac:dyDescent="0.3">
      <c r="A14556" s="425">
        <v>56194</v>
      </c>
      <c r="B14556" s="12">
        <v>310</v>
      </c>
      <c r="C14556" s="436">
        <v>0</v>
      </c>
    </row>
    <row r="14557" spans="1:3" x14ac:dyDescent="0.3">
      <c r="A14557" s="425">
        <v>56195</v>
      </c>
      <c r="B14557" s="12">
        <v>311</v>
      </c>
      <c r="C14557" s="436">
        <v>0</v>
      </c>
    </row>
    <row r="14558" spans="1:3" x14ac:dyDescent="0.3">
      <c r="A14558" s="425">
        <v>56196</v>
      </c>
      <c r="B14558" s="12">
        <v>312</v>
      </c>
      <c r="C14558" s="436">
        <v>0</v>
      </c>
    </row>
    <row r="14559" spans="1:3" x14ac:dyDescent="0.3">
      <c r="A14559" s="425">
        <v>56197</v>
      </c>
      <c r="B14559" s="12">
        <v>313</v>
      </c>
      <c r="C14559" s="436">
        <v>17.149999999999999</v>
      </c>
    </row>
    <row r="14560" spans="1:3" x14ac:dyDescent="0.3">
      <c r="A14560" s="425">
        <v>56198</v>
      </c>
      <c r="B14560" s="12">
        <v>314</v>
      </c>
      <c r="C14560" s="436">
        <v>0</v>
      </c>
    </row>
    <row r="14561" spans="1:3" x14ac:dyDescent="0.3">
      <c r="A14561" s="425">
        <v>56199</v>
      </c>
      <c r="B14561" s="12">
        <v>315</v>
      </c>
      <c r="C14561" s="436">
        <v>0</v>
      </c>
    </row>
    <row r="14562" spans="1:3" x14ac:dyDescent="0.3">
      <c r="A14562" s="425">
        <v>56200</v>
      </c>
      <c r="B14562" s="12">
        <v>316</v>
      </c>
      <c r="C14562" s="436">
        <v>0</v>
      </c>
    </row>
    <row r="14563" spans="1:3" x14ac:dyDescent="0.3">
      <c r="A14563" s="425">
        <v>56201</v>
      </c>
      <c r="B14563" s="12">
        <v>317</v>
      </c>
      <c r="C14563" s="436">
        <v>0</v>
      </c>
    </row>
    <row r="14564" spans="1:3" x14ac:dyDescent="0.3">
      <c r="A14564" s="425">
        <v>56202</v>
      </c>
      <c r="B14564" s="12">
        <v>318</v>
      </c>
      <c r="C14564" s="436">
        <v>2.8420000000000001</v>
      </c>
    </row>
    <row r="14565" spans="1:3" x14ac:dyDescent="0.3">
      <c r="A14565" s="425">
        <v>56203</v>
      </c>
      <c r="B14565" s="12">
        <v>319</v>
      </c>
      <c r="C14565" s="436">
        <v>0</v>
      </c>
    </row>
    <row r="14566" spans="1:3" x14ac:dyDescent="0.3">
      <c r="A14566" s="425">
        <v>56204</v>
      </c>
      <c r="B14566" s="12">
        <v>320</v>
      </c>
      <c r="C14566" s="436">
        <v>4.9000000000000002E-2</v>
      </c>
    </row>
    <row r="14567" spans="1:3" x14ac:dyDescent="0.3">
      <c r="A14567" s="425">
        <v>56205</v>
      </c>
      <c r="B14567" s="12">
        <v>321</v>
      </c>
      <c r="C14567" s="436">
        <v>0</v>
      </c>
    </row>
    <row r="14568" spans="1:3" x14ac:dyDescent="0.3">
      <c r="A14568" s="425">
        <v>56206</v>
      </c>
      <c r="B14568" s="12">
        <v>322</v>
      </c>
      <c r="C14568" s="436">
        <v>44.393999999999998</v>
      </c>
    </row>
    <row r="14569" spans="1:3" x14ac:dyDescent="0.3">
      <c r="A14569" s="425">
        <v>56207</v>
      </c>
      <c r="B14569" s="12">
        <v>323</v>
      </c>
      <c r="C14569" s="436">
        <v>3.92</v>
      </c>
    </row>
    <row r="14570" spans="1:3" x14ac:dyDescent="0.3">
      <c r="A14570" s="425">
        <v>56208</v>
      </c>
      <c r="B14570" s="12">
        <v>324</v>
      </c>
      <c r="C14570" s="436">
        <v>0</v>
      </c>
    </row>
    <row r="14571" spans="1:3" x14ac:dyDescent="0.3">
      <c r="A14571" s="425">
        <v>56209</v>
      </c>
      <c r="B14571" s="12">
        <v>325</v>
      </c>
      <c r="C14571" s="436">
        <v>0</v>
      </c>
    </row>
    <row r="14572" spans="1:3" x14ac:dyDescent="0.3">
      <c r="A14572" s="425">
        <v>56210</v>
      </c>
      <c r="B14572" s="12">
        <v>326</v>
      </c>
      <c r="C14572" s="436">
        <v>0</v>
      </c>
    </row>
    <row r="14573" spans="1:3" x14ac:dyDescent="0.3">
      <c r="A14573" s="425">
        <v>56211</v>
      </c>
      <c r="B14573" s="12">
        <v>327</v>
      </c>
      <c r="C14573" s="436">
        <v>6.0759999999999996</v>
      </c>
    </row>
    <row r="14574" spans="1:3" x14ac:dyDescent="0.3">
      <c r="A14574" s="425">
        <v>56212</v>
      </c>
      <c r="B14574" s="12">
        <v>328</v>
      </c>
      <c r="C14574" s="436">
        <v>0.2</v>
      </c>
    </row>
    <row r="14575" spans="1:3" x14ac:dyDescent="0.3">
      <c r="A14575" s="425">
        <v>56213</v>
      </c>
      <c r="B14575" s="12">
        <v>329</v>
      </c>
      <c r="C14575" s="436">
        <v>0</v>
      </c>
    </row>
    <row r="14576" spans="1:3" x14ac:dyDescent="0.3">
      <c r="A14576" s="425">
        <v>56214</v>
      </c>
      <c r="B14576" s="12">
        <v>330</v>
      </c>
      <c r="C14576" s="436">
        <v>21.399999999999984</v>
      </c>
    </row>
    <row r="14577" spans="1:3" x14ac:dyDescent="0.3">
      <c r="A14577" s="425">
        <v>56215</v>
      </c>
      <c r="B14577" s="12">
        <v>331</v>
      </c>
      <c r="C14577" s="436">
        <v>0.4</v>
      </c>
    </row>
    <row r="14578" spans="1:3" x14ac:dyDescent="0.3">
      <c r="A14578" s="425">
        <v>56216</v>
      </c>
      <c r="B14578" s="12">
        <v>332</v>
      </c>
      <c r="C14578" s="436">
        <v>0.2</v>
      </c>
    </row>
    <row r="14579" spans="1:3" x14ac:dyDescent="0.3">
      <c r="A14579" s="425">
        <v>56217</v>
      </c>
      <c r="B14579" s="12">
        <v>333</v>
      </c>
      <c r="C14579" s="436">
        <v>10.600000000000001</v>
      </c>
    </row>
    <row r="14580" spans="1:3" x14ac:dyDescent="0.3">
      <c r="A14580" s="425">
        <v>56218</v>
      </c>
      <c r="B14580" s="12">
        <v>334</v>
      </c>
      <c r="C14580" s="436">
        <v>1.7999999999999998</v>
      </c>
    </row>
    <row r="14581" spans="1:3" x14ac:dyDescent="0.3">
      <c r="A14581" s="425">
        <v>56219</v>
      </c>
      <c r="B14581" s="12">
        <v>335</v>
      </c>
      <c r="C14581" s="436">
        <v>2.8000000000000007</v>
      </c>
    </row>
    <row r="14582" spans="1:3" x14ac:dyDescent="0.3">
      <c r="A14582" s="425">
        <v>56220</v>
      </c>
      <c r="B14582" s="12">
        <v>336</v>
      </c>
      <c r="C14582" s="436">
        <v>1</v>
      </c>
    </row>
    <row r="14583" spans="1:3" x14ac:dyDescent="0.3">
      <c r="A14583" s="425">
        <v>56221</v>
      </c>
      <c r="B14583" s="12">
        <v>337</v>
      </c>
      <c r="C14583" s="436">
        <v>4.6000000000000014</v>
      </c>
    </row>
    <row r="14584" spans="1:3" x14ac:dyDescent="0.3">
      <c r="A14584" s="425">
        <v>56222</v>
      </c>
      <c r="B14584" s="12">
        <v>338</v>
      </c>
      <c r="C14584" s="436">
        <v>1.5999999999999999</v>
      </c>
    </row>
    <row r="14585" spans="1:3" x14ac:dyDescent="0.3">
      <c r="A14585" s="425">
        <v>56223</v>
      </c>
      <c r="B14585" s="12">
        <v>339</v>
      </c>
      <c r="C14585" s="436">
        <v>0</v>
      </c>
    </row>
    <row r="14586" spans="1:3" x14ac:dyDescent="0.3">
      <c r="A14586" s="425">
        <v>56224</v>
      </c>
      <c r="B14586" s="12">
        <v>340</v>
      </c>
      <c r="C14586" s="436">
        <v>0</v>
      </c>
    </row>
    <row r="14587" spans="1:3" x14ac:dyDescent="0.3">
      <c r="A14587" s="425">
        <v>56225</v>
      </c>
      <c r="B14587" s="12">
        <v>341</v>
      </c>
      <c r="C14587" s="436">
        <v>8.5999999999999979</v>
      </c>
    </row>
    <row r="14588" spans="1:3" x14ac:dyDescent="0.3">
      <c r="A14588" s="425">
        <v>56226</v>
      </c>
      <c r="B14588" s="12">
        <v>342</v>
      </c>
      <c r="C14588" s="436">
        <v>0</v>
      </c>
    </row>
    <row r="14589" spans="1:3" x14ac:dyDescent="0.3">
      <c r="A14589" s="425">
        <v>56227</v>
      </c>
      <c r="B14589" s="12">
        <v>343</v>
      </c>
      <c r="C14589" s="436">
        <v>2.8</v>
      </c>
    </row>
    <row r="14590" spans="1:3" x14ac:dyDescent="0.3">
      <c r="A14590" s="425">
        <v>56228</v>
      </c>
      <c r="B14590" s="12">
        <v>344</v>
      </c>
      <c r="C14590" s="436">
        <v>0</v>
      </c>
    </row>
    <row r="14591" spans="1:3" x14ac:dyDescent="0.3">
      <c r="A14591" s="425">
        <v>56229</v>
      </c>
      <c r="B14591" s="12">
        <v>345</v>
      </c>
      <c r="C14591" s="436">
        <v>18.79999999999999</v>
      </c>
    </row>
    <row r="14592" spans="1:3" x14ac:dyDescent="0.3">
      <c r="A14592" s="425">
        <v>56230</v>
      </c>
      <c r="B14592" s="12">
        <v>346</v>
      </c>
      <c r="C14592" s="436">
        <v>19.399999999999995</v>
      </c>
    </row>
    <row r="14593" spans="1:3" x14ac:dyDescent="0.3">
      <c r="A14593" s="425">
        <v>56231</v>
      </c>
      <c r="B14593" s="12">
        <v>347</v>
      </c>
      <c r="C14593" s="436">
        <v>0.4</v>
      </c>
    </row>
    <row r="14594" spans="1:3" x14ac:dyDescent="0.3">
      <c r="A14594" s="425">
        <v>56232</v>
      </c>
      <c r="B14594" s="12">
        <v>348</v>
      </c>
      <c r="C14594" s="436">
        <v>0</v>
      </c>
    </row>
    <row r="14595" spans="1:3" x14ac:dyDescent="0.3">
      <c r="A14595" s="425">
        <v>56233</v>
      </c>
      <c r="B14595" s="12">
        <v>349</v>
      </c>
      <c r="C14595" s="436">
        <v>0.8</v>
      </c>
    </row>
    <row r="14596" spans="1:3" x14ac:dyDescent="0.3">
      <c r="A14596" s="425">
        <v>56234</v>
      </c>
      <c r="B14596" s="12">
        <v>350</v>
      </c>
      <c r="C14596" s="436">
        <v>9.9999999999999964</v>
      </c>
    </row>
    <row r="14597" spans="1:3" x14ac:dyDescent="0.3">
      <c r="A14597" s="425">
        <v>56235</v>
      </c>
      <c r="B14597" s="12">
        <v>351</v>
      </c>
      <c r="C14597" s="436">
        <v>0.4</v>
      </c>
    </row>
    <row r="14598" spans="1:3" x14ac:dyDescent="0.3">
      <c r="A14598" s="425">
        <v>56236</v>
      </c>
      <c r="B14598" s="12">
        <v>352</v>
      </c>
      <c r="C14598" s="436">
        <v>0.60000000000000009</v>
      </c>
    </row>
    <row r="14599" spans="1:3" x14ac:dyDescent="0.3">
      <c r="A14599" s="425">
        <v>56237</v>
      </c>
      <c r="B14599" s="12">
        <v>353</v>
      </c>
      <c r="C14599" s="436">
        <v>5.2000000000000011</v>
      </c>
    </row>
    <row r="14600" spans="1:3" x14ac:dyDescent="0.3">
      <c r="A14600" s="425">
        <v>56238</v>
      </c>
      <c r="B14600" s="12">
        <v>354</v>
      </c>
      <c r="C14600" s="436">
        <v>0</v>
      </c>
    </row>
    <row r="14601" spans="1:3" x14ac:dyDescent="0.3">
      <c r="A14601" s="425">
        <v>56239</v>
      </c>
      <c r="B14601" s="12">
        <v>355</v>
      </c>
      <c r="C14601" s="436">
        <v>17.599999999999998</v>
      </c>
    </row>
    <row r="14602" spans="1:3" x14ac:dyDescent="0.3">
      <c r="A14602" s="425">
        <v>56240</v>
      </c>
      <c r="B14602" s="12">
        <v>356</v>
      </c>
      <c r="C14602" s="436">
        <v>6.0000000000000009</v>
      </c>
    </row>
    <row r="14603" spans="1:3" x14ac:dyDescent="0.3">
      <c r="A14603" s="425">
        <v>56241</v>
      </c>
      <c r="B14603" s="12">
        <v>357</v>
      </c>
      <c r="C14603" s="436">
        <v>0.2</v>
      </c>
    </row>
    <row r="14604" spans="1:3" x14ac:dyDescent="0.3">
      <c r="A14604" s="425">
        <v>56242</v>
      </c>
      <c r="B14604" s="12">
        <v>358</v>
      </c>
      <c r="C14604" s="436">
        <v>15.999999999999995</v>
      </c>
    </row>
    <row r="14605" spans="1:3" x14ac:dyDescent="0.3">
      <c r="A14605" s="425">
        <v>56243</v>
      </c>
      <c r="B14605" s="12">
        <v>359</v>
      </c>
      <c r="C14605" s="436">
        <v>1</v>
      </c>
    </row>
    <row r="14606" spans="1:3" x14ac:dyDescent="0.3">
      <c r="A14606" s="425">
        <v>56244</v>
      </c>
      <c r="B14606" s="12">
        <v>360</v>
      </c>
      <c r="C14606" s="436">
        <v>21.599999999999994</v>
      </c>
    </row>
    <row r="14607" spans="1:3" x14ac:dyDescent="0.3">
      <c r="A14607" s="425">
        <v>56245</v>
      </c>
      <c r="B14607" s="12">
        <v>361</v>
      </c>
      <c r="C14607" s="436">
        <v>0.2</v>
      </c>
    </row>
    <row r="14608" spans="1:3" x14ac:dyDescent="0.3">
      <c r="A14608" s="425">
        <v>56246</v>
      </c>
      <c r="B14608" s="12">
        <v>362</v>
      </c>
      <c r="C14608" s="436">
        <v>9</v>
      </c>
    </row>
    <row r="14609" spans="1:3" x14ac:dyDescent="0.3">
      <c r="A14609" s="425">
        <v>56247</v>
      </c>
      <c r="B14609" s="12">
        <v>363</v>
      </c>
      <c r="C14609" s="436">
        <v>0</v>
      </c>
    </row>
    <row r="14610" spans="1:3" x14ac:dyDescent="0.3">
      <c r="A14610" s="425">
        <v>56248</v>
      </c>
      <c r="B14610" s="12">
        <v>364</v>
      </c>
      <c r="C14610" s="436">
        <v>0</v>
      </c>
    </row>
    <row r="14611" spans="1:3" x14ac:dyDescent="0.3">
      <c r="A14611" s="425">
        <v>56249</v>
      </c>
      <c r="B14611" s="12">
        <v>365</v>
      </c>
      <c r="C14611" s="436">
        <v>0</v>
      </c>
    </row>
    <row r="14612" spans="1:3" x14ac:dyDescent="0.3">
      <c r="A14612" s="425">
        <v>56250</v>
      </c>
      <c r="B14612" s="12">
        <v>1</v>
      </c>
      <c r="C14612" s="436">
        <v>2</v>
      </c>
    </row>
    <row r="14613" spans="1:3" x14ac:dyDescent="0.3">
      <c r="A14613" s="425">
        <v>56251</v>
      </c>
      <c r="B14613" s="12">
        <v>2</v>
      </c>
      <c r="C14613" s="436">
        <v>5.0000000000000018</v>
      </c>
    </row>
    <row r="14614" spans="1:3" x14ac:dyDescent="0.3">
      <c r="A14614" s="425">
        <v>56252</v>
      </c>
      <c r="B14614" s="12">
        <v>3</v>
      </c>
      <c r="C14614" s="436">
        <v>5.8000000000000025</v>
      </c>
    </row>
    <row r="14615" spans="1:3" x14ac:dyDescent="0.3">
      <c r="A14615" s="425">
        <v>56253</v>
      </c>
      <c r="B14615" s="12">
        <v>4</v>
      </c>
      <c r="C14615" s="436">
        <v>3.0000000000000009</v>
      </c>
    </row>
    <row r="14616" spans="1:3" x14ac:dyDescent="0.3">
      <c r="A14616" s="425">
        <v>56254</v>
      </c>
      <c r="B14616" s="12">
        <v>5</v>
      </c>
      <c r="C14616" s="436">
        <v>7.6000000000000032</v>
      </c>
    </row>
    <row r="14617" spans="1:3" x14ac:dyDescent="0.3">
      <c r="A14617" s="425">
        <v>56255</v>
      </c>
      <c r="B14617" s="12">
        <v>6</v>
      </c>
      <c r="C14617" s="436">
        <v>0.2</v>
      </c>
    </row>
    <row r="14618" spans="1:3" x14ac:dyDescent="0.3">
      <c r="A14618" s="425">
        <v>56256</v>
      </c>
      <c r="B14618" s="12">
        <v>7</v>
      </c>
      <c r="C14618" s="436">
        <v>0</v>
      </c>
    </row>
    <row r="14619" spans="1:3" x14ac:dyDescent="0.3">
      <c r="A14619" s="425">
        <v>56257</v>
      </c>
      <c r="B14619" s="12">
        <v>8</v>
      </c>
      <c r="C14619" s="436">
        <v>18.8</v>
      </c>
    </row>
    <row r="14620" spans="1:3" x14ac:dyDescent="0.3">
      <c r="A14620" s="425">
        <v>56258</v>
      </c>
      <c r="B14620" s="12">
        <v>9</v>
      </c>
      <c r="C14620" s="436">
        <v>11.999999999999996</v>
      </c>
    </row>
    <row r="14621" spans="1:3" x14ac:dyDescent="0.3">
      <c r="A14621" s="425">
        <v>56259</v>
      </c>
      <c r="B14621" s="12">
        <v>10</v>
      </c>
      <c r="C14621" s="436">
        <v>0.4</v>
      </c>
    </row>
    <row r="14622" spans="1:3" x14ac:dyDescent="0.3">
      <c r="A14622" s="425">
        <v>56260</v>
      </c>
      <c r="B14622" s="12">
        <v>11</v>
      </c>
      <c r="C14622" s="436">
        <v>0.2</v>
      </c>
    </row>
    <row r="14623" spans="1:3" x14ac:dyDescent="0.3">
      <c r="A14623" s="425">
        <v>56261</v>
      </c>
      <c r="B14623" s="12">
        <v>12</v>
      </c>
      <c r="C14623" s="436">
        <v>0</v>
      </c>
    </row>
    <row r="14624" spans="1:3" x14ac:dyDescent="0.3">
      <c r="A14624" s="425">
        <v>56262</v>
      </c>
      <c r="B14624" s="12">
        <v>13</v>
      </c>
      <c r="C14624" s="436">
        <v>0.2</v>
      </c>
    </row>
    <row r="14625" spans="1:3" x14ac:dyDescent="0.3">
      <c r="A14625" s="425">
        <v>56263</v>
      </c>
      <c r="B14625" s="12">
        <v>14</v>
      </c>
      <c r="C14625" s="436">
        <v>22.599999999999987</v>
      </c>
    </row>
    <row r="14626" spans="1:3" x14ac:dyDescent="0.3">
      <c r="A14626" s="425">
        <v>56264</v>
      </c>
      <c r="B14626" s="12">
        <v>15</v>
      </c>
      <c r="C14626" s="436">
        <v>0.2</v>
      </c>
    </row>
    <row r="14627" spans="1:3" x14ac:dyDescent="0.3">
      <c r="A14627" s="425">
        <v>56265</v>
      </c>
      <c r="B14627" s="12">
        <v>16</v>
      </c>
      <c r="C14627" s="436">
        <v>17.999999999999989</v>
      </c>
    </row>
    <row r="14628" spans="1:3" x14ac:dyDescent="0.3">
      <c r="A14628" s="425">
        <v>56266</v>
      </c>
      <c r="B14628" s="12">
        <v>17</v>
      </c>
      <c r="C14628" s="436">
        <v>0.2</v>
      </c>
    </row>
    <row r="14629" spans="1:3" x14ac:dyDescent="0.3">
      <c r="A14629" s="425">
        <v>56267</v>
      </c>
      <c r="B14629" s="12">
        <v>18</v>
      </c>
      <c r="C14629" s="436">
        <v>0.2</v>
      </c>
    </row>
    <row r="14630" spans="1:3" x14ac:dyDescent="0.3">
      <c r="A14630" s="425">
        <v>56268</v>
      </c>
      <c r="B14630" s="12">
        <v>19</v>
      </c>
      <c r="C14630" s="436">
        <v>5.2000000000000011</v>
      </c>
    </row>
    <row r="14631" spans="1:3" x14ac:dyDescent="0.3">
      <c r="A14631" s="425">
        <v>56269</v>
      </c>
      <c r="B14631" s="12">
        <v>20</v>
      </c>
      <c r="C14631" s="436">
        <v>0.2</v>
      </c>
    </row>
    <row r="14632" spans="1:3" x14ac:dyDescent="0.3">
      <c r="A14632" s="425">
        <v>56270</v>
      </c>
      <c r="B14632" s="12">
        <v>21</v>
      </c>
      <c r="C14632" s="436">
        <v>1.4</v>
      </c>
    </row>
    <row r="14633" spans="1:3" x14ac:dyDescent="0.3">
      <c r="A14633" s="425">
        <v>56271</v>
      </c>
      <c r="B14633" s="12">
        <v>22</v>
      </c>
      <c r="C14633" s="436">
        <v>4.4000000000000004</v>
      </c>
    </row>
    <row r="14634" spans="1:3" x14ac:dyDescent="0.3">
      <c r="A14634" s="425">
        <v>56272</v>
      </c>
      <c r="B14634" s="12">
        <v>23</v>
      </c>
      <c r="C14634" s="436">
        <v>0</v>
      </c>
    </row>
    <row r="14635" spans="1:3" x14ac:dyDescent="0.3">
      <c r="A14635" s="425">
        <v>56273</v>
      </c>
      <c r="B14635" s="12">
        <v>24</v>
      </c>
      <c r="C14635" s="436">
        <v>0</v>
      </c>
    </row>
    <row r="14636" spans="1:3" x14ac:dyDescent="0.3">
      <c r="A14636" s="425">
        <v>56274</v>
      </c>
      <c r="B14636" s="12">
        <v>25</v>
      </c>
      <c r="C14636" s="436">
        <v>0</v>
      </c>
    </row>
    <row r="14637" spans="1:3" x14ac:dyDescent="0.3">
      <c r="A14637" s="425">
        <v>56275</v>
      </c>
      <c r="B14637" s="12">
        <v>26</v>
      </c>
      <c r="C14637" s="436">
        <v>0</v>
      </c>
    </row>
    <row r="14638" spans="1:3" x14ac:dyDescent="0.3">
      <c r="A14638" s="425">
        <v>56276</v>
      </c>
      <c r="B14638" s="12">
        <v>27</v>
      </c>
      <c r="C14638" s="436">
        <v>0</v>
      </c>
    </row>
    <row r="14639" spans="1:3" x14ac:dyDescent="0.3">
      <c r="A14639" s="425">
        <v>56277</v>
      </c>
      <c r="B14639" s="12">
        <v>28</v>
      </c>
      <c r="C14639" s="436">
        <v>12</v>
      </c>
    </row>
    <row r="14640" spans="1:3" x14ac:dyDescent="0.3">
      <c r="A14640" s="425">
        <v>56278</v>
      </c>
      <c r="B14640" s="12">
        <v>29</v>
      </c>
      <c r="C14640" s="436">
        <v>24.599999999999994</v>
      </c>
    </row>
    <row r="14641" spans="1:3" x14ac:dyDescent="0.3">
      <c r="A14641" s="425">
        <v>56279</v>
      </c>
      <c r="B14641" s="12">
        <v>30</v>
      </c>
      <c r="C14641" s="436">
        <v>0.2</v>
      </c>
    </row>
    <row r="14642" spans="1:3" x14ac:dyDescent="0.3">
      <c r="A14642" s="425">
        <v>56280</v>
      </c>
      <c r="B14642" s="12">
        <v>31</v>
      </c>
      <c r="C14642" s="436">
        <v>4.6000000000000005</v>
      </c>
    </row>
    <row r="14643" spans="1:3" x14ac:dyDescent="0.3">
      <c r="A14643" s="425">
        <v>56281</v>
      </c>
      <c r="B14643" s="12">
        <v>32</v>
      </c>
      <c r="C14643" s="436">
        <v>1</v>
      </c>
    </row>
    <row r="14644" spans="1:3" x14ac:dyDescent="0.3">
      <c r="A14644" s="425">
        <v>56282</v>
      </c>
      <c r="B14644" s="12">
        <v>33</v>
      </c>
      <c r="C14644" s="436">
        <v>1.7999999999999998</v>
      </c>
    </row>
    <row r="14645" spans="1:3" x14ac:dyDescent="0.3">
      <c r="A14645" s="425">
        <v>56283</v>
      </c>
      <c r="B14645" s="12">
        <v>34</v>
      </c>
      <c r="C14645" s="436">
        <v>13.6</v>
      </c>
    </row>
    <row r="14646" spans="1:3" x14ac:dyDescent="0.3">
      <c r="A14646" s="425">
        <v>56284</v>
      </c>
      <c r="B14646" s="12">
        <v>35</v>
      </c>
      <c r="C14646" s="436">
        <v>9</v>
      </c>
    </row>
    <row r="14647" spans="1:3" x14ac:dyDescent="0.3">
      <c r="A14647" s="425">
        <v>56285</v>
      </c>
      <c r="B14647" s="12">
        <v>36</v>
      </c>
      <c r="C14647" s="436">
        <v>13.199999999999989</v>
      </c>
    </row>
    <row r="14648" spans="1:3" x14ac:dyDescent="0.3">
      <c r="A14648" s="425">
        <v>56286</v>
      </c>
      <c r="B14648" s="12">
        <v>37</v>
      </c>
      <c r="C14648" s="436">
        <v>0.2</v>
      </c>
    </row>
    <row r="14649" spans="1:3" x14ac:dyDescent="0.3">
      <c r="A14649" s="425">
        <v>56287</v>
      </c>
      <c r="B14649" s="12">
        <v>38</v>
      </c>
      <c r="C14649" s="436">
        <v>29.8</v>
      </c>
    </row>
    <row r="14650" spans="1:3" x14ac:dyDescent="0.3">
      <c r="A14650" s="425">
        <v>56288</v>
      </c>
      <c r="B14650" s="12">
        <v>39</v>
      </c>
      <c r="C14650" s="436">
        <v>1.2</v>
      </c>
    </row>
    <row r="14651" spans="1:3" x14ac:dyDescent="0.3">
      <c r="A14651" s="425">
        <v>56289</v>
      </c>
      <c r="B14651" s="12">
        <v>40</v>
      </c>
      <c r="C14651" s="436">
        <v>11.599999999999994</v>
      </c>
    </row>
    <row r="14652" spans="1:3" x14ac:dyDescent="0.3">
      <c r="A14652" s="425">
        <v>56290</v>
      </c>
      <c r="B14652" s="12">
        <v>41</v>
      </c>
      <c r="C14652" s="436">
        <v>3.8000000000000007</v>
      </c>
    </row>
    <row r="14653" spans="1:3" x14ac:dyDescent="0.3">
      <c r="A14653" s="425">
        <v>56291</v>
      </c>
      <c r="B14653" s="12">
        <v>42</v>
      </c>
      <c r="C14653" s="436">
        <v>0.4</v>
      </c>
    </row>
    <row r="14654" spans="1:3" x14ac:dyDescent="0.3">
      <c r="A14654" s="425">
        <v>56292</v>
      </c>
      <c r="B14654" s="12">
        <v>43</v>
      </c>
      <c r="C14654" s="436">
        <v>0.4</v>
      </c>
    </row>
    <row r="14655" spans="1:3" x14ac:dyDescent="0.3">
      <c r="A14655" s="425">
        <v>56293</v>
      </c>
      <c r="B14655" s="12">
        <v>44</v>
      </c>
      <c r="C14655" s="436">
        <v>35.40000000000002</v>
      </c>
    </row>
    <row r="14656" spans="1:3" x14ac:dyDescent="0.3">
      <c r="A14656" s="425">
        <v>56294</v>
      </c>
      <c r="B14656" s="12">
        <v>45</v>
      </c>
      <c r="C14656" s="436">
        <v>1</v>
      </c>
    </row>
    <row r="14657" spans="1:3" x14ac:dyDescent="0.3">
      <c r="A14657" s="425">
        <v>56295</v>
      </c>
      <c r="B14657" s="12">
        <v>46</v>
      </c>
      <c r="C14657" s="436">
        <v>7.8000000000000016</v>
      </c>
    </row>
    <row r="14658" spans="1:3" x14ac:dyDescent="0.3">
      <c r="A14658" s="425">
        <v>56296</v>
      </c>
      <c r="B14658" s="12">
        <v>47</v>
      </c>
      <c r="C14658" s="436">
        <v>4.6000000000000014</v>
      </c>
    </row>
    <row r="14659" spans="1:3" x14ac:dyDescent="0.3">
      <c r="A14659" s="425">
        <v>56297</v>
      </c>
      <c r="B14659" s="12">
        <v>48</v>
      </c>
      <c r="C14659" s="436">
        <v>0</v>
      </c>
    </row>
    <row r="14660" spans="1:3" x14ac:dyDescent="0.3">
      <c r="A14660" s="425">
        <v>56298</v>
      </c>
      <c r="B14660" s="12">
        <v>49</v>
      </c>
      <c r="C14660" s="436">
        <v>0.2</v>
      </c>
    </row>
    <row r="14661" spans="1:3" x14ac:dyDescent="0.3">
      <c r="A14661" s="425">
        <v>56299</v>
      </c>
      <c r="B14661" s="12">
        <v>50</v>
      </c>
      <c r="C14661" s="436">
        <v>0.2</v>
      </c>
    </row>
    <row r="14662" spans="1:3" x14ac:dyDescent="0.3">
      <c r="A14662" s="425">
        <v>56300</v>
      </c>
      <c r="B14662" s="12">
        <v>51</v>
      </c>
      <c r="C14662" s="436">
        <v>64.400000000000034</v>
      </c>
    </row>
    <row r="14663" spans="1:3" x14ac:dyDescent="0.3">
      <c r="A14663" s="425">
        <v>56301</v>
      </c>
      <c r="B14663" s="12">
        <v>52</v>
      </c>
      <c r="C14663" s="436">
        <v>0.2</v>
      </c>
    </row>
    <row r="14664" spans="1:3" x14ac:dyDescent="0.3">
      <c r="A14664" s="425">
        <v>56302</v>
      </c>
      <c r="B14664" s="12">
        <v>53</v>
      </c>
      <c r="C14664" s="436">
        <v>0</v>
      </c>
    </row>
    <row r="14665" spans="1:3" x14ac:dyDescent="0.3">
      <c r="A14665" s="425">
        <v>56303</v>
      </c>
      <c r="B14665" s="12">
        <v>54</v>
      </c>
      <c r="C14665" s="436">
        <v>0</v>
      </c>
    </row>
    <row r="14666" spans="1:3" x14ac:dyDescent="0.3">
      <c r="A14666" s="425">
        <v>56304</v>
      </c>
      <c r="B14666" s="12">
        <v>55</v>
      </c>
      <c r="C14666" s="436">
        <v>0</v>
      </c>
    </row>
    <row r="14667" spans="1:3" x14ac:dyDescent="0.3">
      <c r="A14667" s="425">
        <v>56305</v>
      </c>
      <c r="B14667" s="12">
        <v>56</v>
      </c>
      <c r="C14667" s="436">
        <v>0</v>
      </c>
    </row>
    <row r="14668" spans="1:3" x14ac:dyDescent="0.3">
      <c r="A14668" s="425">
        <v>56306</v>
      </c>
      <c r="B14668" s="12">
        <v>57</v>
      </c>
      <c r="C14668" s="436">
        <v>0</v>
      </c>
    </row>
    <row r="14669" spans="1:3" x14ac:dyDescent="0.3">
      <c r="A14669" s="425">
        <v>56307</v>
      </c>
      <c r="B14669" s="12">
        <v>58</v>
      </c>
      <c r="C14669" s="436">
        <v>0</v>
      </c>
    </row>
    <row r="14670" spans="1:3" x14ac:dyDescent="0.3">
      <c r="A14670" s="425">
        <v>56308</v>
      </c>
      <c r="B14670" s="12">
        <v>59</v>
      </c>
      <c r="C14670" s="436">
        <v>0</v>
      </c>
    </row>
    <row r="14671" spans="1:3" x14ac:dyDescent="0.3">
      <c r="A14671" s="425">
        <v>56309</v>
      </c>
      <c r="B14671" s="12">
        <v>60</v>
      </c>
      <c r="C14671" s="436">
        <v>17.2</v>
      </c>
    </row>
    <row r="14672" spans="1:3" x14ac:dyDescent="0.3">
      <c r="A14672" s="425">
        <v>56310</v>
      </c>
      <c r="B14672" s="12">
        <v>61</v>
      </c>
      <c r="C14672" s="436">
        <v>15.875999999999999</v>
      </c>
    </row>
    <row r="14673" spans="1:3" x14ac:dyDescent="0.3">
      <c r="A14673" s="425">
        <v>56311</v>
      </c>
      <c r="B14673" s="12">
        <v>62</v>
      </c>
      <c r="C14673" s="436">
        <v>60.564</v>
      </c>
    </row>
    <row r="14674" spans="1:3" x14ac:dyDescent="0.3">
      <c r="A14674" s="425">
        <v>56312</v>
      </c>
      <c r="B14674" s="12">
        <v>63</v>
      </c>
      <c r="C14674" s="436">
        <v>14.504</v>
      </c>
    </row>
    <row r="14675" spans="1:3" x14ac:dyDescent="0.3">
      <c r="A14675" s="425">
        <v>56313</v>
      </c>
      <c r="B14675" s="12">
        <v>64</v>
      </c>
      <c r="C14675" s="436">
        <v>0.49</v>
      </c>
    </row>
    <row r="14676" spans="1:3" x14ac:dyDescent="0.3">
      <c r="A14676" s="425">
        <v>56314</v>
      </c>
      <c r="B14676" s="12">
        <v>65</v>
      </c>
      <c r="C14676" s="436">
        <v>2.94</v>
      </c>
    </row>
    <row r="14677" spans="1:3" x14ac:dyDescent="0.3">
      <c r="A14677" s="425">
        <v>56315</v>
      </c>
      <c r="B14677" s="12">
        <v>66</v>
      </c>
      <c r="C14677" s="436">
        <v>33.800000000000004</v>
      </c>
    </row>
    <row r="14678" spans="1:3" x14ac:dyDescent="0.3">
      <c r="A14678" s="425">
        <v>56316</v>
      </c>
      <c r="B14678" s="12">
        <v>67</v>
      </c>
      <c r="C14678" s="436">
        <v>5.7999999999999989</v>
      </c>
    </row>
    <row r="14679" spans="1:3" x14ac:dyDescent="0.3">
      <c r="A14679" s="425">
        <v>56317</v>
      </c>
      <c r="B14679" s="12">
        <v>68</v>
      </c>
      <c r="C14679" s="436">
        <v>8.4</v>
      </c>
    </row>
    <row r="14680" spans="1:3" x14ac:dyDescent="0.3">
      <c r="A14680" s="425">
        <v>56318</v>
      </c>
      <c r="B14680" s="12">
        <v>69</v>
      </c>
      <c r="C14680" s="436">
        <v>0.60000000000000009</v>
      </c>
    </row>
    <row r="14681" spans="1:3" x14ac:dyDescent="0.3">
      <c r="A14681" s="425">
        <v>56319</v>
      </c>
      <c r="B14681" s="12">
        <v>70</v>
      </c>
      <c r="C14681" s="436">
        <v>4.8000000000000007</v>
      </c>
    </row>
    <row r="14682" spans="1:3" x14ac:dyDescent="0.3">
      <c r="A14682" s="425">
        <v>56320</v>
      </c>
      <c r="B14682" s="12">
        <v>71</v>
      </c>
      <c r="C14682" s="436">
        <v>4.6000000000000005</v>
      </c>
    </row>
    <row r="14683" spans="1:3" x14ac:dyDescent="0.3">
      <c r="A14683" s="425">
        <v>56321</v>
      </c>
      <c r="B14683" s="12">
        <v>72</v>
      </c>
      <c r="C14683" s="436">
        <v>35</v>
      </c>
    </row>
    <row r="14684" spans="1:3" x14ac:dyDescent="0.3">
      <c r="A14684" s="425">
        <v>56322</v>
      </c>
      <c r="B14684" s="12">
        <v>73</v>
      </c>
      <c r="C14684" s="436">
        <v>1.2</v>
      </c>
    </row>
    <row r="14685" spans="1:3" x14ac:dyDescent="0.3">
      <c r="A14685" s="425">
        <v>56323</v>
      </c>
      <c r="B14685" s="12">
        <v>74</v>
      </c>
      <c r="C14685" s="436">
        <v>0</v>
      </c>
    </row>
    <row r="14686" spans="1:3" x14ac:dyDescent="0.3">
      <c r="A14686" s="425">
        <v>56324</v>
      </c>
      <c r="B14686" s="12">
        <v>75</v>
      </c>
      <c r="C14686" s="436">
        <v>0</v>
      </c>
    </row>
    <row r="14687" spans="1:3" x14ac:dyDescent="0.3">
      <c r="A14687" s="425">
        <v>56325</v>
      </c>
      <c r="B14687" s="12">
        <v>76</v>
      </c>
      <c r="C14687" s="436">
        <v>4.2</v>
      </c>
    </row>
    <row r="14688" spans="1:3" x14ac:dyDescent="0.3">
      <c r="A14688" s="425">
        <v>56326</v>
      </c>
      <c r="B14688" s="12">
        <v>77</v>
      </c>
      <c r="C14688" s="436">
        <v>0.2</v>
      </c>
    </row>
    <row r="14689" spans="1:3" x14ac:dyDescent="0.3">
      <c r="A14689" s="425">
        <v>56327</v>
      </c>
      <c r="B14689" s="12">
        <v>78</v>
      </c>
      <c r="C14689" s="436">
        <v>0</v>
      </c>
    </row>
    <row r="14690" spans="1:3" x14ac:dyDescent="0.3">
      <c r="A14690" s="425">
        <v>56328</v>
      </c>
      <c r="B14690" s="12">
        <v>79</v>
      </c>
      <c r="C14690" s="436">
        <v>27.999999999999996</v>
      </c>
    </row>
    <row r="14691" spans="1:3" x14ac:dyDescent="0.3">
      <c r="A14691" s="425">
        <v>56329</v>
      </c>
      <c r="B14691" s="12">
        <v>80</v>
      </c>
      <c r="C14691" s="436">
        <v>0.4</v>
      </c>
    </row>
    <row r="14692" spans="1:3" x14ac:dyDescent="0.3">
      <c r="A14692" s="425">
        <v>56330</v>
      </c>
      <c r="B14692" s="12">
        <v>81</v>
      </c>
      <c r="C14692" s="436">
        <v>19.399999999999999</v>
      </c>
    </row>
    <row r="14693" spans="1:3" x14ac:dyDescent="0.3">
      <c r="A14693" s="425">
        <v>56331</v>
      </c>
      <c r="B14693" s="12">
        <v>82</v>
      </c>
      <c r="C14693" s="436">
        <v>0</v>
      </c>
    </row>
    <row r="14694" spans="1:3" x14ac:dyDescent="0.3">
      <c r="A14694" s="425">
        <v>56332</v>
      </c>
      <c r="B14694" s="12">
        <v>83</v>
      </c>
      <c r="C14694" s="436">
        <v>11.599999999999998</v>
      </c>
    </row>
    <row r="14695" spans="1:3" x14ac:dyDescent="0.3">
      <c r="A14695" s="425">
        <v>56333</v>
      </c>
      <c r="B14695" s="12">
        <v>84</v>
      </c>
      <c r="C14695" s="436">
        <v>0.2</v>
      </c>
    </row>
    <row r="14696" spans="1:3" x14ac:dyDescent="0.3">
      <c r="A14696" s="425">
        <v>56334</v>
      </c>
      <c r="B14696" s="12">
        <v>85</v>
      </c>
      <c r="C14696" s="436">
        <v>22.200000000000003</v>
      </c>
    </row>
    <row r="14697" spans="1:3" x14ac:dyDescent="0.3">
      <c r="A14697" s="425">
        <v>56335</v>
      </c>
      <c r="B14697" s="12">
        <v>86</v>
      </c>
      <c r="C14697" s="436">
        <v>10.599999999999996</v>
      </c>
    </row>
    <row r="14698" spans="1:3" x14ac:dyDescent="0.3">
      <c r="A14698" s="425">
        <v>56336</v>
      </c>
      <c r="B14698" s="12">
        <v>87</v>
      </c>
      <c r="C14698" s="436">
        <v>8.0000000000000018</v>
      </c>
    </row>
    <row r="14699" spans="1:3" x14ac:dyDescent="0.3">
      <c r="A14699" s="425">
        <v>56337</v>
      </c>
      <c r="B14699" s="12">
        <v>88</v>
      </c>
      <c r="C14699" s="436">
        <v>10.399999999999999</v>
      </c>
    </row>
    <row r="14700" spans="1:3" x14ac:dyDescent="0.3">
      <c r="A14700" s="425">
        <v>56338</v>
      </c>
      <c r="B14700" s="12">
        <v>89</v>
      </c>
      <c r="C14700" s="436">
        <v>0</v>
      </c>
    </row>
    <row r="14701" spans="1:3" x14ac:dyDescent="0.3">
      <c r="A14701" s="425">
        <v>56339</v>
      </c>
      <c r="B14701" s="12">
        <v>90</v>
      </c>
      <c r="C14701" s="436">
        <v>43.000000000000043</v>
      </c>
    </row>
    <row r="14702" spans="1:3" x14ac:dyDescent="0.3">
      <c r="A14702" s="425">
        <v>56340</v>
      </c>
      <c r="B14702" s="12">
        <v>91</v>
      </c>
      <c r="C14702" s="436">
        <v>12.399999999999995</v>
      </c>
    </row>
    <row r="14703" spans="1:3" x14ac:dyDescent="0.3">
      <c r="A14703" s="425">
        <v>56341</v>
      </c>
      <c r="B14703" s="12">
        <v>92</v>
      </c>
      <c r="C14703" s="436">
        <v>7.0000000000000018</v>
      </c>
    </row>
    <row r="14704" spans="1:3" x14ac:dyDescent="0.3">
      <c r="A14704" s="425">
        <v>56342</v>
      </c>
      <c r="B14704" s="12">
        <v>93</v>
      </c>
      <c r="C14704" s="436">
        <v>0.60000000000000009</v>
      </c>
    </row>
    <row r="14705" spans="1:3" x14ac:dyDescent="0.3">
      <c r="A14705" s="425">
        <v>56343</v>
      </c>
      <c r="B14705" s="12">
        <v>94</v>
      </c>
      <c r="C14705" s="436">
        <v>0</v>
      </c>
    </row>
    <row r="14706" spans="1:3" x14ac:dyDescent="0.3">
      <c r="A14706" s="425">
        <v>56344</v>
      </c>
      <c r="B14706" s="12">
        <v>95</v>
      </c>
      <c r="C14706" s="436">
        <v>9.5999999999999979</v>
      </c>
    </row>
    <row r="14707" spans="1:3" x14ac:dyDescent="0.3">
      <c r="A14707" s="425">
        <v>56345</v>
      </c>
      <c r="B14707" s="12">
        <v>96</v>
      </c>
      <c r="C14707" s="436">
        <v>0.8</v>
      </c>
    </row>
    <row r="14708" spans="1:3" x14ac:dyDescent="0.3">
      <c r="A14708" s="425">
        <v>56346</v>
      </c>
      <c r="B14708" s="12">
        <v>97</v>
      </c>
      <c r="C14708" s="436">
        <v>0.4</v>
      </c>
    </row>
    <row r="14709" spans="1:3" x14ac:dyDescent="0.3">
      <c r="A14709" s="425">
        <v>56347</v>
      </c>
      <c r="B14709" s="12">
        <v>98</v>
      </c>
      <c r="C14709" s="436">
        <v>20.399999999999999</v>
      </c>
    </row>
    <row r="14710" spans="1:3" x14ac:dyDescent="0.3">
      <c r="A14710" s="425">
        <v>56348</v>
      </c>
      <c r="B14710" s="12">
        <v>99</v>
      </c>
      <c r="C14710" s="436">
        <v>0.2</v>
      </c>
    </row>
    <row r="14711" spans="1:3" x14ac:dyDescent="0.3">
      <c r="A14711" s="425">
        <v>56349</v>
      </c>
      <c r="B14711" s="12">
        <v>100</v>
      </c>
      <c r="C14711" s="436">
        <v>5.4</v>
      </c>
    </row>
    <row r="14712" spans="1:3" x14ac:dyDescent="0.3">
      <c r="A14712" s="425">
        <v>56350</v>
      </c>
      <c r="B14712" s="12">
        <v>101</v>
      </c>
      <c r="C14712" s="436">
        <v>0.2</v>
      </c>
    </row>
    <row r="14713" spans="1:3" x14ac:dyDescent="0.3">
      <c r="A14713" s="425">
        <v>56351</v>
      </c>
      <c r="B14713" s="12">
        <v>102</v>
      </c>
      <c r="C14713" s="436">
        <v>2.6000000000000005</v>
      </c>
    </row>
    <row r="14714" spans="1:3" x14ac:dyDescent="0.3">
      <c r="A14714" s="425">
        <v>56352</v>
      </c>
      <c r="B14714" s="12">
        <v>103</v>
      </c>
      <c r="C14714" s="436">
        <v>23.8</v>
      </c>
    </row>
    <row r="14715" spans="1:3" x14ac:dyDescent="0.3">
      <c r="A14715" s="425">
        <v>56353</v>
      </c>
      <c r="B14715" s="12">
        <v>104</v>
      </c>
      <c r="C14715" s="436">
        <v>1</v>
      </c>
    </row>
    <row r="14716" spans="1:3" x14ac:dyDescent="0.3">
      <c r="A14716" s="425">
        <v>56354</v>
      </c>
      <c r="B14716" s="12">
        <v>105</v>
      </c>
      <c r="C14716" s="436">
        <v>5.0000000000000009</v>
      </c>
    </row>
    <row r="14717" spans="1:3" x14ac:dyDescent="0.3">
      <c r="A14717" s="425">
        <v>56355</v>
      </c>
      <c r="B14717" s="12">
        <v>106</v>
      </c>
      <c r="C14717" s="436">
        <v>9.9999999999999982</v>
      </c>
    </row>
    <row r="14718" spans="1:3" x14ac:dyDescent="0.3">
      <c r="A14718" s="425">
        <v>56356</v>
      </c>
      <c r="B14718" s="12">
        <v>107</v>
      </c>
      <c r="C14718" s="436">
        <v>0</v>
      </c>
    </row>
    <row r="14719" spans="1:3" x14ac:dyDescent="0.3">
      <c r="A14719" s="425">
        <v>56357</v>
      </c>
      <c r="B14719" s="12">
        <v>108</v>
      </c>
      <c r="C14719" s="436">
        <v>10.399999999999995</v>
      </c>
    </row>
    <row r="14720" spans="1:3" x14ac:dyDescent="0.3">
      <c r="A14720" s="425">
        <v>56358</v>
      </c>
      <c r="B14720" s="12">
        <v>109</v>
      </c>
      <c r="C14720" s="436">
        <v>41</v>
      </c>
    </row>
    <row r="14721" spans="1:3" x14ac:dyDescent="0.3">
      <c r="A14721" s="425">
        <v>56359</v>
      </c>
      <c r="B14721" s="12">
        <v>110</v>
      </c>
      <c r="C14721" s="436">
        <v>16</v>
      </c>
    </row>
    <row r="14722" spans="1:3" x14ac:dyDescent="0.3">
      <c r="A14722" s="425">
        <v>56360</v>
      </c>
      <c r="B14722" s="12">
        <v>111</v>
      </c>
      <c r="C14722" s="436">
        <v>16.599999999999994</v>
      </c>
    </row>
    <row r="14723" spans="1:3" x14ac:dyDescent="0.3">
      <c r="A14723" s="425">
        <v>56361</v>
      </c>
      <c r="B14723" s="12">
        <v>112</v>
      </c>
      <c r="C14723" s="436">
        <v>1.4</v>
      </c>
    </row>
    <row r="14724" spans="1:3" x14ac:dyDescent="0.3">
      <c r="A14724" s="425">
        <v>56362</v>
      </c>
      <c r="B14724" s="12">
        <v>113</v>
      </c>
      <c r="C14724" s="436">
        <v>0.2</v>
      </c>
    </row>
    <row r="14725" spans="1:3" x14ac:dyDescent="0.3">
      <c r="A14725" s="425">
        <v>56363</v>
      </c>
      <c r="B14725" s="12">
        <v>114</v>
      </c>
      <c r="C14725" s="436">
        <v>7.2000000000000011</v>
      </c>
    </row>
    <row r="14726" spans="1:3" x14ac:dyDescent="0.3">
      <c r="A14726" s="425">
        <v>56364</v>
      </c>
      <c r="B14726" s="12">
        <v>115</v>
      </c>
      <c r="C14726" s="436">
        <v>3.6000000000000005</v>
      </c>
    </row>
    <row r="14727" spans="1:3" x14ac:dyDescent="0.3">
      <c r="A14727" s="425">
        <v>56365</v>
      </c>
      <c r="B14727" s="12">
        <v>116</v>
      </c>
      <c r="C14727" s="436">
        <v>0</v>
      </c>
    </row>
    <row r="14728" spans="1:3" x14ac:dyDescent="0.3">
      <c r="A14728" s="425">
        <v>56366</v>
      </c>
      <c r="B14728" s="12">
        <v>117</v>
      </c>
      <c r="C14728" s="436">
        <v>63.400000000000006</v>
      </c>
    </row>
    <row r="14729" spans="1:3" x14ac:dyDescent="0.3">
      <c r="A14729" s="425">
        <v>56367</v>
      </c>
      <c r="B14729" s="12">
        <v>118</v>
      </c>
      <c r="C14729" s="436">
        <v>52.4</v>
      </c>
    </row>
    <row r="14730" spans="1:3" x14ac:dyDescent="0.3">
      <c r="A14730" s="425">
        <v>56368</v>
      </c>
      <c r="B14730" s="12">
        <v>119</v>
      </c>
      <c r="C14730" s="436">
        <v>15.400000000000002</v>
      </c>
    </row>
    <row r="14731" spans="1:3" x14ac:dyDescent="0.3">
      <c r="A14731" s="425">
        <v>56369</v>
      </c>
      <c r="B14731" s="12">
        <v>120</v>
      </c>
      <c r="C14731" s="436">
        <v>7.8000000000000025</v>
      </c>
    </row>
    <row r="14732" spans="1:3" x14ac:dyDescent="0.3">
      <c r="A14732" s="425">
        <v>56370</v>
      </c>
      <c r="B14732" s="12">
        <v>121</v>
      </c>
      <c r="C14732" s="436">
        <v>0</v>
      </c>
    </row>
    <row r="14733" spans="1:3" x14ac:dyDescent="0.3">
      <c r="A14733" s="425">
        <v>56371</v>
      </c>
      <c r="B14733" s="12">
        <v>122</v>
      </c>
      <c r="C14733" s="436">
        <v>0.2</v>
      </c>
    </row>
    <row r="14734" spans="1:3" x14ac:dyDescent="0.3">
      <c r="A14734" s="425">
        <v>56372</v>
      </c>
      <c r="B14734" s="12">
        <v>123</v>
      </c>
      <c r="C14734" s="436">
        <v>2.6</v>
      </c>
    </row>
    <row r="14735" spans="1:3" x14ac:dyDescent="0.3">
      <c r="A14735" s="425">
        <v>56373</v>
      </c>
      <c r="B14735" s="12">
        <v>124</v>
      </c>
      <c r="C14735" s="436">
        <v>0.2</v>
      </c>
    </row>
    <row r="14736" spans="1:3" x14ac:dyDescent="0.3">
      <c r="A14736" s="425">
        <v>56374</v>
      </c>
      <c r="B14736" s="12">
        <v>125</v>
      </c>
      <c r="C14736" s="436">
        <v>0.2</v>
      </c>
    </row>
    <row r="14737" spans="1:3" x14ac:dyDescent="0.3">
      <c r="A14737" s="425">
        <v>56375</v>
      </c>
      <c r="B14737" s="12">
        <v>126</v>
      </c>
      <c r="C14737" s="436">
        <v>13.599999999999998</v>
      </c>
    </row>
    <row r="14738" spans="1:3" x14ac:dyDescent="0.3">
      <c r="A14738" s="425">
        <v>56376</v>
      </c>
      <c r="B14738" s="12">
        <v>127</v>
      </c>
      <c r="C14738" s="436">
        <v>0</v>
      </c>
    </row>
    <row r="14739" spans="1:3" x14ac:dyDescent="0.3">
      <c r="A14739" s="425">
        <v>56377</v>
      </c>
      <c r="B14739" s="12">
        <v>128</v>
      </c>
      <c r="C14739" s="436">
        <v>0</v>
      </c>
    </row>
    <row r="14740" spans="1:3" x14ac:dyDescent="0.3">
      <c r="A14740" s="425">
        <v>56378</v>
      </c>
      <c r="B14740" s="12">
        <v>129</v>
      </c>
      <c r="C14740" s="436">
        <v>2</v>
      </c>
    </row>
    <row r="14741" spans="1:3" x14ac:dyDescent="0.3">
      <c r="A14741" s="425">
        <v>56379</v>
      </c>
      <c r="B14741" s="12">
        <v>130</v>
      </c>
      <c r="C14741" s="436">
        <v>15.599999999999998</v>
      </c>
    </row>
    <row r="14742" spans="1:3" x14ac:dyDescent="0.3">
      <c r="A14742" s="425">
        <v>56380</v>
      </c>
      <c r="B14742" s="12">
        <v>131</v>
      </c>
      <c r="C14742" s="436">
        <v>0.2</v>
      </c>
    </row>
    <row r="14743" spans="1:3" x14ac:dyDescent="0.3">
      <c r="A14743" s="425">
        <v>56381</v>
      </c>
      <c r="B14743" s="12">
        <v>132</v>
      </c>
      <c r="C14743" s="436">
        <v>0.4</v>
      </c>
    </row>
    <row r="14744" spans="1:3" x14ac:dyDescent="0.3">
      <c r="A14744" s="425">
        <v>56382</v>
      </c>
      <c r="B14744" s="12">
        <v>133</v>
      </c>
      <c r="C14744" s="436">
        <v>9.2000000000000011</v>
      </c>
    </row>
    <row r="14745" spans="1:3" x14ac:dyDescent="0.3">
      <c r="A14745" s="425">
        <v>56383</v>
      </c>
      <c r="B14745" s="12">
        <v>134</v>
      </c>
      <c r="C14745" s="436">
        <v>0</v>
      </c>
    </row>
    <row r="14746" spans="1:3" x14ac:dyDescent="0.3">
      <c r="A14746" s="425">
        <v>56384</v>
      </c>
      <c r="B14746" s="12">
        <v>135</v>
      </c>
      <c r="C14746" s="436">
        <v>69.58</v>
      </c>
    </row>
    <row r="14747" spans="1:3" x14ac:dyDescent="0.3">
      <c r="A14747" s="425">
        <v>56385</v>
      </c>
      <c r="B14747" s="12">
        <v>136</v>
      </c>
      <c r="C14747" s="436">
        <v>0</v>
      </c>
    </row>
    <row r="14748" spans="1:3" x14ac:dyDescent="0.3">
      <c r="A14748" s="425">
        <v>56386</v>
      </c>
      <c r="B14748" s="12">
        <v>137</v>
      </c>
      <c r="C14748" s="436">
        <v>0</v>
      </c>
    </row>
    <row r="14749" spans="1:3" x14ac:dyDescent="0.3">
      <c r="A14749" s="425">
        <v>56387</v>
      </c>
      <c r="B14749" s="12">
        <v>138</v>
      </c>
      <c r="C14749" s="436">
        <v>2.25</v>
      </c>
    </row>
    <row r="14750" spans="1:3" x14ac:dyDescent="0.3">
      <c r="A14750" s="425">
        <v>56388</v>
      </c>
      <c r="B14750" s="12">
        <v>139</v>
      </c>
      <c r="C14750" s="436">
        <v>0</v>
      </c>
    </row>
    <row r="14751" spans="1:3" x14ac:dyDescent="0.3">
      <c r="A14751" s="425">
        <v>56389</v>
      </c>
      <c r="B14751" s="12">
        <v>140</v>
      </c>
      <c r="C14751" s="436">
        <v>0</v>
      </c>
    </row>
    <row r="14752" spans="1:3" x14ac:dyDescent="0.3">
      <c r="A14752" s="425">
        <v>56390</v>
      </c>
      <c r="B14752" s="12">
        <v>141</v>
      </c>
      <c r="C14752" s="436">
        <v>0.1</v>
      </c>
    </row>
    <row r="14753" spans="1:3" x14ac:dyDescent="0.3">
      <c r="A14753" s="425">
        <v>56391</v>
      </c>
      <c r="B14753" s="12">
        <v>142</v>
      </c>
      <c r="C14753" s="436">
        <v>2.5714285714285712</v>
      </c>
    </row>
    <row r="14754" spans="1:3" x14ac:dyDescent="0.3">
      <c r="A14754" s="425">
        <v>56392</v>
      </c>
      <c r="B14754" s="12">
        <v>143</v>
      </c>
      <c r="C14754" s="436">
        <v>0.2</v>
      </c>
    </row>
    <row r="14755" spans="1:3" x14ac:dyDescent="0.3">
      <c r="A14755" s="425">
        <v>56393</v>
      </c>
      <c r="B14755" s="12">
        <v>144</v>
      </c>
      <c r="C14755" s="436">
        <v>2</v>
      </c>
    </row>
    <row r="14756" spans="1:3" x14ac:dyDescent="0.3">
      <c r="A14756" s="425">
        <v>56394</v>
      </c>
      <c r="B14756" s="12">
        <v>145</v>
      </c>
      <c r="C14756" s="436">
        <v>0.8</v>
      </c>
    </row>
    <row r="14757" spans="1:3" x14ac:dyDescent="0.3">
      <c r="A14757" s="425">
        <v>56395</v>
      </c>
      <c r="B14757" s="12">
        <v>146</v>
      </c>
      <c r="C14757" s="436">
        <v>22.200000000000003</v>
      </c>
    </row>
    <row r="14758" spans="1:3" x14ac:dyDescent="0.3">
      <c r="A14758" s="425">
        <v>56396</v>
      </c>
      <c r="B14758" s="12">
        <v>147</v>
      </c>
      <c r="C14758" s="436">
        <v>36.4</v>
      </c>
    </row>
    <row r="14759" spans="1:3" x14ac:dyDescent="0.3">
      <c r="A14759" s="425">
        <v>56397</v>
      </c>
      <c r="B14759" s="12">
        <v>148</v>
      </c>
      <c r="C14759" s="436">
        <v>9.9999999999999982</v>
      </c>
    </row>
    <row r="14760" spans="1:3" x14ac:dyDescent="0.3">
      <c r="A14760" s="425">
        <v>56398</v>
      </c>
      <c r="B14760" s="12">
        <v>149</v>
      </c>
      <c r="C14760" s="436">
        <v>10.6</v>
      </c>
    </row>
    <row r="14761" spans="1:3" x14ac:dyDescent="0.3">
      <c r="A14761" s="425">
        <v>56399</v>
      </c>
      <c r="B14761" s="12">
        <v>150</v>
      </c>
      <c r="C14761" s="436">
        <v>2.4</v>
      </c>
    </row>
    <row r="14762" spans="1:3" x14ac:dyDescent="0.3">
      <c r="A14762" s="425">
        <v>56400</v>
      </c>
      <c r="B14762" s="12">
        <v>151</v>
      </c>
      <c r="C14762" s="436">
        <v>10.399999999999997</v>
      </c>
    </row>
    <row r="14763" spans="1:3" x14ac:dyDescent="0.3">
      <c r="A14763" s="425">
        <v>56401</v>
      </c>
      <c r="B14763" s="12">
        <v>152</v>
      </c>
      <c r="C14763" s="436">
        <v>3.2</v>
      </c>
    </row>
    <row r="14764" spans="1:3" x14ac:dyDescent="0.3">
      <c r="A14764" s="425">
        <v>56402</v>
      </c>
      <c r="B14764" s="12">
        <v>153</v>
      </c>
      <c r="C14764" s="436">
        <v>25.799999999999997</v>
      </c>
    </row>
    <row r="14765" spans="1:3" x14ac:dyDescent="0.3">
      <c r="A14765" s="425">
        <v>56403</v>
      </c>
      <c r="B14765" s="12">
        <v>154</v>
      </c>
      <c r="C14765" s="436">
        <v>9.8000000000000007</v>
      </c>
    </row>
    <row r="14766" spans="1:3" x14ac:dyDescent="0.3">
      <c r="A14766" s="425">
        <v>56404</v>
      </c>
      <c r="B14766" s="12">
        <v>155</v>
      </c>
      <c r="C14766" s="436">
        <v>5.2000000000000011</v>
      </c>
    </row>
    <row r="14767" spans="1:3" x14ac:dyDescent="0.3">
      <c r="A14767" s="425">
        <v>56405</v>
      </c>
      <c r="B14767" s="12">
        <v>156</v>
      </c>
      <c r="C14767" s="436">
        <v>0</v>
      </c>
    </row>
    <row r="14768" spans="1:3" x14ac:dyDescent="0.3">
      <c r="A14768" s="425">
        <v>56406</v>
      </c>
      <c r="B14768" s="12">
        <v>157</v>
      </c>
      <c r="C14768" s="436">
        <v>8.1999999999999993</v>
      </c>
    </row>
    <row r="14769" spans="1:3" x14ac:dyDescent="0.3">
      <c r="A14769" s="425">
        <v>56407</v>
      </c>
      <c r="B14769" s="12">
        <v>158</v>
      </c>
      <c r="C14769" s="436">
        <v>4.0000000000000009</v>
      </c>
    </row>
    <row r="14770" spans="1:3" x14ac:dyDescent="0.3">
      <c r="A14770" s="425">
        <v>56408</v>
      </c>
      <c r="B14770" s="12">
        <v>159</v>
      </c>
      <c r="C14770" s="436">
        <v>7.2000000000000028</v>
      </c>
    </row>
    <row r="14771" spans="1:3" x14ac:dyDescent="0.3">
      <c r="A14771" s="425">
        <v>56409</v>
      </c>
      <c r="B14771" s="12">
        <v>160</v>
      </c>
      <c r="C14771" s="436">
        <v>10.999999999999998</v>
      </c>
    </row>
    <row r="14772" spans="1:3" x14ac:dyDescent="0.3">
      <c r="A14772" s="425">
        <v>56410</v>
      </c>
      <c r="B14772" s="12">
        <v>161</v>
      </c>
      <c r="C14772" s="436">
        <v>0</v>
      </c>
    </row>
    <row r="14773" spans="1:3" x14ac:dyDescent="0.3">
      <c r="A14773" s="425">
        <v>56411</v>
      </c>
      <c r="B14773" s="12">
        <v>162</v>
      </c>
      <c r="C14773" s="436">
        <v>5.8000000000000016</v>
      </c>
    </row>
    <row r="14774" spans="1:3" x14ac:dyDescent="0.3">
      <c r="A14774" s="425">
        <v>56412</v>
      </c>
      <c r="B14774" s="12">
        <v>163</v>
      </c>
      <c r="C14774" s="436">
        <v>20.999999999999996</v>
      </c>
    </row>
    <row r="14775" spans="1:3" x14ac:dyDescent="0.3">
      <c r="A14775" s="425">
        <v>56413</v>
      </c>
      <c r="B14775" s="12">
        <v>164</v>
      </c>
      <c r="C14775" s="436">
        <v>1.4</v>
      </c>
    </row>
    <row r="14776" spans="1:3" x14ac:dyDescent="0.3">
      <c r="A14776" s="425">
        <v>56414</v>
      </c>
      <c r="B14776" s="12">
        <v>165</v>
      </c>
      <c r="C14776" s="436">
        <v>21.800000000000004</v>
      </c>
    </row>
    <row r="14777" spans="1:3" x14ac:dyDescent="0.3">
      <c r="A14777" s="425">
        <v>56415</v>
      </c>
      <c r="B14777" s="12">
        <v>166</v>
      </c>
      <c r="C14777" s="436">
        <v>3.8000000000000007</v>
      </c>
    </row>
    <row r="14778" spans="1:3" x14ac:dyDescent="0.3">
      <c r="A14778" s="425">
        <v>56416</v>
      </c>
      <c r="B14778" s="12">
        <v>167</v>
      </c>
      <c r="C14778" s="436">
        <v>0</v>
      </c>
    </row>
    <row r="14779" spans="1:3" x14ac:dyDescent="0.3">
      <c r="A14779" s="425">
        <v>56417</v>
      </c>
      <c r="B14779" s="12">
        <v>168</v>
      </c>
      <c r="C14779" s="436">
        <v>52.2</v>
      </c>
    </row>
    <row r="14780" spans="1:3" x14ac:dyDescent="0.3">
      <c r="A14780" s="425">
        <v>56418</v>
      </c>
      <c r="B14780" s="12">
        <v>169</v>
      </c>
      <c r="C14780" s="436">
        <v>2.1999999999999997</v>
      </c>
    </row>
    <row r="14781" spans="1:3" x14ac:dyDescent="0.3">
      <c r="A14781" s="425">
        <v>56419</v>
      </c>
      <c r="B14781" s="12">
        <v>170</v>
      </c>
      <c r="C14781" s="436">
        <v>11</v>
      </c>
    </row>
    <row r="14782" spans="1:3" x14ac:dyDescent="0.3">
      <c r="A14782" s="425">
        <v>56420</v>
      </c>
      <c r="B14782" s="12">
        <v>171</v>
      </c>
      <c r="C14782" s="436">
        <v>44.000000000000092</v>
      </c>
    </row>
    <row r="14783" spans="1:3" x14ac:dyDescent="0.3">
      <c r="A14783" s="425">
        <v>56421</v>
      </c>
      <c r="B14783" s="12">
        <v>172</v>
      </c>
      <c r="C14783" s="436">
        <v>1.8</v>
      </c>
    </row>
    <row r="14784" spans="1:3" x14ac:dyDescent="0.3">
      <c r="A14784" s="425">
        <v>56422</v>
      </c>
      <c r="B14784" s="12">
        <v>173</v>
      </c>
      <c r="C14784" s="436">
        <v>0.2</v>
      </c>
    </row>
    <row r="14785" spans="1:3" x14ac:dyDescent="0.3">
      <c r="A14785" s="425">
        <v>56423</v>
      </c>
      <c r="B14785" s="12">
        <v>174</v>
      </c>
      <c r="C14785" s="436">
        <v>42.400000000000034</v>
      </c>
    </row>
    <row r="14786" spans="1:3" x14ac:dyDescent="0.3">
      <c r="A14786" s="425">
        <v>56424</v>
      </c>
      <c r="B14786" s="12">
        <v>175</v>
      </c>
      <c r="C14786" s="436">
        <v>0.2</v>
      </c>
    </row>
    <row r="14787" spans="1:3" x14ac:dyDescent="0.3">
      <c r="A14787" s="425">
        <v>56425</v>
      </c>
      <c r="B14787" s="12">
        <v>176</v>
      </c>
      <c r="C14787" s="436">
        <v>0</v>
      </c>
    </row>
    <row r="14788" spans="1:3" x14ac:dyDescent="0.3">
      <c r="A14788" s="425">
        <v>56426</v>
      </c>
      <c r="B14788" s="12">
        <v>177</v>
      </c>
      <c r="C14788" s="436">
        <v>0</v>
      </c>
    </row>
    <row r="14789" spans="1:3" x14ac:dyDescent="0.3">
      <c r="A14789" s="425">
        <v>56427</v>
      </c>
      <c r="B14789" s="12">
        <v>178</v>
      </c>
      <c r="C14789" s="436">
        <v>0.2</v>
      </c>
    </row>
    <row r="14790" spans="1:3" x14ac:dyDescent="0.3">
      <c r="A14790" s="425">
        <v>56428</v>
      </c>
      <c r="B14790" s="12">
        <v>179</v>
      </c>
      <c r="C14790" s="436">
        <v>8.2000000000000028</v>
      </c>
    </row>
    <row r="14791" spans="1:3" x14ac:dyDescent="0.3">
      <c r="A14791" s="425">
        <v>56429</v>
      </c>
      <c r="B14791" s="12">
        <v>180</v>
      </c>
      <c r="C14791" s="436">
        <v>11.199999999999998</v>
      </c>
    </row>
    <row r="14792" spans="1:3" x14ac:dyDescent="0.3">
      <c r="A14792" s="425">
        <v>56430</v>
      </c>
      <c r="B14792" s="12">
        <v>181</v>
      </c>
      <c r="C14792" s="436">
        <v>0</v>
      </c>
    </row>
    <row r="14793" spans="1:3" x14ac:dyDescent="0.3">
      <c r="A14793" s="425">
        <v>56431</v>
      </c>
      <c r="B14793" s="12">
        <v>182</v>
      </c>
      <c r="C14793" s="436">
        <v>4.0000000000000009</v>
      </c>
    </row>
    <row r="14794" spans="1:3" x14ac:dyDescent="0.3">
      <c r="A14794" s="425">
        <v>56432</v>
      </c>
      <c r="B14794" s="12">
        <v>183</v>
      </c>
      <c r="C14794" s="436">
        <v>0.8</v>
      </c>
    </row>
    <row r="14795" spans="1:3" x14ac:dyDescent="0.3">
      <c r="A14795" s="425">
        <v>56433</v>
      </c>
      <c r="B14795" s="12">
        <v>184</v>
      </c>
      <c r="C14795" s="436">
        <v>0</v>
      </c>
    </row>
    <row r="14796" spans="1:3" x14ac:dyDescent="0.3">
      <c r="A14796" s="425">
        <v>56434</v>
      </c>
      <c r="B14796" s="12">
        <v>185</v>
      </c>
      <c r="C14796" s="436">
        <v>1.7999999999999998</v>
      </c>
    </row>
    <row r="14797" spans="1:3" x14ac:dyDescent="0.3">
      <c r="A14797" s="425">
        <v>56435</v>
      </c>
      <c r="B14797" s="12">
        <v>186</v>
      </c>
      <c r="C14797" s="436">
        <v>0.2</v>
      </c>
    </row>
    <row r="14798" spans="1:3" x14ac:dyDescent="0.3">
      <c r="A14798" s="425">
        <v>56436</v>
      </c>
      <c r="B14798" s="12">
        <v>187</v>
      </c>
      <c r="C14798" s="436">
        <v>0</v>
      </c>
    </row>
    <row r="14799" spans="1:3" x14ac:dyDescent="0.3">
      <c r="A14799" s="425">
        <v>56437</v>
      </c>
      <c r="B14799" s="12">
        <v>188</v>
      </c>
      <c r="C14799" s="436">
        <v>0</v>
      </c>
    </row>
    <row r="14800" spans="1:3" x14ac:dyDescent="0.3">
      <c r="A14800" s="425">
        <v>56438</v>
      </c>
      <c r="B14800" s="12">
        <v>189</v>
      </c>
      <c r="C14800" s="436">
        <v>2.4000000000000004</v>
      </c>
    </row>
    <row r="14801" spans="1:3" x14ac:dyDescent="0.3">
      <c r="A14801" s="425">
        <v>56439</v>
      </c>
      <c r="B14801" s="12">
        <v>190</v>
      </c>
      <c r="C14801" s="436">
        <v>0</v>
      </c>
    </row>
    <row r="14802" spans="1:3" x14ac:dyDescent="0.3">
      <c r="A14802" s="425">
        <v>56440</v>
      </c>
      <c r="B14802" s="12">
        <v>191</v>
      </c>
      <c r="C14802" s="436">
        <v>1</v>
      </c>
    </row>
    <row r="14803" spans="1:3" x14ac:dyDescent="0.3">
      <c r="A14803" s="425">
        <v>56441</v>
      </c>
      <c r="B14803" s="12">
        <v>192</v>
      </c>
      <c r="C14803" s="436">
        <v>0.2</v>
      </c>
    </row>
    <row r="14804" spans="1:3" x14ac:dyDescent="0.3">
      <c r="A14804" s="425">
        <v>56442</v>
      </c>
      <c r="B14804" s="12">
        <v>193</v>
      </c>
      <c r="C14804" s="436">
        <v>0</v>
      </c>
    </row>
    <row r="14805" spans="1:3" x14ac:dyDescent="0.3">
      <c r="A14805" s="425">
        <v>56443</v>
      </c>
      <c r="B14805" s="12">
        <v>194</v>
      </c>
      <c r="C14805" s="436">
        <v>1.2</v>
      </c>
    </row>
    <row r="14806" spans="1:3" x14ac:dyDescent="0.3">
      <c r="A14806" s="425">
        <v>56444</v>
      </c>
      <c r="B14806" s="12">
        <v>195</v>
      </c>
      <c r="C14806" s="436">
        <v>0</v>
      </c>
    </row>
    <row r="14807" spans="1:3" x14ac:dyDescent="0.3">
      <c r="A14807" s="425">
        <v>56445</v>
      </c>
      <c r="B14807" s="12">
        <v>196</v>
      </c>
      <c r="C14807" s="436">
        <v>0</v>
      </c>
    </row>
    <row r="14808" spans="1:3" x14ac:dyDescent="0.3">
      <c r="A14808" s="425">
        <v>56446</v>
      </c>
      <c r="B14808" s="12">
        <v>197</v>
      </c>
      <c r="C14808" s="436">
        <v>0.2</v>
      </c>
    </row>
    <row r="14809" spans="1:3" x14ac:dyDescent="0.3">
      <c r="A14809" s="425">
        <v>56447</v>
      </c>
      <c r="B14809" s="12">
        <v>198</v>
      </c>
      <c r="C14809" s="436">
        <v>1.4</v>
      </c>
    </row>
    <row r="14810" spans="1:3" x14ac:dyDescent="0.3">
      <c r="A14810" s="425">
        <v>56448</v>
      </c>
      <c r="B14810" s="12">
        <v>199</v>
      </c>
      <c r="C14810" s="436">
        <v>2</v>
      </c>
    </row>
    <row r="14811" spans="1:3" x14ac:dyDescent="0.3">
      <c r="A14811" s="425">
        <v>56449</v>
      </c>
      <c r="B14811" s="12">
        <v>200</v>
      </c>
      <c r="C14811" s="436">
        <v>0</v>
      </c>
    </row>
    <row r="14812" spans="1:3" x14ac:dyDescent="0.3">
      <c r="A14812" s="425">
        <v>56450</v>
      </c>
      <c r="B14812" s="12">
        <v>201</v>
      </c>
      <c r="C14812" s="436">
        <v>0.4</v>
      </c>
    </row>
    <row r="14813" spans="1:3" x14ac:dyDescent="0.3">
      <c r="A14813" s="425">
        <v>56451</v>
      </c>
      <c r="B14813" s="12">
        <v>202</v>
      </c>
      <c r="C14813" s="436">
        <v>0</v>
      </c>
    </row>
    <row r="14814" spans="1:3" x14ac:dyDescent="0.3">
      <c r="A14814" s="425">
        <v>56452</v>
      </c>
      <c r="B14814" s="12">
        <v>203</v>
      </c>
      <c r="C14814" s="436">
        <v>0</v>
      </c>
    </row>
    <row r="14815" spans="1:3" x14ac:dyDescent="0.3">
      <c r="A14815" s="425">
        <v>56453</v>
      </c>
      <c r="B14815" s="12">
        <v>204</v>
      </c>
      <c r="C14815" s="436">
        <v>16.2</v>
      </c>
    </row>
    <row r="14816" spans="1:3" x14ac:dyDescent="0.3">
      <c r="A14816" s="425">
        <v>56454</v>
      </c>
      <c r="B14816" s="12">
        <v>205</v>
      </c>
      <c r="C14816" s="436">
        <v>0</v>
      </c>
    </row>
    <row r="14817" spans="1:3" x14ac:dyDescent="0.3">
      <c r="A14817" s="425">
        <v>56455</v>
      </c>
      <c r="B14817" s="12">
        <v>206</v>
      </c>
      <c r="C14817" s="436">
        <v>0.2</v>
      </c>
    </row>
    <row r="14818" spans="1:3" x14ac:dyDescent="0.3">
      <c r="A14818" s="425">
        <v>56456</v>
      </c>
      <c r="B14818" s="12">
        <v>207</v>
      </c>
      <c r="C14818" s="436">
        <v>9.6</v>
      </c>
    </row>
    <row r="14819" spans="1:3" x14ac:dyDescent="0.3">
      <c r="A14819" s="425">
        <v>56457</v>
      </c>
      <c r="B14819" s="12">
        <v>208</v>
      </c>
      <c r="C14819" s="436">
        <v>9.8000000000000007</v>
      </c>
    </row>
    <row r="14820" spans="1:3" x14ac:dyDescent="0.3">
      <c r="A14820" s="425">
        <v>56458</v>
      </c>
      <c r="B14820" s="12">
        <v>209</v>
      </c>
      <c r="C14820" s="436">
        <v>0.2</v>
      </c>
    </row>
    <row r="14821" spans="1:3" x14ac:dyDescent="0.3">
      <c r="A14821" s="425">
        <v>56459</v>
      </c>
      <c r="B14821" s="12">
        <v>210</v>
      </c>
      <c r="C14821" s="436">
        <v>67.400000000000006</v>
      </c>
    </row>
    <row r="14822" spans="1:3" x14ac:dyDescent="0.3">
      <c r="A14822" s="425">
        <v>56460</v>
      </c>
      <c r="B14822" s="12">
        <v>211</v>
      </c>
      <c r="C14822" s="436">
        <v>24.399999999999977</v>
      </c>
    </row>
    <row r="14823" spans="1:3" x14ac:dyDescent="0.3">
      <c r="A14823" s="425">
        <v>56461</v>
      </c>
      <c r="B14823" s="12">
        <v>212</v>
      </c>
      <c r="C14823" s="436">
        <v>0</v>
      </c>
    </row>
    <row r="14824" spans="1:3" x14ac:dyDescent="0.3">
      <c r="A14824" s="425">
        <v>56462</v>
      </c>
      <c r="B14824" s="12">
        <v>213</v>
      </c>
      <c r="C14824" s="436">
        <v>0</v>
      </c>
    </row>
    <row r="14825" spans="1:3" x14ac:dyDescent="0.3">
      <c r="A14825" s="425">
        <v>56463</v>
      </c>
      <c r="B14825" s="12">
        <v>214</v>
      </c>
      <c r="C14825" s="436">
        <v>0</v>
      </c>
    </row>
    <row r="14826" spans="1:3" x14ac:dyDescent="0.3">
      <c r="A14826" s="425">
        <v>56464</v>
      </c>
      <c r="B14826" s="12">
        <v>215</v>
      </c>
      <c r="C14826" s="436">
        <v>0</v>
      </c>
    </row>
    <row r="14827" spans="1:3" x14ac:dyDescent="0.3">
      <c r="A14827" s="425">
        <v>56465</v>
      </c>
      <c r="B14827" s="12">
        <v>216</v>
      </c>
      <c r="C14827" s="436">
        <v>2.1999999999999997</v>
      </c>
    </row>
    <row r="14828" spans="1:3" x14ac:dyDescent="0.3">
      <c r="A14828" s="425">
        <v>56466</v>
      </c>
      <c r="B14828" s="12">
        <v>217</v>
      </c>
      <c r="C14828" s="436">
        <v>0</v>
      </c>
    </row>
    <row r="14829" spans="1:3" x14ac:dyDescent="0.3">
      <c r="A14829" s="425">
        <v>56467</v>
      </c>
      <c r="B14829" s="12">
        <v>218</v>
      </c>
      <c r="C14829" s="436">
        <v>0</v>
      </c>
    </row>
    <row r="14830" spans="1:3" x14ac:dyDescent="0.3">
      <c r="A14830" s="425">
        <v>56468</v>
      </c>
      <c r="B14830" s="12">
        <v>219</v>
      </c>
      <c r="C14830" s="436">
        <v>0</v>
      </c>
    </row>
    <row r="14831" spans="1:3" x14ac:dyDescent="0.3">
      <c r="A14831" s="425">
        <v>56469</v>
      </c>
      <c r="B14831" s="12">
        <v>220</v>
      </c>
      <c r="C14831" s="436">
        <v>54.200000000000017</v>
      </c>
    </row>
    <row r="14832" spans="1:3" x14ac:dyDescent="0.3">
      <c r="A14832" s="425">
        <v>56470</v>
      </c>
      <c r="B14832" s="12">
        <v>221</v>
      </c>
      <c r="C14832" s="436">
        <v>2.4</v>
      </c>
    </row>
    <row r="14833" spans="1:3" x14ac:dyDescent="0.3">
      <c r="A14833" s="425">
        <v>56471</v>
      </c>
      <c r="B14833" s="12">
        <v>222</v>
      </c>
      <c r="C14833" s="436">
        <v>0</v>
      </c>
    </row>
    <row r="14834" spans="1:3" x14ac:dyDescent="0.3">
      <c r="A14834" s="425">
        <v>56472</v>
      </c>
      <c r="B14834" s="12">
        <v>223</v>
      </c>
      <c r="C14834" s="436">
        <v>0</v>
      </c>
    </row>
    <row r="14835" spans="1:3" x14ac:dyDescent="0.3">
      <c r="A14835" s="425">
        <v>56473</v>
      </c>
      <c r="B14835" s="12">
        <v>224</v>
      </c>
      <c r="C14835" s="436">
        <v>0.2</v>
      </c>
    </row>
    <row r="14836" spans="1:3" x14ac:dyDescent="0.3">
      <c r="A14836" s="425">
        <v>56474</v>
      </c>
      <c r="B14836" s="12">
        <v>225</v>
      </c>
      <c r="C14836" s="436">
        <v>29.999999999999993</v>
      </c>
    </row>
    <row r="14837" spans="1:3" x14ac:dyDescent="0.3">
      <c r="A14837" s="425">
        <v>56475</v>
      </c>
      <c r="B14837" s="12">
        <v>226</v>
      </c>
      <c r="C14837" s="436">
        <v>8.3999999999999986</v>
      </c>
    </row>
    <row r="14838" spans="1:3" x14ac:dyDescent="0.3">
      <c r="A14838" s="425">
        <v>56476</v>
      </c>
      <c r="B14838" s="12">
        <v>227</v>
      </c>
      <c r="C14838" s="436">
        <v>0.4</v>
      </c>
    </row>
    <row r="14839" spans="1:3" x14ac:dyDescent="0.3">
      <c r="A14839" s="425">
        <v>56477</v>
      </c>
      <c r="B14839" s="12">
        <v>228</v>
      </c>
      <c r="C14839" s="436">
        <v>0</v>
      </c>
    </row>
    <row r="14840" spans="1:3" x14ac:dyDescent="0.3">
      <c r="A14840" s="425">
        <v>56478</v>
      </c>
      <c r="B14840" s="12">
        <v>229</v>
      </c>
      <c r="C14840" s="436">
        <v>0</v>
      </c>
    </row>
    <row r="14841" spans="1:3" x14ac:dyDescent="0.3">
      <c r="A14841" s="425">
        <v>56479</v>
      </c>
      <c r="B14841" s="12">
        <v>230</v>
      </c>
      <c r="C14841" s="436">
        <v>3.4000000000000004</v>
      </c>
    </row>
    <row r="14842" spans="1:3" x14ac:dyDescent="0.3">
      <c r="A14842" s="425">
        <v>56480</v>
      </c>
      <c r="B14842" s="12">
        <v>231</v>
      </c>
      <c r="C14842" s="436">
        <v>25.599999999999998</v>
      </c>
    </row>
    <row r="14843" spans="1:3" x14ac:dyDescent="0.3">
      <c r="A14843" s="425">
        <v>56481</v>
      </c>
      <c r="B14843" s="12">
        <v>232</v>
      </c>
      <c r="C14843" s="436">
        <v>6.8000000000000007</v>
      </c>
    </row>
    <row r="14844" spans="1:3" x14ac:dyDescent="0.3">
      <c r="A14844" s="425">
        <v>56482</v>
      </c>
      <c r="B14844" s="12">
        <v>233</v>
      </c>
      <c r="C14844" s="436">
        <v>0</v>
      </c>
    </row>
    <row r="14845" spans="1:3" x14ac:dyDescent="0.3">
      <c r="A14845" s="425">
        <v>56483</v>
      </c>
      <c r="B14845" s="12">
        <v>234</v>
      </c>
      <c r="C14845" s="436">
        <v>1</v>
      </c>
    </row>
    <row r="14846" spans="1:3" x14ac:dyDescent="0.3">
      <c r="A14846" s="425">
        <v>56484</v>
      </c>
      <c r="B14846" s="12">
        <v>235</v>
      </c>
      <c r="C14846" s="436">
        <v>0.2</v>
      </c>
    </row>
    <row r="14847" spans="1:3" x14ac:dyDescent="0.3">
      <c r="A14847" s="425">
        <v>56485</v>
      </c>
      <c r="B14847" s="12">
        <v>236</v>
      </c>
      <c r="C14847" s="436">
        <v>0</v>
      </c>
    </row>
    <row r="14848" spans="1:3" x14ac:dyDescent="0.3">
      <c r="A14848" s="425">
        <v>56486</v>
      </c>
      <c r="B14848" s="12">
        <v>237</v>
      </c>
      <c r="C14848" s="436">
        <v>0</v>
      </c>
    </row>
    <row r="14849" spans="1:3" x14ac:dyDescent="0.3">
      <c r="A14849" s="425">
        <v>56487</v>
      </c>
      <c r="B14849" s="12">
        <v>238</v>
      </c>
      <c r="C14849" s="436">
        <v>0</v>
      </c>
    </row>
    <row r="14850" spans="1:3" x14ac:dyDescent="0.3">
      <c r="A14850" s="425">
        <v>56488</v>
      </c>
      <c r="B14850" s="12">
        <v>239</v>
      </c>
      <c r="C14850" s="436">
        <v>0.2</v>
      </c>
    </row>
    <row r="14851" spans="1:3" x14ac:dyDescent="0.3">
      <c r="A14851" s="425">
        <v>56489</v>
      </c>
      <c r="B14851" s="12">
        <v>240</v>
      </c>
      <c r="C14851" s="436">
        <v>0.2</v>
      </c>
    </row>
    <row r="14852" spans="1:3" x14ac:dyDescent="0.3">
      <c r="A14852" s="425">
        <v>56490</v>
      </c>
      <c r="B14852" s="12">
        <v>241</v>
      </c>
      <c r="C14852" s="436">
        <v>0</v>
      </c>
    </row>
    <row r="14853" spans="1:3" x14ac:dyDescent="0.3">
      <c r="A14853" s="425">
        <v>56491</v>
      </c>
      <c r="B14853" s="12">
        <v>242</v>
      </c>
      <c r="C14853" s="436">
        <v>0</v>
      </c>
    </row>
    <row r="14854" spans="1:3" x14ac:dyDescent="0.3">
      <c r="A14854" s="425">
        <v>56492</v>
      </c>
      <c r="B14854" s="12">
        <v>243</v>
      </c>
      <c r="C14854" s="436">
        <v>0</v>
      </c>
    </row>
    <row r="14855" spans="1:3" x14ac:dyDescent="0.3">
      <c r="A14855" s="425">
        <v>56493</v>
      </c>
      <c r="B14855" s="12">
        <v>244</v>
      </c>
      <c r="C14855" s="436">
        <v>0</v>
      </c>
    </row>
    <row r="14856" spans="1:3" x14ac:dyDescent="0.3">
      <c r="A14856" s="425">
        <v>56494</v>
      </c>
      <c r="B14856" s="12">
        <v>245</v>
      </c>
      <c r="C14856" s="436">
        <v>20.799999999999997</v>
      </c>
    </row>
    <row r="14857" spans="1:3" x14ac:dyDescent="0.3">
      <c r="A14857" s="425">
        <v>56495</v>
      </c>
      <c r="B14857" s="12">
        <v>246</v>
      </c>
      <c r="C14857" s="436">
        <v>0</v>
      </c>
    </row>
    <row r="14858" spans="1:3" x14ac:dyDescent="0.3">
      <c r="A14858" s="425">
        <v>56496</v>
      </c>
      <c r="B14858" s="12">
        <v>247</v>
      </c>
      <c r="C14858" s="436">
        <v>0</v>
      </c>
    </row>
    <row r="14859" spans="1:3" x14ac:dyDescent="0.3">
      <c r="A14859" s="425">
        <v>56497</v>
      </c>
      <c r="B14859" s="12">
        <v>248</v>
      </c>
      <c r="C14859" s="436">
        <v>0</v>
      </c>
    </row>
    <row r="14860" spans="1:3" x14ac:dyDescent="0.3">
      <c r="A14860" s="425">
        <v>56498</v>
      </c>
      <c r="B14860" s="12">
        <v>249</v>
      </c>
      <c r="C14860" s="436">
        <v>0</v>
      </c>
    </row>
    <row r="14861" spans="1:3" x14ac:dyDescent="0.3">
      <c r="A14861" s="425">
        <v>56499</v>
      </c>
      <c r="B14861" s="12">
        <v>250</v>
      </c>
      <c r="C14861" s="436">
        <v>7.4</v>
      </c>
    </row>
    <row r="14862" spans="1:3" x14ac:dyDescent="0.3">
      <c r="A14862" s="425">
        <v>56500</v>
      </c>
      <c r="B14862" s="12">
        <v>251</v>
      </c>
      <c r="C14862" s="436">
        <v>12.999999999999998</v>
      </c>
    </row>
    <row r="14863" spans="1:3" x14ac:dyDescent="0.3">
      <c r="A14863" s="425">
        <v>56501</v>
      </c>
      <c r="B14863" s="12">
        <v>252</v>
      </c>
      <c r="C14863" s="436">
        <v>0</v>
      </c>
    </row>
    <row r="14864" spans="1:3" x14ac:dyDescent="0.3">
      <c r="A14864" s="425">
        <v>56502</v>
      </c>
      <c r="B14864" s="12">
        <v>253</v>
      </c>
      <c r="C14864" s="436">
        <v>0</v>
      </c>
    </row>
    <row r="14865" spans="1:3" x14ac:dyDescent="0.3">
      <c r="A14865" s="425">
        <v>56503</v>
      </c>
      <c r="B14865" s="12">
        <v>254</v>
      </c>
      <c r="C14865" s="436">
        <v>0</v>
      </c>
    </row>
    <row r="14866" spans="1:3" x14ac:dyDescent="0.3">
      <c r="A14866" s="425">
        <v>56504</v>
      </c>
      <c r="B14866" s="12">
        <v>255</v>
      </c>
      <c r="C14866" s="436">
        <v>9.6</v>
      </c>
    </row>
    <row r="14867" spans="1:3" x14ac:dyDescent="0.3">
      <c r="A14867" s="425">
        <v>56505</v>
      </c>
      <c r="B14867" s="12">
        <v>256</v>
      </c>
      <c r="C14867" s="436">
        <v>2.6000000000000005</v>
      </c>
    </row>
    <row r="14868" spans="1:3" x14ac:dyDescent="0.3">
      <c r="A14868" s="425">
        <v>56506</v>
      </c>
      <c r="B14868" s="12">
        <v>257</v>
      </c>
      <c r="C14868" s="436">
        <v>0</v>
      </c>
    </row>
    <row r="14869" spans="1:3" x14ac:dyDescent="0.3">
      <c r="A14869" s="425">
        <v>56507</v>
      </c>
      <c r="B14869" s="12">
        <v>258</v>
      </c>
      <c r="C14869" s="436">
        <v>0</v>
      </c>
    </row>
    <row r="14870" spans="1:3" x14ac:dyDescent="0.3">
      <c r="A14870" s="425">
        <v>56508</v>
      </c>
      <c r="B14870" s="12">
        <v>259</v>
      </c>
      <c r="C14870" s="436">
        <v>0</v>
      </c>
    </row>
    <row r="14871" spans="1:3" x14ac:dyDescent="0.3">
      <c r="A14871" s="425">
        <v>56509</v>
      </c>
      <c r="B14871" s="12">
        <v>260</v>
      </c>
      <c r="C14871" s="436">
        <v>0</v>
      </c>
    </row>
    <row r="14872" spans="1:3" x14ac:dyDescent="0.3">
      <c r="A14872" s="425">
        <v>56510</v>
      </c>
      <c r="B14872" s="12">
        <v>261</v>
      </c>
      <c r="C14872" s="436">
        <v>0</v>
      </c>
    </row>
    <row r="14873" spans="1:3" x14ac:dyDescent="0.3">
      <c r="A14873" s="425">
        <v>56511</v>
      </c>
      <c r="B14873" s="12">
        <v>262</v>
      </c>
      <c r="C14873" s="436">
        <v>0</v>
      </c>
    </row>
    <row r="14874" spans="1:3" x14ac:dyDescent="0.3">
      <c r="A14874" s="425">
        <v>56512</v>
      </c>
      <c r="B14874" s="12">
        <v>263</v>
      </c>
      <c r="C14874" s="436">
        <v>0</v>
      </c>
    </row>
    <row r="14875" spans="1:3" x14ac:dyDescent="0.3">
      <c r="A14875" s="425">
        <v>56513</v>
      </c>
      <c r="B14875" s="12">
        <v>264</v>
      </c>
      <c r="C14875" s="436">
        <v>0</v>
      </c>
    </row>
    <row r="14876" spans="1:3" x14ac:dyDescent="0.3">
      <c r="A14876" s="425">
        <v>56514</v>
      </c>
      <c r="B14876" s="12">
        <v>265</v>
      </c>
      <c r="C14876" s="436">
        <v>0</v>
      </c>
    </row>
    <row r="14877" spans="1:3" x14ac:dyDescent="0.3">
      <c r="A14877" s="425">
        <v>56515</v>
      </c>
      <c r="B14877" s="12">
        <v>266</v>
      </c>
      <c r="C14877" s="436">
        <v>0</v>
      </c>
    </row>
    <row r="14878" spans="1:3" x14ac:dyDescent="0.3">
      <c r="A14878" s="425">
        <v>56516</v>
      </c>
      <c r="B14878" s="12">
        <v>267</v>
      </c>
      <c r="C14878" s="436">
        <v>0</v>
      </c>
    </row>
    <row r="14879" spans="1:3" x14ac:dyDescent="0.3">
      <c r="A14879" s="425">
        <v>56517</v>
      </c>
      <c r="B14879" s="12">
        <v>268</v>
      </c>
      <c r="C14879" s="436">
        <v>1.5999999999999999</v>
      </c>
    </row>
    <row r="14880" spans="1:3" x14ac:dyDescent="0.3">
      <c r="A14880" s="425">
        <v>56518</v>
      </c>
      <c r="B14880" s="12">
        <v>269</v>
      </c>
      <c r="C14880" s="436">
        <v>9.8000000000000007</v>
      </c>
    </row>
    <row r="14881" spans="1:3" x14ac:dyDescent="0.3">
      <c r="A14881" s="425">
        <v>56519</v>
      </c>
      <c r="B14881" s="12">
        <v>270</v>
      </c>
      <c r="C14881" s="436">
        <v>1.5999999999999999</v>
      </c>
    </row>
    <row r="14882" spans="1:3" x14ac:dyDescent="0.3">
      <c r="A14882" s="425">
        <v>56520</v>
      </c>
      <c r="B14882" s="12">
        <v>271</v>
      </c>
      <c r="C14882" s="436">
        <v>42</v>
      </c>
    </row>
    <row r="14883" spans="1:3" x14ac:dyDescent="0.3">
      <c r="A14883" s="425">
        <v>56521</v>
      </c>
      <c r="B14883" s="12">
        <v>272</v>
      </c>
      <c r="C14883" s="436">
        <v>19</v>
      </c>
    </row>
    <row r="14884" spans="1:3" x14ac:dyDescent="0.3">
      <c r="A14884" s="425">
        <v>56522</v>
      </c>
      <c r="B14884" s="12">
        <v>273</v>
      </c>
      <c r="C14884" s="436">
        <v>0.60000000000000009</v>
      </c>
    </row>
    <row r="14885" spans="1:3" x14ac:dyDescent="0.3">
      <c r="A14885" s="425">
        <v>56523</v>
      </c>
      <c r="B14885" s="12">
        <v>274</v>
      </c>
      <c r="C14885" s="436">
        <v>0</v>
      </c>
    </row>
    <row r="14886" spans="1:3" x14ac:dyDescent="0.3">
      <c r="A14886" s="425">
        <v>56524</v>
      </c>
      <c r="B14886" s="12">
        <v>275</v>
      </c>
      <c r="C14886" s="436">
        <v>4.8000000000000007</v>
      </c>
    </row>
    <row r="14887" spans="1:3" x14ac:dyDescent="0.3">
      <c r="A14887" s="425">
        <v>56525</v>
      </c>
      <c r="B14887" s="12">
        <v>276</v>
      </c>
      <c r="C14887" s="436">
        <v>13</v>
      </c>
    </row>
    <row r="14888" spans="1:3" x14ac:dyDescent="0.3">
      <c r="A14888" s="425">
        <v>56526</v>
      </c>
      <c r="B14888" s="12">
        <v>277</v>
      </c>
      <c r="C14888" s="436">
        <v>0.2</v>
      </c>
    </row>
    <row r="14889" spans="1:3" x14ac:dyDescent="0.3">
      <c r="A14889" s="425">
        <v>56527</v>
      </c>
      <c r="B14889" s="12">
        <v>278</v>
      </c>
      <c r="C14889" s="436">
        <v>12.599999999999998</v>
      </c>
    </row>
    <row r="14890" spans="1:3" x14ac:dyDescent="0.3">
      <c r="A14890" s="425">
        <v>56528</v>
      </c>
      <c r="B14890" s="12">
        <v>279</v>
      </c>
      <c r="C14890" s="436">
        <v>7.0000000000000009</v>
      </c>
    </row>
    <row r="14891" spans="1:3" x14ac:dyDescent="0.3">
      <c r="A14891" s="425">
        <v>56529</v>
      </c>
      <c r="B14891" s="12">
        <v>280</v>
      </c>
      <c r="C14891" s="436">
        <v>1</v>
      </c>
    </row>
    <row r="14892" spans="1:3" x14ac:dyDescent="0.3">
      <c r="A14892" s="425">
        <v>56530</v>
      </c>
      <c r="B14892" s="12">
        <v>281</v>
      </c>
      <c r="C14892" s="436">
        <v>19.8</v>
      </c>
    </row>
    <row r="14893" spans="1:3" x14ac:dyDescent="0.3">
      <c r="A14893" s="425">
        <v>56531</v>
      </c>
      <c r="B14893" s="12">
        <v>282</v>
      </c>
      <c r="C14893" s="436">
        <v>44.6</v>
      </c>
    </row>
    <row r="14894" spans="1:3" x14ac:dyDescent="0.3">
      <c r="A14894" s="425">
        <v>56532</v>
      </c>
      <c r="B14894" s="12">
        <v>283</v>
      </c>
      <c r="C14894" s="436">
        <v>0</v>
      </c>
    </row>
    <row r="14895" spans="1:3" x14ac:dyDescent="0.3">
      <c r="A14895" s="425">
        <v>56533</v>
      </c>
      <c r="B14895" s="12">
        <v>284</v>
      </c>
      <c r="C14895" s="436">
        <v>0</v>
      </c>
    </row>
    <row r="14896" spans="1:3" x14ac:dyDescent="0.3">
      <c r="A14896" s="425">
        <v>56534</v>
      </c>
      <c r="B14896" s="12">
        <v>285</v>
      </c>
      <c r="C14896" s="436">
        <v>0</v>
      </c>
    </row>
    <row r="14897" spans="1:3" x14ac:dyDescent="0.3">
      <c r="A14897" s="425">
        <v>56535</v>
      </c>
      <c r="B14897" s="12">
        <v>286</v>
      </c>
      <c r="C14897" s="436">
        <v>24.400000000000002</v>
      </c>
    </row>
    <row r="14898" spans="1:3" x14ac:dyDescent="0.3">
      <c r="A14898" s="425">
        <v>56536</v>
      </c>
      <c r="B14898" s="12">
        <v>287</v>
      </c>
      <c r="C14898" s="436">
        <v>0</v>
      </c>
    </row>
    <row r="14899" spans="1:3" x14ac:dyDescent="0.3">
      <c r="A14899" s="425">
        <v>56537</v>
      </c>
      <c r="B14899" s="12">
        <v>288</v>
      </c>
      <c r="C14899" s="436">
        <v>18.8</v>
      </c>
    </row>
    <row r="14900" spans="1:3" x14ac:dyDescent="0.3">
      <c r="A14900" s="425">
        <v>56538</v>
      </c>
      <c r="B14900" s="12">
        <v>289</v>
      </c>
      <c r="C14900" s="436">
        <v>0</v>
      </c>
    </row>
    <row r="14901" spans="1:3" x14ac:dyDescent="0.3">
      <c r="A14901" s="425">
        <v>56539</v>
      </c>
      <c r="B14901" s="12">
        <v>290</v>
      </c>
      <c r="C14901" s="436">
        <v>3</v>
      </c>
    </row>
    <row r="14902" spans="1:3" x14ac:dyDescent="0.3">
      <c r="A14902" s="425">
        <v>56540</v>
      </c>
      <c r="B14902" s="12">
        <v>291</v>
      </c>
      <c r="C14902" s="436">
        <v>0</v>
      </c>
    </row>
    <row r="14903" spans="1:3" x14ac:dyDescent="0.3">
      <c r="A14903" s="425">
        <v>56541</v>
      </c>
      <c r="B14903" s="12">
        <v>292</v>
      </c>
      <c r="C14903" s="436">
        <v>0</v>
      </c>
    </row>
    <row r="14904" spans="1:3" x14ac:dyDescent="0.3">
      <c r="A14904" s="425">
        <v>56542</v>
      </c>
      <c r="B14904" s="12">
        <v>293</v>
      </c>
      <c r="C14904" s="436">
        <v>2.8</v>
      </c>
    </row>
    <row r="14905" spans="1:3" x14ac:dyDescent="0.3">
      <c r="A14905" s="425">
        <v>56543</v>
      </c>
      <c r="B14905" s="12">
        <v>294</v>
      </c>
      <c r="C14905" s="436">
        <v>0</v>
      </c>
    </row>
    <row r="14906" spans="1:3" x14ac:dyDescent="0.3">
      <c r="A14906" s="425">
        <v>56544</v>
      </c>
      <c r="B14906" s="12">
        <v>295</v>
      </c>
      <c r="C14906" s="436">
        <v>0</v>
      </c>
    </row>
    <row r="14907" spans="1:3" x14ac:dyDescent="0.3">
      <c r="A14907" s="425">
        <v>56545</v>
      </c>
      <c r="B14907" s="12">
        <v>296</v>
      </c>
      <c r="C14907" s="436">
        <v>0</v>
      </c>
    </row>
    <row r="14908" spans="1:3" x14ac:dyDescent="0.3">
      <c r="A14908" s="425">
        <v>56546</v>
      </c>
      <c r="B14908" s="12">
        <v>297</v>
      </c>
      <c r="C14908" s="436">
        <v>0</v>
      </c>
    </row>
    <row r="14909" spans="1:3" x14ac:dyDescent="0.3">
      <c r="A14909" s="425">
        <v>56547</v>
      </c>
      <c r="B14909" s="12">
        <v>298</v>
      </c>
      <c r="C14909" s="436">
        <v>0</v>
      </c>
    </row>
    <row r="14910" spans="1:3" x14ac:dyDescent="0.3">
      <c r="A14910" s="425">
        <v>56548</v>
      </c>
      <c r="B14910" s="12">
        <v>299</v>
      </c>
      <c r="C14910" s="436">
        <v>0.2</v>
      </c>
    </row>
    <row r="14911" spans="1:3" x14ac:dyDescent="0.3">
      <c r="A14911" s="425">
        <v>56549</v>
      </c>
      <c r="B14911" s="12">
        <v>300</v>
      </c>
      <c r="C14911" s="436">
        <v>1.2</v>
      </c>
    </row>
    <row r="14912" spans="1:3" x14ac:dyDescent="0.3">
      <c r="A14912" s="425">
        <v>56550</v>
      </c>
      <c r="B14912" s="12">
        <v>301</v>
      </c>
      <c r="C14912" s="436">
        <v>0</v>
      </c>
    </row>
    <row r="14913" spans="1:3" x14ac:dyDescent="0.3">
      <c r="A14913" s="425">
        <v>56551</v>
      </c>
      <c r="B14913" s="12">
        <v>302</v>
      </c>
      <c r="C14913" s="436">
        <v>0</v>
      </c>
    </row>
    <row r="14914" spans="1:3" x14ac:dyDescent="0.3">
      <c r="A14914" s="425">
        <v>56552</v>
      </c>
      <c r="B14914" s="12">
        <v>303</v>
      </c>
      <c r="C14914" s="436">
        <v>0</v>
      </c>
    </row>
    <row r="14915" spans="1:3" x14ac:dyDescent="0.3">
      <c r="A14915" s="425">
        <v>56553</v>
      </c>
      <c r="B14915" s="12">
        <v>304</v>
      </c>
      <c r="C14915" s="436">
        <v>4.6000000000000005</v>
      </c>
    </row>
    <row r="14916" spans="1:3" x14ac:dyDescent="0.3">
      <c r="A14916" s="425">
        <v>56554</v>
      </c>
      <c r="B14916" s="12">
        <v>305</v>
      </c>
      <c r="C14916" s="436">
        <v>1.2</v>
      </c>
    </row>
    <row r="14917" spans="1:3" x14ac:dyDescent="0.3">
      <c r="A14917" s="425">
        <v>56555</v>
      </c>
      <c r="B14917" s="12">
        <v>306</v>
      </c>
      <c r="C14917" s="436">
        <v>0</v>
      </c>
    </row>
    <row r="14918" spans="1:3" x14ac:dyDescent="0.3">
      <c r="A14918" s="425">
        <v>56556</v>
      </c>
      <c r="B14918" s="12">
        <v>307</v>
      </c>
      <c r="C14918" s="436">
        <v>2</v>
      </c>
    </row>
    <row r="14919" spans="1:3" x14ac:dyDescent="0.3">
      <c r="A14919" s="425">
        <v>56557</v>
      </c>
      <c r="B14919" s="12">
        <v>308</v>
      </c>
      <c r="C14919" s="436">
        <v>0</v>
      </c>
    </row>
    <row r="14920" spans="1:3" x14ac:dyDescent="0.3">
      <c r="A14920" s="425">
        <v>56558</v>
      </c>
      <c r="B14920" s="12">
        <v>309</v>
      </c>
      <c r="C14920" s="436">
        <v>0</v>
      </c>
    </row>
    <row r="14921" spans="1:3" x14ac:dyDescent="0.3">
      <c r="A14921" s="425">
        <v>56559</v>
      </c>
      <c r="B14921" s="12">
        <v>310</v>
      </c>
      <c r="C14921" s="436">
        <v>0.2</v>
      </c>
    </row>
    <row r="14922" spans="1:3" x14ac:dyDescent="0.3">
      <c r="A14922" s="425">
        <v>56560</v>
      </c>
      <c r="B14922" s="12">
        <v>311</v>
      </c>
      <c r="C14922" s="436">
        <v>3.2000000000000006</v>
      </c>
    </row>
    <row r="14923" spans="1:3" x14ac:dyDescent="0.3">
      <c r="A14923" s="425">
        <v>56561</v>
      </c>
      <c r="B14923" s="12">
        <v>312</v>
      </c>
      <c r="C14923" s="436">
        <v>0</v>
      </c>
    </row>
    <row r="14924" spans="1:3" x14ac:dyDescent="0.3">
      <c r="A14924" s="425">
        <v>56562</v>
      </c>
      <c r="B14924" s="12">
        <v>313</v>
      </c>
      <c r="C14924" s="436">
        <v>11.799999999999997</v>
      </c>
    </row>
    <row r="14925" spans="1:3" x14ac:dyDescent="0.3">
      <c r="A14925" s="425">
        <v>56563</v>
      </c>
      <c r="B14925" s="12">
        <v>314</v>
      </c>
      <c r="C14925" s="436">
        <v>9.9999999999999982</v>
      </c>
    </row>
    <row r="14926" spans="1:3" x14ac:dyDescent="0.3">
      <c r="A14926" s="425">
        <v>56564</v>
      </c>
      <c r="B14926" s="12">
        <v>315</v>
      </c>
      <c r="C14926" s="436">
        <v>0.4</v>
      </c>
    </row>
    <row r="14927" spans="1:3" x14ac:dyDescent="0.3">
      <c r="A14927" s="425">
        <v>56565</v>
      </c>
      <c r="B14927" s="12">
        <v>316</v>
      </c>
      <c r="C14927" s="436">
        <v>0.2</v>
      </c>
    </row>
    <row r="14928" spans="1:3" x14ac:dyDescent="0.3">
      <c r="A14928" s="425">
        <v>56566</v>
      </c>
      <c r="B14928" s="12">
        <v>317</v>
      </c>
      <c r="C14928" s="436">
        <v>0</v>
      </c>
    </row>
    <row r="14929" spans="1:3" x14ac:dyDescent="0.3">
      <c r="A14929" s="425">
        <v>56567</v>
      </c>
      <c r="B14929" s="12">
        <v>318</v>
      </c>
      <c r="C14929" s="436">
        <v>0</v>
      </c>
    </row>
    <row r="14930" spans="1:3" x14ac:dyDescent="0.3">
      <c r="A14930" s="425">
        <v>56568</v>
      </c>
      <c r="B14930" s="12">
        <v>319</v>
      </c>
      <c r="C14930" s="436">
        <v>0</v>
      </c>
    </row>
    <row r="14931" spans="1:3" x14ac:dyDescent="0.3">
      <c r="A14931" s="425">
        <v>56569</v>
      </c>
      <c r="B14931" s="12">
        <v>320</v>
      </c>
      <c r="C14931" s="436">
        <v>0</v>
      </c>
    </row>
    <row r="14932" spans="1:3" x14ac:dyDescent="0.3">
      <c r="A14932" s="425">
        <v>56570</v>
      </c>
      <c r="B14932" s="12">
        <v>321</v>
      </c>
      <c r="C14932" s="436">
        <v>0</v>
      </c>
    </row>
    <row r="14933" spans="1:3" x14ac:dyDescent="0.3">
      <c r="A14933" s="425">
        <v>56571</v>
      </c>
      <c r="B14933" s="12">
        <v>322</v>
      </c>
      <c r="C14933" s="436">
        <v>0</v>
      </c>
    </row>
    <row r="14934" spans="1:3" x14ac:dyDescent="0.3">
      <c r="A14934" s="425">
        <v>56572</v>
      </c>
      <c r="B14934" s="12">
        <v>323</v>
      </c>
      <c r="C14934" s="436">
        <v>2</v>
      </c>
    </row>
    <row r="14935" spans="1:3" x14ac:dyDescent="0.3">
      <c r="A14935" s="425">
        <v>56573</v>
      </c>
      <c r="B14935" s="12">
        <v>324</v>
      </c>
      <c r="C14935" s="436">
        <v>0</v>
      </c>
    </row>
    <row r="14936" spans="1:3" x14ac:dyDescent="0.3">
      <c r="A14936" s="425">
        <v>56574</v>
      </c>
      <c r="B14936" s="12">
        <v>325</v>
      </c>
      <c r="C14936" s="436">
        <v>0</v>
      </c>
    </row>
    <row r="14937" spans="1:3" x14ac:dyDescent="0.3">
      <c r="A14937" s="425">
        <v>56575</v>
      </c>
      <c r="B14937" s="12">
        <v>326</v>
      </c>
      <c r="C14937" s="436">
        <v>0</v>
      </c>
    </row>
    <row r="14938" spans="1:3" x14ac:dyDescent="0.3">
      <c r="A14938" s="425">
        <v>56576</v>
      </c>
      <c r="B14938" s="12">
        <v>327</v>
      </c>
      <c r="C14938" s="436">
        <v>0</v>
      </c>
    </row>
    <row r="14939" spans="1:3" x14ac:dyDescent="0.3">
      <c r="A14939" s="425">
        <v>56577</v>
      </c>
      <c r="B14939" s="12">
        <v>328</v>
      </c>
      <c r="C14939" s="436">
        <v>0</v>
      </c>
    </row>
    <row r="14940" spans="1:3" x14ac:dyDescent="0.3">
      <c r="A14940" s="425">
        <v>56578</v>
      </c>
      <c r="B14940" s="12">
        <v>329</v>
      </c>
      <c r="C14940" s="436">
        <v>0</v>
      </c>
    </row>
    <row r="14941" spans="1:3" x14ac:dyDescent="0.3">
      <c r="A14941" s="425">
        <v>56579</v>
      </c>
      <c r="B14941" s="12">
        <v>330</v>
      </c>
      <c r="C14941" s="436">
        <v>0</v>
      </c>
    </row>
    <row r="14942" spans="1:3" x14ac:dyDescent="0.3">
      <c r="A14942" s="425">
        <v>56580</v>
      </c>
      <c r="B14942" s="12">
        <v>331</v>
      </c>
      <c r="C14942" s="436">
        <v>0</v>
      </c>
    </row>
    <row r="14943" spans="1:3" x14ac:dyDescent="0.3">
      <c r="A14943" s="425">
        <v>56581</v>
      </c>
      <c r="B14943" s="12">
        <v>332</v>
      </c>
      <c r="C14943" s="436">
        <v>0.2</v>
      </c>
    </row>
    <row r="14944" spans="1:3" x14ac:dyDescent="0.3">
      <c r="A14944" s="425">
        <v>56582</v>
      </c>
      <c r="B14944" s="12">
        <v>333</v>
      </c>
      <c r="C14944" s="436">
        <v>0</v>
      </c>
    </row>
    <row r="14945" spans="1:3" x14ac:dyDescent="0.3">
      <c r="A14945" s="425">
        <v>56583</v>
      </c>
      <c r="B14945" s="12">
        <v>334</v>
      </c>
      <c r="C14945" s="436">
        <v>0</v>
      </c>
    </row>
    <row r="14946" spans="1:3" x14ac:dyDescent="0.3">
      <c r="A14946" s="425">
        <v>56584</v>
      </c>
      <c r="B14946" s="12">
        <v>335</v>
      </c>
      <c r="C14946" s="436">
        <v>0</v>
      </c>
    </row>
    <row r="14947" spans="1:3" x14ac:dyDescent="0.3">
      <c r="A14947" s="425">
        <v>56585</v>
      </c>
      <c r="B14947" s="12">
        <v>336</v>
      </c>
      <c r="C14947" s="436">
        <v>0</v>
      </c>
    </row>
    <row r="14948" spans="1:3" x14ac:dyDescent="0.3">
      <c r="A14948" s="425">
        <v>56586</v>
      </c>
      <c r="B14948" s="12">
        <v>337</v>
      </c>
      <c r="C14948" s="436">
        <v>6.8</v>
      </c>
    </row>
    <row r="14949" spans="1:3" x14ac:dyDescent="0.3">
      <c r="A14949" s="425">
        <v>56587</v>
      </c>
      <c r="B14949" s="12">
        <v>338</v>
      </c>
      <c r="C14949" s="436">
        <v>0</v>
      </c>
    </row>
    <row r="14950" spans="1:3" x14ac:dyDescent="0.3">
      <c r="A14950" s="425">
        <v>56588</v>
      </c>
      <c r="B14950" s="12">
        <v>339</v>
      </c>
      <c r="C14950" s="436">
        <v>0</v>
      </c>
    </row>
    <row r="14951" spans="1:3" x14ac:dyDescent="0.3">
      <c r="A14951" s="425">
        <v>56589</v>
      </c>
      <c r="B14951" s="12">
        <v>340</v>
      </c>
      <c r="C14951" s="436">
        <v>0</v>
      </c>
    </row>
    <row r="14952" spans="1:3" x14ac:dyDescent="0.3">
      <c r="A14952" s="425">
        <v>56590</v>
      </c>
      <c r="B14952" s="12">
        <v>341</v>
      </c>
      <c r="C14952" s="436">
        <v>0</v>
      </c>
    </row>
    <row r="14953" spans="1:3" x14ac:dyDescent="0.3">
      <c r="A14953" s="425">
        <v>56591</v>
      </c>
      <c r="B14953" s="12">
        <v>342</v>
      </c>
      <c r="C14953" s="436">
        <v>1.5999999999999999</v>
      </c>
    </row>
    <row r="14954" spans="1:3" x14ac:dyDescent="0.3">
      <c r="A14954" s="425">
        <v>56592</v>
      </c>
      <c r="B14954" s="12">
        <v>343</v>
      </c>
      <c r="C14954" s="436">
        <v>0</v>
      </c>
    </row>
    <row r="14955" spans="1:3" x14ac:dyDescent="0.3">
      <c r="A14955" s="425">
        <v>56593</v>
      </c>
      <c r="B14955" s="12">
        <v>344</v>
      </c>
      <c r="C14955" s="436">
        <v>0</v>
      </c>
    </row>
    <row r="14956" spans="1:3" x14ac:dyDescent="0.3">
      <c r="A14956" s="425">
        <v>56594</v>
      </c>
      <c r="B14956" s="12">
        <v>345</v>
      </c>
      <c r="C14956" s="436">
        <v>0</v>
      </c>
    </row>
    <row r="14957" spans="1:3" x14ac:dyDescent="0.3">
      <c r="A14957" s="425">
        <v>56595</v>
      </c>
      <c r="B14957" s="12">
        <v>346</v>
      </c>
      <c r="C14957" s="436">
        <v>2.2000000000000002</v>
      </c>
    </row>
    <row r="14958" spans="1:3" x14ac:dyDescent="0.3">
      <c r="A14958" s="425">
        <v>56596</v>
      </c>
      <c r="B14958" s="12">
        <v>347</v>
      </c>
      <c r="C14958" s="436">
        <v>13.799999999999999</v>
      </c>
    </row>
    <row r="14959" spans="1:3" x14ac:dyDescent="0.3">
      <c r="A14959" s="425">
        <v>56597</v>
      </c>
      <c r="B14959" s="12">
        <v>348</v>
      </c>
      <c r="C14959" s="436">
        <v>2.8</v>
      </c>
    </row>
    <row r="14960" spans="1:3" x14ac:dyDescent="0.3">
      <c r="A14960" s="425">
        <v>56598</v>
      </c>
      <c r="B14960" s="12">
        <v>349</v>
      </c>
      <c r="C14960" s="436">
        <v>1.6</v>
      </c>
    </row>
    <row r="14961" spans="1:3" x14ac:dyDescent="0.3">
      <c r="A14961" s="425">
        <v>56599</v>
      </c>
      <c r="B14961" s="12">
        <v>350</v>
      </c>
      <c r="C14961" s="436">
        <v>8.6</v>
      </c>
    </row>
    <row r="14962" spans="1:3" x14ac:dyDescent="0.3">
      <c r="A14962" s="425">
        <v>56600</v>
      </c>
      <c r="B14962" s="12">
        <v>351</v>
      </c>
      <c r="C14962" s="436">
        <v>2.2000000000000002</v>
      </c>
    </row>
    <row r="14963" spans="1:3" x14ac:dyDescent="0.3">
      <c r="A14963" s="425">
        <v>56601</v>
      </c>
      <c r="B14963" s="12">
        <v>352</v>
      </c>
      <c r="C14963" s="436">
        <v>0</v>
      </c>
    </row>
    <row r="14964" spans="1:3" x14ac:dyDescent="0.3">
      <c r="A14964" s="425">
        <v>56602</v>
      </c>
      <c r="B14964" s="12">
        <v>353</v>
      </c>
      <c r="C14964" s="436">
        <v>0</v>
      </c>
    </row>
    <row r="14965" spans="1:3" x14ac:dyDescent="0.3">
      <c r="A14965" s="425">
        <v>56603</v>
      </c>
      <c r="B14965" s="12">
        <v>354</v>
      </c>
      <c r="C14965" s="436">
        <v>0</v>
      </c>
    </row>
    <row r="14966" spans="1:3" x14ac:dyDescent="0.3">
      <c r="A14966" s="425">
        <v>56604</v>
      </c>
      <c r="B14966" s="12">
        <v>355</v>
      </c>
      <c r="C14966" s="436">
        <v>0</v>
      </c>
    </row>
    <row r="14967" spans="1:3" x14ac:dyDescent="0.3">
      <c r="A14967" s="425">
        <v>56605</v>
      </c>
      <c r="B14967" s="12">
        <v>356</v>
      </c>
      <c r="C14967" s="436">
        <v>2.1999999999999997</v>
      </c>
    </row>
    <row r="14968" spans="1:3" x14ac:dyDescent="0.3">
      <c r="A14968" s="425">
        <v>56606</v>
      </c>
      <c r="B14968" s="12">
        <v>357</v>
      </c>
      <c r="C14968" s="436">
        <v>54.2</v>
      </c>
    </row>
    <row r="14969" spans="1:3" x14ac:dyDescent="0.3">
      <c r="A14969" s="425">
        <v>56607</v>
      </c>
      <c r="B14969" s="12">
        <v>358</v>
      </c>
      <c r="C14969" s="436">
        <v>3.6000000000000014</v>
      </c>
    </row>
    <row r="14970" spans="1:3" x14ac:dyDescent="0.3">
      <c r="A14970" s="425">
        <v>56608</v>
      </c>
      <c r="B14970" s="12">
        <v>359</v>
      </c>
      <c r="C14970" s="436">
        <v>25.399999999999995</v>
      </c>
    </row>
    <row r="14971" spans="1:3" x14ac:dyDescent="0.3">
      <c r="A14971" s="425">
        <v>56609</v>
      </c>
      <c r="B14971" s="12">
        <v>360</v>
      </c>
      <c r="C14971" s="436">
        <v>0.2</v>
      </c>
    </row>
    <row r="14972" spans="1:3" x14ac:dyDescent="0.3">
      <c r="A14972" s="425">
        <v>56610</v>
      </c>
      <c r="B14972" s="12">
        <v>361</v>
      </c>
      <c r="C14972" s="436">
        <v>13.2</v>
      </c>
    </row>
    <row r="14973" spans="1:3" x14ac:dyDescent="0.3">
      <c r="A14973" s="425">
        <v>56611</v>
      </c>
      <c r="B14973" s="12">
        <v>362</v>
      </c>
      <c r="C14973" s="436">
        <v>1.2</v>
      </c>
    </row>
    <row r="14974" spans="1:3" x14ac:dyDescent="0.3">
      <c r="A14974" s="425">
        <v>56612</v>
      </c>
      <c r="B14974" s="12">
        <v>363</v>
      </c>
      <c r="C14974" s="436">
        <v>0</v>
      </c>
    </row>
    <row r="14975" spans="1:3" x14ac:dyDescent="0.3">
      <c r="A14975" s="425">
        <v>56613</v>
      </c>
      <c r="B14975" s="12">
        <v>364</v>
      </c>
      <c r="C14975" s="436">
        <v>0</v>
      </c>
    </row>
    <row r="14976" spans="1:3" x14ac:dyDescent="0.3">
      <c r="A14976" s="425">
        <v>56614</v>
      </c>
      <c r="B14976" s="12">
        <v>365</v>
      </c>
      <c r="C14976" s="436">
        <v>40.400000000000006</v>
      </c>
    </row>
    <row r="14977" spans="1:3" x14ac:dyDescent="0.3">
      <c r="A14977" s="425">
        <v>56615</v>
      </c>
      <c r="B14977" s="12">
        <v>1</v>
      </c>
      <c r="C14977" s="436">
        <v>11.799999999999997</v>
      </c>
    </row>
    <row r="14978" spans="1:3" x14ac:dyDescent="0.3">
      <c r="A14978" s="425">
        <v>56616</v>
      </c>
      <c r="B14978" s="12">
        <v>2</v>
      </c>
      <c r="C14978" s="436">
        <v>0.2</v>
      </c>
    </row>
    <row r="14979" spans="1:3" x14ac:dyDescent="0.3">
      <c r="A14979" s="425">
        <v>56617</v>
      </c>
      <c r="B14979" s="12">
        <v>3</v>
      </c>
      <c r="C14979" s="436">
        <v>7.2000000000000011</v>
      </c>
    </row>
    <row r="14980" spans="1:3" x14ac:dyDescent="0.3">
      <c r="A14980" s="425">
        <v>56618</v>
      </c>
      <c r="B14980" s="12">
        <v>4</v>
      </c>
      <c r="C14980" s="436">
        <v>3.1999999999999997</v>
      </c>
    </row>
    <row r="14981" spans="1:3" x14ac:dyDescent="0.3">
      <c r="A14981" s="425">
        <v>56619</v>
      </c>
      <c r="B14981" s="12">
        <v>5</v>
      </c>
      <c r="C14981" s="436">
        <v>17.199999999999992</v>
      </c>
    </row>
    <row r="14982" spans="1:3" x14ac:dyDescent="0.3">
      <c r="A14982" s="425">
        <v>56620</v>
      </c>
      <c r="B14982" s="12">
        <v>6</v>
      </c>
      <c r="C14982" s="436">
        <v>0.60000000000000009</v>
      </c>
    </row>
    <row r="14983" spans="1:3" x14ac:dyDescent="0.3">
      <c r="A14983" s="425">
        <v>56621</v>
      </c>
      <c r="B14983" s="12">
        <v>7</v>
      </c>
      <c r="C14983" s="436">
        <v>1.5999999999999999</v>
      </c>
    </row>
    <row r="14984" spans="1:3" x14ac:dyDescent="0.3">
      <c r="A14984" s="425">
        <v>56622</v>
      </c>
      <c r="B14984" s="12">
        <v>8</v>
      </c>
      <c r="C14984" s="436">
        <v>4.4000000000000012</v>
      </c>
    </row>
    <row r="14985" spans="1:3" x14ac:dyDescent="0.3">
      <c r="A14985" s="425">
        <v>56623</v>
      </c>
      <c r="B14985" s="12">
        <v>9</v>
      </c>
      <c r="C14985" s="436">
        <v>0.2</v>
      </c>
    </row>
    <row r="14986" spans="1:3" x14ac:dyDescent="0.3">
      <c r="A14986" s="425">
        <v>56624</v>
      </c>
      <c r="B14986" s="12">
        <v>10</v>
      </c>
      <c r="C14986" s="436">
        <v>20.400000000000002</v>
      </c>
    </row>
    <row r="14987" spans="1:3" x14ac:dyDescent="0.3">
      <c r="A14987" s="425">
        <v>56625</v>
      </c>
      <c r="B14987" s="12">
        <v>11</v>
      </c>
      <c r="C14987" s="436">
        <v>43.400000000000006</v>
      </c>
    </row>
    <row r="14988" spans="1:3" x14ac:dyDescent="0.3">
      <c r="A14988" s="425">
        <v>56626</v>
      </c>
      <c r="B14988" s="12">
        <v>12</v>
      </c>
      <c r="C14988" s="436">
        <v>0</v>
      </c>
    </row>
    <row r="14989" spans="1:3" x14ac:dyDescent="0.3">
      <c r="A14989" s="425">
        <v>56627</v>
      </c>
      <c r="B14989" s="12">
        <v>13</v>
      </c>
      <c r="C14989" s="436">
        <v>0</v>
      </c>
    </row>
    <row r="14990" spans="1:3" x14ac:dyDescent="0.3">
      <c r="A14990" s="425">
        <v>56628</v>
      </c>
      <c r="B14990" s="12">
        <v>14</v>
      </c>
      <c r="C14990" s="436">
        <v>0</v>
      </c>
    </row>
    <row r="14991" spans="1:3" x14ac:dyDescent="0.3">
      <c r="A14991" s="425">
        <v>56629</v>
      </c>
      <c r="B14991" s="12">
        <v>15</v>
      </c>
      <c r="C14991" s="436">
        <v>4.2</v>
      </c>
    </row>
    <row r="14992" spans="1:3" x14ac:dyDescent="0.3">
      <c r="A14992" s="425">
        <v>56630</v>
      </c>
      <c r="B14992" s="12">
        <v>16</v>
      </c>
      <c r="C14992" s="436">
        <v>41.000000000000021</v>
      </c>
    </row>
    <row r="14993" spans="1:3" x14ac:dyDescent="0.3">
      <c r="A14993" s="425">
        <v>56631</v>
      </c>
      <c r="B14993" s="12">
        <v>17</v>
      </c>
      <c r="C14993" s="436">
        <v>0.60000000000000009</v>
      </c>
    </row>
    <row r="14994" spans="1:3" x14ac:dyDescent="0.3">
      <c r="A14994" s="425">
        <v>56632</v>
      </c>
      <c r="B14994" s="12">
        <v>18</v>
      </c>
      <c r="C14994" s="436">
        <v>8.1999999999999993</v>
      </c>
    </row>
    <row r="14995" spans="1:3" x14ac:dyDescent="0.3">
      <c r="A14995" s="425">
        <v>56633</v>
      </c>
      <c r="B14995" s="12">
        <v>19</v>
      </c>
      <c r="C14995" s="436">
        <v>9.8000000000000007</v>
      </c>
    </row>
    <row r="14996" spans="1:3" x14ac:dyDescent="0.3">
      <c r="A14996" s="425">
        <v>56634</v>
      </c>
      <c r="B14996" s="12">
        <v>20</v>
      </c>
      <c r="C14996" s="436">
        <v>0.2</v>
      </c>
    </row>
    <row r="14997" spans="1:3" x14ac:dyDescent="0.3">
      <c r="A14997" s="425">
        <v>56635</v>
      </c>
      <c r="B14997" s="12">
        <v>21</v>
      </c>
      <c r="C14997" s="436">
        <v>0</v>
      </c>
    </row>
    <row r="14998" spans="1:3" x14ac:dyDescent="0.3">
      <c r="A14998" s="425">
        <v>56636</v>
      </c>
      <c r="B14998" s="12">
        <v>22</v>
      </c>
      <c r="C14998" s="436">
        <v>8.7999999999999972</v>
      </c>
    </row>
    <row r="14999" spans="1:3" x14ac:dyDescent="0.3">
      <c r="A14999" s="425">
        <v>56637</v>
      </c>
      <c r="B14999" s="12">
        <v>23</v>
      </c>
      <c r="C14999" s="436">
        <v>22.799999999999997</v>
      </c>
    </row>
    <row r="15000" spans="1:3" x14ac:dyDescent="0.3">
      <c r="A15000" s="425">
        <v>56638</v>
      </c>
      <c r="B15000" s="12">
        <v>24</v>
      </c>
      <c r="C15000" s="436">
        <v>0</v>
      </c>
    </row>
    <row r="15001" spans="1:3" x14ac:dyDescent="0.3">
      <c r="A15001" s="425">
        <v>56639</v>
      </c>
      <c r="B15001" s="12">
        <v>25</v>
      </c>
      <c r="C15001" s="436">
        <v>4</v>
      </c>
    </row>
    <row r="15002" spans="1:3" x14ac:dyDescent="0.3">
      <c r="A15002" s="425">
        <v>56640</v>
      </c>
      <c r="B15002" s="12">
        <v>26</v>
      </c>
      <c r="C15002" s="436">
        <v>1.7999999999999998</v>
      </c>
    </row>
    <row r="15003" spans="1:3" x14ac:dyDescent="0.3">
      <c r="A15003" s="425">
        <v>56641</v>
      </c>
      <c r="B15003" s="12">
        <v>27</v>
      </c>
      <c r="C15003" s="436">
        <v>0.2</v>
      </c>
    </row>
    <row r="15004" spans="1:3" x14ac:dyDescent="0.3">
      <c r="A15004" s="425">
        <v>56642</v>
      </c>
      <c r="B15004" s="12">
        <v>28</v>
      </c>
      <c r="C15004" s="436">
        <v>0.4</v>
      </c>
    </row>
    <row r="15005" spans="1:3" x14ac:dyDescent="0.3">
      <c r="A15005" s="425">
        <v>56643</v>
      </c>
      <c r="B15005" s="12">
        <v>29</v>
      </c>
      <c r="C15005" s="436">
        <v>0</v>
      </c>
    </row>
    <row r="15006" spans="1:3" x14ac:dyDescent="0.3">
      <c r="A15006" s="425">
        <v>56644</v>
      </c>
      <c r="B15006" s="12">
        <v>30</v>
      </c>
      <c r="C15006" s="436">
        <v>3.5999999999999996</v>
      </c>
    </row>
    <row r="15007" spans="1:3" x14ac:dyDescent="0.3">
      <c r="A15007" s="425">
        <v>56645</v>
      </c>
      <c r="B15007" s="12">
        <v>31</v>
      </c>
      <c r="C15007" s="436">
        <v>12.399999999999995</v>
      </c>
    </row>
    <row r="15008" spans="1:3" x14ac:dyDescent="0.3">
      <c r="A15008" s="425">
        <v>56646</v>
      </c>
      <c r="B15008" s="12">
        <v>32</v>
      </c>
      <c r="C15008" s="436">
        <v>0.2</v>
      </c>
    </row>
    <row r="15009" spans="1:3" x14ac:dyDescent="0.3">
      <c r="A15009" s="425">
        <v>56647</v>
      </c>
      <c r="B15009" s="12">
        <v>33</v>
      </c>
      <c r="C15009" s="436">
        <v>0</v>
      </c>
    </row>
    <row r="15010" spans="1:3" x14ac:dyDescent="0.3">
      <c r="A15010" s="425">
        <v>56648</v>
      </c>
      <c r="B15010" s="12">
        <v>34</v>
      </c>
      <c r="C15010" s="436">
        <v>0.2</v>
      </c>
    </row>
    <row r="15011" spans="1:3" x14ac:dyDescent="0.3">
      <c r="A15011" s="425">
        <v>56649</v>
      </c>
      <c r="B15011" s="12">
        <v>35</v>
      </c>
      <c r="C15011" s="436">
        <v>37.000000000000007</v>
      </c>
    </row>
    <row r="15012" spans="1:3" x14ac:dyDescent="0.3">
      <c r="A15012" s="425">
        <v>56650</v>
      </c>
      <c r="B15012" s="12">
        <v>36</v>
      </c>
      <c r="C15012" s="436">
        <v>0.2</v>
      </c>
    </row>
    <row r="15013" spans="1:3" x14ac:dyDescent="0.3">
      <c r="A15013" s="425">
        <v>56651</v>
      </c>
      <c r="B15013" s="12">
        <v>37</v>
      </c>
      <c r="C15013" s="436">
        <v>0.4</v>
      </c>
    </row>
    <row r="15014" spans="1:3" x14ac:dyDescent="0.3">
      <c r="A15014" s="425">
        <v>56652</v>
      </c>
      <c r="B15014" s="12">
        <v>38</v>
      </c>
      <c r="C15014" s="436">
        <v>4.8</v>
      </c>
    </row>
    <row r="15015" spans="1:3" x14ac:dyDescent="0.3">
      <c r="A15015" s="425">
        <v>56653</v>
      </c>
      <c r="B15015" s="12">
        <v>39</v>
      </c>
      <c r="C15015" s="436">
        <v>1</v>
      </c>
    </row>
    <row r="15016" spans="1:3" x14ac:dyDescent="0.3">
      <c r="A15016" s="425">
        <v>56654</v>
      </c>
      <c r="B15016" s="12">
        <v>40</v>
      </c>
      <c r="C15016" s="436">
        <v>92.799999999999983</v>
      </c>
    </row>
    <row r="15017" spans="1:3" x14ac:dyDescent="0.3">
      <c r="A15017" s="425">
        <v>56655</v>
      </c>
      <c r="B15017" s="12">
        <v>41</v>
      </c>
      <c r="C15017" s="436">
        <v>13.999999999999998</v>
      </c>
    </row>
    <row r="15018" spans="1:3" x14ac:dyDescent="0.3">
      <c r="A15018" s="425">
        <v>56656</v>
      </c>
      <c r="B15018" s="12">
        <v>42</v>
      </c>
      <c r="C15018" s="436">
        <v>0.60000000000000009</v>
      </c>
    </row>
    <row r="15019" spans="1:3" x14ac:dyDescent="0.3">
      <c r="A15019" s="425">
        <v>56657</v>
      </c>
      <c r="B15019" s="12">
        <v>43</v>
      </c>
      <c r="C15019" s="436">
        <v>0</v>
      </c>
    </row>
    <row r="15020" spans="1:3" x14ac:dyDescent="0.3">
      <c r="A15020" s="425">
        <v>56658</v>
      </c>
      <c r="B15020" s="12">
        <v>44</v>
      </c>
      <c r="C15020" s="436">
        <v>0</v>
      </c>
    </row>
    <row r="15021" spans="1:3" x14ac:dyDescent="0.3">
      <c r="A15021" s="425">
        <v>56659</v>
      </c>
      <c r="B15021" s="12">
        <v>45</v>
      </c>
      <c r="C15021" s="436">
        <v>0</v>
      </c>
    </row>
    <row r="15022" spans="1:3" x14ac:dyDescent="0.3">
      <c r="A15022" s="425">
        <v>56660</v>
      </c>
      <c r="B15022" s="12">
        <v>46</v>
      </c>
      <c r="C15022" s="436">
        <v>8.7999999999999989</v>
      </c>
    </row>
    <row r="15023" spans="1:3" x14ac:dyDescent="0.3">
      <c r="A15023" s="425">
        <v>56661</v>
      </c>
      <c r="B15023" s="12">
        <v>47</v>
      </c>
      <c r="C15023" s="436">
        <v>16</v>
      </c>
    </row>
    <row r="15024" spans="1:3" x14ac:dyDescent="0.3">
      <c r="A15024" s="425">
        <v>56662</v>
      </c>
      <c r="B15024" s="12">
        <v>48</v>
      </c>
      <c r="C15024" s="436">
        <v>16.799999999999994</v>
      </c>
    </row>
    <row r="15025" spans="1:3" x14ac:dyDescent="0.3">
      <c r="A15025" s="425">
        <v>56663</v>
      </c>
      <c r="B15025" s="12">
        <v>49</v>
      </c>
      <c r="C15025" s="436">
        <v>0.4</v>
      </c>
    </row>
    <row r="15026" spans="1:3" x14ac:dyDescent="0.3">
      <c r="A15026" s="425">
        <v>56664</v>
      </c>
      <c r="B15026" s="12">
        <v>50</v>
      </c>
      <c r="C15026" s="436">
        <v>1.5999999999999999</v>
      </c>
    </row>
    <row r="15027" spans="1:3" x14ac:dyDescent="0.3">
      <c r="A15027" s="425">
        <v>56665</v>
      </c>
      <c r="B15027" s="12">
        <v>51</v>
      </c>
      <c r="C15027" s="436">
        <v>64.600000000000023</v>
      </c>
    </row>
    <row r="15028" spans="1:3" x14ac:dyDescent="0.3">
      <c r="A15028" s="425">
        <v>56666</v>
      </c>
      <c r="B15028" s="12">
        <v>52</v>
      </c>
      <c r="C15028" s="436">
        <v>43.199999999999989</v>
      </c>
    </row>
    <row r="15029" spans="1:3" x14ac:dyDescent="0.3">
      <c r="A15029" s="425">
        <v>56667</v>
      </c>
      <c r="B15029" s="12">
        <v>53</v>
      </c>
      <c r="C15029" s="436">
        <v>4.4000000000000004</v>
      </c>
    </row>
    <row r="15030" spans="1:3" x14ac:dyDescent="0.3">
      <c r="A15030" s="425">
        <v>56668</v>
      </c>
      <c r="B15030" s="12">
        <v>54</v>
      </c>
      <c r="C15030" s="436">
        <v>0</v>
      </c>
    </row>
    <row r="15031" spans="1:3" x14ac:dyDescent="0.3">
      <c r="A15031" s="425">
        <v>56669</v>
      </c>
      <c r="B15031" s="12">
        <v>55</v>
      </c>
      <c r="C15031" s="436">
        <v>4.6000000000000005</v>
      </c>
    </row>
    <row r="15032" spans="1:3" x14ac:dyDescent="0.3">
      <c r="A15032" s="425">
        <v>56670</v>
      </c>
      <c r="B15032" s="12">
        <v>56</v>
      </c>
      <c r="C15032" s="436">
        <v>0.2</v>
      </c>
    </row>
    <row r="15033" spans="1:3" x14ac:dyDescent="0.3">
      <c r="A15033" s="425">
        <v>56671</v>
      </c>
      <c r="B15033" s="12">
        <v>57</v>
      </c>
      <c r="C15033" s="436">
        <v>0.2</v>
      </c>
    </row>
    <row r="15034" spans="1:3" x14ac:dyDescent="0.3">
      <c r="A15034" s="425">
        <v>56672</v>
      </c>
      <c r="B15034" s="12">
        <v>58</v>
      </c>
      <c r="C15034" s="436">
        <v>0</v>
      </c>
    </row>
    <row r="15035" spans="1:3" x14ac:dyDescent="0.3">
      <c r="A15035" s="425">
        <v>56673</v>
      </c>
      <c r="B15035" s="12">
        <v>59</v>
      </c>
      <c r="C15035" s="436">
        <v>0</v>
      </c>
    </row>
    <row r="15036" spans="1:3" x14ac:dyDescent="0.3">
      <c r="A15036" s="425">
        <v>56674</v>
      </c>
      <c r="B15036" s="12">
        <v>60</v>
      </c>
      <c r="C15036" s="436">
        <v>5.6000000000000014</v>
      </c>
    </row>
    <row r="15037" spans="1:3" x14ac:dyDescent="0.3">
      <c r="A15037" s="425">
        <v>56675</v>
      </c>
      <c r="B15037" s="12">
        <v>61</v>
      </c>
      <c r="C15037" s="436">
        <v>0.60000000000000009</v>
      </c>
    </row>
    <row r="15038" spans="1:3" x14ac:dyDescent="0.3">
      <c r="A15038" s="425">
        <v>56676</v>
      </c>
      <c r="B15038" s="12">
        <v>62</v>
      </c>
      <c r="C15038" s="436">
        <v>1.7999999999999998</v>
      </c>
    </row>
    <row r="15039" spans="1:3" x14ac:dyDescent="0.3">
      <c r="A15039" s="425">
        <v>56677</v>
      </c>
      <c r="B15039" s="12">
        <v>63</v>
      </c>
      <c r="C15039" s="436">
        <v>13.399999999999999</v>
      </c>
    </row>
    <row r="15040" spans="1:3" x14ac:dyDescent="0.3">
      <c r="A15040" s="425">
        <v>56678</v>
      </c>
      <c r="B15040" s="12">
        <v>64</v>
      </c>
      <c r="C15040" s="436">
        <v>15</v>
      </c>
    </row>
    <row r="15041" spans="1:3" x14ac:dyDescent="0.3">
      <c r="A15041" s="425">
        <v>56679</v>
      </c>
      <c r="B15041" s="12">
        <v>65</v>
      </c>
      <c r="C15041" s="436">
        <v>1.7999999999999998</v>
      </c>
    </row>
    <row r="15042" spans="1:3" x14ac:dyDescent="0.3">
      <c r="A15042" s="425">
        <v>56680</v>
      </c>
      <c r="B15042" s="12">
        <v>66</v>
      </c>
      <c r="C15042" s="436">
        <v>0.8</v>
      </c>
    </row>
    <row r="15043" spans="1:3" x14ac:dyDescent="0.3">
      <c r="A15043" s="425">
        <v>56681</v>
      </c>
      <c r="B15043" s="12">
        <v>67</v>
      </c>
      <c r="C15043" s="436">
        <v>0.2</v>
      </c>
    </row>
    <row r="15044" spans="1:3" x14ac:dyDescent="0.3">
      <c r="A15044" s="425">
        <v>56682</v>
      </c>
      <c r="B15044" s="12">
        <v>68</v>
      </c>
      <c r="C15044" s="436">
        <v>1.4</v>
      </c>
    </row>
    <row r="15045" spans="1:3" x14ac:dyDescent="0.3">
      <c r="A15045" s="425">
        <v>56683</v>
      </c>
      <c r="B15045" s="12">
        <v>69</v>
      </c>
      <c r="C15045" s="436">
        <v>27.2</v>
      </c>
    </row>
    <row r="15046" spans="1:3" x14ac:dyDescent="0.3">
      <c r="A15046" s="425">
        <v>56684</v>
      </c>
      <c r="B15046" s="12">
        <v>70</v>
      </c>
      <c r="C15046" s="436">
        <v>26.399999999999995</v>
      </c>
    </row>
    <row r="15047" spans="1:3" x14ac:dyDescent="0.3">
      <c r="A15047" s="425">
        <v>56685</v>
      </c>
      <c r="B15047" s="12">
        <v>71</v>
      </c>
      <c r="C15047" s="436">
        <v>0.4</v>
      </c>
    </row>
    <row r="15048" spans="1:3" x14ac:dyDescent="0.3">
      <c r="A15048" s="425">
        <v>56686</v>
      </c>
      <c r="B15048" s="12">
        <v>72</v>
      </c>
      <c r="C15048" s="436">
        <v>1.8</v>
      </c>
    </row>
    <row r="15049" spans="1:3" x14ac:dyDescent="0.3">
      <c r="A15049" s="425">
        <v>56687</v>
      </c>
      <c r="B15049" s="12">
        <v>73</v>
      </c>
      <c r="C15049" s="436">
        <v>28.199999999999996</v>
      </c>
    </row>
    <row r="15050" spans="1:3" x14ac:dyDescent="0.3">
      <c r="A15050" s="425">
        <v>56688</v>
      </c>
      <c r="B15050" s="12">
        <v>74</v>
      </c>
      <c r="C15050" s="436">
        <v>0.2</v>
      </c>
    </row>
    <row r="15051" spans="1:3" x14ac:dyDescent="0.3">
      <c r="A15051" s="425">
        <v>56689</v>
      </c>
      <c r="B15051" s="12">
        <v>75</v>
      </c>
      <c r="C15051" s="436">
        <v>2.8</v>
      </c>
    </row>
    <row r="15052" spans="1:3" x14ac:dyDescent="0.3">
      <c r="A15052" s="425">
        <v>56690</v>
      </c>
      <c r="B15052" s="12">
        <v>76</v>
      </c>
      <c r="C15052" s="436">
        <v>0.2</v>
      </c>
    </row>
    <row r="15053" spans="1:3" x14ac:dyDescent="0.3">
      <c r="A15053" s="425">
        <v>56691</v>
      </c>
      <c r="B15053" s="12">
        <v>77</v>
      </c>
      <c r="C15053" s="436">
        <v>28</v>
      </c>
    </row>
    <row r="15054" spans="1:3" x14ac:dyDescent="0.3">
      <c r="A15054" s="425">
        <v>56692</v>
      </c>
      <c r="B15054" s="12">
        <v>78</v>
      </c>
      <c r="C15054" s="436">
        <v>36.800000000000004</v>
      </c>
    </row>
    <row r="15055" spans="1:3" x14ac:dyDescent="0.3">
      <c r="A15055" s="425">
        <v>56693</v>
      </c>
      <c r="B15055" s="12">
        <v>79</v>
      </c>
      <c r="C15055" s="436">
        <v>1.4</v>
      </c>
    </row>
    <row r="15056" spans="1:3" x14ac:dyDescent="0.3">
      <c r="A15056" s="425">
        <v>56694</v>
      </c>
      <c r="B15056" s="12">
        <v>80</v>
      </c>
      <c r="C15056" s="436">
        <v>40.800000000000011</v>
      </c>
    </row>
    <row r="15057" spans="1:3" x14ac:dyDescent="0.3">
      <c r="A15057" s="425">
        <v>56695</v>
      </c>
      <c r="B15057" s="12">
        <v>81</v>
      </c>
      <c r="C15057" s="436">
        <v>31.599999999999991</v>
      </c>
    </row>
    <row r="15058" spans="1:3" x14ac:dyDescent="0.3">
      <c r="A15058" s="425">
        <v>56696</v>
      </c>
      <c r="B15058" s="12">
        <v>82</v>
      </c>
      <c r="C15058" s="436">
        <v>31.6</v>
      </c>
    </row>
    <row r="15059" spans="1:3" x14ac:dyDescent="0.3">
      <c r="A15059" s="425">
        <v>56697</v>
      </c>
      <c r="B15059" s="12">
        <v>83</v>
      </c>
      <c r="C15059" s="436">
        <v>50.000000000000014</v>
      </c>
    </row>
    <row r="15060" spans="1:3" x14ac:dyDescent="0.3">
      <c r="A15060" s="425">
        <v>56698</v>
      </c>
      <c r="B15060" s="12">
        <v>84</v>
      </c>
      <c r="C15060" s="436">
        <v>0</v>
      </c>
    </row>
    <row r="15061" spans="1:3" x14ac:dyDescent="0.3">
      <c r="A15061" s="425">
        <v>56699</v>
      </c>
      <c r="B15061" s="12">
        <v>85</v>
      </c>
      <c r="C15061" s="436">
        <v>0.60000000000000009</v>
      </c>
    </row>
    <row r="15062" spans="1:3" x14ac:dyDescent="0.3">
      <c r="A15062" s="425">
        <v>56700</v>
      </c>
      <c r="B15062" s="12">
        <v>86</v>
      </c>
      <c r="C15062" s="436">
        <v>5.0000000000000018</v>
      </c>
    </row>
    <row r="15063" spans="1:3" x14ac:dyDescent="0.3">
      <c r="A15063" s="425">
        <v>56701</v>
      </c>
      <c r="B15063" s="12">
        <v>87</v>
      </c>
      <c r="C15063" s="436">
        <v>6.4000000000000021</v>
      </c>
    </row>
    <row r="15064" spans="1:3" x14ac:dyDescent="0.3">
      <c r="A15064" s="425">
        <v>56702</v>
      </c>
      <c r="B15064" s="12">
        <v>88</v>
      </c>
      <c r="C15064" s="436">
        <v>1.4</v>
      </c>
    </row>
    <row r="15065" spans="1:3" x14ac:dyDescent="0.3">
      <c r="A15065" s="425">
        <v>56703</v>
      </c>
      <c r="B15065" s="12">
        <v>89</v>
      </c>
      <c r="C15065" s="436">
        <v>0.60000000000000009</v>
      </c>
    </row>
    <row r="15066" spans="1:3" x14ac:dyDescent="0.3">
      <c r="A15066" s="425">
        <v>56704</v>
      </c>
      <c r="B15066" s="12">
        <v>90</v>
      </c>
      <c r="C15066" s="436">
        <v>2.6</v>
      </c>
    </row>
    <row r="15067" spans="1:3" x14ac:dyDescent="0.3">
      <c r="A15067" s="425">
        <v>56705</v>
      </c>
      <c r="B15067" s="12">
        <v>91</v>
      </c>
      <c r="C15067" s="436">
        <v>1.5999999999999999</v>
      </c>
    </row>
    <row r="15068" spans="1:3" x14ac:dyDescent="0.3">
      <c r="A15068" s="425">
        <v>56706</v>
      </c>
      <c r="B15068" s="12">
        <v>92</v>
      </c>
      <c r="C15068" s="436">
        <v>0.4</v>
      </c>
    </row>
    <row r="15069" spans="1:3" x14ac:dyDescent="0.3">
      <c r="A15069" s="425">
        <v>56707</v>
      </c>
      <c r="B15069" s="12">
        <v>93</v>
      </c>
      <c r="C15069" s="436">
        <v>22</v>
      </c>
    </row>
    <row r="15070" spans="1:3" x14ac:dyDescent="0.3">
      <c r="A15070" s="425">
        <v>56708</v>
      </c>
      <c r="B15070" s="12">
        <v>94</v>
      </c>
      <c r="C15070" s="436">
        <v>95</v>
      </c>
    </row>
    <row r="15071" spans="1:3" x14ac:dyDescent="0.3">
      <c r="A15071" s="425">
        <v>56709</v>
      </c>
      <c r="B15071" s="12">
        <v>95</v>
      </c>
      <c r="C15071" s="436">
        <v>1.5999999999999999</v>
      </c>
    </row>
    <row r="15072" spans="1:3" x14ac:dyDescent="0.3">
      <c r="A15072" s="425">
        <v>56710</v>
      </c>
      <c r="B15072" s="12">
        <v>96</v>
      </c>
      <c r="C15072" s="436">
        <v>0</v>
      </c>
    </row>
    <row r="15073" spans="1:3" x14ac:dyDescent="0.3">
      <c r="A15073" s="425">
        <v>56711</v>
      </c>
      <c r="B15073" s="12">
        <v>97</v>
      </c>
      <c r="C15073" s="436">
        <v>37.599999999999994</v>
      </c>
    </row>
    <row r="15074" spans="1:3" x14ac:dyDescent="0.3">
      <c r="A15074" s="425">
        <v>56712</v>
      </c>
      <c r="B15074" s="12">
        <v>98</v>
      </c>
      <c r="C15074" s="436">
        <v>110.80000000000003</v>
      </c>
    </row>
    <row r="15075" spans="1:3" x14ac:dyDescent="0.3">
      <c r="A15075" s="425">
        <v>56713</v>
      </c>
      <c r="B15075" s="12">
        <v>99</v>
      </c>
      <c r="C15075" s="436">
        <v>0.60000000000000009</v>
      </c>
    </row>
    <row r="15076" spans="1:3" x14ac:dyDescent="0.3">
      <c r="A15076" s="425">
        <v>56714</v>
      </c>
      <c r="B15076" s="12">
        <v>100</v>
      </c>
      <c r="C15076" s="436">
        <v>0.8</v>
      </c>
    </row>
    <row r="15077" spans="1:3" x14ac:dyDescent="0.3">
      <c r="A15077" s="425">
        <v>56715</v>
      </c>
      <c r="B15077" s="12">
        <v>101</v>
      </c>
      <c r="C15077" s="436">
        <v>11.599999999999996</v>
      </c>
    </row>
    <row r="15078" spans="1:3" x14ac:dyDescent="0.3">
      <c r="A15078" s="425">
        <v>56716</v>
      </c>
      <c r="B15078" s="12">
        <v>102</v>
      </c>
      <c r="C15078" s="436">
        <v>13</v>
      </c>
    </row>
    <row r="15079" spans="1:3" x14ac:dyDescent="0.3">
      <c r="A15079" s="425">
        <v>56717</v>
      </c>
      <c r="B15079" s="12">
        <v>103</v>
      </c>
      <c r="C15079" s="436">
        <v>0.8</v>
      </c>
    </row>
    <row r="15080" spans="1:3" x14ac:dyDescent="0.3">
      <c r="A15080" s="425">
        <v>56718</v>
      </c>
      <c r="B15080" s="12">
        <v>104</v>
      </c>
      <c r="C15080" s="436">
        <v>6.6000000000000005</v>
      </c>
    </row>
    <row r="15081" spans="1:3" x14ac:dyDescent="0.3">
      <c r="A15081" s="425">
        <v>56719</v>
      </c>
      <c r="B15081" s="12">
        <v>105</v>
      </c>
      <c r="C15081" s="436">
        <v>8.3999999999999986</v>
      </c>
    </row>
    <row r="15082" spans="1:3" x14ac:dyDescent="0.3">
      <c r="A15082" s="425">
        <v>56720</v>
      </c>
      <c r="B15082" s="12">
        <v>106</v>
      </c>
      <c r="C15082" s="436">
        <v>47.599999999999994</v>
      </c>
    </row>
    <row r="15083" spans="1:3" x14ac:dyDescent="0.3">
      <c r="A15083" s="425">
        <v>56721</v>
      </c>
      <c r="B15083" s="12">
        <v>107</v>
      </c>
      <c r="C15083" s="436">
        <v>0</v>
      </c>
    </row>
    <row r="15084" spans="1:3" x14ac:dyDescent="0.3">
      <c r="A15084" s="425">
        <v>56722</v>
      </c>
      <c r="B15084" s="12">
        <v>108</v>
      </c>
      <c r="C15084" s="436">
        <v>0</v>
      </c>
    </row>
    <row r="15085" spans="1:3" x14ac:dyDescent="0.3">
      <c r="A15085" s="425">
        <v>56723</v>
      </c>
      <c r="B15085" s="12">
        <v>109</v>
      </c>
      <c r="C15085" s="436">
        <v>7.6000000000000014</v>
      </c>
    </row>
    <row r="15086" spans="1:3" x14ac:dyDescent="0.3">
      <c r="A15086" s="425">
        <v>56724</v>
      </c>
      <c r="B15086" s="12">
        <v>110</v>
      </c>
      <c r="C15086" s="436">
        <v>5.6000000000000014</v>
      </c>
    </row>
    <row r="15087" spans="1:3" x14ac:dyDescent="0.3">
      <c r="A15087" s="425">
        <v>56725</v>
      </c>
      <c r="B15087" s="12">
        <v>111</v>
      </c>
      <c r="C15087" s="436">
        <v>0.4</v>
      </c>
    </row>
    <row r="15088" spans="1:3" x14ac:dyDescent="0.3">
      <c r="A15088" s="425">
        <v>56726</v>
      </c>
      <c r="B15088" s="12">
        <v>112</v>
      </c>
      <c r="C15088" s="436">
        <v>3.0000000000000004</v>
      </c>
    </row>
    <row r="15089" spans="1:3" x14ac:dyDescent="0.3">
      <c r="A15089" s="425">
        <v>56727</v>
      </c>
      <c r="B15089" s="12">
        <v>113</v>
      </c>
      <c r="C15089" s="436">
        <v>11.2</v>
      </c>
    </row>
    <row r="15090" spans="1:3" x14ac:dyDescent="0.3">
      <c r="A15090" s="425">
        <v>56728</v>
      </c>
      <c r="B15090" s="12">
        <v>114</v>
      </c>
      <c r="C15090" s="436">
        <v>0.2</v>
      </c>
    </row>
    <row r="15091" spans="1:3" x14ac:dyDescent="0.3">
      <c r="A15091" s="425">
        <v>56729</v>
      </c>
      <c r="B15091" s="12">
        <v>115</v>
      </c>
      <c r="C15091" s="436">
        <v>39.199999999999996</v>
      </c>
    </row>
    <row r="15092" spans="1:3" x14ac:dyDescent="0.3">
      <c r="A15092" s="425">
        <v>56730</v>
      </c>
      <c r="B15092" s="12">
        <v>116</v>
      </c>
      <c r="C15092" s="436">
        <v>65.2</v>
      </c>
    </row>
    <row r="15093" spans="1:3" x14ac:dyDescent="0.3">
      <c r="A15093" s="425">
        <v>56731</v>
      </c>
      <c r="B15093" s="12">
        <v>117</v>
      </c>
      <c r="C15093" s="436">
        <v>0</v>
      </c>
    </row>
    <row r="15094" spans="1:3" x14ac:dyDescent="0.3">
      <c r="A15094" s="425">
        <v>56732</v>
      </c>
      <c r="B15094" s="12">
        <v>118</v>
      </c>
      <c r="C15094" s="436">
        <v>3.2</v>
      </c>
    </row>
    <row r="15095" spans="1:3" x14ac:dyDescent="0.3">
      <c r="A15095" s="425">
        <v>56733</v>
      </c>
      <c r="B15095" s="12">
        <v>119</v>
      </c>
      <c r="C15095" s="436">
        <v>0</v>
      </c>
    </row>
    <row r="15096" spans="1:3" x14ac:dyDescent="0.3">
      <c r="A15096" s="425">
        <v>56734</v>
      </c>
      <c r="B15096" s="12">
        <v>120</v>
      </c>
      <c r="C15096" s="436">
        <v>1.5999999999999999</v>
      </c>
    </row>
    <row r="15097" spans="1:3" x14ac:dyDescent="0.3">
      <c r="A15097" s="425">
        <v>56735</v>
      </c>
      <c r="B15097" s="12">
        <v>121</v>
      </c>
      <c r="C15097" s="436">
        <v>0</v>
      </c>
    </row>
    <row r="15098" spans="1:3" x14ac:dyDescent="0.3">
      <c r="A15098" s="425">
        <v>56736</v>
      </c>
      <c r="B15098" s="12">
        <v>122</v>
      </c>
      <c r="C15098" s="436">
        <v>29.8</v>
      </c>
    </row>
    <row r="15099" spans="1:3" x14ac:dyDescent="0.3">
      <c r="A15099" s="425">
        <v>56737</v>
      </c>
      <c r="B15099" s="12">
        <v>123</v>
      </c>
      <c r="C15099" s="436">
        <v>11.999999999999996</v>
      </c>
    </row>
    <row r="15100" spans="1:3" x14ac:dyDescent="0.3">
      <c r="A15100" s="425">
        <v>56738</v>
      </c>
      <c r="B15100" s="12">
        <v>124</v>
      </c>
      <c r="C15100" s="436">
        <v>0.2</v>
      </c>
    </row>
    <row r="15101" spans="1:3" x14ac:dyDescent="0.3">
      <c r="A15101" s="425">
        <v>56739</v>
      </c>
      <c r="B15101" s="12">
        <v>125</v>
      </c>
      <c r="C15101" s="436">
        <v>0</v>
      </c>
    </row>
    <row r="15102" spans="1:3" x14ac:dyDescent="0.3">
      <c r="A15102" s="425">
        <v>56740</v>
      </c>
      <c r="B15102" s="12">
        <v>126</v>
      </c>
      <c r="C15102" s="436">
        <v>0</v>
      </c>
    </row>
    <row r="15103" spans="1:3" x14ac:dyDescent="0.3">
      <c r="A15103" s="425">
        <v>56741</v>
      </c>
      <c r="B15103" s="12">
        <v>127</v>
      </c>
      <c r="C15103" s="436">
        <v>43.074782608695656</v>
      </c>
    </row>
    <row r="15104" spans="1:3" x14ac:dyDescent="0.3">
      <c r="A15104" s="425">
        <v>56742</v>
      </c>
      <c r="B15104" s="12">
        <v>128</v>
      </c>
      <c r="C15104" s="436">
        <v>100.352</v>
      </c>
    </row>
    <row r="15105" spans="1:3" x14ac:dyDescent="0.3">
      <c r="A15105" s="425">
        <v>56743</v>
      </c>
      <c r="B15105" s="12">
        <v>129</v>
      </c>
      <c r="C15105" s="436">
        <v>0</v>
      </c>
    </row>
    <row r="15106" spans="1:3" x14ac:dyDescent="0.3">
      <c r="A15106" s="425">
        <v>56744</v>
      </c>
      <c r="B15106" s="12">
        <v>130</v>
      </c>
      <c r="C15106" s="436">
        <v>26.46</v>
      </c>
    </row>
    <row r="15107" spans="1:3" x14ac:dyDescent="0.3">
      <c r="A15107" s="425">
        <v>56745</v>
      </c>
      <c r="B15107" s="12">
        <v>131</v>
      </c>
      <c r="C15107" s="436">
        <v>0</v>
      </c>
    </row>
    <row r="15108" spans="1:3" x14ac:dyDescent="0.3">
      <c r="A15108" s="425">
        <v>56746</v>
      </c>
      <c r="B15108" s="12">
        <v>132</v>
      </c>
      <c r="C15108" s="436">
        <v>11.76</v>
      </c>
    </row>
    <row r="15109" spans="1:3" x14ac:dyDescent="0.3">
      <c r="A15109" s="425">
        <v>56747</v>
      </c>
      <c r="B15109" s="12">
        <v>133</v>
      </c>
      <c r="C15109" s="436">
        <v>0</v>
      </c>
    </row>
    <row r="15110" spans="1:3" x14ac:dyDescent="0.3">
      <c r="A15110" s="425">
        <v>56748</v>
      </c>
      <c r="B15110" s="12">
        <v>134</v>
      </c>
      <c r="C15110" s="436">
        <v>0</v>
      </c>
    </row>
    <row r="15111" spans="1:3" x14ac:dyDescent="0.3">
      <c r="A15111" s="425">
        <v>56749</v>
      </c>
      <c r="B15111" s="12">
        <v>135</v>
      </c>
      <c r="C15111" s="436">
        <v>29.89</v>
      </c>
    </row>
    <row r="15112" spans="1:3" x14ac:dyDescent="0.3">
      <c r="A15112" s="425">
        <v>56750</v>
      </c>
      <c r="B15112" s="12">
        <v>136</v>
      </c>
      <c r="C15112" s="436">
        <v>15.68</v>
      </c>
    </row>
    <row r="15113" spans="1:3" x14ac:dyDescent="0.3">
      <c r="A15113" s="425">
        <v>56751</v>
      </c>
      <c r="B15113" s="12">
        <v>137</v>
      </c>
      <c r="C15113" s="436">
        <v>0</v>
      </c>
    </row>
    <row r="15114" spans="1:3" x14ac:dyDescent="0.3">
      <c r="A15114" s="425">
        <v>56752</v>
      </c>
      <c r="B15114" s="12">
        <v>138</v>
      </c>
      <c r="C15114" s="436">
        <v>13.72</v>
      </c>
    </row>
    <row r="15115" spans="1:3" x14ac:dyDescent="0.3">
      <c r="A15115" s="425">
        <v>56753</v>
      </c>
      <c r="B15115" s="12">
        <v>139</v>
      </c>
      <c r="C15115" s="436">
        <v>0</v>
      </c>
    </row>
    <row r="15116" spans="1:3" x14ac:dyDescent="0.3">
      <c r="A15116" s="425">
        <v>56754</v>
      </c>
      <c r="B15116" s="12">
        <v>140</v>
      </c>
      <c r="C15116" s="436">
        <v>0</v>
      </c>
    </row>
    <row r="15117" spans="1:3" x14ac:dyDescent="0.3">
      <c r="A15117" s="425">
        <v>56755</v>
      </c>
      <c r="B15117" s="12">
        <v>141</v>
      </c>
      <c r="C15117" s="436">
        <v>3.92</v>
      </c>
    </row>
    <row r="15118" spans="1:3" x14ac:dyDescent="0.3">
      <c r="A15118" s="425">
        <v>56756</v>
      </c>
      <c r="B15118" s="12">
        <v>142</v>
      </c>
      <c r="C15118" s="436">
        <v>52.92</v>
      </c>
    </row>
    <row r="15119" spans="1:3" x14ac:dyDescent="0.3">
      <c r="A15119" s="425">
        <v>56757</v>
      </c>
      <c r="B15119" s="12">
        <v>143</v>
      </c>
      <c r="C15119" s="436">
        <v>0</v>
      </c>
    </row>
    <row r="15120" spans="1:3" x14ac:dyDescent="0.3">
      <c r="A15120" s="425">
        <v>56758</v>
      </c>
      <c r="B15120" s="12">
        <v>144</v>
      </c>
      <c r="C15120" s="436">
        <v>5.39</v>
      </c>
    </row>
    <row r="15121" spans="1:3" x14ac:dyDescent="0.3">
      <c r="A15121" s="425">
        <v>56759</v>
      </c>
      <c r="B15121" s="12">
        <v>145</v>
      </c>
      <c r="C15121" s="436">
        <v>0</v>
      </c>
    </row>
    <row r="15122" spans="1:3" x14ac:dyDescent="0.3">
      <c r="A15122" s="425">
        <v>56760</v>
      </c>
      <c r="B15122" s="12">
        <v>146</v>
      </c>
      <c r="C15122" s="436">
        <v>1.5680000000000001</v>
      </c>
    </row>
    <row r="15123" spans="1:3" x14ac:dyDescent="0.3">
      <c r="A15123" s="425">
        <v>56761</v>
      </c>
      <c r="B15123" s="12">
        <v>147</v>
      </c>
      <c r="C15123" s="436">
        <v>5.194</v>
      </c>
    </row>
    <row r="15124" spans="1:3" x14ac:dyDescent="0.3">
      <c r="A15124" s="425">
        <v>56762</v>
      </c>
      <c r="B15124" s="12">
        <v>148</v>
      </c>
      <c r="C15124" s="436">
        <v>3.1360000000000001</v>
      </c>
    </row>
    <row r="15125" spans="1:3" x14ac:dyDescent="0.3">
      <c r="A15125" s="425">
        <v>56763</v>
      </c>
      <c r="B15125" s="12">
        <v>149</v>
      </c>
      <c r="C15125" s="436">
        <v>14.7</v>
      </c>
    </row>
    <row r="15126" spans="1:3" x14ac:dyDescent="0.3">
      <c r="A15126" s="425">
        <v>56764</v>
      </c>
      <c r="B15126" s="12">
        <v>150</v>
      </c>
      <c r="C15126" s="436">
        <v>0</v>
      </c>
    </row>
    <row r="15127" spans="1:3" x14ac:dyDescent="0.3">
      <c r="A15127" s="425">
        <v>56765</v>
      </c>
      <c r="B15127" s="12">
        <v>151</v>
      </c>
      <c r="C15127" s="436">
        <v>0</v>
      </c>
    </row>
    <row r="15128" spans="1:3" x14ac:dyDescent="0.3">
      <c r="A15128" s="425">
        <v>56766</v>
      </c>
      <c r="B15128" s="12">
        <v>152</v>
      </c>
      <c r="C15128" s="436">
        <v>16.66</v>
      </c>
    </row>
    <row r="15129" spans="1:3" x14ac:dyDescent="0.3">
      <c r="A15129" s="425">
        <v>56767</v>
      </c>
      <c r="B15129" s="12">
        <v>153</v>
      </c>
      <c r="C15129" s="436">
        <v>2.4500000000000002</v>
      </c>
    </row>
    <row r="15130" spans="1:3" x14ac:dyDescent="0.3">
      <c r="A15130" s="425">
        <v>56768</v>
      </c>
      <c r="B15130" s="12">
        <v>154</v>
      </c>
      <c r="C15130" s="436">
        <v>5.194</v>
      </c>
    </row>
    <row r="15131" spans="1:3" x14ac:dyDescent="0.3">
      <c r="A15131" s="425">
        <v>56769</v>
      </c>
      <c r="B15131" s="12">
        <v>155</v>
      </c>
      <c r="C15131" s="436">
        <v>0</v>
      </c>
    </row>
    <row r="15132" spans="1:3" x14ac:dyDescent="0.3">
      <c r="A15132" s="425">
        <v>56770</v>
      </c>
      <c r="B15132" s="12">
        <v>156</v>
      </c>
      <c r="C15132" s="436">
        <v>0</v>
      </c>
    </row>
    <row r="15133" spans="1:3" x14ac:dyDescent="0.3">
      <c r="A15133" s="425">
        <v>56771</v>
      </c>
      <c r="B15133" s="12">
        <v>157</v>
      </c>
      <c r="C15133" s="436">
        <v>3.1360000000000001</v>
      </c>
    </row>
    <row r="15134" spans="1:3" x14ac:dyDescent="0.3">
      <c r="A15134" s="425">
        <v>56772</v>
      </c>
      <c r="B15134" s="12">
        <v>158</v>
      </c>
      <c r="C15134" s="436">
        <v>32.83</v>
      </c>
    </row>
    <row r="15135" spans="1:3" x14ac:dyDescent="0.3">
      <c r="A15135" s="425">
        <v>56773</v>
      </c>
      <c r="B15135" s="12">
        <v>159</v>
      </c>
      <c r="C15135" s="436">
        <v>0</v>
      </c>
    </row>
    <row r="15136" spans="1:3" x14ac:dyDescent="0.3">
      <c r="A15136" s="425">
        <v>56774</v>
      </c>
      <c r="B15136" s="12">
        <v>160</v>
      </c>
      <c r="C15136" s="436">
        <v>7.35</v>
      </c>
    </row>
    <row r="15137" spans="1:3" x14ac:dyDescent="0.3">
      <c r="A15137" s="425">
        <v>56775</v>
      </c>
      <c r="B15137" s="12">
        <v>161</v>
      </c>
      <c r="C15137" s="436">
        <v>0</v>
      </c>
    </row>
    <row r="15138" spans="1:3" x14ac:dyDescent="0.3">
      <c r="A15138" s="425">
        <v>56776</v>
      </c>
      <c r="B15138" s="12">
        <v>162</v>
      </c>
      <c r="C15138" s="436">
        <v>17.738</v>
      </c>
    </row>
    <row r="15139" spans="1:3" x14ac:dyDescent="0.3">
      <c r="A15139" s="425">
        <v>56777</v>
      </c>
      <c r="B15139" s="12">
        <v>163</v>
      </c>
      <c r="C15139" s="436">
        <v>0</v>
      </c>
    </row>
    <row r="15140" spans="1:3" x14ac:dyDescent="0.3">
      <c r="A15140" s="425">
        <v>56778</v>
      </c>
      <c r="B15140" s="12">
        <v>164</v>
      </c>
      <c r="C15140" s="436">
        <v>15.739534883720927</v>
      </c>
    </row>
    <row r="15141" spans="1:3" x14ac:dyDescent="0.3">
      <c r="A15141" s="425">
        <v>56779</v>
      </c>
      <c r="B15141" s="12">
        <v>165</v>
      </c>
      <c r="C15141" s="436">
        <v>15.400000000000002</v>
      </c>
    </row>
    <row r="15142" spans="1:3" x14ac:dyDescent="0.3">
      <c r="A15142" s="425">
        <v>56780</v>
      </c>
      <c r="B15142" s="12">
        <v>166</v>
      </c>
      <c r="C15142" s="436">
        <v>5.0000000000000018</v>
      </c>
    </row>
    <row r="15143" spans="1:3" x14ac:dyDescent="0.3">
      <c r="A15143" s="425">
        <v>56781</v>
      </c>
      <c r="B15143" s="12">
        <v>167</v>
      </c>
      <c r="C15143" s="436">
        <v>0.2</v>
      </c>
    </row>
    <row r="15144" spans="1:3" x14ac:dyDescent="0.3">
      <c r="A15144" s="425">
        <v>56782</v>
      </c>
      <c r="B15144" s="12">
        <v>168</v>
      </c>
      <c r="C15144" s="436">
        <v>25.599999999999998</v>
      </c>
    </row>
    <row r="15145" spans="1:3" x14ac:dyDescent="0.3">
      <c r="A15145" s="425">
        <v>56783</v>
      </c>
      <c r="B15145" s="12">
        <v>169</v>
      </c>
      <c r="C15145" s="436">
        <v>4.0000000000000009</v>
      </c>
    </row>
    <row r="15146" spans="1:3" x14ac:dyDescent="0.3">
      <c r="A15146" s="425">
        <v>56784</v>
      </c>
      <c r="B15146" s="12">
        <v>170</v>
      </c>
      <c r="C15146" s="436">
        <v>0.8</v>
      </c>
    </row>
    <row r="15147" spans="1:3" x14ac:dyDescent="0.3">
      <c r="A15147" s="425">
        <v>56785</v>
      </c>
      <c r="B15147" s="12">
        <v>171</v>
      </c>
      <c r="C15147" s="436">
        <v>2.4000000000000004</v>
      </c>
    </row>
    <row r="15148" spans="1:3" x14ac:dyDescent="0.3">
      <c r="A15148" s="425">
        <v>56786</v>
      </c>
      <c r="B15148" s="12">
        <v>172</v>
      </c>
      <c r="C15148" s="436">
        <v>10.599999999999998</v>
      </c>
    </row>
    <row r="15149" spans="1:3" x14ac:dyDescent="0.3">
      <c r="A15149" s="425">
        <v>56787</v>
      </c>
      <c r="B15149" s="12">
        <v>173</v>
      </c>
      <c r="C15149" s="436">
        <v>1.4</v>
      </c>
    </row>
    <row r="15150" spans="1:3" x14ac:dyDescent="0.3">
      <c r="A15150" s="425">
        <v>56788</v>
      </c>
      <c r="B15150" s="12">
        <v>174</v>
      </c>
      <c r="C15150" s="436">
        <v>0</v>
      </c>
    </row>
    <row r="15151" spans="1:3" x14ac:dyDescent="0.3">
      <c r="A15151" s="425">
        <v>56789</v>
      </c>
      <c r="B15151" s="12">
        <v>175</v>
      </c>
      <c r="C15151" s="436">
        <v>2.2000000000000002</v>
      </c>
    </row>
    <row r="15152" spans="1:3" x14ac:dyDescent="0.3">
      <c r="A15152" s="425">
        <v>56790</v>
      </c>
      <c r="B15152" s="12">
        <v>176</v>
      </c>
      <c r="C15152" s="436">
        <v>8.1999999999999993</v>
      </c>
    </row>
    <row r="15153" spans="1:3" x14ac:dyDescent="0.3">
      <c r="A15153" s="425">
        <v>56791</v>
      </c>
      <c r="B15153" s="12">
        <v>177</v>
      </c>
      <c r="C15153" s="436">
        <v>6.400000000000003</v>
      </c>
    </row>
    <row r="15154" spans="1:3" x14ac:dyDescent="0.3">
      <c r="A15154" s="425">
        <v>56792</v>
      </c>
      <c r="B15154" s="12">
        <v>178</v>
      </c>
      <c r="C15154" s="436">
        <v>0</v>
      </c>
    </row>
    <row r="15155" spans="1:3" x14ac:dyDescent="0.3">
      <c r="A15155" s="425">
        <v>56793</v>
      </c>
      <c r="B15155" s="12">
        <v>179</v>
      </c>
      <c r="C15155" s="436">
        <v>0.8</v>
      </c>
    </row>
    <row r="15156" spans="1:3" x14ac:dyDescent="0.3">
      <c r="A15156" s="425">
        <v>56794</v>
      </c>
      <c r="B15156" s="12">
        <v>180</v>
      </c>
      <c r="C15156" s="436">
        <v>0.2</v>
      </c>
    </row>
    <row r="15157" spans="1:3" x14ac:dyDescent="0.3">
      <c r="A15157" s="425">
        <v>56795</v>
      </c>
      <c r="B15157" s="12">
        <v>181</v>
      </c>
      <c r="C15157" s="436">
        <v>22</v>
      </c>
    </row>
    <row r="15158" spans="1:3" x14ac:dyDescent="0.3">
      <c r="A15158" s="425">
        <v>56796</v>
      </c>
      <c r="B15158" s="12">
        <v>182</v>
      </c>
      <c r="C15158" s="436">
        <v>0.2</v>
      </c>
    </row>
    <row r="15159" spans="1:3" x14ac:dyDescent="0.3">
      <c r="A15159" s="425">
        <v>56797</v>
      </c>
      <c r="B15159" s="12">
        <v>183</v>
      </c>
      <c r="C15159" s="436">
        <v>38.400000000000006</v>
      </c>
    </row>
    <row r="15160" spans="1:3" x14ac:dyDescent="0.3">
      <c r="A15160" s="425">
        <v>56798</v>
      </c>
      <c r="B15160" s="12">
        <v>184</v>
      </c>
      <c r="C15160" s="436">
        <v>55.2</v>
      </c>
    </row>
    <row r="15161" spans="1:3" x14ac:dyDescent="0.3">
      <c r="A15161" s="425">
        <v>56799</v>
      </c>
      <c r="B15161" s="12">
        <v>185</v>
      </c>
      <c r="C15161" s="436">
        <v>0.60000000000000009</v>
      </c>
    </row>
    <row r="15162" spans="1:3" x14ac:dyDescent="0.3">
      <c r="A15162" s="425">
        <v>56800</v>
      </c>
      <c r="B15162" s="12">
        <v>186</v>
      </c>
      <c r="C15162" s="436">
        <v>3.0000000000000004</v>
      </c>
    </row>
    <row r="15163" spans="1:3" x14ac:dyDescent="0.3">
      <c r="A15163" s="425">
        <v>56801</v>
      </c>
      <c r="B15163" s="12">
        <v>187</v>
      </c>
      <c r="C15163" s="436">
        <v>3.2000000000000011</v>
      </c>
    </row>
    <row r="15164" spans="1:3" x14ac:dyDescent="0.3">
      <c r="A15164" s="425">
        <v>56802</v>
      </c>
      <c r="B15164" s="12">
        <v>188</v>
      </c>
      <c r="C15164" s="436">
        <v>1.6</v>
      </c>
    </row>
    <row r="15165" spans="1:3" x14ac:dyDescent="0.3">
      <c r="A15165" s="425">
        <v>56803</v>
      </c>
      <c r="B15165" s="12">
        <v>189</v>
      </c>
      <c r="C15165" s="436">
        <v>23</v>
      </c>
    </row>
    <row r="15166" spans="1:3" x14ac:dyDescent="0.3">
      <c r="A15166" s="425">
        <v>56804</v>
      </c>
      <c r="B15166" s="12">
        <v>190</v>
      </c>
      <c r="C15166" s="436">
        <v>8.2000000000000011</v>
      </c>
    </row>
    <row r="15167" spans="1:3" x14ac:dyDescent="0.3">
      <c r="A15167" s="425">
        <v>56805</v>
      </c>
      <c r="B15167" s="12">
        <v>191</v>
      </c>
      <c r="C15167" s="436">
        <v>6.2000000000000028</v>
      </c>
    </row>
    <row r="15168" spans="1:3" x14ac:dyDescent="0.3">
      <c r="A15168" s="425">
        <v>56806</v>
      </c>
      <c r="B15168" s="12">
        <v>192</v>
      </c>
      <c r="C15168" s="436">
        <v>3.2000000000000006</v>
      </c>
    </row>
    <row r="15169" spans="1:3" x14ac:dyDescent="0.3">
      <c r="A15169" s="425">
        <v>56807</v>
      </c>
      <c r="B15169" s="12">
        <v>193</v>
      </c>
      <c r="C15169" s="436">
        <v>9.5999999999999979</v>
      </c>
    </row>
    <row r="15170" spans="1:3" x14ac:dyDescent="0.3">
      <c r="A15170" s="425">
        <v>56808</v>
      </c>
      <c r="B15170" s="12">
        <v>194</v>
      </c>
      <c r="C15170" s="436">
        <v>26.599999999999991</v>
      </c>
    </row>
    <row r="15171" spans="1:3" x14ac:dyDescent="0.3">
      <c r="A15171" s="425">
        <v>56809</v>
      </c>
      <c r="B15171" s="12">
        <v>195</v>
      </c>
      <c r="C15171" s="436">
        <v>16.199999999999992</v>
      </c>
    </row>
    <row r="15172" spans="1:3" x14ac:dyDescent="0.3">
      <c r="A15172" s="425">
        <v>56810</v>
      </c>
      <c r="B15172" s="12">
        <v>196</v>
      </c>
      <c r="C15172" s="436">
        <v>4</v>
      </c>
    </row>
    <row r="15173" spans="1:3" x14ac:dyDescent="0.3">
      <c r="A15173" s="425">
        <v>56811</v>
      </c>
      <c r="B15173" s="12">
        <v>197</v>
      </c>
      <c r="C15173" s="436">
        <v>6.2000000000000028</v>
      </c>
    </row>
    <row r="15174" spans="1:3" x14ac:dyDescent="0.3">
      <c r="A15174" s="425">
        <v>56812</v>
      </c>
      <c r="B15174" s="12">
        <v>198</v>
      </c>
      <c r="C15174" s="436">
        <v>0</v>
      </c>
    </row>
    <row r="15175" spans="1:3" x14ac:dyDescent="0.3">
      <c r="A15175" s="425">
        <v>56813</v>
      </c>
      <c r="B15175" s="12">
        <v>199</v>
      </c>
      <c r="C15175" s="436">
        <v>0.4</v>
      </c>
    </row>
    <row r="15176" spans="1:3" x14ac:dyDescent="0.3">
      <c r="A15176" s="425">
        <v>56814</v>
      </c>
      <c r="B15176" s="12">
        <v>200</v>
      </c>
      <c r="C15176" s="436">
        <v>23.4</v>
      </c>
    </row>
    <row r="15177" spans="1:3" x14ac:dyDescent="0.3">
      <c r="A15177" s="425">
        <v>56815</v>
      </c>
      <c r="B15177" s="12">
        <v>201</v>
      </c>
      <c r="C15177" s="436">
        <v>46.400000000000013</v>
      </c>
    </row>
    <row r="15178" spans="1:3" x14ac:dyDescent="0.3">
      <c r="A15178" s="425">
        <v>56816</v>
      </c>
      <c r="B15178" s="12">
        <v>202</v>
      </c>
      <c r="C15178" s="436">
        <v>0</v>
      </c>
    </row>
    <row r="15179" spans="1:3" x14ac:dyDescent="0.3">
      <c r="A15179" s="425">
        <v>56817</v>
      </c>
      <c r="B15179" s="12">
        <v>203</v>
      </c>
      <c r="C15179" s="436">
        <v>0.8</v>
      </c>
    </row>
    <row r="15180" spans="1:3" x14ac:dyDescent="0.3">
      <c r="A15180" s="425">
        <v>56818</v>
      </c>
      <c r="B15180" s="12">
        <v>204</v>
      </c>
      <c r="C15180" s="436">
        <v>0</v>
      </c>
    </row>
    <row r="15181" spans="1:3" x14ac:dyDescent="0.3">
      <c r="A15181" s="425">
        <v>56819</v>
      </c>
      <c r="B15181" s="12">
        <v>205</v>
      </c>
      <c r="C15181" s="436">
        <v>0</v>
      </c>
    </row>
    <row r="15182" spans="1:3" x14ac:dyDescent="0.3">
      <c r="A15182" s="425">
        <v>56820</v>
      </c>
      <c r="B15182" s="12">
        <v>206</v>
      </c>
      <c r="C15182" s="436">
        <v>72.800000000000026</v>
      </c>
    </row>
    <row r="15183" spans="1:3" x14ac:dyDescent="0.3">
      <c r="A15183" s="425">
        <v>56821</v>
      </c>
      <c r="B15183" s="12">
        <v>207</v>
      </c>
      <c r="C15183" s="436">
        <v>0.60000000000000009</v>
      </c>
    </row>
    <row r="15184" spans="1:3" x14ac:dyDescent="0.3">
      <c r="A15184" s="425">
        <v>56822</v>
      </c>
      <c r="B15184" s="12">
        <v>208</v>
      </c>
      <c r="C15184" s="436">
        <v>0</v>
      </c>
    </row>
    <row r="15185" spans="1:3" x14ac:dyDescent="0.3">
      <c r="A15185" s="425">
        <v>56823</v>
      </c>
      <c r="B15185" s="12">
        <v>209</v>
      </c>
      <c r="C15185" s="436">
        <v>0</v>
      </c>
    </row>
    <row r="15186" spans="1:3" x14ac:dyDescent="0.3">
      <c r="A15186" s="425">
        <v>56824</v>
      </c>
      <c r="B15186" s="12">
        <v>210</v>
      </c>
      <c r="C15186" s="436">
        <v>1.8</v>
      </c>
    </row>
    <row r="15187" spans="1:3" x14ac:dyDescent="0.3">
      <c r="A15187" s="425">
        <v>56825</v>
      </c>
      <c r="B15187" s="12">
        <v>211</v>
      </c>
      <c r="C15187" s="436">
        <v>8</v>
      </c>
    </row>
    <row r="15188" spans="1:3" x14ac:dyDescent="0.3">
      <c r="A15188" s="425">
        <v>56826</v>
      </c>
      <c r="B15188" s="12">
        <v>212</v>
      </c>
      <c r="C15188" s="436">
        <v>1</v>
      </c>
    </row>
    <row r="15189" spans="1:3" x14ac:dyDescent="0.3">
      <c r="A15189" s="425">
        <v>56827</v>
      </c>
      <c r="B15189" s="12">
        <v>213</v>
      </c>
      <c r="C15189" s="436">
        <v>5.4</v>
      </c>
    </row>
    <row r="15190" spans="1:3" x14ac:dyDescent="0.3">
      <c r="A15190" s="425">
        <v>56828</v>
      </c>
      <c r="B15190" s="12">
        <v>214</v>
      </c>
      <c r="C15190" s="436">
        <v>2.8</v>
      </c>
    </row>
    <row r="15191" spans="1:3" x14ac:dyDescent="0.3">
      <c r="A15191" s="425">
        <v>56829</v>
      </c>
      <c r="B15191" s="12">
        <v>215</v>
      </c>
      <c r="C15191" s="436">
        <v>12.4</v>
      </c>
    </row>
    <row r="15192" spans="1:3" x14ac:dyDescent="0.3">
      <c r="A15192" s="425">
        <v>56830</v>
      </c>
      <c r="B15192" s="12">
        <v>216</v>
      </c>
      <c r="C15192" s="436">
        <v>14.599999999999998</v>
      </c>
    </row>
    <row r="15193" spans="1:3" x14ac:dyDescent="0.3">
      <c r="A15193" s="425">
        <v>56831</v>
      </c>
      <c r="B15193" s="12">
        <v>217</v>
      </c>
      <c r="C15193" s="436">
        <v>0.2</v>
      </c>
    </row>
    <row r="15194" spans="1:3" x14ac:dyDescent="0.3">
      <c r="A15194" s="425">
        <v>56832</v>
      </c>
      <c r="B15194" s="12">
        <v>218</v>
      </c>
      <c r="C15194" s="436">
        <v>0.8</v>
      </c>
    </row>
    <row r="15195" spans="1:3" x14ac:dyDescent="0.3">
      <c r="A15195" s="425">
        <v>56833</v>
      </c>
      <c r="B15195" s="12">
        <v>219</v>
      </c>
      <c r="C15195" s="436">
        <v>0</v>
      </c>
    </row>
    <row r="15196" spans="1:3" x14ac:dyDescent="0.3">
      <c r="A15196" s="425">
        <v>56834</v>
      </c>
      <c r="B15196" s="12">
        <v>220</v>
      </c>
      <c r="C15196" s="436">
        <v>0.2</v>
      </c>
    </row>
    <row r="15197" spans="1:3" x14ac:dyDescent="0.3">
      <c r="A15197" s="425">
        <v>56835</v>
      </c>
      <c r="B15197" s="12">
        <v>221</v>
      </c>
      <c r="C15197" s="436">
        <v>0</v>
      </c>
    </row>
    <row r="15198" spans="1:3" x14ac:dyDescent="0.3">
      <c r="A15198" s="425">
        <v>56836</v>
      </c>
      <c r="B15198" s="12">
        <v>222</v>
      </c>
      <c r="C15198" s="436">
        <v>0</v>
      </c>
    </row>
    <row r="15199" spans="1:3" x14ac:dyDescent="0.3">
      <c r="A15199" s="425">
        <v>56837</v>
      </c>
      <c r="B15199" s="12">
        <v>223</v>
      </c>
      <c r="C15199" s="436">
        <v>0.8</v>
      </c>
    </row>
    <row r="15200" spans="1:3" x14ac:dyDescent="0.3">
      <c r="A15200" s="425">
        <v>56838</v>
      </c>
      <c r="B15200" s="12">
        <v>224</v>
      </c>
      <c r="C15200" s="436">
        <v>0.2</v>
      </c>
    </row>
    <row r="15201" spans="1:3" x14ac:dyDescent="0.3">
      <c r="A15201" s="425">
        <v>56839</v>
      </c>
      <c r="B15201" s="12">
        <v>225</v>
      </c>
      <c r="C15201" s="436">
        <v>0</v>
      </c>
    </row>
    <row r="15202" spans="1:3" x14ac:dyDescent="0.3">
      <c r="A15202" s="425">
        <v>56840</v>
      </c>
      <c r="B15202" s="12">
        <v>226</v>
      </c>
      <c r="C15202" s="436">
        <v>0</v>
      </c>
    </row>
    <row r="15203" spans="1:3" x14ac:dyDescent="0.3">
      <c r="A15203" s="425">
        <v>56841</v>
      </c>
      <c r="B15203" s="12">
        <v>227</v>
      </c>
      <c r="C15203" s="436">
        <v>0</v>
      </c>
    </row>
    <row r="15204" spans="1:3" x14ac:dyDescent="0.3">
      <c r="A15204" s="425">
        <v>56842</v>
      </c>
      <c r="B15204" s="12">
        <v>228</v>
      </c>
      <c r="C15204" s="436">
        <v>3.4000000000000008</v>
      </c>
    </row>
    <row r="15205" spans="1:3" x14ac:dyDescent="0.3">
      <c r="A15205" s="425">
        <v>56843</v>
      </c>
      <c r="B15205" s="12">
        <v>229</v>
      </c>
      <c r="C15205" s="436">
        <v>0</v>
      </c>
    </row>
    <row r="15206" spans="1:3" x14ac:dyDescent="0.3">
      <c r="A15206" s="425">
        <v>56844</v>
      </c>
      <c r="B15206" s="12">
        <v>230</v>
      </c>
      <c r="C15206" s="436">
        <v>0</v>
      </c>
    </row>
    <row r="15207" spans="1:3" x14ac:dyDescent="0.3">
      <c r="A15207" s="425">
        <v>56845</v>
      </c>
      <c r="B15207" s="12">
        <v>231</v>
      </c>
      <c r="C15207" s="436">
        <v>0</v>
      </c>
    </row>
    <row r="15208" spans="1:3" x14ac:dyDescent="0.3">
      <c r="A15208" s="425">
        <v>56846</v>
      </c>
      <c r="B15208" s="12">
        <v>232</v>
      </c>
      <c r="C15208" s="436">
        <v>0</v>
      </c>
    </row>
    <row r="15209" spans="1:3" x14ac:dyDescent="0.3">
      <c r="A15209" s="425">
        <v>56847</v>
      </c>
      <c r="B15209" s="12">
        <v>233</v>
      </c>
      <c r="C15209" s="436">
        <v>0</v>
      </c>
    </row>
    <row r="15210" spans="1:3" x14ac:dyDescent="0.3">
      <c r="A15210" s="425">
        <v>56848</v>
      </c>
      <c r="B15210" s="12">
        <v>234</v>
      </c>
      <c r="C15210" s="436">
        <v>0.60000000000000009</v>
      </c>
    </row>
    <row r="15211" spans="1:3" x14ac:dyDescent="0.3">
      <c r="A15211" s="425">
        <v>56849</v>
      </c>
      <c r="B15211" s="12">
        <v>235</v>
      </c>
      <c r="C15211" s="436">
        <v>1.2</v>
      </c>
    </row>
    <row r="15212" spans="1:3" x14ac:dyDescent="0.3">
      <c r="A15212" s="425">
        <v>56850</v>
      </c>
      <c r="B15212" s="12">
        <v>236</v>
      </c>
      <c r="C15212" s="436">
        <v>0</v>
      </c>
    </row>
    <row r="15213" spans="1:3" x14ac:dyDescent="0.3">
      <c r="A15213" s="425">
        <v>56851</v>
      </c>
      <c r="B15213" s="12">
        <v>237</v>
      </c>
      <c r="C15213" s="436">
        <v>11.8</v>
      </c>
    </row>
    <row r="15214" spans="1:3" x14ac:dyDescent="0.3">
      <c r="A15214" s="425">
        <v>56852</v>
      </c>
      <c r="B15214" s="12">
        <v>238</v>
      </c>
      <c r="C15214" s="436">
        <v>25.999999999999986</v>
      </c>
    </row>
    <row r="15215" spans="1:3" x14ac:dyDescent="0.3">
      <c r="A15215" s="425">
        <v>56853</v>
      </c>
      <c r="B15215" s="12">
        <v>239</v>
      </c>
      <c r="C15215" s="436">
        <v>0</v>
      </c>
    </row>
    <row r="15216" spans="1:3" x14ac:dyDescent="0.3">
      <c r="A15216" s="425">
        <v>56854</v>
      </c>
      <c r="B15216" s="12">
        <v>240</v>
      </c>
      <c r="C15216" s="436">
        <v>1</v>
      </c>
    </row>
    <row r="15217" spans="1:3" x14ac:dyDescent="0.3">
      <c r="A15217" s="425">
        <v>56855</v>
      </c>
      <c r="B15217" s="12">
        <v>241</v>
      </c>
      <c r="C15217" s="436">
        <v>0</v>
      </c>
    </row>
    <row r="15218" spans="1:3" x14ac:dyDescent="0.3">
      <c r="A15218" s="425">
        <v>56856</v>
      </c>
      <c r="B15218" s="12">
        <v>242</v>
      </c>
      <c r="C15218" s="436">
        <v>1.2</v>
      </c>
    </row>
    <row r="15219" spans="1:3" x14ac:dyDescent="0.3">
      <c r="A15219" s="425">
        <v>56857</v>
      </c>
      <c r="B15219" s="12">
        <v>243</v>
      </c>
      <c r="C15219" s="436">
        <v>30.199999999999996</v>
      </c>
    </row>
    <row r="15220" spans="1:3" x14ac:dyDescent="0.3">
      <c r="A15220" s="425">
        <v>56858</v>
      </c>
      <c r="B15220" s="12">
        <v>244</v>
      </c>
      <c r="C15220" s="436">
        <v>42.6</v>
      </c>
    </row>
    <row r="15221" spans="1:3" x14ac:dyDescent="0.3">
      <c r="A15221" s="425">
        <v>56859</v>
      </c>
      <c r="B15221" s="12">
        <v>245</v>
      </c>
      <c r="C15221" s="436">
        <v>5.4</v>
      </c>
    </row>
    <row r="15222" spans="1:3" x14ac:dyDescent="0.3">
      <c r="A15222" s="425">
        <v>56860</v>
      </c>
      <c r="B15222" s="12">
        <v>246</v>
      </c>
      <c r="C15222" s="436">
        <v>0.2</v>
      </c>
    </row>
    <row r="15223" spans="1:3" x14ac:dyDescent="0.3">
      <c r="A15223" s="425">
        <v>56861</v>
      </c>
      <c r="B15223" s="12">
        <v>247</v>
      </c>
      <c r="C15223" s="436">
        <v>11.999999999999996</v>
      </c>
    </row>
    <row r="15224" spans="1:3" x14ac:dyDescent="0.3">
      <c r="A15224" s="425">
        <v>56862</v>
      </c>
      <c r="B15224" s="12">
        <v>248</v>
      </c>
      <c r="C15224" s="436">
        <v>0.2</v>
      </c>
    </row>
    <row r="15225" spans="1:3" x14ac:dyDescent="0.3">
      <c r="A15225" s="425">
        <v>56863</v>
      </c>
      <c r="B15225" s="12">
        <v>249</v>
      </c>
      <c r="C15225" s="436">
        <v>0.8</v>
      </c>
    </row>
    <row r="15226" spans="1:3" x14ac:dyDescent="0.3">
      <c r="A15226" s="425">
        <v>56864</v>
      </c>
      <c r="B15226" s="12">
        <v>250</v>
      </c>
      <c r="C15226" s="436">
        <v>35.600000000000009</v>
      </c>
    </row>
    <row r="15227" spans="1:3" x14ac:dyDescent="0.3">
      <c r="A15227" s="425">
        <v>56865</v>
      </c>
      <c r="B15227" s="12">
        <v>251</v>
      </c>
      <c r="C15227" s="436">
        <v>1.8</v>
      </c>
    </row>
    <row r="15228" spans="1:3" x14ac:dyDescent="0.3">
      <c r="A15228" s="425">
        <v>56866</v>
      </c>
      <c r="B15228" s="12">
        <v>252</v>
      </c>
      <c r="C15228" s="436">
        <v>0.8</v>
      </c>
    </row>
    <row r="15229" spans="1:3" x14ac:dyDescent="0.3">
      <c r="A15229" s="425">
        <v>56867</v>
      </c>
      <c r="B15229" s="12">
        <v>253</v>
      </c>
      <c r="C15229" s="436">
        <v>12.799999999999997</v>
      </c>
    </row>
    <row r="15230" spans="1:3" x14ac:dyDescent="0.3">
      <c r="A15230" s="425">
        <v>56868</v>
      </c>
      <c r="B15230" s="12">
        <v>254</v>
      </c>
      <c r="C15230" s="436">
        <v>4.4000000000000004</v>
      </c>
    </row>
    <row r="15231" spans="1:3" x14ac:dyDescent="0.3">
      <c r="A15231" s="425">
        <v>56869</v>
      </c>
      <c r="B15231" s="12">
        <v>255</v>
      </c>
      <c r="C15231" s="436">
        <v>0.6</v>
      </c>
    </row>
    <row r="15232" spans="1:3" x14ac:dyDescent="0.3">
      <c r="A15232" s="425">
        <v>56870</v>
      </c>
      <c r="B15232" s="12">
        <v>256</v>
      </c>
      <c r="C15232" s="436">
        <v>6.8000000000000016</v>
      </c>
    </row>
    <row r="15233" spans="1:3" x14ac:dyDescent="0.3">
      <c r="A15233" s="425">
        <v>56871</v>
      </c>
      <c r="B15233" s="12">
        <v>257</v>
      </c>
      <c r="C15233" s="436">
        <v>0</v>
      </c>
    </row>
    <row r="15234" spans="1:3" x14ac:dyDescent="0.3">
      <c r="A15234" s="425">
        <v>56872</v>
      </c>
      <c r="B15234" s="12">
        <v>258</v>
      </c>
      <c r="C15234" s="436">
        <v>3.4000000000000004</v>
      </c>
    </row>
    <row r="15235" spans="1:3" x14ac:dyDescent="0.3">
      <c r="A15235" s="425">
        <v>56873</v>
      </c>
      <c r="B15235" s="12">
        <v>259</v>
      </c>
      <c r="C15235" s="436">
        <v>0</v>
      </c>
    </row>
    <row r="15236" spans="1:3" x14ac:dyDescent="0.3">
      <c r="A15236" s="425">
        <v>56874</v>
      </c>
      <c r="B15236" s="12">
        <v>260</v>
      </c>
      <c r="C15236" s="436">
        <v>0</v>
      </c>
    </row>
    <row r="15237" spans="1:3" x14ac:dyDescent="0.3">
      <c r="A15237" s="425">
        <v>56875</v>
      </c>
      <c r="B15237" s="12">
        <v>261</v>
      </c>
      <c r="C15237" s="436">
        <v>0</v>
      </c>
    </row>
    <row r="15238" spans="1:3" x14ac:dyDescent="0.3">
      <c r="A15238" s="425">
        <v>56876</v>
      </c>
      <c r="B15238" s="12">
        <v>262</v>
      </c>
      <c r="C15238" s="436">
        <v>0</v>
      </c>
    </row>
    <row r="15239" spans="1:3" x14ac:dyDescent="0.3">
      <c r="A15239" s="425">
        <v>56877</v>
      </c>
      <c r="B15239" s="12">
        <v>263</v>
      </c>
      <c r="C15239" s="436">
        <v>0</v>
      </c>
    </row>
    <row r="15240" spans="1:3" x14ac:dyDescent="0.3">
      <c r="A15240" s="425">
        <v>56878</v>
      </c>
      <c r="B15240" s="12">
        <v>264</v>
      </c>
      <c r="C15240" s="436">
        <v>0.60000000000000009</v>
      </c>
    </row>
    <row r="15241" spans="1:3" x14ac:dyDescent="0.3">
      <c r="A15241" s="425">
        <v>56879</v>
      </c>
      <c r="B15241" s="12">
        <v>265</v>
      </c>
      <c r="C15241" s="436">
        <v>11.399999999999999</v>
      </c>
    </row>
    <row r="15242" spans="1:3" x14ac:dyDescent="0.3">
      <c r="A15242" s="425">
        <v>56880</v>
      </c>
      <c r="B15242" s="12">
        <v>266</v>
      </c>
      <c r="C15242" s="436">
        <v>73.8</v>
      </c>
    </row>
    <row r="15243" spans="1:3" x14ac:dyDescent="0.3">
      <c r="A15243" s="425">
        <v>56881</v>
      </c>
      <c r="B15243" s="12">
        <v>267</v>
      </c>
      <c r="C15243" s="436">
        <v>0</v>
      </c>
    </row>
    <row r="15244" spans="1:3" x14ac:dyDescent="0.3">
      <c r="A15244" s="425">
        <v>56882</v>
      </c>
      <c r="B15244" s="12">
        <v>268</v>
      </c>
      <c r="C15244" s="436">
        <v>0</v>
      </c>
    </row>
    <row r="15245" spans="1:3" x14ac:dyDescent="0.3">
      <c r="A15245" s="425">
        <v>56883</v>
      </c>
      <c r="B15245" s="12">
        <v>269</v>
      </c>
      <c r="C15245" s="436">
        <v>12.2</v>
      </c>
    </row>
    <row r="15246" spans="1:3" x14ac:dyDescent="0.3">
      <c r="A15246" s="425">
        <v>56884</v>
      </c>
      <c r="B15246" s="12">
        <v>270</v>
      </c>
      <c r="C15246" s="436">
        <v>0.2</v>
      </c>
    </row>
    <row r="15247" spans="1:3" x14ac:dyDescent="0.3">
      <c r="A15247" s="425">
        <v>56885</v>
      </c>
      <c r="B15247" s="12">
        <v>271</v>
      </c>
      <c r="C15247" s="436">
        <v>0</v>
      </c>
    </row>
    <row r="15248" spans="1:3" x14ac:dyDescent="0.3">
      <c r="A15248" s="425">
        <v>56886</v>
      </c>
      <c r="B15248" s="12">
        <v>272</v>
      </c>
      <c r="C15248" s="436">
        <v>0.8</v>
      </c>
    </row>
    <row r="15249" spans="1:3" x14ac:dyDescent="0.3">
      <c r="A15249" s="425">
        <v>56887</v>
      </c>
      <c r="B15249" s="12">
        <v>273</v>
      </c>
      <c r="C15249" s="436">
        <v>0.60000000000000009</v>
      </c>
    </row>
    <row r="15250" spans="1:3" x14ac:dyDescent="0.3">
      <c r="A15250" s="425">
        <v>56888</v>
      </c>
      <c r="B15250" s="12">
        <v>274</v>
      </c>
      <c r="C15250" s="436">
        <v>0.2</v>
      </c>
    </row>
    <row r="15251" spans="1:3" x14ac:dyDescent="0.3">
      <c r="A15251" s="425">
        <v>56889</v>
      </c>
      <c r="B15251" s="12">
        <v>275</v>
      </c>
      <c r="C15251" s="436">
        <v>0.2</v>
      </c>
    </row>
    <row r="15252" spans="1:3" x14ac:dyDescent="0.3">
      <c r="A15252" s="425">
        <v>56890</v>
      </c>
      <c r="B15252" s="12">
        <v>276</v>
      </c>
      <c r="C15252" s="436">
        <v>0</v>
      </c>
    </row>
    <row r="15253" spans="1:3" x14ac:dyDescent="0.3">
      <c r="A15253" s="425">
        <v>56891</v>
      </c>
      <c r="B15253" s="12">
        <v>277</v>
      </c>
      <c r="C15253" s="436">
        <v>0</v>
      </c>
    </row>
    <row r="15254" spans="1:3" x14ac:dyDescent="0.3">
      <c r="A15254" s="425">
        <v>56892</v>
      </c>
      <c r="B15254" s="12">
        <v>278</v>
      </c>
      <c r="C15254" s="436">
        <v>0</v>
      </c>
    </row>
    <row r="15255" spans="1:3" x14ac:dyDescent="0.3">
      <c r="A15255" s="425">
        <v>56893</v>
      </c>
      <c r="B15255" s="12">
        <v>279</v>
      </c>
      <c r="C15255" s="436">
        <v>6.8000000000000007</v>
      </c>
    </row>
    <row r="15256" spans="1:3" x14ac:dyDescent="0.3">
      <c r="A15256" s="425">
        <v>56894</v>
      </c>
      <c r="B15256" s="12">
        <v>280</v>
      </c>
      <c r="C15256" s="436">
        <v>65.600000000000009</v>
      </c>
    </row>
    <row r="15257" spans="1:3" x14ac:dyDescent="0.3">
      <c r="A15257" s="425">
        <v>56895</v>
      </c>
      <c r="B15257" s="12">
        <v>281</v>
      </c>
      <c r="C15257" s="436">
        <v>2.8</v>
      </c>
    </row>
    <row r="15258" spans="1:3" x14ac:dyDescent="0.3">
      <c r="A15258" s="425">
        <v>56896</v>
      </c>
      <c r="B15258" s="12">
        <v>282</v>
      </c>
      <c r="C15258" s="436">
        <v>88.399999999999991</v>
      </c>
    </row>
    <row r="15259" spans="1:3" x14ac:dyDescent="0.3">
      <c r="A15259" s="425">
        <v>56897</v>
      </c>
      <c r="B15259" s="12">
        <v>283</v>
      </c>
      <c r="C15259" s="436">
        <v>6</v>
      </c>
    </row>
    <row r="15260" spans="1:3" x14ac:dyDescent="0.3">
      <c r="A15260" s="425">
        <v>56898</v>
      </c>
      <c r="B15260" s="12">
        <v>284</v>
      </c>
      <c r="C15260" s="436">
        <v>7.0000000000000009</v>
      </c>
    </row>
    <row r="15261" spans="1:3" x14ac:dyDescent="0.3">
      <c r="A15261" s="425">
        <v>56899</v>
      </c>
      <c r="B15261" s="12">
        <v>285</v>
      </c>
      <c r="C15261" s="436">
        <v>0</v>
      </c>
    </row>
    <row r="15262" spans="1:3" x14ac:dyDescent="0.3">
      <c r="A15262" s="425">
        <v>56900</v>
      </c>
      <c r="B15262" s="12">
        <v>286</v>
      </c>
      <c r="C15262" s="436">
        <v>0</v>
      </c>
    </row>
    <row r="15263" spans="1:3" x14ac:dyDescent="0.3">
      <c r="A15263" s="425">
        <v>56901</v>
      </c>
      <c r="B15263" s="12">
        <v>287</v>
      </c>
      <c r="C15263" s="436">
        <v>4</v>
      </c>
    </row>
    <row r="15264" spans="1:3" x14ac:dyDescent="0.3">
      <c r="A15264" s="425">
        <v>56902</v>
      </c>
      <c r="B15264" s="12">
        <v>288</v>
      </c>
      <c r="C15264" s="436">
        <v>0.4</v>
      </c>
    </row>
    <row r="15265" spans="1:3" x14ac:dyDescent="0.3">
      <c r="A15265" s="425">
        <v>56903</v>
      </c>
      <c r="B15265" s="12">
        <v>289</v>
      </c>
      <c r="C15265" s="436">
        <v>1.8</v>
      </c>
    </row>
    <row r="15266" spans="1:3" x14ac:dyDescent="0.3">
      <c r="A15266" s="425">
        <v>56904</v>
      </c>
      <c r="B15266" s="12">
        <v>290</v>
      </c>
      <c r="C15266" s="436">
        <v>12.2</v>
      </c>
    </row>
    <row r="15267" spans="1:3" x14ac:dyDescent="0.3">
      <c r="A15267" s="425">
        <v>56905</v>
      </c>
      <c r="B15267" s="12">
        <v>291</v>
      </c>
      <c r="C15267" s="436">
        <v>16.599999999999998</v>
      </c>
    </row>
    <row r="15268" spans="1:3" x14ac:dyDescent="0.3">
      <c r="A15268" s="425">
        <v>56906</v>
      </c>
      <c r="B15268" s="12">
        <v>292</v>
      </c>
      <c r="C15268" s="436">
        <v>0.2</v>
      </c>
    </row>
    <row r="15269" spans="1:3" x14ac:dyDescent="0.3">
      <c r="A15269" s="425">
        <v>56907</v>
      </c>
      <c r="B15269" s="12">
        <v>293</v>
      </c>
      <c r="C15269" s="436">
        <v>2.6000000000000005</v>
      </c>
    </row>
    <row r="15270" spans="1:3" x14ac:dyDescent="0.3">
      <c r="A15270" s="425">
        <v>56908</v>
      </c>
      <c r="B15270" s="12">
        <v>294</v>
      </c>
      <c r="C15270" s="436">
        <v>0</v>
      </c>
    </row>
    <row r="15271" spans="1:3" x14ac:dyDescent="0.3">
      <c r="A15271" s="425">
        <v>56909</v>
      </c>
      <c r="B15271" s="12">
        <v>295</v>
      </c>
      <c r="C15271" s="436">
        <v>0</v>
      </c>
    </row>
    <row r="15272" spans="1:3" x14ac:dyDescent="0.3">
      <c r="A15272" s="425">
        <v>56910</v>
      </c>
      <c r="B15272" s="12">
        <v>296</v>
      </c>
      <c r="C15272" s="436">
        <v>0</v>
      </c>
    </row>
    <row r="15273" spans="1:3" x14ac:dyDescent="0.3">
      <c r="A15273" s="425">
        <v>56911</v>
      </c>
      <c r="B15273" s="12">
        <v>297</v>
      </c>
      <c r="C15273" s="436">
        <v>10.599999999999998</v>
      </c>
    </row>
    <row r="15274" spans="1:3" x14ac:dyDescent="0.3">
      <c r="A15274" s="425">
        <v>56912</v>
      </c>
      <c r="B15274" s="12">
        <v>298</v>
      </c>
      <c r="C15274" s="436">
        <v>0</v>
      </c>
    </row>
    <row r="15275" spans="1:3" x14ac:dyDescent="0.3">
      <c r="A15275" s="425">
        <v>56913</v>
      </c>
      <c r="B15275" s="12">
        <v>299</v>
      </c>
      <c r="C15275" s="436">
        <v>0</v>
      </c>
    </row>
    <row r="15276" spans="1:3" x14ac:dyDescent="0.3">
      <c r="A15276" s="425">
        <v>56914</v>
      </c>
      <c r="B15276" s="12">
        <v>300</v>
      </c>
      <c r="C15276" s="436">
        <v>0.2</v>
      </c>
    </row>
    <row r="15277" spans="1:3" x14ac:dyDescent="0.3">
      <c r="A15277" s="425">
        <v>56915</v>
      </c>
      <c r="B15277" s="12">
        <v>301</v>
      </c>
      <c r="C15277" s="436">
        <v>0</v>
      </c>
    </row>
    <row r="15278" spans="1:3" x14ac:dyDescent="0.3">
      <c r="A15278" s="425">
        <v>56916</v>
      </c>
      <c r="B15278" s="12">
        <v>302</v>
      </c>
      <c r="C15278" s="436">
        <v>0.4</v>
      </c>
    </row>
    <row r="15279" spans="1:3" x14ac:dyDescent="0.3">
      <c r="A15279" s="425">
        <v>56917</v>
      </c>
      <c r="B15279" s="12">
        <v>303</v>
      </c>
      <c r="C15279" s="436">
        <v>0.2</v>
      </c>
    </row>
    <row r="15280" spans="1:3" x14ac:dyDescent="0.3">
      <c r="A15280" s="425">
        <v>56918</v>
      </c>
      <c r="B15280" s="12">
        <v>304</v>
      </c>
      <c r="C15280" s="436">
        <v>24.199999999999996</v>
      </c>
    </row>
    <row r="15281" spans="1:3" x14ac:dyDescent="0.3">
      <c r="A15281" s="425">
        <v>56919</v>
      </c>
      <c r="B15281" s="12">
        <v>305</v>
      </c>
      <c r="C15281" s="436">
        <v>0</v>
      </c>
    </row>
    <row r="15282" spans="1:3" x14ac:dyDescent="0.3">
      <c r="A15282" s="425">
        <v>56920</v>
      </c>
      <c r="B15282" s="12">
        <v>306</v>
      </c>
      <c r="C15282" s="436">
        <v>12.6</v>
      </c>
    </row>
    <row r="15283" spans="1:3" x14ac:dyDescent="0.3">
      <c r="A15283" s="425">
        <v>56921</v>
      </c>
      <c r="B15283" s="12">
        <v>307</v>
      </c>
      <c r="C15283" s="436">
        <v>0</v>
      </c>
    </row>
    <row r="15284" spans="1:3" x14ac:dyDescent="0.3">
      <c r="A15284" s="425">
        <v>56922</v>
      </c>
      <c r="B15284" s="12">
        <v>308</v>
      </c>
      <c r="C15284" s="436">
        <v>0</v>
      </c>
    </row>
    <row r="15285" spans="1:3" x14ac:dyDescent="0.3">
      <c r="A15285" s="425">
        <v>56923</v>
      </c>
      <c r="B15285" s="12">
        <v>309</v>
      </c>
      <c r="C15285" s="436">
        <v>6.8000000000000007</v>
      </c>
    </row>
    <row r="15286" spans="1:3" x14ac:dyDescent="0.3">
      <c r="A15286" s="425">
        <v>56924</v>
      </c>
      <c r="B15286" s="12">
        <v>310</v>
      </c>
      <c r="C15286" s="436">
        <v>31.799999999999997</v>
      </c>
    </row>
    <row r="15287" spans="1:3" x14ac:dyDescent="0.3">
      <c r="A15287" s="425">
        <v>56925</v>
      </c>
      <c r="B15287" s="12">
        <v>311</v>
      </c>
      <c r="C15287" s="436">
        <v>2</v>
      </c>
    </row>
    <row r="15288" spans="1:3" x14ac:dyDescent="0.3">
      <c r="A15288" s="425">
        <v>56926</v>
      </c>
      <c r="B15288" s="12">
        <v>312</v>
      </c>
      <c r="C15288" s="436">
        <v>0.60000000000000009</v>
      </c>
    </row>
    <row r="15289" spans="1:3" x14ac:dyDescent="0.3">
      <c r="A15289" s="425">
        <v>56927</v>
      </c>
      <c r="B15289" s="12">
        <v>313</v>
      </c>
      <c r="C15289" s="436">
        <v>0</v>
      </c>
    </row>
    <row r="15290" spans="1:3" x14ac:dyDescent="0.3">
      <c r="A15290" s="425">
        <v>56928</v>
      </c>
      <c r="B15290" s="12">
        <v>314</v>
      </c>
      <c r="C15290" s="436">
        <v>0</v>
      </c>
    </row>
    <row r="15291" spans="1:3" x14ac:dyDescent="0.3">
      <c r="A15291" s="425">
        <v>56929</v>
      </c>
      <c r="B15291" s="12">
        <v>315</v>
      </c>
      <c r="C15291" s="436">
        <v>0</v>
      </c>
    </row>
    <row r="15292" spans="1:3" x14ac:dyDescent="0.3">
      <c r="A15292" s="425">
        <v>56930</v>
      </c>
      <c r="B15292" s="12">
        <v>316</v>
      </c>
      <c r="C15292" s="436">
        <v>0</v>
      </c>
    </row>
    <row r="15293" spans="1:3" x14ac:dyDescent="0.3">
      <c r="A15293" s="425">
        <v>56931</v>
      </c>
      <c r="B15293" s="12">
        <v>317</v>
      </c>
      <c r="C15293" s="436">
        <v>0</v>
      </c>
    </row>
    <row r="15294" spans="1:3" x14ac:dyDescent="0.3">
      <c r="A15294" s="425">
        <v>56932</v>
      </c>
      <c r="B15294" s="12">
        <v>318</v>
      </c>
      <c r="C15294" s="436">
        <v>19.199999999999996</v>
      </c>
    </row>
    <row r="15295" spans="1:3" x14ac:dyDescent="0.3">
      <c r="A15295" s="425">
        <v>56933</v>
      </c>
      <c r="B15295" s="12">
        <v>319</v>
      </c>
      <c r="C15295" s="436">
        <v>0</v>
      </c>
    </row>
    <row r="15296" spans="1:3" x14ac:dyDescent="0.3">
      <c r="A15296" s="425">
        <v>56934</v>
      </c>
      <c r="B15296" s="12">
        <v>320</v>
      </c>
      <c r="C15296" s="436">
        <v>0</v>
      </c>
    </row>
    <row r="15297" spans="1:3" x14ac:dyDescent="0.3">
      <c r="A15297" s="425">
        <v>56935</v>
      </c>
      <c r="B15297" s="12">
        <v>321</v>
      </c>
      <c r="C15297" s="436">
        <v>0</v>
      </c>
    </row>
    <row r="15298" spans="1:3" x14ac:dyDescent="0.3">
      <c r="A15298" s="425">
        <v>56936</v>
      </c>
      <c r="B15298" s="12">
        <v>322</v>
      </c>
      <c r="C15298" s="436">
        <v>0</v>
      </c>
    </row>
    <row r="15299" spans="1:3" x14ac:dyDescent="0.3">
      <c r="A15299" s="425">
        <v>56937</v>
      </c>
      <c r="B15299" s="12">
        <v>323</v>
      </c>
      <c r="C15299" s="436">
        <v>0.8</v>
      </c>
    </row>
    <row r="15300" spans="1:3" x14ac:dyDescent="0.3">
      <c r="A15300" s="425">
        <v>56938</v>
      </c>
      <c r="B15300" s="12">
        <v>324</v>
      </c>
      <c r="C15300" s="436">
        <v>0.19600000000000001</v>
      </c>
    </row>
    <row r="15301" spans="1:3" x14ac:dyDescent="0.3">
      <c r="A15301" s="425">
        <v>56939</v>
      </c>
      <c r="B15301" s="12">
        <v>325</v>
      </c>
      <c r="C15301" s="436">
        <v>0</v>
      </c>
    </row>
    <row r="15302" spans="1:3" x14ac:dyDescent="0.3">
      <c r="A15302" s="425">
        <v>56940</v>
      </c>
      <c r="B15302" s="12">
        <v>326</v>
      </c>
      <c r="C15302" s="436">
        <v>43.414000000000001</v>
      </c>
    </row>
    <row r="15303" spans="1:3" x14ac:dyDescent="0.3">
      <c r="A15303" s="425">
        <v>56941</v>
      </c>
      <c r="B15303" s="12">
        <v>327</v>
      </c>
      <c r="C15303" s="436">
        <v>3.0379999999999998</v>
      </c>
    </row>
    <row r="15304" spans="1:3" x14ac:dyDescent="0.3">
      <c r="A15304" s="425">
        <v>56942</v>
      </c>
      <c r="B15304" s="12">
        <v>328</v>
      </c>
      <c r="C15304" s="436">
        <v>0</v>
      </c>
    </row>
    <row r="15305" spans="1:3" x14ac:dyDescent="0.3">
      <c r="A15305" s="425">
        <v>56943</v>
      </c>
      <c r="B15305" s="12">
        <v>329</v>
      </c>
      <c r="C15305" s="436">
        <v>4.7039999999999997</v>
      </c>
    </row>
    <row r="15306" spans="1:3" x14ac:dyDescent="0.3">
      <c r="A15306" s="425">
        <v>56944</v>
      </c>
      <c r="B15306" s="12">
        <v>330</v>
      </c>
      <c r="C15306" s="436">
        <v>4.7039999999999997</v>
      </c>
    </row>
    <row r="15307" spans="1:3" x14ac:dyDescent="0.3">
      <c r="A15307" s="425">
        <v>56945</v>
      </c>
      <c r="B15307" s="12">
        <v>331</v>
      </c>
      <c r="C15307" s="436">
        <v>31.948</v>
      </c>
    </row>
    <row r="15308" spans="1:3" x14ac:dyDescent="0.3">
      <c r="A15308" s="425">
        <v>56946</v>
      </c>
      <c r="B15308" s="12">
        <v>332</v>
      </c>
      <c r="C15308" s="436">
        <v>15.19</v>
      </c>
    </row>
    <row r="15309" spans="1:3" x14ac:dyDescent="0.3">
      <c r="A15309" s="425">
        <v>56947</v>
      </c>
      <c r="B15309" s="12">
        <v>333</v>
      </c>
      <c r="C15309" s="436">
        <v>0</v>
      </c>
    </row>
    <row r="15310" spans="1:3" x14ac:dyDescent="0.3">
      <c r="A15310" s="425">
        <v>56948</v>
      </c>
      <c r="B15310" s="12">
        <v>334</v>
      </c>
      <c r="C15310" s="436">
        <v>0</v>
      </c>
    </row>
    <row r="15311" spans="1:3" x14ac:dyDescent="0.3">
      <c r="A15311" s="425">
        <v>56949</v>
      </c>
      <c r="B15311" s="12">
        <v>335</v>
      </c>
      <c r="C15311" s="436">
        <v>38.415999999999997</v>
      </c>
    </row>
    <row r="15312" spans="1:3" x14ac:dyDescent="0.3">
      <c r="A15312" s="425">
        <v>56950</v>
      </c>
      <c r="B15312" s="12">
        <v>336</v>
      </c>
      <c r="C15312" s="436">
        <v>33.026000000000003</v>
      </c>
    </row>
    <row r="15313" spans="1:3" x14ac:dyDescent="0.3">
      <c r="A15313" s="425">
        <v>56951</v>
      </c>
      <c r="B15313" s="12">
        <v>337</v>
      </c>
      <c r="C15313" s="436">
        <v>0</v>
      </c>
    </row>
    <row r="15314" spans="1:3" x14ac:dyDescent="0.3">
      <c r="A15314" s="425">
        <v>56952</v>
      </c>
      <c r="B15314" s="12">
        <v>338</v>
      </c>
      <c r="C15314" s="436">
        <v>15.875999999999999</v>
      </c>
    </row>
    <row r="15315" spans="1:3" x14ac:dyDescent="0.3">
      <c r="A15315" s="425">
        <v>56953</v>
      </c>
      <c r="B15315" s="12">
        <v>339</v>
      </c>
      <c r="C15315" s="436">
        <v>0.78400000000000003</v>
      </c>
    </row>
    <row r="15316" spans="1:3" x14ac:dyDescent="0.3">
      <c r="A15316" s="425">
        <v>56954</v>
      </c>
      <c r="B15316" s="12">
        <v>340</v>
      </c>
      <c r="C15316" s="436">
        <v>0</v>
      </c>
    </row>
    <row r="15317" spans="1:3" x14ac:dyDescent="0.3">
      <c r="A15317" s="425">
        <v>56955</v>
      </c>
      <c r="B15317" s="12">
        <v>341</v>
      </c>
      <c r="C15317" s="436">
        <v>0</v>
      </c>
    </row>
    <row r="15318" spans="1:3" x14ac:dyDescent="0.3">
      <c r="A15318" s="425">
        <v>56956</v>
      </c>
      <c r="B15318" s="12">
        <v>342</v>
      </c>
      <c r="C15318" s="436">
        <v>2.6459999999999999</v>
      </c>
    </row>
    <row r="15319" spans="1:3" x14ac:dyDescent="0.3">
      <c r="A15319" s="425">
        <v>56957</v>
      </c>
      <c r="B15319" s="12">
        <v>343</v>
      </c>
      <c r="C15319" s="436">
        <v>0</v>
      </c>
    </row>
    <row r="15320" spans="1:3" x14ac:dyDescent="0.3">
      <c r="A15320" s="425">
        <v>56958</v>
      </c>
      <c r="B15320" s="12">
        <v>344</v>
      </c>
      <c r="C15320" s="436">
        <v>33.417999999999999</v>
      </c>
    </row>
    <row r="15321" spans="1:3" x14ac:dyDescent="0.3">
      <c r="A15321" s="425">
        <v>56959</v>
      </c>
      <c r="B15321" s="12">
        <v>345</v>
      </c>
      <c r="C15321" s="436">
        <v>19.992000000000001</v>
      </c>
    </row>
    <row r="15322" spans="1:3" x14ac:dyDescent="0.3">
      <c r="A15322" s="425">
        <v>56960</v>
      </c>
      <c r="B15322" s="12">
        <v>346</v>
      </c>
      <c r="C15322" s="436">
        <v>17.248000000000001</v>
      </c>
    </row>
    <row r="15323" spans="1:3" x14ac:dyDescent="0.3">
      <c r="A15323" s="425">
        <v>56961</v>
      </c>
      <c r="B15323" s="12">
        <v>347</v>
      </c>
      <c r="C15323" s="436">
        <v>28.91</v>
      </c>
    </row>
    <row r="15324" spans="1:3" x14ac:dyDescent="0.3">
      <c r="A15324" s="425">
        <v>56962</v>
      </c>
      <c r="B15324" s="12">
        <v>348</v>
      </c>
      <c r="C15324" s="436">
        <v>0</v>
      </c>
    </row>
    <row r="15325" spans="1:3" x14ac:dyDescent="0.3">
      <c r="A15325" s="425">
        <v>56963</v>
      </c>
      <c r="B15325" s="12">
        <v>349</v>
      </c>
      <c r="C15325" s="436">
        <v>1.3720000000000001</v>
      </c>
    </row>
    <row r="15326" spans="1:3" x14ac:dyDescent="0.3">
      <c r="A15326" s="425">
        <v>56964</v>
      </c>
      <c r="B15326" s="12">
        <v>350</v>
      </c>
      <c r="C15326" s="436">
        <v>0</v>
      </c>
    </row>
    <row r="15327" spans="1:3" x14ac:dyDescent="0.3">
      <c r="A15327" s="425">
        <v>56965</v>
      </c>
      <c r="B15327" s="12">
        <v>351</v>
      </c>
      <c r="C15327" s="436">
        <v>16.757999999999999</v>
      </c>
    </row>
    <row r="15328" spans="1:3" x14ac:dyDescent="0.3">
      <c r="A15328" s="425">
        <v>56966</v>
      </c>
      <c r="B15328" s="12">
        <v>352</v>
      </c>
      <c r="C15328" s="436">
        <v>0.29399999999999998</v>
      </c>
    </row>
    <row r="15329" spans="1:3" x14ac:dyDescent="0.3">
      <c r="A15329" s="425">
        <v>56967</v>
      </c>
      <c r="B15329" s="12">
        <v>353</v>
      </c>
      <c r="C15329" s="436">
        <v>19.893999999999998</v>
      </c>
    </row>
    <row r="15330" spans="1:3" x14ac:dyDescent="0.3">
      <c r="A15330" s="425">
        <v>56968</v>
      </c>
      <c r="B15330" s="12">
        <v>354</v>
      </c>
      <c r="C15330" s="436">
        <v>0</v>
      </c>
    </row>
    <row r="15331" spans="1:3" x14ac:dyDescent="0.3">
      <c r="A15331" s="425">
        <v>56969</v>
      </c>
      <c r="B15331" s="12">
        <v>355</v>
      </c>
      <c r="C15331" s="436">
        <v>0</v>
      </c>
    </row>
    <row r="15332" spans="1:3" x14ac:dyDescent="0.3">
      <c r="A15332" s="425">
        <v>56970</v>
      </c>
      <c r="B15332" s="12">
        <v>356</v>
      </c>
      <c r="C15332" s="436">
        <v>0</v>
      </c>
    </row>
    <row r="15333" spans="1:3" x14ac:dyDescent="0.3">
      <c r="A15333" s="425">
        <v>56971</v>
      </c>
      <c r="B15333" s="12">
        <v>357</v>
      </c>
      <c r="C15333" s="436">
        <v>41.65</v>
      </c>
    </row>
    <row r="15334" spans="1:3" x14ac:dyDescent="0.3">
      <c r="A15334" s="425">
        <v>56972</v>
      </c>
      <c r="B15334" s="12">
        <v>358</v>
      </c>
      <c r="C15334" s="436">
        <v>0.78400000000000003</v>
      </c>
    </row>
    <row r="15335" spans="1:3" x14ac:dyDescent="0.3">
      <c r="A15335" s="425">
        <v>56973</v>
      </c>
      <c r="B15335" s="12">
        <v>359</v>
      </c>
      <c r="C15335" s="436">
        <v>1.274</v>
      </c>
    </row>
    <row r="15336" spans="1:3" x14ac:dyDescent="0.3">
      <c r="A15336" s="425">
        <v>56974</v>
      </c>
      <c r="B15336" s="12">
        <v>360</v>
      </c>
      <c r="C15336" s="436">
        <v>9.31</v>
      </c>
    </row>
    <row r="15337" spans="1:3" x14ac:dyDescent="0.3">
      <c r="A15337" s="425">
        <v>56975</v>
      </c>
      <c r="B15337" s="12">
        <v>361</v>
      </c>
      <c r="C15337" s="436">
        <v>17.64</v>
      </c>
    </row>
    <row r="15338" spans="1:3" x14ac:dyDescent="0.3">
      <c r="A15338" s="425">
        <v>56976</v>
      </c>
      <c r="B15338" s="12">
        <v>362</v>
      </c>
      <c r="C15338" s="436">
        <v>2.548</v>
      </c>
    </row>
    <row r="15339" spans="1:3" x14ac:dyDescent="0.3">
      <c r="A15339" s="425">
        <v>56977</v>
      </c>
      <c r="B15339" s="12">
        <v>363</v>
      </c>
      <c r="C15339" s="436">
        <v>0.58799999999999997</v>
      </c>
    </row>
    <row r="15340" spans="1:3" x14ac:dyDescent="0.3">
      <c r="A15340" s="425">
        <v>56978</v>
      </c>
      <c r="B15340" s="12">
        <v>364</v>
      </c>
      <c r="C15340" s="436">
        <v>0.49</v>
      </c>
    </row>
    <row r="15341" spans="1:3" x14ac:dyDescent="0.3">
      <c r="A15341" s="425">
        <v>56979</v>
      </c>
      <c r="B15341" s="12">
        <v>365</v>
      </c>
      <c r="C15341" s="436">
        <v>12.25</v>
      </c>
    </row>
    <row r="15342" spans="1:3" x14ac:dyDescent="0.3">
      <c r="A15342" s="425">
        <v>56980</v>
      </c>
      <c r="B15342" s="12">
        <v>1</v>
      </c>
      <c r="C15342" s="436">
        <v>5.2000000000000011</v>
      </c>
    </row>
    <row r="15343" spans="1:3" x14ac:dyDescent="0.3">
      <c r="A15343" s="425">
        <v>56981</v>
      </c>
      <c r="B15343" s="12">
        <v>2</v>
      </c>
      <c r="C15343" s="436">
        <v>1.2</v>
      </c>
    </row>
    <row r="15344" spans="1:3" x14ac:dyDescent="0.3">
      <c r="A15344" s="425">
        <v>56982</v>
      </c>
      <c r="B15344" s="12">
        <v>3</v>
      </c>
      <c r="C15344" s="436">
        <v>14.599999999999998</v>
      </c>
    </row>
    <row r="15345" spans="1:3" x14ac:dyDescent="0.3">
      <c r="A15345" s="425">
        <v>56983</v>
      </c>
      <c r="B15345" s="12">
        <v>4</v>
      </c>
      <c r="C15345" s="436">
        <v>17.599999999999994</v>
      </c>
    </row>
    <row r="15346" spans="1:3" x14ac:dyDescent="0.3">
      <c r="A15346" s="425">
        <v>56984</v>
      </c>
      <c r="B15346" s="12">
        <v>5</v>
      </c>
      <c r="C15346" s="436">
        <v>1.7999999999999998</v>
      </c>
    </row>
    <row r="15347" spans="1:3" x14ac:dyDescent="0.3">
      <c r="A15347" s="425">
        <v>56985</v>
      </c>
      <c r="B15347" s="12">
        <v>6</v>
      </c>
      <c r="C15347" s="436">
        <v>1.5999999999999999</v>
      </c>
    </row>
    <row r="15348" spans="1:3" x14ac:dyDescent="0.3">
      <c r="A15348" s="425">
        <v>56986</v>
      </c>
      <c r="B15348" s="12">
        <v>7</v>
      </c>
      <c r="C15348" s="436">
        <v>0</v>
      </c>
    </row>
    <row r="15349" spans="1:3" x14ac:dyDescent="0.3">
      <c r="A15349" s="425">
        <v>56987</v>
      </c>
      <c r="B15349" s="12">
        <v>8</v>
      </c>
      <c r="C15349" s="436">
        <v>2.8000000000000007</v>
      </c>
    </row>
    <row r="15350" spans="1:3" x14ac:dyDescent="0.3">
      <c r="A15350" s="425">
        <v>56988</v>
      </c>
      <c r="B15350" s="12">
        <v>9</v>
      </c>
      <c r="C15350" s="436">
        <v>2</v>
      </c>
    </row>
    <row r="15351" spans="1:3" x14ac:dyDescent="0.3">
      <c r="A15351" s="425">
        <v>56989</v>
      </c>
      <c r="B15351" s="12">
        <v>10</v>
      </c>
      <c r="C15351" s="436">
        <v>24.599999999999998</v>
      </c>
    </row>
    <row r="15352" spans="1:3" x14ac:dyDescent="0.3">
      <c r="A15352" s="425">
        <v>56990</v>
      </c>
      <c r="B15352" s="12">
        <v>11</v>
      </c>
      <c r="C15352" s="436">
        <v>8.8000000000000007</v>
      </c>
    </row>
    <row r="15353" spans="1:3" x14ac:dyDescent="0.3">
      <c r="A15353" s="425">
        <v>56991</v>
      </c>
      <c r="B15353" s="12">
        <v>12</v>
      </c>
      <c r="C15353" s="436">
        <v>2.1999999999999997</v>
      </c>
    </row>
    <row r="15354" spans="1:3" x14ac:dyDescent="0.3">
      <c r="A15354" s="425">
        <v>56992</v>
      </c>
      <c r="B15354" s="12">
        <v>13</v>
      </c>
      <c r="C15354" s="436">
        <v>0.2</v>
      </c>
    </row>
    <row r="15355" spans="1:3" x14ac:dyDescent="0.3">
      <c r="A15355" s="425">
        <v>56993</v>
      </c>
      <c r="B15355" s="12">
        <v>14</v>
      </c>
      <c r="C15355" s="436">
        <v>0</v>
      </c>
    </row>
    <row r="15356" spans="1:3" x14ac:dyDescent="0.3">
      <c r="A15356" s="425">
        <v>56994</v>
      </c>
      <c r="B15356" s="12">
        <v>15</v>
      </c>
      <c r="C15356" s="436">
        <v>33.40000000000002</v>
      </c>
    </row>
    <row r="15357" spans="1:3" x14ac:dyDescent="0.3">
      <c r="A15357" s="425">
        <v>56995</v>
      </c>
      <c r="B15357" s="12">
        <v>16</v>
      </c>
      <c r="C15357" s="436">
        <v>1.4</v>
      </c>
    </row>
    <row r="15358" spans="1:3" x14ac:dyDescent="0.3">
      <c r="A15358" s="425">
        <v>56996</v>
      </c>
      <c r="B15358" s="12">
        <v>17</v>
      </c>
      <c r="C15358" s="436">
        <v>19</v>
      </c>
    </row>
    <row r="15359" spans="1:3" x14ac:dyDescent="0.3">
      <c r="A15359" s="425">
        <v>56997</v>
      </c>
      <c r="B15359" s="12">
        <v>18</v>
      </c>
      <c r="C15359" s="436">
        <v>0.2</v>
      </c>
    </row>
    <row r="15360" spans="1:3" x14ac:dyDescent="0.3">
      <c r="A15360" s="425">
        <v>56998</v>
      </c>
      <c r="B15360" s="12">
        <v>19</v>
      </c>
      <c r="C15360" s="436">
        <v>0</v>
      </c>
    </row>
    <row r="15361" spans="1:3" x14ac:dyDescent="0.3">
      <c r="A15361" s="425">
        <v>56999</v>
      </c>
      <c r="B15361" s="12">
        <v>20</v>
      </c>
      <c r="C15361" s="436">
        <v>2</v>
      </c>
    </row>
    <row r="15362" spans="1:3" x14ac:dyDescent="0.3">
      <c r="A15362" s="425">
        <v>57000</v>
      </c>
      <c r="B15362" s="12">
        <v>21</v>
      </c>
      <c r="C15362" s="436">
        <v>0.8</v>
      </c>
    </row>
    <row r="15363" spans="1:3" x14ac:dyDescent="0.3">
      <c r="A15363" s="425">
        <v>57001</v>
      </c>
      <c r="B15363" s="12">
        <v>22</v>
      </c>
      <c r="C15363" s="436">
        <v>0</v>
      </c>
    </row>
    <row r="15364" spans="1:3" x14ac:dyDescent="0.3">
      <c r="A15364" s="425">
        <v>57002</v>
      </c>
      <c r="B15364" s="12">
        <v>23</v>
      </c>
      <c r="C15364" s="436">
        <v>1.5999999999999999</v>
      </c>
    </row>
    <row r="15365" spans="1:3" x14ac:dyDescent="0.3">
      <c r="A15365" s="425">
        <v>57003</v>
      </c>
      <c r="B15365" s="12">
        <v>24</v>
      </c>
      <c r="C15365" s="436">
        <v>0.2</v>
      </c>
    </row>
    <row r="15366" spans="1:3" x14ac:dyDescent="0.3">
      <c r="A15366" s="425">
        <v>57004</v>
      </c>
      <c r="B15366" s="12">
        <v>25</v>
      </c>
      <c r="C15366" s="436">
        <v>0.2</v>
      </c>
    </row>
    <row r="15367" spans="1:3" x14ac:dyDescent="0.3">
      <c r="A15367" s="425">
        <v>57005</v>
      </c>
      <c r="B15367" s="12">
        <v>26</v>
      </c>
      <c r="C15367" s="436">
        <v>0</v>
      </c>
    </row>
    <row r="15368" spans="1:3" x14ac:dyDescent="0.3">
      <c r="A15368" s="425">
        <v>57006</v>
      </c>
      <c r="B15368" s="12">
        <v>27</v>
      </c>
      <c r="C15368" s="436">
        <v>0</v>
      </c>
    </row>
    <row r="15369" spans="1:3" x14ac:dyDescent="0.3">
      <c r="A15369" s="425">
        <v>57007</v>
      </c>
      <c r="B15369" s="12">
        <v>28</v>
      </c>
      <c r="C15369" s="436">
        <v>0</v>
      </c>
    </row>
    <row r="15370" spans="1:3" x14ac:dyDescent="0.3">
      <c r="A15370" s="425">
        <v>57008</v>
      </c>
      <c r="B15370" s="12">
        <v>29</v>
      </c>
      <c r="C15370" s="436">
        <v>0</v>
      </c>
    </row>
    <row r="15371" spans="1:3" x14ac:dyDescent="0.3">
      <c r="A15371" s="425">
        <v>57009</v>
      </c>
      <c r="B15371" s="12">
        <v>30</v>
      </c>
      <c r="C15371" s="436">
        <v>1</v>
      </c>
    </row>
    <row r="15372" spans="1:3" x14ac:dyDescent="0.3">
      <c r="A15372" s="425">
        <v>57010</v>
      </c>
      <c r="B15372" s="12">
        <v>31</v>
      </c>
      <c r="C15372" s="436">
        <v>0</v>
      </c>
    </row>
    <row r="15373" spans="1:3" x14ac:dyDescent="0.3">
      <c r="A15373" s="425">
        <v>57011</v>
      </c>
      <c r="B15373" s="12">
        <v>32</v>
      </c>
      <c r="C15373" s="436">
        <v>0</v>
      </c>
    </row>
    <row r="15374" spans="1:3" x14ac:dyDescent="0.3">
      <c r="A15374" s="425">
        <v>57012</v>
      </c>
      <c r="B15374" s="12">
        <v>33</v>
      </c>
      <c r="C15374" s="436">
        <v>0</v>
      </c>
    </row>
    <row r="15375" spans="1:3" x14ac:dyDescent="0.3">
      <c r="A15375" s="425">
        <v>57013</v>
      </c>
      <c r="B15375" s="12">
        <v>34</v>
      </c>
      <c r="C15375" s="436">
        <v>0</v>
      </c>
    </row>
    <row r="15376" spans="1:3" x14ac:dyDescent="0.3">
      <c r="A15376" s="425">
        <v>57014</v>
      </c>
      <c r="B15376" s="12">
        <v>35</v>
      </c>
      <c r="C15376" s="436">
        <v>0.8</v>
      </c>
    </row>
    <row r="15377" spans="1:3" x14ac:dyDescent="0.3">
      <c r="A15377" s="425">
        <v>57015</v>
      </c>
      <c r="B15377" s="12">
        <v>36</v>
      </c>
      <c r="C15377" s="436">
        <v>0</v>
      </c>
    </row>
    <row r="15378" spans="1:3" x14ac:dyDescent="0.3">
      <c r="A15378" s="425">
        <v>57016</v>
      </c>
      <c r="B15378" s="12">
        <v>37</v>
      </c>
      <c r="C15378" s="436">
        <v>27.4</v>
      </c>
    </row>
    <row r="15379" spans="1:3" x14ac:dyDescent="0.3">
      <c r="A15379" s="425">
        <v>57017</v>
      </c>
      <c r="B15379" s="12">
        <v>38</v>
      </c>
      <c r="C15379" s="436">
        <v>7</v>
      </c>
    </row>
    <row r="15380" spans="1:3" x14ac:dyDescent="0.3">
      <c r="A15380" s="425">
        <v>57018</v>
      </c>
      <c r="B15380" s="12">
        <v>39</v>
      </c>
      <c r="C15380" s="436">
        <v>1.5999999999999999</v>
      </c>
    </row>
    <row r="15381" spans="1:3" x14ac:dyDescent="0.3">
      <c r="A15381" s="425">
        <v>57019</v>
      </c>
      <c r="B15381" s="12">
        <v>40</v>
      </c>
      <c r="C15381" s="436">
        <v>1</v>
      </c>
    </row>
    <row r="15382" spans="1:3" x14ac:dyDescent="0.3">
      <c r="A15382" s="425">
        <v>57020</v>
      </c>
      <c r="B15382" s="12">
        <v>41</v>
      </c>
      <c r="C15382" s="436">
        <v>8.0000000000000036</v>
      </c>
    </row>
    <row r="15383" spans="1:3" x14ac:dyDescent="0.3">
      <c r="A15383" s="425">
        <v>57021</v>
      </c>
      <c r="B15383" s="12">
        <v>42</v>
      </c>
      <c r="C15383" s="436">
        <v>4.2000000000000011</v>
      </c>
    </row>
    <row r="15384" spans="1:3" x14ac:dyDescent="0.3">
      <c r="A15384" s="425">
        <v>57022</v>
      </c>
      <c r="B15384" s="12">
        <v>43</v>
      </c>
      <c r="C15384" s="436">
        <v>0.2</v>
      </c>
    </row>
    <row r="15385" spans="1:3" x14ac:dyDescent="0.3">
      <c r="A15385" s="425">
        <v>57023</v>
      </c>
      <c r="B15385" s="12">
        <v>44</v>
      </c>
      <c r="C15385" s="436">
        <v>0</v>
      </c>
    </row>
    <row r="15386" spans="1:3" x14ac:dyDescent="0.3">
      <c r="A15386" s="425">
        <v>57024</v>
      </c>
      <c r="B15386" s="12">
        <v>45</v>
      </c>
      <c r="C15386" s="436">
        <v>0</v>
      </c>
    </row>
    <row r="15387" spans="1:3" x14ac:dyDescent="0.3">
      <c r="A15387" s="425">
        <v>57025</v>
      </c>
      <c r="B15387" s="12">
        <v>46</v>
      </c>
      <c r="C15387" s="436">
        <v>7.2000000000000028</v>
      </c>
    </row>
    <row r="15388" spans="1:3" x14ac:dyDescent="0.3">
      <c r="A15388" s="425">
        <v>57026</v>
      </c>
      <c r="B15388" s="12">
        <v>47</v>
      </c>
      <c r="C15388" s="436">
        <v>11.199999999999992</v>
      </c>
    </row>
    <row r="15389" spans="1:3" x14ac:dyDescent="0.3">
      <c r="A15389" s="425">
        <v>57027</v>
      </c>
      <c r="B15389" s="12">
        <v>48</v>
      </c>
      <c r="C15389" s="436">
        <v>0.2</v>
      </c>
    </row>
    <row r="15390" spans="1:3" x14ac:dyDescent="0.3">
      <c r="A15390" s="425">
        <v>57028</v>
      </c>
      <c r="B15390" s="12">
        <v>49</v>
      </c>
      <c r="C15390" s="436">
        <v>0.2</v>
      </c>
    </row>
    <row r="15391" spans="1:3" x14ac:dyDescent="0.3">
      <c r="A15391" s="425">
        <v>57029</v>
      </c>
      <c r="B15391" s="12">
        <v>50</v>
      </c>
      <c r="C15391" s="436">
        <v>4.8000000000000016</v>
      </c>
    </row>
    <row r="15392" spans="1:3" x14ac:dyDescent="0.3">
      <c r="A15392" s="425">
        <v>57030</v>
      </c>
      <c r="B15392" s="12">
        <v>51</v>
      </c>
      <c r="C15392" s="436">
        <v>20.399999999999999</v>
      </c>
    </row>
    <row r="15393" spans="1:3" x14ac:dyDescent="0.3">
      <c r="A15393" s="425">
        <v>57031</v>
      </c>
      <c r="B15393" s="12">
        <v>52</v>
      </c>
      <c r="C15393" s="436">
        <v>14.199999999999998</v>
      </c>
    </row>
    <row r="15394" spans="1:3" x14ac:dyDescent="0.3">
      <c r="A15394" s="425">
        <v>57032</v>
      </c>
      <c r="B15394" s="12">
        <v>53</v>
      </c>
      <c r="C15394" s="436">
        <v>8.0000000000000018</v>
      </c>
    </row>
    <row r="15395" spans="1:3" x14ac:dyDescent="0.3">
      <c r="A15395" s="425">
        <v>57033</v>
      </c>
      <c r="B15395" s="12">
        <v>54</v>
      </c>
      <c r="C15395" s="436">
        <v>0.4</v>
      </c>
    </row>
    <row r="15396" spans="1:3" x14ac:dyDescent="0.3">
      <c r="A15396" s="425">
        <v>57034</v>
      </c>
      <c r="B15396" s="12">
        <v>55</v>
      </c>
      <c r="C15396" s="436">
        <v>0.8</v>
      </c>
    </row>
    <row r="15397" spans="1:3" x14ac:dyDescent="0.3">
      <c r="A15397" s="425">
        <v>57035</v>
      </c>
      <c r="B15397" s="12">
        <v>56</v>
      </c>
      <c r="C15397" s="436">
        <v>0</v>
      </c>
    </row>
    <row r="15398" spans="1:3" x14ac:dyDescent="0.3">
      <c r="A15398" s="425">
        <v>57036</v>
      </c>
      <c r="B15398" s="12">
        <v>57</v>
      </c>
      <c r="C15398" s="436">
        <v>0</v>
      </c>
    </row>
    <row r="15399" spans="1:3" x14ac:dyDescent="0.3">
      <c r="A15399" s="425">
        <v>57037</v>
      </c>
      <c r="B15399" s="12">
        <v>58</v>
      </c>
      <c r="C15399" s="436">
        <v>1.4</v>
      </c>
    </row>
    <row r="15400" spans="1:3" x14ac:dyDescent="0.3">
      <c r="A15400" s="425">
        <v>57038</v>
      </c>
      <c r="B15400" s="12">
        <v>59</v>
      </c>
      <c r="C15400" s="436">
        <v>2</v>
      </c>
    </row>
    <row r="15401" spans="1:3" x14ac:dyDescent="0.3">
      <c r="A15401" s="425">
        <v>57040</v>
      </c>
      <c r="B15401" s="12">
        <v>60</v>
      </c>
      <c r="C15401" s="436">
        <v>1.8000000000000003</v>
      </c>
    </row>
    <row r="15402" spans="1:3" x14ac:dyDescent="0.3">
      <c r="A15402" s="425">
        <v>57041</v>
      </c>
      <c r="B15402" s="12">
        <v>61</v>
      </c>
      <c r="C15402" s="436">
        <v>1.8</v>
      </c>
    </row>
    <row r="15403" spans="1:3" x14ac:dyDescent="0.3">
      <c r="A15403" s="425">
        <v>57042</v>
      </c>
      <c r="B15403" s="12">
        <v>62</v>
      </c>
      <c r="C15403" s="436">
        <v>7.4000000000000021</v>
      </c>
    </row>
    <row r="15404" spans="1:3" x14ac:dyDescent="0.3">
      <c r="A15404" s="425">
        <v>57043</v>
      </c>
      <c r="B15404" s="12">
        <v>63</v>
      </c>
      <c r="C15404" s="436">
        <v>0</v>
      </c>
    </row>
    <row r="15405" spans="1:3" x14ac:dyDescent="0.3">
      <c r="A15405" s="425">
        <v>57044</v>
      </c>
      <c r="B15405" s="12">
        <v>64</v>
      </c>
      <c r="C15405" s="436">
        <v>20.199999999999996</v>
      </c>
    </row>
    <row r="15406" spans="1:3" x14ac:dyDescent="0.3">
      <c r="A15406" s="425">
        <v>57045</v>
      </c>
      <c r="B15406" s="12">
        <v>65</v>
      </c>
      <c r="C15406" s="436">
        <v>0.4</v>
      </c>
    </row>
    <row r="15407" spans="1:3" x14ac:dyDescent="0.3">
      <c r="A15407" s="425">
        <v>57046</v>
      </c>
      <c r="B15407" s="12">
        <v>66</v>
      </c>
      <c r="C15407" s="436">
        <v>12.799999999999994</v>
      </c>
    </row>
    <row r="15408" spans="1:3" x14ac:dyDescent="0.3">
      <c r="A15408" s="425">
        <v>57047</v>
      </c>
      <c r="B15408" s="12">
        <v>67</v>
      </c>
      <c r="C15408" s="436">
        <v>3.8000000000000007</v>
      </c>
    </row>
    <row r="15409" spans="1:3" x14ac:dyDescent="0.3">
      <c r="A15409" s="425">
        <v>57048</v>
      </c>
      <c r="B15409" s="12">
        <v>68</v>
      </c>
      <c r="C15409" s="436">
        <v>4.8000000000000007</v>
      </c>
    </row>
    <row r="15410" spans="1:3" x14ac:dyDescent="0.3">
      <c r="A15410" s="425">
        <v>57049</v>
      </c>
      <c r="B15410" s="12">
        <v>69</v>
      </c>
      <c r="C15410" s="436">
        <v>0.2</v>
      </c>
    </row>
    <row r="15411" spans="1:3" x14ac:dyDescent="0.3">
      <c r="A15411" s="425">
        <v>57050</v>
      </c>
      <c r="B15411" s="12">
        <v>70</v>
      </c>
      <c r="C15411" s="436">
        <v>22.799999999999997</v>
      </c>
    </row>
    <row r="15412" spans="1:3" x14ac:dyDescent="0.3">
      <c r="A15412" s="425">
        <v>57051</v>
      </c>
      <c r="B15412" s="12">
        <v>71</v>
      </c>
      <c r="C15412" s="436">
        <v>1.5999999999999999</v>
      </c>
    </row>
    <row r="15413" spans="1:3" x14ac:dyDescent="0.3">
      <c r="A15413" s="425">
        <v>57052</v>
      </c>
      <c r="B15413" s="12">
        <v>72</v>
      </c>
      <c r="C15413" s="436">
        <v>4.8</v>
      </c>
    </row>
    <row r="15414" spans="1:3" x14ac:dyDescent="0.3">
      <c r="A15414" s="425">
        <v>57053</v>
      </c>
      <c r="B15414" s="12">
        <v>73</v>
      </c>
      <c r="C15414" s="436">
        <v>6.6000000000000023</v>
      </c>
    </row>
    <row r="15415" spans="1:3" x14ac:dyDescent="0.3">
      <c r="A15415" s="425">
        <v>57054</v>
      </c>
      <c r="B15415" s="12">
        <v>74</v>
      </c>
      <c r="C15415" s="436">
        <v>0</v>
      </c>
    </row>
    <row r="15416" spans="1:3" x14ac:dyDescent="0.3">
      <c r="A15416" s="425">
        <v>57055</v>
      </c>
      <c r="B15416" s="12">
        <v>75</v>
      </c>
      <c r="C15416" s="436">
        <v>1.5999999999999999</v>
      </c>
    </row>
    <row r="15417" spans="1:3" x14ac:dyDescent="0.3">
      <c r="A15417" s="425">
        <v>57056</v>
      </c>
      <c r="B15417" s="12">
        <v>76</v>
      </c>
      <c r="C15417" s="436">
        <v>17.8</v>
      </c>
    </row>
    <row r="15418" spans="1:3" x14ac:dyDescent="0.3">
      <c r="A15418" s="425">
        <v>57057</v>
      </c>
      <c r="B15418" s="12">
        <v>77</v>
      </c>
      <c r="C15418" s="436">
        <v>0</v>
      </c>
    </row>
    <row r="15419" spans="1:3" x14ac:dyDescent="0.3">
      <c r="A15419" s="425">
        <v>57058</v>
      </c>
      <c r="B15419" s="12">
        <v>78</v>
      </c>
      <c r="C15419" s="436">
        <v>0</v>
      </c>
    </row>
    <row r="15420" spans="1:3" x14ac:dyDescent="0.3">
      <c r="A15420" s="425">
        <v>57059</v>
      </c>
      <c r="B15420" s="12">
        <v>79</v>
      </c>
      <c r="C15420" s="436">
        <v>0.8</v>
      </c>
    </row>
    <row r="15421" spans="1:3" x14ac:dyDescent="0.3">
      <c r="A15421" s="425">
        <v>57060</v>
      </c>
      <c r="B15421" s="12">
        <v>80</v>
      </c>
      <c r="C15421" s="436">
        <v>7.2000000000000028</v>
      </c>
    </row>
    <row r="15422" spans="1:3" x14ac:dyDescent="0.3">
      <c r="A15422" s="425">
        <v>57061</v>
      </c>
      <c r="B15422" s="12">
        <v>81</v>
      </c>
      <c r="C15422" s="436">
        <v>16.999999999999996</v>
      </c>
    </row>
    <row r="15423" spans="1:3" x14ac:dyDescent="0.3">
      <c r="A15423" s="425">
        <v>57062</v>
      </c>
      <c r="B15423" s="12">
        <v>82</v>
      </c>
      <c r="C15423" s="436">
        <v>0.2</v>
      </c>
    </row>
    <row r="15424" spans="1:3" x14ac:dyDescent="0.3">
      <c r="A15424" s="425">
        <v>57063</v>
      </c>
      <c r="B15424" s="12">
        <v>83</v>
      </c>
      <c r="C15424" s="436">
        <v>0</v>
      </c>
    </row>
    <row r="15425" spans="1:3" x14ac:dyDescent="0.3">
      <c r="A15425" s="425">
        <v>57064</v>
      </c>
      <c r="B15425" s="12">
        <v>84</v>
      </c>
      <c r="C15425" s="436">
        <v>31.599999999999994</v>
      </c>
    </row>
    <row r="15426" spans="1:3" x14ac:dyDescent="0.3">
      <c r="A15426" s="425">
        <v>57065</v>
      </c>
      <c r="B15426" s="12">
        <v>85</v>
      </c>
      <c r="C15426" s="436">
        <v>0.4</v>
      </c>
    </row>
    <row r="15427" spans="1:3" x14ac:dyDescent="0.3">
      <c r="A15427" s="425">
        <v>57066</v>
      </c>
      <c r="B15427" s="12">
        <v>86</v>
      </c>
      <c r="C15427" s="436">
        <v>27.2</v>
      </c>
    </row>
    <row r="15428" spans="1:3" x14ac:dyDescent="0.3">
      <c r="A15428" s="425">
        <v>57067</v>
      </c>
      <c r="B15428" s="12">
        <v>87</v>
      </c>
      <c r="C15428" s="436">
        <v>1.8</v>
      </c>
    </row>
    <row r="15429" spans="1:3" x14ac:dyDescent="0.3">
      <c r="A15429" s="425">
        <v>57068</v>
      </c>
      <c r="B15429" s="12">
        <v>88</v>
      </c>
      <c r="C15429" s="436">
        <v>0.2</v>
      </c>
    </row>
    <row r="15430" spans="1:3" x14ac:dyDescent="0.3">
      <c r="A15430" s="425">
        <v>57069</v>
      </c>
      <c r="B15430" s="12">
        <v>89</v>
      </c>
      <c r="C15430" s="436">
        <v>0.60000000000000009</v>
      </c>
    </row>
    <row r="15431" spans="1:3" x14ac:dyDescent="0.3">
      <c r="A15431" s="425">
        <v>57070</v>
      </c>
      <c r="B15431" s="12">
        <v>90</v>
      </c>
      <c r="C15431" s="436">
        <v>0</v>
      </c>
    </row>
    <row r="15432" spans="1:3" x14ac:dyDescent="0.3">
      <c r="A15432" s="425">
        <v>57071</v>
      </c>
      <c r="B15432" s="12">
        <v>91</v>
      </c>
      <c r="C15432" s="436">
        <v>0</v>
      </c>
    </row>
    <row r="15433" spans="1:3" x14ac:dyDescent="0.3">
      <c r="A15433" s="425">
        <v>57072</v>
      </c>
      <c r="B15433" s="12">
        <v>92</v>
      </c>
      <c r="C15433" s="436">
        <v>0.60000000000000009</v>
      </c>
    </row>
    <row r="15434" spans="1:3" x14ac:dyDescent="0.3">
      <c r="A15434" s="425">
        <v>57073</v>
      </c>
      <c r="B15434" s="12">
        <v>93</v>
      </c>
      <c r="C15434" s="436">
        <v>7.6000000000000014</v>
      </c>
    </row>
    <row r="15435" spans="1:3" x14ac:dyDescent="0.3">
      <c r="A15435" s="425">
        <v>57074</v>
      </c>
      <c r="B15435" s="12">
        <v>94</v>
      </c>
      <c r="C15435" s="436">
        <v>8.2000000000000011</v>
      </c>
    </row>
    <row r="15436" spans="1:3" x14ac:dyDescent="0.3">
      <c r="A15436" s="425">
        <v>57075</v>
      </c>
      <c r="B15436" s="12">
        <v>95</v>
      </c>
      <c r="C15436" s="436">
        <v>2.6000000000000005</v>
      </c>
    </row>
    <row r="15437" spans="1:3" x14ac:dyDescent="0.3">
      <c r="A15437" s="425">
        <v>57076</v>
      </c>
      <c r="B15437" s="12">
        <v>96</v>
      </c>
      <c r="C15437" s="436">
        <v>74.800000000000082</v>
      </c>
    </row>
    <row r="15438" spans="1:3" x14ac:dyDescent="0.3">
      <c r="A15438" s="425">
        <v>57077</v>
      </c>
      <c r="B15438" s="12">
        <v>97</v>
      </c>
      <c r="C15438" s="436">
        <v>3</v>
      </c>
    </row>
    <row r="15439" spans="1:3" x14ac:dyDescent="0.3">
      <c r="A15439" s="425">
        <v>57078</v>
      </c>
      <c r="B15439" s="12">
        <v>98</v>
      </c>
      <c r="C15439" s="436">
        <v>1.4</v>
      </c>
    </row>
    <row r="15440" spans="1:3" x14ac:dyDescent="0.3">
      <c r="A15440" s="425">
        <v>57079</v>
      </c>
      <c r="B15440" s="12">
        <v>99</v>
      </c>
      <c r="C15440" s="436">
        <v>0.2</v>
      </c>
    </row>
    <row r="15441" spans="1:3" x14ac:dyDescent="0.3">
      <c r="A15441" s="425">
        <v>57080</v>
      </c>
      <c r="B15441" s="12">
        <v>100</v>
      </c>
      <c r="C15441" s="436">
        <v>0</v>
      </c>
    </row>
    <row r="15442" spans="1:3" x14ac:dyDescent="0.3">
      <c r="A15442" s="425">
        <v>57081</v>
      </c>
      <c r="B15442" s="12">
        <v>101</v>
      </c>
      <c r="C15442" s="436">
        <v>0</v>
      </c>
    </row>
    <row r="15443" spans="1:3" x14ac:dyDescent="0.3">
      <c r="A15443" s="425">
        <v>57082</v>
      </c>
      <c r="B15443" s="12">
        <v>102</v>
      </c>
      <c r="C15443" s="436">
        <v>0.2</v>
      </c>
    </row>
    <row r="15444" spans="1:3" x14ac:dyDescent="0.3">
      <c r="A15444" s="425">
        <v>57083</v>
      </c>
      <c r="B15444" s="12">
        <v>103</v>
      </c>
      <c r="C15444" s="436">
        <v>0.4</v>
      </c>
    </row>
    <row r="15445" spans="1:3" x14ac:dyDescent="0.3">
      <c r="A15445" s="425">
        <v>57084</v>
      </c>
      <c r="B15445" s="12">
        <v>104</v>
      </c>
      <c r="C15445" s="436">
        <v>0</v>
      </c>
    </row>
    <row r="15446" spans="1:3" x14ac:dyDescent="0.3">
      <c r="A15446" s="425">
        <v>57085</v>
      </c>
      <c r="B15446" s="12">
        <v>105</v>
      </c>
      <c r="C15446" s="436">
        <v>56.999999999999986</v>
      </c>
    </row>
    <row r="15447" spans="1:3" x14ac:dyDescent="0.3">
      <c r="A15447" s="425">
        <v>57086</v>
      </c>
      <c r="B15447" s="12">
        <v>106</v>
      </c>
      <c r="C15447" s="436">
        <v>5.0000000000000018</v>
      </c>
    </row>
    <row r="15448" spans="1:3" x14ac:dyDescent="0.3">
      <c r="A15448" s="425">
        <v>57087</v>
      </c>
      <c r="B15448" s="12">
        <v>107</v>
      </c>
      <c r="C15448" s="436">
        <v>14.799999999999999</v>
      </c>
    </row>
    <row r="15449" spans="1:3" x14ac:dyDescent="0.3">
      <c r="A15449" s="425">
        <v>57088</v>
      </c>
      <c r="B15449" s="12">
        <v>108</v>
      </c>
      <c r="C15449" s="436">
        <v>1.2</v>
      </c>
    </row>
    <row r="15450" spans="1:3" x14ac:dyDescent="0.3">
      <c r="A15450" s="425">
        <v>57089</v>
      </c>
      <c r="B15450" s="12">
        <v>109</v>
      </c>
      <c r="C15450" s="436">
        <v>1.2</v>
      </c>
    </row>
    <row r="15451" spans="1:3" x14ac:dyDescent="0.3">
      <c r="A15451" s="425">
        <v>57090</v>
      </c>
      <c r="B15451" s="12">
        <v>110</v>
      </c>
      <c r="C15451" s="436">
        <v>0</v>
      </c>
    </row>
    <row r="15452" spans="1:3" x14ac:dyDescent="0.3">
      <c r="A15452" s="425">
        <v>57091</v>
      </c>
      <c r="B15452" s="12">
        <v>111</v>
      </c>
      <c r="C15452" s="436">
        <v>0</v>
      </c>
    </row>
    <row r="15453" spans="1:3" x14ac:dyDescent="0.3">
      <c r="A15453" s="425">
        <v>57092</v>
      </c>
      <c r="B15453" s="12">
        <v>112</v>
      </c>
      <c r="C15453" s="436">
        <v>5.0000000000000018</v>
      </c>
    </row>
    <row r="15454" spans="1:3" x14ac:dyDescent="0.3">
      <c r="A15454" s="425">
        <v>57093</v>
      </c>
      <c r="B15454" s="12">
        <v>113</v>
      </c>
      <c r="C15454" s="436">
        <v>1.5999999999999999</v>
      </c>
    </row>
    <row r="15455" spans="1:3" x14ac:dyDescent="0.3">
      <c r="A15455" s="425">
        <v>57094</v>
      </c>
      <c r="B15455" s="12">
        <v>114</v>
      </c>
      <c r="C15455" s="436">
        <v>12.399999999999995</v>
      </c>
    </row>
    <row r="15456" spans="1:3" x14ac:dyDescent="0.3">
      <c r="A15456" s="425">
        <v>57095</v>
      </c>
      <c r="B15456" s="12">
        <v>115</v>
      </c>
      <c r="C15456" s="436">
        <v>16.199999999999996</v>
      </c>
    </row>
    <row r="15457" spans="1:3" x14ac:dyDescent="0.3">
      <c r="A15457" s="425">
        <v>57096</v>
      </c>
      <c r="B15457" s="12">
        <v>116</v>
      </c>
      <c r="C15457" s="436">
        <v>7.0000000000000036</v>
      </c>
    </row>
    <row r="15458" spans="1:3" x14ac:dyDescent="0.3">
      <c r="A15458" s="425">
        <v>57097</v>
      </c>
      <c r="B15458" s="12">
        <v>117</v>
      </c>
      <c r="C15458" s="436">
        <v>1</v>
      </c>
    </row>
    <row r="15459" spans="1:3" x14ac:dyDescent="0.3">
      <c r="A15459" s="425">
        <v>57098</v>
      </c>
      <c r="B15459" s="12">
        <v>118</v>
      </c>
      <c r="C15459" s="436">
        <v>0</v>
      </c>
    </row>
    <row r="15460" spans="1:3" x14ac:dyDescent="0.3">
      <c r="A15460" s="425">
        <v>57099</v>
      </c>
      <c r="B15460" s="12">
        <v>119</v>
      </c>
      <c r="C15460" s="436">
        <v>0.60000000000000009</v>
      </c>
    </row>
    <row r="15461" spans="1:3" x14ac:dyDescent="0.3">
      <c r="A15461" s="425">
        <v>57100</v>
      </c>
      <c r="B15461" s="12">
        <v>120</v>
      </c>
      <c r="C15461" s="436">
        <v>0</v>
      </c>
    </row>
    <row r="15462" spans="1:3" x14ac:dyDescent="0.3">
      <c r="A15462" s="425">
        <v>57101</v>
      </c>
      <c r="B15462" s="12">
        <v>121</v>
      </c>
      <c r="C15462" s="436">
        <v>38.800000000000026</v>
      </c>
    </row>
    <row r="15463" spans="1:3" x14ac:dyDescent="0.3">
      <c r="A15463" s="425">
        <v>57102</v>
      </c>
      <c r="B15463" s="12">
        <v>122</v>
      </c>
      <c r="C15463" s="436">
        <v>4.8000000000000007</v>
      </c>
    </row>
    <row r="15464" spans="1:3" x14ac:dyDescent="0.3">
      <c r="A15464" s="425">
        <v>57103</v>
      </c>
      <c r="B15464" s="12">
        <v>123</v>
      </c>
      <c r="C15464" s="436">
        <v>1.4</v>
      </c>
    </row>
    <row r="15465" spans="1:3" x14ac:dyDescent="0.3">
      <c r="A15465" s="425">
        <v>57104</v>
      </c>
      <c r="B15465" s="12">
        <v>124</v>
      </c>
      <c r="C15465" s="436">
        <v>1.8</v>
      </c>
    </row>
    <row r="15466" spans="1:3" x14ac:dyDescent="0.3">
      <c r="A15466" s="425">
        <v>57105</v>
      </c>
      <c r="B15466" s="12">
        <v>125</v>
      </c>
      <c r="C15466" s="436">
        <v>7.6</v>
      </c>
    </row>
    <row r="15467" spans="1:3" x14ac:dyDescent="0.3">
      <c r="A15467" s="425">
        <v>57106</v>
      </c>
      <c r="B15467" s="12">
        <v>126</v>
      </c>
      <c r="C15467" s="436">
        <v>1.4</v>
      </c>
    </row>
    <row r="15468" spans="1:3" x14ac:dyDescent="0.3">
      <c r="A15468" s="425">
        <v>57107</v>
      </c>
      <c r="B15468" s="12">
        <v>127</v>
      </c>
      <c r="C15468" s="436">
        <v>0</v>
      </c>
    </row>
    <row r="15469" spans="1:3" x14ac:dyDescent="0.3">
      <c r="A15469" s="425">
        <v>57108</v>
      </c>
      <c r="B15469" s="12">
        <v>128</v>
      </c>
      <c r="C15469" s="436">
        <v>26.599999999999991</v>
      </c>
    </row>
    <row r="15470" spans="1:3" x14ac:dyDescent="0.3">
      <c r="A15470" s="425">
        <v>57109</v>
      </c>
      <c r="B15470" s="12">
        <v>129</v>
      </c>
      <c r="C15470" s="436">
        <v>0.2</v>
      </c>
    </row>
    <row r="15471" spans="1:3" x14ac:dyDescent="0.3">
      <c r="A15471" s="425">
        <v>57110</v>
      </c>
      <c r="B15471" s="12">
        <v>130</v>
      </c>
      <c r="C15471" s="436">
        <v>22.200000000000003</v>
      </c>
    </row>
    <row r="15472" spans="1:3" x14ac:dyDescent="0.3">
      <c r="A15472" s="425">
        <v>57111</v>
      </c>
      <c r="B15472" s="12">
        <v>131</v>
      </c>
      <c r="C15472" s="436">
        <v>8.0000000000000018</v>
      </c>
    </row>
    <row r="15473" spans="1:3" x14ac:dyDescent="0.3">
      <c r="A15473" s="425">
        <v>57112</v>
      </c>
      <c r="B15473" s="12">
        <v>132</v>
      </c>
      <c r="C15473" s="436">
        <v>0.4</v>
      </c>
    </row>
    <row r="15474" spans="1:3" x14ac:dyDescent="0.3">
      <c r="A15474" s="425">
        <v>57113</v>
      </c>
      <c r="B15474" s="12">
        <v>133</v>
      </c>
      <c r="C15474" s="436">
        <v>23</v>
      </c>
    </row>
    <row r="15475" spans="1:3" x14ac:dyDescent="0.3">
      <c r="A15475" s="425">
        <v>57114</v>
      </c>
      <c r="B15475" s="12">
        <v>134</v>
      </c>
      <c r="C15475" s="436">
        <v>1.2</v>
      </c>
    </row>
    <row r="15476" spans="1:3" x14ac:dyDescent="0.3">
      <c r="A15476" s="425">
        <v>57115</v>
      </c>
      <c r="B15476" s="12">
        <v>135</v>
      </c>
      <c r="C15476" s="436">
        <v>0.4</v>
      </c>
    </row>
    <row r="15477" spans="1:3" x14ac:dyDescent="0.3">
      <c r="A15477" s="425">
        <v>57116</v>
      </c>
      <c r="B15477" s="12">
        <v>136</v>
      </c>
      <c r="C15477" s="436">
        <v>0</v>
      </c>
    </row>
    <row r="15478" spans="1:3" x14ac:dyDescent="0.3">
      <c r="A15478" s="425">
        <v>57117</v>
      </c>
      <c r="B15478" s="12">
        <v>137</v>
      </c>
      <c r="C15478" s="436">
        <v>0</v>
      </c>
    </row>
    <row r="15479" spans="1:3" x14ac:dyDescent="0.3">
      <c r="A15479" s="425">
        <v>57118</v>
      </c>
      <c r="B15479" s="12">
        <v>138</v>
      </c>
      <c r="C15479" s="436">
        <v>0</v>
      </c>
    </row>
    <row r="15480" spans="1:3" x14ac:dyDescent="0.3">
      <c r="A15480" s="425">
        <v>57119</v>
      </c>
      <c r="B15480" s="12">
        <v>139</v>
      </c>
      <c r="C15480" s="436">
        <v>20.799999999999994</v>
      </c>
    </row>
    <row r="15481" spans="1:3" x14ac:dyDescent="0.3">
      <c r="A15481" s="425">
        <v>57120</v>
      </c>
      <c r="B15481" s="12">
        <v>140</v>
      </c>
      <c r="C15481" s="436">
        <v>0.60000000000000009</v>
      </c>
    </row>
    <row r="15482" spans="1:3" x14ac:dyDescent="0.3">
      <c r="A15482" s="425">
        <v>57121</v>
      </c>
      <c r="B15482" s="12">
        <v>141</v>
      </c>
      <c r="C15482" s="436">
        <v>0.2</v>
      </c>
    </row>
    <row r="15483" spans="1:3" x14ac:dyDescent="0.3">
      <c r="A15483" s="425">
        <v>57122</v>
      </c>
      <c r="B15483" s="12">
        <v>142</v>
      </c>
      <c r="C15483" s="436">
        <v>0</v>
      </c>
    </row>
    <row r="15484" spans="1:3" x14ac:dyDescent="0.3">
      <c r="A15484" s="425">
        <v>57123</v>
      </c>
      <c r="B15484" s="12">
        <v>143</v>
      </c>
      <c r="C15484" s="436">
        <v>0</v>
      </c>
    </row>
    <row r="15485" spans="1:3" x14ac:dyDescent="0.3">
      <c r="A15485" s="425">
        <v>57124</v>
      </c>
      <c r="B15485" s="12">
        <v>144</v>
      </c>
      <c r="C15485" s="436">
        <v>0</v>
      </c>
    </row>
    <row r="15486" spans="1:3" x14ac:dyDescent="0.3">
      <c r="A15486" s="425">
        <v>57125</v>
      </c>
      <c r="B15486" s="12">
        <v>145</v>
      </c>
      <c r="C15486" s="436">
        <v>13.399999999999995</v>
      </c>
    </row>
    <row r="15487" spans="1:3" x14ac:dyDescent="0.3">
      <c r="A15487" s="425">
        <v>57126</v>
      </c>
      <c r="B15487" s="12">
        <v>146</v>
      </c>
      <c r="C15487" s="436">
        <v>28.199999999999996</v>
      </c>
    </row>
    <row r="15488" spans="1:3" x14ac:dyDescent="0.3">
      <c r="A15488" s="425">
        <v>57127</v>
      </c>
      <c r="B15488" s="12">
        <v>147</v>
      </c>
      <c r="C15488" s="436">
        <v>18.600000000000001</v>
      </c>
    </row>
    <row r="15489" spans="1:3" x14ac:dyDescent="0.3">
      <c r="A15489" s="425">
        <v>57128</v>
      </c>
      <c r="B15489" s="12">
        <v>148</v>
      </c>
      <c r="C15489" s="436">
        <v>6.6000000000000032</v>
      </c>
    </row>
    <row r="15490" spans="1:3" x14ac:dyDescent="0.3">
      <c r="A15490" s="425">
        <v>57129</v>
      </c>
      <c r="B15490" s="12">
        <v>149</v>
      </c>
      <c r="C15490" s="436">
        <v>0</v>
      </c>
    </row>
    <row r="15491" spans="1:3" x14ac:dyDescent="0.3">
      <c r="A15491" s="425">
        <v>57130</v>
      </c>
      <c r="B15491" s="12">
        <v>150</v>
      </c>
      <c r="C15491" s="436">
        <v>0</v>
      </c>
    </row>
    <row r="15492" spans="1:3" x14ac:dyDescent="0.3">
      <c r="A15492" s="425">
        <v>57131</v>
      </c>
      <c r="B15492" s="12">
        <v>151</v>
      </c>
      <c r="C15492" s="436">
        <v>24.399999999999991</v>
      </c>
    </row>
    <row r="15493" spans="1:3" x14ac:dyDescent="0.3">
      <c r="A15493" s="425">
        <v>57132</v>
      </c>
      <c r="B15493" s="12">
        <v>152</v>
      </c>
      <c r="C15493" s="436">
        <v>29.199999999999985</v>
      </c>
    </row>
    <row r="15494" spans="1:3" x14ac:dyDescent="0.3">
      <c r="A15494" s="425">
        <v>57133</v>
      </c>
      <c r="B15494" s="12">
        <v>153</v>
      </c>
      <c r="C15494" s="436">
        <v>6.4000000000000012</v>
      </c>
    </row>
    <row r="15495" spans="1:3" x14ac:dyDescent="0.3">
      <c r="A15495" s="425">
        <v>57134</v>
      </c>
      <c r="B15495" s="12">
        <v>154</v>
      </c>
      <c r="C15495" s="436">
        <v>0</v>
      </c>
    </row>
    <row r="15496" spans="1:3" x14ac:dyDescent="0.3">
      <c r="A15496" s="425">
        <v>57135</v>
      </c>
      <c r="B15496" s="12">
        <v>155</v>
      </c>
      <c r="C15496" s="436">
        <v>0.2</v>
      </c>
    </row>
    <row r="15497" spans="1:3" x14ac:dyDescent="0.3">
      <c r="A15497" s="425">
        <v>57136</v>
      </c>
      <c r="B15497" s="12">
        <v>156</v>
      </c>
      <c r="C15497" s="436">
        <v>0</v>
      </c>
    </row>
    <row r="15498" spans="1:3" x14ac:dyDescent="0.3">
      <c r="A15498" s="425">
        <v>57137</v>
      </c>
      <c r="B15498" s="12">
        <v>157</v>
      </c>
      <c r="C15498" s="436">
        <v>18.600000000000001</v>
      </c>
    </row>
    <row r="15499" spans="1:3" x14ac:dyDescent="0.3">
      <c r="A15499" s="425">
        <v>57138</v>
      </c>
      <c r="B15499" s="12">
        <v>158</v>
      </c>
      <c r="C15499" s="436">
        <v>8.9999999999999982</v>
      </c>
    </row>
    <row r="15500" spans="1:3" x14ac:dyDescent="0.3">
      <c r="A15500" s="425">
        <v>57139</v>
      </c>
      <c r="B15500" s="12">
        <v>159</v>
      </c>
      <c r="C15500" s="436">
        <v>59.8</v>
      </c>
    </row>
    <row r="15501" spans="1:3" x14ac:dyDescent="0.3">
      <c r="A15501" s="425">
        <v>57140</v>
      </c>
      <c r="B15501" s="12">
        <v>160</v>
      </c>
      <c r="C15501" s="436">
        <v>6.6000000000000005</v>
      </c>
    </row>
    <row r="15502" spans="1:3" x14ac:dyDescent="0.3">
      <c r="A15502" s="425">
        <v>57141</v>
      </c>
      <c r="B15502" s="12">
        <v>161</v>
      </c>
      <c r="C15502" s="436">
        <v>0</v>
      </c>
    </row>
    <row r="15503" spans="1:3" x14ac:dyDescent="0.3">
      <c r="A15503" s="425">
        <v>57142</v>
      </c>
      <c r="B15503" s="12">
        <v>162</v>
      </c>
      <c r="C15503" s="436">
        <v>7.6000000000000014</v>
      </c>
    </row>
    <row r="15504" spans="1:3" x14ac:dyDescent="0.3">
      <c r="A15504" s="425">
        <v>57143</v>
      </c>
      <c r="B15504" s="12">
        <v>163</v>
      </c>
      <c r="C15504" s="436">
        <v>30.999999999999996</v>
      </c>
    </row>
    <row r="15505" spans="1:3" x14ac:dyDescent="0.3">
      <c r="A15505" s="425">
        <v>57144</v>
      </c>
      <c r="B15505" s="12">
        <v>164</v>
      </c>
      <c r="C15505" s="436">
        <v>23.199999999999996</v>
      </c>
    </row>
    <row r="15506" spans="1:3" x14ac:dyDescent="0.3">
      <c r="A15506" s="425">
        <v>57145</v>
      </c>
      <c r="B15506" s="12">
        <v>165</v>
      </c>
      <c r="C15506" s="436">
        <v>14.399999999999999</v>
      </c>
    </row>
    <row r="15507" spans="1:3" x14ac:dyDescent="0.3">
      <c r="A15507" s="425">
        <v>57146</v>
      </c>
      <c r="B15507" s="12">
        <v>166</v>
      </c>
      <c r="C15507" s="436">
        <v>47.599999999999994</v>
      </c>
    </row>
    <row r="15508" spans="1:3" x14ac:dyDescent="0.3">
      <c r="A15508" s="425">
        <v>57147</v>
      </c>
      <c r="B15508" s="12">
        <v>167</v>
      </c>
      <c r="C15508" s="436">
        <v>9.8000000000000007</v>
      </c>
    </row>
    <row r="15509" spans="1:3" x14ac:dyDescent="0.3">
      <c r="A15509" s="425">
        <v>57148</v>
      </c>
      <c r="B15509" s="12">
        <v>168</v>
      </c>
      <c r="C15509" s="436">
        <v>0</v>
      </c>
    </row>
    <row r="15510" spans="1:3" x14ac:dyDescent="0.3">
      <c r="A15510" s="425">
        <v>57149</v>
      </c>
      <c r="B15510" s="12">
        <v>169</v>
      </c>
      <c r="C15510" s="436">
        <v>0</v>
      </c>
    </row>
    <row r="15511" spans="1:3" x14ac:dyDescent="0.3">
      <c r="A15511" s="425">
        <v>57150</v>
      </c>
      <c r="B15511" s="12">
        <v>170</v>
      </c>
      <c r="C15511" s="436">
        <v>0</v>
      </c>
    </row>
    <row r="15512" spans="1:3" x14ac:dyDescent="0.3">
      <c r="A15512" s="425">
        <v>57151</v>
      </c>
      <c r="B15512" s="12">
        <v>171</v>
      </c>
      <c r="C15512" s="436">
        <v>3.6000000000000005</v>
      </c>
    </row>
    <row r="15513" spans="1:3" x14ac:dyDescent="0.3">
      <c r="A15513" s="425">
        <v>57152</v>
      </c>
      <c r="B15513" s="12">
        <v>172</v>
      </c>
      <c r="C15513" s="436">
        <v>3.4000000000000008</v>
      </c>
    </row>
    <row r="15514" spans="1:3" x14ac:dyDescent="0.3">
      <c r="A15514" s="425">
        <v>57153</v>
      </c>
      <c r="B15514" s="12">
        <v>173</v>
      </c>
      <c r="C15514" s="436">
        <v>0.4</v>
      </c>
    </row>
    <row r="15515" spans="1:3" x14ac:dyDescent="0.3">
      <c r="A15515" s="425">
        <v>57154</v>
      </c>
      <c r="B15515" s="12">
        <v>174</v>
      </c>
      <c r="C15515" s="436">
        <v>0.2</v>
      </c>
    </row>
    <row r="15516" spans="1:3" x14ac:dyDescent="0.3">
      <c r="A15516" s="425">
        <v>57155</v>
      </c>
      <c r="B15516" s="12">
        <v>175</v>
      </c>
      <c r="C15516" s="436">
        <v>0</v>
      </c>
    </row>
    <row r="15517" spans="1:3" x14ac:dyDescent="0.3">
      <c r="A15517" s="425">
        <v>57156</v>
      </c>
      <c r="B15517" s="12">
        <v>176</v>
      </c>
      <c r="C15517" s="436">
        <v>27.999999999999996</v>
      </c>
    </row>
    <row r="15518" spans="1:3" x14ac:dyDescent="0.3">
      <c r="A15518" s="425">
        <v>57157</v>
      </c>
      <c r="B15518" s="12">
        <v>177</v>
      </c>
      <c r="C15518" s="436">
        <v>10.199999999999999</v>
      </c>
    </row>
    <row r="15519" spans="1:3" x14ac:dyDescent="0.3">
      <c r="A15519" s="425">
        <v>57158</v>
      </c>
      <c r="B15519" s="12">
        <v>178</v>
      </c>
      <c r="C15519" s="436">
        <v>11.999999999999996</v>
      </c>
    </row>
    <row r="15520" spans="1:3" x14ac:dyDescent="0.3">
      <c r="A15520" s="425">
        <v>57159</v>
      </c>
      <c r="B15520" s="12">
        <v>179</v>
      </c>
      <c r="C15520" s="436">
        <v>1.7999999999999998</v>
      </c>
    </row>
    <row r="15521" spans="1:3" x14ac:dyDescent="0.3">
      <c r="A15521" s="425">
        <v>57160</v>
      </c>
      <c r="B15521" s="12">
        <v>180</v>
      </c>
      <c r="C15521" s="436">
        <v>2.2000000000000002</v>
      </c>
    </row>
    <row r="15522" spans="1:3" x14ac:dyDescent="0.3">
      <c r="A15522" s="425">
        <v>57161</v>
      </c>
      <c r="B15522" s="12">
        <v>181</v>
      </c>
      <c r="C15522" s="436">
        <v>1.96</v>
      </c>
    </row>
    <row r="15523" spans="1:3" x14ac:dyDescent="0.3">
      <c r="A15523" s="425">
        <v>57162</v>
      </c>
      <c r="B15523" s="12">
        <v>182</v>
      </c>
      <c r="C15523" s="436">
        <v>0</v>
      </c>
    </row>
    <row r="15524" spans="1:3" x14ac:dyDescent="0.3">
      <c r="A15524" s="425">
        <v>57163</v>
      </c>
      <c r="B15524" s="12">
        <v>183</v>
      </c>
      <c r="C15524" s="436">
        <v>9.6</v>
      </c>
    </row>
    <row r="15525" spans="1:3" x14ac:dyDescent="0.3">
      <c r="A15525" s="425">
        <v>57164</v>
      </c>
      <c r="B15525" s="12">
        <v>184</v>
      </c>
      <c r="C15525" s="436">
        <v>1</v>
      </c>
    </row>
    <row r="15526" spans="1:3" x14ac:dyDescent="0.3">
      <c r="A15526" s="425">
        <v>57165</v>
      </c>
      <c r="B15526" s="12">
        <v>185</v>
      </c>
      <c r="C15526" s="436">
        <v>1.5999999999999999</v>
      </c>
    </row>
    <row r="15527" spans="1:3" x14ac:dyDescent="0.3">
      <c r="A15527" s="425">
        <v>57166</v>
      </c>
      <c r="B15527" s="12">
        <v>186</v>
      </c>
      <c r="C15527" s="436">
        <v>0.2</v>
      </c>
    </row>
    <row r="15528" spans="1:3" x14ac:dyDescent="0.3">
      <c r="A15528" s="425">
        <v>57167</v>
      </c>
      <c r="B15528" s="12">
        <v>187</v>
      </c>
      <c r="C15528" s="436">
        <v>0.2</v>
      </c>
    </row>
    <row r="15529" spans="1:3" x14ac:dyDescent="0.3">
      <c r="A15529" s="425">
        <v>57168</v>
      </c>
      <c r="B15529" s="12">
        <v>188</v>
      </c>
      <c r="C15529" s="436">
        <v>1.8000000000000003</v>
      </c>
    </row>
    <row r="15530" spans="1:3" x14ac:dyDescent="0.3">
      <c r="A15530" s="425">
        <v>57169</v>
      </c>
      <c r="B15530" s="12">
        <v>189</v>
      </c>
      <c r="C15530" s="436">
        <v>39.800000000000004</v>
      </c>
    </row>
    <row r="15531" spans="1:3" x14ac:dyDescent="0.3">
      <c r="A15531" s="425">
        <v>57170</v>
      </c>
      <c r="B15531" s="12">
        <v>190</v>
      </c>
      <c r="C15531" s="436">
        <v>0</v>
      </c>
    </row>
    <row r="15532" spans="1:3" x14ac:dyDescent="0.3">
      <c r="A15532" s="425">
        <v>57171</v>
      </c>
      <c r="B15532" s="12">
        <v>191</v>
      </c>
      <c r="C15532" s="436">
        <v>26.199999999999992</v>
      </c>
    </row>
    <row r="15533" spans="1:3" x14ac:dyDescent="0.3">
      <c r="A15533" s="425">
        <v>57172</v>
      </c>
      <c r="B15533" s="12">
        <v>192</v>
      </c>
      <c r="C15533" s="436">
        <v>0</v>
      </c>
    </row>
    <row r="15534" spans="1:3" x14ac:dyDescent="0.3">
      <c r="A15534" s="425">
        <v>57173</v>
      </c>
      <c r="B15534" s="12">
        <v>193</v>
      </c>
      <c r="C15534" s="436">
        <v>0</v>
      </c>
    </row>
    <row r="15535" spans="1:3" x14ac:dyDescent="0.3">
      <c r="A15535" s="425">
        <v>57174</v>
      </c>
      <c r="B15535" s="12">
        <v>194</v>
      </c>
      <c r="C15535" s="436">
        <v>0</v>
      </c>
    </row>
    <row r="15536" spans="1:3" x14ac:dyDescent="0.3">
      <c r="A15536" s="425">
        <v>57175</v>
      </c>
      <c r="B15536" s="12">
        <v>195</v>
      </c>
      <c r="C15536" s="436">
        <v>0</v>
      </c>
    </row>
    <row r="15537" spans="1:3" x14ac:dyDescent="0.3">
      <c r="A15537" s="425">
        <v>57176</v>
      </c>
      <c r="B15537" s="12">
        <v>196</v>
      </c>
      <c r="C15537" s="436">
        <v>4.8</v>
      </c>
    </row>
    <row r="15538" spans="1:3" x14ac:dyDescent="0.3">
      <c r="A15538" s="425">
        <v>57177</v>
      </c>
      <c r="B15538" s="12">
        <v>197</v>
      </c>
      <c r="C15538" s="436">
        <v>6.8000000000000016</v>
      </c>
    </row>
    <row r="15539" spans="1:3" x14ac:dyDescent="0.3">
      <c r="A15539" s="425">
        <v>57178</v>
      </c>
      <c r="B15539" s="12">
        <v>198</v>
      </c>
      <c r="C15539" s="436">
        <v>1.4</v>
      </c>
    </row>
    <row r="15540" spans="1:3" x14ac:dyDescent="0.3">
      <c r="A15540" s="425">
        <v>57179</v>
      </c>
      <c r="B15540" s="12">
        <v>199</v>
      </c>
      <c r="C15540" s="436">
        <v>25.799999999999997</v>
      </c>
    </row>
    <row r="15541" spans="1:3" x14ac:dyDescent="0.3">
      <c r="A15541" s="425">
        <v>57180</v>
      </c>
      <c r="B15541" s="12">
        <v>200</v>
      </c>
      <c r="C15541" s="436">
        <v>4.4000000000000004</v>
      </c>
    </row>
    <row r="15542" spans="1:3" x14ac:dyDescent="0.3">
      <c r="A15542" s="425">
        <v>57181</v>
      </c>
      <c r="B15542" s="12">
        <v>201</v>
      </c>
      <c r="C15542" s="436">
        <v>18.200000000000003</v>
      </c>
    </row>
    <row r="15543" spans="1:3" x14ac:dyDescent="0.3">
      <c r="A15543" s="425">
        <v>57182</v>
      </c>
      <c r="B15543" s="12">
        <v>202</v>
      </c>
      <c r="C15543" s="436">
        <v>27.399999999999991</v>
      </c>
    </row>
    <row r="15544" spans="1:3" x14ac:dyDescent="0.3">
      <c r="A15544" s="425">
        <v>57183</v>
      </c>
      <c r="B15544" s="12">
        <v>203</v>
      </c>
      <c r="C15544" s="436">
        <v>2.8</v>
      </c>
    </row>
    <row r="15545" spans="1:3" x14ac:dyDescent="0.3">
      <c r="A15545" s="425">
        <v>57184</v>
      </c>
      <c r="B15545" s="12">
        <v>204</v>
      </c>
      <c r="C15545" s="436">
        <v>0</v>
      </c>
    </row>
    <row r="15546" spans="1:3" x14ac:dyDescent="0.3">
      <c r="A15546" s="425">
        <v>57185</v>
      </c>
      <c r="B15546" s="12">
        <v>205</v>
      </c>
      <c r="C15546" s="436">
        <v>3.4000000000000008</v>
      </c>
    </row>
    <row r="15547" spans="1:3" x14ac:dyDescent="0.3">
      <c r="A15547" s="425">
        <v>57186</v>
      </c>
      <c r="B15547" s="12">
        <v>206</v>
      </c>
      <c r="C15547" s="436">
        <v>13</v>
      </c>
    </row>
    <row r="15548" spans="1:3" x14ac:dyDescent="0.3">
      <c r="A15548" s="425">
        <v>57187</v>
      </c>
      <c r="B15548" s="12">
        <v>207</v>
      </c>
      <c r="C15548" s="436">
        <v>102.20000000000003</v>
      </c>
    </row>
    <row r="15549" spans="1:3" x14ac:dyDescent="0.3">
      <c r="A15549" s="425">
        <v>57188</v>
      </c>
      <c r="B15549" s="12">
        <v>208</v>
      </c>
      <c r="C15549" s="436">
        <v>1</v>
      </c>
    </row>
    <row r="15550" spans="1:3" x14ac:dyDescent="0.3">
      <c r="A15550" s="425">
        <v>57189</v>
      </c>
      <c r="B15550" s="12">
        <v>209</v>
      </c>
      <c r="C15550" s="436">
        <v>4.2000000000000011</v>
      </c>
    </row>
    <row r="15551" spans="1:3" x14ac:dyDescent="0.3">
      <c r="A15551" s="425">
        <v>57190</v>
      </c>
      <c r="B15551" s="12">
        <v>210</v>
      </c>
      <c r="C15551" s="436">
        <v>11.199999999999998</v>
      </c>
    </row>
    <row r="15552" spans="1:3" x14ac:dyDescent="0.3">
      <c r="A15552" s="425">
        <v>57191</v>
      </c>
      <c r="B15552" s="12">
        <v>211</v>
      </c>
      <c r="C15552" s="436">
        <v>2.4000000000000004</v>
      </c>
    </row>
    <row r="15553" spans="1:3" x14ac:dyDescent="0.3">
      <c r="A15553" s="425">
        <v>57192</v>
      </c>
      <c r="B15553" s="12">
        <v>212</v>
      </c>
      <c r="C15553" s="436">
        <v>2.8</v>
      </c>
    </row>
    <row r="15554" spans="1:3" x14ac:dyDescent="0.3">
      <c r="A15554" s="425">
        <v>57193</v>
      </c>
      <c r="B15554" s="12">
        <v>213</v>
      </c>
      <c r="C15554" s="436">
        <v>0</v>
      </c>
    </row>
    <row r="15555" spans="1:3" x14ac:dyDescent="0.3">
      <c r="A15555" s="425">
        <v>57194</v>
      </c>
      <c r="B15555" s="12">
        <v>214</v>
      </c>
      <c r="C15555" s="436">
        <v>2.8000000000000007</v>
      </c>
    </row>
    <row r="15556" spans="1:3" x14ac:dyDescent="0.3">
      <c r="A15556" s="425">
        <v>57195</v>
      </c>
      <c r="B15556" s="12">
        <v>215</v>
      </c>
      <c r="C15556" s="436">
        <v>0</v>
      </c>
    </row>
    <row r="15557" spans="1:3" x14ac:dyDescent="0.3">
      <c r="A15557" s="425">
        <v>57196</v>
      </c>
      <c r="B15557" s="12">
        <v>216</v>
      </c>
      <c r="C15557" s="436">
        <v>0.8</v>
      </c>
    </row>
    <row r="15558" spans="1:3" x14ac:dyDescent="0.3">
      <c r="A15558" s="425">
        <v>57197</v>
      </c>
      <c r="B15558" s="12">
        <v>217</v>
      </c>
      <c r="C15558" s="436">
        <v>9.6</v>
      </c>
    </row>
    <row r="15559" spans="1:3" x14ac:dyDescent="0.3">
      <c r="A15559" s="425">
        <v>57198</v>
      </c>
      <c r="B15559" s="12">
        <v>218</v>
      </c>
      <c r="C15559" s="436">
        <v>0.4</v>
      </c>
    </row>
    <row r="15560" spans="1:3" x14ac:dyDescent="0.3">
      <c r="A15560" s="425">
        <v>57199</v>
      </c>
      <c r="B15560" s="12">
        <v>219</v>
      </c>
      <c r="C15560" s="436">
        <v>22.799999999999997</v>
      </c>
    </row>
    <row r="15561" spans="1:3" x14ac:dyDescent="0.3">
      <c r="A15561" s="425">
        <v>57200</v>
      </c>
      <c r="B15561" s="12">
        <v>220</v>
      </c>
      <c r="C15561" s="436">
        <v>34.400000000000006</v>
      </c>
    </row>
    <row r="15562" spans="1:3" x14ac:dyDescent="0.3">
      <c r="A15562" s="425">
        <v>57201</v>
      </c>
      <c r="B15562" s="12">
        <v>221</v>
      </c>
      <c r="C15562" s="436">
        <v>9.1999999999999975</v>
      </c>
    </row>
    <row r="15563" spans="1:3" x14ac:dyDescent="0.3">
      <c r="A15563" s="425">
        <v>57202</v>
      </c>
      <c r="B15563" s="12">
        <v>222</v>
      </c>
      <c r="C15563" s="436">
        <v>12</v>
      </c>
    </row>
    <row r="15564" spans="1:3" x14ac:dyDescent="0.3">
      <c r="A15564" s="425">
        <v>57203</v>
      </c>
      <c r="B15564" s="12">
        <v>223</v>
      </c>
      <c r="C15564" s="436">
        <v>30.799999999999997</v>
      </c>
    </row>
    <row r="15565" spans="1:3" x14ac:dyDescent="0.3">
      <c r="A15565" s="425">
        <v>57204</v>
      </c>
      <c r="B15565" s="12">
        <v>224</v>
      </c>
      <c r="C15565" s="436">
        <v>41.200000000000031</v>
      </c>
    </row>
    <row r="15566" spans="1:3" x14ac:dyDescent="0.3">
      <c r="A15566" s="425">
        <v>57205</v>
      </c>
      <c r="B15566" s="12">
        <v>225</v>
      </c>
      <c r="C15566" s="436">
        <v>0</v>
      </c>
    </row>
    <row r="15567" spans="1:3" x14ac:dyDescent="0.3">
      <c r="A15567" s="425">
        <v>57206</v>
      </c>
      <c r="B15567" s="12">
        <v>226</v>
      </c>
      <c r="C15567" s="436">
        <v>0</v>
      </c>
    </row>
    <row r="15568" spans="1:3" x14ac:dyDescent="0.3">
      <c r="A15568" s="425">
        <v>57207</v>
      </c>
      <c r="B15568" s="12">
        <v>227</v>
      </c>
      <c r="C15568" s="436">
        <v>14.6</v>
      </c>
    </row>
    <row r="15569" spans="1:3" x14ac:dyDescent="0.3">
      <c r="A15569" s="425">
        <v>57208</v>
      </c>
      <c r="B15569" s="12">
        <v>228</v>
      </c>
      <c r="C15569" s="436">
        <v>0.60000000000000009</v>
      </c>
    </row>
    <row r="15570" spans="1:3" x14ac:dyDescent="0.3">
      <c r="A15570" s="425">
        <v>57209</v>
      </c>
      <c r="B15570" s="12">
        <v>229</v>
      </c>
      <c r="C15570" s="436">
        <v>0.2</v>
      </c>
    </row>
    <row r="15571" spans="1:3" x14ac:dyDescent="0.3">
      <c r="A15571" s="425">
        <v>57210</v>
      </c>
      <c r="B15571" s="12">
        <v>230</v>
      </c>
      <c r="C15571" s="436">
        <v>1.5999999999999999</v>
      </c>
    </row>
    <row r="15572" spans="1:3" x14ac:dyDescent="0.3">
      <c r="A15572" s="425">
        <v>57211</v>
      </c>
      <c r="B15572" s="12">
        <v>231</v>
      </c>
      <c r="C15572" s="436">
        <v>10.199999999999999</v>
      </c>
    </row>
    <row r="15573" spans="1:3" x14ac:dyDescent="0.3">
      <c r="A15573" s="425">
        <v>57212</v>
      </c>
      <c r="B15573" s="12">
        <v>232</v>
      </c>
      <c r="C15573" s="436">
        <v>0.8</v>
      </c>
    </row>
    <row r="15574" spans="1:3" x14ac:dyDescent="0.3">
      <c r="A15574" s="425">
        <v>57213</v>
      </c>
      <c r="B15574" s="12">
        <v>233</v>
      </c>
      <c r="C15574" s="436">
        <v>0.60000000000000009</v>
      </c>
    </row>
    <row r="15575" spans="1:3" x14ac:dyDescent="0.3">
      <c r="A15575" s="425">
        <v>57214</v>
      </c>
      <c r="B15575" s="12">
        <v>234</v>
      </c>
      <c r="C15575" s="436">
        <v>0</v>
      </c>
    </row>
    <row r="15576" spans="1:3" x14ac:dyDescent="0.3">
      <c r="A15576" s="425">
        <v>57215</v>
      </c>
      <c r="B15576" s="12">
        <v>235</v>
      </c>
      <c r="C15576" s="436">
        <v>3.2</v>
      </c>
    </row>
    <row r="15577" spans="1:3" x14ac:dyDescent="0.3">
      <c r="A15577" s="425">
        <v>57216</v>
      </c>
      <c r="B15577" s="12">
        <v>236</v>
      </c>
      <c r="C15577" s="436">
        <v>0.8</v>
      </c>
    </row>
    <row r="15578" spans="1:3" x14ac:dyDescent="0.3">
      <c r="A15578" s="425">
        <v>57217</v>
      </c>
      <c r="B15578" s="12">
        <v>237</v>
      </c>
      <c r="C15578" s="436">
        <v>0.2</v>
      </c>
    </row>
    <row r="15579" spans="1:3" x14ac:dyDescent="0.3">
      <c r="A15579" s="425">
        <v>57218</v>
      </c>
      <c r="B15579" s="12">
        <v>238</v>
      </c>
      <c r="C15579" s="436">
        <v>4.6000000000000005</v>
      </c>
    </row>
    <row r="15580" spans="1:3" x14ac:dyDescent="0.3">
      <c r="A15580" s="425">
        <v>57219</v>
      </c>
      <c r="B15580" s="12">
        <v>239</v>
      </c>
      <c r="C15580" s="436">
        <v>0.2</v>
      </c>
    </row>
    <row r="15581" spans="1:3" x14ac:dyDescent="0.3">
      <c r="A15581" s="425">
        <v>57220</v>
      </c>
      <c r="B15581" s="12">
        <v>240</v>
      </c>
      <c r="C15581" s="436">
        <v>9.8000000000000007</v>
      </c>
    </row>
    <row r="15582" spans="1:3" x14ac:dyDescent="0.3">
      <c r="A15582" s="425">
        <v>57221</v>
      </c>
      <c r="B15582" s="12">
        <v>241</v>
      </c>
      <c r="C15582" s="436">
        <v>21.399999999999991</v>
      </c>
    </row>
    <row r="15583" spans="1:3" x14ac:dyDescent="0.3">
      <c r="A15583" s="425">
        <v>57222</v>
      </c>
      <c r="B15583" s="12">
        <v>242</v>
      </c>
      <c r="C15583" s="436">
        <v>0.60000000000000009</v>
      </c>
    </row>
    <row r="15584" spans="1:3" x14ac:dyDescent="0.3">
      <c r="A15584" s="425">
        <v>57223</v>
      </c>
      <c r="B15584" s="12">
        <v>243</v>
      </c>
      <c r="C15584" s="436">
        <v>2.4</v>
      </c>
    </row>
    <row r="15585" spans="1:3" x14ac:dyDescent="0.3">
      <c r="A15585" s="425">
        <v>57224</v>
      </c>
      <c r="B15585" s="12">
        <v>244</v>
      </c>
      <c r="C15585" s="436">
        <v>0</v>
      </c>
    </row>
    <row r="15586" spans="1:3" x14ac:dyDescent="0.3">
      <c r="A15586" s="425">
        <v>57225</v>
      </c>
      <c r="B15586" s="12">
        <v>245</v>
      </c>
      <c r="C15586" s="436">
        <v>34.400000000000006</v>
      </c>
    </row>
    <row r="15587" spans="1:3" x14ac:dyDescent="0.3">
      <c r="A15587" s="425">
        <v>57226</v>
      </c>
      <c r="B15587" s="12">
        <v>246</v>
      </c>
      <c r="C15587" s="436">
        <v>0</v>
      </c>
    </row>
    <row r="15588" spans="1:3" x14ac:dyDescent="0.3">
      <c r="A15588" s="425">
        <v>57227</v>
      </c>
      <c r="B15588" s="12">
        <v>247</v>
      </c>
      <c r="C15588" s="436">
        <v>4</v>
      </c>
    </row>
    <row r="15589" spans="1:3" x14ac:dyDescent="0.3">
      <c r="A15589" s="425">
        <v>57228</v>
      </c>
      <c r="B15589" s="12">
        <v>248</v>
      </c>
      <c r="C15589" s="436">
        <v>29.799999999999997</v>
      </c>
    </row>
    <row r="15590" spans="1:3" x14ac:dyDescent="0.3">
      <c r="A15590" s="425">
        <v>57229</v>
      </c>
      <c r="B15590" s="12">
        <v>249</v>
      </c>
      <c r="C15590" s="436">
        <v>8.3999999999999986</v>
      </c>
    </row>
    <row r="15591" spans="1:3" x14ac:dyDescent="0.3">
      <c r="A15591" s="425">
        <v>57230</v>
      </c>
      <c r="B15591" s="12">
        <v>250</v>
      </c>
      <c r="C15591" s="436">
        <v>0</v>
      </c>
    </row>
    <row r="15592" spans="1:3" x14ac:dyDescent="0.3">
      <c r="A15592" s="425">
        <v>57231</v>
      </c>
      <c r="B15592" s="12">
        <v>251</v>
      </c>
      <c r="C15592" s="436">
        <v>0</v>
      </c>
    </row>
    <row r="15593" spans="1:3" x14ac:dyDescent="0.3">
      <c r="A15593" s="425">
        <v>57232</v>
      </c>
      <c r="B15593" s="12">
        <v>252</v>
      </c>
      <c r="C15593" s="436">
        <v>3.6</v>
      </c>
    </row>
    <row r="15594" spans="1:3" x14ac:dyDescent="0.3">
      <c r="A15594" s="425">
        <v>57233</v>
      </c>
      <c r="B15594" s="12">
        <v>253</v>
      </c>
      <c r="C15594" s="436">
        <v>0.2</v>
      </c>
    </row>
    <row r="15595" spans="1:3" x14ac:dyDescent="0.3">
      <c r="A15595" s="425">
        <v>57234</v>
      </c>
      <c r="B15595" s="12">
        <v>254</v>
      </c>
      <c r="C15595" s="436">
        <v>0</v>
      </c>
    </row>
    <row r="15596" spans="1:3" x14ac:dyDescent="0.3">
      <c r="A15596" s="425">
        <v>57235</v>
      </c>
      <c r="B15596" s="12">
        <v>255</v>
      </c>
      <c r="C15596" s="436">
        <v>0</v>
      </c>
    </row>
    <row r="15597" spans="1:3" x14ac:dyDescent="0.3">
      <c r="A15597" s="425">
        <v>57236</v>
      </c>
      <c r="B15597" s="12">
        <v>256</v>
      </c>
      <c r="C15597" s="436">
        <v>0.8</v>
      </c>
    </row>
    <row r="15598" spans="1:3" x14ac:dyDescent="0.3">
      <c r="A15598" s="425">
        <v>57237</v>
      </c>
      <c r="B15598" s="12">
        <v>257</v>
      </c>
      <c r="C15598" s="436">
        <v>23.4</v>
      </c>
    </row>
    <row r="15599" spans="1:3" x14ac:dyDescent="0.3">
      <c r="A15599" s="425">
        <v>57238</v>
      </c>
      <c r="B15599" s="12">
        <v>258</v>
      </c>
      <c r="C15599" s="436">
        <v>0.8</v>
      </c>
    </row>
    <row r="15600" spans="1:3" x14ac:dyDescent="0.3">
      <c r="A15600" s="425">
        <v>57239</v>
      </c>
      <c r="B15600" s="12">
        <v>259</v>
      </c>
      <c r="C15600" s="436">
        <v>0</v>
      </c>
    </row>
    <row r="15601" spans="1:3" x14ac:dyDescent="0.3">
      <c r="A15601" s="425">
        <v>57240</v>
      </c>
      <c r="B15601" s="12">
        <v>260</v>
      </c>
      <c r="C15601" s="436">
        <v>0</v>
      </c>
    </row>
    <row r="15602" spans="1:3" x14ac:dyDescent="0.3">
      <c r="A15602" s="425">
        <v>57241</v>
      </c>
      <c r="B15602" s="12">
        <v>261</v>
      </c>
      <c r="C15602" s="436">
        <v>40.000000000000014</v>
      </c>
    </row>
    <row r="15603" spans="1:3" x14ac:dyDescent="0.3">
      <c r="A15603" s="425">
        <v>57242</v>
      </c>
      <c r="B15603" s="12">
        <v>262</v>
      </c>
      <c r="C15603" s="436">
        <v>22.199999999999996</v>
      </c>
    </row>
    <row r="15604" spans="1:3" x14ac:dyDescent="0.3">
      <c r="A15604" s="425">
        <v>57243</v>
      </c>
      <c r="B15604" s="12">
        <v>263</v>
      </c>
      <c r="C15604" s="436">
        <v>0</v>
      </c>
    </row>
    <row r="15605" spans="1:3" x14ac:dyDescent="0.3">
      <c r="A15605" s="425">
        <v>57244</v>
      </c>
      <c r="B15605" s="12">
        <v>264</v>
      </c>
      <c r="C15605" s="436">
        <v>0</v>
      </c>
    </row>
    <row r="15606" spans="1:3" x14ac:dyDescent="0.3">
      <c r="A15606" s="425">
        <v>57245</v>
      </c>
      <c r="B15606" s="12">
        <v>265</v>
      </c>
      <c r="C15606" s="436">
        <v>0</v>
      </c>
    </row>
    <row r="15607" spans="1:3" x14ac:dyDescent="0.3">
      <c r="A15607" s="425">
        <v>57246</v>
      </c>
      <c r="B15607" s="12">
        <v>266</v>
      </c>
      <c r="C15607" s="436">
        <v>0</v>
      </c>
    </row>
    <row r="15608" spans="1:3" x14ac:dyDescent="0.3">
      <c r="A15608" s="425">
        <v>57247</v>
      </c>
      <c r="B15608" s="12">
        <v>267</v>
      </c>
      <c r="C15608" s="436">
        <v>30.2</v>
      </c>
    </row>
    <row r="15609" spans="1:3" x14ac:dyDescent="0.3">
      <c r="A15609" s="425">
        <v>57248</v>
      </c>
      <c r="B15609" s="12">
        <v>268</v>
      </c>
      <c r="C15609" s="436">
        <v>0.4</v>
      </c>
    </row>
    <row r="15610" spans="1:3" x14ac:dyDescent="0.3">
      <c r="A15610" s="425">
        <v>57249</v>
      </c>
      <c r="B15610" s="12">
        <v>269</v>
      </c>
      <c r="C15610" s="436">
        <v>0</v>
      </c>
    </row>
    <row r="15611" spans="1:3" x14ac:dyDescent="0.3">
      <c r="A15611" s="425">
        <v>57250</v>
      </c>
      <c r="B15611" s="12">
        <v>270</v>
      </c>
      <c r="C15611" s="436">
        <v>0</v>
      </c>
    </row>
    <row r="15612" spans="1:3" x14ac:dyDescent="0.3">
      <c r="A15612" s="425">
        <v>57251</v>
      </c>
      <c r="B15612" s="12">
        <v>271</v>
      </c>
      <c r="C15612" s="436">
        <v>4</v>
      </c>
    </row>
    <row r="15613" spans="1:3" x14ac:dyDescent="0.3">
      <c r="A15613" s="425">
        <v>57252</v>
      </c>
      <c r="B15613" s="12">
        <v>272</v>
      </c>
      <c r="C15613" s="436">
        <v>0.2</v>
      </c>
    </row>
    <row r="15614" spans="1:3" x14ac:dyDescent="0.3">
      <c r="A15614" s="425">
        <v>57253</v>
      </c>
      <c r="B15614" s="12">
        <v>273</v>
      </c>
      <c r="C15614" s="436">
        <v>0.2</v>
      </c>
    </row>
    <row r="15615" spans="1:3" x14ac:dyDescent="0.3">
      <c r="A15615" s="425">
        <v>57254</v>
      </c>
      <c r="B15615" s="12">
        <v>274</v>
      </c>
      <c r="C15615" s="436">
        <v>0.2</v>
      </c>
    </row>
    <row r="15616" spans="1:3" x14ac:dyDescent="0.3">
      <c r="A15616" s="425">
        <v>57255</v>
      </c>
      <c r="B15616" s="12">
        <v>275</v>
      </c>
      <c r="C15616" s="436">
        <v>0</v>
      </c>
    </row>
    <row r="15617" spans="1:3" x14ac:dyDescent="0.3">
      <c r="A15617" s="425">
        <v>57256</v>
      </c>
      <c r="B15617" s="12">
        <v>276</v>
      </c>
      <c r="C15617" s="436">
        <v>0</v>
      </c>
    </row>
    <row r="15618" spans="1:3" x14ac:dyDescent="0.3">
      <c r="A15618" s="425">
        <v>57257</v>
      </c>
      <c r="B15618" s="12">
        <v>277</v>
      </c>
      <c r="C15618" s="436">
        <v>0</v>
      </c>
    </row>
    <row r="15619" spans="1:3" x14ac:dyDescent="0.3">
      <c r="A15619" s="425">
        <v>57258</v>
      </c>
      <c r="B15619" s="12">
        <v>278</v>
      </c>
      <c r="C15619" s="436">
        <v>0</v>
      </c>
    </row>
    <row r="15620" spans="1:3" x14ac:dyDescent="0.3">
      <c r="A15620" s="425">
        <v>57259</v>
      </c>
      <c r="B15620" s="12">
        <v>279</v>
      </c>
      <c r="C15620" s="436">
        <v>0</v>
      </c>
    </row>
    <row r="15621" spans="1:3" x14ac:dyDescent="0.3">
      <c r="A15621" s="425">
        <v>57260</v>
      </c>
      <c r="B15621" s="12">
        <v>280</v>
      </c>
      <c r="C15621" s="436">
        <v>5.782</v>
      </c>
    </row>
    <row r="15622" spans="1:3" x14ac:dyDescent="0.3">
      <c r="A15622" s="425">
        <v>57261</v>
      </c>
      <c r="B15622" s="12">
        <v>281</v>
      </c>
      <c r="C15622" s="436">
        <v>0.19600000000000001</v>
      </c>
    </row>
    <row r="15623" spans="1:3" x14ac:dyDescent="0.3">
      <c r="A15623" s="425">
        <v>57262</v>
      </c>
      <c r="B15623" s="12">
        <v>282</v>
      </c>
      <c r="C15623" s="436">
        <v>0</v>
      </c>
    </row>
    <row r="15624" spans="1:3" x14ac:dyDescent="0.3">
      <c r="A15624" s="425">
        <v>57263</v>
      </c>
      <c r="B15624" s="12">
        <v>283</v>
      </c>
      <c r="C15624" s="436">
        <v>0</v>
      </c>
    </row>
    <row r="15625" spans="1:3" x14ac:dyDescent="0.3">
      <c r="A15625" s="425">
        <v>57264</v>
      </c>
      <c r="B15625" s="12">
        <v>284</v>
      </c>
      <c r="C15625" s="436">
        <v>5.782</v>
      </c>
    </row>
    <row r="15626" spans="1:3" x14ac:dyDescent="0.3">
      <c r="A15626" s="425">
        <v>57265</v>
      </c>
      <c r="B15626" s="12">
        <v>285</v>
      </c>
      <c r="C15626" s="436">
        <v>9.8000000000000004E-2</v>
      </c>
    </row>
    <row r="15627" spans="1:3" x14ac:dyDescent="0.3">
      <c r="A15627" s="425">
        <v>57266</v>
      </c>
      <c r="B15627" s="12">
        <v>286</v>
      </c>
      <c r="C15627" s="436">
        <v>7.8000000000000025</v>
      </c>
    </row>
    <row r="15628" spans="1:3" x14ac:dyDescent="0.3">
      <c r="A15628" s="425">
        <v>57267</v>
      </c>
      <c r="B15628" s="12">
        <v>287</v>
      </c>
      <c r="C15628" s="436">
        <v>0</v>
      </c>
    </row>
    <row r="15629" spans="1:3" x14ac:dyDescent="0.3">
      <c r="A15629" s="425">
        <v>57268</v>
      </c>
      <c r="B15629" s="12">
        <v>288</v>
      </c>
      <c r="C15629" s="436">
        <v>0</v>
      </c>
    </row>
    <row r="15630" spans="1:3" x14ac:dyDescent="0.3">
      <c r="A15630" s="425">
        <v>57269</v>
      </c>
      <c r="B15630" s="12">
        <v>289</v>
      </c>
      <c r="C15630" s="436">
        <v>0</v>
      </c>
    </row>
    <row r="15631" spans="1:3" x14ac:dyDescent="0.3">
      <c r="A15631" s="425">
        <v>57270</v>
      </c>
      <c r="B15631" s="12">
        <v>290</v>
      </c>
      <c r="C15631" s="436">
        <v>0</v>
      </c>
    </row>
    <row r="15632" spans="1:3" x14ac:dyDescent="0.3">
      <c r="A15632" s="425">
        <v>57271</v>
      </c>
      <c r="B15632" s="12">
        <v>291</v>
      </c>
      <c r="C15632" s="436">
        <v>0</v>
      </c>
    </row>
    <row r="15633" spans="1:3" x14ac:dyDescent="0.3">
      <c r="A15633" s="425">
        <v>57272</v>
      </c>
      <c r="B15633" s="12">
        <v>292</v>
      </c>
      <c r="C15633" s="436">
        <v>0.60000000000000009</v>
      </c>
    </row>
    <row r="15634" spans="1:3" x14ac:dyDescent="0.3">
      <c r="A15634" s="425">
        <v>57273</v>
      </c>
      <c r="B15634" s="12">
        <v>293</v>
      </c>
      <c r="C15634" s="436">
        <v>0.2</v>
      </c>
    </row>
    <row r="15635" spans="1:3" x14ac:dyDescent="0.3">
      <c r="A15635" s="425">
        <v>57274</v>
      </c>
      <c r="B15635" s="12">
        <v>294</v>
      </c>
      <c r="C15635" s="436">
        <v>95.06</v>
      </c>
    </row>
    <row r="15636" spans="1:3" x14ac:dyDescent="0.3">
      <c r="A15636" s="425">
        <v>57275</v>
      </c>
      <c r="B15636" s="12">
        <v>295</v>
      </c>
      <c r="C15636" s="436">
        <v>0</v>
      </c>
    </row>
    <row r="15637" spans="1:3" x14ac:dyDescent="0.3">
      <c r="A15637" s="425">
        <v>57276</v>
      </c>
      <c r="B15637" s="12">
        <v>296</v>
      </c>
      <c r="C15637" s="436">
        <v>0</v>
      </c>
    </row>
    <row r="15638" spans="1:3" x14ac:dyDescent="0.3">
      <c r="A15638" s="425">
        <v>57277</v>
      </c>
      <c r="B15638" s="12">
        <v>297</v>
      </c>
      <c r="C15638" s="436">
        <v>0</v>
      </c>
    </row>
    <row r="15639" spans="1:3" x14ac:dyDescent="0.3">
      <c r="A15639" s="425">
        <v>57278</v>
      </c>
      <c r="B15639" s="12">
        <v>298</v>
      </c>
      <c r="C15639" s="436">
        <v>0</v>
      </c>
    </row>
    <row r="15640" spans="1:3" x14ac:dyDescent="0.3">
      <c r="A15640" s="425">
        <v>57279</v>
      </c>
      <c r="B15640" s="12">
        <v>299</v>
      </c>
      <c r="C15640" s="436">
        <v>0</v>
      </c>
    </row>
    <row r="15641" spans="1:3" x14ac:dyDescent="0.3">
      <c r="A15641" s="425">
        <v>57280</v>
      </c>
      <c r="B15641" s="12">
        <v>300</v>
      </c>
      <c r="C15641" s="436">
        <v>0</v>
      </c>
    </row>
    <row r="15642" spans="1:3" x14ac:dyDescent="0.3">
      <c r="A15642" s="425">
        <v>57281</v>
      </c>
      <c r="B15642" s="12">
        <v>301</v>
      </c>
      <c r="C15642" s="436">
        <v>0</v>
      </c>
    </row>
    <row r="15643" spans="1:3" x14ac:dyDescent="0.3">
      <c r="A15643" s="425">
        <v>57282</v>
      </c>
      <c r="B15643" s="12">
        <v>302</v>
      </c>
      <c r="C15643" s="436">
        <v>0</v>
      </c>
    </row>
    <row r="15644" spans="1:3" x14ac:dyDescent="0.3">
      <c r="A15644" s="425">
        <v>57283</v>
      </c>
      <c r="B15644" s="12">
        <v>303</v>
      </c>
      <c r="C15644" s="436">
        <v>0</v>
      </c>
    </row>
    <row r="15645" spans="1:3" x14ac:dyDescent="0.3">
      <c r="A15645" s="425">
        <v>57284</v>
      </c>
      <c r="B15645" s="12">
        <v>304</v>
      </c>
      <c r="C15645" s="436">
        <v>0</v>
      </c>
    </row>
    <row r="15646" spans="1:3" x14ac:dyDescent="0.3">
      <c r="A15646" s="425">
        <v>57285</v>
      </c>
      <c r="B15646" s="12">
        <v>305</v>
      </c>
      <c r="C15646" s="436">
        <v>0</v>
      </c>
    </row>
    <row r="15647" spans="1:3" x14ac:dyDescent="0.3">
      <c r="A15647" s="425">
        <v>57286</v>
      </c>
      <c r="B15647" s="12">
        <v>306</v>
      </c>
      <c r="C15647" s="436">
        <v>0</v>
      </c>
    </row>
    <row r="15648" spans="1:3" x14ac:dyDescent="0.3">
      <c r="A15648" s="425">
        <v>57287</v>
      </c>
      <c r="B15648" s="12">
        <v>307</v>
      </c>
      <c r="C15648" s="436">
        <v>0</v>
      </c>
    </row>
    <row r="15649" spans="1:3" x14ac:dyDescent="0.3">
      <c r="A15649" s="425">
        <v>57288</v>
      </c>
      <c r="B15649" s="12">
        <v>308</v>
      </c>
      <c r="C15649" s="436">
        <v>3.1360000000000001</v>
      </c>
    </row>
    <row r="15650" spans="1:3" x14ac:dyDescent="0.3">
      <c r="A15650" s="425">
        <v>57289</v>
      </c>
      <c r="B15650" s="12">
        <v>309</v>
      </c>
      <c r="C15650" s="436">
        <v>3.43</v>
      </c>
    </row>
    <row r="15651" spans="1:3" x14ac:dyDescent="0.3">
      <c r="A15651" s="425">
        <v>57290</v>
      </c>
      <c r="B15651" s="12">
        <v>310</v>
      </c>
      <c r="C15651" s="436">
        <v>0</v>
      </c>
    </row>
    <row r="15652" spans="1:3" x14ac:dyDescent="0.3">
      <c r="A15652" s="425">
        <v>57291</v>
      </c>
      <c r="B15652" s="12">
        <v>311</v>
      </c>
      <c r="C15652" s="436">
        <v>0</v>
      </c>
    </row>
    <row r="15653" spans="1:3" x14ac:dyDescent="0.3">
      <c r="A15653" s="425">
        <v>57292</v>
      </c>
      <c r="B15653" s="12">
        <v>312</v>
      </c>
      <c r="C15653" s="436">
        <v>0</v>
      </c>
    </row>
    <row r="15654" spans="1:3" x14ac:dyDescent="0.3">
      <c r="A15654" s="425">
        <v>57293</v>
      </c>
      <c r="B15654" s="12">
        <v>313</v>
      </c>
      <c r="C15654" s="436">
        <v>17.149999999999999</v>
      </c>
    </row>
    <row r="15655" spans="1:3" x14ac:dyDescent="0.3">
      <c r="A15655" s="425">
        <v>57294</v>
      </c>
      <c r="B15655" s="12">
        <v>314</v>
      </c>
      <c r="C15655" s="436">
        <v>0</v>
      </c>
    </row>
    <row r="15656" spans="1:3" x14ac:dyDescent="0.3">
      <c r="A15656" s="425">
        <v>57295</v>
      </c>
      <c r="B15656" s="12">
        <v>315</v>
      </c>
      <c r="C15656" s="436">
        <v>0</v>
      </c>
    </row>
    <row r="15657" spans="1:3" x14ac:dyDescent="0.3">
      <c r="A15657" s="425">
        <v>57296</v>
      </c>
      <c r="B15657" s="12">
        <v>316</v>
      </c>
      <c r="C15657" s="436">
        <v>0</v>
      </c>
    </row>
    <row r="15658" spans="1:3" x14ac:dyDescent="0.3">
      <c r="A15658" s="425">
        <v>57297</v>
      </c>
      <c r="B15658" s="12">
        <v>317</v>
      </c>
      <c r="C15658" s="436">
        <v>0</v>
      </c>
    </row>
    <row r="15659" spans="1:3" x14ac:dyDescent="0.3">
      <c r="A15659" s="425">
        <v>57298</v>
      </c>
      <c r="B15659" s="12">
        <v>318</v>
      </c>
      <c r="C15659" s="436">
        <v>2.8420000000000001</v>
      </c>
    </row>
    <row r="15660" spans="1:3" x14ac:dyDescent="0.3">
      <c r="A15660" s="425">
        <v>57299</v>
      </c>
      <c r="B15660" s="12">
        <v>319</v>
      </c>
      <c r="C15660" s="436">
        <v>0</v>
      </c>
    </row>
    <row r="15661" spans="1:3" x14ac:dyDescent="0.3">
      <c r="A15661" s="425">
        <v>57300</v>
      </c>
      <c r="B15661" s="12">
        <v>320</v>
      </c>
      <c r="C15661" s="436">
        <v>4.9000000000000002E-2</v>
      </c>
    </row>
    <row r="15662" spans="1:3" x14ac:dyDescent="0.3">
      <c r="A15662" s="425">
        <v>57301</v>
      </c>
      <c r="B15662" s="12">
        <v>321</v>
      </c>
      <c r="C15662" s="436">
        <v>0</v>
      </c>
    </row>
    <row r="15663" spans="1:3" x14ac:dyDescent="0.3">
      <c r="A15663" s="425">
        <v>57302</v>
      </c>
      <c r="B15663" s="12">
        <v>322</v>
      </c>
      <c r="C15663" s="436">
        <v>44.393999999999998</v>
      </c>
    </row>
    <row r="15664" spans="1:3" x14ac:dyDescent="0.3">
      <c r="A15664" s="425">
        <v>57303</v>
      </c>
      <c r="B15664" s="12">
        <v>323</v>
      </c>
      <c r="C15664" s="436">
        <v>3.92</v>
      </c>
    </row>
    <row r="15665" spans="1:3" x14ac:dyDescent="0.3">
      <c r="A15665" s="425">
        <v>57304</v>
      </c>
      <c r="B15665" s="12">
        <v>324</v>
      </c>
      <c r="C15665" s="436">
        <v>0</v>
      </c>
    </row>
    <row r="15666" spans="1:3" x14ac:dyDescent="0.3">
      <c r="A15666" s="425">
        <v>57305</v>
      </c>
      <c r="B15666" s="12">
        <v>325</v>
      </c>
      <c r="C15666" s="436">
        <v>0</v>
      </c>
    </row>
    <row r="15667" spans="1:3" x14ac:dyDescent="0.3">
      <c r="A15667" s="425">
        <v>57306</v>
      </c>
      <c r="B15667" s="12">
        <v>326</v>
      </c>
      <c r="C15667" s="436">
        <v>0</v>
      </c>
    </row>
    <row r="15668" spans="1:3" x14ac:dyDescent="0.3">
      <c r="A15668" s="425">
        <v>57307</v>
      </c>
      <c r="B15668" s="12">
        <v>327</v>
      </c>
      <c r="C15668" s="436">
        <v>6.0759999999999996</v>
      </c>
    </row>
    <row r="15669" spans="1:3" x14ac:dyDescent="0.3">
      <c r="A15669" s="425">
        <v>57308</v>
      </c>
      <c r="B15669" s="12">
        <v>328</v>
      </c>
      <c r="C15669" s="436">
        <v>0.2</v>
      </c>
    </row>
    <row r="15670" spans="1:3" x14ac:dyDescent="0.3">
      <c r="A15670" s="425">
        <v>57309</v>
      </c>
      <c r="B15670" s="12">
        <v>329</v>
      </c>
      <c r="C15670" s="436">
        <v>0</v>
      </c>
    </row>
    <row r="15671" spans="1:3" x14ac:dyDescent="0.3">
      <c r="A15671" s="425">
        <v>57310</v>
      </c>
      <c r="B15671" s="12">
        <v>330</v>
      </c>
      <c r="C15671" s="436">
        <v>21.399999999999984</v>
      </c>
    </row>
    <row r="15672" spans="1:3" x14ac:dyDescent="0.3">
      <c r="A15672" s="425">
        <v>57311</v>
      </c>
      <c r="B15672" s="12">
        <v>331</v>
      </c>
      <c r="C15672" s="436">
        <v>0.4</v>
      </c>
    </row>
    <row r="15673" spans="1:3" x14ac:dyDescent="0.3">
      <c r="A15673" s="425">
        <v>57312</v>
      </c>
      <c r="B15673" s="12">
        <v>332</v>
      </c>
      <c r="C15673" s="436">
        <v>0.2</v>
      </c>
    </row>
    <row r="15674" spans="1:3" x14ac:dyDescent="0.3">
      <c r="A15674" s="425">
        <v>57313</v>
      </c>
      <c r="B15674" s="12">
        <v>333</v>
      </c>
      <c r="C15674" s="436">
        <v>10.600000000000001</v>
      </c>
    </row>
    <row r="15675" spans="1:3" x14ac:dyDescent="0.3">
      <c r="A15675" s="425">
        <v>57314</v>
      </c>
      <c r="B15675" s="12">
        <v>334</v>
      </c>
      <c r="C15675" s="436">
        <v>1.7999999999999998</v>
      </c>
    </row>
    <row r="15676" spans="1:3" x14ac:dyDescent="0.3">
      <c r="A15676" s="425">
        <v>57315</v>
      </c>
      <c r="B15676" s="12">
        <v>335</v>
      </c>
      <c r="C15676" s="436">
        <v>2.8000000000000007</v>
      </c>
    </row>
    <row r="15677" spans="1:3" x14ac:dyDescent="0.3">
      <c r="A15677" s="425">
        <v>57316</v>
      </c>
      <c r="B15677" s="12">
        <v>336</v>
      </c>
      <c r="C15677" s="436">
        <v>1</v>
      </c>
    </row>
    <row r="15678" spans="1:3" x14ac:dyDescent="0.3">
      <c r="A15678" s="425">
        <v>57317</v>
      </c>
      <c r="B15678" s="12">
        <v>337</v>
      </c>
      <c r="C15678" s="436">
        <v>4.6000000000000014</v>
      </c>
    </row>
    <row r="15679" spans="1:3" x14ac:dyDescent="0.3">
      <c r="A15679" s="425">
        <v>57318</v>
      </c>
      <c r="B15679" s="12">
        <v>338</v>
      </c>
      <c r="C15679" s="436">
        <v>1.5999999999999999</v>
      </c>
    </row>
    <row r="15680" spans="1:3" x14ac:dyDescent="0.3">
      <c r="A15680" s="425">
        <v>57319</v>
      </c>
      <c r="B15680" s="12">
        <v>339</v>
      </c>
      <c r="C15680" s="436">
        <v>0</v>
      </c>
    </row>
    <row r="15681" spans="1:3" x14ac:dyDescent="0.3">
      <c r="A15681" s="425">
        <v>57320</v>
      </c>
      <c r="B15681" s="12">
        <v>340</v>
      </c>
      <c r="C15681" s="436">
        <v>0</v>
      </c>
    </row>
    <row r="15682" spans="1:3" x14ac:dyDescent="0.3">
      <c r="A15682" s="425">
        <v>57321</v>
      </c>
      <c r="B15682" s="12">
        <v>341</v>
      </c>
      <c r="C15682" s="436">
        <v>8.5999999999999979</v>
      </c>
    </row>
    <row r="15683" spans="1:3" x14ac:dyDescent="0.3">
      <c r="A15683" s="425">
        <v>57322</v>
      </c>
      <c r="B15683" s="12">
        <v>342</v>
      </c>
      <c r="C15683" s="436">
        <v>0</v>
      </c>
    </row>
    <row r="15684" spans="1:3" x14ac:dyDescent="0.3">
      <c r="A15684" s="425">
        <v>57323</v>
      </c>
      <c r="B15684" s="12">
        <v>343</v>
      </c>
      <c r="C15684" s="436">
        <v>2.8</v>
      </c>
    </row>
    <row r="15685" spans="1:3" x14ac:dyDescent="0.3">
      <c r="A15685" s="425">
        <v>57324</v>
      </c>
      <c r="B15685" s="12">
        <v>344</v>
      </c>
      <c r="C15685" s="436">
        <v>0</v>
      </c>
    </row>
    <row r="15686" spans="1:3" x14ac:dyDescent="0.3">
      <c r="A15686" s="425">
        <v>57325</v>
      </c>
      <c r="B15686" s="12">
        <v>345</v>
      </c>
      <c r="C15686" s="436">
        <v>18.79999999999999</v>
      </c>
    </row>
    <row r="15687" spans="1:3" x14ac:dyDescent="0.3">
      <c r="A15687" s="425">
        <v>57326</v>
      </c>
      <c r="B15687" s="12">
        <v>346</v>
      </c>
      <c r="C15687" s="436">
        <v>19.399999999999995</v>
      </c>
    </row>
    <row r="15688" spans="1:3" x14ac:dyDescent="0.3">
      <c r="A15688" s="425">
        <v>57327</v>
      </c>
      <c r="B15688" s="12">
        <v>347</v>
      </c>
      <c r="C15688" s="436">
        <v>0.4</v>
      </c>
    </row>
    <row r="15689" spans="1:3" x14ac:dyDescent="0.3">
      <c r="A15689" s="425">
        <v>57328</v>
      </c>
      <c r="B15689" s="12">
        <v>348</v>
      </c>
      <c r="C15689" s="436">
        <v>0</v>
      </c>
    </row>
    <row r="15690" spans="1:3" x14ac:dyDescent="0.3">
      <c r="A15690" s="425">
        <v>57329</v>
      </c>
      <c r="B15690" s="12">
        <v>349</v>
      </c>
      <c r="C15690" s="436">
        <v>0.8</v>
      </c>
    </row>
    <row r="15691" spans="1:3" x14ac:dyDescent="0.3">
      <c r="A15691" s="425">
        <v>57330</v>
      </c>
      <c r="B15691" s="12">
        <v>350</v>
      </c>
      <c r="C15691" s="436">
        <v>9.9999999999999964</v>
      </c>
    </row>
    <row r="15692" spans="1:3" x14ac:dyDescent="0.3">
      <c r="A15692" s="425">
        <v>57331</v>
      </c>
      <c r="B15692" s="12">
        <v>351</v>
      </c>
      <c r="C15692" s="436">
        <v>0.4</v>
      </c>
    </row>
    <row r="15693" spans="1:3" x14ac:dyDescent="0.3">
      <c r="A15693" s="425">
        <v>57332</v>
      </c>
      <c r="B15693" s="12">
        <v>352</v>
      </c>
      <c r="C15693" s="436">
        <v>0.60000000000000009</v>
      </c>
    </row>
    <row r="15694" spans="1:3" x14ac:dyDescent="0.3">
      <c r="A15694" s="425">
        <v>57333</v>
      </c>
      <c r="B15694" s="12">
        <v>353</v>
      </c>
      <c r="C15694" s="436">
        <v>5.2000000000000011</v>
      </c>
    </row>
    <row r="15695" spans="1:3" x14ac:dyDescent="0.3">
      <c r="A15695" s="425">
        <v>57334</v>
      </c>
      <c r="B15695" s="12">
        <v>354</v>
      </c>
      <c r="C15695" s="436">
        <v>0</v>
      </c>
    </row>
    <row r="15696" spans="1:3" x14ac:dyDescent="0.3">
      <c r="A15696" s="425">
        <v>57335</v>
      </c>
      <c r="B15696" s="12">
        <v>355</v>
      </c>
      <c r="C15696" s="436">
        <v>17.599999999999998</v>
      </c>
    </row>
    <row r="15697" spans="1:3" x14ac:dyDescent="0.3">
      <c r="A15697" s="425">
        <v>57336</v>
      </c>
      <c r="B15697" s="12">
        <v>356</v>
      </c>
      <c r="C15697" s="436">
        <v>6.0000000000000009</v>
      </c>
    </row>
    <row r="15698" spans="1:3" x14ac:dyDescent="0.3">
      <c r="A15698" s="425">
        <v>57337</v>
      </c>
      <c r="B15698" s="12">
        <v>357</v>
      </c>
      <c r="C15698" s="436">
        <v>0.2</v>
      </c>
    </row>
    <row r="15699" spans="1:3" x14ac:dyDescent="0.3">
      <c r="A15699" s="425">
        <v>57338</v>
      </c>
      <c r="B15699" s="12">
        <v>358</v>
      </c>
      <c r="C15699" s="436">
        <v>15.999999999999995</v>
      </c>
    </row>
    <row r="15700" spans="1:3" x14ac:dyDescent="0.3">
      <c r="A15700" s="425">
        <v>57339</v>
      </c>
      <c r="B15700" s="12">
        <v>359</v>
      </c>
      <c r="C15700" s="436">
        <v>1</v>
      </c>
    </row>
    <row r="15701" spans="1:3" x14ac:dyDescent="0.3">
      <c r="A15701" s="425">
        <v>57340</v>
      </c>
      <c r="B15701" s="12">
        <v>360</v>
      </c>
      <c r="C15701" s="436">
        <v>21.599999999999994</v>
      </c>
    </row>
    <row r="15702" spans="1:3" x14ac:dyDescent="0.3">
      <c r="A15702" s="425">
        <v>57341</v>
      </c>
      <c r="B15702" s="12">
        <v>361</v>
      </c>
      <c r="C15702" s="436">
        <v>0.2</v>
      </c>
    </row>
    <row r="15703" spans="1:3" x14ac:dyDescent="0.3">
      <c r="A15703" s="425">
        <v>57342</v>
      </c>
      <c r="B15703" s="12">
        <v>362</v>
      </c>
      <c r="C15703" s="436">
        <v>9</v>
      </c>
    </row>
    <row r="15704" spans="1:3" x14ac:dyDescent="0.3">
      <c r="A15704" s="425">
        <v>57343</v>
      </c>
      <c r="B15704" s="12">
        <v>363</v>
      </c>
      <c r="C15704" s="436">
        <v>0</v>
      </c>
    </row>
    <row r="15705" spans="1:3" x14ac:dyDescent="0.3">
      <c r="A15705" s="425">
        <v>57344</v>
      </c>
      <c r="B15705" s="12">
        <v>364</v>
      </c>
      <c r="C15705" s="436">
        <v>0</v>
      </c>
    </row>
    <row r="15706" spans="1:3" x14ac:dyDescent="0.3">
      <c r="A15706" s="425">
        <v>57345</v>
      </c>
      <c r="B15706" s="12">
        <v>365</v>
      </c>
      <c r="C15706" s="436">
        <v>0</v>
      </c>
    </row>
    <row r="15707" spans="1:3" x14ac:dyDescent="0.3">
      <c r="A15707" s="425">
        <v>57346</v>
      </c>
      <c r="B15707" s="12">
        <v>1</v>
      </c>
      <c r="C15707" s="436">
        <v>2</v>
      </c>
    </row>
    <row r="15708" spans="1:3" x14ac:dyDescent="0.3">
      <c r="A15708" s="425">
        <v>57347</v>
      </c>
      <c r="B15708" s="12">
        <v>2</v>
      </c>
      <c r="C15708" s="436">
        <v>5.0000000000000018</v>
      </c>
    </row>
    <row r="15709" spans="1:3" x14ac:dyDescent="0.3">
      <c r="A15709" s="425">
        <v>57348</v>
      </c>
      <c r="B15709" s="12">
        <v>3</v>
      </c>
      <c r="C15709" s="436">
        <v>5.8000000000000025</v>
      </c>
    </row>
    <row r="15710" spans="1:3" x14ac:dyDescent="0.3">
      <c r="A15710" s="425">
        <v>57349</v>
      </c>
      <c r="B15710" s="12">
        <v>4</v>
      </c>
      <c r="C15710" s="436">
        <v>3.0000000000000009</v>
      </c>
    </row>
    <row r="15711" spans="1:3" x14ac:dyDescent="0.3">
      <c r="A15711" s="425">
        <v>57350</v>
      </c>
      <c r="B15711" s="12">
        <v>5</v>
      </c>
      <c r="C15711" s="436">
        <v>7.6000000000000032</v>
      </c>
    </row>
    <row r="15712" spans="1:3" x14ac:dyDescent="0.3">
      <c r="A15712" s="425">
        <v>57351</v>
      </c>
      <c r="B15712" s="12">
        <v>6</v>
      </c>
      <c r="C15712" s="436">
        <v>0.2</v>
      </c>
    </row>
    <row r="15713" spans="1:3" x14ac:dyDescent="0.3">
      <c r="A15713" s="425">
        <v>57352</v>
      </c>
      <c r="B15713" s="12">
        <v>7</v>
      </c>
      <c r="C15713" s="436">
        <v>0</v>
      </c>
    </row>
    <row r="15714" spans="1:3" x14ac:dyDescent="0.3">
      <c r="A15714" s="425">
        <v>57353</v>
      </c>
      <c r="B15714" s="12">
        <v>8</v>
      </c>
      <c r="C15714" s="436">
        <v>18.8</v>
      </c>
    </row>
    <row r="15715" spans="1:3" x14ac:dyDescent="0.3">
      <c r="A15715" s="425">
        <v>57354</v>
      </c>
      <c r="B15715" s="12">
        <v>9</v>
      </c>
      <c r="C15715" s="436">
        <v>11.999999999999996</v>
      </c>
    </row>
    <row r="15716" spans="1:3" x14ac:dyDescent="0.3">
      <c r="A15716" s="425">
        <v>57355</v>
      </c>
      <c r="B15716" s="12">
        <v>10</v>
      </c>
      <c r="C15716" s="436">
        <v>0.4</v>
      </c>
    </row>
    <row r="15717" spans="1:3" x14ac:dyDescent="0.3">
      <c r="A15717" s="425">
        <v>57356</v>
      </c>
      <c r="B15717" s="12">
        <v>11</v>
      </c>
      <c r="C15717" s="436">
        <v>0.2</v>
      </c>
    </row>
    <row r="15718" spans="1:3" x14ac:dyDescent="0.3">
      <c r="A15718" s="425">
        <v>57357</v>
      </c>
      <c r="B15718" s="12">
        <v>12</v>
      </c>
      <c r="C15718" s="436">
        <v>0</v>
      </c>
    </row>
    <row r="15719" spans="1:3" x14ac:dyDescent="0.3">
      <c r="A15719" s="425">
        <v>57358</v>
      </c>
      <c r="B15719" s="12">
        <v>13</v>
      </c>
      <c r="C15719" s="436">
        <v>0.2</v>
      </c>
    </row>
    <row r="15720" spans="1:3" x14ac:dyDescent="0.3">
      <c r="A15720" s="425">
        <v>57359</v>
      </c>
      <c r="B15720" s="12">
        <v>14</v>
      </c>
      <c r="C15720" s="436">
        <v>22.599999999999987</v>
      </c>
    </row>
    <row r="15721" spans="1:3" x14ac:dyDescent="0.3">
      <c r="A15721" s="425">
        <v>57360</v>
      </c>
      <c r="B15721" s="12">
        <v>15</v>
      </c>
      <c r="C15721" s="436">
        <v>0.2</v>
      </c>
    </row>
    <row r="15722" spans="1:3" x14ac:dyDescent="0.3">
      <c r="A15722" s="425">
        <v>57361</v>
      </c>
      <c r="B15722" s="12">
        <v>16</v>
      </c>
      <c r="C15722" s="436">
        <v>17.999999999999989</v>
      </c>
    </row>
    <row r="15723" spans="1:3" x14ac:dyDescent="0.3">
      <c r="A15723" s="425">
        <v>57362</v>
      </c>
      <c r="B15723" s="12">
        <v>17</v>
      </c>
      <c r="C15723" s="436">
        <v>0.2</v>
      </c>
    </row>
    <row r="15724" spans="1:3" x14ac:dyDescent="0.3">
      <c r="A15724" s="425">
        <v>57363</v>
      </c>
      <c r="B15724" s="12">
        <v>18</v>
      </c>
      <c r="C15724" s="436">
        <v>0.2</v>
      </c>
    </row>
    <row r="15725" spans="1:3" x14ac:dyDescent="0.3">
      <c r="A15725" s="425">
        <v>57364</v>
      </c>
      <c r="B15725" s="12">
        <v>19</v>
      </c>
      <c r="C15725" s="436">
        <v>5.2000000000000011</v>
      </c>
    </row>
    <row r="15726" spans="1:3" x14ac:dyDescent="0.3">
      <c r="A15726" s="425">
        <v>57365</v>
      </c>
      <c r="B15726" s="12">
        <v>20</v>
      </c>
      <c r="C15726" s="436">
        <v>0.2</v>
      </c>
    </row>
    <row r="15727" spans="1:3" x14ac:dyDescent="0.3">
      <c r="A15727" s="425">
        <v>57366</v>
      </c>
      <c r="B15727" s="12">
        <v>21</v>
      </c>
      <c r="C15727" s="436">
        <v>1.4</v>
      </c>
    </row>
    <row r="15728" spans="1:3" x14ac:dyDescent="0.3">
      <c r="A15728" s="425">
        <v>57367</v>
      </c>
      <c r="B15728" s="12">
        <v>22</v>
      </c>
      <c r="C15728" s="436">
        <v>4.4000000000000004</v>
      </c>
    </row>
    <row r="15729" spans="1:3" x14ac:dyDescent="0.3">
      <c r="A15729" s="425">
        <v>57368</v>
      </c>
      <c r="B15729" s="12">
        <v>23</v>
      </c>
      <c r="C15729" s="436">
        <v>0</v>
      </c>
    </row>
    <row r="15730" spans="1:3" x14ac:dyDescent="0.3">
      <c r="A15730" s="425">
        <v>57369</v>
      </c>
      <c r="B15730" s="12">
        <v>24</v>
      </c>
      <c r="C15730" s="436">
        <v>0</v>
      </c>
    </row>
    <row r="15731" spans="1:3" x14ac:dyDescent="0.3">
      <c r="A15731" s="425">
        <v>57370</v>
      </c>
      <c r="B15731" s="12">
        <v>25</v>
      </c>
      <c r="C15731" s="436">
        <v>0</v>
      </c>
    </row>
    <row r="15732" spans="1:3" x14ac:dyDescent="0.3">
      <c r="A15732" s="425">
        <v>57371</v>
      </c>
      <c r="B15732" s="12">
        <v>26</v>
      </c>
      <c r="C15732" s="436">
        <v>0</v>
      </c>
    </row>
    <row r="15733" spans="1:3" x14ac:dyDescent="0.3">
      <c r="A15733" s="425">
        <v>57372</v>
      </c>
      <c r="B15733" s="12">
        <v>27</v>
      </c>
      <c r="C15733" s="436">
        <v>0</v>
      </c>
    </row>
    <row r="15734" spans="1:3" x14ac:dyDescent="0.3">
      <c r="A15734" s="425">
        <v>57373</v>
      </c>
      <c r="B15734" s="12">
        <v>28</v>
      </c>
      <c r="C15734" s="436">
        <v>12</v>
      </c>
    </row>
    <row r="15735" spans="1:3" x14ac:dyDescent="0.3">
      <c r="A15735" s="425">
        <v>57374</v>
      </c>
      <c r="B15735" s="12">
        <v>29</v>
      </c>
      <c r="C15735" s="436">
        <v>24.599999999999994</v>
      </c>
    </row>
    <row r="15736" spans="1:3" x14ac:dyDescent="0.3">
      <c r="A15736" s="425">
        <v>57375</v>
      </c>
      <c r="B15736" s="12">
        <v>30</v>
      </c>
      <c r="C15736" s="436">
        <v>0.2</v>
      </c>
    </row>
    <row r="15737" spans="1:3" x14ac:dyDescent="0.3">
      <c r="A15737" s="425">
        <v>57376</v>
      </c>
      <c r="B15737" s="12">
        <v>31</v>
      </c>
      <c r="C15737" s="436">
        <v>4.6000000000000005</v>
      </c>
    </row>
    <row r="15738" spans="1:3" x14ac:dyDescent="0.3">
      <c r="A15738" s="425">
        <v>57377</v>
      </c>
      <c r="B15738" s="12">
        <v>32</v>
      </c>
      <c r="C15738" s="436">
        <v>1</v>
      </c>
    </row>
    <row r="15739" spans="1:3" x14ac:dyDescent="0.3">
      <c r="A15739" s="425">
        <v>57378</v>
      </c>
      <c r="B15739" s="12">
        <v>33</v>
      </c>
      <c r="C15739" s="436">
        <v>1.7999999999999998</v>
      </c>
    </row>
    <row r="15740" spans="1:3" x14ac:dyDescent="0.3">
      <c r="A15740" s="425">
        <v>57379</v>
      </c>
      <c r="B15740" s="12">
        <v>34</v>
      </c>
      <c r="C15740" s="436">
        <v>13.6</v>
      </c>
    </row>
    <row r="15741" spans="1:3" x14ac:dyDescent="0.3">
      <c r="A15741" s="425">
        <v>57380</v>
      </c>
      <c r="B15741" s="12">
        <v>35</v>
      </c>
      <c r="C15741" s="436">
        <v>9</v>
      </c>
    </row>
    <row r="15742" spans="1:3" x14ac:dyDescent="0.3">
      <c r="A15742" s="425">
        <v>57381</v>
      </c>
      <c r="B15742" s="12">
        <v>36</v>
      </c>
      <c r="C15742" s="436">
        <v>13.199999999999989</v>
      </c>
    </row>
    <row r="15743" spans="1:3" x14ac:dyDescent="0.3">
      <c r="A15743" s="425">
        <v>57382</v>
      </c>
      <c r="B15743" s="12">
        <v>37</v>
      </c>
      <c r="C15743" s="436">
        <v>0.2</v>
      </c>
    </row>
    <row r="15744" spans="1:3" x14ac:dyDescent="0.3">
      <c r="A15744" s="425">
        <v>57383</v>
      </c>
      <c r="B15744" s="12">
        <v>38</v>
      </c>
      <c r="C15744" s="436">
        <v>29.8</v>
      </c>
    </row>
    <row r="15745" spans="1:3" x14ac:dyDescent="0.3">
      <c r="A15745" s="425">
        <v>57384</v>
      </c>
      <c r="B15745" s="12">
        <v>39</v>
      </c>
      <c r="C15745" s="436">
        <v>1.2</v>
      </c>
    </row>
    <row r="15746" spans="1:3" x14ac:dyDescent="0.3">
      <c r="A15746" s="425">
        <v>57385</v>
      </c>
      <c r="B15746" s="12">
        <v>40</v>
      </c>
      <c r="C15746" s="436">
        <v>11.599999999999994</v>
      </c>
    </row>
    <row r="15747" spans="1:3" x14ac:dyDescent="0.3">
      <c r="A15747" s="425">
        <v>57386</v>
      </c>
      <c r="B15747" s="12">
        <v>41</v>
      </c>
      <c r="C15747" s="436">
        <v>3.8000000000000007</v>
      </c>
    </row>
    <row r="15748" spans="1:3" x14ac:dyDescent="0.3">
      <c r="A15748" s="425">
        <v>57387</v>
      </c>
      <c r="B15748" s="12">
        <v>42</v>
      </c>
      <c r="C15748" s="436">
        <v>0.4</v>
      </c>
    </row>
    <row r="15749" spans="1:3" x14ac:dyDescent="0.3">
      <c r="A15749" s="425">
        <v>57388</v>
      </c>
      <c r="B15749" s="12">
        <v>43</v>
      </c>
      <c r="C15749" s="436">
        <v>0.4</v>
      </c>
    </row>
    <row r="15750" spans="1:3" x14ac:dyDescent="0.3">
      <c r="A15750" s="425">
        <v>57389</v>
      </c>
      <c r="B15750" s="12">
        <v>44</v>
      </c>
      <c r="C15750" s="436">
        <v>35.40000000000002</v>
      </c>
    </row>
    <row r="15751" spans="1:3" x14ac:dyDescent="0.3">
      <c r="A15751" s="425">
        <v>57390</v>
      </c>
      <c r="B15751" s="12">
        <v>45</v>
      </c>
      <c r="C15751" s="436">
        <v>1</v>
      </c>
    </row>
    <row r="15752" spans="1:3" x14ac:dyDescent="0.3">
      <c r="A15752" s="425">
        <v>57391</v>
      </c>
      <c r="B15752" s="12">
        <v>46</v>
      </c>
      <c r="C15752" s="436">
        <v>7.8000000000000016</v>
      </c>
    </row>
    <row r="15753" spans="1:3" x14ac:dyDescent="0.3">
      <c r="A15753" s="425">
        <v>57392</v>
      </c>
      <c r="B15753" s="12">
        <v>47</v>
      </c>
      <c r="C15753" s="436">
        <v>4.6000000000000014</v>
      </c>
    </row>
    <row r="15754" spans="1:3" x14ac:dyDescent="0.3">
      <c r="A15754" s="425">
        <v>57393</v>
      </c>
      <c r="B15754" s="12">
        <v>48</v>
      </c>
      <c r="C15754" s="436">
        <v>0</v>
      </c>
    </row>
    <row r="15755" spans="1:3" x14ac:dyDescent="0.3">
      <c r="A15755" s="425">
        <v>57394</v>
      </c>
      <c r="B15755" s="12">
        <v>49</v>
      </c>
      <c r="C15755" s="436">
        <v>0.2</v>
      </c>
    </row>
    <row r="15756" spans="1:3" x14ac:dyDescent="0.3">
      <c r="A15756" s="425">
        <v>57395</v>
      </c>
      <c r="B15756" s="12">
        <v>50</v>
      </c>
      <c r="C15756" s="436">
        <v>0.2</v>
      </c>
    </row>
    <row r="15757" spans="1:3" x14ac:dyDescent="0.3">
      <c r="A15757" s="425">
        <v>57396</v>
      </c>
      <c r="B15757" s="12">
        <v>51</v>
      </c>
      <c r="C15757" s="436">
        <v>64.400000000000034</v>
      </c>
    </row>
    <row r="15758" spans="1:3" x14ac:dyDescent="0.3">
      <c r="A15758" s="425">
        <v>57397</v>
      </c>
      <c r="B15758" s="12">
        <v>52</v>
      </c>
      <c r="C15758" s="436">
        <v>0.2</v>
      </c>
    </row>
    <row r="15759" spans="1:3" x14ac:dyDescent="0.3">
      <c r="A15759" s="425">
        <v>57398</v>
      </c>
      <c r="B15759" s="12">
        <v>53</v>
      </c>
      <c r="C15759" s="436">
        <v>0</v>
      </c>
    </row>
    <row r="15760" spans="1:3" x14ac:dyDescent="0.3">
      <c r="A15760" s="425">
        <v>57399</v>
      </c>
      <c r="B15760" s="12">
        <v>54</v>
      </c>
      <c r="C15760" s="436">
        <v>0</v>
      </c>
    </row>
    <row r="15761" spans="1:3" x14ac:dyDescent="0.3">
      <c r="A15761" s="425">
        <v>57400</v>
      </c>
      <c r="B15761" s="12">
        <v>55</v>
      </c>
      <c r="C15761" s="436">
        <v>0</v>
      </c>
    </row>
    <row r="15762" spans="1:3" x14ac:dyDescent="0.3">
      <c r="A15762" s="425">
        <v>57401</v>
      </c>
      <c r="B15762" s="12">
        <v>56</v>
      </c>
      <c r="C15762" s="436">
        <v>0</v>
      </c>
    </row>
    <row r="15763" spans="1:3" x14ac:dyDescent="0.3">
      <c r="A15763" s="425">
        <v>57402</v>
      </c>
      <c r="B15763" s="12">
        <v>57</v>
      </c>
      <c r="C15763" s="436">
        <v>0</v>
      </c>
    </row>
    <row r="15764" spans="1:3" x14ac:dyDescent="0.3">
      <c r="A15764" s="425">
        <v>57403</v>
      </c>
      <c r="B15764" s="12">
        <v>58</v>
      </c>
      <c r="C15764" s="436">
        <v>0</v>
      </c>
    </row>
    <row r="15765" spans="1:3" x14ac:dyDescent="0.3">
      <c r="A15765" s="425">
        <v>57404</v>
      </c>
      <c r="B15765" s="12">
        <v>59</v>
      </c>
      <c r="C15765" s="436">
        <v>0</v>
      </c>
    </row>
    <row r="15766" spans="1:3" x14ac:dyDescent="0.3">
      <c r="A15766" s="425">
        <v>57405</v>
      </c>
      <c r="B15766" s="12">
        <v>60</v>
      </c>
      <c r="C15766" s="436">
        <v>17.2</v>
      </c>
    </row>
    <row r="15767" spans="1:3" x14ac:dyDescent="0.3">
      <c r="A15767" s="425">
        <v>57406</v>
      </c>
      <c r="B15767" s="12">
        <v>61</v>
      </c>
      <c r="C15767" s="436">
        <v>15.875999999999999</v>
      </c>
    </row>
    <row r="15768" spans="1:3" x14ac:dyDescent="0.3">
      <c r="A15768" s="425">
        <v>57407</v>
      </c>
      <c r="B15768" s="12">
        <v>62</v>
      </c>
      <c r="C15768" s="436">
        <v>60.564</v>
      </c>
    </row>
    <row r="15769" spans="1:3" x14ac:dyDescent="0.3">
      <c r="A15769" s="425">
        <v>57408</v>
      </c>
      <c r="B15769" s="12">
        <v>63</v>
      </c>
      <c r="C15769" s="436">
        <v>14.504</v>
      </c>
    </row>
    <row r="15770" spans="1:3" x14ac:dyDescent="0.3">
      <c r="A15770" s="425">
        <v>57409</v>
      </c>
      <c r="B15770" s="12">
        <v>64</v>
      </c>
      <c r="C15770" s="436">
        <v>0.49</v>
      </c>
    </row>
    <row r="15771" spans="1:3" x14ac:dyDescent="0.3">
      <c r="A15771" s="425">
        <v>57410</v>
      </c>
      <c r="B15771" s="12">
        <v>65</v>
      </c>
      <c r="C15771" s="436">
        <v>2.94</v>
      </c>
    </row>
    <row r="15772" spans="1:3" x14ac:dyDescent="0.3">
      <c r="A15772" s="425">
        <v>57411</v>
      </c>
      <c r="B15772" s="12">
        <v>66</v>
      </c>
      <c r="C15772" s="436">
        <v>33.800000000000004</v>
      </c>
    </row>
    <row r="15773" spans="1:3" x14ac:dyDescent="0.3">
      <c r="A15773" s="425">
        <v>57412</v>
      </c>
      <c r="B15773" s="12">
        <v>67</v>
      </c>
      <c r="C15773" s="436">
        <v>5.7999999999999989</v>
      </c>
    </row>
    <row r="15774" spans="1:3" x14ac:dyDescent="0.3">
      <c r="A15774" s="425">
        <v>57413</v>
      </c>
      <c r="B15774" s="12">
        <v>68</v>
      </c>
      <c r="C15774" s="436">
        <v>8.4</v>
      </c>
    </row>
    <row r="15775" spans="1:3" x14ac:dyDescent="0.3">
      <c r="A15775" s="425">
        <v>57414</v>
      </c>
      <c r="B15775" s="12">
        <v>69</v>
      </c>
      <c r="C15775" s="436">
        <v>0.60000000000000009</v>
      </c>
    </row>
    <row r="15776" spans="1:3" x14ac:dyDescent="0.3">
      <c r="A15776" s="425">
        <v>57415</v>
      </c>
      <c r="B15776" s="12">
        <v>70</v>
      </c>
      <c r="C15776" s="436">
        <v>4.8000000000000007</v>
      </c>
    </row>
    <row r="15777" spans="1:3" x14ac:dyDescent="0.3">
      <c r="A15777" s="425">
        <v>57416</v>
      </c>
      <c r="B15777" s="12">
        <v>71</v>
      </c>
      <c r="C15777" s="436">
        <v>4.6000000000000005</v>
      </c>
    </row>
    <row r="15778" spans="1:3" x14ac:dyDescent="0.3">
      <c r="A15778" s="425">
        <v>57417</v>
      </c>
      <c r="B15778" s="12">
        <v>72</v>
      </c>
      <c r="C15778" s="436">
        <v>35</v>
      </c>
    </row>
    <row r="15779" spans="1:3" x14ac:dyDescent="0.3">
      <c r="A15779" s="425">
        <v>57418</v>
      </c>
      <c r="B15779" s="12">
        <v>73</v>
      </c>
      <c r="C15779" s="436">
        <v>1.2</v>
      </c>
    </row>
    <row r="15780" spans="1:3" x14ac:dyDescent="0.3">
      <c r="A15780" s="425">
        <v>57419</v>
      </c>
      <c r="B15780" s="12">
        <v>74</v>
      </c>
      <c r="C15780" s="436">
        <v>0</v>
      </c>
    </row>
    <row r="15781" spans="1:3" x14ac:dyDescent="0.3">
      <c r="A15781" s="425">
        <v>57420</v>
      </c>
      <c r="B15781" s="12">
        <v>75</v>
      </c>
      <c r="C15781" s="436">
        <v>0</v>
      </c>
    </row>
    <row r="15782" spans="1:3" x14ac:dyDescent="0.3">
      <c r="A15782" s="425">
        <v>57421</v>
      </c>
      <c r="B15782" s="12">
        <v>76</v>
      </c>
      <c r="C15782" s="436">
        <v>4.2</v>
      </c>
    </row>
    <row r="15783" spans="1:3" x14ac:dyDescent="0.3">
      <c r="A15783" s="425">
        <v>57422</v>
      </c>
      <c r="B15783" s="12">
        <v>77</v>
      </c>
      <c r="C15783" s="436">
        <v>0.2</v>
      </c>
    </row>
    <row r="15784" spans="1:3" x14ac:dyDescent="0.3">
      <c r="A15784" s="425">
        <v>57423</v>
      </c>
      <c r="B15784" s="12">
        <v>78</v>
      </c>
      <c r="C15784" s="436">
        <v>0</v>
      </c>
    </row>
    <row r="15785" spans="1:3" x14ac:dyDescent="0.3">
      <c r="A15785" s="425">
        <v>57424</v>
      </c>
      <c r="B15785" s="12">
        <v>79</v>
      </c>
      <c r="C15785" s="436">
        <v>27.999999999999996</v>
      </c>
    </row>
    <row r="15786" spans="1:3" x14ac:dyDescent="0.3">
      <c r="A15786" s="425">
        <v>57425</v>
      </c>
      <c r="B15786" s="12">
        <v>80</v>
      </c>
      <c r="C15786" s="436">
        <v>0.4</v>
      </c>
    </row>
    <row r="15787" spans="1:3" x14ac:dyDescent="0.3">
      <c r="A15787" s="425">
        <v>57426</v>
      </c>
      <c r="B15787" s="12">
        <v>81</v>
      </c>
      <c r="C15787" s="436">
        <v>19.399999999999999</v>
      </c>
    </row>
    <row r="15788" spans="1:3" x14ac:dyDescent="0.3">
      <c r="A15788" s="425">
        <v>57427</v>
      </c>
      <c r="B15788" s="12">
        <v>82</v>
      </c>
      <c r="C15788" s="436">
        <v>0</v>
      </c>
    </row>
    <row r="15789" spans="1:3" x14ac:dyDescent="0.3">
      <c r="A15789" s="425">
        <v>57428</v>
      </c>
      <c r="B15789" s="12">
        <v>83</v>
      </c>
      <c r="C15789" s="436">
        <v>11.599999999999998</v>
      </c>
    </row>
    <row r="15790" spans="1:3" x14ac:dyDescent="0.3">
      <c r="A15790" s="425">
        <v>57429</v>
      </c>
      <c r="B15790" s="12">
        <v>84</v>
      </c>
      <c r="C15790" s="436">
        <v>0.2</v>
      </c>
    </row>
    <row r="15791" spans="1:3" x14ac:dyDescent="0.3">
      <c r="A15791" s="425">
        <v>57430</v>
      </c>
      <c r="B15791" s="12">
        <v>85</v>
      </c>
      <c r="C15791" s="436">
        <v>22.200000000000003</v>
      </c>
    </row>
    <row r="15792" spans="1:3" x14ac:dyDescent="0.3">
      <c r="A15792" s="425">
        <v>57431</v>
      </c>
      <c r="B15792" s="12">
        <v>86</v>
      </c>
      <c r="C15792" s="436">
        <v>10.599999999999996</v>
      </c>
    </row>
    <row r="15793" spans="1:3" x14ac:dyDescent="0.3">
      <c r="A15793" s="425">
        <v>57432</v>
      </c>
      <c r="B15793" s="12">
        <v>87</v>
      </c>
      <c r="C15793" s="436">
        <v>8.0000000000000018</v>
      </c>
    </row>
    <row r="15794" spans="1:3" x14ac:dyDescent="0.3">
      <c r="A15794" s="425">
        <v>57433</v>
      </c>
      <c r="B15794" s="12">
        <v>88</v>
      </c>
      <c r="C15794" s="436">
        <v>10.399999999999999</v>
      </c>
    </row>
    <row r="15795" spans="1:3" x14ac:dyDescent="0.3">
      <c r="A15795" s="425">
        <v>57434</v>
      </c>
      <c r="B15795" s="12">
        <v>89</v>
      </c>
      <c r="C15795" s="436">
        <v>0</v>
      </c>
    </row>
    <row r="15796" spans="1:3" x14ac:dyDescent="0.3">
      <c r="A15796" s="425">
        <v>57435</v>
      </c>
      <c r="B15796" s="12">
        <v>90</v>
      </c>
      <c r="C15796" s="436">
        <v>43.000000000000043</v>
      </c>
    </row>
    <row r="15797" spans="1:3" x14ac:dyDescent="0.3">
      <c r="A15797" s="425">
        <v>57436</v>
      </c>
      <c r="B15797" s="12">
        <v>91</v>
      </c>
      <c r="C15797" s="436">
        <v>12.399999999999995</v>
      </c>
    </row>
    <row r="15798" spans="1:3" x14ac:dyDescent="0.3">
      <c r="A15798" s="425">
        <v>57437</v>
      </c>
      <c r="B15798" s="12">
        <v>92</v>
      </c>
      <c r="C15798" s="436">
        <v>7.0000000000000018</v>
      </c>
    </row>
    <row r="15799" spans="1:3" x14ac:dyDescent="0.3">
      <c r="A15799" s="425">
        <v>57438</v>
      </c>
      <c r="B15799" s="12">
        <v>93</v>
      </c>
      <c r="C15799" s="436">
        <v>0.60000000000000009</v>
      </c>
    </row>
    <row r="15800" spans="1:3" x14ac:dyDescent="0.3">
      <c r="A15800" s="425">
        <v>57439</v>
      </c>
      <c r="B15800" s="12">
        <v>94</v>
      </c>
      <c r="C15800" s="436">
        <v>0</v>
      </c>
    </row>
    <row r="15801" spans="1:3" x14ac:dyDescent="0.3">
      <c r="A15801" s="425">
        <v>57440</v>
      </c>
      <c r="B15801" s="12">
        <v>95</v>
      </c>
      <c r="C15801" s="436">
        <v>9.5999999999999979</v>
      </c>
    </row>
    <row r="15802" spans="1:3" x14ac:dyDescent="0.3">
      <c r="A15802" s="425">
        <v>57441</v>
      </c>
      <c r="B15802" s="12">
        <v>96</v>
      </c>
      <c r="C15802" s="436">
        <v>0.8</v>
      </c>
    </row>
    <row r="15803" spans="1:3" x14ac:dyDescent="0.3">
      <c r="A15803" s="425">
        <v>57442</v>
      </c>
      <c r="B15803" s="12">
        <v>97</v>
      </c>
      <c r="C15803" s="436">
        <v>0.4</v>
      </c>
    </row>
    <row r="15804" spans="1:3" x14ac:dyDescent="0.3">
      <c r="A15804" s="425">
        <v>57443</v>
      </c>
      <c r="B15804" s="12">
        <v>98</v>
      </c>
      <c r="C15804" s="436">
        <v>20.399999999999999</v>
      </c>
    </row>
    <row r="15805" spans="1:3" x14ac:dyDescent="0.3">
      <c r="A15805" s="425">
        <v>57444</v>
      </c>
      <c r="B15805" s="12">
        <v>99</v>
      </c>
      <c r="C15805" s="436">
        <v>0.2</v>
      </c>
    </row>
    <row r="15806" spans="1:3" x14ac:dyDescent="0.3">
      <c r="A15806" s="425">
        <v>57445</v>
      </c>
      <c r="B15806" s="12">
        <v>100</v>
      </c>
      <c r="C15806" s="436">
        <v>5.4</v>
      </c>
    </row>
    <row r="15807" spans="1:3" x14ac:dyDescent="0.3">
      <c r="A15807" s="425">
        <v>57446</v>
      </c>
      <c r="B15807" s="12">
        <v>101</v>
      </c>
      <c r="C15807" s="436">
        <v>0.2</v>
      </c>
    </row>
    <row r="15808" spans="1:3" x14ac:dyDescent="0.3">
      <c r="A15808" s="425">
        <v>57447</v>
      </c>
      <c r="B15808" s="12">
        <v>102</v>
      </c>
      <c r="C15808" s="436">
        <v>2.6000000000000005</v>
      </c>
    </row>
    <row r="15809" spans="1:3" x14ac:dyDescent="0.3">
      <c r="A15809" s="425">
        <v>57448</v>
      </c>
      <c r="B15809" s="12">
        <v>103</v>
      </c>
      <c r="C15809" s="436">
        <v>23.8</v>
      </c>
    </row>
    <row r="15810" spans="1:3" x14ac:dyDescent="0.3">
      <c r="A15810" s="425">
        <v>57449</v>
      </c>
      <c r="B15810" s="12">
        <v>104</v>
      </c>
      <c r="C15810" s="436">
        <v>1</v>
      </c>
    </row>
    <row r="15811" spans="1:3" x14ac:dyDescent="0.3">
      <c r="A15811" s="425">
        <v>57450</v>
      </c>
      <c r="B15811" s="12">
        <v>105</v>
      </c>
      <c r="C15811" s="436">
        <v>5.0000000000000009</v>
      </c>
    </row>
    <row r="15812" spans="1:3" x14ac:dyDescent="0.3">
      <c r="A15812" s="425">
        <v>57451</v>
      </c>
      <c r="B15812" s="12">
        <v>106</v>
      </c>
      <c r="C15812" s="436">
        <v>9.9999999999999982</v>
      </c>
    </row>
    <row r="15813" spans="1:3" x14ac:dyDescent="0.3">
      <c r="A15813" s="425">
        <v>57452</v>
      </c>
      <c r="B15813" s="12">
        <v>107</v>
      </c>
      <c r="C15813" s="436">
        <v>0</v>
      </c>
    </row>
    <row r="15814" spans="1:3" x14ac:dyDescent="0.3">
      <c r="A15814" s="425">
        <v>57453</v>
      </c>
      <c r="B15814" s="12">
        <v>108</v>
      </c>
      <c r="C15814" s="436">
        <v>10.399999999999995</v>
      </c>
    </row>
    <row r="15815" spans="1:3" x14ac:dyDescent="0.3">
      <c r="A15815" s="425">
        <v>57454</v>
      </c>
      <c r="B15815" s="12">
        <v>109</v>
      </c>
      <c r="C15815" s="436">
        <v>41</v>
      </c>
    </row>
    <row r="15816" spans="1:3" x14ac:dyDescent="0.3">
      <c r="A15816" s="425">
        <v>57455</v>
      </c>
      <c r="B15816" s="12">
        <v>110</v>
      </c>
      <c r="C15816" s="436">
        <v>16</v>
      </c>
    </row>
    <row r="15817" spans="1:3" x14ac:dyDescent="0.3">
      <c r="A15817" s="425">
        <v>57456</v>
      </c>
      <c r="B15817" s="12">
        <v>111</v>
      </c>
      <c r="C15817" s="436">
        <v>16.599999999999994</v>
      </c>
    </row>
    <row r="15818" spans="1:3" x14ac:dyDescent="0.3">
      <c r="A15818" s="425">
        <v>57457</v>
      </c>
      <c r="B15818" s="12">
        <v>112</v>
      </c>
      <c r="C15818" s="436">
        <v>1.4</v>
      </c>
    </row>
    <row r="15819" spans="1:3" x14ac:dyDescent="0.3">
      <c r="A15819" s="425">
        <v>57458</v>
      </c>
      <c r="B15819" s="12">
        <v>113</v>
      </c>
      <c r="C15819" s="436">
        <v>0.2</v>
      </c>
    </row>
    <row r="15820" spans="1:3" x14ac:dyDescent="0.3">
      <c r="A15820" s="425">
        <v>57459</v>
      </c>
      <c r="B15820" s="12">
        <v>114</v>
      </c>
      <c r="C15820" s="436">
        <v>7.2000000000000011</v>
      </c>
    </row>
    <row r="15821" spans="1:3" x14ac:dyDescent="0.3">
      <c r="A15821" s="425">
        <v>57460</v>
      </c>
      <c r="B15821" s="12">
        <v>115</v>
      </c>
      <c r="C15821" s="436">
        <v>3.6000000000000005</v>
      </c>
    </row>
    <row r="15822" spans="1:3" x14ac:dyDescent="0.3">
      <c r="A15822" s="425">
        <v>57461</v>
      </c>
      <c r="B15822" s="12">
        <v>116</v>
      </c>
      <c r="C15822" s="436">
        <v>0</v>
      </c>
    </row>
    <row r="15823" spans="1:3" x14ac:dyDescent="0.3">
      <c r="A15823" s="425">
        <v>57462</v>
      </c>
      <c r="B15823" s="12">
        <v>117</v>
      </c>
      <c r="C15823" s="436">
        <v>63.400000000000006</v>
      </c>
    </row>
    <row r="15824" spans="1:3" x14ac:dyDescent="0.3">
      <c r="A15824" s="425">
        <v>57463</v>
      </c>
      <c r="B15824" s="12">
        <v>118</v>
      </c>
      <c r="C15824" s="436">
        <v>52.4</v>
      </c>
    </row>
    <row r="15825" spans="1:3" x14ac:dyDescent="0.3">
      <c r="A15825" s="425">
        <v>57464</v>
      </c>
      <c r="B15825" s="12">
        <v>119</v>
      </c>
      <c r="C15825" s="436">
        <v>15.400000000000002</v>
      </c>
    </row>
    <row r="15826" spans="1:3" x14ac:dyDescent="0.3">
      <c r="A15826" s="425">
        <v>57465</v>
      </c>
      <c r="B15826" s="12">
        <v>120</v>
      </c>
      <c r="C15826" s="436">
        <v>7.8000000000000025</v>
      </c>
    </row>
    <row r="15827" spans="1:3" x14ac:dyDescent="0.3">
      <c r="A15827" s="425">
        <v>57466</v>
      </c>
      <c r="B15827" s="12">
        <v>121</v>
      </c>
      <c r="C15827" s="436">
        <v>0</v>
      </c>
    </row>
    <row r="15828" spans="1:3" x14ac:dyDescent="0.3">
      <c r="A15828" s="425">
        <v>57467</v>
      </c>
      <c r="B15828" s="12">
        <v>122</v>
      </c>
      <c r="C15828" s="436">
        <v>0.2</v>
      </c>
    </row>
    <row r="15829" spans="1:3" x14ac:dyDescent="0.3">
      <c r="A15829" s="425">
        <v>57468</v>
      </c>
      <c r="B15829" s="12">
        <v>123</v>
      </c>
      <c r="C15829" s="436">
        <v>2.6</v>
      </c>
    </row>
    <row r="15830" spans="1:3" x14ac:dyDescent="0.3">
      <c r="A15830" s="425">
        <v>57469</v>
      </c>
      <c r="B15830" s="12">
        <v>124</v>
      </c>
      <c r="C15830" s="436">
        <v>0.2</v>
      </c>
    </row>
    <row r="15831" spans="1:3" x14ac:dyDescent="0.3">
      <c r="A15831" s="425">
        <v>57470</v>
      </c>
      <c r="B15831" s="12">
        <v>125</v>
      </c>
      <c r="C15831" s="436">
        <v>0.2</v>
      </c>
    </row>
    <row r="15832" spans="1:3" x14ac:dyDescent="0.3">
      <c r="A15832" s="425">
        <v>57471</v>
      </c>
      <c r="B15832" s="12">
        <v>126</v>
      </c>
      <c r="C15832" s="436">
        <v>13.599999999999998</v>
      </c>
    </row>
    <row r="15833" spans="1:3" x14ac:dyDescent="0.3">
      <c r="A15833" s="425">
        <v>57472</v>
      </c>
      <c r="B15833" s="12">
        <v>127</v>
      </c>
      <c r="C15833" s="436">
        <v>0</v>
      </c>
    </row>
    <row r="15834" spans="1:3" x14ac:dyDescent="0.3">
      <c r="A15834" s="425">
        <v>57473</v>
      </c>
      <c r="B15834" s="12">
        <v>128</v>
      </c>
      <c r="C15834" s="436">
        <v>0</v>
      </c>
    </row>
    <row r="15835" spans="1:3" x14ac:dyDescent="0.3">
      <c r="A15835" s="425">
        <v>57474</v>
      </c>
      <c r="B15835" s="12">
        <v>129</v>
      </c>
      <c r="C15835" s="436">
        <v>2</v>
      </c>
    </row>
    <row r="15836" spans="1:3" x14ac:dyDescent="0.3">
      <c r="A15836" s="425">
        <v>57475</v>
      </c>
      <c r="B15836" s="12">
        <v>130</v>
      </c>
      <c r="C15836" s="436">
        <v>15.599999999999998</v>
      </c>
    </row>
    <row r="15837" spans="1:3" x14ac:dyDescent="0.3">
      <c r="A15837" s="425">
        <v>57476</v>
      </c>
      <c r="B15837" s="12">
        <v>131</v>
      </c>
      <c r="C15837" s="436">
        <v>0.2</v>
      </c>
    </row>
    <row r="15838" spans="1:3" x14ac:dyDescent="0.3">
      <c r="A15838" s="425">
        <v>57477</v>
      </c>
      <c r="B15838" s="12">
        <v>132</v>
      </c>
      <c r="C15838" s="436">
        <v>0.4</v>
      </c>
    </row>
    <row r="15839" spans="1:3" x14ac:dyDescent="0.3">
      <c r="A15839" s="425">
        <v>57478</v>
      </c>
      <c r="B15839" s="12">
        <v>133</v>
      </c>
      <c r="C15839" s="436">
        <v>9.2000000000000011</v>
      </c>
    </row>
    <row r="15840" spans="1:3" x14ac:dyDescent="0.3">
      <c r="A15840" s="425">
        <v>57479</v>
      </c>
      <c r="B15840" s="12">
        <v>134</v>
      </c>
      <c r="C15840" s="436">
        <v>0</v>
      </c>
    </row>
    <row r="15841" spans="1:3" x14ac:dyDescent="0.3">
      <c r="A15841" s="425">
        <v>57480</v>
      </c>
      <c r="B15841" s="12">
        <v>135</v>
      </c>
      <c r="C15841" s="436">
        <v>69.58</v>
      </c>
    </row>
    <row r="15842" spans="1:3" x14ac:dyDescent="0.3">
      <c r="A15842" s="425">
        <v>57481</v>
      </c>
      <c r="B15842" s="12">
        <v>136</v>
      </c>
      <c r="C15842" s="436">
        <v>0</v>
      </c>
    </row>
    <row r="15843" spans="1:3" x14ac:dyDescent="0.3">
      <c r="A15843" s="425">
        <v>57482</v>
      </c>
      <c r="B15843" s="12">
        <v>137</v>
      </c>
      <c r="C15843" s="436">
        <v>0</v>
      </c>
    </row>
    <row r="15844" spans="1:3" x14ac:dyDescent="0.3">
      <c r="A15844" s="425">
        <v>57483</v>
      </c>
      <c r="B15844" s="12">
        <v>138</v>
      </c>
      <c r="C15844" s="436">
        <v>2.25</v>
      </c>
    </row>
    <row r="15845" spans="1:3" x14ac:dyDescent="0.3">
      <c r="A15845" s="425">
        <v>57484</v>
      </c>
      <c r="B15845" s="12">
        <v>139</v>
      </c>
      <c r="C15845" s="436">
        <v>0</v>
      </c>
    </row>
    <row r="15846" spans="1:3" x14ac:dyDescent="0.3">
      <c r="A15846" s="425">
        <v>57485</v>
      </c>
      <c r="B15846" s="12">
        <v>140</v>
      </c>
      <c r="C15846" s="436">
        <v>0</v>
      </c>
    </row>
    <row r="15847" spans="1:3" x14ac:dyDescent="0.3">
      <c r="A15847" s="425">
        <v>57486</v>
      </c>
      <c r="B15847" s="12">
        <v>141</v>
      </c>
      <c r="C15847" s="436">
        <v>0.1</v>
      </c>
    </row>
    <row r="15848" spans="1:3" x14ac:dyDescent="0.3">
      <c r="A15848" s="425">
        <v>57487</v>
      </c>
      <c r="B15848" s="12">
        <v>142</v>
      </c>
      <c r="C15848" s="436">
        <v>2.5714285714285712</v>
      </c>
    </row>
    <row r="15849" spans="1:3" x14ac:dyDescent="0.3">
      <c r="A15849" s="425">
        <v>57488</v>
      </c>
      <c r="B15849" s="12">
        <v>143</v>
      </c>
      <c r="C15849" s="436">
        <v>0.2</v>
      </c>
    </row>
    <row r="15850" spans="1:3" x14ac:dyDescent="0.3">
      <c r="A15850" s="425">
        <v>57489</v>
      </c>
      <c r="B15850" s="12">
        <v>144</v>
      </c>
      <c r="C15850" s="436">
        <v>2</v>
      </c>
    </row>
    <row r="15851" spans="1:3" x14ac:dyDescent="0.3">
      <c r="A15851" s="425">
        <v>57490</v>
      </c>
      <c r="B15851" s="12">
        <v>145</v>
      </c>
      <c r="C15851" s="436">
        <v>0.8</v>
      </c>
    </row>
    <row r="15852" spans="1:3" x14ac:dyDescent="0.3">
      <c r="A15852" s="425">
        <v>57491</v>
      </c>
      <c r="B15852" s="12">
        <v>146</v>
      </c>
      <c r="C15852" s="436">
        <v>22.200000000000003</v>
      </c>
    </row>
    <row r="15853" spans="1:3" x14ac:dyDescent="0.3">
      <c r="A15853" s="425">
        <v>57492</v>
      </c>
      <c r="B15853" s="12">
        <v>147</v>
      </c>
      <c r="C15853" s="436">
        <v>36.4</v>
      </c>
    </row>
    <row r="15854" spans="1:3" x14ac:dyDescent="0.3">
      <c r="A15854" s="425">
        <v>57493</v>
      </c>
      <c r="B15854" s="12">
        <v>148</v>
      </c>
      <c r="C15854" s="436">
        <v>9.9999999999999982</v>
      </c>
    </row>
    <row r="15855" spans="1:3" x14ac:dyDescent="0.3">
      <c r="A15855" s="425">
        <v>57494</v>
      </c>
      <c r="B15855" s="12">
        <v>149</v>
      </c>
      <c r="C15855" s="436">
        <v>10.6</v>
      </c>
    </row>
    <row r="15856" spans="1:3" x14ac:dyDescent="0.3">
      <c r="A15856" s="425">
        <v>57495</v>
      </c>
      <c r="B15856" s="12">
        <v>150</v>
      </c>
      <c r="C15856" s="436">
        <v>2.4</v>
      </c>
    </row>
    <row r="15857" spans="1:3" x14ac:dyDescent="0.3">
      <c r="A15857" s="425">
        <v>57496</v>
      </c>
      <c r="B15857" s="12">
        <v>151</v>
      </c>
      <c r="C15857" s="436">
        <v>10.399999999999997</v>
      </c>
    </row>
    <row r="15858" spans="1:3" x14ac:dyDescent="0.3">
      <c r="A15858" s="425">
        <v>57497</v>
      </c>
      <c r="B15858" s="12">
        <v>152</v>
      </c>
      <c r="C15858" s="436">
        <v>3.2</v>
      </c>
    </row>
    <row r="15859" spans="1:3" x14ac:dyDescent="0.3">
      <c r="A15859" s="425">
        <v>57498</v>
      </c>
      <c r="B15859" s="12">
        <v>153</v>
      </c>
      <c r="C15859" s="436">
        <v>25.799999999999997</v>
      </c>
    </row>
    <row r="15860" spans="1:3" x14ac:dyDescent="0.3">
      <c r="A15860" s="425">
        <v>57499</v>
      </c>
      <c r="B15860" s="12">
        <v>154</v>
      </c>
      <c r="C15860" s="436">
        <v>9.8000000000000007</v>
      </c>
    </row>
    <row r="15861" spans="1:3" x14ac:dyDescent="0.3">
      <c r="A15861" s="425">
        <v>57500</v>
      </c>
      <c r="B15861" s="12">
        <v>155</v>
      </c>
      <c r="C15861" s="436">
        <v>5.2000000000000011</v>
      </c>
    </row>
    <row r="15862" spans="1:3" x14ac:dyDescent="0.3">
      <c r="A15862" s="425">
        <v>57501</v>
      </c>
      <c r="B15862" s="12">
        <v>156</v>
      </c>
      <c r="C15862" s="436">
        <v>0</v>
      </c>
    </row>
    <row r="15863" spans="1:3" x14ac:dyDescent="0.3">
      <c r="A15863" s="425">
        <v>57502</v>
      </c>
      <c r="B15863" s="12">
        <v>157</v>
      </c>
      <c r="C15863" s="436">
        <v>8.1999999999999993</v>
      </c>
    </row>
    <row r="15864" spans="1:3" x14ac:dyDescent="0.3">
      <c r="A15864" s="425">
        <v>57503</v>
      </c>
      <c r="B15864" s="12">
        <v>158</v>
      </c>
      <c r="C15864" s="436">
        <v>4.0000000000000009</v>
      </c>
    </row>
    <row r="15865" spans="1:3" x14ac:dyDescent="0.3">
      <c r="A15865" s="425">
        <v>57504</v>
      </c>
      <c r="B15865" s="12">
        <v>159</v>
      </c>
      <c r="C15865" s="436">
        <v>7.2000000000000028</v>
      </c>
    </row>
    <row r="15866" spans="1:3" x14ac:dyDescent="0.3">
      <c r="A15866" s="425">
        <v>57505</v>
      </c>
      <c r="B15866" s="12">
        <v>160</v>
      </c>
      <c r="C15866" s="436">
        <v>10.999999999999998</v>
      </c>
    </row>
    <row r="15867" spans="1:3" x14ac:dyDescent="0.3">
      <c r="A15867" s="425">
        <v>57506</v>
      </c>
      <c r="B15867" s="12">
        <v>161</v>
      </c>
      <c r="C15867" s="436">
        <v>0</v>
      </c>
    </row>
    <row r="15868" spans="1:3" x14ac:dyDescent="0.3">
      <c r="A15868" s="425">
        <v>57507</v>
      </c>
      <c r="B15868" s="12">
        <v>162</v>
      </c>
      <c r="C15868" s="436">
        <v>5.8000000000000016</v>
      </c>
    </row>
    <row r="15869" spans="1:3" x14ac:dyDescent="0.3">
      <c r="A15869" s="425">
        <v>57508</v>
      </c>
      <c r="B15869" s="12">
        <v>163</v>
      </c>
      <c r="C15869" s="436">
        <v>20.999999999999996</v>
      </c>
    </row>
    <row r="15870" spans="1:3" x14ac:dyDescent="0.3">
      <c r="A15870" s="425">
        <v>57509</v>
      </c>
      <c r="B15870" s="12">
        <v>164</v>
      </c>
      <c r="C15870" s="436">
        <v>1.4</v>
      </c>
    </row>
    <row r="15871" spans="1:3" x14ac:dyDescent="0.3">
      <c r="A15871" s="425">
        <v>57510</v>
      </c>
      <c r="B15871" s="12">
        <v>165</v>
      </c>
      <c r="C15871" s="436">
        <v>21.800000000000004</v>
      </c>
    </row>
    <row r="15872" spans="1:3" x14ac:dyDescent="0.3">
      <c r="A15872" s="425">
        <v>57511</v>
      </c>
      <c r="B15872" s="12">
        <v>166</v>
      </c>
      <c r="C15872" s="436">
        <v>3.8000000000000007</v>
      </c>
    </row>
    <row r="15873" spans="1:3" x14ac:dyDescent="0.3">
      <c r="A15873" s="425">
        <v>57512</v>
      </c>
      <c r="B15873" s="12">
        <v>167</v>
      </c>
      <c r="C15873" s="436">
        <v>0</v>
      </c>
    </row>
    <row r="15874" spans="1:3" x14ac:dyDescent="0.3">
      <c r="A15874" s="425">
        <v>57513</v>
      </c>
      <c r="B15874" s="12">
        <v>168</v>
      </c>
      <c r="C15874" s="436">
        <v>52.2</v>
      </c>
    </row>
    <row r="15875" spans="1:3" x14ac:dyDescent="0.3">
      <c r="A15875" s="425">
        <v>57514</v>
      </c>
      <c r="B15875" s="12">
        <v>169</v>
      </c>
      <c r="C15875" s="436">
        <v>2.1999999999999997</v>
      </c>
    </row>
    <row r="15876" spans="1:3" x14ac:dyDescent="0.3">
      <c r="A15876" s="425">
        <v>57515</v>
      </c>
      <c r="B15876" s="12">
        <v>170</v>
      </c>
      <c r="C15876" s="436">
        <v>11</v>
      </c>
    </row>
    <row r="15877" spans="1:3" x14ac:dyDescent="0.3">
      <c r="A15877" s="425">
        <v>57516</v>
      </c>
      <c r="B15877" s="12">
        <v>171</v>
      </c>
      <c r="C15877" s="436">
        <v>44.000000000000092</v>
      </c>
    </row>
    <row r="15878" spans="1:3" x14ac:dyDescent="0.3">
      <c r="A15878" s="425">
        <v>57517</v>
      </c>
      <c r="B15878" s="12">
        <v>172</v>
      </c>
      <c r="C15878" s="436">
        <v>1.8</v>
      </c>
    </row>
    <row r="15879" spans="1:3" x14ac:dyDescent="0.3">
      <c r="A15879" s="425">
        <v>57518</v>
      </c>
      <c r="B15879" s="12">
        <v>173</v>
      </c>
      <c r="C15879" s="436">
        <v>0.2</v>
      </c>
    </row>
    <row r="15880" spans="1:3" x14ac:dyDescent="0.3">
      <c r="A15880" s="425">
        <v>57519</v>
      </c>
      <c r="B15880" s="12">
        <v>174</v>
      </c>
      <c r="C15880" s="436">
        <v>42.400000000000034</v>
      </c>
    </row>
    <row r="15881" spans="1:3" x14ac:dyDescent="0.3">
      <c r="A15881" s="425">
        <v>57520</v>
      </c>
      <c r="B15881" s="12">
        <v>175</v>
      </c>
      <c r="C15881" s="436">
        <v>0.2</v>
      </c>
    </row>
    <row r="15882" spans="1:3" x14ac:dyDescent="0.3">
      <c r="A15882" s="425">
        <v>57521</v>
      </c>
      <c r="B15882" s="12">
        <v>176</v>
      </c>
      <c r="C15882" s="436">
        <v>0</v>
      </c>
    </row>
    <row r="15883" spans="1:3" x14ac:dyDescent="0.3">
      <c r="A15883" s="425">
        <v>57522</v>
      </c>
      <c r="B15883" s="12">
        <v>177</v>
      </c>
      <c r="C15883" s="436">
        <v>0</v>
      </c>
    </row>
    <row r="15884" spans="1:3" x14ac:dyDescent="0.3">
      <c r="A15884" s="425">
        <v>57523</v>
      </c>
      <c r="B15884" s="12">
        <v>178</v>
      </c>
      <c r="C15884" s="436">
        <v>0.2</v>
      </c>
    </row>
    <row r="15885" spans="1:3" x14ac:dyDescent="0.3">
      <c r="A15885" s="425">
        <v>57524</v>
      </c>
      <c r="B15885" s="12">
        <v>179</v>
      </c>
      <c r="C15885" s="436">
        <v>8.2000000000000028</v>
      </c>
    </row>
    <row r="15886" spans="1:3" x14ac:dyDescent="0.3">
      <c r="A15886" s="425">
        <v>57525</v>
      </c>
      <c r="B15886" s="12">
        <v>180</v>
      </c>
      <c r="C15886" s="436">
        <v>11.199999999999998</v>
      </c>
    </row>
    <row r="15887" spans="1:3" x14ac:dyDescent="0.3">
      <c r="A15887" s="425">
        <v>57526</v>
      </c>
      <c r="B15887" s="12">
        <v>181</v>
      </c>
      <c r="C15887" s="436">
        <v>0</v>
      </c>
    </row>
    <row r="15888" spans="1:3" x14ac:dyDescent="0.3">
      <c r="A15888" s="425">
        <v>57527</v>
      </c>
      <c r="B15888" s="12">
        <v>182</v>
      </c>
      <c r="C15888" s="436">
        <v>4.0000000000000009</v>
      </c>
    </row>
    <row r="15889" spans="1:3" x14ac:dyDescent="0.3">
      <c r="A15889" s="425">
        <v>57528</v>
      </c>
      <c r="B15889" s="12">
        <v>183</v>
      </c>
      <c r="C15889" s="436">
        <v>0.8</v>
      </c>
    </row>
    <row r="15890" spans="1:3" x14ac:dyDescent="0.3">
      <c r="A15890" s="425">
        <v>57529</v>
      </c>
      <c r="B15890" s="12">
        <v>184</v>
      </c>
      <c r="C15890" s="436">
        <v>0</v>
      </c>
    </row>
    <row r="15891" spans="1:3" x14ac:dyDescent="0.3">
      <c r="A15891" s="425">
        <v>57530</v>
      </c>
      <c r="B15891" s="12">
        <v>185</v>
      </c>
      <c r="C15891" s="436">
        <v>1.7999999999999998</v>
      </c>
    </row>
    <row r="15892" spans="1:3" x14ac:dyDescent="0.3">
      <c r="A15892" s="425">
        <v>57531</v>
      </c>
      <c r="B15892" s="12">
        <v>186</v>
      </c>
      <c r="C15892" s="436">
        <v>0.2</v>
      </c>
    </row>
    <row r="15893" spans="1:3" x14ac:dyDescent="0.3">
      <c r="A15893" s="425">
        <v>57532</v>
      </c>
      <c r="B15893" s="12">
        <v>187</v>
      </c>
      <c r="C15893" s="436">
        <v>0</v>
      </c>
    </row>
    <row r="15894" spans="1:3" x14ac:dyDescent="0.3">
      <c r="A15894" s="425">
        <v>57533</v>
      </c>
      <c r="B15894" s="12">
        <v>188</v>
      </c>
      <c r="C15894" s="436">
        <v>0</v>
      </c>
    </row>
    <row r="15895" spans="1:3" x14ac:dyDescent="0.3">
      <c r="A15895" s="425">
        <v>57534</v>
      </c>
      <c r="B15895" s="12">
        <v>189</v>
      </c>
      <c r="C15895" s="436">
        <v>2.4000000000000004</v>
      </c>
    </row>
    <row r="15896" spans="1:3" x14ac:dyDescent="0.3">
      <c r="A15896" s="425">
        <v>57535</v>
      </c>
      <c r="B15896" s="12">
        <v>190</v>
      </c>
      <c r="C15896" s="436">
        <v>0</v>
      </c>
    </row>
    <row r="15897" spans="1:3" x14ac:dyDescent="0.3">
      <c r="A15897" s="425">
        <v>57536</v>
      </c>
      <c r="B15897" s="12">
        <v>191</v>
      </c>
      <c r="C15897" s="436">
        <v>1</v>
      </c>
    </row>
    <row r="15898" spans="1:3" x14ac:dyDescent="0.3">
      <c r="A15898" s="425">
        <v>57537</v>
      </c>
      <c r="B15898" s="12">
        <v>192</v>
      </c>
      <c r="C15898" s="436">
        <v>0.2</v>
      </c>
    </row>
    <row r="15899" spans="1:3" x14ac:dyDescent="0.3">
      <c r="A15899" s="425">
        <v>57538</v>
      </c>
      <c r="B15899" s="12">
        <v>193</v>
      </c>
      <c r="C15899" s="436">
        <v>0</v>
      </c>
    </row>
    <row r="15900" spans="1:3" x14ac:dyDescent="0.3">
      <c r="A15900" s="425">
        <v>57539</v>
      </c>
      <c r="B15900" s="12">
        <v>194</v>
      </c>
      <c r="C15900" s="436">
        <v>1.2</v>
      </c>
    </row>
    <row r="15901" spans="1:3" x14ac:dyDescent="0.3">
      <c r="A15901" s="425">
        <v>57540</v>
      </c>
      <c r="B15901" s="12">
        <v>195</v>
      </c>
      <c r="C15901" s="436">
        <v>0</v>
      </c>
    </row>
    <row r="15902" spans="1:3" x14ac:dyDescent="0.3">
      <c r="A15902" s="425">
        <v>57541</v>
      </c>
      <c r="B15902" s="12">
        <v>196</v>
      </c>
      <c r="C15902" s="436">
        <v>0</v>
      </c>
    </row>
    <row r="15903" spans="1:3" x14ac:dyDescent="0.3">
      <c r="A15903" s="425">
        <v>57542</v>
      </c>
      <c r="B15903" s="12">
        <v>197</v>
      </c>
      <c r="C15903" s="436">
        <v>0.2</v>
      </c>
    </row>
    <row r="15904" spans="1:3" x14ac:dyDescent="0.3">
      <c r="A15904" s="425">
        <v>57543</v>
      </c>
      <c r="B15904" s="12">
        <v>198</v>
      </c>
      <c r="C15904" s="436">
        <v>1.4</v>
      </c>
    </row>
    <row r="15905" spans="1:3" x14ac:dyDescent="0.3">
      <c r="A15905" s="425">
        <v>57544</v>
      </c>
      <c r="B15905" s="12">
        <v>199</v>
      </c>
      <c r="C15905" s="436">
        <v>2</v>
      </c>
    </row>
    <row r="15906" spans="1:3" x14ac:dyDescent="0.3">
      <c r="A15906" s="425">
        <v>57545</v>
      </c>
      <c r="B15906" s="12">
        <v>200</v>
      </c>
      <c r="C15906" s="436">
        <v>0</v>
      </c>
    </row>
    <row r="15907" spans="1:3" x14ac:dyDescent="0.3">
      <c r="A15907" s="425">
        <v>57546</v>
      </c>
      <c r="B15907" s="12">
        <v>201</v>
      </c>
      <c r="C15907" s="436">
        <v>0.4</v>
      </c>
    </row>
    <row r="15908" spans="1:3" x14ac:dyDescent="0.3">
      <c r="A15908" s="425">
        <v>57547</v>
      </c>
      <c r="B15908" s="12">
        <v>202</v>
      </c>
      <c r="C15908" s="436">
        <v>0</v>
      </c>
    </row>
    <row r="15909" spans="1:3" x14ac:dyDescent="0.3">
      <c r="A15909" s="425">
        <v>57548</v>
      </c>
      <c r="B15909" s="12">
        <v>203</v>
      </c>
      <c r="C15909" s="436">
        <v>0</v>
      </c>
    </row>
    <row r="15910" spans="1:3" x14ac:dyDescent="0.3">
      <c r="A15910" s="425">
        <v>57549</v>
      </c>
      <c r="B15910" s="12">
        <v>204</v>
      </c>
      <c r="C15910" s="436">
        <v>16.2</v>
      </c>
    </row>
    <row r="15911" spans="1:3" x14ac:dyDescent="0.3">
      <c r="A15911" s="425">
        <v>57550</v>
      </c>
      <c r="B15911" s="12">
        <v>205</v>
      </c>
      <c r="C15911" s="436">
        <v>0</v>
      </c>
    </row>
    <row r="15912" spans="1:3" x14ac:dyDescent="0.3">
      <c r="A15912" s="425">
        <v>57551</v>
      </c>
      <c r="B15912" s="12">
        <v>206</v>
      </c>
      <c r="C15912" s="436">
        <v>0.2</v>
      </c>
    </row>
    <row r="15913" spans="1:3" x14ac:dyDescent="0.3">
      <c r="A15913" s="425">
        <v>57552</v>
      </c>
      <c r="B15913" s="12">
        <v>207</v>
      </c>
      <c r="C15913" s="436">
        <v>9.6</v>
      </c>
    </row>
    <row r="15914" spans="1:3" x14ac:dyDescent="0.3">
      <c r="A15914" s="425">
        <v>57553</v>
      </c>
      <c r="B15914" s="12">
        <v>208</v>
      </c>
      <c r="C15914" s="436">
        <v>9.8000000000000007</v>
      </c>
    </row>
    <row r="15915" spans="1:3" x14ac:dyDescent="0.3">
      <c r="A15915" s="425">
        <v>57554</v>
      </c>
      <c r="B15915" s="12">
        <v>209</v>
      </c>
      <c r="C15915" s="436">
        <v>0.2</v>
      </c>
    </row>
    <row r="15916" spans="1:3" x14ac:dyDescent="0.3">
      <c r="A15916" s="425">
        <v>57555</v>
      </c>
      <c r="B15916" s="12">
        <v>210</v>
      </c>
      <c r="C15916" s="436">
        <v>67.400000000000006</v>
      </c>
    </row>
    <row r="15917" spans="1:3" x14ac:dyDescent="0.3">
      <c r="A15917" s="425">
        <v>57556</v>
      </c>
      <c r="B15917" s="12">
        <v>211</v>
      </c>
      <c r="C15917" s="436">
        <v>24.399999999999977</v>
      </c>
    </row>
    <row r="15918" spans="1:3" x14ac:dyDescent="0.3">
      <c r="A15918" s="425">
        <v>57557</v>
      </c>
      <c r="B15918" s="12">
        <v>212</v>
      </c>
      <c r="C15918" s="436">
        <v>0</v>
      </c>
    </row>
    <row r="15919" spans="1:3" x14ac:dyDescent="0.3">
      <c r="A15919" s="425">
        <v>57558</v>
      </c>
      <c r="B15919" s="12">
        <v>213</v>
      </c>
      <c r="C15919" s="436">
        <v>0</v>
      </c>
    </row>
    <row r="15920" spans="1:3" x14ac:dyDescent="0.3">
      <c r="A15920" s="425">
        <v>57559</v>
      </c>
      <c r="B15920" s="12">
        <v>214</v>
      </c>
      <c r="C15920" s="436">
        <v>0</v>
      </c>
    </row>
    <row r="15921" spans="1:3" x14ac:dyDescent="0.3">
      <c r="A15921" s="425">
        <v>57560</v>
      </c>
      <c r="B15921" s="12">
        <v>215</v>
      </c>
      <c r="C15921" s="436">
        <v>0</v>
      </c>
    </row>
    <row r="15922" spans="1:3" x14ac:dyDescent="0.3">
      <c r="A15922" s="425">
        <v>57561</v>
      </c>
      <c r="B15922" s="12">
        <v>216</v>
      </c>
      <c r="C15922" s="436">
        <v>2.1999999999999997</v>
      </c>
    </row>
    <row r="15923" spans="1:3" x14ac:dyDescent="0.3">
      <c r="A15923" s="425">
        <v>57562</v>
      </c>
      <c r="B15923" s="12">
        <v>217</v>
      </c>
      <c r="C15923" s="436">
        <v>0</v>
      </c>
    </row>
    <row r="15924" spans="1:3" x14ac:dyDescent="0.3">
      <c r="A15924" s="425">
        <v>57563</v>
      </c>
      <c r="B15924" s="12">
        <v>218</v>
      </c>
      <c r="C15924" s="436">
        <v>0</v>
      </c>
    </row>
    <row r="15925" spans="1:3" x14ac:dyDescent="0.3">
      <c r="A15925" s="425">
        <v>57564</v>
      </c>
      <c r="B15925" s="12">
        <v>219</v>
      </c>
      <c r="C15925" s="436">
        <v>0</v>
      </c>
    </row>
    <row r="15926" spans="1:3" x14ac:dyDescent="0.3">
      <c r="A15926" s="425">
        <v>57565</v>
      </c>
      <c r="B15926" s="12">
        <v>220</v>
      </c>
      <c r="C15926" s="436">
        <v>54.200000000000017</v>
      </c>
    </row>
    <row r="15927" spans="1:3" x14ac:dyDescent="0.3">
      <c r="A15927" s="425">
        <v>57566</v>
      </c>
      <c r="B15927" s="12">
        <v>221</v>
      </c>
      <c r="C15927" s="436">
        <v>2.4</v>
      </c>
    </row>
    <row r="15928" spans="1:3" x14ac:dyDescent="0.3">
      <c r="A15928" s="425">
        <v>57567</v>
      </c>
      <c r="B15928" s="12">
        <v>222</v>
      </c>
      <c r="C15928" s="436">
        <v>0</v>
      </c>
    </row>
    <row r="15929" spans="1:3" x14ac:dyDescent="0.3">
      <c r="A15929" s="425">
        <v>57568</v>
      </c>
      <c r="B15929" s="12">
        <v>223</v>
      </c>
      <c r="C15929" s="436">
        <v>0</v>
      </c>
    </row>
    <row r="15930" spans="1:3" x14ac:dyDescent="0.3">
      <c r="A15930" s="425">
        <v>57569</v>
      </c>
      <c r="B15930" s="12">
        <v>224</v>
      </c>
      <c r="C15930" s="436">
        <v>0.2</v>
      </c>
    </row>
    <row r="15931" spans="1:3" x14ac:dyDescent="0.3">
      <c r="A15931" s="425">
        <v>57570</v>
      </c>
      <c r="B15931" s="12">
        <v>225</v>
      </c>
      <c r="C15931" s="436">
        <v>29.999999999999993</v>
      </c>
    </row>
    <row r="15932" spans="1:3" x14ac:dyDescent="0.3">
      <c r="A15932" s="425">
        <v>57571</v>
      </c>
      <c r="B15932" s="12">
        <v>226</v>
      </c>
      <c r="C15932" s="436">
        <v>8.3999999999999986</v>
      </c>
    </row>
    <row r="15933" spans="1:3" x14ac:dyDescent="0.3">
      <c r="A15933" s="425">
        <v>57572</v>
      </c>
      <c r="B15933" s="12">
        <v>227</v>
      </c>
      <c r="C15933" s="436">
        <v>0.4</v>
      </c>
    </row>
    <row r="15934" spans="1:3" x14ac:dyDescent="0.3">
      <c r="A15934" s="425">
        <v>57573</v>
      </c>
      <c r="B15934" s="12">
        <v>228</v>
      </c>
      <c r="C15934" s="436">
        <v>0</v>
      </c>
    </row>
    <row r="15935" spans="1:3" x14ac:dyDescent="0.3">
      <c r="A15935" s="425">
        <v>57574</v>
      </c>
      <c r="B15935" s="12">
        <v>229</v>
      </c>
      <c r="C15935" s="436">
        <v>0</v>
      </c>
    </row>
    <row r="15936" spans="1:3" x14ac:dyDescent="0.3">
      <c r="A15936" s="425">
        <v>57575</v>
      </c>
      <c r="B15936" s="12">
        <v>230</v>
      </c>
      <c r="C15936" s="436">
        <v>3.4000000000000004</v>
      </c>
    </row>
    <row r="15937" spans="1:3" x14ac:dyDescent="0.3">
      <c r="A15937" s="425">
        <v>57576</v>
      </c>
      <c r="B15937" s="12">
        <v>231</v>
      </c>
      <c r="C15937" s="436">
        <v>25.599999999999998</v>
      </c>
    </row>
    <row r="15938" spans="1:3" x14ac:dyDescent="0.3">
      <c r="A15938" s="425">
        <v>57577</v>
      </c>
      <c r="B15938" s="12">
        <v>232</v>
      </c>
      <c r="C15938" s="436">
        <v>6.8000000000000007</v>
      </c>
    </row>
    <row r="15939" spans="1:3" x14ac:dyDescent="0.3">
      <c r="A15939" s="425">
        <v>57578</v>
      </c>
      <c r="B15939" s="12">
        <v>233</v>
      </c>
      <c r="C15939" s="436">
        <v>0</v>
      </c>
    </row>
    <row r="15940" spans="1:3" x14ac:dyDescent="0.3">
      <c r="A15940" s="425">
        <v>57579</v>
      </c>
      <c r="B15940" s="12">
        <v>234</v>
      </c>
      <c r="C15940" s="436">
        <v>1</v>
      </c>
    </row>
    <row r="15941" spans="1:3" x14ac:dyDescent="0.3">
      <c r="A15941" s="425">
        <v>57580</v>
      </c>
      <c r="B15941" s="12">
        <v>235</v>
      </c>
      <c r="C15941" s="436">
        <v>0.2</v>
      </c>
    </row>
    <row r="15942" spans="1:3" x14ac:dyDescent="0.3">
      <c r="A15942" s="425">
        <v>57581</v>
      </c>
      <c r="B15942" s="12">
        <v>236</v>
      </c>
      <c r="C15942" s="436">
        <v>0</v>
      </c>
    </row>
    <row r="15943" spans="1:3" x14ac:dyDescent="0.3">
      <c r="A15943" s="425">
        <v>57582</v>
      </c>
      <c r="B15943" s="12">
        <v>237</v>
      </c>
      <c r="C15943" s="436">
        <v>0</v>
      </c>
    </row>
    <row r="15944" spans="1:3" x14ac:dyDescent="0.3">
      <c r="A15944" s="425">
        <v>57583</v>
      </c>
      <c r="B15944" s="12">
        <v>238</v>
      </c>
      <c r="C15944" s="436">
        <v>0</v>
      </c>
    </row>
    <row r="15945" spans="1:3" x14ac:dyDescent="0.3">
      <c r="A15945" s="425">
        <v>57584</v>
      </c>
      <c r="B15945" s="12">
        <v>239</v>
      </c>
      <c r="C15945" s="436">
        <v>0.2</v>
      </c>
    </row>
    <row r="15946" spans="1:3" x14ac:dyDescent="0.3">
      <c r="A15946" s="425">
        <v>57585</v>
      </c>
      <c r="B15946" s="12">
        <v>240</v>
      </c>
      <c r="C15946" s="436">
        <v>0.2</v>
      </c>
    </row>
    <row r="15947" spans="1:3" x14ac:dyDescent="0.3">
      <c r="A15947" s="425">
        <v>57586</v>
      </c>
      <c r="B15947" s="12">
        <v>241</v>
      </c>
      <c r="C15947" s="436">
        <v>0</v>
      </c>
    </row>
    <row r="15948" spans="1:3" x14ac:dyDescent="0.3">
      <c r="A15948" s="425">
        <v>57587</v>
      </c>
      <c r="B15948" s="12">
        <v>242</v>
      </c>
      <c r="C15948" s="436">
        <v>0</v>
      </c>
    </row>
    <row r="15949" spans="1:3" x14ac:dyDescent="0.3">
      <c r="A15949" s="425">
        <v>57588</v>
      </c>
      <c r="B15949" s="12">
        <v>243</v>
      </c>
      <c r="C15949" s="436">
        <v>0</v>
      </c>
    </row>
    <row r="15950" spans="1:3" x14ac:dyDescent="0.3">
      <c r="A15950" s="425">
        <v>57589</v>
      </c>
      <c r="B15950" s="12">
        <v>244</v>
      </c>
      <c r="C15950" s="436">
        <v>0</v>
      </c>
    </row>
    <row r="15951" spans="1:3" x14ac:dyDescent="0.3">
      <c r="A15951" s="425">
        <v>57590</v>
      </c>
      <c r="B15951" s="12">
        <v>245</v>
      </c>
      <c r="C15951" s="436">
        <v>20.799999999999997</v>
      </c>
    </row>
    <row r="15952" spans="1:3" x14ac:dyDescent="0.3">
      <c r="A15952" s="425">
        <v>57591</v>
      </c>
      <c r="B15952" s="12">
        <v>246</v>
      </c>
      <c r="C15952" s="436">
        <v>0</v>
      </c>
    </row>
    <row r="15953" spans="1:3" x14ac:dyDescent="0.3">
      <c r="A15953" s="425">
        <v>57592</v>
      </c>
      <c r="B15953" s="12">
        <v>247</v>
      </c>
      <c r="C15953" s="436">
        <v>0</v>
      </c>
    </row>
    <row r="15954" spans="1:3" x14ac:dyDescent="0.3">
      <c r="A15954" s="425">
        <v>57593</v>
      </c>
      <c r="B15954" s="12">
        <v>248</v>
      </c>
      <c r="C15954" s="436">
        <v>0</v>
      </c>
    </row>
    <row r="15955" spans="1:3" x14ac:dyDescent="0.3">
      <c r="A15955" s="425">
        <v>57594</v>
      </c>
      <c r="B15955" s="12">
        <v>249</v>
      </c>
      <c r="C15955" s="436">
        <v>0</v>
      </c>
    </row>
    <row r="15956" spans="1:3" x14ac:dyDescent="0.3">
      <c r="A15956" s="425">
        <v>57595</v>
      </c>
      <c r="B15956" s="12">
        <v>250</v>
      </c>
      <c r="C15956" s="436">
        <v>7.4</v>
      </c>
    </row>
    <row r="15957" spans="1:3" x14ac:dyDescent="0.3">
      <c r="A15957" s="425">
        <v>57596</v>
      </c>
      <c r="B15957" s="12">
        <v>251</v>
      </c>
      <c r="C15957" s="436">
        <v>12.999999999999998</v>
      </c>
    </row>
    <row r="15958" spans="1:3" x14ac:dyDescent="0.3">
      <c r="A15958" s="425">
        <v>57597</v>
      </c>
      <c r="B15958" s="12">
        <v>252</v>
      </c>
      <c r="C15958" s="436">
        <v>0</v>
      </c>
    </row>
    <row r="15959" spans="1:3" x14ac:dyDescent="0.3">
      <c r="A15959" s="425">
        <v>57598</v>
      </c>
      <c r="B15959" s="12">
        <v>253</v>
      </c>
      <c r="C15959" s="436">
        <v>0</v>
      </c>
    </row>
    <row r="15960" spans="1:3" x14ac:dyDescent="0.3">
      <c r="A15960" s="425">
        <v>57599</v>
      </c>
      <c r="B15960" s="12">
        <v>254</v>
      </c>
      <c r="C15960" s="436">
        <v>0</v>
      </c>
    </row>
    <row r="15961" spans="1:3" x14ac:dyDescent="0.3">
      <c r="A15961" s="425">
        <v>57600</v>
      </c>
      <c r="B15961" s="12">
        <v>255</v>
      </c>
      <c r="C15961" s="436">
        <v>9.6</v>
      </c>
    </row>
    <row r="15962" spans="1:3" x14ac:dyDescent="0.3">
      <c r="A15962" s="425">
        <v>57601</v>
      </c>
      <c r="B15962" s="12">
        <v>256</v>
      </c>
      <c r="C15962" s="436">
        <v>2.6000000000000005</v>
      </c>
    </row>
    <row r="15963" spans="1:3" x14ac:dyDescent="0.3">
      <c r="A15963" s="425">
        <v>57602</v>
      </c>
      <c r="B15963" s="12">
        <v>257</v>
      </c>
      <c r="C15963" s="436">
        <v>0</v>
      </c>
    </row>
    <row r="15964" spans="1:3" x14ac:dyDescent="0.3">
      <c r="A15964" s="425">
        <v>57603</v>
      </c>
      <c r="B15964" s="12">
        <v>258</v>
      </c>
      <c r="C15964" s="436">
        <v>0</v>
      </c>
    </row>
    <row r="15965" spans="1:3" x14ac:dyDescent="0.3">
      <c r="A15965" s="425">
        <v>57604</v>
      </c>
      <c r="B15965" s="12">
        <v>259</v>
      </c>
      <c r="C15965" s="436">
        <v>0</v>
      </c>
    </row>
    <row r="15966" spans="1:3" x14ac:dyDescent="0.3">
      <c r="A15966" s="425">
        <v>57605</v>
      </c>
      <c r="B15966" s="12">
        <v>260</v>
      </c>
      <c r="C15966" s="436">
        <v>0</v>
      </c>
    </row>
    <row r="15967" spans="1:3" x14ac:dyDescent="0.3">
      <c r="A15967" s="425">
        <v>57606</v>
      </c>
      <c r="B15967" s="12">
        <v>261</v>
      </c>
      <c r="C15967" s="436">
        <v>0</v>
      </c>
    </row>
    <row r="15968" spans="1:3" x14ac:dyDescent="0.3">
      <c r="A15968" s="425">
        <v>57607</v>
      </c>
      <c r="B15968" s="12">
        <v>262</v>
      </c>
      <c r="C15968" s="436">
        <v>0</v>
      </c>
    </row>
    <row r="15969" spans="1:3" x14ac:dyDescent="0.3">
      <c r="A15969" s="425">
        <v>57608</v>
      </c>
      <c r="B15969" s="12">
        <v>263</v>
      </c>
      <c r="C15969" s="436">
        <v>0</v>
      </c>
    </row>
    <row r="15970" spans="1:3" x14ac:dyDescent="0.3">
      <c r="A15970" s="425">
        <v>57609</v>
      </c>
      <c r="B15970" s="12">
        <v>264</v>
      </c>
      <c r="C15970" s="436">
        <v>0</v>
      </c>
    </row>
    <row r="15971" spans="1:3" x14ac:dyDescent="0.3">
      <c r="A15971" s="425">
        <v>57610</v>
      </c>
      <c r="B15971" s="12">
        <v>265</v>
      </c>
      <c r="C15971" s="435">
        <v>0</v>
      </c>
    </row>
    <row r="15972" spans="1:3" x14ac:dyDescent="0.3">
      <c r="A15972" s="425">
        <v>57611</v>
      </c>
      <c r="B15972" s="12">
        <v>266</v>
      </c>
      <c r="C15972" s="435">
        <v>0</v>
      </c>
    </row>
    <row r="15973" spans="1:3" x14ac:dyDescent="0.3">
      <c r="A15973" s="425">
        <v>57612</v>
      </c>
      <c r="B15973" s="12">
        <v>267</v>
      </c>
      <c r="C15973" s="435">
        <v>0</v>
      </c>
    </row>
    <row r="15974" spans="1:3" x14ac:dyDescent="0.3">
      <c r="A15974" s="425">
        <v>57613</v>
      </c>
      <c r="B15974" s="12">
        <v>268</v>
      </c>
      <c r="C15974" s="435">
        <v>1.5999999999999999</v>
      </c>
    </row>
    <row r="15975" spans="1:3" x14ac:dyDescent="0.3">
      <c r="A15975" s="425">
        <v>57614</v>
      </c>
      <c r="B15975" s="12">
        <v>269</v>
      </c>
      <c r="C15975" s="435">
        <v>9.8000000000000007</v>
      </c>
    </row>
    <row r="15976" spans="1:3" x14ac:dyDescent="0.3">
      <c r="A15976" s="425">
        <v>57615</v>
      </c>
      <c r="B15976" s="12">
        <v>270</v>
      </c>
      <c r="C15976" s="435">
        <v>1.5999999999999999</v>
      </c>
    </row>
    <row r="15977" spans="1:3" x14ac:dyDescent="0.3">
      <c r="A15977" s="425">
        <v>57616</v>
      </c>
      <c r="B15977" s="12">
        <v>271</v>
      </c>
      <c r="C15977" s="435">
        <v>42</v>
      </c>
    </row>
    <row r="15978" spans="1:3" x14ac:dyDescent="0.3">
      <c r="A15978" s="425">
        <v>57617</v>
      </c>
      <c r="B15978" s="12">
        <v>272</v>
      </c>
      <c r="C15978" s="435">
        <v>19</v>
      </c>
    </row>
    <row r="15979" spans="1:3" x14ac:dyDescent="0.3">
      <c r="A15979" s="425">
        <v>57618</v>
      </c>
      <c r="B15979" s="12">
        <v>273</v>
      </c>
      <c r="C15979" s="435">
        <v>0.60000000000000009</v>
      </c>
    </row>
    <row r="15980" spans="1:3" x14ac:dyDescent="0.3">
      <c r="A15980" s="425">
        <v>57619</v>
      </c>
      <c r="B15980" s="12">
        <v>274</v>
      </c>
      <c r="C15980" s="435">
        <v>0</v>
      </c>
    </row>
    <row r="15981" spans="1:3" x14ac:dyDescent="0.3">
      <c r="A15981" s="425">
        <v>57620</v>
      </c>
      <c r="B15981" s="12">
        <v>275</v>
      </c>
      <c r="C15981" s="435">
        <v>4.8000000000000007</v>
      </c>
    </row>
    <row r="15982" spans="1:3" x14ac:dyDescent="0.3">
      <c r="A15982" s="425">
        <v>57621</v>
      </c>
      <c r="B15982" s="12">
        <v>276</v>
      </c>
      <c r="C15982" s="435">
        <v>13</v>
      </c>
    </row>
    <row r="15983" spans="1:3" x14ac:dyDescent="0.3">
      <c r="A15983" s="425">
        <v>57622</v>
      </c>
      <c r="B15983" s="12">
        <v>277</v>
      </c>
      <c r="C15983" s="435">
        <v>0.2</v>
      </c>
    </row>
    <row r="15984" spans="1:3" x14ac:dyDescent="0.3">
      <c r="A15984" s="425">
        <v>57623</v>
      </c>
      <c r="B15984" s="12">
        <v>278</v>
      </c>
      <c r="C15984" s="435">
        <v>12.599999999999998</v>
      </c>
    </row>
    <row r="15985" spans="1:3" x14ac:dyDescent="0.3">
      <c r="A15985" s="425">
        <v>57624</v>
      </c>
      <c r="B15985" s="12">
        <v>279</v>
      </c>
      <c r="C15985" s="435">
        <v>7.0000000000000009</v>
      </c>
    </row>
    <row r="15986" spans="1:3" x14ac:dyDescent="0.3">
      <c r="A15986" s="425">
        <v>57625</v>
      </c>
      <c r="B15986" s="12">
        <v>280</v>
      </c>
      <c r="C15986" s="435">
        <v>1</v>
      </c>
    </row>
    <row r="15987" spans="1:3" x14ac:dyDescent="0.3">
      <c r="A15987" s="425">
        <v>57626</v>
      </c>
      <c r="B15987" s="12">
        <v>281</v>
      </c>
      <c r="C15987" s="435">
        <v>19.8</v>
      </c>
    </row>
    <row r="15988" spans="1:3" x14ac:dyDescent="0.3">
      <c r="A15988" s="425">
        <v>57627</v>
      </c>
      <c r="B15988" s="12">
        <v>282</v>
      </c>
      <c r="C15988" s="435">
        <v>44.6</v>
      </c>
    </row>
    <row r="15989" spans="1:3" x14ac:dyDescent="0.3">
      <c r="A15989" s="425">
        <v>57628</v>
      </c>
      <c r="B15989" s="12">
        <v>283</v>
      </c>
      <c r="C15989" s="435">
        <v>0</v>
      </c>
    </row>
    <row r="15990" spans="1:3" x14ac:dyDescent="0.3">
      <c r="A15990" s="425">
        <v>57629</v>
      </c>
      <c r="B15990" s="12">
        <v>284</v>
      </c>
      <c r="C15990" s="435">
        <v>0</v>
      </c>
    </row>
    <row r="15991" spans="1:3" x14ac:dyDescent="0.3">
      <c r="A15991" s="425">
        <v>57630</v>
      </c>
      <c r="B15991" s="12">
        <v>285</v>
      </c>
      <c r="C15991" s="435">
        <v>0</v>
      </c>
    </row>
    <row r="15992" spans="1:3" x14ac:dyDescent="0.3">
      <c r="A15992" s="425">
        <v>57631</v>
      </c>
      <c r="B15992" s="12">
        <v>286</v>
      </c>
      <c r="C15992" s="435">
        <v>24.400000000000002</v>
      </c>
    </row>
    <row r="15993" spans="1:3" x14ac:dyDescent="0.3">
      <c r="A15993" s="425">
        <v>57632</v>
      </c>
      <c r="B15993" s="12">
        <v>287</v>
      </c>
      <c r="C15993" s="435">
        <v>0</v>
      </c>
    </row>
    <row r="15994" spans="1:3" x14ac:dyDescent="0.3">
      <c r="A15994" s="425">
        <v>57633</v>
      </c>
      <c r="B15994" s="12">
        <v>288</v>
      </c>
      <c r="C15994" s="435">
        <v>18.8</v>
      </c>
    </row>
    <row r="15995" spans="1:3" x14ac:dyDescent="0.3">
      <c r="A15995" s="425">
        <v>57634</v>
      </c>
      <c r="B15995" s="12">
        <v>289</v>
      </c>
      <c r="C15995" s="435">
        <v>0</v>
      </c>
    </row>
    <row r="15996" spans="1:3" x14ac:dyDescent="0.3">
      <c r="A15996" s="425">
        <v>57635</v>
      </c>
      <c r="B15996" s="12">
        <v>290</v>
      </c>
      <c r="C15996" s="435">
        <v>3</v>
      </c>
    </row>
    <row r="15997" spans="1:3" x14ac:dyDescent="0.3">
      <c r="A15997" s="425">
        <v>57636</v>
      </c>
      <c r="B15997" s="12">
        <v>291</v>
      </c>
      <c r="C15997" s="435">
        <v>0</v>
      </c>
    </row>
    <row r="15998" spans="1:3" x14ac:dyDescent="0.3">
      <c r="A15998" s="425">
        <v>57637</v>
      </c>
      <c r="B15998" s="12">
        <v>292</v>
      </c>
      <c r="C15998" s="435">
        <v>0</v>
      </c>
    </row>
    <row r="15999" spans="1:3" x14ac:dyDescent="0.3">
      <c r="A15999" s="425">
        <v>57638</v>
      </c>
      <c r="B15999" s="12">
        <v>293</v>
      </c>
      <c r="C15999" s="435">
        <v>2.8</v>
      </c>
    </row>
    <row r="16000" spans="1:3" x14ac:dyDescent="0.3">
      <c r="A16000" s="425">
        <v>57639</v>
      </c>
      <c r="B16000" s="12">
        <v>294</v>
      </c>
      <c r="C16000" s="435">
        <v>0</v>
      </c>
    </row>
    <row r="16001" spans="1:3" x14ac:dyDescent="0.3">
      <c r="A16001" s="425">
        <v>57640</v>
      </c>
      <c r="B16001" s="12">
        <v>295</v>
      </c>
      <c r="C16001" s="435">
        <v>0</v>
      </c>
    </row>
    <row r="16002" spans="1:3" x14ac:dyDescent="0.3">
      <c r="A16002" s="425">
        <v>57641</v>
      </c>
      <c r="B16002" s="12">
        <v>296</v>
      </c>
      <c r="C16002" s="435">
        <v>0</v>
      </c>
    </row>
    <row r="16003" spans="1:3" x14ac:dyDescent="0.3">
      <c r="A16003" s="425">
        <v>57642</v>
      </c>
      <c r="B16003" s="12">
        <v>297</v>
      </c>
      <c r="C16003" s="435">
        <v>0</v>
      </c>
    </row>
    <row r="16004" spans="1:3" x14ac:dyDescent="0.3">
      <c r="A16004" s="425">
        <v>57643</v>
      </c>
      <c r="B16004" s="12">
        <v>298</v>
      </c>
      <c r="C16004" s="435">
        <v>0</v>
      </c>
    </row>
    <row r="16005" spans="1:3" x14ac:dyDescent="0.3">
      <c r="A16005" s="425">
        <v>57644</v>
      </c>
      <c r="B16005" s="12">
        <v>299</v>
      </c>
      <c r="C16005" s="435">
        <v>0.2</v>
      </c>
    </row>
    <row r="16006" spans="1:3" x14ac:dyDescent="0.3">
      <c r="A16006" s="425">
        <v>57645</v>
      </c>
      <c r="B16006" s="12">
        <v>300</v>
      </c>
      <c r="C16006" s="435">
        <v>1.2</v>
      </c>
    </row>
    <row r="16007" spans="1:3" x14ac:dyDescent="0.3">
      <c r="A16007" s="425">
        <v>57646</v>
      </c>
      <c r="B16007" s="12">
        <v>301</v>
      </c>
      <c r="C16007" s="435">
        <v>0</v>
      </c>
    </row>
    <row r="16008" spans="1:3" x14ac:dyDescent="0.3">
      <c r="A16008" s="425">
        <v>57647</v>
      </c>
      <c r="B16008" s="12">
        <v>302</v>
      </c>
      <c r="C16008" s="435">
        <v>0</v>
      </c>
    </row>
    <row r="16009" spans="1:3" x14ac:dyDescent="0.3">
      <c r="A16009" s="425">
        <v>57648</v>
      </c>
      <c r="B16009" s="12">
        <v>303</v>
      </c>
      <c r="C16009" s="435">
        <v>0</v>
      </c>
    </row>
    <row r="16010" spans="1:3" x14ac:dyDescent="0.3">
      <c r="A16010" s="425">
        <v>57649</v>
      </c>
      <c r="B16010" s="12">
        <v>304</v>
      </c>
      <c r="C16010" s="435">
        <v>4.6000000000000005</v>
      </c>
    </row>
    <row r="16011" spans="1:3" x14ac:dyDescent="0.3">
      <c r="A16011" s="425">
        <v>57650</v>
      </c>
      <c r="B16011" s="12">
        <v>305</v>
      </c>
      <c r="C16011" s="435">
        <v>1.2</v>
      </c>
    </row>
    <row r="16012" spans="1:3" x14ac:dyDescent="0.3">
      <c r="A16012" s="425">
        <v>57651</v>
      </c>
      <c r="B16012" s="12">
        <v>306</v>
      </c>
      <c r="C16012" s="435">
        <v>0</v>
      </c>
    </row>
    <row r="16013" spans="1:3" x14ac:dyDescent="0.3">
      <c r="A16013" s="425">
        <v>57652</v>
      </c>
      <c r="B16013" s="12">
        <v>307</v>
      </c>
      <c r="C16013" s="435">
        <v>2</v>
      </c>
    </row>
    <row r="16014" spans="1:3" x14ac:dyDescent="0.3">
      <c r="A16014" s="425">
        <v>57653</v>
      </c>
      <c r="B16014" s="12">
        <v>308</v>
      </c>
      <c r="C16014" s="435">
        <v>0</v>
      </c>
    </row>
    <row r="16015" spans="1:3" x14ac:dyDescent="0.3">
      <c r="A16015" s="425">
        <v>57654</v>
      </c>
      <c r="B16015" s="12">
        <v>309</v>
      </c>
      <c r="C16015" s="435">
        <v>0</v>
      </c>
    </row>
    <row r="16016" spans="1:3" x14ac:dyDescent="0.3">
      <c r="A16016" s="425">
        <v>57655</v>
      </c>
      <c r="B16016" s="12">
        <v>310</v>
      </c>
      <c r="C16016" s="435">
        <v>0.2</v>
      </c>
    </row>
    <row r="16017" spans="1:3" x14ac:dyDescent="0.3">
      <c r="A16017" s="425">
        <v>57656</v>
      </c>
      <c r="B16017" s="12">
        <v>311</v>
      </c>
      <c r="C16017" s="435">
        <v>3.2000000000000006</v>
      </c>
    </row>
    <row r="16018" spans="1:3" x14ac:dyDescent="0.3">
      <c r="A16018" s="425">
        <v>57657</v>
      </c>
      <c r="B16018" s="12">
        <v>312</v>
      </c>
      <c r="C16018" s="435">
        <v>0</v>
      </c>
    </row>
    <row r="16019" spans="1:3" x14ac:dyDescent="0.3">
      <c r="A16019" s="425">
        <v>57658</v>
      </c>
      <c r="B16019" s="12">
        <v>313</v>
      </c>
      <c r="C16019" s="435">
        <v>11.799999999999997</v>
      </c>
    </row>
    <row r="16020" spans="1:3" x14ac:dyDescent="0.3">
      <c r="A16020" s="425">
        <v>57659</v>
      </c>
      <c r="B16020" s="12">
        <v>314</v>
      </c>
      <c r="C16020" s="435">
        <v>9.9999999999999982</v>
      </c>
    </row>
    <row r="16021" spans="1:3" x14ac:dyDescent="0.3">
      <c r="A16021" s="425">
        <v>57660</v>
      </c>
      <c r="B16021" s="12">
        <v>315</v>
      </c>
      <c r="C16021" s="435">
        <v>0.4</v>
      </c>
    </row>
    <row r="16022" spans="1:3" x14ac:dyDescent="0.3">
      <c r="A16022" s="425">
        <v>57661</v>
      </c>
      <c r="B16022" s="12">
        <v>316</v>
      </c>
      <c r="C16022" s="435">
        <v>0.2</v>
      </c>
    </row>
    <row r="16023" spans="1:3" x14ac:dyDescent="0.3">
      <c r="A16023" s="425">
        <v>57662</v>
      </c>
      <c r="B16023" s="12">
        <v>317</v>
      </c>
      <c r="C16023" s="435">
        <v>0</v>
      </c>
    </row>
    <row r="16024" spans="1:3" x14ac:dyDescent="0.3">
      <c r="A16024" s="425">
        <v>57663</v>
      </c>
      <c r="B16024" s="12">
        <v>318</v>
      </c>
      <c r="C16024" s="435">
        <v>0</v>
      </c>
    </row>
    <row r="16025" spans="1:3" x14ac:dyDescent="0.3">
      <c r="A16025" s="425">
        <v>57664</v>
      </c>
      <c r="B16025" s="12">
        <v>319</v>
      </c>
      <c r="C16025" s="435">
        <v>0</v>
      </c>
    </row>
    <row r="16026" spans="1:3" x14ac:dyDescent="0.3">
      <c r="A16026" s="425">
        <v>57665</v>
      </c>
      <c r="B16026" s="12">
        <v>320</v>
      </c>
      <c r="C16026" s="435">
        <v>0</v>
      </c>
    </row>
    <row r="16027" spans="1:3" x14ac:dyDescent="0.3">
      <c r="A16027" s="425">
        <v>57666</v>
      </c>
      <c r="B16027" s="12">
        <v>321</v>
      </c>
      <c r="C16027" s="435">
        <v>0</v>
      </c>
    </row>
    <row r="16028" spans="1:3" x14ac:dyDescent="0.3">
      <c r="A16028" s="425">
        <v>57667</v>
      </c>
      <c r="B16028" s="12">
        <v>322</v>
      </c>
      <c r="C16028" s="435">
        <v>0</v>
      </c>
    </row>
    <row r="16029" spans="1:3" x14ac:dyDescent="0.3">
      <c r="A16029" s="425">
        <v>57668</v>
      </c>
      <c r="B16029" s="12">
        <v>323</v>
      </c>
      <c r="C16029" s="435">
        <v>2</v>
      </c>
    </row>
    <row r="16030" spans="1:3" x14ac:dyDescent="0.3">
      <c r="A16030" s="425">
        <v>57669</v>
      </c>
      <c r="B16030" s="12">
        <v>324</v>
      </c>
      <c r="C16030" s="435">
        <v>0</v>
      </c>
    </row>
    <row r="16031" spans="1:3" x14ac:dyDescent="0.3">
      <c r="A16031" s="425">
        <v>57670</v>
      </c>
      <c r="B16031" s="12">
        <v>325</v>
      </c>
      <c r="C16031" s="435">
        <v>0</v>
      </c>
    </row>
    <row r="16032" spans="1:3" x14ac:dyDescent="0.3">
      <c r="A16032" s="425">
        <v>57671</v>
      </c>
      <c r="B16032" s="12">
        <v>326</v>
      </c>
      <c r="C16032" s="435">
        <v>0</v>
      </c>
    </row>
    <row r="16033" spans="1:3" x14ac:dyDescent="0.3">
      <c r="A16033" s="425">
        <v>57672</v>
      </c>
      <c r="B16033" s="12">
        <v>327</v>
      </c>
      <c r="C16033" s="435">
        <v>0</v>
      </c>
    </row>
    <row r="16034" spans="1:3" x14ac:dyDescent="0.3">
      <c r="A16034" s="425">
        <v>57673</v>
      </c>
      <c r="B16034" s="12">
        <v>328</v>
      </c>
      <c r="C16034" s="435">
        <v>0</v>
      </c>
    </row>
    <row r="16035" spans="1:3" x14ac:dyDescent="0.3">
      <c r="A16035" s="425">
        <v>57674</v>
      </c>
      <c r="B16035" s="12">
        <v>329</v>
      </c>
      <c r="C16035" s="435">
        <v>0</v>
      </c>
    </row>
    <row r="16036" spans="1:3" x14ac:dyDescent="0.3">
      <c r="A16036" s="425">
        <v>57675</v>
      </c>
      <c r="B16036" s="12">
        <v>330</v>
      </c>
      <c r="C16036" s="435">
        <v>0</v>
      </c>
    </row>
    <row r="16037" spans="1:3" x14ac:dyDescent="0.3">
      <c r="A16037" s="425">
        <v>57676</v>
      </c>
      <c r="B16037" s="12">
        <v>331</v>
      </c>
      <c r="C16037" s="435">
        <v>0</v>
      </c>
    </row>
    <row r="16038" spans="1:3" x14ac:dyDescent="0.3">
      <c r="A16038" s="425">
        <v>57677</v>
      </c>
      <c r="B16038" s="12">
        <v>332</v>
      </c>
      <c r="C16038" s="435">
        <v>0.2</v>
      </c>
    </row>
    <row r="16039" spans="1:3" x14ac:dyDescent="0.3">
      <c r="A16039" s="425">
        <v>57678</v>
      </c>
      <c r="B16039" s="12">
        <v>333</v>
      </c>
      <c r="C16039" s="435">
        <v>0</v>
      </c>
    </row>
    <row r="16040" spans="1:3" x14ac:dyDescent="0.3">
      <c r="A16040" s="425">
        <v>57679</v>
      </c>
      <c r="B16040" s="12">
        <v>334</v>
      </c>
      <c r="C16040" s="435">
        <v>0</v>
      </c>
    </row>
    <row r="16041" spans="1:3" x14ac:dyDescent="0.3">
      <c r="A16041" s="425">
        <v>57680</v>
      </c>
      <c r="B16041" s="12">
        <v>335</v>
      </c>
      <c r="C16041" s="435">
        <v>0</v>
      </c>
    </row>
    <row r="16042" spans="1:3" x14ac:dyDescent="0.3">
      <c r="A16042" s="425">
        <v>57681</v>
      </c>
      <c r="B16042" s="12">
        <v>336</v>
      </c>
      <c r="C16042" s="435">
        <v>0</v>
      </c>
    </row>
    <row r="16043" spans="1:3" x14ac:dyDescent="0.3">
      <c r="A16043" s="425">
        <v>57682</v>
      </c>
      <c r="B16043" s="12">
        <v>337</v>
      </c>
      <c r="C16043" s="435">
        <v>6.8</v>
      </c>
    </row>
    <row r="16044" spans="1:3" x14ac:dyDescent="0.3">
      <c r="A16044" s="425">
        <v>57683</v>
      </c>
      <c r="B16044" s="12">
        <v>338</v>
      </c>
      <c r="C16044" s="435">
        <v>0</v>
      </c>
    </row>
    <row r="16045" spans="1:3" x14ac:dyDescent="0.3">
      <c r="A16045" s="425">
        <v>57684</v>
      </c>
      <c r="B16045" s="12">
        <v>339</v>
      </c>
      <c r="C16045" s="435">
        <v>0</v>
      </c>
    </row>
    <row r="16046" spans="1:3" x14ac:dyDescent="0.3">
      <c r="A16046" s="425">
        <v>57685</v>
      </c>
      <c r="B16046" s="12">
        <v>340</v>
      </c>
      <c r="C16046" s="435">
        <v>0</v>
      </c>
    </row>
    <row r="16047" spans="1:3" x14ac:dyDescent="0.3">
      <c r="A16047" s="425">
        <v>57686</v>
      </c>
      <c r="B16047" s="12">
        <v>341</v>
      </c>
      <c r="C16047" s="435">
        <v>0</v>
      </c>
    </row>
    <row r="16048" spans="1:3" x14ac:dyDescent="0.3">
      <c r="A16048" s="425">
        <v>57687</v>
      </c>
      <c r="B16048" s="12">
        <v>342</v>
      </c>
      <c r="C16048" s="435">
        <v>1.5999999999999999</v>
      </c>
    </row>
    <row r="16049" spans="1:3" x14ac:dyDescent="0.3">
      <c r="A16049" s="425">
        <v>57688</v>
      </c>
      <c r="B16049" s="12">
        <v>343</v>
      </c>
      <c r="C16049" s="435">
        <v>0</v>
      </c>
    </row>
    <row r="16050" spans="1:3" x14ac:dyDescent="0.3">
      <c r="A16050" s="425">
        <v>57689</v>
      </c>
      <c r="B16050" s="12">
        <v>344</v>
      </c>
      <c r="C16050" s="435">
        <v>0</v>
      </c>
    </row>
    <row r="16051" spans="1:3" x14ac:dyDescent="0.3">
      <c r="A16051" s="425">
        <v>57690</v>
      </c>
      <c r="B16051" s="12">
        <v>345</v>
      </c>
      <c r="C16051" s="435">
        <v>0</v>
      </c>
    </row>
    <row r="16052" spans="1:3" x14ac:dyDescent="0.3">
      <c r="A16052" s="425">
        <v>57691</v>
      </c>
      <c r="B16052" s="12">
        <v>346</v>
      </c>
      <c r="C16052" s="435">
        <v>2.2000000000000002</v>
      </c>
    </row>
    <row r="16053" spans="1:3" x14ac:dyDescent="0.3">
      <c r="A16053" s="425">
        <v>57692</v>
      </c>
      <c r="B16053" s="12">
        <v>347</v>
      </c>
      <c r="C16053" s="435">
        <v>13.799999999999999</v>
      </c>
    </row>
    <row r="16054" spans="1:3" x14ac:dyDescent="0.3">
      <c r="A16054" s="425">
        <v>57693</v>
      </c>
      <c r="B16054" s="12">
        <v>348</v>
      </c>
      <c r="C16054" s="435">
        <v>2.8</v>
      </c>
    </row>
    <row r="16055" spans="1:3" x14ac:dyDescent="0.3">
      <c r="A16055" s="425">
        <v>57694</v>
      </c>
      <c r="B16055" s="12">
        <v>349</v>
      </c>
      <c r="C16055" s="435">
        <v>1.6</v>
      </c>
    </row>
    <row r="16056" spans="1:3" x14ac:dyDescent="0.3">
      <c r="A16056" s="425">
        <v>57695</v>
      </c>
      <c r="B16056" s="12">
        <v>350</v>
      </c>
      <c r="C16056" s="435">
        <v>8.6</v>
      </c>
    </row>
    <row r="16057" spans="1:3" x14ac:dyDescent="0.3">
      <c r="A16057" s="425">
        <v>57696</v>
      </c>
      <c r="B16057" s="12">
        <v>351</v>
      </c>
      <c r="C16057" s="435">
        <v>2.2000000000000002</v>
      </c>
    </row>
    <row r="16058" spans="1:3" x14ac:dyDescent="0.3">
      <c r="A16058" s="425">
        <v>57697</v>
      </c>
      <c r="B16058" s="12">
        <v>352</v>
      </c>
      <c r="C16058" s="435">
        <v>0</v>
      </c>
    </row>
    <row r="16059" spans="1:3" x14ac:dyDescent="0.3">
      <c r="A16059" s="425">
        <v>57698</v>
      </c>
      <c r="B16059" s="12">
        <v>353</v>
      </c>
      <c r="C16059" s="435">
        <v>0</v>
      </c>
    </row>
    <row r="16060" spans="1:3" x14ac:dyDescent="0.3">
      <c r="A16060" s="425">
        <v>57699</v>
      </c>
      <c r="B16060" s="12">
        <v>354</v>
      </c>
      <c r="C16060" s="435">
        <v>0</v>
      </c>
    </row>
    <row r="16061" spans="1:3" x14ac:dyDescent="0.3">
      <c r="A16061" s="425">
        <v>57700</v>
      </c>
      <c r="B16061" s="12">
        <v>355</v>
      </c>
      <c r="C16061" s="435">
        <v>0</v>
      </c>
    </row>
    <row r="16062" spans="1:3" x14ac:dyDescent="0.3">
      <c r="A16062" s="425">
        <v>57701</v>
      </c>
      <c r="B16062" s="12">
        <v>356</v>
      </c>
      <c r="C16062" s="435">
        <v>2.1999999999999997</v>
      </c>
    </row>
    <row r="16063" spans="1:3" x14ac:dyDescent="0.3">
      <c r="A16063" s="425">
        <v>57702</v>
      </c>
      <c r="B16063" s="12">
        <v>357</v>
      </c>
      <c r="C16063" s="435">
        <v>54.2</v>
      </c>
    </row>
    <row r="16064" spans="1:3" x14ac:dyDescent="0.3">
      <c r="A16064" s="425">
        <v>57703</v>
      </c>
      <c r="B16064" s="12">
        <v>358</v>
      </c>
      <c r="C16064" s="435">
        <v>3.6000000000000014</v>
      </c>
    </row>
    <row r="16065" spans="1:3" x14ac:dyDescent="0.3">
      <c r="A16065" s="425">
        <v>57704</v>
      </c>
      <c r="B16065" s="12">
        <v>359</v>
      </c>
      <c r="C16065" s="435">
        <v>25.399999999999995</v>
      </c>
    </row>
    <row r="16066" spans="1:3" x14ac:dyDescent="0.3">
      <c r="A16066" s="425">
        <v>57705</v>
      </c>
      <c r="B16066" s="12">
        <v>360</v>
      </c>
      <c r="C16066" s="435">
        <v>0.2</v>
      </c>
    </row>
    <row r="16067" spans="1:3" x14ac:dyDescent="0.3">
      <c r="A16067" s="425">
        <v>57706</v>
      </c>
      <c r="B16067" s="12">
        <v>361</v>
      </c>
      <c r="C16067" s="435">
        <v>13.2</v>
      </c>
    </row>
    <row r="16068" spans="1:3" x14ac:dyDescent="0.3">
      <c r="A16068" s="425">
        <v>57707</v>
      </c>
      <c r="B16068" s="12">
        <v>362</v>
      </c>
      <c r="C16068" s="435">
        <v>1.2</v>
      </c>
    </row>
    <row r="16069" spans="1:3" x14ac:dyDescent="0.3">
      <c r="A16069" s="425">
        <v>57708</v>
      </c>
      <c r="B16069" s="12">
        <v>363</v>
      </c>
      <c r="C16069" s="435">
        <v>0</v>
      </c>
    </row>
    <row r="16070" spans="1:3" x14ac:dyDescent="0.3">
      <c r="A16070" s="425">
        <v>57709</v>
      </c>
      <c r="B16070" s="12">
        <v>364</v>
      </c>
      <c r="C16070" s="435">
        <v>0</v>
      </c>
    </row>
    <row r="16071" spans="1:3" x14ac:dyDescent="0.3">
      <c r="A16071" s="425">
        <v>57710</v>
      </c>
      <c r="B16071" s="12">
        <v>365</v>
      </c>
      <c r="C16071" s="435">
        <v>40.400000000000006</v>
      </c>
    </row>
    <row r="16072" spans="1:3" x14ac:dyDescent="0.3">
      <c r="A16072" s="425">
        <v>57711</v>
      </c>
      <c r="B16072" s="12">
        <v>1</v>
      </c>
      <c r="C16072" s="435">
        <v>11.799999999999997</v>
      </c>
    </row>
    <row r="16073" spans="1:3" x14ac:dyDescent="0.3">
      <c r="A16073" s="425">
        <v>57712</v>
      </c>
      <c r="B16073" s="12">
        <v>2</v>
      </c>
      <c r="C16073" s="435">
        <v>0.2</v>
      </c>
    </row>
    <row r="16074" spans="1:3" x14ac:dyDescent="0.3">
      <c r="A16074" s="425">
        <v>57713</v>
      </c>
      <c r="B16074" s="12">
        <v>3</v>
      </c>
      <c r="C16074" s="435">
        <v>7.2000000000000011</v>
      </c>
    </row>
    <row r="16075" spans="1:3" x14ac:dyDescent="0.3">
      <c r="A16075" s="425">
        <v>57714</v>
      </c>
      <c r="B16075" s="12">
        <v>4</v>
      </c>
      <c r="C16075" s="435">
        <v>3.1999999999999997</v>
      </c>
    </row>
    <row r="16076" spans="1:3" x14ac:dyDescent="0.3">
      <c r="A16076" s="425">
        <v>57715</v>
      </c>
      <c r="B16076" s="12">
        <v>5</v>
      </c>
      <c r="C16076" s="435">
        <v>17.199999999999992</v>
      </c>
    </row>
    <row r="16077" spans="1:3" x14ac:dyDescent="0.3">
      <c r="A16077" s="425">
        <v>57716</v>
      </c>
      <c r="B16077" s="12">
        <v>6</v>
      </c>
      <c r="C16077" s="435">
        <v>0.60000000000000009</v>
      </c>
    </row>
    <row r="16078" spans="1:3" x14ac:dyDescent="0.3">
      <c r="A16078" s="425">
        <v>57717</v>
      </c>
      <c r="B16078" s="12">
        <v>7</v>
      </c>
      <c r="C16078" s="435">
        <v>1.5999999999999999</v>
      </c>
    </row>
    <row r="16079" spans="1:3" x14ac:dyDescent="0.3">
      <c r="A16079" s="425">
        <v>57718</v>
      </c>
      <c r="B16079" s="12">
        <v>8</v>
      </c>
      <c r="C16079" s="435">
        <v>4.4000000000000012</v>
      </c>
    </row>
    <row r="16080" spans="1:3" x14ac:dyDescent="0.3">
      <c r="A16080" s="425">
        <v>57719</v>
      </c>
      <c r="B16080" s="12">
        <v>9</v>
      </c>
      <c r="C16080" s="435">
        <v>0.2</v>
      </c>
    </row>
    <row r="16081" spans="1:3" x14ac:dyDescent="0.3">
      <c r="A16081" s="425">
        <v>57720</v>
      </c>
      <c r="B16081" s="12">
        <v>10</v>
      </c>
      <c r="C16081" s="435">
        <v>20.400000000000002</v>
      </c>
    </row>
    <row r="16082" spans="1:3" x14ac:dyDescent="0.3">
      <c r="A16082" s="425">
        <v>57721</v>
      </c>
      <c r="B16082" s="12">
        <v>11</v>
      </c>
      <c r="C16082" s="435">
        <v>43.400000000000006</v>
      </c>
    </row>
    <row r="16083" spans="1:3" x14ac:dyDescent="0.3">
      <c r="A16083" s="425">
        <v>57722</v>
      </c>
      <c r="B16083" s="12">
        <v>12</v>
      </c>
      <c r="C16083" s="435">
        <v>0</v>
      </c>
    </row>
    <row r="16084" spans="1:3" x14ac:dyDescent="0.3">
      <c r="A16084" s="425">
        <v>57723</v>
      </c>
      <c r="B16084" s="12">
        <v>13</v>
      </c>
      <c r="C16084" s="435">
        <v>0</v>
      </c>
    </row>
    <row r="16085" spans="1:3" x14ac:dyDescent="0.3">
      <c r="A16085" s="425">
        <v>57724</v>
      </c>
      <c r="B16085" s="12">
        <v>14</v>
      </c>
      <c r="C16085" s="435">
        <v>0</v>
      </c>
    </row>
    <row r="16086" spans="1:3" x14ac:dyDescent="0.3">
      <c r="A16086" s="425">
        <v>57725</v>
      </c>
      <c r="B16086" s="12">
        <v>15</v>
      </c>
      <c r="C16086" s="435">
        <v>4.2</v>
      </c>
    </row>
    <row r="16087" spans="1:3" x14ac:dyDescent="0.3">
      <c r="A16087" s="425">
        <v>57726</v>
      </c>
      <c r="B16087" s="12">
        <v>16</v>
      </c>
      <c r="C16087" s="435">
        <v>41.000000000000021</v>
      </c>
    </row>
    <row r="16088" spans="1:3" x14ac:dyDescent="0.3">
      <c r="A16088" s="425">
        <v>57727</v>
      </c>
      <c r="B16088" s="12">
        <v>17</v>
      </c>
      <c r="C16088" s="435">
        <v>0.60000000000000009</v>
      </c>
    </row>
    <row r="16089" spans="1:3" x14ac:dyDescent="0.3">
      <c r="A16089" s="425">
        <v>57728</v>
      </c>
      <c r="B16089" s="12">
        <v>18</v>
      </c>
      <c r="C16089" s="435">
        <v>8.1999999999999993</v>
      </c>
    </row>
    <row r="16090" spans="1:3" x14ac:dyDescent="0.3">
      <c r="A16090" s="425">
        <v>57729</v>
      </c>
      <c r="B16090" s="12">
        <v>19</v>
      </c>
      <c r="C16090" s="435">
        <v>9.8000000000000007</v>
      </c>
    </row>
    <row r="16091" spans="1:3" x14ac:dyDescent="0.3">
      <c r="A16091" s="425">
        <v>57730</v>
      </c>
      <c r="B16091" s="12">
        <v>20</v>
      </c>
      <c r="C16091" s="435">
        <v>0.2</v>
      </c>
    </row>
    <row r="16092" spans="1:3" x14ac:dyDescent="0.3">
      <c r="A16092" s="425">
        <v>57731</v>
      </c>
      <c r="B16092" s="12">
        <v>21</v>
      </c>
      <c r="C16092" s="435">
        <v>0</v>
      </c>
    </row>
    <row r="16093" spans="1:3" x14ac:dyDescent="0.3">
      <c r="A16093" s="425">
        <v>57732</v>
      </c>
      <c r="B16093" s="12">
        <v>22</v>
      </c>
      <c r="C16093" s="435">
        <v>8.7999999999999972</v>
      </c>
    </row>
    <row r="16094" spans="1:3" x14ac:dyDescent="0.3">
      <c r="A16094" s="425">
        <v>57733</v>
      </c>
      <c r="B16094" s="12">
        <v>23</v>
      </c>
      <c r="C16094" s="435">
        <v>22.799999999999997</v>
      </c>
    </row>
    <row r="16095" spans="1:3" x14ac:dyDescent="0.3">
      <c r="A16095" s="425">
        <v>57734</v>
      </c>
      <c r="B16095" s="12">
        <v>24</v>
      </c>
      <c r="C16095" s="435">
        <v>0</v>
      </c>
    </row>
    <row r="16096" spans="1:3" x14ac:dyDescent="0.3">
      <c r="A16096" s="425">
        <v>57735</v>
      </c>
      <c r="B16096" s="12">
        <v>25</v>
      </c>
      <c r="C16096" s="435">
        <v>4</v>
      </c>
    </row>
    <row r="16097" spans="1:3" x14ac:dyDescent="0.3">
      <c r="A16097" s="425">
        <v>57736</v>
      </c>
      <c r="B16097" s="12">
        <v>26</v>
      </c>
      <c r="C16097" s="435">
        <v>1.7999999999999998</v>
      </c>
    </row>
    <row r="16098" spans="1:3" x14ac:dyDescent="0.3">
      <c r="A16098" s="425">
        <v>57737</v>
      </c>
      <c r="B16098" s="12">
        <v>27</v>
      </c>
      <c r="C16098" s="435">
        <v>0.2</v>
      </c>
    </row>
    <row r="16099" spans="1:3" x14ac:dyDescent="0.3">
      <c r="A16099" s="425">
        <v>57738</v>
      </c>
      <c r="B16099" s="12">
        <v>28</v>
      </c>
      <c r="C16099" s="435">
        <v>0.4</v>
      </c>
    </row>
    <row r="16100" spans="1:3" x14ac:dyDescent="0.3">
      <c r="A16100" s="425">
        <v>57739</v>
      </c>
      <c r="B16100" s="12">
        <v>29</v>
      </c>
      <c r="C16100" s="435">
        <v>0</v>
      </c>
    </row>
    <row r="16101" spans="1:3" x14ac:dyDescent="0.3">
      <c r="A16101" s="425">
        <v>57740</v>
      </c>
      <c r="B16101" s="12">
        <v>30</v>
      </c>
      <c r="C16101" s="435">
        <v>3.5999999999999996</v>
      </c>
    </row>
    <row r="16102" spans="1:3" x14ac:dyDescent="0.3">
      <c r="A16102" s="425">
        <v>57741</v>
      </c>
      <c r="B16102" s="12">
        <v>31</v>
      </c>
      <c r="C16102" s="435">
        <v>12.399999999999995</v>
      </c>
    </row>
    <row r="16103" spans="1:3" x14ac:dyDescent="0.3">
      <c r="A16103" s="425">
        <v>57742</v>
      </c>
      <c r="B16103" s="12">
        <v>32</v>
      </c>
      <c r="C16103" s="435">
        <v>0.2</v>
      </c>
    </row>
    <row r="16104" spans="1:3" x14ac:dyDescent="0.3">
      <c r="A16104" s="425">
        <v>57743</v>
      </c>
      <c r="B16104" s="12">
        <v>33</v>
      </c>
      <c r="C16104" s="435">
        <v>0</v>
      </c>
    </row>
    <row r="16105" spans="1:3" x14ac:dyDescent="0.3">
      <c r="A16105" s="425">
        <v>57744</v>
      </c>
      <c r="B16105" s="12">
        <v>34</v>
      </c>
      <c r="C16105" s="435">
        <v>0.2</v>
      </c>
    </row>
    <row r="16106" spans="1:3" x14ac:dyDescent="0.3">
      <c r="A16106" s="425">
        <v>57745</v>
      </c>
      <c r="B16106" s="12">
        <v>35</v>
      </c>
      <c r="C16106" s="435">
        <v>37.000000000000007</v>
      </c>
    </row>
    <row r="16107" spans="1:3" x14ac:dyDescent="0.3">
      <c r="A16107" s="425">
        <v>57746</v>
      </c>
      <c r="B16107" s="12">
        <v>36</v>
      </c>
      <c r="C16107" s="435">
        <v>0.2</v>
      </c>
    </row>
    <row r="16108" spans="1:3" x14ac:dyDescent="0.3">
      <c r="A16108" s="425">
        <v>57747</v>
      </c>
      <c r="B16108" s="12">
        <v>37</v>
      </c>
      <c r="C16108" s="435">
        <v>0.4</v>
      </c>
    </row>
    <row r="16109" spans="1:3" x14ac:dyDescent="0.3">
      <c r="A16109" s="425">
        <v>57748</v>
      </c>
      <c r="B16109" s="12">
        <v>38</v>
      </c>
      <c r="C16109" s="435">
        <v>4.8</v>
      </c>
    </row>
    <row r="16110" spans="1:3" x14ac:dyDescent="0.3">
      <c r="A16110" s="425">
        <v>57749</v>
      </c>
      <c r="B16110" s="12">
        <v>39</v>
      </c>
      <c r="C16110" s="435">
        <v>1</v>
      </c>
    </row>
    <row r="16111" spans="1:3" x14ac:dyDescent="0.3">
      <c r="A16111" s="425">
        <v>57750</v>
      </c>
      <c r="B16111" s="12">
        <v>40</v>
      </c>
      <c r="C16111" s="435">
        <v>92.799999999999983</v>
      </c>
    </row>
    <row r="16112" spans="1:3" x14ac:dyDescent="0.3">
      <c r="A16112" s="425">
        <v>57751</v>
      </c>
      <c r="B16112" s="12">
        <v>41</v>
      </c>
      <c r="C16112" s="435">
        <v>13.999999999999998</v>
      </c>
    </row>
    <row r="16113" spans="1:3" x14ac:dyDescent="0.3">
      <c r="A16113" s="425">
        <v>57752</v>
      </c>
      <c r="B16113" s="12">
        <v>42</v>
      </c>
      <c r="C16113" s="435">
        <v>0.60000000000000009</v>
      </c>
    </row>
    <row r="16114" spans="1:3" x14ac:dyDescent="0.3">
      <c r="A16114" s="425">
        <v>57753</v>
      </c>
      <c r="B16114" s="12">
        <v>43</v>
      </c>
      <c r="C16114" s="435">
        <v>0</v>
      </c>
    </row>
    <row r="16115" spans="1:3" x14ac:dyDescent="0.3">
      <c r="A16115" s="425">
        <v>57754</v>
      </c>
      <c r="B16115" s="12">
        <v>44</v>
      </c>
      <c r="C16115" s="435">
        <v>0</v>
      </c>
    </row>
    <row r="16116" spans="1:3" x14ac:dyDescent="0.3">
      <c r="A16116" s="425">
        <v>57755</v>
      </c>
      <c r="B16116" s="12">
        <v>45</v>
      </c>
      <c r="C16116" s="435">
        <v>0</v>
      </c>
    </row>
    <row r="16117" spans="1:3" x14ac:dyDescent="0.3">
      <c r="A16117" s="425">
        <v>57756</v>
      </c>
      <c r="B16117" s="12">
        <v>46</v>
      </c>
      <c r="C16117" s="435">
        <v>8.7999999999999989</v>
      </c>
    </row>
    <row r="16118" spans="1:3" x14ac:dyDescent="0.3">
      <c r="A16118" s="425">
        <v>57757</v>
      </c>
      <c r="B16118" s="12">
        <v>47</v>
      </c>
      <c r="C16118" s="435">
        <v>16</v>
      </c>
    </row>
    <row r="16119" spans="1:3" x14ac:dyDescent="0.3">
      <c r="A16119" s="425">
        <v>57758</v>
      </c>
      <c r="B16119" s="12">
        <v>48</v>
      </c>
      <c r="C16119" s="435">
        <v>16.799999999999994</v>
      </c>
    </row>
    <row r="16120" spans="1:3" x14ac:dyDescent="0.3">
      <c r="A16120" s="425">
        <v>57759</v>
      </c>
      <c r="B16120" s="12">
        <v>49</v>
      </c>
      <c r="C16120" s="435">
        <v>0.4</v>
      </c>
    </row>
    <row r="16121" spans="1:3" x14ac:dyDescent="0.3">
      <c r="A16121" s="425">
        <v>57760</v>
      </c>
      <c r="B16121" s="12">
        <v>50</v>
      </c>
      <c r="C16121" s="435">
        <v>1.5999999999999999</v>
      </c>
    </row>
    <row r="16122" spans="1:3" x14ac:dyDescent="0.3">
      <c r="A16122" s="425">
        <v>57761</v>
      </c>
      <c r="B16122" s="12">
        <v>51</v>
      </c>
      <c r="C16122" s="435">
        <v>64.600000000000023</v>
      </c>
    </row>
    <row r="16123" spans="1:3" x14ac:dyDescent="0.3">
      <c r="A16123" s="425">
        <v>57762</v>
      </c>
      <c r="B16123" s="12">
        <v>52</v>
      </c>
      <c r="C16123" s="435">
        <v>43.199999999999989</v>
      </c>
    </row>
    <row r="16124" spans="1:3" x14ac:dyDescent="0.3">
      <c r="A16124" s="425">
        <v>57763</v>
      </c>
      <c r="B16124" s="12">
        <v>53</v>
      </c>
      <c r="C16124" s="435">
        <v>4.4000000000000004</v>
      </c>
    </row>
    <row r="16125" spans="1:3" x14ac:dyDescent="0.3">
      <c r="A16125" s="425">
        <v>57764</v>
      </c>
      <c r="B16125" s="12">
        <v>54</v>
      </c>
      <c r="C16125" s="435">
        <v>0</v>
      </c>
    </row>
    <row r="16126" spans="1:3" x14ac:dyDescent="0.3">
      <c r="A16126" s="425">
        <v>57765</v>
      </c>
      <c r="B16126" s="12">
        <v>55</v>
      </c>
      <c r="C16126" s="435">
        <v>4.6000000000000005</v>
      </c>
    </row>
    <row r="16127" spans="1:3" x14ac:dyDescent="0.3">
      <c r="A16127" s="425">
        <v>57766</v>
      </c>
      <c r="B16127" s="12">
        <v>56</v>
      </c>
      <c r="C16127" s="435">
        <v>0.2</v>
      </c>
    </row>
    <row r="16128" spans="1:3" x14ac:dyDescent="0.3">
      <c r="A16128" s="425">
        <v>57767</v>
      </c>
      <c r="B16128" s="12">
        <v>57</v>
      </c>
      <c r="C16128" s="435">
        <v>0.2</v>
      </c>
    </row>
    <row r="16129" spans="1:3" x14ac:dyDescent="0.3">
      <c r="A16129" s="425">
        <v>57768</v>
      </c>
      <c r="B16129" s="12">
        <v>58</v>
      </c>
      <c r="C16129" s="435">
        <v>0</v>
      </c>
    </row>
    <row r="16130" spans="1:3" x14ac:dyDescent="0.3">
      <c r="A16130" s="425">
        <v>57769</v>
      </c>
      <c r="B16130" s="12">
        <v>59</v>
      </c>
      <c r="C16130" s="435">
        <v>0</v>
      </c>
    </row>
    <row r="16131" spans="1:3" x14ac:dyDescent="0.3">
      <c r="A16131" s="425">
        <v>57770</v>
      </c>
      <c r="B16131" s="12">
        <v>60</v>
      </c>
      <c r="C16131" s="435">
        <v>5.6000000000000014</v>
      </c>
    </row>
    <row r="16132" spans="1:3" x14ac:dyDescent="0.3">
      <c r="A16132" s="425">
        <v>57771</v>
      </c>
      <c r="B16132" s="12">
        <v>61</v>
      </c>
      <c r="C16132" s="435">
        <v>0.60000000000000009</v>
      </c>
    </row>
    <row r="16133" spans="1:3" x14ac:dyDescent="0.3">
      <c r="A16133" s="425">
        <v>57772</v>
      </c>
      <c r="B16133" s="12">
        <v>62</v>
      </c>
      <c r="C16133" s="435">
        <v>1.7999999999999998</v>
      </c>
    </row>
    <row r="16134" spans="1:3" x14ac:dyDescent="0.3">
      <c r="A16134" s="425">
        <v>57773</v>
      </c>
      <c r="B16134" s="12">
        <v>63</v>
      </c>
      <c r="C16134" s="435">
        <v>13.399999999999999</v>
      </c>
    </row>
    <row r="16135" spans="1:3" x14ac:dyDescent="0.3">
      <c r="A16135" s="425">
        <v>57774</v>
      </c>
      <c r="B16135" s="12">
        <v>64</v>
      </c>
      <c r="C16135" s="435">
        <v>15</v>
      </c>
    </row>
    <row r="16136" spans="1:3" x14ac:dyDescent="0.3">
      <c r="A16136" s="425">
        <v>57775</v>
      </c>
      <c r="B16136" s="12">
        <v>65</v>
      </c>
      <c r="C16136" s="435">
        <v>1.7999999999999998</v>
      </c>
    </row>
    <row r="16137" spans="1:3" x14ac:dyDescent="0.3">
      <c r="A16137" s="425">
        <v>57776</v>
      </c>
      <c r="B16137" s="12">
        <v>66</v>
      </c>
      <c r="C16137" s="435">
        <v>0.8</v>
      </c>
    </row>
    <row r="16138" spans="1:3" x14ac:dyDescent="0.3">
      <c r="A16138" s="425">
        <v>57777</v>
      </c>
      <c r="B16138" s="12">
        <v>67</v>
      </c>
      <c r="C16138" s="435">
        <v>0.2</v>
      </c>
    </row>
    <row r="16139" spans="1:3" x14ac:dyDescent="0.3">
      <c r="A16139" s="425">
        <v>57778</v>
      </c>
      <c r="B16139" s="12">
        <v>68</v>
      </c>
      <c r="C16139" s="435">
        <v>1.4</v>
      </c>
    </row>
    <row r="16140" spans="1:3" x14ac:dyDescent="0.3">
      <c r="A16140" s="425">
        <v>57779</v>
      </c>
      <c r="B16140" s="12">
        <v>69</v>
      </c>
      <c r="C16140" s="435">
        <v>27.2</v>
      </c>
    </row>
    <row r="16141" spans="1:3" x14ac:dyDescent="0.3">
      <c r="A16141" s="425">
        <v>57780</v>
      </c>
      <c r="B16141" s="12">
        <v>70</v>
      </c>
      <c r="C16141" s="435">
        <v>26.399999999999995</v>
      </c>
    </row>
    <row r="16142" spans="1:3" x14ac:dyDescent="0.3">
      <c r="A16142" s="425">
        <v>57781</v>
      </c>
      <c r="B16142" s="12">
        <v>71</v>
      </c>
      <c r="C16142" s="435">
        <v>0.4</v>
      </c>
    </row>
    <row r="16143" spans="1:3" x14ac:dyDescent="0.3">
      <c r="A16143" s="425">
        <v>57782</v>
      </c>
      <c r="B16143" s="12">
        <v>72</v>
      </c>
      <c r="C16143" s="435">
        <v>1.8</v>
      </c>
    </row>
    <row r="16144" spans="1:3" x14ac:dyDescent="0.3">
      <c r="A16144" s="425">
        <v>57783</v>
      </c>
      <c r="B16144" s="12">
        <v>73</v>
      </c>
      <c r="C16144" s="435">
        <v>28.199999999999996</v>
      </c>
    </row>
    <row r="16145" spans="1:3" x14ac:dyDescent="0.3">
      <c r="A16145" s="425">
        <v>57784</v>
      </c>
      <c r="B16145" s="12">
        <v>74</v>
      </c>
      <c r="C16145" s="435">
        <v>0.2</v>
      </c>
    </row>
    <row r="16146" spans="1:3" x14ac:dyDescent="0.3">
      <c r="A16146" s="425">
        <v>57785</v>
      </c>
      <c r="B16146" s="12">
        <v>75</v>
      </c>
      <c r="C16146" s="435">
        <v>2.8</v>
      </c>
    </row>
    <row r="16147" spans="1:3" x14ac:dyDescent="0.3">
      <c r="A16147" s="425">
        <v>57786</v>
      </c>
      <c r="B16147" s="12">
        <v>76</v>
      </c>
      <c r="C16147" s="435">
        <v>0.2</v>
      </c>
    </row>
    <row r="16148" spans="1:3" x14ac:dyDescent="0.3">
      <c r="A16148" s="425">
        <v>57787</v>
      </c>
      <c r="B16148" s="12">
        <v>77</v>
      </c>
      <c r="C16148" s="435">
        <v>28</v>
      </c>
    </row>
    <row r="16149" spans="1:3" x14ac:dyDescent="0.3">
      <c r="A16149" s="425">
        <v>57788</v>
      </c>
      <c r="B16149" s="12">
        <v>78</v>
      </c>
      <c r="C16149" s="435">
        <v>36.800000000000004</v>
      </c>
    </row>
    <row r="16150" spans="1:3" x14ac:dyDescent="0.3">
      <c r="A16150" s="425">
        <v>57789</v>
      </c>
      <c r="B16150" s="12">
        <v>79</v>
      </c>
      <c r="C16150" s="435">
        <v>1.4</v>
      </c>
    </row>
    <row r="16151" spans="1:3" x14ac:dyDescent="0.3">
      <c r="A16151" s="425">
        <v>57790</v>
      </c>
      <c r="B16151" s="12">
        <v>80</v>
      </c>
      <c r="C16151" s="435">
        <v>40.800000000000011</v>
      </c>
    </row>
    <row r="16152" spans="1:3" x14ac:dyDescent="0.3">
      <c r="A16152" s="425">
        <v>57791</v>
      </c>
      <c r="B16152" s="12">
        <v>81</v>
      </c>
      <c r="C16152" s="435">
        <v>31.599999999999991</v>
      </c>
    </row>
    <row r="16153" spans="1:3" x14ac:dyDescent="0.3">
      <c r="A16153" s="425">
        <v>57792</v>
      </c>
      <c r="B16153" s="12">
        <v>82</v>
      </c>
      <c r="C16153" s="435">
        <v>31.6</v>
      </c>
    </row>
    <row r="16154" spans="1:3" x14ac:dyDescent="0.3">
      <c r="A16154" s="425">
        <v>57793</v>
      </c>
      <c r="B16154" s="12">
        <v>83</v>
      </c>
      <c r="C16154" s="435">
        <v>50.000000000000014</v>
      </c>
    </row>
    <row r="16155" spans="1:3" x14ac:dyDescent="0.3">
      <c r="A16155" s="425">
        <v>57794</v>
      </c>
      <c r="B16155" s="12">
        <v>84</v>
      </c>
      <c r="C16155" s="435">
        <v>0</v>
      </c>
    </row>
    <row r="16156" spans="1:3" x14ac:dyDescent="0.3">
      <c r="A16156" s="425">
        <v>57795</v>
      </c>
      <c r="B16156" s="12">
        <v>85</v>
      </c>
      <c r="C16156" s="435">
        <v>0.60000000000000009</v>
      </c>
    </row>
    <row r="16157" spans="1:3" x14ac:dyDescent="0.3">
      <c r="A16157" s="425">
        <v>57796</v>
      </c>
      <c r="B16157" s="12">
        <v>86</v>
      </c>
      <c r="C16157" s="435">
        <v>5.0000000000000018</v>
      </c>
    </row>
    <row r="16158" spans="1:3" x14ac:dyDescent="0.3">
      <c r="A16158" s="425">
        <v>57797</v>
      </c>
      <c r="B16158" s="12">
        <v>87</v>
      </c>
      <c r="C16158" s="435">
        <v>6.4000000000000021</v>
      </c>
    </row>
    <row r="16159" spans="1:3" x14ac:dyDescent="0.3">
      <c r="A16159" s="425">
        <v>57798</v>
      </c>
      <c r="B16159" s="12">
        <v>88</v>
      </c>
      <c r="C16159" s="435">
        <v>1.4</v>
      </c>
    </row>
    <row r="16160" spans="1:3" x14ac:dyDescent="0.3">
      <c r="A16160" s="425">
        <v>57799</v>
      </c>
      <c r="B16160" s="12">
        <v>89</v>
      </c>
      <c r="C16160" s="435">
        <v>0.60000000000000009</v>
      </c>
    </row>
    <row r="16161" spans="1:3" x14ac:dyDescent="0.3">
      <c r="A16161" s="425">
        <v>57800</v>
      </c>
      <c r="B16161" s="12">
        <v>90</v>
      </c>
      <c r="C16161" s="435">
        <v>2.6</v>
      </c>
    </row>
    <row r="16162" spans="1:3" x14ac:dyDescent="0.3">
      <c r="A16162" s="425">
        <v>57801</v>
      </c>
      <c r="B16162" s="12">
        <v>91</v>
      </c>
      <c r="C16162" s="435">
        <v>1.5999999999999999</v>
      </c>
    </row>
    <row r="16163" spans="1:3" x14ac:dyDescent="0.3">
      <c r="A16163" s="425">
        <v>57802</v>
      </c>
      <c r="B16163" s="12">
        <v>92</v>
      </c>
      <c r="C16163" s="435">
        <v>0.4</v>
      </c>
    </row>
    <row r="16164" spans="1:3" x14ac:dyDescent="0.3">
      <c r="A16164" s="425">
        <v>57803</v>
      </c>
      <c r="B16164" s="12">
        <v>93</v>
      </c>
      <c r="C16164" s="435">
        <v>22</v>
      </c>
    </row>
    <row r="16165" spans="1:3" x14ac:dyDescent="0.3">
      <c r="A16165" s="425">
        <v>57804</v>
      </c>
      <c r="B16165" s="12">
        <v>94</v>
      </c>
      <c r="C16165" s="435">
        <v>95</v>
      </c>
    </row>
    <row r="16166" spans="1:3" x14ac:dyDescent="0.3">
      <c r="A16166" s="425">
        <v>57805</v>
      </c>
      <c r="B16166" s="12">
        <v>95</v>
      </c>
      <c r="C16166" s="435">
        <v>1.5999999999999999</v>
      </c>
    </row>
    <row r="16167" spans="1:3" x14ac:dyDescent="0.3">
      <c r="A16167" s="425">
        <v>57806</v>
      </c>
      <c r="B16167" s="12">
        <v>96</v>
      </c>
      <c r="C16167" s="435">
        <v>0</v>
      </c>
    </row>
    <row r="16168" spans="1:3" x14ac:dyDescent="0.3">
      <c r="A16168" s="425">
        <v>57807</v>
      </c>
      <c r="B16168" s="12">
        <v>97</v>
      </c>
      <c r="C16168" s="435">
        <v>37.599999999999994</v>
      </c>
    </row>
    <row r="16169" spans="1:3" x14ac:dyDescent="0.3">
      <c r="A16169" s="425">
        <v>57808</v>
      </c>
      <c r="B16169" s="12">
        <v>98</v>
      </c>
      <c r="C16169" s="435">
        <v>110.80000000000003</v>
      </c>
    </row>
    <row r="16170" spans="1:3" x14ac:dyDescent="0.3">
      <c r="A16170" s="425">
        <v>57809</v>
      </c>
      <c r="B16170" s="12">
        <v>99</v>
      </c>
      <c r="C16170" s="435">
        <v>0.60000000000000009</v>
      </c>
    </row>
    <row r="16171" spans="1:3" x14ac:dyDescent="0.3">
      <c r="A16171" s="425">
        <v>57810</v>
      </c>
      <c r="B16171" s="12">
        <v>100</v>
      </c>
      <c r="C16171" s="435">
        <v>0.8</v>
      </c>
    </row>
    <row r="16172" spans="1:3" x14ac:dyDescent="0.3">
      <c r="A16172" s="425">
        <v>57811</v>
      </c>
      <c r="B16172" s="12">
        <v>101</v>
      </c>
      <c r="C16172" s="435">
        <v>11.599999999999996</v>
      </c>
    </row>
    <row r="16173" spans="1:3" x14ac:dyDescent="0.3">
      <c r="A16173" s="425">
        <v>57812</v>
      </c>
      <c r="B16173" s="12">
        <v>102</v>
      </c>
      <c r="C16173" s="435">
        <v>13</v>
      </c>
    </row>
    <row r="16174" spans="1:3" x14ac:dyDescent="0.3">
      <c r="A16174" s="425">
        <v>57813</v>
      </c>
      <c r="B16174" s="12">
        <v>103</v>
      </c>
      <c r="C16174" s="435">
        <v>0.8</v>
      </c>
    </row>
    <row r="16175" spans="1:3" x14ac:dyDescent="0.3">
      <c r="A16175" s="425">
        <v>57814</v>
      </c>
      <c r="B16175" s="12">
        <v>104</v>
      </c>
      <c r="C16175" s="435">
        <v>6.6000000000000005</v>
      </c>
    </row>
    <row r="16176" spans="1:3" x14ac:dyDescent="0.3">
      <c r="A16176" s="425">
        <v>57815</v>
      </c>
      <c r="B16176" s="12">
        <v>105</v>
      </c>
      <c r="C16176" s="435">
        <v>8.3999999999999986</v>
      </c>
    </row>
    <row r="16177" spans="1:3" x14ac:dyDescent="0.3">
      <c r="A16177" s="425">
        <v>57816</v>
      </c>
      <c r="B16177" s="12">
        <v>106</v>
      </c>
      <c r="C16177" s="435">
        <v>47.599999999999994</v>
      </c>
    </row>
    <row r="16178" spans="1:3" x14ac:dyDescent="0.3">
      <c r="A16178" s="425">
        <v>57817</v>
      </c>
      <c r="B16178" s="12">
        <v>107</v>
      </c>
      <c r="C16178" s="435">
        <v>0</v>
      </c>
    </row>
    <row r="16179" spans="1:3" x14ac:dyDescent="0.3">
      <c r="A16179" s="425">
        <v>57818</v>
      </c>
      <c r="B16179" s="12">
        <v>108</v>
      </c>
      <c r="C16179" s="435">
        <v>0</v>
      </c>
    </row>
    <row r="16180" spans="1:3" x14ac:dyDescent="0.3">
      <c r="A16180" s="425">
        <v>57819</v>
      </c>
      <c r="B16180" s="12">
        <v>109</v>
      </c>
      <c r="C16180" s="435">
        <v>7.6000000000000014</v>
      </c>
    </row>
    <row r="16181" spans="1:3" x14ac:dyDescent="0.3">
      <c r="A16181" s="425">
        <v>57820</v>
      </c>
      <c r="B16181" s="12">
        <v>110</v>
      </c>
      <c r="C16181" s="435">
        <v>5.6000000000000014</v>
      </c>
    </row>
    <row r="16182" spans="1:3" x14ac:dyDescent="0.3">
      <c r="A16182" s="425">
        <v>57821</v>
      </c>
      <c r="B16182" s="12">
        <v>111</v>
      </c>
      <c r="C16182" s="435">
        <v>0.4</v>
      </c>
    </row>
    <row r="16183" spans="1:3" x14ac:dyDescent="0.3">
      <c r="A16183" s="425">
        <v>57822</v>
      </c>
      <c r="B16183" s="12">
        <v>112</v>
      </c>
      <c r="C16183" s="435">
        <v>3.0000000000000004</v>
      </c>
    </row>
    <row r="16184" spans="1:3" x14ac:dyDescent="0.3">
      <c r="A16184" s="425">
        <v>57823</v>
      </c>
      <c r="B16184" s="12">
        <v>113</v>
      </c>
      <c r="C16184" s="435">
        <v>11.2</v>
      </c>
    </row>
    <row r="16185" spans="1:3" x14ac:dyDescent="0.3">
      <c r="A16185" s="425">
        <v>57824</v>
      </c>
      <c r="B16185" s="12">
        <v>114</v>
      </c>
      <c r="C16185" s="435">
        <v>0.2</v>
      </c>
    </row>
    <row r="16186" spans="1:3" x14ac:dyDescent="0.3">
      <c r="A16186" s="425">
        <v>57825</v>
      </c>
      <c r="B16186" s="12">
        <v>115</v>
      </c>
      <c r="C16186" s="435">
        <v>39.199999999999996</v>
      </c>
    </row>
    <row r="16187" spans="1:3" x14ac:dyDescent="0.3">
      <c r="A16187" s="425">
        <v>57826</v>
      </c>
      <c r="B16187" s="12">
        <v>116</v>
      </c>
      <c r="C16187" s="435">
        <v>65.2</v>
      </c>
    </row>
    <row r="16188" spans="1:3" x14ac:dyDescent="0.3">
      <c r="A16188" s="425">
        <v>57827</v>
      </c>
      <c r="B16188" s="12">
        <v>117</v>
      </c>
      <c r="C16188" s="435">
        <v>0</v>
      </c>
    </row>
    <row r="16189" spans="1:3" x14ac:dyDescent="0.3">
      <c r="A16189" s="425">
        <v>57828</v>
      </c>
      <c r="B16189" s="12">
        <v>118</v>
      </c>
      <c r="C16189" s="435">
        <v>3.2</v>
      </c>
    </row>
    <row r="16190" spans="1:3" x14ac:dyDescent="0.3">
      <c r="A16190" s="425">
        <v>57829</v>
      </c>
      <c r="B16190" s="12">
        <v>119</v>
      </c>
      <c r="C16190" s="435">
        <v>0</v>
      </c>
    </row>
    <row r="16191" spans="1:3" x14ac:dyDescent="0.3">
      <c r="A16191" s="425">
        <v>57830</v>
      </c>
      <c r="B16191" s="12">
        <v>120</v>
      </c>
      <c r="C16191" s="435">
        <v>1.5999999999999999</v>
      </c>
    </row>
    <row r="16192" spans="1:3" x14ac:dyDescent="0.3">
      <c r="A16192" s="425">
        <v>57831</v>
      </c>
      <c r="B16192" s="12">
        <v>121</v>
      </c>
      <c r="C16192" s="435">
        <v>0</v>
      </c>
    </row>
    <row r="16193" spans="1:3" x14ac:dyDescent="0.3">
      <c r="A16193" s="425">
        <v>57832</v>
      </c>
      <c r="B16193" s="12">
        <v>122</v>
      </c>
      <c r="C16193" s="435">
        <v>29.8</v>
      </c>
    </row>
    <row r="16194" spans="1:3" x14ac:dyDescent="0.3">
      <c r="A16194" s="425">
        <v>57833</v>
      </c>
      <c r="B16194" s="12">
        <v>123</v>
      </c>
      <c r="C16194" s="435">
        <v>11.999999999999996</v>
      </c>
    </row>
    <row r="16195" spans="1:3" x14ac:dyDescent="0.3">
      <c r="A16195" s="425">
        <v>57834</v>
      </c>
      <c r="B16195" s="12">
        <v>124</v>
      </c>
      <c r="C16195" s="435">
        <v>0.2</v>
      </c>
    </row>
    <row r="16196" spans="1:3" x14ac:dyDescent="0.3">
      <c r="A16196" s="425">
        <v>57835</v>
      </c>
      <c r="B16196" s="12">
        <v>125</v>
      </c>
      <c r="C16196" s="435">
        <v>0</v>
      </c>
    </row>
    <row r="16197" spans="1:3" x14ac:dyDescent="0.3">
      <c r="A16197" s="425">
        <v>57836</v>
      </c>
      <c r="B16197" s="12">
        <v>126</v>
      </c>
      <c r="C16197" s="435">
        <v>0</v>
      </c>
    </row>
    <row r="16198" spans="1:3" x14ac:dyDescent="0.3">
      <c r="A16198" s="425">
        <v>57837</v>
      </c>
      <c r="B16198" s="12">
        <v>127</v>
      </c>
      <c r="C16198" s="435">
        <v>43.074782608695656</v>
      </c>
    </row>
    <row r="16199" spans="1:3" x14ac:dyDescent="0.3">
      <c r="A16199" s="425">
        <v>57838</v>
      </c>
      <c r="B16199" s="12">
        <v>128</v>
      </c>
      <c r="C16199" s="435">
        <v>100.352</v>
      </c>
    </row>
    <row r="16200" spans="1:3" x14ac:dyDescent="0.3">
      <c r="A16200" s="425">
        <v>57839</v>
      </c>
      <c r="B16200" s="12">
        <v>129</v>
      </c>
      <c r="C16200" s="435">
        <v>0</v>
      </c>
    </row>
    <row r="16201" spans="1:3" x14ac:dyDescent="0.3">
      <c r="A16201" s="425">
        <v>57840</v>
      </c>
      <c r="B16201" s="12">
        <v>130</v>
      </c>
      <c r="C16201" s="435">
        <v>26.46</v>
      </c>
    </row>
    <row r="16202" spans="1:3" x14ac:dyDescent="0.3">
      <c r="A16202" s="425">
        <v>57841</v>
      </c>
      <c r="B16202" s="12">
        <v>131</v>
      </c>
      <c r="C16202" s="435">
        <v>0</v>
      </c>
    </row>
    <row r="16203" spans="1:3" x14ac:dyDescent="0.3">
      <c r="A16203" s="425">
        <v>57842</v>
      </c>
      <c r="B16203" s="12">
        <v>132</v>
      </c>
      <c r="C16203" s="435">
        <v>11.76</v>
      </c>
    </row>
    <row r="16204" spans="1:3" x14ac:dyDescent="0.3">
      <c r="A16204" s="425">
        <v>57843</v>
      </c>
      <c r="B16204" s="12">
        <v>133</v>
      </c>
      <c r="C16204" s="435">
        <v>0</v>
      </c>
    </row>
    <row r="16205" spans="1:3" x14ac:dyDescent="0.3">
      <c r="A16205" s="425">
        <v>57844</v>
      </c>
      <c r="B16205" s="12">
        <v>134</v>
      </c>
      <c r="C16205" s="435">
        <v>0</v>
      </c>
    </row>
    <row r="16206" spans="1:3" x14ac:dyDescent="0.3">
      <c r="A16206" s="425">
        <v>57845</v>
      </c>
      <c r="B16206" s="12">
        <v>135</v>
      </c>
      <c r="C16206" s="435">
        <v>29.89</v>
      </c>
    </row>
    <row r="16207" spans="1:3" x14ac:dyDescent="0.3">
      <c r="A16207" s="425">
        <v>57846</v>
      </c>
      <c r="B16207" s="12">
        <v>136</v>
      </c>
      <c r="C16207" s="435">
        <v>15.68</v>
      </c>
    </row>
    <row r="16208" spans="1:3" x14ac:dyDescent="0.3">
      <c r="A16208" s="425">
        <v>57847</v>
      </c>
      <c r="B16208" s="12">
        <v>137</v>
      </c>
      <c r="C16208" s="435">
        <v>0</v>
      </c>
    </row>
    <row r="16209" spans="1:3" x14ac:dyDescent="0.3">
      <c r="A16209" s="425">
        <v>57848</v>
      </c>
      <c r="B16209" s="12">
        <v>138</v>
      </c>
      <c r="C16209" s="435">
        <v>13.72</v>
      </c>
    </row>
    <row r="16210" spans="1:3" x14ac:dyDescent="0.3">
      <c r="A16210" s="425">
        <v>57849</v>
      </c>
      <c r="B16210" s="12">
        <v>139</v>
      </c>
      <c r="C16210" s="435">
        <v>0</v>
      </c>
    </row>
    <row r="16211" spans="1:3" x14ac:dyDescent="0.3">
      <c r="A16211" s="425">
        <v>57850</v>
      </c>
      <c r="B16211" s="12">
        <v>140</v>
      </c>
      <c r="C16211" s="435">
        <v>0</v>
      </c>
    </row>
    <row r="16212" spans="1:3" x14ac:dyDescent="0.3">
      <c r="A16212" s="425">
        <v>57851</v>
      </c>
      <c r="B16212" s="12">
        <v>141</v>
      </c>
      <c r="C16212" s="435">
        <v>3.92</v>
      </c>
    </row>
    <row r="16213" spans="1:3" x14ac:dyDescent="0.3">
      <c r="A16213" s="425">
        <v>57852</v>
      </c>
      <c r="B16213" s="12">
        <v>142</v>
      </c>
      <c r="C16213" s="435">
        <v>52.92</v>
      </c>
    </row>
    <row r="16214" spans="1:3" x14ac:dyDescent="0.3">
      <c r="A16214" s="425">
        <v>57853</v>
      </c>
      <c r="B16214" s="12">
        <v>143</v>
      </c>
      <c r="C16214" s="435">
        <v>0</v>
      </c>
    </row>
    <row r="16215" spans="1:3" x14ac:dyDescent="0.3">
      <c r="A16215" s="425">
        <v>57854</v>
      </c>
      <c r="B16215" s="12">
        <v>144</v>
      </c>
      <c r="C16215" s="435">
        <v>5.39</v>
      </c>
    </row>
    <row r="16216" spans="1:3" x14ac:dyDescent="0.3">
      <c r="A16216" s="425">
        <v>57855</v>
      </c>
      <c r="B16216" s="12">
        <v>145</v>
      </c>
      <c r="C16216" s="435">
        <v>0</v>
      </c>
    </row>
    <row r="16217" spans="1:3" x14ac:dyDescent="0.3">
      <c r="A16217" s="425">
        <v>57856</v>
      </c>
      <c r="B16217" s="12">
        <v>146</v>
      </c>
      <c r="C16217" s="435">
        <v>1.5680000000000001</v>
      </c>
    </row>
    <row r="16218" spans="1:3" x14ac:dyDescent="0.3">
      <c r="A16218" s="425">
        <v>57857</v>
      </c>
      <c r="B16218" s="12">
        <v>147</v>
      </c>
      <c r="C16218" s="435">
        <v>5.194</v>
      </c>
    </row>
    <row r="16219" spans="1:3" x14ac:dyDescent="0.3">
      <c r="A16219" s="425">
        <v>57858</v>
      </c>
      <c r="B16219" s="12">
        <v>148</v>
      </c>
      <c r="C16219" s="435">
        <v>3.1360000000000001</v>
      </c>
    </row>
    <row r="16220" spans="1:3" x14ac:dyDescent="0.3">
      <c r="A16220" s="425">
        <v>57859</v>
      </c>
      <c r="B16220" s="12">
        <v>149</v>
      </c>
      <c r="C16220" s="435">
        <v>14.7</v>
      </c>
    </row>
    <row r="16221" spans="1:3" x14ac:dyDescent="0.3">
      <c r="A16221" s="425">
        <v>57860</v>
      </c>
      <c r="B16221" s="12">
        <v>150</v>
      </c>
      <c r="C16221" s="435">
        <v>0</v>
      </c>
    </row>
    <row r="16222" spans="1:3" x14ac:dyDescent="0.3">
      <c r="A16222" s="425">
        <v>57861</v>
      </c>
      <c r="B16222" s="12">
        <v>151</v>
      </c>
      <c r="C16222" s="435">
        <v>0</v>
      </c>
    </row>
    <row r="16223" spans="1:3" x14ac:dyDescent="0.3">
      <c r="A16223" s="425">
        <v>57862</v>
      </c>
      <c r="B16223" s="12">
        <v>152</v>
      </c>
      <c r="C16223" s="435">
        <v>16.66</v>
      </c>
    </row>
    <row r="16224" spans="1:3" x14ac:dyDescent="0.3">
      <c r="A16224" s="425">
        <v>57863</v>
      </c>
      <c r="B16224" s="12">
        <v>153</v>
      </c>
      <c r="C16224" s="435">
        <v>2.4500000000000002</v>
      </c>
    </row>
    <row r="16225" spans="1:3" x14ac:dyDescent="0.3">
      <c r="A16225" s="425">
        <v>57864</v>
      </c>
      <c r="B16225" s="12">
        <v>154</v>
      </c>
      <c r="C16225" s="435">
        <v>5.194</v>
      </c>
    </row>
    <row r="16226" spans="1:3" x14ac:dyDescent="0.3">
      <c r="A16226" s="425">
        <v>57865</v>
      </c>
      <c r="B16226" s="12">
        <v>155</v>
      </c>
      <c r="C16226" s="435">
        <v>0</v>
      </c>
    </row>
    <row r="16227" spans="1:3" x14ac:dyDescent="0.3">
      <c r="A16227" s="425">
        <v>57866</v>
      </c>
      <c r="B16227" s="12">
        <v>156</v>
      </c>
      <c r="C16227" s="435">
        <v>0</v>
      </c>
    </row>
    <row r="16228" spans="1:3" x14ac:dyDescent="0.3">
      <c r="A16228" s="425">
        <v>57867</v>
      </c>
      <c r="B16228" s="12">
        <v>157</v>
      </c>
      <c r="C16228" s="435">
        <v>3.1360000000000001</v>
      </c>
    </row>
    <row r="16229" spans="1:3" x14ac:dyDescent="0.3">
      <c r="A16229" s="425">
        <v>57868</v>
      </c>
      <c r="B16229" s="12">
        <v>158</v>
      </c>
      <c r="C16229" s="435">
        <v>32.83</v>
      </c>
    </row>
    <row r="16230" spans="1:3" x14ac:dyDescent="0.3">
      <c r="A16230" s="425">
        <v>57869</v>
      </c>
      <c r="B16230" s="12">
        <v>159</v>
      </c>
      <c r="C16230" s="435">
        <v>0</v>
      </c>
    </row>
    <row r="16231" spans="1:3" x14ac:dyDescent="0.3">
      <c r="A16231" s="425">
        <v>57870</v>
      </c>
      <c r="B16231" s="12">
        <v>160</v>
      </c>
      <c r="C16231" s="435">
        <v>7.35</v>
      </c>
    </row>
    <row r="16232" spans="1:3" x14ac:dyDescent="0.3">
      <c r="A16232" s="425">
        <v>57871</v>
      </c>
      <c r="B16232" s="12">
        <v>161</v>
      </c>
      <c r="C16232" s="435">
        <v>0</v>
      </c>
    </row>
    <row r="16233" spans="1:3" x14ac:dyDescent="0.3">
      <c r="A16233" s="425">
        <v>57872</v>
      </c>
      <c r="B16233" s="12">
        <v>162</v>
      </c>
      <c r="C16233" s="435">
        <v>17.738</v>
      </c>
    </row>
    <row r="16234" spans="1:3" x14ac:dyDescent="0.3">
      <c r="A16234" s="425">
        <v>57873</v>
      </c>
      <c r="B16234" s="12">
        <v>163</v>
      </c>
      <c r="C16234" s="435">
        <v>0</v>
      </c>
    </row>
    <row r="16235" spans="1:3" x14ac:dyDescent="0.3">
      <c r="A16235" s="425">
        <v>57874</v>
      </c>
      <c r="B16235" s="12">
        <v>164</v>
      </c>
      <c r="C16235" s="435">
        <v>15.739534883720927</v>
      </c>
    </row>
    <row r="16236" spans="1:3" x14ac:dyDescent="0.3">
      <c r="A16236" s="425">
        <v>57875</v>
      </c>
      <c r="B16236" s="12">
        <v>165</v>
      </c>
      <c r="C16236" s="435">
        <v>15.400000000000002</v>
      </c>
    </row>
    <row r="16237" spans="1:3" x14ac:dyDescent="0.3">
      <c r="A16237" s="425">
        <v>57876</v>
      </c>
      <c r="B16237" s="12">
        <v>166</v>
      </c>
      <c r="C16237" s="435">
        <v>5.0000000000000018</v>
      </c>
    </row>
    <row r="16238" spans="1:3" x14ac:dyDescent="0.3">
      <c r="A16238" s="425">
        <v>57877</v>
      </c>
      <c r="B16238" s="12">
        <v>167</v>
      </c>
      <c r="C16238" s="435">
        <v>0.2</v>
      </c>
    </row>
    <row r="16239" spans="1:3" x14ac:dyDescent="0.3">
      <c r="A16239" s="425">
        <v>57878</v>
      </c>
      <c r="B16239" s="12">
        <v>168</v>
      </c>
      <c r="C16239" s="435">
        <v>25.599999999999998</v>
      </c>
    </row>
    <row r="16240" spans="1:3" x14ac:dyDescent="0.3">
      <c r="A16240" s="425">
        <v>57879</v>
      </c>
      <c r="B16240" s="12">
        <v>169</v>
      </c>
      <c r="C16240" s="435">
        <v>4.0000000000000009</v>
      </c>
    </row>
    <row r="16241" spans="1:3" x14ac:dyDescent="0.3">
      <c r="A16241" s="425">
        <v>57880</v>
      </c>
      <c r="B16241" s="12">
        <v>170</v>
      </c>
      <c r="C16241" s="435">
        <v>0.8</v>
      </c>
    </row>
    <row r="16242" spans="1:3" x14ac:dyDescent="0.3">
      <c r="A16242" s="425">
        <v>57881</v>
      </c>
      <c r="B16242" s="12">
        <v>171</v>
      </c>
      <c r="C16242" s="435">
        <v>2.4000000000000004</v>
      </c>
    </row>
    <row r="16243" spans="1:3" x14ac:dyDescent="0.3">
      <c r="A16243" s="425">
        <v>57882</v>
      </c>
      <c r="B16243" s="12">
        <v>172</v>
      </c>
      <c r="C16243" s="435">
        <v>10.599999999999998</v>
      </c>
    </row>
    <row r="16244" spans="1:3" x14ac:dyDescent="0.3">
      <c r="A16244" s="425">
        <v>57883</v>
      </c>
      <c r="B16244" s="12">
        <v>173</v>
      </c>
      <c r="C16244" s="435">
        <v>1.4</v>
      </c>
    </row>
    <row r="16245" spans="1:3" x14ac:dyDescent="0.3">
      <c r="A16245" s="425">
        <v>57884</v>
      </c>
      <c r="B16245" s="12">
        <v>174</v>
      </c>
      <c r="C16245" s="435">
        <v>0</v>
      </c>
    </row>
    <row r="16246" spans="1:3" x14ac:dyDescent="0.3">
      <c r="A16246" s="425">
        <v>57885</v>
      </c>
      <c r="B16246" s="12">
        <v>175</v>
      </c>
      <c r="C16246" s="435">
        <v>2.2000000000000002</v>
      </c>
    </row>
    <row r="16247" spans="1:3" x14ac:dyDescent="0.3">
      <c r="A16247" s="425">
        <v>57886</v>
      </c>
      <c r="B16247" s="12">
        <v>176</v>
      </c>
      <c r="C16247" s="435">
        <v>8.1999999999999993</v>
      </c>
    </row>
    <row r="16248" spans="1:3" x14ac:dyDescent="0.3">
      <c r="A16248" s="425">
        <v>57887</v>
      </c>
      <c r="B16248" s="12">
        <v>177</v>
      </c>
      <c r="C16248" s="435">
        <v>6.400000000000003</v>
      </c>
    </row>
    <row r="16249" spans="1:3" x14ac:dyDescent="0.3">
      <c r="A16249" s="425">
        <v>57888</v>
      </c>
      <c r="B16249" s="12">
        <v>178</v>
      </c>
      <c r="C16249" s="435">
        <v>0</v>
      </c>
    </row>
    <row r="16250" spans="1:3" x14ac:dyDescent="0.3">
      <c r="A16250" s="425">
        <v>57889</v>
      </c>
      <c r="B16250" s="12">
        <v>179</v>
      </c>
      <c r="C16250" s="435">
        <v>0.8</v>
      </c>
    </row>
    <row r="16251" spans="1:3" x14ac:dyDescent="0.3">
      <c r="A16251" s="425">
        <v>57890</v>
      </c>
      <c r="B16251" s="12">
        <v>180</v>
      </c>
      <c r="C16251" s="435">
        <v>0.2</v>
      </c>
    </row>
    <row r="16252" spans="1:3" x14ac:dyDescent="0.3">
      <c r="A16252" s="425">
        <v>57891</v>
      </c>
      <c r="B16252" s="12">
        <v>181</v>
      </c>
      <c r="C16252" s="435">
        <v>22</v>
      </c>
    </row>
    <row r="16253" spans="1:3" x14ac:dyDescent="0.3">
      <c r="A16253" s="425">
        <v>57892</v>
      </c>
      <c r="B16253" s="12">
        <v>182</v>
      </c>
      <c r="C16253" s="435">
        <v>0.2</v>
      </c>
    </row>
    <row r="16254" spans="1:3" x14ac:dyDescent="0.3">
      <c r="A16254" s="425">
        <v>57893</v>
      </c>
      <c r="B16254" s="12">
        <v>183</v>
      </c>
      <c r="C16254" s="435">
        <v>38.400000000000006</v>
      </c>
    </row>
    <row r="16255" spans="1:3" x14ac:dyDescent="0.3">
      <c r="A16255" s="425">
        <v>57894</v>
      </c>
      <c r="B16255" s="12">
        <v>184</v>
      </c>
      <c r="C16255" s="435">
        <v>55.2</v>
      </c>
    </row>
    <row r="16256" spans="1:3" x14ac:dyDescent="0.3">
      <c r="A16256" s="425">
        <v>57895</v>
      </c>
      <c r="B16256" s="12">
        <v>185</v>
      </c>
      <c r="C16256" s="435">
        <v>0.60000000000000009</v>
      </c>
    </row>
    <row r="16257" spans="1:3" x14ac:dyDescent="0.3">
      <c r="A16257" s="425">
        <v>57896</v>
      </c>
      <c r="B16257" s="12">
        <v>186</v>
      </c>
      <c r="C16257" s="435">
        <v>3.0000000000000004</v>
      </c>
    </row>
    <row r="16258" spans="1:3" x14ac:dyDescent="0.3">
      <c r="A16258" s="425">
        <v>57897</v>
      </c>
      <c r="B16258" s="12">
        <v>187</v>
      </c>
      <c r="C16258" s="435">
        <v>3.2000000000000011</v>
      </c>
    </row>
    <row r="16259" spans="1:3" x14ac:dyDescent="0.3">
      <c r="A16259" s="425">
        <v>57898</v>
      </c>
      <c r="B16259" s="12">
        <v>188</v>
      </c>
      <c r="C16259" s="435">
        <v>1.6</v>
      </c>
    </row>
    <row r="16260" spans="1:3" x14ac:dyDescent="0.3">
      <c r="A16260" s="425">
        <v>57899</v>
      </c>
      <c r="B16260" s="12">
        <v>189</v>
      </c>
      <c r="C16260" s="435">
        <v>23</v>
      </c>
    </row>
    <row r="16261" spans="1:3" x14ac:dyDescent="0.3">
      <c r="A16261" s="425">
        <v>57900</v>
      </c>
      <c r="B16261" s="12">
        <v>190</v>
      </c>
      <c r="C16261" s="435">
        <v>8.2000000000000011</v>
      </c>
    </row>
    <row r="16262" spans="1:3" x14ac:dyDescent="0.3">
      <c r="A16262" s="425">
        <v>57901</v>
      </c>
      <c r="B16262" s="12">
        <v>191</v>
      </c>
      <c r="C16262" s="435">
        <v>6.2000000000000028</v>
      </c>
    </row>
    <row r="16263" spans="1:3" x14ac:dyDescent="0.3">
      <c r="A16263" s="425">
        <v>57902</v>
      </c>
      <c r="B16263" s="12">
        <v>192</v>
      </c>
      <c r="C16263" s="435">
        <v>3.2000000000000006</v>
      </c>
    </row>
    <row r="16264" spans="1:3" x14ac:dyDescent="0.3">
      <c r="A16264" s="425">
        <v>57903</v>
      </c>
      <c r="B16264" s="12">
        <v>193</v>
      </c>
      <c r="C16264" s="435">
        <v>9.5999999999999979</v>
      </c>
    </row>
    <row r="16265" spans="1:3" x14ac:dyDescent="0.3">
      <c r="A16265" s="425">
        <v>57904</v>
      </c>
      <c r="B16265" s="12">
        <v>194</v>
      </c>
      <c r="C16265" s="435">
        <v>26.599999999999991</v>
      </c>
    </row>
    <row r="16266" spans="1:3" x14ac:dyDescent="0.3">
      <c r="A16266" s="425">
        <v>57905</v>
      </c>
      <c r="B16266" s="12">
        <v>195</v>
      </c>
      <c r="C16266" s="435">
        <v>16.199999999999992</v>
      </c>
    </row>
    <row r="16267" spans="1:3" x14ac:dyDescent="0.3">
      <c r="A16267" s="425">
        <v>57906</v>
      </c>
      <c r="B16267" s="12">
        <v>196</v>
      </c>
      <c r="C16267" s="435">
        <v>4</v>
      </c>
    </row>
    <row r="16268" spans="1:3" x14ac:dyDescent="0.3">
      <c r="A16268" s="425">
        <v>57907</v>
      </c>
      <c r="B16268" s="12">
        <v>197</v>
      </c>
      <c r="C16268" s="435">
        <v>6.2000000000000028</v>
      </c>
    </row>
    <row r="16269" spans="1:3" x14ac:dyDescent="0.3">
      <c r="A16269" s="425">
        <v>57908</v>
      </c>
      <c r="B16269" s="12">
        <v>198</v>
      </c>
      <c r="C16269" s="435">
        <v>0</v>
      </c>
    </row>
    <row r="16270" spans="1:3" x14ac:dyDescent="0.3">
      <c r="A16270" s="425">
        <v>57909</v>
      </c>
      <c r="B16270" s="12">
        <v>199</v>
      </c>
      <c r="C16270" s="435">
        <v>0.4</v>
      </c>
    </row>
    <row r="16271" spans="1:3" x14ac:dyDescent="0.3">
      <c r="A16271" s="425">
        <v>57910</v>
      </c>
      <c r="B16271" s="12">
        <v>200</v>
      </c>
      <c r="C16271" s="435">
        <v>23.4</v>
      </c>
    </row>
    <row r="16272" spans="1:3" x14ac:dyDescent="0.3">
      <c r="A16272" s="425">
        <v>57911</v>
      </c>
      <c r="B16272" s="12">
        <v>201</v>
      </c>
      <c r="C16272" s="435">
        <v>46.400000000000013</v>
      </c>
    </row>
    <row r="16273" spans="1:3" x14ac:dyDescent="0.3">
      <c r="A16273" s="425">
        <v>57912</v>
      </c>
      <c r="B16273" s="12">
        <v>202</v>
      </c>
      <c r="C16273" s="435">
        <v>0</v>
      </c>
    </row>
    <row r="16274" spans="1:3" x14ac:dyDescent="0.3">
      <c r="A16274" s="425">
        <v>57913</v>
      </c>
      <c r="B16274" s="12">
        <v>203</v>
      </c>
      <c r="C16274" s="435">
        <v>0.8</v>
      </c>
    </row>
    <row r="16275" spans="1:3" x14ac:dyDescent="0.3">
      <c r="A16275" s="425">
        <v>57914</v>
      </c>
      <c r="B16275" s="12">
        <v>204</v>
      </c>
      <c r="C16275" s="435">
        <v>0</v>
      </c>
    </row>
    <row r="16276" spans="1:3" x14ac:dyDescent="0.3">
      <c r="A16276" s="425">
        <v>57915</v>
      </c>
      <c r="B16276" s="12">
        <v>205</v>
      </c>
      <c r="C16276" s="435">
        <v>0</v>
      </c>
    </row>
    <row r="16277" spans="1:3" x14ac:dyDescent="0.3">
      <c r="A16277" s="425">
        <v>57916</v>
      </c>
      <c r="B16277" s="12">
        <v>206</v>
      </c>
      <c r="C16277" s="435">
        <v>72.800000000000026</v>
      </c>
    </row>
    <row r="16278" spans="1:3" x14ac:dyDescent="0.3">
      <c r="A16278" s="425">
        <v>57917</v>
      </c>
      <c r="B16278" s="12">
        <v>207</v>
      </c>
      <c r="C16278" s="435">
        <v>0.60000000000000009</v>
      </c>
    </row>
    <row r="16279" spans="1:3" x14ac:dyDescent="0.3">
      <c r="A16279" s="425">
        <v>57918</v>
      </c>
      <c r="B16279" s="12">
        <v>208</v>
      </c>
      <c r="C16279" s="435">
        <v>0</v>
      </c>
    </row>
    <row r="16280" spans="1:3" x14ac:dyDescent="0.3">
      <c r="A16280" s="425">
        <v>57919</v>
      </c>
      <c r="B16280" s="12">
        <v>209</v>
      </c>
      <c r="C16280" s="435">
        <v>0</v>
      </c>
    </row>
    <row r="16281" spans="1:3" x14ac:dyDescent="0.3">
      <c r="A16281" s="425">
        <v>57920</v>
      </c>
      <c r="B16281" s="12">
        <v>210</v>
      </c>
      <c r="C16281" s="435">
        <v>1.8</v>
      </c>
    </row>
    <row r="16282" spans="1:3" x14ac:dyDescent="0.3">
      <c r="A16282" s="425">
        <v>57921</v>
      </c>
      <c r="B16282" s="12">
        <v>211</v>
      </c>
      <c r="C16282" s="435">
        <v>8</v>
      </c>
    </row>
    <row r="16283" spans="1:3" x14ac:dyDescent="0.3">
      <c r="A16283" s="425">
        <v>57922</v>
      </c>
      <c r="B16283" s="12">
        <v>212</v>
      </c>
      <c r="C16283" s="435">
        <v>1</v>
      </c>
    </row>
    <row r="16284" spans="1:3" x14ac:dyDescent="0.3">
      <c r="A16284" s="425">
        <v>57923</v>
      </c>
      <c r="B16284" s="12">
        <v>213</v>
      </c>
      <c r="C16284" s="435">
        <v>5.4</v>
      </c>
    </row>
    <row r="16285" spans="1:3" x14ac:dyDescent="0.3">
      <c r="A16285" s="425">
        <v>57924</v>
      </c>
      <c r="B16285" s="12">
        <v>214</v>
      </c>
      <c r="C16285" s="435">
        <v>2.8</v>
      </c>
    </row>
    <row r="16286" spans="1:3" x14ac:dyDescent="0.3">
      <c r="A16286" s="425">
        <v>57925</v>
      </c>
      <c r="B16286" s="12">
        <v>215</v>
      </c>
      <c r="C16286" s="435">
        <v>12.4</v>
      </c>
    </row>
    <row r="16287" spans="1:3" x14ac:dyDescent="0.3">
      <c r="A16287" s="425">
        <v>57926</v>
      </c>
      <c r="B16287" s="12">
        <v>216</v>
      </c>
      <c r="C16287" s="435">
        <v>14.599999999999998</v>
      </c>
    </row>
    <row r="16288" spans="1:3" x14ac:dyDescent="0.3">
      <c r="A16288" s="425">
        <v>57927</v>
      </c>
      <c r="B16288" s="12">
        <v>217</v>
      </c>
      <c r="C16288" s="435">
        <v>0.2</v>
      </c>
    </row>
    <row r="16289" spans="1:3" x14ac:dyDescent="0.3">
      <c r="A16289" s="425">
        <v>57928</v>
      </c>
      <c r="B16289" s="12">
        <v>218</v>
      </c>
      <c r="C16289" s="435">
        <v>0.8</v>
      </c>
    </row>
    <row r="16290" spans="1:3" x14ac:dyDescent="0.3">
      <c r="A16290" s="425">
        <v>57929</v>
      </c>
      <c r="B16290" s="12">
        <v>219</v>
      </c>
      <c r="C16290" s="435">
        <v>0</v>
      </c>
    </row>
    <row r="16291" spans="1:3" x14ac:dyDescent="0.3">
      <c r="A16291" s="425">
        <v>57930</v>
      </c>
      <c r="B16291" s="12">
        <v>220</v>
      </c>
      <c r="C16291" s="435">
        <v>0.2</v>
      </c>
    </row>
    <row r="16292" spans="1:3" x14ac:dyDescent="0.3">
      <c r="A16292" s="425">
        <v>57931</v>
      </c>
      <c r="B16292" s="12">
        <v>221</v>
      </c>
      <c r="C16292" s="435">
        <v>0</v>
      </c>
    </row>
    <row r="16293" spans="1:3" x14ac:dyDescent="0.3">
      <c r="A16293" s="425">
        <v>57932</v>
      </c>
      <c r="B16293" s="12">
        <v>222</v>
      </c>
      <c r="C16293" s="435">
        <v>0</v>
      </c>
    </row>
    <row r="16294" spans="1:3" x14ac:dyDescent="0.3">
      <c r="A16294" s="425">
        <v>57933</v>
      </c>
      <c r="B16294" s="12">
        <v>223</v>
      </c>
      <c r="C16294" s="435">
        <v>0.8</v>
      </c>
    </row>
    <row r="16295" spans="1:3" x14ac:dyDescent="0.3">
      <c r="A16295" s="425">
        <v>57934</v>
      </c>
      <c r="B16295" s="12">
        <v>224</v>
      </c>
      <c r="C16295" s="435">
        <v>0.2</v>
      </c>
    </row>
    <row r="16296" spans="1:3" x14ac:dyDescent="0.3">
      <c r="A16296" s="425">
        <v>57935</v>
      </c>
      <c r="B16296" s="12">
        <v>225</v>
      </c>
      <c r="C16296" s="435">
        <v>0</v>
      </c>
    </row>
    <row r="16297" spans="1:3" x14ac:dyDescent="0.3">
      <c r="A16297" s="425">
        <v>57936</v>
      </c>
      <c r="B16297" s="12">
        <v>226</v>
      </c>
      <c r="C16297" s="435">
        <v>0</v>
      </c>
    </row>
    <row r="16298" spans="1:3" x14ac:dyDescent="0.3">
      <c r="A16298" s="425">
        <v>57937</v>
      </c>
      <c r="B16298" s="12">
        <v>227</v>
      </c>
      <c r="C16298" s="435">
        <v>0</v>
      </c>
    </row>
    <row r="16299" spans="1:3" x14ac:dyDescent="0.3">
      <c r="A16299" s="425">
        <v>57938</v>
      </c>
      <c r="B16299" s="12">
        <v>228</v>
      </c>
      <c r="C16299" s="435">
        <v>3.4000000000000008</v>
      </c>
    </row>
    <row r="16300" spans="1:3" x14ac:dyDescent="0.3">
      <c r="A16300" s="425">
        <v>57939</v>
      </c>
      <c r="B16300" s="12">
        <v>229</v>
      </c>
      <c r="C16300" s="435">
        <v>0</v>
      </c>
    </row>
    <row r="16301" spans="1:3" x14ac:dyDescent="0.3">
      <c r="A16301" s="425">
        <v>57940</v>
      </c>
      <c r="B16301" s="12">
        <v>230</v>
      </c>
      <c r="C16301" s="435">
        <v>0</v>
      </c>
    </row>
    <row r="16302" spans="1:3" x14ac:dyDescent="0.3">
      <c r="A16302" s="425">
        <v>57941</v>
      </c>
      <c r="B16302" s="12">
        <v>231</v>
      </c>
      <c r="C16302" s="435">
        <v>0</v>
      </c>
    </row>
    <row r="16303" spans="1:3" x14ac:dyDescent="0.3">
      <c r="A16303" s="425">
        <v>57942</v>
      </c>
      <c r="B16303" s="12">
        <v>232</v>
      </c>
      <c r="C16303" s="435">
        <v>0</v>
      </c>
    </row>
    <row r="16304" spans="1:3" x14ac:dyDescent="0.3">
      <c r="A16304" s="425">
        <v>57943</v>
      </c>
      <c r="B16304" s="12">
        <v>233</v>
      </c>
      <c r="C16304" s="435">
        <v>0</v>
      </c>
    </row>
    <row r="16305" spans="1:3" x14ac:dyDescent="0.3">
      <c r="A16305" s="425">
        <v>57944</v>
      </c>
      <c r="B16305" s="12">
        <v>234</v>
      </c>
      <c r="C16305" s="435">
        <v>0.60000000000000009</v>
      </c>
    </row>
    <row r="16306" spans="1:3" x14ac:dyDescent="0.3">
      <c r="A16306" s="425">
        <v>57945</v>
      </c>
      <c r="B16306" s="12">
        <v>235</v>
      </c>
      <c r="C16306" s="435">
        <v>1.2</v>
      </c>
    </row>
    <row r="16307" spans="1:3" x14ac:dyDescent="0.3">
      <c r="A16307" s="425">
        <v>57946</v>
      </c>
      <c r="B16307" s="12">
        <v>236</v>
      </c>
      <c r="C16307" s="435">
        <v>0</v>
      </c>
    </row>
    <row r="16308" spans="1:3" x14ac:dyDescent="0.3">
      <c r="A16308" s="425">
        <v>57947</v>
      </c>
      <c r="B16308" s="12">
        <v>237</v>
      </c>
      <c r="C16308" s="435">
        <v>11.8</v>
      </c>
    </row>
    <row r="16309" spans="1:3" x14ac:dyDescent="0.3">
      <c r="A16309" s="425">
        <v>57948</v>
      </c>
      <c r="B16309" s="12">
        <v>238</v>
      </c>
      <c r="C16309" s="435">
        <v>25.999999999999986</v>
      </c>
    </row>
    <row r="16310" spans="1:3" x14ac:dyDescent="0.3">
      <c r="A16310" s="425">
        <v>57949</v>
      </c>
      <c r="B16310" s="12">
        <v>239</v>
      </c>
      <c r="C16310" s="435">
        <v>0</v>
      </c>
    </row>
    <row r="16311" spans="1:3" x14ac:dyDescent="0.3">
      <c r="A16311" s="425">
        <v>57950</v>
      </c>
      <c r="B16311" s="12">
        <v>240</v>
      </c>
      <c r="C16311" s="435">
        <v>1</v>
      </c>
    </row>
    <row r="16312" spans="1:3" x14ac:dyDescent="0.3">
      <c r="A16312" s="425">
        <v>57951</v>
      </c>
      <c r="B16312" s="12">
        <v>241</v>
      </c>
      <c r="C16312" s="435">
        <v>0</v>
      </c>
    </row>
    <row r="16313" spans="1:3" x14ac:dyDescent="0.3">
      <c r="A16313" s="425">
        <v>57952</v>
      </c>
      <c r="B16313" s="12">
        <v>242</v>
      </c>
      <c r="C16313" s="435">
        <v>1.2</v>
      </c>
    </row>
    <row r="16314" spans="1:3" x14ac:dyDescent="0.3">
      <c r="A16314" s="425">
        <v>57953</v>
      </c>
      <c r="B16314" s="12">
        <v>243</v>
      </c>
      <c r="C16314" s="435">
        <v>30.199999999999996</v>
      </c>
    </row>
    <row r="16315" spans="1:3" x14ac:dyDescent="0.3">
      <c r="A16315" s="425">
        <v>57954</v>
      </c>
      <c r="B16315" s="12">
        <v>244</v>
      </c>
      <c r="C16315" s="435">
        <v>42.6</v>
      </c>
    </row>
    <row r="16316" spans="1:3" x14ac:dyDescent="0.3">
      <c r="A16316" s="425">
        <v>57955</v>
      </c>
      <c r="B16316" s="12">
        <v>245</v>
      </c>
      <c r="C16316" s="435">
        <v>5.4</v>
      </c>
    </row>
    <row r="16317" spans="1:3" x14ac:dyDescent="0.3">
      <c r="A16317" s="425">
        <v>57956</v>
      </c>
      <c r="B16317" s="12">
        <v>246</v>
      </c>
      <c r="C16317" s="435">
        <v>0.2</v>
      </c>
    </row>
    <row r="16318" spans="1:3" x14ac:dyDescent="0.3">
      <c r="A16318" s="425">
        <v>57957</v>
      </c>
      <c r="B16318" s="12">
        <v>247</v>
      </c>
      <c r="C16318" s="435">
        <v>11.999999999999996</v>
      </c>
    </row>
    <row r="16319" spans="1:3" x14ac:dyDescent="0.3">
      <c r="A16319" s="425">
        <v>57958</v>
      </c>
      <c r="B16319" s="12">
        <v>248</v>
      </c>
      <c r="C16319" s="435">
        <v>0.2</v>
      </c>
    </row>
    <row r="16320" spans="1:3" x14ac:dyDescent="0.3">
      <c r="A16320" s="425">
        <v>57959</v>
      </c>
      <c r="B16320" s="12">
        <v>249</v>
      </c>
      <c r="C16320" s="435">
        <v>0.8</v>
      </c>
    </row>
    <row r="16321" spans="1:3" x14ac:dyDescent="0.3">
      <c r="A16321" s="425">
        <v>57960</v>
      </c>
      <c r="B16321" s="12">
        <v>250</v>
      </c>
      <c r="C16321" s="435">
        <v>35.600000000000009</v>
      </c>
    </row>
    <row r="16322" spans="1:3" x14ac:dyDescent="0.3">
      <c r="A16322" s="425">
        <v>57961</v>
      </c>
      <c r="B16322" s="12">
        <v>251</v>
      </c>
      <c r="C16322" s="435">
        <v>1.8</v>
      </c>
    </row>
    <row r="16323" spans="1:3" x14ac:dyDescent="0.3">
      <c r="A16323" s="425">
        <v>57962</v>
      </c>
      <c r="B16323" s="12">
        <v>252</v>
      </c>
      <c r="C16323" s="435">
        <v>0.8</v>
      </c>
    </row>
    <row r="16324" spans="1:3" x14ac:dyDescent="0.3">
      <c r="A16324" s="425">
        <v>57963</v>
      </c>
      <c r="B16324" s="12">
        <v>253</v>
      </c>
      <c r="C16324" s="435">
        <v>12.799999999999997</v>
      </c>
    </row>
    <row r="16325" spans="1:3" x14ac:dyDescent="0.3">
      <c r="A16325" s="425">
        <v>57964</v>
      </c>
      <c r="B16325" s="12">
        <v>254</v>
      </c>
      <c r="C16325" s="435">
        <v>4.4000000000000004</v>
      </c>
    </row>
    <row r="16326" spans="1:3" x14ac:dyDescent="0.3">
      <c r="A16326" s="425">
        <v>57965</v>
      </c>
      <c r="B16326" s="12">
        <v>255</v>
      </c>
      <c r="C16326" s="435">
        <v>0.6</v>
      </c>
    </row>
    <row r="16327" spans="1:3" x14ac:dyDescent="0.3">
      <c r="A16327" s="425">
        <v>57966</v>
      </c>
      <c r="B16327" s="12">
        <v>256</v>
      </c>
      <c r="C16327" s="435">
        <v>6.8000000000000016</v>
      </c>
    </row>
    <row r="16328" spans="1:3" x14ac:dyDescent="0.3">
      <c r="A16328" s="425">
        <v>57967</v>
      </c>
      <c r="B16328" s="12">
        <v>257</v>
      </c>
      <c r="C16328" s="435">
        <v>0</v>
      </c>
    </row>
    <row r="16329" spans="1:3" x14ac:dyDescent="0.3">
      <c r="A16329" s="425">
        <v>57968</v>
      </c>
      <c r="B16329" s="12">
        <v>258</v>
      </c>
      <c r="C16329" s="435">
        <v>3.4000000000000004</v>
      </c>
    </row>
    <row r="16330" spans="1:3" x14ac:dyDescent="0.3">
      <c r="A16330" s="425">
        <v>57969</v>
      </c>
      <c r="B16330" s="12">
        <v>259</v>
      </c>
      <c r="C16330" s="435">
        <v>0</v>
      </c>
    </row>
    <row r="16331" spans="1:3" x14ac:dyDescent="0.3">
      <c r="A16331" s="425">
        <v>57970</v>
      </c>
      <c r="B16331" s="12">
        <v>260</v>
      </c>
      <c r="C16331" s="435">
        <v>0</v>
      </c>
    </row>
    <row r="16332" spans="1:3" x14ac:dyDescent="0.3">
      <c r="A16332" s="425">
        <v>57971</v>
      </c>
      <c r="B16332" s="12">
        <v>261</v>
      </c>
      <c r="C16332" s="435">
        <v>0</v>
      </c>
    </row>
    <row r="16333" spans="1:3" x14ac:dyDescent="0.3">
      <c r="A16333" s="425">
        <v>57972</v>
      </c>
      <c r="B16333" s="12">
        <v>262</v>
      </c>
      <c r="C16333" s="435">
        <v>0</v>
      </c>
    </row>
    <row r="16334" spans="1:3" x14ac:dyDescent="0.3">
      <c r="A16334" s="425">
        <v>57973</v>
      </c>
      <c r="B16334" s="12">
        <v>263</v>
      </c>
      <c r="C16334" s="435">
        <v>0</v>
      </c>
    </row>
    <row r="16335" spans="1:3" x14ac:dyDescent="0.3">
      <c r="A16335" s="425">
        <v>57974</v>
      </c>
      <c r="B16335" s="12">
        <v>264</v>
      </c>
      <c r="C16335" s="435">
        <v>0.60000000000000009</v>
      </c>
    </row>
    <row r="16336" spans="1:3" x14ac:dyDescent="0.3">
      <c r="A16336" s="425">
        <v>57975</v>
      </c>
      <c r="B16336" s="12">
        <v>265</v>
      </c>
      <c r="C16336" s="435">
        <v>11.399999999999999</v>
      </c>
    </row>
    <row r="16337" spans="1:3" x14ac:dyDescent="0.3">
      <c r="A16337" s="425">
        <v>57976</v>
      </c>
      <c r="B16337" s="12">
        <v>266</v>
      </c>
      <c r="C16337" s="435">
        <v>73.8</v>
      </c>
    </row>
    <row r="16338" spans="1:3" x14ac:dyDescent="0.3">
      <c r="A16338" s="425">
        <v>57977</v>
      </c>
      <c r="B16338" s="12">
        <v>267</v>
      </c>
      <c r="C16338" s="435">
        <v>0</v>
      </c>
    </row>
    <row r="16339" spans="1:3" x14ac:dyDescent="0.3">
      <c r="A16339" s="425">
        <v>57978</v>
      </c>
      <c r="B16339" s="12">
        <v>268</v>
      </c>
      <c r="C16339" s="435">
        <v>0</v>
      </c>
    </row>
    <row r="16340" spans="1:3" x14ac:dyDescent="0.3">
      <c r="A16340" s="425">
        <v>57979</v>
      </c>
      <c r="B16340" s="12">
        <v>269</v>
      </c>
      <c r="C16340" s="435">
        <v>12.2</v>
      </c>
    </row>
    <row r="16341" spans="1:3" x14ac:dyDescent="0.3">
      <c r="A16341" s="425">
        <v>57980</v>
      </c>
      <c r="B16341" s="12">
        <v>270</v>
      </c>
      <c r="C16341" s="435">
        <v>0.2</v>
      </c>
    </row>
    <row r="16342" spans="1:3" x14ac:dyDescent="0.3">
      <c r="A16342" s="425">
        <v>57981</v>
      </c>
      <c r="B16342" s="12">
        <v>271</v>
      </c>
      <c r="C16342" s="435">
        <v>0</v>
      </c>
    </row>
    <row r="16343" spans="1:3" x14ac:dyDescent="0.3">
      <c r="A16343" s="425">
        <v>57982</v>
      </c>
      <c r="B16343" s="12">
        <v>272</v>
      </c>
      <c r="C16343" s="435">
        <v>0.8</v>
      </c>
    </row>
    <row r="16344" spans="1:3" x14ac:dyDescent="0.3">
      <c r="A16344" s="425">
        <v>57983</v>
      </c>
      <c r="B16344" s="12">
        <v>273</v>
      </c>
      <c r="C16344" s="435">
        <v>0.60000000000000009</v>
      </c>
    </row>
    <row r="16345" spans="1:3" x14ac:dyDescent="0.3">
      <c r="A16345" s="425">
        <v>57984</v>
      </c>
      <c r="B16345" s="12">
        <v>274</v>
      </c>
      <c r="C16345" s="435">
        <v>0.2</v>
      </c>
    </row>
    <row r="16346" spans="1:3" x14ac:dyDescent="0.3">
      <c r="A16346" s="425">
        <v>57985</v>
      </c>
      <c r="B16346" s="12">
        <v>275</v>
      </c>
      <c r="C16346" s="435">
        <v>0.2</v>
      </c>
    </row>
    <row r="16347" spans="1:3" x14ac:dyDescent="0.3">
      <c r="A16347" s="425">
        <v>57986</v>
      </c>
      <c r="B16347" s="12">
        <v>276</v>
      </c>
      <c r="C16347" s="435">
        <v>0</v>
      </c>
    </row>
    <row r="16348" spans="1:3" x14ac:dyDescent="0.3">
      <c r="A16348" s="425">
        <v>57987</v>
      </c>
      <c r="B16348" s="12">
        <v>277</v>
      </c>
      <c r="C16348" s="435">
        <v>0</v>
      </c>
    </row>
    <row r="16349" spans="1:3" x14ac:dyDescent="0.3">
      <c r="A16349" s="425">
        <v>57988</v>
      </c>
      <c r="B16349" s="12">
        <v>278</v>
      </c>
      <c r="C16349" s="435">
        <v>0</v>
      </c>
    </row>
    <row r="16350" spans="1:3" x14ac:dyDescent="0.3">
      <c r="A16350" s="425">
        <v>57989</v>
      </c>
      <c r="B16350" s="12">
        <v>279</v>
      </c>
      <c r="C16350" s="435">
        <v>6.8000000000000007</v>
      </c>
    </row>
    <row r="16351" spans="1:3" x14ac:dyDescent="0.3">
      <c r="A16351" s="425">
        <v>57990</v>
      </c>
      <c r="B16351" s="12">
        <v>280</v>
      </c>
      <c r="C16351" s="435">
        <v>65.600000000000009</v>
      </c>
    </row>
    <row r="16352" spans="1:3" x14ac:dyDescent="0.3">
      <c r="A16352" s="425">
        <v>57991</v>
      </c>
      <c r="B16352" s="12">
        <v>281</v>
      </c>
      <c r="C16352" s="435">
        <v>2.8</v>
      </c>
    </row>
    <row r="16353" spans="1:3" x14ac:dyDescent="0.3">
      <c r="A16353" s="425">
        <v>57992</v>
      </c>
      <c r="B16353" s="12">
        <v>282</v>
      </c>
      <c r="C16353" s="435">
        <v>88.399999999999991</v>
      </c>
    </row>
    <row r="16354" spans="1:3" x14ac:dyDescent="0.3">
      <c r="A16354" s="425">
        <v>57993</v>
      </c>
      <c r="B16354" s="12">
        <v>283</v>
      </c>
      <c r="C16354" s="435">
        <v>6</v>
      </c>
    </row>
    <row r="16355" spans="1:3" x14ac:dyDescent="0.3">
      <c r="A16355" s="425">
        <v>57994</v>
      </c>
      <c r="B16355" s="12">
        <v>284</v>
      </c>
      <c r="C16355" s="435">
        <v>7.0000000000000009</v>
      </c>
    </row>
    <row r="16356" spans="1:3" x14ac:dyDescent="0.3">
      <c r="A16356" s="425">
        <v>57995</v>
      </c>
      <c r="B16356" s="12">
        <v>285</v>
      </c>
      <c r="C16356" s="435">
        <v>0</v>
      </c>
    </row>
    <row r="16357" spans="1:3" x14ac:dyDescent="0.3">
      <c r="A16357" s="425">
        <v>57996</v>
      </c>
      <c r="B16357" s="12">
        <v>286</v>
      </c>
      <c r="C16357" s="435">
        <v>0</v>
      </c>
    </row>
    <row r="16358" spans="1:3" x14ac:dyDescent="0.3">
      <c r="A16358" s="425">
        <v>57997</v>
      </c>
      <c r="B16358" s="12">
        <v>287</v>
      </c>
      <c r="C16358" s="435">
        <v>4</v>
      </c>
    </row>
    <row r="16359" spans="1:3" x14ac:dyDescent="0.3">
      <c r="A16359" s="425">
        <v>57998</v>
      </c>
      <c r="B16359" s="12">
        <v>288</v>
      </c>
      <c r="C16359" s="435">
        <v>0.4</v>
      </c>
    </row>
    <row r="16360" spans="1:3" x14ac:dyDescent="0.3">
      <c r="A16360" s="425">
        <v>57999</v>
      </c>
      <c r="B16360" s="12">
        <v>289</v>
      </c>
      <c r="C16360" s="435">
        <v>1.8</v>
      </c>
    </row>
    <row r="16361" spans="1:3" x14ac:dyDescent="0.3">
      <c r="A16361" s="425">
        <v>58000</v>
      </c>
      <c r="B16361" s="12">
        <v>290</v>
      </c>
      <c r="C16361" s="435">
        <v>12.2</v>
      </c>
    </row>
    <row r="16362" spans="1:3" x14ac:dyDescent="0.3">
      <c r="A16362" s="425">
        <v>58001</v>
      </c>
      <c r="B16362" s="12">
        <v>291</v>
      </c>
      <c r="C16362" s="435">
        <v>16.599999999999998</v>
      </c>
    </row>
    <row r="16363" spans="1:3" x14ac:dyDescent="0.3">
      <c r="A16363" s="425">
        <v>58002</v>
      </c>
      <c r="B16363" s="12">
        <v>292</v>
      </c>
      <c r="C16363" s="435">
        <v>0.2</v>
      </c>
    </row>
    <row r="16364" spans="1:3" x14ac:dyDescent="0.3">
      <c r="A16364" s="425">
        <v>58003</v>
      </c>
      <c r="B16364" s="12">
        <v>293</v>
      </c>
      <c r="C16364" s="435">
        <v>2.6000000000000005</v>
      </c>
    </row>
    <row r="16365" spans="1:3" x14ac:dyDescent="0.3">
      <c r="A16365" s="425">
        <v>58004</v>
      </c>
      <c r="B16365" s="12">
        <v>294</v>
      </c>
      <c r="C16365" s="435">
        <v>0</v>
      </c>
    </row>
    <row r="16366" spans="1:3" x14ac:dyDescent="0.3">
      <c r="A16366" s="425">
        <v>58005</v>
      </c>
      <c r="B16366" s="12">
        <v>295</v>
      </c>
      <c r="C16366" s="435">
        <v>0</v>
      </c>
    </row>
    <row r="16367" spans="1:3" x14ac:dyDescent="0.3">
      <c r="A16367" s="425">
        <v>58006</v>
      </c>
      <c r="B16367" s="12">
        <v>296</v>
      </c>
      <c r="C16367" s="435">
        <v>0</v>
      </c>
    </row>
    <row r="16368" spans="1:3" x14ac:dyDescent="0.3">
      <c r="A16368" s="425">
        <v>58007</v>
      </c>
      <c r="B16368" s="12">
        <v>297</v>
      </c>
      <c r="C16368" s="435">
        <v>10.599999999999998</v>
      </c>
    </row>
    <row r="16369" spans="1:3" x14ac:dyDescent="0.3">
      <c r="A16369" s="425">
        <v>58008</v>
      </c>
      <c r="B16369" s="12">
        <v>298</v>
      </c>
      <c r="C16369" s="435">
        <v>0</v>
      </c>
    </row>
    <row r="16370" spans="1:3" x14ac:dyDescent="0.3">
      <c r="A16370" s="425">
        <v>58009</v>
      </c>
      <c r="B16370" s="12">
        <v>299</v>
      </c>
      <c r="C16370" s="435">
        <v>0</v>
      </c>
    </row>
    <row r="16371" spans="1:3" x14ac:dyDescent="0.3">
      <c r="A16371" s="425">
        <v>58010</v>
      </c>
      <c r="B16371" s="12">
        <v>300</v>
      </c>
      <c r="C16371" s="435">
        <v>0.2</v>
      </c>
    </row>
    <row r="16372" spans="1:3" x14ac:dyDescent="0.3">
      <c r="A16372" s="425">
        <v>58011</v>
      </c>
      <c r="B16372" s="12">
        <v>301</v>
      </c>
      <c r="C16372" s="435">
        <v>0</v>
      </c>
    </row>
    <row r="16373" spans="1:3" x14ac:dyDescent="0.3">
      <c r="A16373" s="425">
        <v>58012</v>
      </c>
      <c r="B16373" s="12">
        <v>302</v>
      </c>
      <c r="C16373" s="435">
        <v>0.4</v>
      </c>
    </row>
    <row r="16374" spans="1:3" x14ac:dyDescent="0.3">
      <c r="A16374" s="425">
        <v>58013</v>
      </c>
      <c r="B16374" s="12">
        <v>303</v>
      </c>
      <c r="C16374" s="435">
        <v>0.2</v>
      </c>
    </row>
    <row r="16375" spans="1:3" x14ac:dyDescent="0.3">
      <c r="A16375" s="425">
        <v>58014</v>
      </c>
      <c r="B16375" s="12">
        <v>304</v>
      </c>
      <c r="C16375" s="435">
        <v>24.199999999999996</v>
      </c>
    </row>
    <row r="16376" spans="1:3" x14ac:dyDescent="0.3">
      <c r="A16376" s="425">
        <v>58015</v>
      </c>
      <c r="B16376" s="12">
        <v>305</v>
      </c>
      <c r="C16376" s="435">
        <v>0</v>
      </c>
    </row>
    <row r="16377" spans="1:3" x14ac:dyDescent="0.3">
      <c r="A16377" s="425">
        <v>58016</v>
      </c>
      <c r="B16377" s="12">
        <v>306</v>
      </c>
      <c r="C16377" s="435">
        <v>12.6</v>
      </c>
    </row>
    <row r="16378" spans="1:3" x14ac:dyDescent="0.3">
      <c r="A16378" s="425">
        <v>58017</v>
      </c>
      <c r="B16378" s="12">
        <v>307</v>
      </c>
      <c r="C16378" s="435">
        <v>0</v>
      </c>
    </row>
    <row r="16379" spans="1:3" x14ac:dyDescent="0.3">
      <c r="A16379" s="425">
        <v>58018</v>
      </c>
      <c r="B16379" s="12">
        <v>308</v>
      </c>
      <c r="C16379" s="435">
        <v>0</v>
      </c>
    </row>
    <row r="16380" spans="1:3" x14ac:dyDescent="0.3">
      <c r="A16380" s="425">
        <v>58019</v>
      </c>
      <c r="B16380" s="12">
        <v>309</v>
      </c>
      <c r="C16380" s="435">
        <v>6.8000000000000007</v>
      </c>
    </row>
    <row r="16381" spans="1:3" x14ac:dyDescent="0.3">
      <c r="A16381" s="425">
        <v>58020</v>
      </c>
      <c r="B16381" s="12">
        <v>310</v>
      </c>
      <c r="C16381" s="435">
        <v>31.799999999999997</v>
      </c>
    </row>
    <row r="16382" spans="1:3" x14ac:dyDescent="0.3">
      <c r="A16382" s="425">
        <v>58021</v>
      </c>
      <c r="B16382" s="12">
        <v>311</v>
      </c>
      <c r="C16382" s="435">
        <v>2</v>
      </c>
    </row>
    <row r="16383" spans="1:3" x14ac:dyDescent="0.3">
      <c r="A16383" s="425">
        <v>58022</v>
      </c>
      <c r="B16383" s="12">
        <v>312</v>
      </c>
      <c r="C16383" s="435">
        <v>0.60000000000000009</v>
      </c>
    </row>
    <row r="16384" spans="1:3" x14ac:dyDescent="0.3">
      <c r="A16384" s="425">
        <v>58023</v>
      </c>
      <c r="B16384" s="12">
        <v>313</v>
      </c>
      <c r="C16384" s="435">
        <v>0</v>
      </c>
    </row>
    <row r="16385" spans="1:3" x14ac:dyDescent="0.3">
      <c r="A16385" s="425">
        <v>58024</v>
      </c>
      <c r="B16385" s="12">
        <v>314</v>
      </c>
      <c r="C16385" s="435">
        <v>0</v>
      </c>
    </row>
    <row r="16386" spans="1:3" x14ac:dyDescent="0.3">
      <c r="A16386" s="425">
        <v>58025</v>
      </c>
      <c r="B16386" s="12">
        <v>315</v>
      </c>
      <c r="C16386" s="435">
        <v>0</v>
      </c>
    </row>
    <row r="16387" spans="1:3" x14ac:dyDescent="0.3">
      <c r="A16387" s="425">
        <v>58026</v>
      </c>
      <c r="B16387" s="12">
        <v>316</v>
      </c>
      <c r="C16387" s="435">
        <v>0</v>
      </c>
    </row>
    <row r="16388" spans="1:3" x14ac:dyDescent="0.3">
      <c r="A16388" s="425">
        <v>58027</v>
      </c>
      <c r="B16388" s="12">
        <v>317</v>
      </c>
      <c r="C16388" s="435">
        <v>0</v>
      </c>
    </row>
    <row r="16389" spans="1:3" x14ac:dyDescent="0.3">
      <c r="A16389" s="425">
        <v>58028</v>
      </c>
      <c r="B16389" s="12">
        <v>318</v>
      </c>
      <c r="C16389" s="435">
        <v>19.199999999999996</v>
      </c>
    </row>
    <row r="16390" spans="1:3" x14ac:dyDescent="0.3">
      <c r="A16390" s="425">
        <v>58029</v>
      </c>
      <c r="B16390" s="12">
        <v>319</v>
      </c>
      <c r="C16390" s="435">
        <v>0</v>
      </c>
    </row>
    <row r="16391" spans="1:3" x14ac:dyDescent="0.3">
      <c r="A16391" s="425">
        <v>58030</v>
      </c>
      <c r="B16391" s="12">
        <v>320</v>
      </c>
      <c r="C16391" s="435">
        <v>0</v>
      </c>
    </row>
    <row r="16392" spans="1:3" x14ac:dyDescent="0.3">
      <c r="A16392" s="425">
        <v>58031</v>
      </c>
      <c r="B16392" s="12">
        <v>321</v>
      </c>
      <c r="C16392" s="435">
        <v>0</v>
      </c>
    </row>
    <row r="16393" spans="1:3" x14ac:dyDescent="0.3">
      <c r="A16393" s="425">
        <v>58032</v>
      </c>
      <c r="B16393" s="12">
        <v>322</v>
      </c>
      <c r="C16393" s="435">
        <v>0</v>
      </c>
    </row>
    <row r="16394" spans="1:3" x14ac:dyDescent="0.3">
      <c r="A16394" s="425">
        <v>58033</v>
      </c>
      <c r="B16394" s="12">
        <v>323</v>
      </c>
      <c r="C16394" s="435">
        <v>0.8</v>
      </c>
    </row>
    <row r="16395" spans="1:3" x14ac:dyDescent="0.3">
      <c r="A16395" s="425">
        <v>58034</v>
      </c>
      <c r="B16395" s="12">
        <v>324</v>
      </c>
      <c r="C16395" s="435">
        <v>0.19600000000000001</v>
      </c>
    </row>
    <row r="16396" spans="1:3" x14ac:dyDescent="0.3">
      <c r="A16396" s="425">
        <v>58035</v>
      </c>
      <c r="B16396" s="12">
        <v>325</v>
      </c>
      <c r="C16396" s="435">
        <v>0</v>
      </c>
    </row>
    <row r="16397" spans="1:3" x14ac:dyDescent="0.3">
      <c r="A16397" s="425">
        <v>58036</v>
      </c>
      <c r="B16397" s="12">
        <v>326</v>
      </c>
      <c r="C16397" s="435">
        <v>43.414000000000001</v>
      </c>
    </row>
    <row r="16398" spans="1:3" x14ac:dyDescent="0.3">
      <c r="A16398" s="425">
        <v>58037</v>
      </c>
      <c r="B16398" s="12">
        <v>327</v>
      </c>
      <c r="C16398" s="435">
        <v>3.0379999999999998</v>
      </c>
    </row>
    <row r="16399" spans="1:3" x14ac:dyDescent="0.3">
      <c r="A16399" s="425">
        <v>58038</v>
      </c>
      <c r="B16399" s="12">
        <v>328</v>
      </c>
      <c r="C16399" s="435">
        <v>0</v>
      </c>
    </row>
    <row r="16400" spans="1:3" x14ac:dyDescent="0.3">
      <c r="A16400" s="425">
        <v>58039</v>
      </c>
      <c r="B16400" s="12">
        <v>329</v>
      </c>
      <c r="C16400" s="435">
        <v>4.7039999999999997</v>
      </c>
    </row>
    <row r="16401" spans="1:3" x14ac:dyDescent="0.3">
      <c r="A16401" s="425">
        <v>58040</v>
      </c>
      <c r="B16401" s="12">
        <v>330</v>
      </c>
      <c r="C16401" s="435">
        <v>4.7039999999999997</v>
      </c>
    </row>
    <row r="16402" spans="1:3" x14ac:dyDescent="0.3">
      <c r="A16402" s="425">
        <v>58041</v>
      </c>
      <c r="B16402" s="12">
        <v>331</v>
      </c>
      <c r="C16402" s="435">
        <v>31.948</v>
      </c>
    </row>
    <row r="16403" spans="1:3" x14ac:dyDescent="0.3">
      <c r="A16403" s="425">
        <v>58042</v>
      </c>
      <c r="B16403" s="12">
        <v>332</v>
      </c>
      <c r="C16403" s="435">
        <v>15.19</v>
      </c>
    </row>
    <row r="16404" spans="1:3" x14ac:dyDescent="0.3">
      <c r="A16404" s="425">
        <v>58043</v>
      </c>
      <c r="B16404" s="12">
        <v>333</v>
      </c>
      <c r="C16404" s="435">
        <v>0</v>
      </c>
    </row>
    <row r="16405" spans="1:3" x14ac:dyDescent="0.3">
      <c r="A16405" s="425">
        <v>58044</v>
      </c>
      <c r="B16405" s="12">
        <v>334</v>
      </c>
      <c r="C16405" s="435">
        <v>0</v>
      </c>
    </row>
    <row r="16406" spans="1:3" x14ac:dyDescent="0.3">
      <c r="A16406" s="425">
        <v>58045</v>
      </c>
      <c r="B16406" s="12">
        <v>335</v>
      </c>
      <c r="C16406" s="435">
        <v>38.415999999999997</v>
      </c>
    </row>
    <row r="16407" spans="1:3" x14ac:dyDescent="0.3">
      <c r="A16407" s="425">
        <v>58046</v>
      </c>
      <c r="B16407" s="12">
        <v>336</v>
      </c>
      <c r="C16407" s="435">
        <v>33.026000000000003</v>
      </c>
    </row>
    <row r="16408" spans="1:3" x14ac:dyDescent="0.3">
      <c r="A16408" s="425">
        <v>58047</v>
      </c>
      <c r="B16408" s="12">
        <v>337</v>
      </c>
      <c r="C16408" s="435">
        <v>0</v>
      </c>
    </row>
    <row r="16409" spans="1:3" x14ac:dyDescent="0.3">
      <c r="A16409" s="425">
        <v>58048</v>
      </c>
      <c r="B16409" s="12">
        <v>338</v>
      </c>
      <c r="C16409" s="435">
        <v>15.875999999999999</v>
      </c>
    </row>
    <row r="16410" spans="1:3" x14ac:dyDescent="0.3">
      <c r="A16410" s="425">
        <v>58049</v>
      </c>
      <c r="B16410" s="12">
        <v>339</v>
      </c>
      <c r="C16410" s="435">
        <v>0.78400000000000003</v>
      </c>
    </row>
    <row r="16411" spans="1:3" x14ac:dyDescent="0.3">
      <c r="A16411" s="425">
        <v>58050</v>
      </c>
      <c r="B16411" s="12">
        <v>340</v>
      </c>
      <c r="C16411" s="435">
        <v>0</v>
      </c>
    </row>
    <row r="16412" spans="1:3" x14ac:dyDescent="0.3">
      <c r="A16412" s="425">
        <v>58051</v>
      </c>
      <c r="B16412" s="12">
        <v>341</v>
      </c>
      <c r="C16412" s="435">
        <v>0</v>
      </c>
    </row>
    <row r="16413" spans="1:3" x14ac:dyDescent="0.3">
      <c r="A16413" s="425">
        <v>58052</v>
      </c>
      <c r="B16413" s="12">
        <v>342</v>
      </c>
      <c r="C16413" s="435">
        <v>2.6459999999999999</v>
      </c>
    </row>
    <row r="16414" spans="1:3" x14ac:dyDescent="0.3">
      <c r="A16414" s="425">
        <v>58053</v>
      </c>
      <c r="B16414" s="12">
        <v>343</v>
      </c>
      <c r="C16414" s="435">
        <v>0</v>
      </c>
    </row>
    <row r="16415" spans="1:3" x14ac:dyDescent="0.3">
      <c r="A16415" s="425">
        <v>58054</v>
      </c>
      <c r="B16415" s="12">
        <v>344</v>
      </c>
      <c r="C16415" s="435">
        <v>33.417999999999999</v>
      </c>
    </row>
    <row r="16416" spans="1:3" x14ac:dyDescent="0.3">
      <c r="A16416" s="425">
        <v>58055</v>
      </c>
      <c r="B16416" s="12">
        <v>345</v>
      </c>
      <c r="C16416" s="435">
        <v>19.992000000000001</v>
      </c>
    </row>
    <row r="16417" spans="1:3" x14ac:dyDescent="0.3">
      <c r="A16417" s="425">
        <v>58056</v>
      </c>
      <c r="B16417" s="12">
        <v>346</v>
      </c>
      <c r="C16417" s="435">
        <v>17.248000000000001</v>
      </c>
    </row>
    <row r="16418" spans="1:3" x14ac:dyDescent="0.3">
      <c r="A16418" s="425">
        <v>58057</v>
      </c>
      <c r="B16418" s="12">
        <v>347</v>
      </c>
      <c r="C16418" s="435">
        <v>28.91</v>
      </c>
    </row>
    <row r="16419" spans="1:3" x14ac:dyDescent="0.3">
      <c r="A16419" s="425">
        <v>58058</v>
      </c>
      <c r="B16419" s="12">
        <v>348</v>
      </c>
      <c r="C16419" s="435">
        <v>0</v>
      </c>
    </row>
    <row r="16420" spans="1:3" x14ac:dyDescent="0.3">
      <c r="A16420" s="425">
        <v>58059</v>
      </c>
      <c r="B16420" s="12">
        <v>349</v>
      </c>
      <c r="C16420" s="435">
        <v>1.3720000000000001</v>
      </c>
    </row>
    <row r="16421" spans="1:3" x14ac:dyDescent="0.3">
      <c r="A16421" s="425">
        <v>58060</v>
      </c>
      <c r="B16421" s="12">
        <v>350</v>
      </c>
      <c r="C16421" s="435">
        <v>0</v>
      </c>
    </row>
    <row r="16422" spans="1:3" x14ac:dyDescent="0.3">
      <c r="A16422" s="425">
        <v>58061</v>
      </c>
      <c r="B16422" s="12">
        <v>351</v>
      </c>
      <c r="C16422" s="435">
        <v>16.757999999999999</v>
      </c>
    </row>
    <row r="16423" spans="1:3" x14ac:dyDescent="0.3">
      <c r="A16423" s="425">
        <v>58062</v>
      </c>
      <c r="B16423" s="12">
        <v>352</v>
      </c>
      <c r="C16423" s="435">
        <v>0.29399999999999998</v>
      </c>
    </row>
    <row r="16424" spans="1:3" x14ac:dyDescent="0.3">
      <c r="A16424" s="425">
        <v>58063</v>
      </c>
      <c r="B16424" s="12">
        <v>353</v>
      </c>
      <c r="C16424" s="435">
        <v>19.893999999999998</v>
      </c>
    </row>
    <row r="16425" spans="1:3" x14ac:dyDescent="0.3">
      <c r="A16425" s="425">
        <v>58064</v>
      </c>
      <c r="B16425" s="12">
        <v>354</v>
      </c>
      <c r="C16425" s="435">
        <v>0</v>
      </c>
    </row>
    <row r="16426" spans="1:3" x14ac:dyDescent="0.3">
      <c r="A16426" s="425">
        <v>58065</v>
      </c>
      <c r="B16426" s="12">
        <v>355</v>
      </c>
      <c r="C16426" s="435">
        <v>0</v>
      </c>
    </row>
    <row r="16427" spans="1:3" x14ac:dyDescent="0.3">
      <c r="A16427" s="425">
        <v>58066</v>
      </c>
      <c r="B16427" s="12">
        <v>356</v>
      </c>
      <c r="C16427" s="435">
        <v>0</v>
      </c>
    </row>
    <row r="16428" spans="1:3" x14ac:dyDescent="0.3">
      <c r="A16428" s="425">
        <v>58067</v>
      </c>
      <c r="B16428" s="12">
        <v>357</v>
      </c>
      <c r="C16428" s="435">
        <v>41.65</v>
      </c>
    </row>
    <row r="16429" spans="1:3" x14ac:dyDescent="0.3">
      <c r="A16429" s="425">
        <v>58068</v>
      </c>
      <c r="B16429" s="12">
        <v>358</v>
      </c>
      <c r="C16429" s="435">
        <v>0.78400000000000003</v>
      </c>
    </row>
    <row r="16430" spans="1:3" x14ac:dyDescent="0.3">
      <c r="A16430" s="425">
        <v>58069</v>
      </c>
      <c r="B16430" s="12">
        <v>359</v>
      </c>
      <c r="C16430" s="435">
        <v>1.274</v>
      </c>
    </row>
    <row r="16431" spans="1:3" x14ac:dyDescent="0.3">
      <c r="A16431" s="425">
        <v>58070</v>
      </c>
      <c r="B16431" s="12">
        <v>360</v>
      </c>
      <c r="C16431" s="435">
        <v>9.31</v>
      </c>
    </row>
    <row r="16432" spans="1:3" x14ac:dyDescent="0.3">
      <c r="A16432" s="425">
        <v>58071</v>
      </c>
      <c r="B16432" s="12">
        <v>361</v>
      </c>
      <c r="C16432" s="435">
        <v>17.64</v>
      </c>
    </row>
    <row r="16433" spans="1:3" x14ac:dyDescent="0.3">
      <c r="A16433" s="425">
        <v>58072</v>
      </c>
      <c r="B16433" s="12">
        <v>362</v>
      </c>
      <c r="C16433" s="435">
        <v>2.548</v>
      </c>
    </row>
    <row r="16434" spans="1:3" x14ac:dyDescent="0.3">
      <c r="A16434" s="425">
        <v>58073</v>
      </c>
      <c r="B16434" s="12">
        <v>363</v>
      </c>
      <c r="C16434" s="435">
        <v>0.58799999999999997</v>
      </c>
    </row>
    <row r="16435" spans="1:3" x14ac:dyDescent="0.3">
      <c r="A16435" s="425">
        <v>58074</v>
      </c>
      <c r="B16435" s="12">
        <v>364</v>
      </c>
      <c r="C16435" s="435">
        <v>0.49</v>
      </c>
    </row>
    <row r="16436" spans="1:3" x14ac:dyDescent="0.3">
      <c r="A16436" s="425">
        <v>58075</v>
      </c>
      <c r="B16436" s="12">
        <v>365</v>
      </c>
      <c r="C16436" s="435">
        <v>12.25</v>
      </c>
    </row>
    <row r="16437" spans="1:3" x14ac:dyDescent="0.3">
      <c r="A16437" s="425">
        <v>58076</v>
      </c>
      <c r="B16437" s="12">
        <v>1</v>
      </c>
      <c r="C16437" s="436">
        <v>5.2000000000000011</v>
      </c>
    </row>
    <row r="16438" spans="1:3" x14ac:dyDescent="0.3">
      <c r="A16438" s="425">
        <v>58077</v>
      </c>
      <c r="B16438" s="12">
        <v>2</v>
      </c>
      <c r="C16438" s="436">
        <v>1.2</v>
      </c>
    </row>
    <row r="16439" spans="1:3" x14ac:dyDescent="0.3">
      <c r="A16439" s="425">
        <v>58078</v>
      </c>
      <c r="B16439" s="12">
        <v>3</v>
      </c>
      <c r="C16439" s="436">
        <v>14.599999999999998</v>
      </c>
    </row>
    <row r="16440" spans="1:3" x14ac:dyDescent="0.3">
      <c r="A16440" s="425">
        <v>58079</v>
      </c>
      <c r="B16440" s="12">
        <v>4</v>
      </c>
      <c r="C16440" s="436">
        <v>17.599999999999994</v>
      </c>
    </row>
    <row r="16441" spans="1:3" x14ac:dyDescent="0.3">
      <c r="A16441" s="425">
        <v>58080</v>
      </c>
      <c r="B16441" s="12">
        <v>5</v>
      </c>
      <c r="C16441" s="436">
        <v>1.7999999999999998</v>
      </c>
    </row>
    <row r="16442" spans="1:3" x14ac:dyDescent="0.3">
      <c r="A16442" s="425">
        <v>58081</v>
      </c>
      <c r="B16442" s="12">
        <v>6</v>
      </c>
      <c r="C16442" s="436">
        <v>1.5999999999999999</v>
      </c>
    </row>
    <row r="16443" spans="1:3" x14ac:dyDescent="0.3">
      <c r="A16443" s="425">
        <v>58082</v>
      </c>
      <c r="B16443" s="12">
        <v>7</v>
      </c>
      <c r="C16443" s="436">
        <v>0</v>
      </c>
    </row>
    <row r="16444" spans="1:3" x14ac:dyDescent="0.3">
      <c r="A16444" s="425">
        <v>58083</v>
      </c>
      <c r="B16444" s="12">
        <v>8</v>
      </c>
      <c r="C16444" s="436">
        <v>2.8000000000000007</v>
      </c>
    </row>
    <row r="16445" spans="1:3" x14ac:dyDescent="0.3">
      <c r="A16445" s="425">
        <v>58084</v>
      </c>
      <c r="B16445" s="12">
        <v>9</v>
      </c>
      <c r="C16445" s="436">
        <v>2</v>
      </c>
    </row>
    <row r="16446" spans="1:3" x14ac:dyDescent="0.3">
      <c r="A16446" s="425">
        <v>58085</v>
      </c>
      <c r="B16446" s="12">
        <v>10</v>
      </c>
      <c r="C16446" s="436">
        <v>24.599999999999998</v>
      </c>
    </row>
    <row r="16447" spans="1:3" x14ac:dyDescent="0.3">
      <c r="A16447" s="425">
        <v>58086</v>
      </c>
      <c r="B16447" s="12">
        <v>11</v>
      </c>
      <c r="C16447" s="436">
        <v>8.8000000000000007</v>
      </c>
    </row>
    <row r="16448" spans="1:3" x14ac:dyDescent="0.3">
      <c r="A16448" s="425">
        <v>58087</v>
      </c>
      <c r="B16448" s="12">
        <v>12</v>
      </c>
      <c r="C16448" s="436">
        <v>2.1999999999999997</v>
      </c>
    </row>
    <row r="16449" spans="1:3" x14ac:dyDescent="0.3">
      <c r="A16449" s="425">
        <v>58088</v>
      </c>
      <c r="B16449" s="12">
        <v>13</v>
      </c>
      <c r="C16449" s="436">
        <v>0.2</v>
      </c>
    </row>
    <row r="16450" spans="1:3" x14ac:dyDescent="0.3">
      <c r="A16450" s="425">
        <v>58089</v>
      </c>
      <c r="B16450" s="12">
        <v>14</v>
      </c>
      <c r="C16450" s="436">
        <v>0</v>
      </c>
    </row>
    <row r="16451" spans="1:3" x14ac:dyDescent="0.3">
      <c r="A16451" s="425">
        <v>58090</v>
      </c>
      <c r="B16451" s="12">
        <v>15</v>
      </c>
      <c r="C16451" s="436">
        <v>33.40000000000002</v>
      </c>
    </row>
    <row r="16452" spans="1:3" x14ac:dyDescent="0.3">
      <c r="A16452" s="425">
        <v>58091</v>
      </c>
      <c r="B16452" s="12">
        <v>16</v>
      </c>
      <c r="C16452" s="436">
        <v>1.4</v>
      </c>
    </row>
    <row r="16453" spans="1:3" x14ac:dyDescent="0.3">
      <c r="A16453" s="425">
        <v>58092</v>
      </c>
      <c r="B16453" s="12">
        <v>17</v>
      </c>
      <c r="C16453" s="436">
        <v>19</v>
      </c>
    </row>
    <row r="16454" spans="1:3" x14ac:dyDescent="0.3">
      <c r="A16454" s="425">
        <v>58093</v>
      </c>
      <c r="B16454" s="12">
        <v>18</v>
      </c>
      <c r="C16454" s="436">
        <v>0.2</v>
      </c>
    </row>
    <row r="16455" spans="1:3" x14ac:dyDescent="0.3">
      <c r="A16455" s="425">
        <v>58094</v>
      </c>
      <c r="B16455" s="12">
        <v>19</v>
      </c>
      <c r="C16455" s="436">
        <v>0</v>
      </c>
    </row>
    <row r="16456" spans="1:3" x14ac:dyDescent="0.3">
      <c r="A16456" s="425">
        <v>58095</v>
      </c>
      <c r="B16456" s="12">
        <v>20</v>
      </c>
      <c r="C16456" s="436">
        <v>2</v>
      </c>
    </row>
    <row r="16457" spans="1:3" x14ac:dyDescent="0.3">
      <c r="A16457" s="425">
        <v>58096</v>
      </c>
      <c r="B16457" s="12">
        <v>21</v>
      </c>
      <c r="C16457" s="436">
        <v>0.8</v>
      </c>
    </row>
    <row r="16458" spans="1:3" x14ac:dyDescent="0.3">
      <c r="A16458" s="425">
        <v>58097</v>
      </c>
      <c r="B16458" s="12">
        <v>22</v>
      </c>
      <c r="C16458" s="436">
        <v>0</v>
      </c>
    </row>
    <row r="16459" spans="1:3" x14ac:dyDescent="0.3">
      <c r="A16459" s="425">
        <v>58098</v>
      </c>
      <c r="B16459" s="12">
        <v>23</v>
      </c>
      <c r="C16459" s="436">
        <v>1.5999999999999999</v>
      </c>
    </row>
    <row r="16460" spans="1:3" x14ac:dyDescent="0.3">
      <c r="A16460" s="425">
        <v>58099</v>
      </c>
      <c r="B16460" s="12">
        <v>24</v>
      </c>
      <c r="C16460" s="436">
        <v>0.2</v>
      </c>
    </row>
    <row r="16461" spans="1:3" x14ac:dyDescent="0.3">
      <c r="A16461" s="425">
        <v>58100</v>
      </c>
      <c r="B16461" s="12">
        <v>25</v>
      </c>
      <c r="C16461" s="436">
        <v>0.2</v>
      </c>
    </row>
    <row r="16462" spans="1:3" x14ac:dyDescent="0.3">
      <c r="A16462" s="425">
        <v>58101</v>
      </c>
      <c r="B16462" s="12">
        <v>26</v>
      </c>
      <c r="C16462" s="436">
        <v>0</v>
      </c>
    </row>
    <row r="16463" spans="1:3" x14ac:dyDescent="0.3">
      <c r="A16463" s="425">
        <v>58102</v>
      </c>
      <c r="B16463" s="12">
        <v>27</v>
      </c>
      <c r="C16463" s="436">
        <v>0</v>
      </c>
    </row>
    <row r="16464" spans="1:3" x14ac:dyDescent="0.3">
      <c r="A16464" s="425">
        <v>58103</v>
      </c>
      <c r="B16464" s="12">
        <v>28</v>
      </c>
      <c r="C16464" s="436">
        <v>0</v>
      </c>
    </row>
    <row r="16465" spans="1:3" x14ac:dyDescent="0.3">
      <c r="A16465" s="425">
        <v>58104</v>
      </c>
      <c r="B16465" s="12">
        <v>29</v>
      </c>
      <c r="C16465" s="436">
        <v>0</v>
      </c>
    </row>
    <row r="16466" spans="1:3" x14ac:dyDescent="0.3">
      <c r="A16466" s="425">
        <v>58105</v>
      </c>
      <c r="B16466" s="12">
        <v>30</v>
      </c>
      <c r="C16466" s="436">
        <v>1</v>
      </c>
    </row>
    <row r="16467" spans="1:3" x14ac:dyDescent="0.3">
      <c r="A16467" s="425">
        <v>58106</v>
      </c>
      <c r="B16467" s="12">
        <v>31</v>
      </c>
      <c r="C16467" s="436">
        <v>0</v>
      </c>
    </row>
    <row r="16468" spans="1:3" x14ac:dyDescent="0.3">
      <c r="A16468" s="425">
        <v>58107</v>
      </c>
      <c r="B16468" s="12">
        <v>32</v>
      </c>
      <c r="C16468" s="436">
        <v>0</v>
      </c>
    </row>
    <row r="16469" spans="1:3" x14ac:dyDescent="0.3">
      <c r="A16469" s="425">
        <v>58108</v>
      </c>
      <c r="B16469" s="12">
        <v>33</v>
      </c>
      <c r="C16469" s="436">
        <v>0</v>
      </c>
    </row>
    <row r="16470" spans="1:3" x14ac:dyDescent="0.3">
      <c r="A16470" s="425">
        <v>58109</v>
      </c>
      <c r="B16470" s="12">
        <v>34</v>
      </c>
      <c r="C16470" s="436">
        <v>0</v>
      </c>
    </row>
    <row r="16471" spans="1:3" x14ac:dyDescent="0.3">
      <c r="A16471" s="425">
        <v>58110</v>
      </c>
      <c r="B16471" s="12">
        <v>35</v>
      </c>
      <c r="C16471" s="436">
        <v>0.8</v>
      </c>
    </row>
    <row r="16472" spans="1:3" x14ac:dyDescent="0.3">
      <c r="A16472" s="425">
        <v>58111</v>
      </c>
      <c r="B16472" s="12">
        <v>36</v>
      </c>
      <c r="C16472" s="436">
        <v>0</v>
      </c>
    </row>
    <row r="16473" spans="1:3" x14ac:dyDescent="0.3">
      <c r="A16473" s="425">
        <v>58112</v>
      </c>
      <c r="B16473" s="12">
        <v>37</v>
      </c>
      <c r="C16473" s="436">
        <v>27.4</v>
      </c>
    </row>
    <row r="16474" spans="1:3" x14ac:dyDescent="0.3">
      <c r="A16474" s="425">
        <v>58113</v>
      </c>
      <c r="B16474" s="12">
        <v>38</v>
      </c>
      <c r="C16474" s="436">
        <v>7</v>
      </c>
    </row>
    <row r="16475" spans="1:3" x14ac:dyDescent="0.3">
      <c r="A16475" s="425">
        <v>58114</v>
      </c>
      <c r="B16475" s="12">
        <v>39</v>
      </c>
      <c r="C16475" s="436">
        <v>1.5999999999999999</v>
      </c>
    </row>
    <row r="16476" spans="1:3" x14ac:dyDescent="0.3">
      <c r="A16476" s="425">
        <v>58115</v>
      </c>
      <c r="B16476" s="12">
        <v>40</v>
      </c>
      <c r="C16476" s="436">
        <v>1</v>
      </c>
    </row>
    <row r="16477" spans="1:3" x14ac:dyDescent="0.3">
      <c r="A16477" s="425">
        <v>58116</v>
      </c>
      <c r="B16477" s="12">
        <v>41</v>
      </c>
      <c r="C16477" s="436">
        <v>8.0000000000000036</v>
      </c>
    </row>
    <row r="16478" spans="1:3" x14ac:dyDescent="0.3">
      <c r="A16478" s="425">
        <v>58117</v>
      </c>
      <c r="B16478" s="12">
        <v>42</v>
      </c>
      <c r="C16478" s="436">
        <v>4.2000000000000011</v>
      </c>
    </row>
    <row r="16479" spans="1:3" x14ac:dyDescent="0.3">
      <c r="A16479" s="425">
        <v>58118</v>
      </c>
      <c r="B16479" s="12">
        <v>43</v>
      </c>
      <c r="C16479" s="436">
        <v>0.2</v>
      </c>
    </row>
    <row r="16480" spans="1:3" x14ac:dyDescent="0.3">
      <c r="A16480" s="425">
        <v>58119</v>
      </c>
      <c r="B16480" s="12">
        <v>44</v>
      </c>
      <c r="C16480" s="436">
        <v>0</v>
      </c>
    </row>
    <row r="16481" spans="1:3" x14ac:dyDescent="0.3">
      <c r="A16481" s="425">
        <v>58120</v>
      </c>
      <c r="B16481" s="12">
        <v>45</v>
      </c>
      <c r="C16481" s="436">
        <v>0</v>
      </c>
    </row>
    <row r="16482" spans="1:3" x14ac:dyDescent="0.3">
      <c r="A16482" s="425">
        <v>58121</v>
      </c>
      <c r="B16482" s="12">
        <v>46</v>
      </c>
      <c r="C16482" s="436">
        <v>7.2000000000000028</v>
      </c>
    </row>
    <row r="16483" spans="1:3" x14ac:dyDescent="0.3">
      <c r="A16483" s="425">
        <v>58122</v>
      </c>
      <c r="B16483" s="12">
        <v>47</v>
      </c>
      <c r="C16483" s="436">
        <v>11.199999999999992</v>
      </c>
    </row>
    <row r="16484" spans="1:3" x14ac:dyDescent="0.3">
      <c r="A16484" s="425">
        <v>58123</v>
      </c>
      <c r="B16484" s="12">
        <v>48</v>
      </c>
      <c r="C16484" s="436">
        <v>0.2</v>
      </c>
    </row>
    <row r="16485" spans="1:3" x14ac:dyDescent="0.3">
      <c r="A16485" s="425">
        <v>58124</v>
      </c>
      <c r="B16485" s="12">
        <v>49</v>
      </c>
      <c r="C16485" s="436">
        <v>0.2</v>
      </c>
    </row>
    <row r="16486" spans="1:3" x14ac:dyDescent="0.3">
      <c r="A16486" s="425">
        <v>58125</v>
      </c>
      <c r="B16486" s="12">
        <v>50</v>
      </c>
      <c r="C16486" s="436">
        <v>4.8000000000000016</v>
      </c>
    </row>
    <row r="16487" spans="1:3" x14ac:dyDescent="0.3">
      <c r="A16487" s="425">
        <v>58126</v>
      </c>
      <c r="B16487" s="12">
        <v>51</v>
      </c>
      <c r="C16487" s="436">
        <v>20.399999999999999</v>
      </c>
    </row>
    <row r="16488" spans="1:3" x14ac:dyDescent="0.3">
      <c r="A16488" s="425">
        <v>58127</v>
      </c>
      <c r="B16488" s="12">
        <v>52</v>
      </c>
      <c r="C16488" s="436">
        <v>14.199999999999998</v>
      </c>
    </row>
    <row r="16489" spans="1:3" x14ac:dyDescent="0.3">
      <c r="A16489" s="425">
        <v>58128</v>
      </c>
      <c r="B16489" s="12">
        <v>53</v>
      </c>
      <c r="C16489" s="436">
        <v>8.0000000000000018</v>
      </c>
    </row>
    <row r="16490" spans="1:3" x14ac:dyDescent="0.3">
      <c r="A16490" s="425">
        <v>58129</v>
      </c>
      <c r="B16490" s="12">
        <v>54</v>
      </c>
      <c r="C16490" s="436">
        <v>0.4</v>
      </c>
    </row>
    <row r="16491" spans="1:3" x14ac:dyDescent="0.3">
      <c r="A16491" s="425">
        <v>58130</v>
      </c>
      <c r="B16491" s="12">
        <v>55</v>
      </c>
      <c r="C16491" s="436">
        <v>0.8</v>
      </c>
    </row>
    <row r="16492" spans="1:3" x14ac:dyDescent="0.3">
      <c r="A16492" s="425">
        <v>58131</v>
      </c>
      <c r="B16492" s="12">
        <v>56</v>
      </c>
      <c r="C16492" s="436">
        <v>0</v>
      </c>
    </row>
    <row r="16493" spans="1:3" x14ac:dyDescent="0.3">
      <c r="A16493" s="425">
        <v>58132</v>
      </c>
      <c r="B16493" s="12">
        <v>57</v>
      </c>
      <c r="C16493" s="436">
        <v>0</v>
      </c>
    </row>
    <row r="16494" spans="1:3" x14ac:dyDescent="0.3">
      <c r="A16494" s="425">
        <v>58133</v>
      </c>
      <c r="B16494" s="12">
        <v>58</v>
      </c>
      <c r="C16494" s="436">
        <v>1.4</v>
      </c>
    </row>
    <row r="16495" spans="1:3" x14ac:dyDescent="0.3">
      <c r="A16495" s="425">
        <v>58134</v>
      </c>
      <c r="B16495" s="12">
        <v>59</v>
      </c>
      <c r="C16495" s="436">
        <v>2</v>
      </c>
    </row>
    <row r="16496" spans="1:3" x14ac:dyDescent="0.3">
      <c r="A16496" s="425">
        <v>58135</v>
      </c>
      <c r="B16496" s="12">
        <v>60</v>
      </c>
      <c r="C16496" s="436">
        <v>1.8000000000000003</v>
      </c>
    </row>
    <row r="16497" spans="1:3" x14ac:dyDescent="0.3">
      <c r="A16497" s="425">
        <v>58136</v>
      </c>
      <c r="B16497" s="12">
        <v>61</v>
      </c>
      <c r="C16497" s="436">
        <v>1.8</v>
      </c>
    </row>
    <row r="16498" spans="1:3" x14ac:dyDescent="0.3">
      <c r="A16498" s="425">
        <v>58137</v>
      </c>
      <c r="B16498" s="12">
        <v>62</v>
      </c>
      <c r="C16498" s="436">
        <v>7.4000000000000021</v>
      </c>
    </row>
    <row r="16499" spans="1:3" x14ac:dyDescent="0.3">
      <c r="A16499" s="425">
        <v>58138</v>
      </c>
      <c r="B16499" s="12">
        <v>63</v>
      </c>
      <c r="C16499" s="436">
        <v>0</v>
      </c>
    </row>
    <row r="16500" spans="1:3" x14ac:dyDescent="0.3">
      <c r="A16500" s="425">
        <v>58139</v>
      </c>
      <c r="B16500" s="12">
        <v>64</v>
      </c>
      <c r="C16500" s="436">
        <v>20.199999999999996</v>
      </c>
    </row>
    <row r="16501" spans="1:3" x14ac:dyDescent="0.3">
      <c r="A16501" s="425">
        <v>58140</v>
      </c>
      <c r="B16501" s="12">
        <v>65</v>
      </c>
      <c r="C16501" s="436">
        <v>0.4</v>
      </c>
    </row>
    <row r="16502" spans="1:3" x14ac:dyDescent="0.3">
      <c r="A16502" s="425">
        <v>58141</v>
      </c>
      <c r="B16502" s="12">
        <v>66</v>
      </c>
      <c r="C16502" s="436">
        <v>12.799999999999994</v>
      </c>
    </row>
    <row r="16503" spans="1:3" x14ac:dyDescent="0.3">
      <c r="A16503" s="425">
        <v>58142</v>
      </c>
      <c r="B16503" s="12">
        <v>67</v>
      </c>
      <c r="C16503" s="436">
        <v>3.8000000000000007</v>
      </c>
    </row>
    <row r="16504" spans="1:3" x14ac:dyDescent="0.3">
      <c r="A16504" s="425">
        <v>58143</v>
      </c>
      <c r="B16504" s="12">
        <v>68</v>
      </c>
      <c r="C16504" s="436">
        <v>4.8000000000000007</v>
      </c>
    </row>
    <row r="16505" spans="1:3" x14ac:dyDescent="0.3">
      <c r="A16505" s="425">
        <v>58144</v>
      </c>
      <c r="B16505" s="12">
        <v>69</v>
      </c>
      <c r="C16505" s="436">
        <v>0.2</v>
      </c>
    </row>
    <row r="16506" spans="1:3" x14ac:dyDescent="0.3">
      <c r="A16506" s="425">
        <v>58145</v>
      </c>
      <c r="B16506" s="12">
        <v>70</v>
      </c>
      <c r="C16506" s="436">
        <v>22.799999999999997</v>
      </c>
    </row>
    <row r="16507" spans="1:3" x14ac:dyDescent="0.3">
      <c r="A16507" s="425">
        <v>58146</v>
      </c>
      <c r="B16507" s="12">
        <v>71</v>
      </c>
      <c r="C16507" s="436">
        <v>1.5999999999999999</v>
      </c>
    </row>
    <row r="16508" spans="1:3" x14ac:dyDescent="0.3">
      <c r="A16508" s="425">
        <v>58147</v>
      </c>
      <c r="B16508" s="12">
        <v>72</v>
      </c>
      <c r="C16508" s="436">
        <v>4.8</v>
      </c>
    </row>
    <row r="16509" spans="1:3" x14ac:dyDescent="0.3">
      <c r="A16509" s="425">
        <v>58148</v>
      </c>
      <c r="B16509" s="12">
        <v>73</v>
      </c>
      <c r="C16509" s="436">
        <v>6.6000000000000023</v>
      </c>
    </row>
    <row r="16510" spans="1:3" x14ac:dyDescent="0.3">
      <c r="A16510" s="425">
        <v>58149</v>
      </c>
      <c r="B16510" s="12">
        <v>74</v>
      </c>
      <c r="C16510" s="436">
        <v>0</v>
      </c>
    </row>
    <row r="16511" spans="1:3" x14ac:dyDescent="0.3">
      <c r="A16511" s="425">
        <v>58150</v>
      </c>
      <c r="B16511" s="12">
        <v>75</v>
      </c>
      <c r="C16511" s="436">
        <v>1.5999999999999999</v>
      </c>
    </row>
    <row r="16512" spans="1:3" x14ac:dyDescent="0.3">
      <c r="A16512" s="425">
        <v>58151</v>
      </c>
      <c r="B16512" s="12">
        <v>76</v>
      </c>
      <c r="C16512" s="436">
        <v>17.8</v>
      </c>
    </row>
    <row r="16513" spans="1:3" x14ac:dyDescent="0.3">
      <c r="A16513" s="425">
        <v>58152</v>
      </c>
      <c r="B16513" s="12">
        <v>77</v>
      </c>
      <c r="C16513" s="436">
        <v>0</v>
      </c>
    </row>
    <row r="16514" spans="1:3" x14ac:dyDescent="0.3">
      <c r="A16514" s="425">
        <v>58153</v>
      </c>
      <c r="B16514" s="12">
        <v>78</v>
      </c>
      <c r="C16514" s="436">
        <v>0</v>
      </c>
    </row>
    <row r="16515" spans="1:3" x14ac:dyDescent="0.3">
      <c r="A16515" s="425">
        <v>58154</v>
      </c>
      <c r="B16515" s="12">
        <v>79</v>
      </c>
      <c r="C16515" s="436">
        <v>0.8</v>
      </c>
    </row>
    <row r="16516" spans="1:3" x14ac:dyDescent="0.3">
      <c r="A16516" s="425">
        <v>58155</v>
      </c>
      <c r="B16516" s="12">
        <v>80</v>
      </c>
      <c r="C16516" s="436">
        <v>7.2000000000000028</v>
      </c>
    </row>
    <row r="16517" spans="1:3" x14ac:dyDescent="0.3">
      <c r="A16517" s="425">
        <v>58156</v>
      </c>
      <c r="B16517" s="12">
        <v>81</v>
      </c>
      <c r="C16517" s="436">
        <v>16.999999999999996</v>
      </c>
    </row>
    <row r="16518" spans="1:3" x14ac:dyDescent="0.3">
      <c r="A16518" s="425">
        <v>58157</v>
      </c>
      <c r="B16518" s="12">
        <v>82</v>
      </c>
      <c r="C16518" s="436">
        <v>0.2</v>
      </c>
    </row>
    <row r="16519" spans="1:3" x14ac:dyDescent="0.3">
      <c r="A16519" s="425">
        <v>58158</v>
      </c>
      <c r="B16519" s="12">
        <v>83</v>
      </c>
      <c r="C16519" s="436">
        <v>0</v>
      </c>
    </row>
    <row r="16520" spans="1:3" x14ac:dyDescent="0.3">
      <c r="A16520" s="425">
        <v>58159</v>
      </c>
      <c r="B16520" s="12">
        <v>84</v>
      </c>
      <c r="C16520" s="436">
        <v>31.599999999999994</v>
      </c>
    </row>
    <row r="16521" spans="1:3" x14ac:dyDescent="0.3">
      <c r="A16521" s="425">
        <v>58160</v>
      </c>
      <c r="B16521" s="12">
        <v>85</v>
      </c>
      <c r="C16521" s="436">
        <v>0.4</v>
      </c>
    </row>
    <row r="16522" spans="1:3" x14ac:dyDescent="0.3">
      <c r="A16522" s="425">
        <v>58161</v>
      </c>
      <c r="B16522" s="12">
        <v>86</v>
      </c>
      <c r="C16522" s="436">
        <v>27.2</v>
      </c>
    </row>
    <row r="16523" spans="1:3" x14ac:dyDescent="0.3">
      <c r="A16523" s="425">
        <v>58162</v>
      </c>
      <c r="B16523" s="12">
        <v>87</v>
      </c>
      <c r="C16523" s="436">
        <v>1.8</v>
      </c>
    </row>
    <row r="16524" spans="1:3" x14ac:dyDescent="0.3">
      <c r="A16524" s="425">
        <v>58163</v>
      </c>
      <c r="B16524" s="12">
        <v>88</v>
      </c>
      <c r="C16524" s="436">
        <v>0.2</v>
      </c>
    </row>
    <row r="16525" spans="1:3" x14ac:dyDescent="0.3">
      <c r="A16525" s="425">
        <v>58164</v>
      </c>
      <c r="B16525" s="12">
        <v>89</v>
      </c>
      <c r="C16525" s="436">
        <v>0.60000000000000009</v>
      </c>
    </row>
    <row r="16526" spans="1:3" x14ac:dyDescent="0.3">
      <c r="A16526" s="425">
        <v>58165</v>
      </c>
      <c r="B16526" s="12">
        <v>90</v>
      </c>
      <c r="C16526" s="436">
        <v>0</v>
      </c>
    </row>
    <row r="16527" spans="1:3" x14ac:dyDescent="0.3">
      <c r="A16527" s="425">
        <v>58166</v>
      </c>
      <c r="B16527" s="12">
        <v>91</v>
      </c>
      <c r="C16527" s="436">
        <v>0</v>
      </c>
    </row>
    <row r="16528" spans="1:3" x14ac:dyDescent="0.3">
      <c r="A16528" s="425">
        <v>58167</v>
      </c>
      <c r="B16528" s="12">
        <v>92</v>
      </c>
      <c r="C16528" s="436">
        <v>0.60000000000000009</v>
      </c>
    </row>
    <row r="16529" spans="1:3" x14ac:dyDescent="0.3">
      <c r="A16529" s="425">
        <v>58168</v>
      </c>
      <c r="B16529" s="12">
        <v>93</v>
      </c>
      <c r="C16529" s="436">
        <v>7.6000000000000014</v>
      </c>
    </row>
    <row r="16530" spans="1:3" x14ac:dyDescent="0.3">
      <c r="A16530" s="425">
        <v>58169</v>
      </c>
      <c r="B16530" s="12">
        <v>94</v>
      </c>
      <c r="C16530" s="436">
        <v>8.2000000000000011</v>
      </c>
    </row>
    <row r="16531" spans="1:3" x14ac:dyDescent="0.3">
      <c r="A16531" s="425">
        <v>58170</v>
      </c>
      <c r="B16531" s="12">
        <v>95</v>
      </c>
      <c r="C16531" s="436">
        <v>2.6000000000000005</v>
      </c>
    </row>
    <row r="16532" spans="1:3" x14ac:dyDescent="0.3">
      <c r="A16532" s="425">
        <v>58171</v>
      </c>
      <c r="B16532" s="12">
        <v>96</v>
      </c>
      <c r="C16532" s="436">
        <v>74.800000000000082</v>
      </c>
    </row>
    <row r="16533" spans="1:3" x14ac:dyDescent="0.3">
      <c r="A16533" s="425">
        <v>58172</v>
      </c>
      <c r="B16533" s="12">
        <v>97</v>
      </c>
      <c r="C16533" s="436">
        <v>3</v>
      </c>
    </row>
    <row r="16534" spans="1:3" x14ac:dyDescent="0.3">
      <c r="A16534" s="425">
        <v>58173</v>
      </c>
      <c r="B16534" s="12">
        <v>98</v>
      </c>
      <c r="C16534" s="436">
        <v>1.4</v>
      </c>
    </row>
    <row r="16535" spans="1:3" x14ac:dyDescent="0.3">
      <c r="A16535" s="425">
        <v>58174</v>
      </c>
      <c r="B16535" s="12">
        <v>99</v>
      </c>
      <c r="C16535" s="436">
        <v>0.2</v>
      </c>
    </row>
    <row r="16536" spans="1:3" x14ac:dyDescent="0.3">
      <c r="A16536" s="425">
        <v>58175</v>
      </c>
      <c r="B16536" s="12">
        <v>100</v>
      </c>
      <c r="C16536" s="436">
        <v>0</v>
      </c>
    </row>
    <row r="16537" spans="1:3" x14ac:dyDescent="0.3">
      <c r="A16537" s="425">
        <v>58176</v>
      </c>
      <c r="B16537" s="12">
        <v>101</v>
      </c>
      <c r="C16537" s="436">
        <v>0</v>
      </c>
    </row>
    <row r="16538" spans="1:3" x14ac:dyDescent="0.3">
      <c r="A16538" s="425">
        <v>58177</v>
      </c>
      <c r="B16538" s="12">
        <v>102</v>
      </c>
      <c r="C16538" s="436">
        <v>0.2</v>
      </c>
    </row>
    <row r="16539" spans="1:3" x14ac:dyDescent="0.3">
      <c r="A16539" s="425">
        <v>58178</v>
      </c>
      <c r="B16539" s="12">
        <v>103</v>
      </c>
      <c r="C16539" s="436">
        <v>0.4</v>
      </c>
    </row>
    <row r="16540" spans="1:3" x14ac:dyDescent="0.3">
      <c r="A16540" s="425">
        <v>58179</v>
      </c>
      <c r="B16540" s="12">
        <v>104</v>
      </c>
      <c r="C16540" s="436">
        <v>0</v>
      </c>
    </row>
    <row r="16541" spans="1:3" x14ac:dyDescent="0.3">
      <c r="A16541" s="425">
        <v>58180</v>
      </c>
      <c r="B16541" s="12">
        <v>105</v>
      </c>
      <c r="C16541" s="436">
        <v>56.999999999999986</v>
      </c>
    </row>
    <row r="16542" spans="1:3" x14ac:dyDescent="0.3">
      <c r="A16542" s="425">
        <v>58181</v>
      </c>
      <c r="B16542" s="12">
        <v>106</v>
      </c>
      <c r="C16542" s="436">
        <v>5.0000000000000018</v>
      </c>
    </row>
    <row r="16543" spans="1:3" x14ac:dyDescent="0.3">
      <c r="A16543" s="425">
        <v>58182</v>
      </c>
      <c r="B16543" s="12">
        <v>107</v>
      </c>
      <c r="C16543" s="436">
        <v>14.799999999999999</v>
      </c>
    </row>
    <row r="16544" spans="1:3" x14ac:dyDescent="0.3">
      <c r="A16544" s="425">
        <v>58183</v>
      </c>
      <c r="B16544" s="12">
        <v>108</v>
      </c>
      <c r="C16544" s="436">
        <v>1.2</v>
      </c>
    </row>
    <row r="16545" spans="1:3" x14ac:dyDescent="0.3">
      <c r="A16545" s="425">
        <v>58184</v>
      </c>
      <c r="B16545" s="12">
        <v>109</v>
      </c>
      <c r="C16545" s="436">
        <v>1.2</v>
      </c>
    </row>
    <row r="16546" spans="1:3" x14ac:dyDescent="0.3">
      <c r="A16546" s="425">
        <v>58185</v>
      </c>
      <c r="B16546" s="12">
        <v>110</v>
      </c>
      <c r="C16546" s="436">
        <v>0</v>
      </c>
    </row>
    <row r="16547" spans="1:3" x14ac:dyDescent="0.3">
      <c r="A16547" s="425">
        <v>58186</v>
      </c>
      <c r="B16547" s="12">
        <v>111</v>
      </c>
      <c r="C16547" s="436">
        <v>0</v>
      </c>
    </row>
    <row r="16548" spans="1:3" x14ac:dyDescent="0.3">
      <c r="A16548" s="425">
        <v>58187</v>
      </c>
      <c r="B16548" s="12">
        <v>112</v>
      </c>
      <c r="C16548" s="436">
        <v>5.0000000000000018</v>
      </c>
    </row>
    <row r="16549" spans="1:3" x14ac:dyDescent="0.3">
      <c r="A16549" s="425">
        <v>58188</v>
      </c>
      <c r="B16549" s="12">
        <v>113</v>
      </c>
      <c r="C16549" s="436">
        <v>1.5999999999999999</v>
      </c>
    </row>
    <row r="16550" spans="1:3" x14ac:dyDescent="0.3">
      <c r="A16550" s="425">
        <v>58189</v>
      </c>
      <c r="B16550" s="12">
        <v>114</v>
      </c>
      <c r="C16550" s="436">
        <v>12.399999999999995</v>
      </c>
    </row>
    <row r="16551" spans="1:3" x14ac:dyDescent="0.3">
      <c r="A16551" s="425">
        <v>58190</v>
      </c>
      <c r="B16551" s="12">
        <v>115</v>
      </c>
      <c r="C16551" s="436">
        <v>16.199999999999996</v>
      </c>
    </row>
    <row r="16552" spans="1:3" x14ac:dyDescent="0.3">
      <c r="A16552" s="425">
        <v>58191</v>
      </c>
      <c r="B16552" s="12">
        <v>116</v>
      </c>
      <c r="C16552" s="436">
        <v>7.0000000000000036</v>
      </c>
    </row>
    <row r="16553" spans="1:3" x14ac:dyDescent="0.3">
      <c r="A16553" s="425">
        <v>58192</v>
      </c>
      <c r="B16553" s="12">
        <v>117</v>
      </c>
      <c r="C16553" s="436">
        <v>1</v>
      </c>
    </row>
    <row r="16554" spans="1:3" x14ac:dyDescent="0.3">
      <c r="A16554" s="425">
        <v>58193</v>
      </c>
      <c r="B16554" s="12">
        <v>118</v>
      </c>
      <c r="C16554" s="436">
        <v>0</v>
      </c>
    </row>
    <row r="16555" spans="1:3" x14ac:dyDescent="0.3">
      <c r="A16555" s="425">
        <v>58194</v>
      </c>
      <c r="B16555" s="12">
        <v>119</v>
      </c>
      <c r="C16555" s="436">
        <v>0.60000000000000009</v>
      </c>
    </row>
    <row r="16556" spans="1:3" x14ac:dyDescent="0.3">
      <c r="A16556" s="425">
        <v>58195</v>
      </c>
      <c r="B16556" s="12">
        <v>120</v>
      </c>
      <c r="C16556" s="436">
        <v>0</v>
      </c>
    </row>
    <row r="16557" spans="1:3" x14ac:dyDescent="0.3">
      <c r="A16557" s="425">
        <v>58196</v>
      </c>
      <c r="B16557" s="12">
        <v>121</v>
      </c>
      <c r="C16557" s="436">
        <v>38.800000000000026</v>
      </c>
    </row>
    <row r="16558" spans="1:3" x14ac:dyDescent="0.3">
      <c r="A16558" s="425">
        <v>58197</v>
      </c>
      <c r="B16558" s="12">
        <v>122</v>
      </c>
      <c r="C16558" s="436">
        <v>4.8000000000000007</v>
      </c>
    </row>
    <row r="16559" spans="1:3" x14ac:dyDescent="0.3">
      <c r="A16559" s="425">
        <v>58198</v>
      </c>
      <c r="B16559" s="12">
        <v>123</v>
      </c>
      <c r="C16559" s="436">
        <v>1.4</v>
      </c>
    </row>
    <row r="16560" spans="1:3" x14ac:dyDescent="0.3">
      <c r="A16560" s="425">
        <v>58199</v>
      </c>
      <c r="B16560" s="12">
        <v>124</v>
      </c>
      <c r="C16560" s="436">
        <v>1.8</v>
      </c>
    </row>
    <row r="16561" spans="1:3" x14ac:dyDescent="0.3">
      <c r="A16561" s="425">
        <v>58200</v>
      </c>
      <c r="B16561" s="12">
        <v>125</v>
      </c>
      <c r="C16561" s="436">
        <v>7.6</v>
      </c>
    </row>
    <row r="16562" spans="1:3" x14ac:dyDescent="0.3">
      <c r="A16562" s="425">
        <v>58201</v>
      </c>
      <c r="B16562" s="12">
        <v>126</v>
      </c>
      <c r="C16562" s="436">
        <v>1.4</v>
      </c>
    </row>
    <row r="16563" spans="1:3" x14ac:dyDescent="0.3">
      <c r="A16563" s="425">
        <v>58202</v>
      </c>
      <c r="B16563" s="12">
        <v>127</v>
      </c>
      <c r="C16563" s="436">
        <v>0</v>
      </c>
    </row>
    <row r="16564" spans="1:3" x14ac:dyDescent="0.3">
      <c r="A16564" s="425">
        <v>58203</v>
      </c>
      <c r="B16564" s="12">
        <v>128</v>
      </c>
      <c r="C16564" s="436">
        <v>26.599999999999991</v>
      </c>
    </row>
    <row r="16565" spans="1:3" x14ac:dyDescent="0.3">
      <c r="A16565" s="425">
        <v>58204</v>
      </c>
      <c r="B16565" s="12">
        <v>129</v>
      </c>
      <c r="C16565" s="436">
        <v>0.2</v>
      </c>
    </row>
    <row r="16566" spans="1:3" x14ac:dyDescent="0.3">
      <c r="A16566" s="425">
        <v>58205</v>
      </c>
      <c r="B16566" s="12">
        <v>130</v>
      </c>
      <c r="C16566" s="436">
        <v>22.200000000000003</v>
      </c>
    </row>
    <row r="16567" spans="1:3" x14ac:dyDescent="0.3">
      <c r="A16567" s="425">
        <v>58206</v>
      </c>
      <c r="B16567" s="12">
        <v>131</v>
      </c>
      <c r="C16567" s="436">
        <v>8.0000000000000018</v>
      </c>
    </row>
    <row r="16568" spans="1:3" x14ac:dyDescent="0.3">
      <c r="A16568" s="425">
        <v>58207</v>
      </c>
      <c r="B16568" s="12">
        <v>132</v>
      </c>
      <c r="C16568" s="436">
        <v>0.4</v>
      </c>
    </row>
    <row r="16569" spans="1:3" x14ac:dyDescent="0.3">
      <c r="A16569" s="425">
        <v>58208</v>
      </c>
      <c r="B16569" s="12">
        <v>133</v>
      </c>
      <c r="C16569" s="436">
        <v>23</v>
      </c>
    </row>
    <row r="16570" spans="1:3" x14ac:dyDescent="0.3">
      <c r="A16570" s="425">
        <v>58209</v>
      </c>
      <c r="B16570" s="12">
        <v>134</v>
      </c>
      <c r="C16570" s="436">
        <v>1.2</v>
      </c>
    </row>
    <row r="16571" spans="1:3" x14ac:dyDescent="0.3">
      <c r="A16571" s="425">
        <v>58210</v>
      </c>
      <c r="B16571" s="12">
        <v>135</v>
      </c>
      <c r="C16571" s="436">
        <v>0.4</v>
      </c>
    </row>
    <row r="16572" spans="1:3" x14ac:dyDescent="0.3">
      <c r="A16572" s="425">
        <v>58211</v>
      </c>
      <c r="B16572" s="12">
        <v>136</v>
      </c>
      <c r="C16572" s="436">
        <v>0</v>
      </c>
    </row>
    <row r="16573" spans="1:3" x14ac:dyDescent="0.3">
      <c r="A16573" s="425">
        <v>58212</v>
      </c>
      <c r="B16573" s="12">
        <v>137</v>
      </c>
      <c r="C16573" s="436">
        <v>0</v>
      </c>
    </row>
    <row r="16574" spans="1:3" x14ac:dyDescent="0.3">
      <c r="A16574" s="425">
        <v>58213</v>
      </c>
      <c r="B16574" s="12">
        <v>138</v>
      </c>
      <c r="C16574" s="436">
        <v>0</v>
      </c>
    </row>
    <row r="16575" spans="1:3" x14ac:dyDescent="0.3">
      <c r="A16575" s="425">
        <v>58214</v>
      </c>
      <c r="B16575" s="12">
        <v>139</v>
      </c>
      <c r="C16575" s="436">
        <v>20.799999999999994</v>
      </c>
    </row>
    <row r="16576" spans="1:3" x14ac:dyDescent="0.3">
      <c r="A16576" s="425">
        <v>58215</v>
      </c>
      <c r="B16576" s="12">
        <v>140</v>
      </c>
      <c r="C16576" s="436">
        <v>0.60000000000000009</v>
      </c>
    </row>
    <row r="16577" spans="1:3" x14ac:dyDescent="0.3">
      <c r="A16577" s="425">
        <v>58216</v>
      </c>
      <c r="B16577" s="12">
        <v>141</v>
      </c>
      <c r="C16577" s="436">
        <v>0.2</v>
      </c>
    </row>
    <row r="16578" spans="1:3" x14ac:dyDescent="0.3">
      <c r="A16578" s="425">
        <v>58217</v>
      </c>
      <c r="B16578" s="12">
        <v>142</v>
      </c>
      <c r="C16578" s="436">
        <v>0</v>
      </c>
    </row>
    <row r="16579" spans="1:3" x14ac:dyDescent="0.3">
      <c r="A16579" s="425">
        <v>58218</v>
      </c>
      <c r="B16579" s="12">
        <v>143</v>
      </c>
      <c r="C16579" s="436">
        <v>0</v>
      </c>
    </row>
    <row r="16580" spans="1:3" x14ac:dyDescent="0.3">
      <c r="A16580" s="425">
        <v>58219</v>
      </c>
      <c r="B16580" s="12">
        <v>144</v>
      </c>
      <c r="C16580" s="436">
        <v>0</v>
      </c>
    </row>
    <row r="16581" spans="1:3" x14ac:dyDescent="0.3">
      <c r="A16581" s="425">
        <v>58220</v>
      </c>
      <c r="B16581" s="12">
        <v>145</v>
      </c>
      <c r="C16581" s="436">
        <v>13.399999999999995</v>
      </c>
    </row>
    <row r="16582" spans="1:3" x14ac:dyDescent="0.3">
      <c r="A16582" s="425">
        <v>58221</v>
      </c>
      <c r="B16582" s="12">
        <v>146</v>
      </c>
      <c r="C16582" s="436">
        <v>28.199999999999996</v>
      </c>
    </row>
    <row r="16583" spans="1:3" x14ac:dyDescent="0.3">
      <c r="A16583" s="425">
        <v>58222</v>
      </c>
      <c r="B16583" s="12">
        <v>147</v>
      </c>
      <c r="C16583" s="436">
        <v>18.600000000000001</v>
      </c>
    </row>
    <row r="16584" spans="1:3" x14ac:dyDescent="0.3">
      <c r="A16584" s="425">
        <v>58223</v>
      </c>
      <c r="B16584" s="12">
        <v>148</v>
      </c>
      <c r="C16584" s="436">
        <v>6.6000000000000032</v>
      </c>
    </row>
    <row r="16585" spans="1:3" x14ac:dyDescent="0.3">
      <c r="A16585" s="425">
        <v>58224</v>
      </c>
      <c r="B16585" s="12">
        <v>149</v>
      </c>
      <c r="C16585" s="436">
        <v>0</v>
      </c>
    </row>
    <row r="16586" spans="1:3" x14ac:dyDescent="0.3">
      <c r="A16586" s="425">
        <v>58225</v>
      </c>
      <c r="B16586" s="12">
        <v>150</v>
      </c>
      <c r="C16586" s="436">
        <v>0</v>
      </c>
    </row>
    <row r="16587" spans="1:3" x14ac:dyDescent="0.3">
      <c r="A16587" s="425">
        <v>58226</v>
      </c>
      <c r="B16587" s="12">
        <v>151</v>
      </c>
      <c r="C16587" s="436">
        <v>24.399999999999991</v>
      </c>
    </row>
    <row r="16588" spans="1:3" x14ac:dyDescent="0.3">
      <c r="A16588" s="425">
        <v>58227</v>
      </c>
      <c r="B16588" s="12">
        <v>152</v>
      </c>
      <c r="C16588" s="436">
        <v>29.199999999999985</v>
      </c>
    </row>
    <row r="16589" spans="1:3" x14ac:dyDescent="0.3">
      <c r="A16589" s="425">
        <v>58228</v>
      </c>
      <c r="B16589" s="12">
        <v>153</v>
      </c>
      <c r="C16589" s="436">
        <v>6.4000000000000012</v>
      </c>
    </row>
    <row r="16590" spans="1:3" x14ac:dyDescent="0.3">
      <c r="A16590" s="425">
        <v>58229</v>
      </c>
      <c r="B16590" s="12">
        <v>154</v>
      </c>
      <c r="C16590" s="436">
        <v>0</v>
      </c>
    </row>
    <row r="16591" spans="1:3" x14ac:dyDescent="0.3">
      <c r="A16591" s="425">
        <v>58230</v>
      </c>
      <c r="B16591" s="12">
        <v>155</v>
      </c>
      <c r="C16591" s="436">
        <v>0.2</v>
      </c>
    </row>
    <row r="16592" spans="1:3" x14ac:dyDescent="0.3">
      <c r="A16592" s="425">
        <v>58231</v>
      </c>
      <c r="B16592" s="12">
        <v>156</v>
      </c>
      <c r="C16592" s="436">
        <v>0</v>
      </c>
    </row>
    <row r="16593" spans="1:3" x14ac:dyDescent="0.3">
      <c r="A16593" s="425">
        <v>58232</v>
      </c>
      <c r="B16593" s="12">
        <v>157</v>
      </c>
      <c r="C16593" s="436">
        <v>18.600000000000001</v>
      </c>
    </row>
    <row r="16594" spans="1:3" x14ac:dyDescent="0.3">
      <c r="A16594" s="425">
        <v>58233</v>
      </c>
      <c r="B16594" s="12">
        <v>158</v>
      </c>
      <c r="C16594" s="436">
        <v>8.9999999999999982</v>
      </c>
    </row>
    <row r="16595" spans="1:3" x14ac:dyDescent="0.3">
      <c r="A16595" s="425">
        <v>58234</v>
      </c>
      <c r="B16595" s="12">
        <v>159</v>
      </c>
      <c r="C16595" s="436">
        <v>59.8</v>
      </c>
    </row>
    <row r="16596" spans="1:3" x14ac:dyDescent="0.3">
      <c r="A16596" s="425">
        <v>58235</v>
      </c>
      <c r="B16596" s="12">
        <v>160</v>
      </c>
      <c r="C16596" s="436">
        <v>6.6000000000000005</v>
      </c>
    </row>
    <row r="16597" spans="1:3" x14ac:dyDescent="0.3">
      <c r="A16597" s="425">
        <v>58236</v>
      </c>
      <c r="B16597" s="12">
        <v>161</v>
      </c>
      <c r="C16597" s="436">
        <v>0</v>
      </c>
    </row>
    <row r="16598" spans="1:3" x14ac:dyDescent="0.3">
      <c r="A16598" s="425">
        <v>58237</v>
      </c>
      <c r="B16598" s="12">
        <v>162</v>
      </c>
      <c r="C16598" s="436">
        <v>7.6000000000000014</v>
      </c>
    </row>
    <row r="16599" spans="1:3" x14ac:dyDescent="0.3">
      <c r="A16599" s="425">
        <v>58238</v>
      </c>
      <c r="B16599" s="12">
        <v>163</v>
      </c>
      <c r="C16599" s="436">
        <v>30.999999999999996</v>
      </c>
    </row>
    <row r="16600" spans="1:3" x14ac:dyDescent="0.3">
      <c r="A16600" s="425">
        <v>58239</v>
      </c>
      <c r="B16600" s="12">
        <v>164</v>
      </c>
      <c r="C16600" s="436">
        <v>23.199999999999996</v>
      </c>
    </row>
    <row r="16601" spans="1:3" x14ac:dyDescent="0.3">
      <c r="A16601" s="425">
        <v>58240</v>
      </c>
      <c r="B16601" s="12">
        <v>165</v>
      </c>
      <c r="C16601" s="436">
        <v>14.399999999999999</v>
      </c>
    </row>
    <row r="16602" spans="1:3" x14ac:dyDescent="0.3">
      <c r="A16602" s="425">
        <v>58241</v>
      </c>
      <c r="B16602" s="12">
        <v>166</v>
      </c>
      <c r="C16602" s="436">
        <v>47.599999999999994</v>
      </c>
    </row>
    <row r="16603" spans="1:3" x14ac:dyDescent="0.3">
      <c r="A16603" s="425">
        <v>58242</v>
      </c>
      <c r="B16603" s="12">
        <v>167</v>
      </c>
      <c r="C16603" s="436">
        <v>9.8000000000000007</v>
      </c>
    </row>
    <row r="16604" spans="1:3" x14ac:dyDescent="0.3">
      <c r="A16604" s="425">
        <v>58243</v>
      </c>
      <c r="B16604" s="12">
        <v>168</v>
      </c>
      <c r="C16604" s="436">
        <v>0</v>
      </c>
    </row>
    <row r="16605" spans="1:3" x14ac:dyDescent="0.3">
      <c r="A16605" s="425">
        <v>58244</v>
      </c>
      <c r="B16605" s="12">
        <v>169</v>
      </c>
      <c r="C16605" s="436">
        <v>0</v>
      </c>
    </row>
    <row r="16606" spans="1:3" x14ac:dyDescent="0.3">
      <c r="A16606" s="425">
        <v>58245</v>
      </c>
      <c r="B16606" s="12">
        <v>170</v>
      </c>
      <c r="C16606" s="436">
        <v>0</v>
      </c>
    </row>
    <row r="16607" spans="1:3" x14ac:dyDescent="0.3">
      <c r="A16607" s="425">
        <v>58246</v>
      </c>
      <c r="B16607" s="12">
        <v>171</v>
      </c>
      <c r="C16607" s="436">
        <v>3.6000000000000005</v>
      </c>
    </row>
    <row r="16608" spans="1:3" x14ac:dyDescent="0.3">
      <c r="A16608" s="425">
        <v>58247</v>
      </c>
      <c r="B16608" s="12">
        <v>172</v>
      </c>
      <c r="C16608" s="436">
        <v>3.4000000000000008</v>
      </c>
    </row>
    <row r="16609" spans="1:3" x14ac:dyDescent="0.3">
      <c r="A16609" s="425">
        <v>58248</v>
      </c>
      <c r="B16609" s="12">
        <v>173</v>
      </c>
      <c r="C16609" s="436">
        <v>0.4</v>
      </c>
    </row>
    <row r="16610" spans="1:3" x14ac:dyDescent="0.3">
      <c r="A16610" s="425">
        <v>58249</v>
      </c>
      <c r="B16610" s="12">
        <v>174</v>
      </c>
      <c r="C16610" s="436">
        <v>0.2</v>
      </c>
    </row>
    <row r="16611" spans="1:3" x14ac:dyDescent="0.3">
      <c r="A16611" s="425">
        <v>58250</v>
      </c>
      <c r="B16611" s="12">
        <v>175</v>
      </c>
      <c r="C16611" s="436">
        <v>0</v>
      </c>
    </row>
    <row r="16612" spans="1:3" x14ac:dyDescent="0.3">
      <c r="A16612" s="425">
        <v>58251</v>
      </c>
      <c r="B16612" s="12">
        <v>176</v>
      </c>
      <c r="C16612" s="436">
        <v>27.999999999999996</v>
      </c>
    </row>
    <row r="16613" spans="1:3" x14ac:dyDescent="0.3">
      <c r="A16613" s="425">
        <v>58252</v>
      </c>
      <c r="B16613" s="12">
        <v>177</v>
      </c>
      <c r="C16613" s="436">
        <v>10.199999999999999</v>
      </c>
    </row>
    <row r="16614" spans="1:3" x14ac:dyDescent="0.3">
      <c r="A16614" s="425">
        <v>58253</v>
      </c>
      <c r="B16614" s="12">
        <v>178</v>
      </c>
      <c r="C16614" s="436">
        <v>11.999999999999996</v>
      </c>
    </row>
    <row r="16615" spans="1:3" x14ac:dyDescent="0.3">
      <c r="A16615" s="425">
        <v>58254</v>
      </c>
      <c r="B16615" s="12">
        <v>179</v>
      </c>
      <c r="C16615" s="436">
        <v>1.7999999999999998</v>
      </c>
    </row>
    <row r="16616" spans="1:3" x14ac:dyDescent="0.3">
      <c r="A16616" s="425">
        <v>58255</v>
      </c>
      <c r="B16616" s="12">
        <v>180</v>
      </c>
      <c r="C16616" s="436">
        <v>2.2000000000000002</v>
      </c>
    </row>
    <row r="16617" spans="1:3" x14ac:dyDescent="0.3">
      <c r="A16617" s="425">
        <v>58256</v>
      </c>
      <c r="B16617" s="12">
        <v>181</v>
      </c>
      <c r="C16617" s="436">
        <v>1.96</v>
      </c>
    </row>
    <row r="16618" spans="1:3" x14ac:dyDescent="0.3">
      <c r="A16618" s="425">
        <v>58257</v>
      </c>
      <c r="B16618" s="12">
        <v>182</v>
      </c>
      <c r="C16618" s="436">
        <v>0</v>
      </c>
    </row>
    <row r="16619" spans="1:3" x14ac:dyDescent="0.3">
      <c r="A16619" s="425">
        <v>58258</v>
      </c>
      <c r="B16619" s="12">
        <v>183</v>
      </c>
      <c r="C16619" s="436">
        <v>9.6</v>
      </c>
    </row>
    <row r="16620" spans="1:3" x14ac:dyDescent="0.3">
      <c r="A16620" s="425">
        <v>58259</v>
      </c>
      <c r="B16620" s="12">
        <v>184</v>
      </c>
      <c r="C16620" s="436">
        <v>1</v>
      </c>
    </row>
    <row r="16621" spans="1:3" x14ac:dyDescent="0.3">
      <c r="A16621" s="425">
        <v>58260</v>
      </c>
      <c r="B16621" s="12">
        <v>185</v>
      </c>
      <c r="C16621" s="436">
        <v>1.5999999999999999</v>
      </c>
    </row>
    <row r="16622" spans="1:3" x14ac:dyDescent="0.3">
      <c r="A16622" s="425">
        <v>58261</v>
      </c>
      <c r="B16622" s="12">
        <v>186</v>
      </c>
      <c r="C16622" s="436">
        <v>0.2</v>
      </c>
    </row>
    <row r="16623" spans="1:3" x14ac:dyDescent="0.3">
      <c r="A16623" s="425">
        <v>58262</v>
      </c>
      <c r="B16623" s="12">
        <v>187</v>
      </c>
      <c r="C16623" s="436">
        <v>0.2</v>
      </c>
    </row>
    <row r="16624" spans="1:3" x14ac:dyDescent="0.3">
      <c r="A16624" s="425">
        <v>58263</v>
      </c>
      <c r="B16624" s="12">
        <v>188</v>
      </c>
      <c r="C16624" s="436">
        <v>1.8000000000000003</v>
      </c>
    </row>
    <row r="16625" spans="1:3" x14ac:dyDescent="0.3">
      <c r="A16625" s="425">
        <v>58264</v>
      </c>
      <c r="B16625" s="12">
        <v>189</v>
      </c>
      <c r="C16625" s="436">
        <v>39.800000000000004</v>
      </c>
    </row>
    <row r="16626" spans="1:3" x14ac:dyDescent="0.3">
      <c r="A16626" s="425">
        <v>58265</v>
      </c>
      <c r="B16626" s="12">
        <v>190</v>
      </c>
      <c r="C16626" s="436">
        <v>0</v>
      </c>
    </row>
    <row r="16627" spans="1:3" x14ac:dyDescent="0.3">
      <c r="A16627" s="425">
        <v>58266</v>
      </c>
      <c r="B16627" s="12">
        <v>191</v>
      </c>
      <c r="C16627" s="436">
        <v>26.199999999999992</v>
      </c>
    </row>
    <row r="16628" spans="1:3" x14ac:dyDescent="0.3">
      <c r="A16628" s="425">
        <v>58267</v>
      </c>
      <c r="B16628" s="12">
        <v>192</v>
      </c>
      <c r="C16628" s="436">
        <v>0</v>
      </c>
    </row>
    <row r="16629" spans="1:3" x14ac:dyDescent="0.3">
      <c r="A16629" s="425">
        <v>58268</v>
      </c>
      <c r="B16629" s="12">
        <v>193</v>
      </c>
      <c r="C16629" s="436">
        <v>0</v>
      </c>
    </row>
    <row r="16630" spans="1:3" x14ac:dyDescent="0.3">
      <c r="A16630" s="425">
        <v>58269</v>
      </c>
      <c r="B16630" s="12">
        <v>194</v>
      </c>
      <c r="C16630" s="436">
        <v>0</v>
      </c>
    </row>
    <row r="16631" spans="1:3" x14ac:dyDescent="0.3">
      <c r="A16631" s="425">
        <v>58270</v>
      </c>
      <c r="B16631" s="12">
        <v>195</v>
      </c>
      <c r="C16631" s="436">
        <v>0</v>
      </c>
    </row>
    <row r="16632" spans="1:3" x14ac:dyDescent="0.3">
      <c r="A16632" s="425">
        <v>58271</v>
      </c>
      <c r="B16632" s="12">
        <v>196</v>
      </c>
      <c r="C16632" s="436">
        <v>4.8</v>
      </c>
    </row>
    <row r="16633" spans="1:3" x14ac:dyDescent="0.3">
      <c r="A16633" s="425">
        <v>58272</v>
      </c>
      <c r="B16633" s="12">
        <v>197</v>
      </c>
      <c r="C16633" s="436">
        <v>6.8000000000000016</v>
      </c>
    </row>
    <row r="16634" spans="1:3" x14ac:dyDescent="0.3">
      <c r="A16634" s="425">
        <v>58273</v>
      </c>
      <c r="B16634" s="12">
        <v>198</v>
      </c>
      <c r="C16634" s="436">
        <v>1.4</v>
      </c>
    </row>
    <row r="16635" spans="1:3" x14ac:dyDescent="0.3">
      <c r="A16635" s="425">
        <v>58274</v>
      </c>
      <c r="B16635" s="12">
        <v>199</v>
      </c>
      <c r="C16635" s="436">
        <v>25.799999999999997</v>
      </c>
    </row>
    <row r="16636" spans="1:3" x14ac:dyDescent="0.3">
      <c r="A16636" s="425">
        <v>58275</v>
      </c>
      <c r="B16636" s="12">
        <v>200</v>
      </c>
      <c r="C16636" s="436">
        <v>4.4000000000000004</v>
      </c>
    </row>
    <row r="16637" spans="1:3" x14ac:dyDescent="0.3">
      <c r="A16637" s="425">
        <v>58276</v>
      </c>
      <c r="B16637" s="12">
        <v>201</v>
      </c>
      <c r="C16637" s="436">
        <v>18.200000000000003</v>
      </c>
    </row>
    <row r="16638" spans="1:3" x14ac:dyDescent="0.3">
      <c r="A16638" s="425">
        <v>58277</v>
      </c>
      <c r="B16638" s="12">
        <v>202</v>
      </c>
      <c r="C16638" s="436">
        <v>27.399999999999991</v>
      </c>
    </row>
    <row r="16639" spans="1:3" x14ac:dyDescent="0.3">
      <c r="A16639" s="425">
        <v>58278</v>
      </c>
      <c r="B16639" s="12">
        <v>203</v>
      </c>
      <c r="C16639" s="436">
        <v>2.8</v>
      </c>
    </row>
    <row r="16640" spans="1:3" x14ac:dyDescent="0.3">
      <c r="A16640" s="425">
        <v>58279</v>
      </c>
      <c r="B16640" s="12">
        <v>204</v>
      </c>
      <c r="C16640" s="436">
        <v>0</v>
      </c>
    </row>
    <row r="16641" spans="1:3" x14ac:dyDescent="0.3">
      <c r="A16641" s="425">
        <v>58280</v>
      </c>
      <c r="B16641" s="12">
        <v>205</v>
      </c>
      <c r="C16641" s="436">
        <v>3.4000000000000008</v>
      </c>
    </row>
    <row r="16642" spans="1:3" x14ac:dyDescent="0.3">
      <c r="A16642" s="425">
        <v>58281</v>
      </c>
      <c r="B16642" s="12">
        <v>206</v>
      </c>
      <c r="C16642" s="436">
        <v>13</v>
      </c>
    </row>
    <row r="16643" spans="1:3" x14ac:dyDescent="0.3">
      <c r="A16643" s="425">
        <v>58282</v>
      </c>
      <c r="B16643" s="12">
        <v>207</v>
      </c>
      <c r="C16643" s="436">
        <v>102.20000000000003</v>
      </c>
    </row>
    <row r="16644" spans="1:3" x14ac:dyDescent="0.3">
      <c r="A16644" s="425">
        <v>58283</v>
      </c>
      <c r="B16644" s="12">
        <v>208</v>
      </c>
      <c r="C16644" s="436">
        <v>1</v>
      </c>
    </row>
    <row r="16645" spans="1:3" x14ac:dyDescent="0.3">
      <c r="A16645" s="425">
        <v>58284</v>
      </c>
      <c r="B16645" s="12">
        <v>209</v>
      </c>
      <c r="C16645" s="436">
        <v>4.2000000000000011</v>
      </c>
    </row>
    <row r="16646" spans="1:3" x14ac:dyDescent="0.3">
      <c r="A16646" s="425">
        <v>58285</v>
      </c>
      <c r="B16646" s="12">
        <v>210</v>
      </c>
      <c r="C16646" s="436">
        <v>11.199999999999998</v>
      </c>
    </row>
    <row r="16647" spans="1:3" x14ac:dyDescent="0.3">
      <c r="A16647" s="425">
        <v>58286</v>
      </c>
      <c r="B16647" s="12">
        <v>211</v>
      </c>
      <c r="C16647" s="436">
        <v>2.4000000000000004</v>
      </c>
    </row>
    <row r="16648" spans="1:3" x14ac:dyDescent="0.3">
      <c r="A16648" s="425">
        <v>58287</v>
      </c>
      <c r="B16648" s="12">
        <v>212</v>
      </c>
      <c r="C16648" s="436">
        <v>2.8</v>
      </c>
    </row>
    <row r="16649" spans="1:3" x14ac:dyDescent="0.3">
      <c r="A16649" s="425">
        <v>58288</v>
      </c>
      <c r="B16649" s="12">
        <v>213</v>
      </c>
      <c r="C16649" s="436">
        <v>0</v>
      </c>
    </row>
    <row r="16650" spans="1:3" x14ac:dyDescent="0.3">
      <c r="A16650" s="425">
        <v>58289</v>
      </c>
      <c r="B16650" s="12">
        <v>214</v>
      </c>
      <c r="C16650" s="436">
        <v>2.8000000000000007</v>
      </c>
    </row>
    <row r="16651" spans="1:3" x14ac:dyDescent="0.3">
      <c r="A16651" s="425">
        <v>58290</v>
      </c>
      <c r="B16651" s="12">
        <v>215</v>
      </c>
      <c r="C16651" s="436">
        <v>0</v>
      </c>
    </row>
    <row r="16652" spans="1:3" x14ac:dyDescent="0.3">
      <c r="A16652" s="425">
        <v>58291</v>
      </c>
      <c r="B16652" s="12">
        <v>216</v>
      </c>
      <c r="C16652" s="436">
        <v>0.8</v>
      </c>
    </row>
    <row r="16653" spans="1:3" x14ac:dyDescent="0.3">
      <c r="A16653" s="425">
        <v>58292</v>
      </c>
      <c r="B16653" s="12">
        <v>217</v>
      </c>
      <c r="C16653" s="436">
        <v>9.6</v>
      </c>
    </row>
    <row r="16654" spans="1:3" x14ac:dyDescent="0.3">
      <c r="A16654" s="425">
        <v>58293</v>
      </c>
      <c r="B16654" s="12">
        <v>218</v>
      </c>
      <c r="C16654" s="436">
        <v>0.4</v>
      </c>
    </row>
    <row r="16655" spans="1:3" x14ac:dyDescent="0.3">
      <c r="A16655" s="425">
        <v>58294</v>
      </c>
      <c r="B16655" s="12">
        <v>219</v>
      </c>
      <c r="C16655" s="436">
        <v>22.799999999999997</v>
      </c>
    </row>
    <row r="16656" spans="1:3" x14ac:dyDescent="0.3">
      <c r="A16656" s="425">
        <v>58295</v>
      </c>
      <c r="B16656" s="12">
        <v>220</v>
      </c>
      <c r="C16656" s="436">
        <v>34.400000000000006</v>
      </c>
    </row>
    <row r="16657" spans="1:3" x14ac:dyDescent="0.3">
      <c r="A16657" s="425">
        <v>58296</v>
      </c>
      <c r="B16657" s="12">
        <v>221</v>
      </c>
      <c r="C16657" s="436">
        <v>9.1999999999999975</v>
      </c>
    </row>
    <row r="16658" spans="1:3" x14ac:dyDescent="0.3">
      <c r="A16658" s="425">
        <v>58297</v>
      </c>
      <c r="B16658" s="12">
        <v>222</v>
      </c>
      <c r="C16658" s="436">
        <v>12</v>
      </c>
    </row>
    <row r="16659" spans="1:3" x14ac:dyDescent="0.3">
      <c r="A16659" s="425">
        <v>58298</v>
      </c>
      <c r="B16659" s="12">
        <v>223</v>
      </c>
      <c r="C16659" s="436">
        <v>30.799999999999997</v>
      </c>
    </row>
    <row r="16660" spans="1:3" x14ac:dyDescent="0.3">
      <c r="A16660" s="425">
        <v>58299</v>
      </c>
      <c r="B16660" s="12">
        <v>224</v>
      </c>
      <c r="C16660" s="436">
        <v>41.200000000000031</v>
      </c>
    </row>
    <row r="16661" spans="1:3" x14ac:dyDescent="0.3">
      <c r="A16661" s="425">
        <v>58300</v>
      </c>
      <c r="B16661" s="12">
        <v>225</v>
      </c>
      <c r="C16661" s="436">
        <v>0</v>
      </c>
    </row>
    <row r="16662" spans="1:3" x14ac:dyDescent="0.3">
      <c r="A16662" s="425">
        <v>58301</v>
      </c>
      <c r="B16662" s="12">
        <v>226</v>
      </c>
      <c r="C16662" s="436">
        <v>0</v>
      </c>
    </row>
    <row r="16663" spans="1:3" x14ac:dyDescent="0.3">
      <c r="A16663" s="425">
        <v>58302</v>
      </c>
      <c r="B16663" s="12">
        <v>227</v>
      </c>
      <c r="C16663" s="436">
        <v>14.6</v>
      </c>
    </row>
    <row r="16664" spans="1:3" x14ac:dyDescent="0.3">
      <c r="A16664" s="425">
        <v>58303</v>
      </c>
      <c r="B16664" s="12">
        <v>228</v>
      </c>
      <c r="C16664" s="436">
        <v>0.60000000000000009</v>
      </c>
    </row>
    <row r="16665" spans="1:3" x14ac:dyDescent="0.3">
      <c r="A16665" s="425">
        <v>58304</v>
      </c>
      <c r="B16665" s="12">
        <v>229</v>
      </c>
      <c r="C16665" s="436">
        <v>0.2</v>
      </c>
    </row>
    <row r="16666" spans="1:3" x14ac:dyDescent="0.3">
      <c r="A16666" s="425">
        <v>58305</v>
      </c>
      <c r="B16666" s="12">
        <v>230</v>
      </c>
      <c r="C16666" s="436">
        <v>1.5999999999999999</v>
      </c>
    </row>
    <row r="16667" spans="1:3" x14ac:dyDescent="0.3">
      <c r="A16667" s="425">
        <v>58306</v>
      </c>
      <c r="B16667" s="12">
        <v>231</v>
      </c>
      <c r="C16667" s="436">
        <v>10.199999999999999</v>
      </c>
    </row>
    <row r="16668" spans="1:3" x14ac:dyDescent="0.3">
      <c r="A16668" s="425">
        <v>58307</v>
      </c>
      <c r="B16668" s="12">
        <v>232</v>
      </c>
      <c r="C16668" s="436">
        <v>0.8</v>
      </c>
    </row>
    <row r="16669" spans="1:3" x14ac:dyDescent="0.3">
      <c r="A16669" s="425">
        <v>58308</v>
      </c>
      <c r="B16669" s="12">
        <v>233</v>
      </c>
      <c r="C16669" s="436">
        <v>0.60000000000000009</v>
      </c>
    </row>
    <row r="16670" spans="1:3" x14ac:dyDescent="0.3">
      <c r="A16670" s="425">
        <v>58309</v>
      </c>
      <c r="B16670" s="12">
        <v>234</v>
      </c>
      <c r="C16670" s="436">
        <v>0</v>
      </c>
    </row>
    <row r="16671" spans="1:3" x14ac:dyDescent="0.3">
      <c r="A16671" s="425">
        <v>58310</v>
      </c>
      <c r="B16671" s="12">
        <v>235</v>
      </c>
      <c r="C16671" s="436">
        <v>3.2</v>
      </c>
    </row>
    <row r="16672" spans="1:3" x14ac:dyDescent="0.3">
      <c r="A16672" s="425">
        <v>58311</v>
      </c>
      <c r="B16672" s="12">
        <v>236</v>
      </c>
      <c r="C16672" s="436">
        <v>0.8</v>
      </c>
    </row>
    <row r="16673" spans="1:3" x14ac:dyDescent="0.3">
      <c r="A16673" s="425">
        <v>58312</v>
      </c>
      <c r="B16673" s="12">
        <v>237</v>
      </c>
      <c r="C16673" s="436">
        <v>0.2</v>
      </c>
    </row>
    <row r="16674" spans="1:3" x14ac:dyDescent="0.3">
      <c r="A16674" s="425">
        <v>58313</v>
      </c>
      <c r="B16674" s="12">
        <v>238</v>
      </c>
      <c r="C16674" s="436">
        <v>4.6000000000000005</v>
      </c>
    </row>
    <row r="16675" spans="1:3" x14ac:dyDescent="0.3">
      <c r="A16675" s="425">
        <v>58314</v>
      </c>
      <c r="B16675" s="12">
        <v>239</v>
      </c>
      <c r="C16675" s="436">
        <v>0.2</v>
      </c>
    </row>
    <row r="16676" spans="1:3" x14ac:dyDescent="0.3">
      <c r="A16676" s="425">
        <v>58315</v>
      </c>
      <c r="B16676" s="12">
        <v>240</v>
      </c>
      <c r="C16676" s="436">
        <v>9.8000000000000007</v>
      </c>
    </row>
    <row r="16677" spans="1:3" x14ac:dyDescent="0.3">
      <c r="A16677" s="425">
        <v>58316</v>
      </c>
      <c r="B16677" s="12">
        <v>241</v>
      </c>
      <c r="C16677" s="436">
        <v>21.399999999999991</v>
      </c>
    </row>
    <row r="16678" spans="1:3" x14ac:dyDescent="0.3">
      <c r="A16678" s="425">
        <v>58317</v>
      </c>
      <c r="B16678" s="12">
        <v>242</v>
      </c>
      <c r="C16678" s="436">
        <v>0.60000000000000009</v>
      </c>
    </row>
    <row r="16679" spans="1:3" x14ac:dyDescent="0.3">
      <c r="A16679" s="425">
        <v>58318</v>
      </c>
      <c r="B16679" s="12">
        <v>243</v>
      </c>
      <c r="C16679" s="436">
        <v>2.4</v>
      </c>
    </row>
    <row r="16680" spans="1:3" x14ac:dyDescent="0.3">
      <c r="A16680" s="425">
        <v>58319</v>
      </c>
      <c r="B16680" s="12">
        <v>244</v>
      </c>
      <c r="C16680" s="436">
        <v>0</v>
      </c>
    </row>
    <row r="16681" spans="1:3" x14ac:dyDescent="0.3">
      <c r="A16681" s="425">
        <v>58320</v>
      </c>
      <c r="B16681" s="12">
        <v>245</v>
      </c>
      <c r="C16681" s="436">
        <v>34.400000000000006</v>
      </c>
    </row>
    <row r="16682" spans="1:3" x14ac:dyDescent="0.3">
      <c r="A16682" s="425">
        <v>58321</v>
      </c>
      <c r="B16682" s="12">
        <v>246</v>
      </c>
      <c r="C16682" s="436">
        <v>0</v>
      </c>
    </row>
    <row r="16683" spans="1:3" x14ac:dyDescent="0.3">
      <c r="A16683" s="425">
        <v>58322</v>
      </c>
      <c r="B16683" s="12">
        <v>247</v>
      </c>
      <c r="C16683" s="436">
        <v>4</v>
      </c>
    </row>
    <row r="16684" spans="1:3" x14ac:dyDescent="0.3">
      <c r="A16684" s="425">
        <v>58323</v>
      </c>
      <c r="B16684" s="12">
        <v>248</v>
      </c>
      <c r="C16684" s="436">
        <v>29.799999999999997</v>
      </c>
    </row>
    <row r="16685" spans="1:3" x14ac:dyDescent="0.3">
      <c r="A16685" s="425">
        <v>58324</v>
      </c>
      <c r="B16685" s="12">
        <v>249</v>
      </c>
      <c r="C16685" s="436">
        <v>8.3999999999999986</v>
      </c>
    </row>
    <row r="16686" spans="1:3" x14ac:dyDescent="0.3">
      <c r="A16686" s="425">
        <v>58325</v>
      </c>
      <c r="B16686" s="12">
        <v>250</v>
      </c>
      <c r="C16686" s="436">
        <v>0</v>
      </c>
    </row>
    <row r="16687" spans="1:3" x14ac:dyDescent="0.3">
      <c r="A16687" s="425">
        <v>58326</v>
      </c>
      <c r="B16687" s="12">
        <v>251</v>
      </c>
      <c r="C16687" s="436">
        <v>0</v>
      </c>
    </row>
    <row r="16688" spans="1:3" x14ac:dyDescent="0.3">
      <c r="A16688" s="425">
        <v>58327</v>
      </c>
      <c r="B16688" s="12">
        <v>252</v>
      </c>
      <c r="C16688" s="436">
        <v>3.6</v>
      </c>
    </row>
    <row r="16689" spans="1:3" x14ac:dyDescent="0.3">
      <c r="A16689" s="425">
        <v>58328</v>
      </c>
      <c r="B16689" s="12">
        <v>253</v>
      </c>
      <c r="C16689" s="436">
        <v>0.2</v>
      </c>
    </row>
    <row r="16690" spans="1:3" x14ac:dyDescent="0.3">
      <c r="A16690" s="425">
        <v>58329</v>
      </c>
      <c r="B16690" s="12">
        <v>254</v>
      </c>
      <c r="C16690" s="436">
        <v>0</v>
      </c>
    </row>
    <row r="16691" spans="1:3" x14ac:dyDescent="0.3">
      <c r="A16691" s="425">
        <v>58330</v>
      </c>
      <c r="B16691" s="12">
        <v>255</v>
      </c>
      <c r="C16691" s="436">
        <v>0</v>
      </c>
    </row>
    <row r="16692" spans="1:3" x14ac:dyDescent="0.3">
      <c r="A16692" s="425">
        <v>58331</v>
      </c>
      <c r="B16692" s="12">
        <v>256</v>
      </c>
      <c r="C16692" s="436">
        <v>0.8</v>
      </c>
    </row>
    <row r="16693" spans="1:3" x14ac:dyDescent="0.3">
      <c r="A16693" s="425">
        <v>58332</v>
      </c>
      <c r="B16693" s="12">
        <v>257</v>
      </c>
      <c r="C16693" s="436">
        <v>23.4</v>
      </c>
    </row>
    <row r="16694" spans="1:3" x14ac:dyDescent="0.3">
      <c r="A16694" s="425">
        <v>58333</v>
      </c>
      <c r="B16694" s="12">
        <v>258</v>
      </c>
      <c r="C16694" s="436">
        <v>0.8</v>
      </c>
    </row>
    <row r="16695" spans="1:3" x14ac:dyDescent="0.3">
      <c r="A16695" s="425">
        <v>58334</v>
      </c>
      <c r="B16695" s="12">
        <v>259</v>
      </c>
      <c r="C16695" s="436">
        <v>0</v>
      </c>
    </row>
    <row r="16696" spans="1:3" x14ac:dyDescent="0.3">
      <c r="A16696" s="425">
        <v>58335</v>
      </c>
      <c r="B16696" s="12">
        <v>260</v>
      </c>
      <c r="C16696" s="436">
        <v>0</v>
      </c>
    </row>
    <row r="16697" spans="1:3" x14ac:dyDescent="0.3">
      <c r="A16697" s="425">
        <v>58336</v>
      </c>
      <c r="B16697" s="12">
        <v>261</v>
      </c>
      <c r="C16697" s="436">
        <v>40.000000000000014</v>
      </c>
    </row>
    <row r="16698" spans="1:3" x14ac:dyDescent="0.3">
      <c r="A16698" s="425">
        <v>58337</v>
      </c>
      <c r="B16698" s="12">
        <v>262</v>
      </c>
      <c r="C16698" s="436">
        <v>22.199999999999996</v>
      </c>
    </row>
    <row r="16699" spans="1:3" x14ac:dyDescent="0.3">
      <c r="A16699" s="425">
        <v>58338</v>
      </c>
      <c r="B16699" s="12">
        <v>263</v>
      </c>
      <c r="C16699" s="436">
        <v>0</v>
      </c>
    </row>
    <row r="16700" spans="1:3" x14ac:dyDescent="0.3">
      <c r="A16700" s="425">
        <v>58339</v>
      </c>
      <c r="B16700" s="12">
        <v>264</v>
      </c>
      <c r="C16700" s="436">
        <v>0</v>
      </c>
    </row>
    <row r="16701" spans="1:3" x14ac:dyDescent="0.3">
      <c r="A16701" s="425">
        <v>58340</v>
      </c>
      <c r="B16701" s="12">
        <v>265</v>
      </c>
      <c r="C16701" s="436">
        <v>0</v>
      </c>
    </row>
    <row r="16702" spans="1:3" x14ac:dyDescent="0.3">
      <c r="A16702" s="425">
        <v>58341</v>
      </c>
      <c r="B16702" s="12">
        <v>266</v>
      </c>
      <c r="C16702" s="436">
        <v>0</v>
      </c>
    </row>
    <row r="16703" spans="1:3" x14ac:dyDescent="0.3">
      <c r="A16703" s="425">
        <v>58342</v>
      </c>
      <c r="B16703" s="12">
        <v>267</v>
      </c>
      <c r="C16703" s="436">
        <v>30.2</v>
      </c>
    </row>
    <row r="16704" spans="1:3" x14ac:dyDescent="0.3">
      <c r="A16704" s="425">
        <v>58343</v>
      </c>
      <c r="B16704" s="12">
        <v>268</v>
      </c>
      <c r="C16704" s="436">
        <v>0.4</v>
      </c>
    </row>
    <row r="16705" spans="1:3" x14ac:dyDescent="0.3">
      <c r="A16705" s="425">
        <v>58344</v>
      </c>
      <c r="B16705" s="12">
        <v>269</v>
      </c>
      <c r="C16705" s="436">
        <v>0</v>
      </c>
    </row>
    <row r="16706" spans="1:3" x14ac:dyDescent="0.3">
      <c r="A16706" s="425">
        <v>58345</v>
      </c>
      <c r="B16706" s="12">
        <v>270</v>
      </c>
      <c r="C16706" s="436">
        <v>0</v>
      </c>
    </row>
    <row r="16707" spans="1:3" x14ac:dyDescent="0.3">
      <c r="A16707" s="425">
        <v>58346</v>
      </c>
      <c r="B16707" s="12">
        <v>271</v>
      </c>
      <c r="C16707" s="436">
        <v>4</v>
      </c>
    </row>
    <row r="16708" spans="1:3" x14ac:dyDescent="0.3">
      <c r="A16708" s="425">
        <v>58347</v>
      </c>
      <c r="B16708" s="12">
        <v>272</v>
      </c>
      <c r="C16708" s="436">
        <v>0.2</v>
      </c>
    </row>
    <row r="16709" spans="1:3" x14ac:dyDescent="0.3">
      <c r="A16709" s="425">
        <v>58348</v>
      </c>
      <c r="B16709" s="12">
        <v>273</v>
      </c>
      <c r="C16709" s="436">
        <v>0.2</v>
      </c>
    </row>
    <row r="16710" spans="1:3" x14ac:dyDescent="0.3">
      <c r="A16710" s="425">
        <v>58349</v>
      </c>
      <c r="B16710" s="12">
        <v>274</v>
      </c>
      <c r="C16710" s="436">
        <v>0.2</v>
      </c>
    </row>
    <row r="16711" spans="1:3" x14ac:dyDescent="0.3">
      <c r="A16711" s="425">
        <v>58350</v>
      </c>
      <c r="B16711" s="12">
        <v>275</v>
      </c>
      <c r="C16711" s="436">
        <v>0</v>
      </c>
    </row>
    <row r="16712" spans="1:3" x14ac:dyDescent="0.3">
      <c r="A16712" s="425">
        <v>58351</v>
      </c>
      <c r="B16712" s="12">
        <v>276</v>
      </c>
      <c r="C16712" s="436">
        <v>0</v>
      </c>
    </row>
    <row r="16713" spans="1:3" x14ac:dyDescent="0.3">
      <c r="A16713" s="425">
        <v>58352</v>
      </c>
      <c r="B16713" s="12">
        <v>277</v>
      </c>
      <c r="C16713" s="436">
        <v>0</v>
      </c>
    </row>
    <row r="16714" spans="1:3" x14ac:dyDescent="0.3">
      <c r="A16714" s="425">
        <v>58353</v>
      </c>
      <c r="B16714" s="12">
        <v>278</v>
      </c>
      <c r="C16714" s="436">
        <v>0</v>
      </c>
    </row>
    <row r="16715" spans="1:3" x14ac:dyDescent="0.3">
      <c r="A16715" s="425">
        <v>58354</v>
      </c>
      <c r="B16715" s="12">
        <v>279</v>
      </c>
      <c r="C16715" s="436">
        <v>0</v>
      </c>
    </row>
    <row r="16716" spans="1:3" x14ac:dyDescent="0.3">
      <c r="A16716" s="425">
        <v>58355</v>
      </c>
      <c r="B16716" s="12">
        <v>280</v>
      </c>
      <c r="C16716" s="436">
        <v>5.782</v>
      </c>
    </row>
    <row r="16717" spans="1:3" x14ac:dyDescent="0.3">
      <c r="A16717" s="425">
        <v>58356</v>
      </c>
      <c r="B16717" s="12">
        <v>281</v>
      </c>
      <c r="C16717" s="436">
        <v>0.19600000000000001</v>
      </c>
    </row>
    <row r="16718" spans="1:3" x14ac:dyDescent="0.3">
      <c r="A16718" s="425">
        <v>58357</v>
      </c>
      <c r="B16718" s="12">
        <v>282</v>
      </c>
      <c r="C16718" s="436">
        <v>0</v>
      </c>
    </row>
    <row r="16719" spans="1:3" x14ac:dyDescent="0.3">
      <c r="A16719" s="425">
        <v>58358</v>
      </c>
      <c r="B16719" s="12">
        <v>283</v>
      </c>
      <c r="C16719" s="436">
        <v>0</v>
      </c>
    </row>
    <row r="16720" spans="1:3" x14ac:dyDescent="0.3">
      <c r="A16720" s="425">
        <v>58359</v>
      </c>
      <c r="B16720" s="12">
        <v>284</v>
      </c>
      <c r="C16720" s="436">
        <v>5.782</v>
      </c>
    </row>
    <row r="16721" spans="1:3" x14ac:dyDescent="0.3">
      <c r="A16721" s="425">
        <v>58360</v>
      </c>
      <c r="B16721" s="12">
        <v>285</v>
      </c>
      <c r="C16721" s="436">
        <v>9.8000000000000004E-2</v>
      </c>
    </row>
    <row r="16722" spans="1:3" x14ac:dyDescent="0.3">
      <c r="A16722" s="425">
        <v>58361</v>
      </c>
      <c r="B16722" s="12">
        <v>286</v>
      </c>
      <c r="C16722" s="436">
        <v>7.8000000000000025</v>
      </c>
    </row>
    <row r="16723" spans="1:3" x14ac:dyDescent="0.3">
      <c r="A16723" s="425">
        <v>58362</v>
      </c>
      <c r="B16723" s="12">
        <v>287</v>
      </c>
      <c r="C16723" s="436">
        <v>0</v>
      </c>
    </row>
    <row r="16724" spans="1:3" x14ac:dyDescent="0.3">
      <c r="A16724" s="425">
        <v>58363</v>
      </c>
      <c r="B16724" s="12">
        <v>288</v>
      </c>
      <c r="C16724" s="436">
        <v>0</v>
      </c>
    </row>
    <row r="16725" spans="1:3" x14ac:dyDescent="0.3">
      <c r="A16725" s="425">
        <v>58364</v>
      </c>
      <c r="B16725" s="12">
        <v>289</v>
      </c>
      <c r="C16725" s="436">
        <v>0</v>
      </c>
    </row>
    <row r="16726" spans="1:3" x14ac:dyDescent="0.3">
      <c r="A16726" s="425">
        <v>58365</v>
      </c>
      <c r="B16726" s="12">
        <v>290</v>
      </c>
      <c r="C16726" s="436">
        <v>0</v>
      </c>
    </row>
    <row r="16727" spans="1:3" x14ac:dyDescent="0.3">
      <c r="A16727" s="425">
        <v>58366</v>
      </c>
      <c r="B16727" s="12">
        <v>291</v>
      </c>
      <c r="C16727" s="436">
        <v>0</v>
      </c>
    </row>
    <row r="16728" spans="1:3" x14ac:dyDescent="0.3">
      <c r="A16728" s="425">
        <v>58367</v>
      </c>
      <c r="B16728" s="12">
        <v>292</v>
      </c>
      <c r="C16728" s="436">
        <v>0.60000000000000009</v>
      </c>
    </row>
    <row r="16729" spans="1:3" x14ac:dyDescent="0.3">
      <c r="A16729" s="425">
        <v>58368</v>
      </c>
      <c r="B16729" s="12">
        <v>293</v>
      </c>
      <c r="C16729" s="436">
        <v>0.2</v>
      </c>
    </row>
    <row r="16730" spans="1:3" x14ac:dyDescent="0.3">
      <c r="A16730" s="425">
        <v>58369</v>
      </c>
      <c r="B16730" s="12">
        <v>294</v>
      </c>
      <c r="C16730" s="436">
        <v>95.06</v>
      </c>
    </row>
    <row r="16731" spans="1:3" x14ac:dyDescent="0.3">
      <c r="A16731" s="425">
        <v>58370</v>
      </c>
      <c r="B16731" s="12">
        <v>295</v>
      </c>
      <c r="C16731" s="436">
        <v>0</v>
      </c>
    </row>
    <row r="16732" spans="1:3" x14ac:dyDescent="0.3">
      <c r="A16732" s="425">
        <v>58371</v>
      </c>
      <c r="B16732" s="12">
        <v>296</v>
      </c>
      <c r="C16732" s="436">
        <v>0</v>
      </c>
    </row>
    <row r="16733" spans="1:3" x14ac:dyDescent="0.3">
      <c r="A16733" s="425">
        <v>58372</v>
      </c>
      <c r="B16733" s="12">
        <v>297</v>
      </c>
      <c r="C16733" s="436">
        <v>0</v>
      </c>
    </row>
    <row r="16734" spans="1:3" x14ac:dyDescent="0.3">
      <c r="A16734" s="425">
        <v>58373</v>
      </c>
      <c r="B16734" s="12">
        <v>298</v>
      </c>
      <c r="C16734" s="436">
        <v>0</v>
      </c>
    </row>
    <row r="16735" spans="1:3" x14ac:dyDescent="0.3">
      <c r="A16735" s="425">
        <v>58374</v>
      </c>
      <c r="B16735" s="12">
        <v>299</v>
      </c>
      <c r="C16735" s="436">
        <v>0</v>
      </c>
    </row>
    <row r="16736" spans="1:3" x14ac:dyDescent="0.3">
      <c r="A16736" s="425">
        <v>58375</v>
      </c>
      <c r="B16736" s="12">
        <v>300</v>
      </c>
      <c r="C16736" s="436">
        <v>0</v>
      </c>
    </row>
    <row r="16737" spans="1:3" x14ac:dyDescent="0.3">
      <c r="A16737" s="425">
        <v>58376</v>
      </c>
      <c r="B16737" s="12">
        <v>301</v>
      </c>
      <c r="C16737" s="436">
        <v>0</v>
      </c>
    </row>
    <row r="16738" spans="1:3" x14ac:dyDescent="0.3">
      <c r="A16738" s="425">
        <v>58377</v>
      </c>
      <c r="B16738" s="12">
        <v>302</v>
      </c>
      <c r="C16738" s="436">
        <v>0</v>
      </c>
    </row>
    <row r="16739" spans="1:3" x14ac:dyDescent="0.3">
      <c r="A16739" s="425">
        <v>58378</v>
      </c>
      <c r="B16739" s="12">
        <v>303</v>
      </c>
      <c r="C16739" s="436">
        <v>0</v>
      </c>
    </row>
    <row r="16740" spans="1:3" x14ac:dyDescent="0.3">
      <c r="A16740" s="425">
        <v>58379</v>
      </c>
      <c r="B16740" s="12">
        <v>304</v>
      </c>
      <c r="C16740" s="436">
        <v>0</v>
      </c>
    </row>
    <row r="16741" spans="1:3" x14ac:dyDescent="0.3">
      <c r="A16741" s="425">
        <v>58380</v>
      </c>
      <c r="B16741" s="12">
        <v>305</v>
      </c>
      <c r="C16741" s="436">
        <v>0</v>
      </c>
    </row>
    <row r="16742" spans="1:3" x14ac:dyDescent="0.3">
      <c r="A16742" s="425">
        <v>58381</v>
      </c>
      <c r="B16742" s="12">
        <v>306</v>
      </c>
      <c r="C16742" s="436">
        <v>0</v>
      </c>
    </row>
    <row r="16743" spans="1:3" x14ac:dyDescent="0.3">
      <c r="A16743" s="425">
        <v>58382</v>
      </c>
      <c r="B16743" s="12">
        <v>307</v>
      </c>
      <c r="C16743" s="436">
        <v>0</v>
      </c>
    </row>
    <row r="16744" spans="1:3" x14ac:dyDescent="0.3">
      <c r="A16744" s="425">
        <v>58383</v>
      </c>
      <c r="B16744" s="12">
        <v>308</v>
      </c>
      <c r="C16744" s="436">
        <v>3.1360000000000001</v>
      </c>
    </row>
    <row r="16745" spans="1:3" x14ac:dyDescent="0.3">
      <c r="A16745" s="425">
        <v>58384</v>
      </c>
      <c r="B16745" s="12">
        <v>309</v>
      </c>
      <c r="C16745" s="436">
        <v>3.43</v>
      </c>
    </row>
    <row r="16746" spans="1:3" x14ac:dyDescent="0.3">
      <c r="A16746" s="425">
        <v>58385</v>
      </c>
      <c r="B16746" s="12">
        <v>310</v>
      </c>
      <c r="C16746" s="436">
        <v>0</v>
      </c>
    </row>
    <row r="16747" spans="1:3" x14ac:dyDescent="0.3">
      <c r="A16747" s="425">
        <v>58386</v>
      </c>
      <c r="B16747" s="12">
        <v>311</v>
      </c>
      <c r="C16747" s="436">
        <v>0</v>
      </c>
    </row>
    <row r="16748" spans="1:3" x14ac:dyDescent="0.3">
      <c r="A16748" s="425">
        <v>58387</v>
      </c>
      <c r="B16748" s="12">
        <v>312</v>
      </c>
      <c r="C16748" s="436">
        <v>0</v>
      </c>
    </row>
    <row r="16749" spans="1:3" x14ac:dyDescent="0.3">
      <c r="A16749" s="425">
        <v>58388</v>
      </c>
      <c r="B16749" s="12">
        <v>313</v>
      </c>
      <c r="C16749" s="436">
        <v>17.149999999999999</v>
      </c>
    </row>
    <row r="16750" spans="1:3" x14ac:dyDescent="0.3">
      <c r="A16750" s="425">
        <v>58389</v>
      </c>
      <c r="B16750" s="12">
        <v>314</v>
      </c>
      <c r="C16750" s="436">
        <v>0</v>
      </c>
    </row>
    <row r="16751" spans="1:3" x14ac:dyDescent="0.3">
      <c r="A16751" s="425">
        <v>58390</v>
      </c>
      <c r="B16751" s="12">
        <v>315</v>
      </c>
      <c r="C16751" s="436">
        <v>0</v>
      </c>
    </row>
    <row r="16752" spans="1:3" x14ac:dyDescent="0.3">
      <c r="A16752" s="425">
        <v>58391</v>
      </c>
      <c r="B16752" s="12">
        <v>316</v>
      </c>
      <c r="C16752" s="436">
        <v>0</v>
      </c>
    </row>
    <row r="16753" spans="1:3" x14ac:dyDescent="0.3">
      <c r="A16753" s="425">
        <v>58392</v>
      </c>
      <c r="B16753" s="12">
        <v>317</v>
      </c>
      <c r="C16753" s="436">
        <v>0</v>
      </c>
    </row>
    <row r="16754" spans="1:3" x14ac:dyDescent="0.3">
      <c r="A16754" s="425">
        <v>58393</v>
      </c>
      <c r="B16754" s="12">
        <v>318</v>
      </c>
      <c r="C16754" s="436">
        <v>2.8420000000000001</v>
      </c>
    </row>
    <row r="16755" spans="1:3" x14ac:dyDescent="0.3">
      <c r="A16755" s="425">
        <v>58394</v>
      </c>
      <c r="B16755" s="12">
        <v>319</v>
      </c>
      <c r="C16755" s="436">
        <v>0</v>
      </c>
    </row>
    <row r="16756" spans="1:3" x14ac:dyDescent="0.3">
      <c r="A16756" s="425">
        <v>58395</v>
      </c>
      <c r="B16756" s="12">
        <v>320</v>
      </c>
      <c r="C16756" s="436">
        <v>4.9000000000000002E-2</v>
      </c>
    </row>
    <row r="16757" spans="1:3" x14ac:dyDescent="0.3">
      <c r="A16757" s="425">
        <v>58396</v>
      </c>
      <c r="B16757" s="12">
        <v>321</v>
      </c>
      <c r="C16757" s="436">
        <v>0</v>
      </c>
    </row>
    <row r="16758" spans="1:3" x14ac:dyDescent="0.3">
      <c r="A16758" s="425">
        <v>58397</v>
      </c>
      <c r="B16758" s="12">
        <v>322</v>
      </c>
      <c r="C16758" s="436">
        <v>44.393999999999998</v>
      </c>
    </row>
    <row r="16759" spans="1:3" x14ac:dyDescent="0.3">
      <c r="A16759" s="425">
        <v>58398</v>
      </c>
      <c r="B16759" s="12">
        <v>323</v>
      </c>
      <c r="C16759" s="436">
        <v>3.92</v>
      </c>
    </row>
    <row r="16760" spans="1:3" x14ac:dyDescent="0.3">
      <c r="A16760" s="425">
        <v>58399</v>
      </c>
      <c r="B16760" s="12">
        <v>324</v>
      </c>
      <c r="C16760" s="436">
        <v>0</v>
      </c>
    </row>
    <row r="16761" spans="1:3" x14ac:dyDescent="0.3">
      <c r="A16761" s="425">
        <v>58400</v>
      </c>
      <c r="B16761" s="12">
        <v>325</v>
      </c>
      <c r="C16761" s="436">
        <v>0</v>
      </c>
    </row>
    <row r="16762" spans="1:3" x14ac:dyDescent="0.3">
      <c r="A16762" s="425">
        <v>58401</v>
      </c>
      <c r="B16762" s="12">
        <v>326</v>
      </c>
      <c r="C16762" s="436">
        <v>0</v>
      </c>
    </row>
    <row r="16763" spans="1:3" x14ac:dyDescent="0.3">
      <c r="A16763" s="425">
        <v>58402</v>
      </c>
      <c r="B16763" s="12">
        <v>327</v>
      </c>
      <c r="C16763" s="436">
        <v>6.0759999999999996</v>
      </c>
    </row>
    <row r="16764" spans="1:3" x14ac:dyDescent="0.3">
      <c r="A16764" s="425">
        <v>58403</v>
      </c>
      <c r="B16764" s="12">
        <v>328</v>
      </c>
      <c r="C16764" s="436">
        <v>0.2</v>
      </c>
    </row>
    <row r="16765" spans="1:3" x14ac:dyDescent="0.3">
      <c r="A16765" s="425">
        <v>58404</v>
      </c>
      <c r="B16765" s="12">
        <v>329</v>
      </c>
      <c r="C16765" s="436">
        <v>0</v>
      </c>
    </row>
    <row r="16766" spans="1:3" x14ac:dyDescent="0.3">
      <c r="A16766" s="425">
        <v>58405</v>
      </c>
      <c r="B16766" s="12">
        <v>330</v>
      </c>
      <c r="C16766" s="436">
        <v>21.399999999999984</v>
      </c>
    </row>
    <row r="16767" spans="1:3" x14ac:dyDescent="0.3">
      <c r="A16767" s="425">
        <v>58406</v>
      </c>
      <c r="B16767" s="12">
        <v>331</v>
      </c>
      <c r="C16767" s="436">
        <v>0.4</v>
      </c>
    </row>
    <row r="16768" spans="1:3" x14ac:dyDescent="0.3">
      <c r="A16768" s="425">
        <v>58407</v>
      </c>
      <c r="B16768" s="12">
        <v>332</v>
      </c>
      <c r="C16768" s="436">
        <v>0.2</v>
      </c>
    </row>
    <row r="16769" spans="1:3" x14ac:dyDescent="0.3">
      <c r="A16769" s="425">
        <v>58408</v>
      </c>
      <c r="B16769" s="12">
        <v>333</v>
      </c>
      <c r="C16769" s="436">
        <v>10.600000000000001</v>
      </c>
    </row>
    <row r="16770" spans="1:3" x14ac:dyDescent="0.3">
      <c r="A16770" s="425">
        <v>58409</v>
      </c>
      <c r="B16770" s="12">
        <v>334</v>
      </c>
      <c r="C16770" s="436">
        <v>1.7999999999999998</v>
      </c>
    </row>
    <row r="16771" spans="1:3" x14ac:dyDescent="0.3">
      <c r="A16771" s="425">
        <v>58410</v>
      </c>
      <c r="B16771" s="12">
        <v>335</v>
      </c>
      <c r="C16771" s="436">
        <v>2.8000000000000007</v>
      </c>
    </row>
    <row r="16772" spans="1:3" x14ac:dyDescent="0.3">
      <c r="A16772" s="425">
        <v>58411</v>
      </c>
      <c r="B16772" s="12">
        <v>336</v>
      </c>
      <c r="C16772" s="436">
        <v>1</v>
      </c>
    </row>
    <row r="16773" spans="1:3" x14ac:dyDescent="0.3">
      <c r="A16773" s="425">
        <v>58412</v>
      </c>
      <c r="B16773" s="12">
        <v>337</v>
      </c>
      <c r="C16773" s="436">
        <v>4.6000000000000014</v>
      </c>
    </row>
    <row r="16774" spans="1:3" x14ac:dyDescent="0.3">
      <c r="A16774" s="425">
        <v>58413</v>
      </c>
      <c r="B16774" s="12">
        <v>338</v>
      </c>
      <c r="C16774" s="436">
        <v>1.5999999999999999</v>
      </c>
    </row>
    <row r="16775" spans="1:3" x14ac:dyDescent="0.3">
      <c r="A16775" s="425">
        <v>58414</v>
      </c>
      <c r="B16775" s="12">
        <v>339</v>
      </c>
      <c r="C16775" s="436">
        <v>0</v>
      </c>
    </row>
    <row r="16776" spans="1:3" x14ac:dyDescent="0.3">
      <c r="A16776" s="425">
        <v>58415</v>
      </c>
      <c r="B16776" s="12">
        <v>340</v>
      </c>
      <c r="C16776" s="436">
        <v>0</v>
      </c>
    </row>
    <row r="16777" spans="1:3" x14ac:dyDescent="0.3">
      <c r="A16777" s="425">
        <v>58416</v>
      </c>
      <c r="B16777" s="12">
        <v>341</v>
      </c>
      <c r="C16777" s="436">
        <v>8.5999999999999979</v>
      </c>
    </row>
    <row r="16778" spans="1:3" x14ac:dyDescent="0.3">
      <c r="A16778" s="425">
        <v>58417</v>
      </c>
      <c r="B16778" s="12">
        <v>342</v>
      </c>
      <c r="C16778" s="436">
        <v>0</v>
      </c>
    </row>
    <row r="16779" spans="1:3" x14ac:dyDescent="0.3">
      <c r="A16779" s="425">
        <v>58418</v>
      </c>
      <c r="B16779" s="12">
        <v>343</v>
      </c>
      <c r="C16779" s="436">
        <v>2.8</v>
      </c>
    </row>
    <row r="16780" spans="1:3" x14ac:dyDescent="0.3">
      <c r="A16780" s="425">
        <v>58419</v>
      </c>
      <c r="B16780" s="12">
        <v>344</v>
      </c>
      <c r="C16780" s="436">
        <v>0</v>
      </c>
    </row>
    <row r="16781" spans="1:3" x14ac:dyDescent="0.3">
      <c r="A16781" s="425">
        <v>58420</v>
      </c>
      <c r="B16781" s="12">
        <v>345</v>
      </c>
      <c r="C16781" s="436">
        <v>18.79999999999999</v>
      </c>
    </row>
    <row r="16782" spans="1:3" x14ac:dyDescent="0.3">
      <c r="A16782" s="425">
        <v>58421</v>
      </c>
      <c r="B16782" s="12">
        <v>346</v>
      </c>
      <c r="C16782" s="436">
        <v>19.399999999999995</v>
      </c>
    </row>
    <row r="16783" spans="1:3" x14ac:dyDescent="0.3">
      <c r="A16783" s="425">
        <v>58422</v>
      </c>
      <c r="B16783" s="12">
        <v>347</v>
      </c>
      <c r="C16783" s="436">
        <v>0.4</v>
      </c>
    </row>
    <row r="16784" spans="1:3" x14ac:dyDescent="0.3">
      <c r="A16784" s="425">
        <v>58423</v>
      </c>
      <c r="B16784" s="12">
        <v>348</v>
      </c>
      <c r="C16784" s="436">
        <v>0</v>
      </c>
    </row>
    <row r="16785" spans="1:3" x14ac:dyDescent="0.3">
      <c r="A16785" s="425">
        <v>58424</v>
      </c>
      <c r="B16785" s="12">
        <v>349</v>
      </c>
      <c r="C16785" s="436">
        <v>0.8</v>
      </c>
    </row>
    <row r="16786" spans="1:3" x14ac:dyDescent="0.3">
      <c r="A16786" s="425">
        <v>58425</v>
      </c>
      <c r="B16786" s="12">
        <v>350</v>
      </c>
      <c r="C16786" s="436">
        <v>9.9999999999999964</v>
      </c>
    </row>
    <row r="16787" spans="1:3" x14ac:dyDescent="0.3">
      <c r="A16787" s="425">
        <v>58426</v>
      </c>
      <c r="B16787" s="12">
        <v>351</v>
      </c>
      <c r="C16787" s="436">
        <v>0.4</v>
      </c>
    </row>
    <row r="16788" spans="1:3" x14ac:dyDescent="0.3">
      <c r="A16788" s="425">
        <v>58427</v>
      </c>
      <c r="B16788" s="12">
        <v>352</v>
      </c>
      <c r="C16788" s="436">
        <v>0.60000000000000009</v>
      </c>
    </row>
    <row r="16789" spans="1:3" x14ac:dyDescent="0.3">
      <c r="A16789" s="425">
        <v>58428</v>
      </c>
      <c r="B16789" s="12">
        <v>353</v>
      </c>
      <c r="C16789" s="436">
        <v>5.2000000000000011</v>
      </c>
    </row>
    <row r="16790" spans="1:3" x14ac:dyDescent="0.3">
      <c r="A16790" s="425">
        <v>58429</v>
      </c>
      <c r="B16790" s="12">
        <v>354</v>
      </c>
      <c r="C16790" s="436">
        <v>0</v>
      </c>
    </row>
    <row r="16791" spans="1:3" x14ac:dyDescent="0.3">
      <c r="A16791" s="425">
        <v>58430</v>
      </c>
      <c r="B16791" s="12">
        <v>355</v>
      </c>
      <c r="C16791" s="436">
        <v>17.599999999999998</v>
      </c>
    </row>
    <row r="16792" spans="1:3" x14ac:dyDescent="0.3">
      <c r="A16792" s="425">
        <v>58431</v>
      </c>
      <c r="B16792" s="12">
        <v>356</v>
      </c>
      <c r="C16792" s="436">
        <v>6.0000000000000009</v>
      </c>
    </row>
    <row r="16793" spans="1:3" x14ac:dyDescent="0.3">
      <c r="A16793" s="425">
        <v>58432</v>
      </c>
      <c r="B16793" s="12">
        <v>357</v>
      </c>
      <c r="C16793" s="436">
        <v>0.2</v>
      </c>
    </row>
    <row r="16794" spans="1:3" x14ac:dyDescent="0.3">
      <c r="A16794" s="425">
        <v>58433</v>
      </c>
      <c r="B16794" s="12">
        <v>358</v>
      </c>
      <c r="C16794" s="436">
        <v>15.999999999999995</v>
      </c>
    </row>
    <row r="16795" spans="1:3" x14ac:dyDescent="0.3">
      <c r="A16795" s="425">
        <v>58434</v>
      </c>
      <c r="B16795" s="12">
        <v>359</v>
      </c>
      <c r="C16795" s="436">
        <v>1</v>
      </c>
    </row>
    <row r="16796" spans="1:3" x14ac:dyDescent="0.3">
      <c r="A16796" s="425">
        <v>58435</v>
      </c>
      <c r="B16796" s="12">
        <v>360</v>
      </c>
      <c r="C16796" s="436">
        <v>21.599999999999994</v>
      </c>
    </row>
    <row r="16797" spans="1:3" x14ac:dyDescent="0.3">
      <c r="A16797" s="425">
        <v>58436</v>
      </c>
      <c r="B16797" s="12">
        <v>361</v>
      </c>
      <c r="C16797" s="436">
        <v>0.2</v>
      </c>
    </row>
    <row r="16798" spans="1:3" x14ac:dyDescent="0.3">
      <c r="A16798" s="425">
        <v>58437</v>
      </c>
      <c r="B16798" s="12">
        <v>362</v>
      </c>
      <c r="C16798" s="436">
        <v>9</v>
      </c>
    </row>
    <row r="16799" spans="1:3" x14ac:dyDescent="0.3">
      <c r="A16799" s="425">
        <v>58438</v>
      </c>
      <c r="B16799" s="12">
        <v>363</v>
      </c>
      <c r="C16799" s="436">
        <v>0</v>
      </c>
    </row>
    <row r="16800" spans="1:3" x14ac:dyDescent="0.3">
      <c r="A16800" s="425">
        <v>58439</v>
      </c>
      <c r="B16800" s="12">
        <v>364</v>
      </c>
      <c r="C16800" s="436">
        <v>0</v>
      </c>
    </row>
    <row r="16801" spans="1:3" x14ac:dyDescent="0.3">
      <c r="A16801" s="425">
        <v>58440</v>
      </c>
      <c r="B16801" s="12">
        <v>365</v>
      </c>
      <c r="C16801" s="436">
        <v>0</v>
      </c>
    </row>
    <row r="16802" spans="1:3" x14ac:dyDescent="0.3">
      <c r="A16802" s="425">
        <v>58441</v>
      </c>
      <c r="B16802" s="12">
        <v>1</v>
      </c>
      <c r="C16802" s="436">
        <v>2</v>
      </c>
    </row>
    <row r="16803" spans="1:3" x14ac:dyDescent="0.3">
      <c r="A16803" s="425">
        <v>58442</v>
      </c>
      <c r="B16803" s="12">
        <v>2</v>
      </c>
      <c r="C16803" s="436">
        <v>5.0000000000000018</v>
      </c>
    </row>
    <row r="16804" spans="1:3" x14ac:dyDescent="0.3">
      <c r="A16804" s="425">
        <v>58443</v>
      </c>
      <c r="B16804" s="12">
        <v>3</v>
      </c>
      <c r="C16804" s="436">
        <v>5.8000000000000025</v>
      </c>
    </row>
    <row r="16805" spans="1:3" x14ac:dyDescent="0.3">
      <c r="A16805" s="425">
        <v>58444</v>
      </c>
      <c r="B16805" s="12">
        <v>4</v>
      </c>
      <c r="C16805" s="436">
        <v>3.0000000000000009</v>
      </c>
    </row>
    <row r="16806" spans="1:3" x14ac:dyDescent="0.3">
      <c r="A16806" s="425">
        <v>58445</v>
      </c>
      <c r="B16806" s="12">
        <v>5</v>
      </c>
      <c r="C16806" s="436">
        <v>7.6000000000000032</v>
      </c>
    </row>
    <row r="16807" spans="1:3" x14ac:dyDescent="0.3">
      <c r="A16807" s="425">
        <v>58446</v>
      </c>
      <c r="B16807" s="12">
        <v>6</v>
      </c>
      <c r="C16807" s="436">
        <v>0.2</v>
      </c>
    </row>
    <row r="16808" spans="1:3" x14ac:dyDescent="0.3">
      <c r="A16808" s="425">
        <v>58447</v>
      </c>
      <c r="B16808" s="12">
        <v>7</v>
      </c>
      <c r="C16808" s="436">
        <v>0</v>
      </c>
    </row>
    <row r="16809" spans="1:3" x14ac:dyDescent="0.3">
      <c r="A16809" s="425">
        <v>58448</v>
      </c>
      <c r="B16809" s="12">
        <v>8</v>
      </c>
      <c r="C16809" s="436">
        <v>18.8</v>
      </c>
    </row>
    <row r="16810" spans="1:3" x14ac:dyDescent="0.3">
      <c r="A16810" s="425">
        <v>58449</v>
      </c>
      <c r="B16810" s="12">
        <v>9</v>
      </c>
      <c r="C16810" s="436">
        <v>11.999999999999996</v>
      </c>
    </row>
    <row r="16811" spans="1:3" x14ac:dyDescent="0.3">
      <c r="A16811" s="425">
        <v>58450</v>
      </c>
      <c r="B16811" s="12">
        <v>10</v>
      </c>
      <c r="C16811" s="436">
        <v>0.4</v>
      </c>
    </row>
    <row r="16812" spans="1:3" x14ac:dyDescent="0.3">
      <c r="A16812" s="425">
        <v>58451</v>
      </c>
      <c r="B16812" s="12">
        <v>11</v>
      </c>
      <c r="C16812" s="436">
        <v>0.2</v>
      </c>
    </row>
    <row r="16813" spans="1:3" x14ac:dyDescent="0.3">
      <c r="A16813" s="425">
        <v>58452</v>
      </c>
      <c r="B16813" s="12">
        <v>12</v>
      </c>
      <c r="C16813" s="436">
        <v>0</v>
      </c>
    </row>
    <row r="16814" spans="1:3" x14ac:dyDescent="0.3">
      <c r="A16814" s="425">
        <v>58453</v>
      </c>
      <c r="B16814" s="12">
        <v>13</v>
      </c>
      <c r="C16814" s="436">
        <v>0.2</v>
      </c>
    </row>
    <row r="16815" spans="1:3" x14ac:dyDescent="0.3">
      <c r="A16815" s="425">
        <v>58454</v>
      </c>
      <c r="B16815" s="12">
        <v>14</v>
      </c>
      <c r="C16815" s="436">
        <v>22.599999999999987</v>
      </c>
    </row>
    <row r="16816" spans="1:3" x14ac:dyDescent="0.3">
      <c r="A16816" s="425">
        <v>58455</v>
      </c>
      <c r="B16816" s="12">
        <v>15</v>
      </c>
      <c r="C16816" s="436">
        <v>0.2</v>
      </c>
    </row>
    <row r="16817" spans="1:3" x14ac:dyDescent="0.3">
      <c r="A16817" s="425">
        <v>58456</v>
      </c>
      <c r="B16817" s="12">
        <v>16</v>
      </c>
      <c r="C16817" s="436">
        <v>17.999999999999989</v>
      </c>
    </row>
    <row r="16818" spans="1:3" x14ac:dyDescent="0.3">
      <c r="A16818" s="425">
        <v>58457</v>
      </c>
      <c r="B16818" s="12">
        <v>17</v>
      </c>
      <c r="C16818" s="436">
        <v>0.2</v>
      </c>
    </row>
    <row r="16819" spans="1:3" x14ac:dyDescent="0.3">
      <c r="A16819" s="425">
        <v>58458</v>
      </c>
      <c r="B16819" s="12">
        <v>18</v>
      </c>
      <c r="C16819" s="436">
        <v>0.2</v>
      </c>
    </row>
    <row r="16820" spans="1:3" x14ac:dyDescent="0.3">
      <c r="A16820" s="425">
        <v>58459</v>
      </c>
      <c r="B16820" s="12">
        <v>19</v>
      </c>
      <c r="C16820" s="436">
        <v>5.2000000000000011</v>
      </c>
    </row>
    <row r="16821" spans="1:3" x14ac:dyDescent="0.3">
      <c r="A16821" s="425">
        <v>58460</v>
      </c>
      <c r="B16821" s="12">
        <v>20</v>
      </c>
      <c r="C16821" s="436">
        <v>0.2</v>
      </c>
    </row>
    <row r="16822" spans="1:3" x14ac:dyDescent="0.3">
      <c r="A16822" s="425">
        <v>58461</v>
      </c>
      <c r="B16822" s="12">
        <v>21</v>
      </c>
      <c r="C16822" s="436">
        <v>1.4</v>
      </c>
    </row>
    <row r="16823" spans="1:3" x14ac:dyDescent="0.3">
      <c r="A16823" s="425">
        <v>58462</v>
      </c>
      <c r="B16823" s="12">
        <v>22</v>
      </c>
      <c r="C16823" s="436">
        <v>4.4000000000000004</v>
      </c>
    </row>
    <row r="16824" spans="1:3" x14ac:dyDescent="0.3">
      <c r="A16824" s="425">
        <v>58463</v>
      </c>
      <c r="B16824" s="12">
        <v>23</v>
      </c>
      <c r="C16824" s="436">
        <v>0</v>
      </c>
    </row>
    <row r="16825" spans="1:3" x14ac:dyDescent="0.3">
      <c r="A16825" s="425">
        <v>58464</v>
      </c>
      <c r="B16825" s="12">
        <v>24</v>
      </c>
      <c r="C16825" s="436">
        <v>0</v>
      </c>
    </row>
    <row r="16826" spans="1:3" x14ac:dyDescent="0.3">
      <c r="A16826" s="425">
        <v>58465</v>
      </c>
      <c r="B16826" s="12">
        <v>25</v>
      </c>
      <c r="C16826" s="436">
        <v>0</v>
      </c>
    </row>
    <row r="16827" spans="1:3" x14ac:dyDescent="0.3">
      <c r="A16827" s="425">
        <v>58466</v>
      </c>
      <c r="B16827" s="12">
        <v>26</v>
      </c>
      <c r="C16827" s="436">
        <v>0</v>
      </c>
    </row>
    <row r="16828" spans="1:3" x14ac:dyDescent="0.3">
      <c r="A16828" s="425">
        <v>58467</v>
      </c>
      <c r="B16828" s="12">
        <v>27</v>
      </c>
      <c r="C16828" s="436">
        <v>0</v>
      </c>
    </row>
    <row r="16829" spans="1:3" x14ac:dyDescent="0.3">
      <c r="A16829" s="425">
        <v>58468</v>
      </c>
      <c r="B16829" s="12">
        <v>28</v>
      </c>
      <c r="C16829" s="436">
        <v>12</v>
      </c>
    </row>
    <row r="16830" spans="1:3" x14ac:dyDescent="0.3">
      <c r="A16830" s="425">
        <v>58469</v>
      </c>
      <c r="B16830" s="12">
        <v>29</v>
      </c>
      <c r="C16830" s="436">
        <v>24.599999999999994</v>
      </c>
    </row>
    <row r="16831" spans="1:3" x14ac:dyDescent="0.3">
      <c r="A16831" s="425">
        <v>58470</v>
      </c>
      <c r="B16831" s="12">
        <v>30</v>
      </c>
      <c r="C16831" s="436">
        <v>0.2</v>
      </c>
    </row>
    <row r="16832" spans="1:3" x14ac:dyDescent="0.3">
      <c r="A16832" s="425">
        <v>58471</v>
      </c>
      <c r="B16832" s="12">
        <v>31</v>
      </c>
      <c r="C16832" s="436">
        <v>4.6000000000000005</v>
      </c>
    </row>
    <row r="16833" spans="1:3" x14ac:dyDescent="0.3">
      <c r="A16833" s="425">
        <v>58472</v>
      </c>
      <c r="B16833" s="12">
        <v>32</v>
      </c>
      <c r="C16833" s="436">
        <v>1</v>
      </c>
    </row>
    <row r="16834" spans="1:3" x14ac:dyDescent="0.3">
      <c r="A16834" s="425">
        <v>58473</v>
      </c>
      <c r="B16834" s="12">
        <v>33</v>
      </c>
      <c r="C16834" s="436">
        <v>1.7999999999999998</v>
      </c>
    </row>
    <row r="16835" spans="1:3" x14ac:dyDescent="0.3">
      <c r="A16835" s="425">
        <v>58474</v>
      </c>
      <c r="B16835" s="12">
        <v>34</v>
      </c>
      <c r="C16835" s="436">
        <v>13.6</v>
      </c>
    </row>
    <row r="16836" spans="1:3" x14ac:dyDescent="0.3">
      <c r="A16836" s="425">
        <v>58475</v>
      </c>
      <c r="B16836" s="12">
        <v>35</v>
      </c>
      <c r="C16836" s="436">
        <v>9</v>
      </c>
    </row>
    <row r="16837" spans="1:3" x14ac:dyDescent="0.3">
      <c r="A16837" s="425">
        <v>58476</v>
      </c>
      <c r="B16837" s="12">
        <v>36</v>
      </c>
      <c r="C16837" s="436">
        <v>13.199999999999989</v>
      </c>
    </row>
    <row r="16838" spans="1:3" x14ac:dyDescent="0.3">
      <c r="A16838" s="425">
        <v>58477</v>
      </c>
      <c r="B16838" s="12">
        <v>37</v>
      </c>
      <c r="C16838" s="436">
        <v>0.2</v>
      </c>
    </row>
    <row r="16839" spans="1:3" x14ac:dyDescent="0.3">
      <c r="A16839" s="425">
        <v>58478</v>
      </c>
      <c r="B16839" s="12">
        <v>38</v>
      </c>
      <c r="C16839" s="436">
        <v>29.8</v>
      </c>
    </row>
    <row r="16840" spans="1:3" x14ac:dyDescent="0.3">
      <c r="A16840" s="425">
        <v>58479</v>
      </c>
      <c r="B16840" s="12">
        <v>39</v>
      </c>
      <c r="C16840" s="436">
        <v>1.2</v>
      </c>
    </row>
    <row r="16841" spans="1:3" x14ac:dyDescent="0.3">
      <c r="A16841" s="425">
        <v>58480</v>
      </c>
      <c r="B16841" s="12">
        <v>40</v>
      </c>
      <c r="C16841" s="436">
        <v>11.599999999999994</v>
      </c>
    </row>
    <row r="16842" spans="1:3" x14ac:dyDescent="0.3">
      <c r="A16842" s="425">
        <v>58481</v>
      </c>
      <c r="B16842" s="12">
        <v>41</v>
      </c>
      <c r="C16842" s="436">
        <v>3.8000000000000007</v>
      </c>
    </row>
    <row r="16843" spans="1:3" x14ac:dyDescent="0.3">
      <c r="A16843" s="425">
        <v>58482</v>
      </c>
      <c r="B16843" s="12">
        <v>42</v>
      </c>
      <c r="C16843" s="436">
        <v>0.4</v>
      </c>
    </row>
    <row r="16844" spans="1:3" x14ac:dyDescent="0.3">
      <c r="A16844" s="425">
        <v>58483</v>
      </c>
      <c r="B16844" s="12">
        <v>43</v>
      </c>
      <c r="C16844" s="436">
        <v>0.4</v>
      </c>
    </row>
    <row r="16845" spans="1:3" x14ac:dyDescent="0.3">
      <c r="A16845" s="425">
        <v>58484</v>
      </c>
      <c r="B16845" s="12">
        <v>44</v>
      </c>
      <c r="C16845" s="436">
        <v>35.40000000000002</v>
      </c>
    </row>
    <row r="16846" spans="1:3" x14ac:dyDescent="0.3">
      <c r="A16846" s="425">
        <v>58485</v>
      </c>
      <c r="B16846" s="12">
        <v>45</v>
      </c>
      <c r="C16846" s="436">
        <v>1</v>
      </c>
    </row>
    <row r="16847" spans="1:3" x14ac:dyDescent="0.3">
      <c r="A16847" s="425">
        <v>58486</v>
      </c>
      <c r="B16847" s="12">
        <v>46</v>
      </c>
      <c r="C16847" s="436">
        <v>7.8000000000000016</v>
      </c>
    </row>
    <row r="16848" spans="1:3" x14ac:dyDescent="0.3">
      <c r="A16848" s="425">
        <v>58487</v>
      </c>
      <c r="B16848" s="12">
        <v>47</v>
      </c>
      <c r="C16848" s="436">
        <v>4.6000000000000014</v>
      </c>
    </row>
    <row r="16849" spans="1:3" x14ac:dyDescent="0.3">
      <c r="A16849" s="425">
        <v>58488</v>
      </c>
      <c r="B16849" s="12">
        <v>48</v>
      </c>
      <c r="C16849" s="436">
        <v>0</v>
      </c>
    </row>
    <row r="16850" spans="1:3" x14ac:dyDescent="0.3">
      <c r="A16850" s="425">
        <v>58489</v>
      </c>
      <c r="B16850" s="12">
        <v>49</v>
      </c>
      <c r="C16850" s="436">
        <v>0.2</v>
      </c>
    </row>
    <row r="16851" spans="1:3" x14ac:dyDescent="0.3">
      <c r="A16851" s="425">
        <v>58490</v>
      </c>
      <c r="B16851" s="12">
        <v>50</v>
      </c>
      <c r="C16851" s="436">
        <v>0.2</v>
      </c>
    </row>
    <row r="16852" spans="1:3" x14ac:dyDescent="0.3">
      <c r="A16852" s="425">
        <v>58491</v>
      </c>
      <c r="B16852" s="12">
        <v>51</v>
      </c>
      <c r="C16852" s="436">
        <v>64.400000000000034</v>
      </c>
    </row>
    <row r="16853" spans="1:3" x14ac:dyDescent="0.3">
      <c r="A16853" s="425">
        <v>58492</v>
      </c>
      <c r="B16853" s="12">
        <v>52</v>
      </c>
      <c r="C16853" s="436">
        <v>0.2</v>
      </c>
    </row>
    <row r="16854" spans="1:3" x14ac:dyDescent="0.3">
      <c r="A16854" s="425">
        <v>58493</v>
      </c>
      <c r="B16854" s="12">
        <v>53</v>
      </c>
      <c r="C16854" s="436">
        <v>0</v>
      </c>
    </row>
    <row r="16855" spans="1:3" x14ac:dyDescent="0.3">
      <c r="A16855" s="425">
        <v>58494</v>
      </c>
      <c r="B16855" s="12">
        <v>54</v>
      </c>
      <c r="C16855" s="436">
        <v>0</v>
      </c>
    </row>
    <row r="16856" spans="1:3" x14ac:dyDescent="0.3">
      <c r="A16856" s="425">
        <v>58495</v>
      </c>
      <c r="B16856" s="12">
        <v>55</v>
      </c>
      <c r="C16856" s="436">
        <v>0</v>
      </c>
    </row>
    <row r="16857" spans="1:3" x14ac:dyDescent="0.3">
      <c r="A16857" s="425">
        <v>58496</v>
      </c>
      <c r="B16857" s="12">
        <v>56</v>
      </c>
      <c r="C16857" s="436">
        <v>0</v>
      </c>
    </row>
    <row r="16858" spans="1:3" x14ac:dyDescent="0.3">
      <c r="A16858" s="425">
        <v>58497</v>
      </c>
      <c r="B16858" s="12">
        <v>57</v>
      </c>
      <c r="C16858" s="436">
        <v>0</v>
      </c>
    </row>
    <row r="16859" spans="1:3" x14ac:dyDescent="0.3">
      <c r="A16859" s="425">
        <v>58498</v>
      </c>
      <c r="B16859" s="12">
        <v>58</v>
      </c>
      <c r="C16859" s="436">
        <v>0</v>
      </c>
    </row>
    <row r="16860" spans="1:3" x14ac:dyDescent="0.3">
      <c r="A16860" s="425">
        <v>58499</v>
      </c>
      <c r="B16860" s="12">
        <v>59</v>
      </c>
      <c r="C16860" s="436">
        <v>0</v>
      </c>
    </row>
    <row r="16861" spans="1:3" x14ac:dyDescent="0.3">
      <c r="A16861" s="425">
        <v>58501</v>
      </c>
      <c r="B16861" s="12">
        <v>60</v>
      </c>
      <c r="C16861" s="436">
        <v>17.2</v>
      </c>
    </row>
    <row r="16862" spans="1:3" x14ac:dyDescent="0.3">
      <c r="A16862" s="425">
        <v>58502</v>
      </c>
      <c r="B16862" s="12">
        <v>61</v>
      </c>
      <c r="C16862" s="436">
        <v>15.875999999999999</v>
      </c>
    </row>
    <row r="16863" spans="1:3" x14ac:dyDescent="0.3">
      <c r="A16863" s="425">
        <v>58503</v>
      </c>
      <c r="B16863" s="12">
        <v>62</v>
      </c>
      <c r="C16863" s="436">
        <v>60.564</v>
      </c>
    </row>
    <row r="16864" spans="1:3" x14ac:dyDescent="0.3">
      <c r="A16864" s="425">
        <v>58504</v>
      </c>
      <c r="B16864" s="12">
        <v>63</v>
      </c>
      <c r="C16864" s="436">
        <v>14.504</v>
      </c>
    </row>
    <row r="16865" spans="1:3" x14ac:dyDescent="0.3">
      <c r="A16865" s="425">
        <v>58505</v>
      </c>
      <c r="B16865" s="12">
        <v>64</v>
      </c>
      <c r="C16865" s="436">
        <v>0.49</v>
      </c>
    </row>
    <row r="16866" spans="1:3" x14ac:dyDescent="0.3">
      <c r="A16866" s="425">
        <v>58506</v>
      </c>
      <c r="B16866" s="12">
        <v>65</v>
      </c>
      <c r="C16866" s="436">
        <v>2.94</v>
      </c>
    </row>
    <row r="16867" spans="1:3" x14ac:dyDescent="0.3">
      <c r="A16867" s="425">
        <v>58507</v>
      </c>
      <c r="B16867" s="12">
        <v>66</v>
      </c>
      <c r="C16867" s="436">
        <v>33.800000000000004</v>
      </c>
    </row>
    <row r="16868" spans="1:3" x14ac:dyDescent="0.3">
      <c r="A16868" s="425">
        <v>58508</v>
      </c>
      <c r="B16868" s="12">
        <v>67</v>
      </c>
      <c r="C16868" s="436">
        <v>5.7999999999999989</v>
      </c>
    </row>
    <row r="16869" spans="1:3" x14ac:dyDescent="0.3">
      <c r="A16869" s="425">
        <v>58509</v>
      </c>
      <c r="B16869" s="12">
        <v>68</v>
      </c>
      <c r="C16869" s="436">
        <v>8.4</v>
      </c>
    </row>
    <row r="16870" spans="1:3" x14ac:dyDescent="0.3">
      <c r="A16870" s="425">
        <v>58510</v>
      </c>
      <c r="B16870" s="12">
        <v>69</v>
      </c>
      <c r="C16870" s="436">
        <v>0.60000000000000009</v>
      </c>
    </row>
    <row r="16871" spans="1:3" x14ac:dyDescent="0.3">
      <c r="A16871" s="425">
        <v>58511</v>
      </c>
      <c r="B16871" s="12">
        <v>70</v>
      </c>
      <c r="C16871" s="436">
        <v>4.8000000000000007</v>
      </c>
    </row>
    <row r="16872" spans="1:3" x14ac:dyDescent="0.3">
      <c r="A16872" s="425">
        <v>58512</v>
      </c>
      <c r="B16872" s="12">
        <v>71</v>
      </c>
      <c r="C16872" s="436">
        <v>4.6000000000000005</v>
      </c>
    </row>
    <row r="16873" spans="1:3" x14ac:dyDescent="0.3">
      <c r="A16873" s="425">
        <v>58513</v>
      </c>
      <c r="B16873" s="12">
        <v>72</v>
      </c>
      <c r="C16873" s="436">
        <v>35</v>
      </c>
    </row>
    <row r="16874" spans="1:3" x14ac:dyDescent="0.3">
      <c r="A16874" s="425">
        <v>58514</v>
      </c>
      <c r="B16874" s="12">
        <v>73</v>
      </c>
      <c r="C16874" s="436">
        <v>1.2</v>
      </c>
    </row>
    <row r="16875" spans="1:3" x14ac:dyDescent="0.3">
      <c r="A16875" s="425">
        <v>58515</v>
      </c>
      <c r="B16875" s="12">
        <v>74</v>
      </c>
      <c r="C16875" s="436">
        <v>0</v>
      </c>
    </row>
    <row r="16876" spans="1:3" x14ac:dyDescent="0.3">
      <c r="A16876" s="425">
        <v>58516</v>
      </c>
      <c r="B16876" s="12">
        <v>75</v>
      </c>
      <c r="C16876" s="436">
        <v>0</v>
      </c>
    </row>
    <row r="16877" spans="1:3" x14ac:dyDescent="0.3">
      <c r="A16877" s="425">
        <v>58517</v>
      </c>
      <c r="B16877" s="12">
        <v>76</v>
      </c>
      <c r="C16877" s="436">
        <v>4.2</v>
      </c>
    </row>
    <row r="16878" spans="1:3" x14ac:dyDescent="0.3">
      <c r="A16878" s="425">
        <v>58518</v>
      </c>
      <c r="B16878" s="12">
        <v>77</v>
      </c>
      <c r="C16878" s="436">
        <v>0.2</v>
      </c>
    </row>
    <row r="16879" spans="1:3" x14ac:dyDescent="0.3">
      <c r="A16879" s="425">
        <v>58519</v>
      </c>
      <c r="B16879" s="12">
        <v>78</v>
      </c>
      <c r="C16879" s="436">
        <v>0</v>
      </c>
    </row>
    <row r="16880" spans="1:3" x14ac:dyDescent="0.3">
      <c r="A16880" s="425">
        <v>58520</v>
      </c>
      <c r="B16880" s="12">
        <v>79</v>
      </c>
      <c r="C16880" s="436">
        <v>27.999999999999996</v>
      </c>
    </row>
    <row r="16881" spans="1:3" x14ac:dyDescent="0.3">
      <c r="A16881" s="425">
        <v>58521</v>
      </c>
      <c r="B16881" s="12">
        <v>80</v>
      </c>
      <c r="C16881" s="436">
        <v>0.4</v>
      </c>
    </row>
    <row r="16882" spans="1:3" x14ac:dyDescent="0.3">
      <c r="A16882" s="425">
        <v>58522</v>
      </c>
      <c r="B16882" s="12">
        <v>81</v>
      </c>
      <c r="C16882" s="436">
        <v>19.399999999999999</v>
      </c>
    </row>
    <row r="16883" spans="1:3" x14ac:dyDescent="0.3">
      <c r="A16883" s="425">
        <v>58523</v>
      </c>
      <c r="B16883" s="12">
        <v>82</v>
      </c>
      <c r="C16883" s="436">
        <v>0</v>
      </c>
    </row>
    <row r="16884" spans="1:3" x14ac:dyDescent="0.3">
      <c r="A16884" s="425">
        <v>58524</v>
      </c>
      <c r="B16884" s="12">
        <v>83</v>
      </c>
      <c r="C16884" s="436">
        <v>11.599999999999998</v>
      </c>
    </row>
    <row r="16885" spans="1:3" x14ac:dyDescent="0.3">
      <c r="A16885" s="425">
        <v>58525</v>
      </c>
      <c r="B16885" s="12">
        <v>84</v>
      </c>
      <c r="C16885" s="436">
        <v>0.2</v>
      </c>
    </row>
    <row r="16886" spans="1:3" x14ac:dyDescent="0.3">
      <c r="A16886" s="425">
        <v>58526</v>
      </c>
      <c r="B16886" s="12">
        <v>85</v>
      </c>
      <c r="C16886" s="436">
        <v>22.200000000000003</v>
      </c>
    </row>
    <row r="16887" spans="1:3" x14ac:dyDescent="0.3">
      <c r="A16887" s="425">
        <v>58527</v>
      </c>
      <c r="B16887" s="12">
        <v>86</v>
      </c>
      <c r="C16887" s="436">
        <v>10.599999999999996</v>
      </c>
    </row>
    <row r="16888" spans="1:3" x14ac:dyDescent="0.3">
      <c r="A16888" s="425">
        <v>58528</v>
      </c>
      <c r="B16888" s="12">
        <v>87</v>
      </c>
      <c r="C16888" s="436">
        <v>8.0000000000000018</v>
      </c>
    </row>
    <row r="16889" spans="1:3" x14ac:dyDescent="0.3">
      <c r="A16889" s="425">
        <v>58529</v>
      </c>
      <c r="B16889" s="12">
        <v>88</v>
      </c>
      <c r="C16889" s="436">
        <v>10.399999999999999</v>
      </c>
    </row>
    <row r="16890" spans="1:3" x14ac:dyDescent="0.3">
      <c r="A16890" s="425">
        <v>58530</v>
      </c>
      <c r="B16890" s="12">
        <v>89</v>
      </c>
      <c r="C16890" s="436">
        <v>0</v>
      </c>
    </row>
    <row r="16891" spans="1:3" x14ac:dyDescent="0.3">
      <c r="A16891" s="425">
        <v>58531</v>
      </c>
      <c r="B16891" s="12">
        <v>90</v>
      </c>
      <c r="C16891" s="436">
        <v>43.000000000000043</v>
      </c>
    </row>
    <row r="16892" spans="1:3" x14ac:dyDescent="0.3">
      <c r="A16892" s="425">
        <v>58532</v>
      </c>
      <c r="B16892" s="12">
        <v>91</v>
      </c>
      <c r="C16892" s="436">
        <v>12.399999999999995</v>
      </c>
    </row>
    <row r="16893" spans="1:3" x14ac:dyDescent="0.3">
      <c r="A16893" s="425">
        <v>58533</v>
      </c>
      <c r="B16893" s="12">
        <v>92</v>
      </c>
      <c r="C16893" s="436">
        <v>7.0000000000000018</v>
      </c>
    </row>
    <row r="16894" spans="1:3" x14ac:dyDescent="0.3">
      <c r="A16894" s="425">
        <v>58534</v>
      </c>
      <c r="B16894" s="12">
        <v>93</v>
      </c>
      <c r="C16894" s="436">
        <v>0.60000000000000009</v>
      </c>
    </row>
    <row r="16895" spans="1:3" x14ac:dyDescent="0.3">
      <c r="A16895" s="425">
        <v>58535</v>
      </c>
      <c r="B16895" s="12">
        <v>94</v>
      </c>
      <c r="C16895" s="436">
        <v>0</v>
      </c>
    </row>
    <row r="16896" spans="1:3" x14ac:dyDescent="0.3">
      <c r="A16896" s="425">
        <v>58536</v>
      </c>
      <c r="B16896" s="12">
        <v>95</v>
      </c>
      <c r="C16896" s="436">
        <v>9.5999999999999979</v>
      </c>
    </row>
    <row r="16897" spans="1:3" x14ac:dyDescent="0.3">
      <c r="A16897" s="425">
        <v>58537</v>
      </c>
      <c r="B16897" s="12">
        <v>96</v>
      </c>
      <c r="C16897" s="436">
        <v>0.8</v>
      </c>
    </row>
    <row r="16898" spans="1:3" x14ac:dyDescent="0.3">
      <c r="A16898" s="425">
        <v>58538</v>
      </c>
      <c r="B16898" s="12">
        <v>97</v>
      </c>
      <c r="C16898" s="436">
        <v>0.4</v>
      </c>
    </row>
    <row r="16899" spans="1:3" x14ac:dyDescent="0.3">
      <c r="A16899" s="425">
        <v>58539</v>
      </c>
      <c r="B16899" s="12">
        <v>98</v>
      </c>
      <c r="C16899" s="436">
        <v>20.399999999999999</v>
      </c>
    </row>
    <row r="16900" spans="1:3" x14ac:dyDescent="0.3">
      <c r="A16900" s="425">
        <v>58540</v>
      </c>
      <c r="B16900" s="12">
        <v>99</v>
      </c>
      <c r="C16900" s="436">
        <v>0.2</v>
      </c>
    </row>
    <row r="16901" spans="1:3" x14ac:dyDescent="0.3">
      <c r="A16901" s="425">
        <v>58541</v>
      </c>
      <c r="B16901" s="12">
        <v>100</v>
      </c>
      <c r="C16901" s="436">
        <v>5.4</v>
      </c>
    </row>
    <row r="16902" spans="1:3" x14ac:dyDescent="0.3">
      <c r="A16902" s="425">
        <v>58542</v>
      </c>
      <c r="B16902" s="12">
        <v>101</v>
      </c>
      <c r="C16902" s="436">
        <v>0.2</v>
      </c>
    </row>
    <row r="16903" spans="1:3" x14ac:dyDescent="0.3">
      <c r="A16903" s="425">
        <v>58543</v>
      </c>
      <c r="B16903" s="12">
        <v>102</v>
      </c>
      <c r="C16903" s="436">
        <v>2.6000000000000005</v>
      </c>
    </row>
    <row r="16904" spans="1:3" x14ac:dyDescent="0.3">
      <c r="A16904" s="425">
        <v>58544</v>
      </c>
      <c r="B16904" s="12">
        <v>103</v>
      </c>
      <c r="C16904" s="436">
        <v>23.8</v>
      </c>
    </row>
    <row r="16905" spans="1:3" x14ac:dyDescent="0.3">
      <c r="A16905" s="425">
        <v>58545</v>
      </c>
      <c r="B16905" s="12">
        <v>104</v>
      </c>
      <c r="C16905" s="436">
        <v>1</v>
      </c>
    </row>
    <row r="16906" spans="1:3" x14ac:dyDescent="0.3">
      <c r="A16906" s="425">
        <v>58546</v>
      </c>
      <c r="B16906" s="12">
        <v>105</v>
      </c>
      <c r="C16906" s="436">
        <v>5.0000000000000009</v>
      </c>
    </row>
    <row r="16907" spans="1:3" x14ac:dyDescent="0.3">
      <c r="A16907" s="425">
        <v>58547</v>
      </c>
      <c r="B16907" s="12">
        <v>106</v>
      </c>
      <c r="C16907" s="436">
        <v>9.9999999999999982</v>
      </c>
    </row>
    <row r="16908" spans="1:3" x14ac:dyDescent="0.3">
      <c r="A16908" s="425">
        <v>58548</v>
      </c>
      <c r="B16908" s="12">
        <v>107</v>
      </c>
      <c r="C16908" s="436">
        <v>0</v>
      </c>
    </row>
    <row r="16909" spans="1:3" x14ac:dyDescent="0.3">
      <c r="A16909" s="425">
        <v>58549</v>
      </c>
      <c r="B16909" s="12">
        <v>108</v>
      </c>
      <c r="C16909" s="436">
        <v>10.399999999999995</v>
      </c>
    </row>
    <row r="16910" spans="1:3" x14ac:dyDescent="0.3">
      <c r="A16910" s="425">
        <v>58550</v>
      </c>
      <c r="B16910" s="12">
        <v>109</v>
      </c>
      <c r="C16910" s="436">
        <v>41</v>
      </c>
    </row>
    <row r="16911" spans="1:3" x14ac:dyDescent="0.3">
      <c r="A16911" s="425">
        <v>58551</v>
      </c>
      <c r="B16911" s="12">
        <v>110</v>
      </c>
      <c r="C16911" s="436">
        <v>16</v>
      </c>
    </row>
    <row r="16912" spans="1:3" x14ac:dyDescent="0.3">
      <c r="A16912" s="425">
        <v>58552</v>
      </c>
      <c r="B16912" s="12">
        <v>111</v>
      </c>
      <c r="C16912" s="436">
        <v>16.599999999999994</v>
      </c>
    </row>
    <row r="16913" spans="1:3" x14ac:dyDescent="0.3">
      <c r="A16913" s="425">
        <v>58553</v>
      </c>
      <c r="B16913" s="12">
        <v>112</v>
      </c>
      <c r="C16913" s="436">
        <v>1.4</v>
      </c>
    </row>
    <row r="16914" spans="1:3" x14ac:dyDescent="0.3">
      <c r="A16914" s="425">
        <v>58554</v>
      </c>
      <c r="B16914" s="12">
        <v>113</v>
      </c>
      <c r="C16914" s="436">
        <v>0.2</v>
      </c>
    </row>
    <row r="16915" spans="1:3" x14ac:dyDescent="0.3">
      <c r="A16915" s="425">
        <v>58555</v>
      </c>
      <c r="B16915" s="12">
        <v>114</v>
      </c>
      <c r="C16915" s="436">
        <v>7.2000000000000011</v>
      </c>
    </row>
    <row r="16916" spans="1:3" x14ac:dyDescent="0.3">
      <c r="A16916" s="425">
        <v>58556</v>
      </c>
      <c r="B16916" s="12">
        <v>115</v>
      </c>
      <c r="C16916" s="436">
        <v>3.6000000000000005</v>
      </c>
    </row>
    <row r="16917" spans="1:3" x14ac:dyDescent="0.3">
      <c r="A16917" s="425">
        <v>58557</v>
      </c>
      <c r="B16917" s="12">
        <v>116</v>
      </c>
      <c r="C16917" s="436">
        <v>0</v>
      </c>
    </row>
    <row r="16918" spans="1:3" x14ac:dyDescent="0.3">
      <c r="A16918" s="425">
        <v>58558</v>
      </c>
      <c r="B16918" s="12">
        <v>117</v>
      </c>
      <c r="C16918" s="436">
        <v>63.400000000000006</v>
      </c>
    </row>
    <row r="16919" spans="1:3" x14ac:dyDescent="0.3">
      <c r="A16919" s="425">
        <v>58559</v>
      </c>
      <c r="B16919" s="12">
        <v>118</v>
      </c>
      <c r="C16919" s="436">
        <v>52.4</v>
      </c>
    </row>
    <row r="16920" spans="1:3" x14ac:dyDescent="0.3">
      <c r="A16920" s="425">
        <v>58560</v>
      </c>
      <c r="B16920" s="12">
        <v>119</v>
      </c>
      <c r="C16920" s="436">
        <v>15.400000000000002</v>
      </c>
    </row>
    <row r="16921" spans="1:3" x14ac:dyDescent="0.3">
      <c r="A16921" s="425">
        <v>58561</v>
      </c>
      <c r="B16921" s="12">
        <v>120</v>
      </c>
      <c r="C16921" s="436">
        <v>7.8000000000000025</v>
      </c>
    </row>
    <row r="16922" spans="1:3" x14ac:dyDescent="0.3">
      <c r="A16922" s="425">
        <v>58562</v>
      </c>
      <c r="B16922" s="12">
        <v>121</v>
      </c>
      <c r="C16922" s="436">
        <v>0</v>
      </c>
    </row>
    <row r="16923" spans="1:3" x14ac:dyDescent="0.3">
      <c r="A16923" s="425">
        <v>58563</v>
      </c>
      <c r="B16923" s="12">
        <v>122</v>
      </c>
      <c r="C16923" s="436">
        <v>0.2</v>
      </c>
    </row>
    <row r="16924" spans="1:3" x14ac:dyDescent="0.3">
      <c r="A16924" s="425">
        <v>58564</v>
      </c>
      <c r="B16924" s="12">
        <v>123</v>
      </c>
      <c r="C16924" s="436">
        <v>2.6</v>
      </c>
    </row>
    <row r="16925" spans="1:3" x14ac:dyDescent="0.3">
      <c r="A16925" s="425">
        <v>58565</v>
      </c>
      <c r="B16925" s="12">
        <v>124</v>
      </c>
      <c r="C16925" s="436">
        <v>0.2</v>
      </c>
    </row>
    <row r="16926" spans="1:3" x14ac:dyDescent="0.3">
      <c r="A16926" s="425">
        <v>58566</v>
      </c>
      <c r="B16926" s="12">
        <v>125</v>
      </c>
      <c r="C16926" s="436">
        <v>0.2</v>
      </c>
    </row>
    <row r="16927" spans="1:3" x14ac:dyDescent="0.3">
      <c r="A16927" s="425">
        <v>58567</v>
      </c>
      <c r="B16927" s="12">
        <v>126</v>
      </c>
      <c r="C16927" s="436">
        <v>13.599999999999998</v>
      </c>
    </row>
    <row r="16928" spans="1:3" x14ac:dyDescent="0.3">
      <c r="A16928" s="425">
        <v>58568</v>
      </c>
      <c r="B16928" s="12">
        <v>127</v>
      </c>
      <c r="C16928" s="436">
        <v>0</v>
      </c>
    </row>
    <row r="16929" spans="1:3" x14ac:dyDescent="0.3">
      <c r="A16929" s="425">
        <v>58569</v>
      </c>
      <c r="B16929" s="12">
        <v>128</v>
      </c>
      <c r="C16929" s="436">
        <v>0</v>
      </c>
    </row>
    <row r="16930" spans="1:3" x14ac:dyDescent="0.3">
      <c r="A16930" s="425">
        <v>58570</v>
      </c>
      <c r="B16930" s="12">
        <v>129</v>
      </c>
      <c r="C16930" s="436">
        <v>2</v>
      </c>
    </row>
    <row r="16931" spans="1:3" x14ac:dyDescent="0.3">
      <c r="A16931" s="425">
        <v>58571</v>
      </c>
      <c r="B16931" s="12">
        <v>130</v>
      </c>
      <c r="C16931" s="436">
        <v>15.599999999999998</v>
      </c>
    </row>
    <row r="16932" spans="1:3" x14ac:dyDescent="0.3">
      <c r="A16932" s="425">
        <v>58572</v>
      </c>
      <c r="B16932" s="12">
        <v>131</v>
      </c>
      <c r="C16932" s="436">
        <v>0.2</v>
      </c>
    </row>
    <row r="16933" spans="1:3" x14ac:dyDescent="0.3">
      <c r="A16933" s="425">
        <v>58573</v>
      </c>
      <c r="B16933" s="12">
        <v>132</v>
      </c>
      <c r="C16933" s="436">
        <v>0.4</v>
      </c>
    </row>
    <row r="16934" spans="1:3" x14ac:dyDescent="0.3">
      <c r="A16934" s="425">
        <v>58574</v>
      </c>
      <c r="B16934" s="12">
        <v>133</v>
      </c>
      <c r="C16934" s="436">
        <v>9.2000000000000011</v>
      </c>
    </row>
    <row r="16935" spans="1:3" x14ac:dyDescent="0.3">
      <c r="A16935" s="425">
        <v>58575</v>
      </c>
      <c r="B16935" s="12">
        <v>134</v>
      </c>
      <c r="C16935" s="436">
        <v>0</v>
      </c>
    </row>
    <row r="16936" spans="1:3" x14ac:dyDescent="0.3">
      <c r="A16936" s="425">
        <v>58576</v>
      </c>
      <c r="B16936" s="12">
        <v>135</v>
      </c>
      <c r="C16936" s="436">
        <v>69.58</v>
      </c>
    </row>
    <row r="16937" spans="1:3" x14ac:dyDescent="0.3">
      <c r="A16937" s="425">
        <v>58577</v>
      </c>
      <c r="B16937" s="12">
        <v>136</v>
      </c>
      <c r="C16937" s="436">
        <v>0</v>
      </c>
    </row>
    <row r="16938" spans="1:3" x14ac:dyDescent="0.3">
      <c r="A16938" s="425">
        <v>58578</v>
      </c>
      <c r="B16938" s="12">
        <v>137</v>
      </c>
      <c r="C16938" s="436">
        <v>0</v>
      </c>
    </row>
    <row r="16939" spans="1:3" x14ac:dyDescent="0.3">
      <c r="A16939" s="425">
        <v>58579</v>
      </c>
      <c r="B16939" s="12">
        <v>138</v>
      </c>
      <c r="C16939" s="436">
        <v>2.25</v>
      </c>
    </row>
    <row r="16940" spans="1:3" x14ac:dyDescent="0.3">
      <c r="A16940" s="425">
        <v>58580</v>
      </c>
      <c r="B16940" s="12">
        <v>139</v>
      </c>
      <c r="C16940" s="436">
        <v>0</v>
      </c>
    </row>
    <row r="16941" spans="1:3" x14ac:dyDescent="0.3">
      <c r="A16941" s="425">
        <v>58581</v>
      </c>
      <c r="B16941" s="12">
        <v>140</v>
      </c>
      <c r="C16941" s="436">
        <v>0</v>
      </c>
    </row>
    <row r="16942" spans="1:3" x14ac:dyDescent="0.3">
      <c r="A16942" s="425">
        <v>58582</v>
      </c>
      <c r="B16942" s="12">
        <v>141</v>
      </c>
      <c r="C16942" s="436">
        <v>0.1</v>
      </c>
    </row>
    <row r="16943" spans="1:3" x14ac:dyDescent="0.3">
      <c r="A16943" s="425">
        <v>58583</v>
      </c>
      <c r="B16943" s="12">
        <v>142</v>
      </c>
      <c r="C16943" s="436">
        <v>2.5714285714285712</v>
      </c>
    </row>
    <row r="16944" spans="1:3" x14ac:dyDescent="0.3">
      <c r="A16944" s="425">
        <v>58584</v>
      </c>
      <c r="B16944" s="12">
        <v>143</v>
      </c>
      <c r="C16944" s="436">
        <v>0.2</v>
      </c>
    </row>
    <row r="16945" spans="1:3" x14ac:dyDescent="0.3">
      <c r="A16945" s="425">
        <v>58585</v>
      </c>
      <c r="B16945" s="12">
        <v>144</v>
      </c>
      <c r="C16945" s="436">
        <v>2</v>
      </c>
    </row>
    <row r="16946" spans="1:3" x14ac:dyDescent="0.3">
      <c r="A16946" s="425">
        <v>58586</v>
      </c>
      <c r="B16946" s="12">
        <v>145</v>
      </c>
      <c r="C16946" s="436">
        <v>0.8</v>
      </c>
    </row>
    <row r="16947" spans="1:3" x14ac:dyDescent="0.3">
      <c r="A16947" s="425">
        <v>58587</v>
      </c>
      <c r="B16947" s="12">
        <v>146</v>
      </c>
      <c r="C16947" s="436">
        <v>22.200000000000003</v>
      </c>
    </row>
    <row r="16948" spans="1:3" x14ac:dyDescent="0.3">
      <c r="A16948" s="425">
        <v>58588</v>
      </c>
      <c r="B16948" s="12">
        <v>147</v>
      </c>
      <c r="C16948" s="436">
        <v>36.4</v>
      </c>
    </row>
    <row r="16949" spans="1:3" x14ac:dyDescent="0.3">
      <c r="A16949" s="425">
        <v>58589</v>
      </c>
      <c r="B16949" s="12">
        <v>148</v>
      </c>
      <c r="C16949" s="436">
        <v>9.9999999999999982</v>
      </c>
    </row>
    <row r="16950" spans="1:3" x14ac:dyDescent="0.3">
      <c r="A16950" s="425">
        <v>58590</v>
      </c>
      <c r="B16950" s="12">
        <v>149</v>
      </c>
      <c r="C16950" s="436">
        <v>10.6</v>
      </c>
    </row>
    <row r="16951" spans="1:3" x14ac:dyDescent="0.3">
      <c r="A16951" s="425">
        <v>58591</v>
      </c>
      <c r="B16951" s="12">
        <v>150</v>
      </c>
      <c r="C16951" s="436">
        <v>2.4</v>
      </c>
    </row>
    <row r="16952" spans="1:3" x14ac:dyDescent="0.3">
      <c r="A16952" s="425">
        <v>58592</v>
      </c>
      <c r="B16952" s="12">
        <v>151</v>
      </c>
      <c r="C16952" s="436">
        <v>10.399999999999997</v>
      </c>
    </row>
    <row r="16953" spans="1:3" x14ac:dyDescent="0.3">
      <c r="A16953" s="425">
        <v>58593</v>
      </c>
      <c r="B16953" s="12">
        <v>152</v>
      </c>
      <c r="C16953" s="436">
        <v>3.2</v>
      </c>
    </row>
    <row r="16954" spans="1:3" x14ac:dyDescent="0.3">
      <c r="A16954" s="425">
        <v>58594</v>
      </c>
      <c r="B16954" s="12">
        <v>153</v>
      </c>
      <c r="C16954" s="436">
        <v>25.799999999999997</v>
      </c>
    </row>
    <row r="16955" spans="1:3" x14ac:dyDescent="0.3">
      <c r="A16955" s="425">
        <v>58595</v>
      </c>
      <c r="B16955" s="12">
        <v>154</v>
      </c>
      <c r="C16955" s="436">
        <v>9.8000000000000007</v>
      </c>
    </row>
    <row r="16956" spans="1:3" x14ac:dyDescent="0.3">
      <c r="A16956" s="425">
        <v>58596</v>
      </c>
      <c r="B16956" s="12">
        <v>155</v>
      </c>
      <c r="C16956" s="436">
        <v>5.2000000000000011</v>
      </c>
    </row>
    <row r="16957" spans="1:3" x14ac:dyDescent="0.3">
      <c r="A16957" s="425">
        <v>58597</v>
      </c>
      <c r="B16957" s="12">
        <v>156</v>
      </c>
      <c r="C16957" s="436">
        <v>0</v>
      </c>
    </row>
    <row r="16958" spans="1:3" x14ac:dyDescent="0.3">
      <c r="A16958" s="425">
        <v>58598</v>
      </c>
      <c r="B16958" s="12">
        <v>157</v>
      </c>
      <c r="C16958" s="436">
        <v>8.1999999999999993</v>
      </c>
    </row>
    <row r="16959" spans="1:3" x14ac:dyDescent="0.3">
      <c r="A16959" s="425">
        <v>58599</v>
      </c>
      <c r="B16959" s="12">
        <v>158</v>
      </c>
      <c r="C16959" s="436">
        <v>4.0000000000000009</v>
      </c>
    </row>
    <row r="16960" spans="1:3" x14ac:dyDescent="0.3">
      <c r="A16960" s="425">
        <v>58600</v>
      </c>
      <c r="B16960" s="12">
        <v>159</v>
      </c>
      <c r="C16960" s="436">
        <v>7.2000000000000028</v>
      </c>
    </row>
    <row r="16961" spans="1:3" x14ac:dyDescent="0.3">
      <c r="A16961" s="425">
        <v>58601</v>
      </c>
      <c r="B16961" s="12">
        <v>160</v>
      </c>
      <c r="C16961" s="436">
        <v>10.999999999999998</v>
      </c>
    </row>
    <row r="16962" spans="1:3" x14ac:dyDescent="0.3">
      <c r="A16962" s="425">
        <v>58602</v>
      </c>
      <c r="B16962" s="12">
        <v>161</v>
      </c>
      <c r="C16962" s="436">
        <v>0</v>
      </c>
    </row>
    <row r="16963" spans="1:3" x14ac:dyDescent="0.3">
      <c r="A16963" s="425">
        <v>58603</v>
      </c>
      <c r="B16963" s="12">
        <v>162</v>
      </c>
      <c r="C16963" s="436">
        <v>5.8000000000000016</v>
      </c>
    </row>
    <row r="16964" spans="1:3" x14ac:dyDescent="0.3">
      <c r="A16964" s="425">
        <v>58604</v>
      </c>
      <c r="B16964" s="12">
        <v>163</v>
      </c>
      <c r="C16964" s="436">
        <v>20.999999999999996</v>
      </c>
    </row>
    <row r="16965" spans="1:3" x14ac:dyDescent="0.3">
      <c r="A16965" s="425">
        <v>58605</v>
      </c>
      <c r="B16965" s="12">
        <v>164</v>
      </c>
      <c r="C16965" s="436">
        <v>1.4</v>
      </c>
    </row>
    <row r="16966" spans="1:3" x14ac:dyDescent="0.3">
      <c r="A16966" s="425">
        <v>58606</v>
      </c>
      <c r="B16966" s="12">
        <v>165</v>
      </c>
      <c r="C16966" s="436">
        <v>21.800000000000004</v>
      </c>
    </row>
    <row r="16967" spans="1:3" x14ac:dyDescent="0.3">
      <c r="A16967" s="425">
        <v>58607</v>
      </c>
      <c r="B16967" s="12">
        <v>166</v>
      </c>
      <c r="C16967" s="436">
        <v>3.8000000000000007</v>
      </c>
    </row>
    <row r="16968" spans="1:3" x14ac:dyDescent="0.3">
      <c r="A16968" s="425">
        <v>58608</v>
      </c>
      <c r="B16968" s="12">
        <v>167</v>
      </c>
      <c r="C16968" s="436">
        <v>0</v>
      </c>
    </row>
    <row r="16969" spans="1:3" x14ac:dyDescent="0.3">
      <c r="A16969" s="425">
        <v>58609</v>
      </c>
      <c r="B16969" s="12">
        <v>168</v>
      </c>
      <c r="C16969" s="436">
        <v>52.2</v>
      </c>
    </row>
    <row r="16970" spans="1:3" x14ac:dyDescent="0.3">
      <c r="A16970" s="425">
        <v>58610</v>
      </c>
      <c r="B16970" s="12">
        <v>169</v>
      </c>
      <c r="C16970" s="436">
        <v>2.1999999999999997</v>
      </c>
    </row>
    <row r="16971" spans="1:3" x14ac:dyDescent="0.3">
      <c r="A16971" s="425">
        <v>58611</v>
      </c>
      <c r="B16971" s="12">
        <v>170</v>
      </c>
      <c r="C16971" s="436">
        <v>11</v>
      </c>
    </row>
    <row r="16972" spans="1:3" x14ac:dyDescent="0.3">
      <c r="A16972" s="425">
        <v>58612</v>
      </c>
      <c r="B16972" s="12">
        <v>171</v>
      </c>
      <c r="C16972" s="436">
        <v>44.000000000000092</v>
      </c>
    </row>
    <row r="16973" spans="1:3" x14ac:dyDescent="0.3">
      <c r="A16973" s="425">
        <v>58613</v>
      </c>
      <c r="B16973" s="12">
        <v>172</v>
      </c>
      <c r="C16973" s="436">
        <v>1.8</v>
      </c>
    </row>
    <row r="16974" spans="1:3" x14ac:dyDescent="0.3">
      <c r="A16974" s="425">
        <v>58614</v>
      </c>
      <c r="B16974" s="12">
        <v>173</v>
      </c>
      <c r="C16974" s="436">
        <v>0.2</v>
      </c>
    </row>
    <row r="16975" spans="1:3" x14ac:dyDescent="0.3">
      <c r="A16975" s="425">
        <v>58615</v>
      </c>
      <c r="B16975" s="12">
        <v>174</v>
      </c>
      <c r="C16975" s="436">
        <v>42.400000000000034</v>
      </c>
    </row>
    <row r="16976" spans="1:3" x14ac:dyDescent="0.3">
      <c r="A16976" s="425">
        <v>58616</v>
      </c>
      <c r="B16976" s="12">
        <v>175</v>
      </c>
      <c r="C16976" s="436">
        <v>0.2</v>
      </c>
    </row>
    <row r="16977" spans="1:3" x14ac:dyDescent="0.3">
      <c r="A16977" s="425">
        <v>58617</v>
      </c>
      <c r="B16977" s="12">
        <v>176</v>
      </c>
      <c r="C16977" s="436">
        <v>0</v>
      </c>
    </row>
    <row r="16978" spans="1:3" x14ac:dyDescent="0.3">
      <c r="A16978" s="425">
        <v>58618</v>
      </c>
      <c r="B16978" s="12">
        <v>177</v>
      </c>
      <c r="C16978" s="436">
        <v>0</v>
      </c>
    </row>
    <row r="16979" spans="1:3" x14ac:dyDescent="0.3">
      <c r="A16979" s="425">
        <v>58619</v>
      </c>
      <c r="B16979" s="12">
        <v>178</v>
      </c>
      <c r="C16979" s="436">
        <v>0.2</v>
      </c>
    </row>
    <row r="16980" spans="1:3" x14ac:dyDescent="0.3">
      <c r="A16980" s="425">
        <v>58620</v>
      </c>
      <c r="B16980" s="12">
        <v>179</v>
      </c>
      <c r="C16980" s="436">
        <v>8.2000000000000028</v>
      </c>
    </row>
    <row r="16981" spans="1:3" x14ac:dyDescent="0.3">
      <c r="A16981" s="425">
        <v>58621</v>
      </c>
      <c r="B16981" s="12">
        <v>180</v>
      </c>
      <c r="C16981" s="436">
        <v>11.199999999999998</v>
      </c>
    </row>
    <row r="16982" spans="1:3" x14ac:dyDescent="0.3">
      <c r="A16982" s="425">
        <v>58622</v>
      </c>
      <c r="B16982" s="12">
        <v>181</v>
      </c>
      <c r="C16982" s="436">
        <v>0</v>
      </c>
    </row>
    <row r="16983" spans="1:3" x14ac:dyDescent="0.3">
      <c r="A16983" s="425">
        <v>58623</v>
      </c>
      <c r="B16983" s="12">
        <v>182</v>
      </c>
      <c r="C16983" s="436">
        <v>4.0000000000000009</v>
      </c>
    </row>
    <row r="16984" spans="1:3" x14ac:dyDescent="0.3">
      <c r="A16984" s="425">
        <v>58624</v>
      </c>
      <c r="B16984" s="12">
        <v>183</v>
      </c>
      <c r="C16984" s="436">
        <v>0.8</v>
      </c>
    </row>
    <row r="16985" spans="1:3" x14ac:dyDescent="0.3">
      <c r="A16985" s="425">
        <v>58625</v>
      </c>
      <c r="B16985" s="12">
        <v>184</v>
      </c>
      <c r="C16985" s="436">
        <v>0</v>
      </c>
    </row>
    <row r="16986" spans="1:3" x14ac:dyDescent="0.3">
      <c r="A16986" s="425">
        <v>58626</v>
      </c>
      <c r="B16986" s="12">
        <v>185</v>
      </c>
      <c r="C16986" s="436">
        <v>1.7999999999999998</v>
      </c>
    </row>
    <row r="16987" spans="1:3" x14ac:dyDescent="0.3">
      <c r="A16987" s="425">
        <v>58627</v>
      </c>
      <c r="B16987" s="12">
        <v>186</v>
      </c>
      <c r="C16987" s="436">
        <v>0.2</v>
      </c>
    </row>
    <row r="16988" spans="1:3" x14ac:dyDescent="0.3">
      <c r="A16988" s="425">
        <v>58628</v>
      </c>
      <c r="B16988" s="12">
        <v>187</v>
      </c>
      <c r="C16988" s="436">
        <v>0</v>
      </c>
    </row>
    <row r="16989" spans="1:3" x14ac:dyDescent="0.3">
      <c r="A16989" s="425">
        <v>58629</v>
      </c>
      <c r="B16989" s="12">
        <v>188</v>
      </c>
      <c r="C16989" s="436">
        <v>0</v>
      </c>
    </row>
    <row r="16990" spans="1:3" x14ac:dyDescent="0.3">
      <c r="A16990" s="425">
        <v>58630</v>
      </c>
      <c r="B16990" s="12">
        <v>189</v>
      </c>
      <c r="C16990" s="436">
        <v>2.4000000000000004</v>
      </c>
    </row>
    <row r="16991" spans="1:3" x14ac:dyDescent="0.3">
      <c r="A16991" s="425">
        <v>58631</v>
      </c>
      <c r="B16991" s="12">
        <v>190</v>
      </c>
      <c r="C16991" s="436">
        <v>0</v>
      </c>
    </row>
    <row r="16992" spans="1:3" x14ac:dyDescent="0.3">
      <c r="A16992" s="425">
        <v>58632</v>
      </c>
      <c r="B16992" s="12">
        <v>191</v>
      </c>
      <c r="C16992" s="436">
        <v>1</v>
      </c>
    </row>
    <row r="16993" spans="1:3" x14ac:dyDescent="0.3">
      <c r="A16993" s="425">
        <v>58633</v>
      </c>
      <c r="B16993" s="12">
        <v>192</v>
      </c>
      <c r="C16993" s="436">
        <v>0.2</v>
      </c>
    </row>
    <row r="16994" spans="1:3" x14ac:dyDescent="0.3">
      <c r="A16994" s="425">
        <v>58634</v>
      </c>
      <c r="B16994" s="12">
        <v>193</v>
      </c>
      <c r="C16994" s="436">
        <v>0</v>
      </c>
    </row>
    <row r="16995" spans="1:3" x14ac:dyDescent="0.3">
      <c r="A16995" s="425">
        <v>58635</v>
      </c>
      <c r="B16995" s="12">
        <v>194</v>
      </c>
      <c r="C16995" s="436">
        <v>1.2</v>
      </c>
    </row>
    <row r="16996" spans="1:3" x14ac:dyDescent="0.3">
      <c r="A16996" s="425">
        <v>58636</v>
      </c>
      <c r="B16996" s="12">
        <v>195</v>
      </c>
      <c r="C16996" s="436">
        <v>0</v>
      </c>
    </row>
    <row r="16997" spans="1:3" x14ac:dyDescent="0.3">
      <c r="A16997" s="425">
        <v>58637</v>
      </c>
      <c r="B16997" s="12">
        <v>196</v>
      </c>
      <c r="C16997" s="436">
        <v>0</v>
      </c>
    </row>
    <row r="16998" spans="1:3" x14ac:dyDescent="0.3">
      <c r="A16998" s="425">
        <v>58638</v>
      </c>
      <c r="B16998" s="12">
        <v>197</v>
      </c>
      <c r="C16998" s="436">
        <v>0.2</v>
      </c>
    </row>
    <row r="16999" spans="1:3" x14ac:dyDescent="0.3">
      <c r="A16999" s="425">
        <v>58639</v>
      </c>
      <c r="B16999" s="12">
        <v>198</v>
      </c>
      <c r="C16999" s="436">
        <v>1.4</v>
      </c>
    </row>
    <row r="17000" spans="1:3" x14ac:dyDescent="0.3">
      <c r="A17000" s="425">
        <v>58640</v>
      </c>
      <c r="B17000" s="12">
        <v>199</v>
      </c>
      <c r="C17000" s="436">
        <v>2</v>
      </c>
    </row>
    <row r="17001" spans="1:3" x14ac:dyDescent="0.3">
      <c r="A17001" s="425">
        <v>58641</v>
      </c>
      <c r="B17001" s="12">
        <v>200</v>
      </c>
      <c r="C17001" s="436">
        <v>0</v>
      </c>
    </row>
    <row r="17002" spans="1:3" x14ac:dyDescent="0.3">
      <c r="A17002" s="425">
        <v>58642</v>
      </c>
      <c r="B17002" s="12">
        <v>201</v>
      </c>
      <c r="C17002" s="436">
        <v>0.4</v>
      </c>
    </row>
    <row r="17003" spans="1:3" x14ac:dyDescent="0.3">
      <c r="A17003" s="425">
        <v>58643</v>
      </c>
      <c r="B17003" s="12">
        <v>202</v>
      </c>
      <c r="C17003" s="436">
        <v>0</v>
      </c>
    </row>
    <row r="17004" spans="1:3" x14ac:dyDescent="0.3">
      <c r="A17004" s="425">
        <v>58644</v>
      </c>
      <c r="B17004" s="12">
        <v>203</v>
      </c>
      <c r="C17004" s="436">
        <v>0</v>
      </c>
    </row>
    <row r="17005" spans="1:3" x14ac:dyDescent="0.3">
      <c r="A17005" s="425">
        <v>58645</v>
      </c>
      <c r="B17005" s="12">
        <v>204</v>
      </c>
      <c r="C17005" s="436">
        <v>16.2</v>
      </c>
    </row>
    <row r="17006" spans="1:3" x14ac:dyDescent="0.3">
      <c r="A17006" s="425">
        <v>58646</v>
      </c>
      <c r="B17006" s="12">
        <v>205</v>
      </c>
      <c r="C17006" s="436">
        <v>0</v>
      </c>
    </row>
    <row r="17007" spans="1:3" x14ac:dyDescent="0.3">
      <c r="A17007" s="425">
        <v>58647</v>
      </c>
      <c r="B17007" s="12">
        <v>206</v>
      </c>
      <c r="C17007" s="436">
        <v>0.2</v>
      </c>
    </row>
    <row r="17008" spans="1:3" x14ac:dyDescent="0.3">
      <c r="A17008" s="425">
        <v>58648</v>
      </c>
      <c r="B17008" s="12">
        <v>207</v>
      </c>
      <c r="C17008" s="436">
        <v>9.6</v>
      </c>
    </row>
    <row r="17009" spans="1:3" x14ac:dyDescent="0.3">
      <c r="A17009" s="425">
        <v>58649</v>
      </c>
      <c r="B17009" s="12">
        <v>208</v>
      </c>
      <c r="C17009" s="436">
        <v>9.8000000000000007</v>
      </c>
    </row>
    <row r="17010" spans="1:3" x14ac:dyDescent="0.3">
      <c r="A17010" s="425">
        <v>58650</v>
      </c>
      <c r="B17010" s="12">
        <v>209</v>
      </c>
      <c r="C17010" s="436">
        <v>0.2</v>
      </c>
    </row>
    <row r="17011" spans="1:3" x14ac:dyDescent="0.3">
      <c r="A17011" s="425">
        <v>58651</v>
      </c>
      <c r="B17011" s="12">
        <v>210</v>
      </c>
      <c r="C17011" s="436">
        <v>67.400000000000006</v>
      </c>
    </row>
    <row r="17012" spans="1:3" x14ac:dyDescent="0.3">
      <c r="A17012" s="425">
        <v>58652</v>
      </c>
      <c r="B17012" s="12">
        <v>211</v>
      </c>
      <c r="C17012" s="436">
        <v>24.399999999999977</v>
      </c>
    </row>
    <row r="17013" spans="1:3" x14ac:dyDescent="0.3">
      <c r="A17013" s="425">
        <v>58653</v>
      </c>
      <c r="B17013" s="12">
        <v>212</v>
      </c>
      <c r="C17013" s="436">
        <v>0</v>
      </c>
    </row>
    <row r="17014" spans="1:3" x14ac:dyDescent="0.3">
      <c r="A17014" s="425">
        <v>58654</v>
      </c>
      <c r="B17014" s="12">
        <v>213</v>
      </c>
      <c r="C17014" s="436">
        <v>0</v>
      </c>
    </row>
    <row r="17015" spans="1:3" x14ac:dyDescent="0.3">
      <c r="A17015" s="425">
        <v>58655</v>
      </c>
      <c r="B17015" s="12">
        <v>214</v>
      </c>
      <c r="C17015" s="436">
        <v>0</v>
      </c>
    </row>
    <row r="17016" spans="1:3" x14ac:dyDescent="0.3">
      <c r="A17016" s="425">
        <v>58656</v>
      </c>
      <c r="B17016" s="12">
        <v>215</v>
      </c>
      <c r="C17016" s="436">
        <v>0</v>
      </c>
    </row>
    <row r="17017" spans="1:3" x14ac:dyDescent="0.3">
      <c r="A17017" s="425">
        <v>58657</v>
      </c>
      <c r="B17017" s="12">
        <v>216</v>
      </c>
      <c r="C17017" s="436">
        <v>2.1999999999999997</v>
      </c>
    </row>
    <row r="17018" spans="1:3" x14ac:dyDescent="0.3">
      <c r="A17018" s="425">
        <v>58658</v>
      </c>
      <c r="B17018" s="12">
        <v>217</v>
      </c>
      <c r="C17018" s="436">
        <v>0</v>
      </c>
    </row>
    <row r="17019" spans="1:3" x14ac:dyDescent="0.3">
      <c r="A17019" s="425">
        <v>58659</v>
      </c>
      <c r="B17019" s="12">
        <v>218</v>
      </c>
      <c r="C17019" s="436">
        <v>0</v>
      </c>
    </row>
    <row r="17020" spans="1:3" x14ac:dyDescent="0.3">
      <c r="A17020" s="425">
        <v>58660</v>
      </c>
      <c r="B17020" s="12">
        <v>219</v>
      </c>
      <c r="C17020" s="436">
        <v>0</v>
      </c>
    </row>
    <row r="17021" spans="1:3" x14ac:dyDescent="0.3">
      <c r="A17021" s="425">
        <v>58661</v>
      </c>
      <c r="B17021" s="12">
        <v>220</v>
      </c>
      <c r="C17021" s="436">
        <v>54.200000000000017</v>
      </c>
    </row>
    <row r="17022" spans="1:3" x14ac:dyDescent="0.3">
      <c r="A17022" s="425">
        <v>58662</v>
      </c>
      <c r="B17022" s="12">
        <v>221</v>
      </c>
      <c r="C17022" s="436">
        <v>2.4</v>
      </c>
    </row>
    <row r="17023" spans="1:3" x14ac:dyDescent="0.3">
      <c r="A17023" s="425">
        <v>58663</v>
      </c>
      <c r="B17023" s="12">
        <v>222</v>
      </c>
      <c r="C17023" s="436">
        <v>0</v>
      </c>
    </row>
    <row r="17024" spans="1:3" x14ac:dyDescent="0.3">
      <c r="A17024" s="425">
        <v>58664</v>
      </c>
      <c r="B17024" s="12">
        <v>223</v>
      </c>
      <c r="C17024" s="436">
        <v>0</v>
      </c>
    </row>
    <row r="17025" spans="1:3" x14ac:dyDescent="0.3">
      <c r="A17025" s="425">
        <v>58665</v>
      </c>
      <c r="B17025" s="12">
        <v>224</v>
      </c>
      <c r="C17025" s="436">
        <v>0.2</v>
      </c>
    </row>
    <row r="17026" spans="1:3" x14ac:dyDescent="0.3">
      <c r="A17026" s="425">
        <v>58666</v>
      </c>
      <c r="B17026" s="12">
        <v>225</v>
      </c>
      <c r="C17026" s="436">
        <v>29.999999999999993</v>
      </c>
    </row>
    <row r="17027" spans="1:3" x14ac:dyDescent="0.3">
      <c r="A17027" s="425">
        <v>58667</v>
      </c>
      <c r="B17027" s="12">
        <v>226</v>
      </c>
      <c r="C17027" s="436">
        <v>8.3999999999999986</v>
      </c>
    </row>
    <row r="17028" spans="1:3" x14ac:dyDescent="0.3">
      <c r="A17028" s="425">
        <v>58668</v>
      </c>
      <c r="B17028" s="12">
        <v>227</v>
      </c>
      <c r="C17028" s="436">
        <v>0.4</v>
      </c>
    </row>
    <row r="17029" spans="1:3" x14ac:dyDescent="0.3">
      <c r="A17029" s="425">
        <v>58669</v>
      </c>
      <c r="B17029" s="12">
        <v>228</v>
      </c>
      <c r="C17029" s="436">
        <v>0</v>
      </c>
    </row>
    <row r="17030" spans="1:3" x14ac:dyDescent="0.3">
      <c r="A17030" s="425">
        <v>58670</v>
      </c>
      <c r="B17030" s="12">
        <v>229</v>
      </c>
      <c r="C17030" s="436">
        <v>0</v>
      </c>
    </row>
    <row r="17031" spans="1:3" x14ac:dyDescent="0.3">
      <c r="A17031" s="425">
        <v>58671</v>
      </c>
      <c r="B17031" s="12">
        <v>230</v>
      </c>
      <c r="C17031" s="436">
        <v>3.4000000000000004</v>
      </c>
    </row>
    <row r="17032" spans="1:3" x14ac:dyDescent="0.3">
      <c r="A17032" s="425">
        <v>58672</v>
      </c>
      <c r="B17032" s="12">
        <v>231</v>
      </c>
      <c r="C17032" s="436">
        <v>25.599999999999998</v>
      </c>
    </row>
    <row r="17033" spans="1:3" x14ac:dyDescent="0.3">
      <c r="A17033" s="425">
        <v>58673</v>
      </c>
      <c r="B17033" s="12">
        <v>232</v>
      </c>
      <c r="C17033" s="436">
        <v>6.8000000000000007</v>
      </c>
    </row>
    <row r="17034" spans="1:3" x14ac:dyDescent="0.3">
      <c r="A17034" s="425">
        <v>58674</v>
      </c>
      <c r="B17034" s="12">
        <v>233</v>
      </c>
      <c r="C17034" s="436">
        <v>0</v>
      </c>
    </row>
    <row r="17035" spans="1:3" x14ac:dyDescent="0.3">
      <c r="A17035" s="425">
        <v>58675</v>
      </c>
      <c r="B17035" s="12">
        <v>234</v>
      </c>
      <c r="C17035" s="436">
        <v>1</v>
      </c>
    </row>
    <row r="17036" spans="1:3" x14ac:dyDescent="0.3">
      <c r="A17036" s="425">
        <v>58676</v>
      </c>
      <c r="B17036" s="12">
        <v>235</v>
      </c>
      <c r="C17036" s="436">
        <v>0.2</v>
      </c>
    </row>
    <row r="17037" spans="1:3" x14ac:dyDescent="0.3">
      <c r="A17037" s="425">
        <v>58677</v>
      </c>
      <c r="B17037" s="12">
        <v>236</v>
      </c>
      <c r="C17037" s="436">
        <v>0</v>
      </c>
    </row>
    <row r="17038" spans="1:3" x14ac:dyDescent="0.3">
      <c r="A17038" s="425">
        <v>58678</v>
      </c>
      <c r="B17038" s="12">
        <v>237</v>
      </c>
      <c r="C17038" s="436">
        <v>0</v>
      </c>
    </row>
    <row r="17039" spans="1:3" x14ac:dyDescent="0.3">
      <c r="A17039" s="425">
        <v>58679</v>
      </c>
      <c r="B17039" s="12">
        <v>238</v>
      </c>
      <c r="C17039" s="436">
        <v>0</v>
      </c>
    </row>
    <row r="17040" spans="1:3" x14ac:dyDescent="0.3">
      <c r="A17040" s="425">
        <v>58680</v>
      </c>
      <c r="B17040" s="12">
        <v>239</v>
      </c>
      <c r="C17040" s="436">
        <v>0.2</v>
      </c>
    </row>
    <row r="17041" spans="1:3" x14ac:dyDescent="0.3">
      <c r="A17041" s="425">
        <v>58681</v>
      </c>
      <c r="B17041" s="12">
        <v>240</v>
      </c>
      <c r="C17041" s="436">
        <v>0.2</v>
      </c>
    </row>
    <row r="17042" spans="1:3" x14ac:dyDescent="0.3">
      <c r="A17042" s="425">
        <v>58682</v>
      </c>
      <c r="B17042" s="12">
        <v>241</v>
      </c>
      <c r="C17042" s="436">
        <v>0</v>
      </c>
    </row>
    <row r="17043" spans="1:3" x14ac:dyDescent="0.3">
      <c r="A17043" s="425">
        <v>58683</v>
      </c>
      <c r="B17043" s="12">
        <v>242</v>
      </c>
      <c r="C17043" s="436">
        <v>0</v>
      </c>
    </row>
    <row r="17044" spans="1:3" x14ac:dyDescent="0.3">
      <c r="A17044" s="425">
        <v>58684</v>
      </c>
      <c r="B17044" s="12">
        <v>243</v>
      </c>
      <c r="C17044" s="436">
        <v>0</v>
      </c>
    </row>
    <row r="17045" spans="1:3" x14ac:dyDescent="0.3">
      <c r="A17045" s="425">
        <v>58685</v>
      </c>
      <c r="B17045" s="12">
        <v>244</v>
      </c>
      <c r="C17045" s="436">
        <v>0</v>
      </c>
    </row>
    <row r="17046" spans="1:3" x14ac:dyDescent="0.3">
      <c r="A17046" s="425">
        <v>58686</v>
      </c>
      <c r="B17046" s="12">
        <v>245</v>
      </c>
      <c r="C17046" s="436">
        <v>20.799999999999997</v>
      </c>
    </row>
    <row r="17047" spans="1:3" x14ac:dyDescent="0.3">
      <c r="A17047" s="425">
        <v>58687</v>
      </c>
      <c r="B17047" s="12">
        <v>246</v>
      </c>
      <c r="C17047" s="436">
        <v>0</v>
      </c>
    </row>
    <row r="17048" spans="1:3" x14ac:dyDescent="0.3">
      <c r="A17048" s="425">
        <v>58688</v>
      </c>
      <c r="B17048" s="12">
        <v>247</v>
      </c>
      <c r="C17048" s="436">
        <v>0</v>
      </c>
    </row>
    <row r="17049" spans="1:3" x14ac:dyDescent="0.3">
      <c r="A17049" s="425">
        <v>58689</v>
      </c>
      <c r="B17049" s="12">
        <v>248</v>
      </c>
      <c r="C17049" s="436">
        <v>0</v>
      </c>
    </row>
    <row r="17050" spans="1:3" x14ac:dyDescent="0.3">
      <c r="A17050" s="425">
        <v>58690</v>
      </c>
      <c r="B17050" s="12">
        <v>249</v>
      </c>
      <c r="C17050" s="436">
        <v>0</v>
      </c>
    </row>
    <row r="17051" spans="1:3" x14ac:dyDescent="0.3">
      <c r="A17051" s="425">
        <v>58691</v>
      </c>
      <c r="B17051" s="12">
        <v>250</v>
      </c>
      <c r="C17051" s="436">
        <v>7.4</v>
      </c>
    </row>
    <row r="17052" spans="1:3" x14ac:dyDescent="0.3">
      <c r="A17052" s="425">
        <v>58692</v>
      </c>
      <c r="B17052" s="12">
        <v>251</v>
      </c>
      <c r="C17052" s="436">
        <v>12.999999999999998</v>
      </c>
    </row>
    <row r="17053" spans="1:3" x14ac:dyDescent="0.3">
      <c r="A17053" s="425">
        <v>58693</v>
      </c>
      <c r="B17053" s="12">
        <v>252</v>
      </c>
      <c r="C17053" s="436">
        <v>0</v>
      </c>
    </row>
    <row r="17054" spans="1:3" x14ac:dyDescent="0.3">
      <c r="A17054" s="425">
        <v>58694</v>
      </c>
      <c r="B17054" s="12">
        <v>253</v>
      </c>
      <c r="C17054" s="436">
        <v>0</v>
      </c>
    </row>
    <row r="17055" spans="1:3" x14ac:dyDescent="0.3">
      <c r="A17055" s="425">
        <v>58695</v>
      </c>
      <c r="B17055" s="12">
        <v>254</v>
      </c>
      <c r="C17055" s="436">
        <v>0</v>
      </c>
    </row>
    <row r="17056" spans="1:3" x14ac:dyDescent="0.3">
      <c r="A17056" s="425">
        <v>58696</v>
      </c>
      <c r="B17056" s="12">
        <v>255</v>
      </c>
      <c r="C17056" s="436">
        <v>9.6</v>
      </c>
    </row>
    <row r="17057" spans="1:3" x14ac:dyDescent="0.3">
      <c r="A17057" s="425">
        <v>58697</v>
      </c>
      <c r="B17057" s="12">
        <v>256</v>
      </c>
      <c r="C17057" s="436">
        <v>2.6000000000000005</v>
      </c>
    </row>
    <row r="17058" spans="1:3" x14ac:dyDescent="0.3">
      <c r="A17058" s="425">
        <v>58698</v>
      </c>
      <c r="B17058" s="12">
        <v>257</v>
      </c>
      <c r="C17058" s="436">
        <v>0</v>
      </c>
    </row>
    <row r="17059" spans="1:3" x14ac:dyDescent="0.3">
      <c r="A17059" s="425">
        <v>58699</v>
      </c>
      <c r="B17059" s="12">
        <v>258</v>
      </c>
      <c r="C17059" s="436">
        <v>0</v>
      </c>
    </row>
    <row r="17060" spans="1:3" x14ac:dyDescent="0.3">
      <c r="A17060" s="425">
        <v>58700</v>
      </c>
      <c r="B17060" s="12">
        <v>259</v>
      </c>
      <c r="C17060" s="436">
        <v>0</v>
      </c>
    </row>
    <row r="17061" spans="1:3" x14ac:dyDescent="0.3">
      <c r="A17061" s="425">
        <v>58701</v>
      </c>
      <c r="B17061" s="12">
        <v>260</v>
      </c>
      <c r="C17061" s="436">
        <v>0</v>
      </c>
    </row>
    <row r="17062" spans="1:3" x14ac:dyDescent="0.3">
      <c r="A17062" s="425">
        <v>58702</v>
      </c>
      <c r="B17062" s="12">
        <v>261</v>
      </c>
      <c r="C17062" s="436">
        <v>0</v>
      </c>
    </row>
    <row r="17063" spans="1:3" x14ac:dyDescent="0.3">
      <c r="A17063" s="425">
        <v>58703</v>
      </c>
      <c r="B17063" s="12">
        <v>262</v>
      </c>
      <c r="C17063" s="436">
        <v>0</v>
      </c>
    </row>
    <row r="17064" spans="1:3" x14ac:dyDescent="0.3">
      <c r="A17064" s="425">
        <v>58704</v>
      </c>
      <c r="B17064" s="12">
        <v>263</v>
      </c>
      <c r="C17064" s="436">
        <v>0</v>
      </c>
    </row>
    <row r="17065" spans="1:3" x14ac:dyDescent="0.3">
      <c r="A17065" s="425">
        <v>58705</v>
      </c>
      <c r="B17065" s="12">
        <v>264</v>
      </c>
      <c r="C17065" s="436">
        <v>0</v>
      </c>
    </row>
    <row r="17066" spans="1:3" x14ac:dyDescent="0.3">
      <c r="A17066" s="425">
        <v>58706</v>
      </c>
      <c r="B17066" s="12">
        <v>265</v>
      </c>
      <c r="C17066" s="436">
        <v>0</v>
      </c>
    </row>
    <row r="17067" spans="1:3" x14ac:dyDescent="0.3">
      <c r="A17067" s="425">
        <v>58707</v>
      </c>
      <c r="B17067" s="12">
        <v>266</v>
      </c>
      <c r="C17067" s="436">
        <v>0</v>
      </c>
    </row>
    <row r="17068" spans="1:3" x14ac:dyDescent="0.3">
      <c r="A17068" s="425">
        <v>58708</v>
      </c>
      <c r="B17068" s="12">
        <v>267</v>
      </c>
      <c r="C17068" s="436">
        <v>0</v>
      </c>
    </row>
    <row r="17069" spans="1:3" x14ac:dyDescent="0.3">
      <c r="A17069" s="425">
        <v>58709</v>
      </c>
      <c r="B17069" s="12">
        <v>268</v>
      </c>
      <c r="C17069" s="436">
        <v>1.5999999999999999</v>
      </c>
    </row>
    <row r="17070" spans="1:3" x14ac:dyDescent="0.3">
      <c r="A17070" s="425">
        <v>58710</v>
      </c>
      <c r="B17070" s="12">
        <v>269</v>
      </c>
      <c r="C17070" s="436">
        <v>9.8000000000000007</v>
      </c>
    </row>
    <row r="17071" spans="1:3" x14ac:dyDescent="0.3">
      <c r="A17071" s="425">
        <v>58711</v>
      </c>
      <c r="B17071" s="12">
        <v>270</v>
      </c>
      <c r="C17071" s="436">
        <v>1.5999999999999999</v>
      </c>
    </row>
    <row r="17072" spans="1:3" x14ac:dyDescent="0.3">
      <c r="A17072" s="425">
        <v>58712</v>
      </c>
      <c r="B17072" s="12">
        <v>271</v>
      </c>
      <c r="C17072" s="436">
        <v>42</v>
      </c>
    </row>
    <row r="17073" spans="1:3" x14ac:dyDescent="0.3">
      <c r="A17073" s="425">
        <v>58713</v>
      </c>
      <c r="B17073" s="12">
        <v>272</v>
      </c>
      <c r="C17073" s="436">
        <v>19</v>
      </c>
    </row>
    <row r="17074" spans="1:3" x14ac:dyDescent="0.3">
      <c r="A17074" s="425">
        <v>58714</v>
      </c>
      <c r="B17074" s="12">
        <v>273</v>
      </c>
      <c r="C17074" s="436">
        <v>0.60000000000000009</v>
      </c>
    </row>
    <row r="17075" spans="1:3" x14ac:dyDescent="0.3">
      <c r="A17075" s="425">
        <v>58715</v>
      </c>
      <c r="B17075" s="12">
        <v>274</v>
      </c>
      <c r="C17075" s="436">
        <v>0</v>
      </c>
    </row>
    <row r="17076" spans="1:3" x14ac:dyDescent="0.3">
      <c r="A17076" s="425">
        <v>58716</v>
      </c>
      <c r="B17076" s="12">
        <v>275</v>
      </c>
      <c r="C17076" s="436">
        <v>4.8000000000000007</v>
      </c>
    </row>
    <row r="17077" spans="1:3" x14ac:dyDescent="0.3">
      <c r="A17077" s="425">
        <v>58717</v>
      </c>
      <c r="B17077" s="12">
        <v>276</v>
      </c>
      <c r="C17077" s="436">
        <v>13</v>
      </c>
    </row>
    <row r="17078" spans="1:3" x14ac:dyDescent="0.3">
      <c r="A17078" s="425">
        <v>58718</v>
      </c>
      <c r="B17078" s="12">
        <v>277</v>
      </c>
      <c r="C17078" s="436">
        <v>0.2</v>
      </c>
    </row>
    <row r="17079" spans="1:3" x14ac:dyDescent="0.3">
      <c r="A17079" s="425">
        <v>58719</v>
      </c>
      <c r="B17079" s="12">
        <v>278</v>
      </c>
      <c r="C17079" s="436">
        <v>12.599999999999998</v>
      </c>
    </row>
    <row r="17080" spans="1:3" x14ac:dyDescent="0.3">
      <c r="A17080" s="425">
        <v>58720</v>
      </c>
      <c r="B17080" s="12">
        <v>279</v>
      </c>
      <c r="C17080" s="436">
        <v>7.0000000000000009</v>
      </c>
    </row>
    <row r="17081" spans="1:3" x14ac:dyDescent="0.3">
      <c r="A17081" s="425">
        <v>58721</v>
      </c>
      <c r="B17081" s="12">
        <v>280</v>
      </c>
      <c r="C17081" s="436">
        <v>1</v>
      </c>
    </row>
    <row r="17082" spans="1:3" x14ac:dyDescent="0.3">
      <c r="A17082" s="425">
        <v>58722</v>
      </c>
      <c r="B17082" s="12">
        <v>281</v>
      </c>
      <c r="C17082" s="436">
        <v>19.8</v>
      </c>
    </row>
    <row r="17083" spans="1:3" x14ac:dyDescent="0.3">
      <c r="A17083" s="425">
        <v>58723</v>
      </c>
      <c r="B17083" s="12">
        <v>282</v>
      </c>
      <c r="C17083" s="436">
        <v>44.6</v>
      </c>
    </row>
    <row r="17084" spans="1:3" x14ac:dyDescent="0.3">
      <c r="A17084" s="425">
        <v>58724</v>
      </c>
      <c r="B17084" s="12">
        <v>283</v>
      </c>
      <c r="C17084" s="436">
        <v>0</v>
      </c>
    </row>
    <row r="17085" spans="1:3" x14ac:dyDescent="0.3">
      <c r="A17085" s="425">
        <v>58725</v>
      </c>
      <c r="B17085" s="12">
        <v>284</v>
      </c>
      <c r="C17085" s="436">
        <v>0</v>
      </c>
    </row>
    <row r="17086" spans="1:3" x14ac:dyDescent="0.3">
      <c r="A17086" s="425">
        <v>58726</v>
      </c>
      <c r="B17086" s="12">
        <v>285</v>
      </c>
      <c r="C17086" s="436">
        <v>0</v>
      </c>
    </row>
    <row r="17087" spans="1:3" x14ac:dyDescent="0.3">
      <c r="A17087" s="425">
        <v>58727</v>
      </c>
      <c r="B17087" s="12">
        <v>286</v>
      </c>
      <c r="C17087" s="436">
        <v>24.400000000000002</v>
      </c>
    </row>
    <row r="17088" spans="1:3" x14ac:dyDescent="0.3">
      <c r="A17088" s="425">
        <v>58728</v>
      </c>
      <c r="B17088" s="12">
        <v>287</v>
      </c>
      <c r="C17088" s="436">
        <v>0</v>
      </c>
    </row>
    <row r="17089" spans="1:3" x14ac:dyDescent="0.3">
      <c r="A17089" s="425">
        <v>58729</v>
      </c>
      <c r="B17089" s="12">
        <v>288</v>
      </c>
      <c r="C17089" s="436">
        <v>18.8</v>
      </c>
    </row>
    <row r="17090" spans="1:3" x14ac:dyDescent="0.3">
      <c r="A17090" s="425">
        <v>58730</v>
      </c>
      <c r="B17090" s="12">
        <v>289</v>
      </c>
      <c r="C17090" s="436">
        <v>0</v>
      </c>
    </row>
    <row r="17091" spans="1:3" x14ac:dyDescent="0.3">
      <c r="A17091" s="425">
        <v>58731</v>
      </c>
      <c r="B17091" s="12">
        <v>290</v>
      </c>
      <c r="C17091" s="436">
        <v>3</v>
      </c>
    </row>
    <row r="17092" spans="1:3" x14ac:dyDescent="0.3">
      <c r="A17092" s="425">
        <v>58732</v>
      </c>
      <c r="B17092" s="12">
        <v>291</v>
      </c>
      <c r="C17092" s="436">
        <v>0</v>
      </c>
    </row>
    <row r="17093" spans="1:3" x14ac:dyDescent="0.3">
      <c r="A17093" s="425">
        <v>58733</v>
      </c>
      <c r="B17093" s="12">
        <v>292</v>
      </c>
      <c r="C17093" s="436">
        <v>0</v>
      </c>
    </row>
    <row r="17094" spans="1:3" x14ac:dyDescent="0.3">
      <c r="A17094" s="425">
        <v>58734</v>
      </c>
      <c r="B17094" s="12">
        <v>293</v>
      </c>
      <c r="C17094" s="436">
        <v>2.8</v>
      </c>
    </row>
    <row r="17095" spans="1:3" x14ac:dyDescent="0.3">
      <c r="A17095" s="425">
        <v>58735</v>
      </c>
      <c r="B17095" s="12">
        <v>294</v>
      </c>
      <c r="C17095" s="436">
        <v>0</v>
      </c>
    </row>
    <row r="17096" spans="1:3" x14ac:dyDescent="0.3">
      <c r="A17096" s="425">
        <v>58736</v>
      </c>
      <c r="B17096" s="12">
        <v>295</v>
      </c>
      <c r="C17096" s="436">
        <v>0</v>
      </c>
    </row>
    <row r="17097" spans="1:3" x14ac:dyDescent="0.3">
      <c r="A17097" s="425">
        <v>58737</v>
      </c>
      <c r="B17097" s="12">
        <v>296</v>
      </c>
      <c r="C17097" s="436">
        <v>0</v>
      </c>
    </row>
    <row r="17098" spans="1:3" x14ac:dyDescent="0.3">
      <c r="A17098" s="425">
        <v>58738</v>
      </c>
      <c r="B17098" s="12">
        <v>297</v>
      </c>
      <c r="C17098" s="436">
        <v>0</v>
      </c>
    </row>
    <row r="17099" spans="1:3" x14ac:dyDescent="0.3">
      <c r="A17099" s="425">
        <v>58739</v>
      </c>
      <c r="B17099" s="12">
        <v>298</v>
      </c>
      <c r="C17099" s="436">
        <v>0</v>
      </c>
    </row>
    <row r="17100" spans="1:3" x14ac:dyDescent="0.3">
      <c r="A17100" s="425">
        <v>58740</v>
      </c>
      <c r="B17100" s="12">
        <v>299</v>
      </c>
      <c r="C17100" s="436">
        <v>0.2</v>
      </c>
    </row>
    <row r="17101" spans="1:3" x14ac:dyDescent="0.3">
      <c r="A17101" s="425">
        <v>58741</v>
      </c>
      <c r="B17101" s="12">
        <v>300</v>
      </c>
      <c r="C17101" s="436">
        <v>1.2</v>
      </c>
    </row>
    <row r="17102" spans="1:3" x14ac:dyDescent="0.3">
      <c r="A17102" s="425">
        <v>58742</v>
      </c>
      <c r="B17102" s="12">
        <v>301</v>
      </c>
      <c r="C17102" s="436">
        <v>0</v>
      </c>
    </row>
    <row r="17103" spans="1:3" x14ac:dyDescent="0.3">
      <c r="A17103" s="425">
        <v>58743</v>
      </c>
      <c r="B17103" s="12">
        <v>302</v>
      </c>
      <c r="C17103" s="436">
        <v>0</v>
      </c>
    </row>
    <row r="17104" spans="1:3" x14ac:dyDescent="0.3">
      <c r="A17104" s="425">
        <v>58744</v>
      </c>
      <c r="B17104" s="12">
        <v>303</v>
      </c>
      <c r="C17104" s="436">
        <v>0</v>
      </c>
    </row>
    <row r="17105" spans="1:3" x14ac:dyDescent="0.3">
      <c r="A17105" s="425">
        <v>58745</v>
      </c>
      <c r="B17105" s="12">
        <v>304</v>
      </c>
      <c r="C17105" s="436">
        <v>4.6000000000000005</v>
      </c>
    </row>
    <row r="17106" spans="1:3" x14ac:dyDescent="0.3">
      <c r="A17106" s="425">
        <v>58746</v>
      </c>
      <c r="B17106" s="12">
        <v>305</v>
      </c>
      <c r="C17106" s="436">
        <v>1.2</v>
      </c>
    </row>
    <row r="17107" spans="1:3" x14ac:dyDescent="0.3">
      <c r="A17107" s="425">
        <v>58747</v>
      </c>
      <c r="B17107" s="12">
        <v>306</v>
      </c>
      <c r="C17107" s="436">
        <v>0</v>
      </c>
    </row>
    <row r="17108" spans="1:3" x14ac:dyDescent="0.3">
      <c r="A17108" s="425">
        <v>58748</v>
      </c>
      <c r="B17108" s="12">
        <v>307</v>
      </c>
      <c r="C17108" s="436">
        <v>2</v>
      </c>
    </row>
    <row r="17109" spans="1:3" x14ac:dyDescent="0.3">
      <c r="A17109" s="425">
        <v>58749</v>
      </c>
      <c r="B17109" s="12">
        <v>308</v>
      </c>
      <c r="C17109" s="436">
        <v>0</v>
      </c>
    </row>
    <row r="17110" spans="1:3" x14ac:dyDescent="0.3">
      <c r="A17110" s="425">
        <v>58750</v>
      </c>
      <c r="B17110" s="12">
        <v>309</v>
      </c>
      <c r="C17110" s="436">
        <v>0</v>
      </c>
    </row>
    <row r="17111" spans="1:3" x14ac:dyDescent="0.3">
      <c r="A17111" s="425">
        <v>58751</v>
      </c>
      <c r="B17111" s="12">
        <v>310</v>
      </c>
      <c r="C17111" s="436">
        <v>0.2</v>
      </c>
    </row>
    <row r="17112" spans="1:3" x14ac:dyDescent="0.3">
      <c r="A17112" s="425">
        <v>58752</v>
      </c>
      <c r="B17112" s="12">
        <v>311</v>
      </c>
      <c r="C17112" s="436">
        <v>3.2000000000000006</v>
      </c>
    </row>
    <row r="17113" spans="1:3" x14ac:dyDescent="0.3">
      <c r="A17113" s="425">
        <v>58753</v>
      </c>
      <c r="B17113" s="12">
        <v>312</v>
      </c>
      <c r="C17113" s="436">
        <v>0</v>
      </c>
    </row>
    <row r="17114" spans="1:3" x14ac:dyDescent="0.3">
      <c r="A17114" s="425">
        <v>58754</v>
      </c>
      <c r="B17114" s="12">
        <v>313</v>
      </c>
      <c r="C17114" s="436">
        <v>11.799999999999997</v>
      </c>
    </row>
    <row r="17115" spans="1:3" x14ac:dyDescent="0.3">
      <c r="A17115" s="425">
        <v>58755</v>
      </c>
      <c r="B17115" s="12">
        <v>314</v>
      </c>
      <c r="C17115" s="436">
        <v>9.9999999999999982</v>
      </c>
    </row>
    <row r="17116" spans="1:3" x14ac:dyDescent="0.3">
      <c r="A17116" s="425">
        <v>58756</v>
      </c>
      <c r="B17116" s="12">
        <v>315</v>
      </c>
      <c r="C17116" s="436">
        <v>0.4</v>
      </c>
    </row>
    <row r="17117" spans="1:3" x14ac:dyDescent="0.3">
      <c r="A17117" s="425">
        <v>58757</v>
      </c>
      <c r="B17117" s="12">
        <v>316</v>
      </c>
      <c r="C17117" s="436">
        <v>0.2</v>
      </c>
    </row>
    <row r="17118" spans="1:3" x14ac:dyDescent="0.3">
      <c r="A17118" s="425">
        <v>58758</v>
      </c>
      <c r="B17118" s="12">
        <v>317</v>
      </c>
      <c r="C17118" s="436">
        <v>0</v>
      </c>
    </row>
    <row r="17119" spans="1:3" x14ac:dyDescent="0.3">
      <c r="A17119" s="425">
        <v>58759</v>
      </c>
      <c r="B17119" s="12">
        <v>318</v>
      </c>
      <c r="C17119" s="436">
        <v>0</v>
      </c>
    </row>
    <row r="17120" spans="1:3" x14ac:dyDescent="0.3">
      <c r="A17120" s="425">
        <v>58760</v>
      </c>
      <c r="B17120" s="12">
        <v>319</v>
      </c>
      <c r="C17120" s="436">
        <v>0</v>
      </c>
    </row>
    <row r="17121" spans="1:3" x14ac:dyDescent="0.3">
      <c r="A17121" s="425">
        <v>58761</v>
      </c>
      <c r="B17121" s="12">
        <v>320</v>
      </c>
      <c r="C17121" s="436">
        <v>0</v>
      </c>
    </row>
    <row r="17122" spans="1:3" x14ac:dyDescent="0.3">
      <c r="A17122" s="425">
        <v>58762</v>
      </c>
      <c r="B17122" s="12">
        <v>321</v>
      </c>
      <c r="C17122" s="436">
        <v>0</v>
      </c>
    </row>
    <row r="17123" spans="1:3" x14ac:dyDescent="0.3">
      <c r="A17123" s="425">
        <v>58763</v>
      </c>
      <c r="B17123" s="12">
        <v>322</v>
      </c>
      <c r="C17123" s="436">
        <v>0</v>
      </c>
    </row>
    <row r="17124" spans="1:3" x14ac:dyDescent="0.3">
      <c r="A17124" s="425">
        <v>58764</v>
      </c>
      <c r="B17124" s="12">
        <v>323</v>
      </c>
      <c r="C17124" s="436">
        <v>2</v>
      </c>
    </row>
    <row r="17125" spans="1:3" x14ac:dyDescent="0.3">
      <c r="A17125" s="425">
        <v>58765</v>
      </c>
      <c r="B17125" s="12">
        <v>324</v>
      </c>
      <c r="C17125" s="436">
        <v>0</v>
      </c>
    </row>
    <row r="17126" spans="1:3" x14ac:dyDescent="0.3">
      <c r="A17126" s="425">
        <v>58766</v>
      </c>
      <c r="B17126" s="12">
        <v>325</v>
      </c>
      <c r="C17126" s="436">
        <v>0</v>
      </c>
    </row>
    <row r="17127" spans="1:3" x14ac:dyDescent="0.3">
      <c r="A17127" s="425">
        <v>58767</v>
      </c>
      <c r="B17127" s="12">
        <v>326</v>
      </c>
      <c r="C17127" s="436">
        <v>0</v>
      </c>
    </row>
    <row r="17128" spans="1:3" x14ac:dyDescent="0.3">
      <c r="A17128" s="425">
        <v>58768</v>
      </c>
      <c r="B17128" s="12">
        <v>327</v>
      </c>
      <c r="C17128" s="436">
        <v>0</v>
      </c>
    </row>
    <row r="17129" spans="1:3" x14ac:dyDescent="0.3">
      <c r="A17129" s="425">
        <v>58769</v>
      </c>
      <c r="B17129" s="12">
        <v>328</v>
      </c>
      <c r="C17129" s="436">
        <v>0</v>
      </c>
    </row>
    <row r="17130" spans="1:3" x14ac:dyDescent="0.3">
      <c r="A17130" s="425">
        <v>58770</v>
      </c>
      <c r="B17130" s="12">
        <v>329</v>
      </c>
      <c r="C17130" s="436">
        <v>0</v>
      </c>
    </row>
    <row r="17131" spans="1:3" x14ac:dyDescent="0.3">
      <c r="A17131" s="425">
        <v>58771</v>
      </c>
      <c r="B17131" s="12">
        <v>330</v>
      </c>
      <c r="C17131" s="436">
        <v>0</v>
      </c>
    </row>
    <row r="17132" spans="1:3" x14ac:dyDescent="0.3">
      <c r="A17132" s="425">
        <v>58772</v>
      </c>
      <c r="B17132" s="12">
        <v>331</v>
      </c>
      <c r="C17132" s="436">
        <v>0</v>
      </c>
    </row>
    <row r="17133" spans="1:3" x14ac:dyDescent="0.3">
      <c r="A17133" s="425">
        <v>58773</v>
      </c>
      <c r="B17133" s="12">
        <v>332</v>
      </c>
      <c r="C17133" s="436">
        <v>0.2</v>
      </c>
    </row>
    <row r="17134" spans="1:3" x14ac:dyDescent="0.3">
      <c r="A17134" s="425">
        <v>58774</v>
      </c>
      <c r="B17134" s="12">
        <v>333</v>
      </c>
      <c r="C17134" s="436">
        <v>0</v>
      </c>
    </row>
    <row r="17135" spans="1:3" x14ac:dyDescent="0.3">
      <c r="A17135" s="425">
        <v>58775</v>
      </c>
      <c r="B17135" s="12">
        <v>334</v>
      </c>
      <c r="C17135" s="436">
        <v>0</v>
      </c>
    </row>
    <row r="17136" spans="1:3" x14ac:dyDescent="0.3">
      <c r="A17136" s="425">
        <v>58776</v>
      </c>
      <c r="B17136" s="12">
        <v>335</v>
      </c>
      <c r="C17136" s="436">
        <v>0</v>
      </c>
    </row>
    <row r="17137" spans="1:3" x14ac:dyDescent="0.3">
      <c r="A17137" s="425">
        <v>58777</v>
      </c>
      <c r="B17137" s="12">
        <v>336</v>
      </c>
      <c r="C17137" s="436">
        <v>0</v>
      </c>
    </row>
    <row r="17138" spans="1:3" x14ac:dyDescent="0.3">
      <c r="A17138" s="425">
        <v>58778</v>
      </c>
      <c r="B17138" s="12">
        <v>337</v>
      </c>
      <c r="C17138" s="436">
        <v>6.8</v>
      </c>
    </row>
    <row r="17139" spans="1:3" x14ac:dyDescent="0.3">
      <c r="A17139" s="425">
        <v>58779</v>
      </c>
      <c r="B17139" s="12">
        <v>338</v>
      </c>
      <c r="C17139" s="436">
        <v>0</v>
      </c>
    </row>
    <row r="17140" spans="1:3" x14ac:dyDescent="0.3">
      <c r="A17140" s="425">
        <v>58780</v>
      </c>
      <c r="B17140" s="12">
        <v>339</v>
      </c>
      <c r="C17140" s="436">
        <v>0</v>
      </c>
    </row>
    <row r="17141" spans="1:3" x14ac:dyDescent="0.3">
      <c r="A17141" s="425">
        <v>58781</v>
      </c>
      <c r="B17141" s="12">
        <v>340</v>
      </c>
      <c r="C17141" s="436">
        <v>0</v>
      </c>
    </row>
    <row r="17142" spans="1:3" x14ac:dyDescent="0.3">
      <c r="A17142" s="425">
        <v>58782</v>
      </c>
      <c r="B17142" s="12">
        <v>341</v>
      </c>
      <c r="C17142" s="436">
        <v>0</v>
      </c>
    </row>
    <row r="17143" spans="1:3" x14ac:dyDescent="0.3">
      <c r="A17143" s="425">
        <v>58783</v>
      </c>
      <c r="B17143" s="12">
        <v>342</v>
      </c>
      <c r="C17143" s="436">
        <v>1.5999999999999999</v>
      </c>
    </row>
    <row r="17144" spans="1:3" x14ac:dyDescent="0.3">
      <c r="A17144" s="425">
        <v>58784</v>
      </c>
      <c r="B17144" s="12">
        <v>343</v>
      </c>
      <c r="C17144" s="436">
        <v>0</v>
      </c>
    </row>
    <row r="17145" spans="1:3" x14ac:dyDescent="0.3">
      <c r="A17145" s="425">
        <v>58785</v>
      </c>
      <c r="B17145" s="12">
        <v>344</v>
      </c>
      <c r="C17145" s="436">
        <v>0</v>
      </c>
    </row>
    <row r="17146" spans="1:3" x14ac:dyDescent="0.3">
      <c r="A17146" s="425">
        <v>58786</v>
      </c>
      <c r="B17146" s="12">
        <v>345</v>
      </c>
      <c r="C17146" s="436">
        <v>0</v>
      </c>
    </row>
    <row r="17147" spans="1:3" x14ac:dyDescent="0.3">
      <c r="A17147" s="425">
        <v>58787</v>
      </c>
      <c r="B17147" s="12">
        <v>346</v>
      </c>
      <c r="C17147" s="436">
        <v>2.2000000000000002</v>
      </c>
    </row>
    <row r="17148" spans="1:3" x14ac:dyDescent="0.3">
      <c r="A17148" s="425">
        <v>58788</v>
      </c>
      <c r="B17148" s="12">
        <v>347</v>
      </c>
      <c r="C17148" s="436">
        <v>13.799999999999999</v>
      </c>
    </row>
    <row r="17149" spans="1:3" x14ac:dyDescent="0.3">
      <c r="A17149" s="425">
        <v>58789</v>
      </c>
      <c r="B17149" s="12">
        <v>348</v>
      </c>
      <c r="C17149" s="436">
        <v>2.8</v>
      </c>
    </row>
    <row r="17150" spans="1:3" x14ac:dyDescent="0.3">
      <c r="A17150" s="425">
        <v>58790</v>
      </c>
      <c r="B17150" s="12">
        <v>349</v>
      </c>
      <c r="C17150" s="436">
        <v>1.6</v>
      </c>
    </row>
    <row r="17151" spans="1:3" x14ac:dyDescent="0.3">
      <c r="A17151" s="425">
        <v>58791</v>
      </c>
      <c r="B17151" s="12">
        <v>350</v>
      </c>
      <c r="C17151" s="436">
        <v>8.6</v>
      </c>
    </row>
    <row r="17152" spans="1:3" x14ac:dyDescent="0.3">
      <c r="A17152" s="425">
        <v>58792</v>
      </c>
      <c r="B17152" s="12">
        <v>351</v>
      </c>
      <c r="C17152" s="436">
        <v>2.2000000000000002</v>
      </c>
    </row>
    <row r="17153" spans="1:3" x14ac:dyDescent="0.3">
      <c r="A17153" s="425">
        <v>58793</v>
      </c>
      <c r="B17153" s="12">
        <v>352</v>
      </c>
      <c r="C17153" s="436">
        <v>0</v>
      </c>
    </row>
    <row r="17154" spans="1:3" x14ac:dyDescent="0.3">
      <c r="A17154" s="425">
        <v>58794</v>
      </c>
      <c r="B17154" s="12">
        <v>353</v>
      </c>
      <c r="C17154" s="436">
        <v>0</v>
      </c>
    </row>
    <row r="17155" spans="1:3" x14ac:dyDescent="0.3">
      <c r="A17155" s="425">
        <v>58795</v>
      </c>
      <c r="B17155" s="12">
        <v>354</v>
      </c>
      <c r="C17155" s="436">
        <v>0</v>
      </c>
    </row>
    <row r="17156" spans="1:3" x14ac:dyDescent="0.3">
      <c r="A17156" s="425">
        <v>58796</v>
      </c>
      <c r="B17156" s="12">
        <v>355</v>
      </c>
      <c r="C17156" s="436">
        <v>0</v>
      </c>
    </row>
    <row r="17157" spans="1:3" x14ac:dyDescent="0.3">
      <c r="A17157" s="425">
        <v>58797</v>
      </c>
      <c r="B17157" s="12">
        <v>356</v>
      </c>
      <c r="C17157" s="436">
        <v>2.1999999999999997</v>
      </c>
    </row>
    <row r="17158" spans="1:3" x14ac:dyDescent="0.3">
      <c r="A17158" s="425">
        <v>58798</v>
      </c>
      <c r="B17158" s="12">
        <v>357</v>
      </c>
      <c r="C17158" s="436">
        <v>54.2</v>
      </c>
    </row>
    <row r="17159" spans="1:3" x14ac:dyDescent="0.3">
      <c r="A17159" s="425">
        <v>58799</v>
      </c>
      <c r="B17159" s="12">
        <v>358</v>
      </c>
      <c r="C17159" s="436">
        <v>3.6000000000000014</v>
      </c>
    </row>
    <row r="17160" spans="1:3" x14ac:dyDescent="0.3">
      <c r="A17160" s="425">
        <v>58800</v>
      </c>
      <c r="B17160" s="12">
        <v>359</v>
      </c>
      <c r="C17160" s="436">
        <v>25.399999999999995</v>
      </c>
    </row>
    <row r="17161" spans="1:3" x14ac:dyDescent="0.3">
      <c r="A17161" s="425">
        <v>58801</v>
      </c>
      <c r="B17161" s="12">
        <v>360</v>
      </c>
      <c r="C17161" s="436">
        <v>0.2</v>
      </c>
    </row>
    <row r="17162" spans="1:3" x14ac:dyDescent="0.3">
      <c r="A17162" s="425">
        <v>58802</v>
      </c>
      <c r="B17162" s="12">
        <v>361</v>
      </c>
      <c r="C17162" s="436">
        <v>13.2</v>
      </c>
    </row>
    <row r="17163" spans="1:3" x14ac:dyDescent="0.3">
      <c r="A17163" s="425">
        <v>58803</v>
      </c>
      <c r="B17163" s="12">
        <v>362</v>
      </c>
      <c r="C17163" s="436">
        <v>1.2</v>
      </c>
    </row>
    <row r="17164" spans="1:3" x14ac:dyDescent="0.3">
      <c r="A17164" s="425">
        <v>58804</v>
      </c>
      <c r="B17164" s="12">
        <v>363</v>
      </c>
      <c r="C17164" s="436">
        <v>0</v>
      </c>
    </row>
    <row r="17165" spans="1:3" x14ac:dyDescent="0.3">
      <c r="A17165" s="425">
        <v>58805</v>
      </c>
      <c r="B17165" s="12">
        <v>364</v>
      </c>
      <c r="C17165" s="436">
        <v>0</v>
      </c>
    </row>
    <row r="17166" spans="1:3" x14ac:dyDescent="0.3">
      <c r="A17166" s="425">
        <v>58806</v>
      </c>
      <c r="B17166" s="12">
        <v>365</v>
      </c>
      <c r="C17166" s="436">
        <v>40.400000000000006</v>
      </c>
    </row>
    <row r="17167" spans="1:3" x14ac:dyDescent="0.3">
      <c r="A17167" s="425">
        <v>58807</v>
      </c>
      <c r="B17167" s="12">
        <v>1</v>
      </c>
      <c r="C17167" s="436">
        <v>11.799999999999997</v>
      </c>
    </row>
    <row r="17168" spans="1:3" x14ac:dyDescent="0.3">
      <c r="A17168" s="425">
        <v>58808</v>
      </c>
      <c r="B17168" s="12">
        <v>2</v>
      </c>
      <c r="C17168" s="436">
        <v>0.2</v>
      </c>
    </row>
    <row r="17169" spans="1:3" x14ac:dyDescent="0.3">
      <c r="A17169" s="425">
        <v>58809</v>
      </c>
      <c r="B17169" s="12">
        <v>3</v>
      </c>
      <c r="C17169" s="436">
        <v>7.2000000000000011</v>
      </c>
    </row>
    <row r="17170" spans="1:3" x14ac:dyDescent="0.3">
      <c r="A17170" s="425">
        <v>58810</v>
      </c>
      <c r="B17170" s="12">
        <v>4</v>
      </c>
      <c r="C17170" s="436">
        <v>3.1999999999999997</v>
      </c>
    </row>
    <row r="17171" spans="1:3" x14ac:dyDescent="0.3">
      <c r="A17171" s="425">
        <v>58811</v>
      </c>
      <c r="B17171" s="12">
        <v>5</v>
      </c>
      <c r="C17171" s="436">
        <v>17.199999999999992</v>
      </c>
    </row>
    <row r="17172" spans="1:3" x14ac:dyDescent="0.3">
      <c r="A17172" s="425">
        <v>58812</v>
      </c>
      <c r="B17172" s="12">
        <v>6</v>
      </c>
      <c r="C17172" s="436">
        <v>0.60000000000000009</v>
      </c>
    </row>
    <row r="17173" spans="1:3" x14ac:dyDescent="0.3">
      <c r="A17173" s="425">
        <v>58813</v>
      </c>
      <c r="B17173" s="12">
        <v>7</v>
      </c>
      <c r="C17173" s="436">
        <v>1.5999999999999999</v>
      </c>
    </row>
    <row r="17174" spans="1:3" x14ac:dyDescent="0.3">
      <c r="A17174" s="425">
        <v>58814</v>
      </c>
      <c r="B17174" s="12">
        <v>8</v>
      </c>
      <c r="C17174" s="436">
        <v>4.4000000000000012</v>
      </c>
    </row>
    <row r="17175" spans="1:3" x14ac:dyDescent="0.3">
      <c r="A17175" s="425">
        <v>58815</v>
      </c>
      <c r="B17175" s="12">
        <v>9</v>
      </c>
      <c r="C17175" s="436">
        <v>0.2</v>
      </c>
    </row>
    <row r="17176" spans="1:3" x14ac:dyDescent="0.3">
      <c r="A17176" s="425">
        <v>58816</v>
      </c>
      <c r="B17176" s="12">
        <v>10</v>
      </c>
      <c r="C17176" s="436">
        <v>20.400000000000002</v>
      </c>
    </row>
    <row r="17177" spans="1:3" x14ac:dyDescent="0.3">
      <c r="A17177" s="425">
        <v>58817</v>
      </c>
      <c r="B17177" s="12">
        <v>11</v>
      </c>
      <c r="C17177" s="436">
        <v>43.400000000000006</v>
      </c>
    </row>
    <row r="17178" spans="1:3" x14ac:dyDescent="0.3">
      <c r="A17178" s="425">
        <v>58818</v>
      </c>
      <c r="B17178" s="12">
        <v>12</v>
      </c>
      <c r="C17178" s="436">
        <v>0</v>
      </c>
    </row>
    <row r="17179" spans="1:3" x14ac:dyDescent="0.3">
      <c r="A17179" s="425">
        <v>58819</v>
      </c>
      <c r="B17179" s="12">
        <v>13</v>
      </c>
      <c r="C17179" s="436">
        <v>0</v>
      </c>
    </row>
    <row r="17180" spans="1:3" x14ac:dyDescent="0.3">
      <c r="A17180" s="425">
        <v>58820</v>
      </c>
      <c r="B17180" s="12">
        <v>14</v>
      </c>
      <c r="C17180" s="436">
        <v>0</v>
      </c>
    </row>
    <row r="17181" spans="1:3" x14ac:dyDescent="0.3">
      <c r="A17181" s="425">
        <v>58821</v>
      </c>
      <c r="B17181" s="12">
        <v>15</v>
      </c>
      <c r="C17181" s="436">
        <v>4.2</v>
      </c>
    </row>
    <row r="17182" spans="1:3" x14ac:dyDescent="0.3">
      <c r="A17182" s="425">
        <v>58822</v>
      </c>
      <c r="B17182" s="12">
        <v>16</v>
      </c>
      <c r="C17182" s="436">
        <v>41.000000000000021</v>
      </c>
    </row>
    <row r="17183" spans="1:3" x14ac:dyDescent="0.3">
      <c r="A17183" s="425">
        <v>58823</v>
      </c>
      <c r="B17183" s="12">
        <v>17</v>
      </c>
      <c r="C17183" s="436">
        <v>0.60000000000000009</v>
      </c>
    </row>
    <row r="17184" spans="1:3" x14ac:dyDescent="0.3">
      <c r="A17184" s="425">
        <v>58824</v>
      </c>
      <c r="B17184" s="12">
        <v>18</v>
      </c>
      <c r="C17184" s="436">
        <v>8.1999999999999993</v>
      </c>
    </row>
    <row r="17185" spans="1:3" x14ac:dyDescent="0.3">
      <c r="A17185" s="425">
        <v>58825</v>
      </c>
      <c r="B17185" s="12">
        <v>19</v>
      </c>
      <c r="C17185" s="436">
        <v>9.8000000000000007</v>
      </c>
    </row>
    <row r="17186" spans="1:3" x14ac:dyDescent="0.3">
      <c r="A17186" s="425">
        <v>58826</v>
      </c>
      <c r="B17186" s="12">
        <v>20</v>
      </c>
      <c r="C17186" s="436">
        <v>0.2</v>
      </c>
    </row>
    <row r="17187" spans="1:3" x14ac:dyDescent="0.3">
      <c r="A17187" s="425">
        <v>58827</v>
      </c>
      <c r="B17187" s="12">
        <v>21</v>
      </c>
      <c r="C17187" s="436">
        <v>0</v>
      </c>
    </row>
    <row r="17188" spans="1:3" x14ac:dyDescent="0.3">
      <c r="A17188" s="425">
        <v>58828</v>
      </c>
      <c r="B17188" s="12">
        <v>22</v>
      </c>
      <c r="C17188" s="436">
        <v>8.7999999999999972</v>
      </c>
    </row>
    <row r="17189" spans="1:3" x14ac:dyDescent="0.3">
      <c r="A17189" s="425">
        <v>58829</v>
      </c>
      <c r="B17189" s="12">
        <v>23</v>
      </c>
      <c r="C17189" s="436">
        <v>22.799999999999997</v>
      </c>
    </row>
    <row r="17190" spans="1:3" x14ac:dyDescent="0.3">
      <c r="A17190" s="425">
        <v>58830</v>
      </c>
      <c r="B17190" s="12">
        <v>24</v>
      </c>
      <c r="C17190" s="436">
        <v>0</v>
      </c>
    </row>
    <row r="17191" spans="1:3" x14ac:dyDescent="0.3">
      <c r="A17191" s="425">
        <v>58831</v>
      </c>
      <c r="B17191" s="12">
        <v>25</v>
      </c>
      <c r="C17191" s="436">
        <v>4</v>
      </c>
    </row>
    <row r="17192" spans="1:3" x14ac:dyDescent="0.3">
      <c r="A17192" s="425">
        <v>58832</v>
      </c>
      <c r="B17192" s="12">
        <v>26</v>
      </c>
      <c r="C17192" s="436">
        <v>1.7999999999999998</v>
      </c>
    </row>
    <row r="17193" spans="1:3" x14ac:dyDescent="0.3">
      <c r="A17193" s="425">
        <v>58833</v>
      </c>
      <c r="B17193" s="12">
        <v>27</v>
      </c>
      <c r="C17193" s="436">
        <v>0.2</v>
      </c>
    </row>
    <row r="17194" spans="1:3" x14ac:dyDescent="0.3">
      <c r="A17194" s="425">
        <v>58834</v>
      </c>
      <c r="B17194" s="12">
        <v>28</v>
      </c>
      <c r="C17194" s="436">
        <v>0.4</v>
      </c>
    </row>
    <row r="17195" spans="1:3" x14ac:dyDescent="0.3">
      <c r="A17195" s="425">
        <v>58835</v>
      </c>
      <c r="B17195" s="12">
        <v>29</v>
      </c>
      <c r="C17195" s="436">
        <v>0</v>
      </c>
    </row>
    <row r="17196" spans="1:3" x14ac:dyDescent="0.3">
      <c r="A17196" s="425">
        <v>58836</v>
      </c>
      <c r="B17196" s="12">
        <v>30</v>
      </c>
      <c r="C17196" s="436">
        <v>3.5999999999999996</v>
      </c>
    </row>
    <row r="17197" spans="1:3" x14ac:dyDescent="0.3">
      <c r="A17197" s="425">
        <v>58837</v>
      </c>
      <c r="B17197" s="12">
        <v>31</v>
      </c>
      <c r="C17197" s="436">
        <v>12.399999999999995</v>
      </c>
    </row>
    <row r="17198" spans="1:3" x14ac:dyDescent="0.3">
      <c r="A17198" s="425">
        <v>58838</v>
      </c>
      <c r="B17198" s="12">
        <v>32</v>
      </c>
      <c r="C17198" s="436">
        <v>0.2</v>
      </c>
    </row>
    <row r="17199" spans="1:3" x14ac:dyDescent="0.3">
      <c r="A17199" s="425">
        <v>58839</v>
      </c>
      <c r="B17199" s="12">
        <v>33</v>
      </c>
      <c r="C17199" s="436">
        <v>0</v>
      </c>
    </row>
    <row r="17200" spans="1:3" x14ac:dyDescent="0.3">
      <c r="A17200" s="425">
        <v>58840</v>
      </c>
      <c r="B17200" s="12">
        <v>34</v>
      </c>
      <c r="C17200" s="436">
        <v>0.2</v>
      </c>
    </row>
    <row r="17201" spans="1:3" x14ac:dyDescent="0.3">
      <c r="A17201" s="425">
        <v>58841</v>
      </c>
      <c r="B17201" s="12">
        <v>35</v>
      </c>
      <c r="C17201" s="436">
        <v>37.000000000000007</v>
      </c>
    </row>
    <row r="17202" spans="1:3" x14ac:dyDescent="0.3">
      <c r="A17202" s="425">
        <v>58842</v>
      </c>
      <c r="B17202" s="12">
        <v>36</v>
      </c>
      <c r="C17202" s="436">
        <v>0.2</v>
      </c>
    </row>
    <row r="17203" spans="1:3" x14ac:dyDescent="0.3">
      <c r="A17203" s="425">
        <v>58843</v>
      </c>
      <c r="B17203" s="12">
        <v>37</v>
      </c>
      <c r="C17203" s="436">
        <v>0.4</v>
      </c>
    </row>
    <row r="17204" spans="1:3" x14ac:dyDescent="0.3">
      <c r="A17204" s="425">
        <v>58844</v>
      </c>
      <c r="B17204" s="12">
        <v>38</v>
      </c>
      <c r="C17204" s="436">
        <v>4.8</v>
      </c>
    </row>
    <row r="17205" spans="1:3" x14ac:dyDescent="0.3">
      <c r="A17205" s="425">
        <v>58845</v>
      </c>
      <c r="B17205" s="12">
        <v>39</v>
      </c>
      <c r="C17205" s="436">
        <v>1</v>
      </c>
    </row>
    <row r="17206" spans="1:3" x14ac:dyDescent="0.3">
      <c r="A17206" s="425">
        <v>58846</v>
      </c>
      <c r="B17206" s="12">
        <v>40</v>
      </c>
      <c r="C17206" s="436">
        <v>92.799999999999983</v>
      </c>
    </row>
    <row r="17207" spans="1:3" x14ac:dyDescent="0.3">
      <c r="A17207" s="425">
        <v>58847</v>
      </c>
      <c r="B17207" s="12">
        <v>41</v>
      </c>
      <c r="C17207" s="436">
        <v>13.999999999999998</v>
      </c>
    </row>
    <row r="17208" spans="1:3" x14ac:dyDescent="0.3">
      <c r="A17208" s="425">
        <v>58848</v>
      </c>
      <c r="B17208" s="12">
        <v>42</v>
      </c>
      <c r="C17208" s="436">
        <v>0.60000000000000009</v>
      </c>
    </row>
    <row r="17209" spans="1:3" x14ac:dyDescent="0.3">
      <c r="A17209" s="425">
        <v>58849</v>
      </c>
      <c r="B17209" s="12">
        <v>43</v>
      </c>
      <c r="C17209" s="436">
        <v>0</v>
      </c>
    </row>
    <row r="17210" spans="1:3" x14ac:dyDescent="0.3">
      <c r="A17210" s="425">
        <v>58850</v>
      </c>
      <c r="B17210" s="12">
        <v>44</v>
      </c>
      <c r="C17210" s="436">
        <v>0</v>
      </c>
    </row>
    <row r="17211" spans="1:3" x14ac:dyDescent="0.3">
      <c r="A17211" s="425">
        <v>58851</v>
      </c>
      <c r="B17211" s="12">
        <v>45</v>
      </c>
      <c r="C17211" s="436">
        <v>0</v>
      </c>
    </row>
    <row r="17212" spans="1:3" x14ac:dyDescent="0.3">
      <c r="A17212" s="425">
        <v>58852</v>
      </c>
      <c r="B17212" s="12">
        <v>46</v>
      </c>
      <c r="C17212" s="436">
        <v>8.7999999999999989</v>
      </c>
    </row>
    <row r="17213" spans="1:3" x14ac:dyDescent="0.3">
      <c r="A17213" s="425">
        <v>58853</v>
      </c>
      <c r="B17213" s="12">
        <v>47</v>
      </c>
      <c r="C17213" s="436">
        <v>16</v>
      </c>
    </row>
    <row r="17214" spans="1:3" x14ac:dyDescent="0.3">
      <c r="A17214" s="425">
        <v>58854</v>
      </c>
      <c r="B17214" s="12">
        <v>48</v>
      </c>
      <c r="C17214" s="436">
        <v>16.799999999999994</v>
      </c>
    </row>
    <row r="17215" spans="1:3" x14ac:dyDescent="0.3">
      <c r="A17215" s="425">
        <v>58855</v>
      </c>
      <c r="B17215" s="12">
        <v>49</v>
      </c>
      <c r="C17215" s="436">
        <v>0.4</v>
      </c>
    </row>
    <row r="17216" spans="1:3" x14ac:dyDescent="0.3">
      <c r="A17216" s="425">
        <v>58856</v>
      </c>
      <c r="B17216" s="12">
        <v>50</v>
      </c>
      <c r="C17216" s="436">
        <v>1.5999999999999999</v>
      </c>
    </row>
    <row r="17217" spans="1:3" x14ac:dyDescent="0.3">
      <c r="A17217" s="425">
        <v>58857</v>
      </c>
      <c r="B17217" s="12">
        <v>51</v>
      </c>
      <c r="C17217" s="436">
        <v>64.600000000000023</v>
      </c>
    </row>
    <row r="17218" spans="1:3" x14ac:dyDescent="0.3">
      <c r="A17218" s="425">
        <v>58858</v>
      </c>
      <c r="B17218" s="12">
        <v>52</v>
      </c>
      <c r="C17218" s="436">
        <v>43.199999999999989</v>
      </c>
    </row>
    <row r="17219" spans="1:3" x14ac:dyDescent="0.3">
      <c r="A17219" s="425">
        <v>58859</v>
      </c>
      <c r="B17219" s="12">
        <v>53</v>
      </c>
      <c r="C17219" s="436">
        <v>4.4000000000000004</v>
      </c>
    </row>
    <row r="17220" spans="1:3" x14ac:dyDescent="0.3">
      <c r="A17220" s="425">
        <v>58860</v>
      </c>
      <c r="B17220" s="12">
        <v>54</v>
      </c>
      <c r="C17220" s="436">
        <v>0</v>
      </c>
    </row>
    <row r="17221" spans="1:3" x14ac:dyDescent="0.3">
      <c r="A17221" s="425">
        <v>58861</v>
      </c>
      <c r="B17221" s="12">
        <v>55</v>
      </c>
      <c r="C17221" s="436">
        <v>4.6000000000000005</v>
      </c>
    </row>
    <row r="17222" spans="1:3" x14ac:dyDescent="0.3">
      <c r="A17222" s="425">
        <v>58862</v>
      </c>
      <c r="B17222" s="12">
        <v>56</v>
      </c>
      <c r="C17222" s="436">
        <v>0.2</v>
      </c>
    </row>
    <row r="17223" spans="1:3" x14ac:dyDescent="0.3">
      <c r="A17223" s="425">
        <v>58863</v>
      </c>
      <c r="B17223" s="12">
        <v>57</v>
      </c>
      <c r="C17223" s="436">
        <v>0.2</v>
      </c>
    </row>
    <row r="17224" spans="1:3" x14ac:dyDescent="0.3">
      <c r="A17224" s="425">
        <v>58864</v>
      </c>
      <c r="B17224" s="12">
        <v>58</v>
      </c>
      <c r="C17224" s="436">
        <v>0</v>
      </c>
    </row>
    <row r="17225" spans="1:3" x14ac:dyDescent="0.3">
      <c r="A17225" s="425">
        <v>58865</v>
      </c>
      <c r="B17225" s="12">
        <v>59</v>
      </c>
      <c r="C17225" s="436">
        <v>0</v>
      </c>
    </row>
    <row r="17226" spans="1:3" x14ac:dyDescent="0.3">
      <c r="A17226" s="425">
        <v>58866</v>
      </c>
      <c r="B17226" s="12">
        <v>60</v>
      </c>
      <c r="C17226" s="436">
        <v>5.6000000000000014</v>
      </c>
    </row>
    <row r="17227" spans="1:3" x14ac:dyDescent="0.3">
      <c r="A17227" s="425">
        <v>58867</v>
      </c>
      <c r="B17227" s="12">
        <v>61</v>
      </c>
      <c r="C17227" s="436">
        <v>0.60000000000000009</v>
      </c>
    </row>
    <row r="17228" spans="1:3" x14ac:dyDescent="0.3">
      <c r="A17228" s="425">
        <v>58868</v>
      </c>
      <c r="B17228" s="12">
        <v>62</v>
      </c>
      <c r="C17228" s="436">
        <v>1.7999999999999998</v>
      </c>
    </row>
    <row r="17229" spans="1:3" x14ac:dyDescent="0.3">
      <c r="A17229" s="425">
        <v>58869</v>
      </c>
      <c r="B17229" s="12">
        <v>63</v>
      </c>
      <c r="C17229" s="436">
        <v>13.399999999999999</v>
      </c>
    </row>
    <row r="17230" spans="1:3" x14ac:dyDescent="0.3">
      <c r="A17230" s="425">
        <v>58870</v>
      </c>
      <c r="B17230" s="12">
        <v>64</v>
      </c>
      <c r="C17230" s="436">
        <v>15</v>
      </c>
    </row>
    <row r="17231" spans="1:3" x14ac:dyDescent="0.3">
      <c r="A17231" s="425">
        <v>58871</v>
      </c>
      <c r="B17231" s="12">
        <v>65</v>
      </c>
      <c r="C17231" s="436">
        <v>1.7999999999999998</v>
      </c>
    </row>
    <row r="17232" spans="1:3" x14ac:dyDescent="0.3">
      <c r="A17232" s="425">
        <v>58872</v>
      </c>
      <c r="B17232" s="12">
        <v>66</v>
      </c>
      <c r="C17232" s="436">
        <v>0.8</v>
      </c>
    </row>
    <row r="17233" spans="1:3" x14ac:dyDescent="0.3">
      <c r="A17233" s="425">
        <v>58873</v>
      </c>
      <c r="B17233" s="12">
        <v>67</v>
      </c>
      <c r="C17233" s="436">
        <v>0.2</v>
      </c>
    </row>
    <row r="17234" spans="1:3" x14ac:dyDescent="0.3">
      <c r="A17234" s="425">
        <v>58874</v>
      </c>
      <c r="B17234" s="12">
        <v>68</v>
      </c>
      <c r="C17234" s="436">
        <v>1.4</v>
      </c>
    </row>
    <row r="17235" spans="1:3" x14ac:dyDescent="0.3">
      <c r="A17235" s="425">
        <v>58875</v>
      </c>
      <c r="B17235" s="12">
        <v>69</v>
      </c>
      <c r="C17235" s="436">
        <v>27.2</v>
      </c>
    </row>
    <row r="17236" spans="1:3" x14ac:dyDescent="0.3">
      <c r="A17236" s="425">
        <v>58876</v>
      </c>
      <c r="B17236" s="12">
        <v>70</v>
      </c>
      <c r="C17236" s="436">
        <v>26.399999999999995</v>
      </c>
    </row>
    <row r="17237" spans="1:3" x14ac:dyDescent="0.3">
      <c r="A17237" s="425">
        <v>58877</v>
      </c>
      <c r="B17237" s="12">
        <v>71</v>
      </c>
      <c r="C17237" s="436">
        <v>0.4</v>
      </c>
    </row>
    <row r="17238" spans="1:3" x14ac:dyDescent="0.3">
      <c r="A17238" s="425">
        <v>58878</v>
      </c>
      <c r="B17238" s="12">
        <v>72</v>
      </c>
      <c r="C17238" s="436">
        <v>1.8</v>
      </c>
    </row>
    <row r="17239" spans="1:3" x14ac:dyDescent="0.3">
      <c r="A17239" s="425">
        <v>58879</v>
      </c>
      <c r="B17239" s="12">
        <v>73</v>
      </c>
      <c r="C17239" s="436">
        <v>28.199999999999996</v>
      </c>
    </row>
    <row r="17240" spans="1:3" x14ac:dyDescent="0.3">
      <c r="A17240" s="425">
        <v>58880</v>
      </c>
      <c r="B17240" s="12">
        <v>74</v>
      </c>
      <c r="C17240" s="436">
        <v>0.2</v>
      </c>
    </row>
    <row r="17241" spans="1:3" x14ac:dyDescent="0.3">
      <c r="A17241" s="425">
        <v>58881</v>
      </c>
      <c r="B17241" s="12">
        <v>75</v>
      </c>
      <c r="C17241" s="436">
        <v>2.8</v>
      </c>
    </row>
    <row r="17242" spans="1:3" x14ac:dyDescent="0.3">
      <c r="A17242" s="425">
        <v>58882</v>
      </c>
      <c r="B17242" s="12">
        <v>76</v>
      </c>
      <c r="C17242" s="436">
        <v>0.2</v>
      </c>
    </row>
    <row r="17243" spans="1:3" x14ac:dyDescent="0.3">
      <c r="A17243" s="425">
        <v>58883</v>
      </c>
      <c r="B17243" s="12">
        <v>77</v>
      </c>
      <c r="C17243" s="436">
        <v>28</v>
      </c>
    </row>
    <row r="17244" spans="1:3" x14ac:dyDescent="0.3">
      <c r="A17244" s="425">
        <v>58884</v>
      </c>
      <c r="B17244" s="12">
        <v>78</v>
      </c>
      <c r="C17244" s="436">
        <v>36.800000000000004</v>
      </c>
    </row>
    <row r="17245" spans="1:3" x14ac:dyDescent="0.3">
      <c r="A17245" s="425">
        <v>58885</v>
      </c>
      <c r="B17245" s="12">
        <v>79</v>
      </c>
      <c r="C17245" s="436">
        <v>1.4</v>
      </c>
    </row>
    <row r="17246" spans="1:3" x14ac:dyDescent="0.3">
      <c r="A17246" s="425">
        <v>58886</v>
      </c>
      <c r="B17246" s="12">
        <v>80</v>
      </c>
      <c r="C17246" s="436">
        <v>40.800000000000011</v>
      </c>
    </row>
    <row r="17247" spans="1:3" x14ac:dyDescent="0.3">
      <c r="A17247" s="425">
        <v>58887</v>
      </c>
      <c r="B17247" s="12">
        <v>81</v>
      </c>
      <c r="C17247" s="436">
        <v>31.599999999999991</v>
      </c>
    </row>
    <row r="17248" spans="1:3" x14ac:dyDescent="0.3">
      <c r="A17248" s="425">
        <v>58888</v>
      </c>
      <c r="B17248" s="12">
        <v>82</v>
      </c>
      <c r="C17248" s="436">
        <v>31.6</v>
      </c>
    </row>
    <row r="17249" spans="1:3" x14ac:dyDescent="0.3">
      <c r="A17249" s="425">
        <v>58889</v>
      </c>
      <c r="B17249" s="12">
        <v>83</v>
      </c>
      <c r="C17249" s="436">
        <v>50.000000000000014</v>
      </c>
    </row>
    <row r="17250" spans="1:3" x14ac:dyDescent="0.3">
      <c r="A17250" s="425">
        <v>58890</v>
      </c>
      <c r="B17250" s="12">
        <v>84</v>
      </c>
      <c r="C17250" s="436">
        <v>0</v>
      </c>
    </row>
    <row r="17251" spans="1:3" x14ac:dyDescent="0.3">
      <c r="A17251" s="425">
        <v>58891</v>
      </c>
      <c r="B17251" s="12">
        <v>85</v>
      </c>
      <c r="C17251" s="436">
        <v>0.60000000000000009</v>
      </c>
    </row>
    <row r="17252" spans="1:3" x14ac:dyDescent="0.3">
      <c r="A17252" s="425">
        <v>58892</v>
      </c>
      <c r="B17252" s="12">
        <v>86</v>
      </c>
      <c r="C17252" s="436">
        <v>5.0000000000000018</v>
      </c>
    </row>
    <row r="17253" spans="1:3" x14ac:dyDescent="0.3">
      <c r="A17253" s="425">
        <v>58893</v>
      </c>
      <c r="B17253" s="12">
        <v>87</v>
      </c>
      <c r="C17253" s="436">
        <v>6.4000000000000021</v>
      </c>
    </row>
    <row r="17254" spans="1:3" x14ac:dyDescent="0.3">
      <c r="A17254" s="425">
        <v>58894</v>
      </c>
      <c r="B17254" s="12">
        <v>88</v>
      </c>
      <c r="C17254" s="436">
        <v>1.4</v>
      </c>
    </row>
    <row r="17255" spans="1:3" x14ac:dyDescent="0.3">
      <c r="A17255" s="425">
        <v>58895</v>
      </c>
      <c r="B17255" s="12">
        <v>89</v>
      </c>
      <c r="C17255" s="436">
        <v>0.60000000000000009</v>
      </c>
    </row>
    <row r="17256" spans="1:3" x14ac:dyDescent="0.3">
      <c r="A17256" s="425">
        <v>58896</v>
      </c>
      <c r="B17256" s="12">
        <v>90</v>
      </c>
      <c r="C17256" s="436">
        <v>2.6</v>
      </c>
    </row>
    <row r="17257" spans="1:3" x14ac:dyDescent="0.3">
      <c r="A17257" s="425">
        <v>58897</v>
      </c>
      <c r="B17257" s="12">
        <v>91</v>
      </c>
      <c r="C17257" s="436">
        <v>1.5999999999999999</v>
      </c>
    </row>
    <row r="17258" spans="1:3" x14ac:dyDescent="0.3">
      <c r="A17258" s="425">
        <v>58898</v>
      </c>
      <c r="B17258" s="12">
        <v>92</v>
      </c>
      <c r="C17258" s="436">
        <v>0.4</v>
      </c>
    </row>
    <row r="17259" spans="1:3" x14ac:dyDescent="0.3">
      <c r="A17259" s="425">
        <v>58899</v>
      </c>
      <c r="B17259" s="12">
        <v>93</v>
      </c>
      <c r="C17259" s="436">
        <v>22</v>
      </c>
    </row>
    <row r="17260" spans="1:3" x14ac:dyDescent="0.3">
      <c r="A17260" s="425">
        <v>58900</v>
      </c>
      <c r="B17260" s="12">
        <v>94</v>
      </c>
      <c r="C17260" s="436">
        <v>95</v>
      </c>
    </row>
    <row r="17261" spans="1:3" x14ac:dyDescent="0.3">
      <c r="A17261" s="425">
        <v>58901</v>
      </c>
      <c r="B17261" s="12">
        <v>95</v>
      </c>
      <c r="C17261" s="436">
        <v>1.5999999999999999</v>
      </c>
    </row>
    <row r="17262" spans="1:3" x14ac:dyDescent="0.3">
      <c r="A17262" s="425">
        <v>58902</v>
      </c>
      <c r="B17262" s="12">
        <v>96</v>
      </c>
      <c r="C17262" s="436">
        <v>0</v>
      </c>
    </row>
    <row r="17263" spans="1:3" x14ac:dyDescent="0.3">
      <c r="A17263" s="425">
        <v>58903</v>
      </c>
      <c r="B17263" s="12">
        <v>97</v>
      </c>
      <c r="C17263" s="436">
        <v>37.599999999999994</v>
      </c>
    </row>
    <row r="17264" spans="1:3" x14ac:dyDescent="0.3">
      <c r="A17264" s="425">
        <v>58904</v>
      </c>
      <c r="B17264" s="12">
        <v>98</v>
      </c>
      <c r="C17264" s="436">
        <v>110.80000000000003</v>
      </c>
    </row>
    <row r="17265" spans="1:3" x14ac:dyDescent="0.3">
      <c r="A17265" s="425">
        <v>58905</v>
      </c>
      <c r="B17265" s="12">
        <v>99</v>
      </c>
      <c r="C17265" s="436">
        <v>0.60000000000000009</v>
      </c>
    </row>
    <row r="17266" spans="1:3" x14ac:dyDescent="0.3">
      <c r="A17266" s="425">
        <v>58906</v>
      </c>
      <c r="B17266" s="12">
        <v>100</v>
      </c>
      <c r="C17266" s="436">
        <v>0.8</v>
      </c>
    </row>
    <row r="17267" spans="1:3" x14ac:dyDescent="0.3">
      <c r="A17267" s="425">
        <v>58907</v>
      </c>
      <c r="B17267" s="12">
        <v>101</v>
      </c>
      <c r="C17267" s="436">
        <v>11.599999999999996</v>
      </c>
    </row>
    <row r="17268" spans="1:3" x14ac:dyDescent="0.3">
      <c r="A17268" s="425">
        <v>58908</v>
      </c>
      <c r="B17268" s="12">
        <v>102</v>
      </c>
      <c r="C17268" s="436">
        <v>13</v>
      </c>
    </row>
    <row r="17269" spans="1:3" x14ac:dyDescent="0.3">
      <c r="A17269" s="425">
        <v>58909</v>
      </c>
      <c r="B17269" s="12">
        <v>103</v>
      </c>
      <c r="C17269" s="436">
        <v>0.8</v>
      </c>
    </row>
    <row r="17270" spans="1:3" x14ac:dyDescent="0.3">
      <c r="A17270" s="425">
        <v>58910</v>
      </c>
      <c r="B17270" s="12">
        <v>104</v>
      </c>
      <c r="C17270" s="436">
        <v>6.6000000000000005</v>
      </c>
    </row>
    <row r="17271" spans="1:3" x14ac:dyDescent="0.3">
      <c r="A17271" s="425">
        <v>58911</v>
      </c>
      <c r="B17271" s="12">
        <v>105</v>
      </c>
      <c r="C17271" s="436">
        <v>8.3999999999999986</v>
      </c>
    </row>
    <row r="17272" spans="1:3" x14ac:dyDescent="0.3">
      <c r="A17272" s="425">
        <v>58912</v>
      </c>
      <c r="B17272" s="12">
        <v>106</v>
      </c>
      <c r="C17272" s="436">
        <v>47.599999999999994</v>
      </c>
    </row>
    <row r="17273" spans="1:3" x14ac:dyDescent="0.3">
      <c r="A17273" s="425">
        <v>58913</v>
      </c>
      <c r="B17273" s="12">
        <v>107</v>
      </c>
      <c r="C17273" s="436">
        <v>0</v>
      </c>
    </row>
    <row r="17274" spans="1:3" x14ac:dyDescent="0.3">
      <c r="A17274" s="425">
        <v>58914</v>
      </c>
      <c r="B17274" s="12">
        <v>108</v>
      </c>
      <c r="C17274" s="436">
        <v>0</v>
      </c>
    </row>
    <row r="17275" spans="1:3" x14ac:dyDescent="0.3">
      <c r="A17275" s="425">
        <v>58915</v>
      </c>
      <c r="B17275" s="12">
        <v>109</v>
      </c>
      <c r="C17275" s="436">
        <v>7.6000000000000014</v>
      </c>
    </row>
    <row r="17276" spans="1:3" x14ac:dyDescent="0.3">
      <c r="A17276" s="425">
        <v>58916</v>
      </c>
      <c r="B17276" s="12">
        <v>110</v>
      </c>
      <c r="C17276" s="436">
        <v>5.6000000000000014</v>
      </c>
    </row>
    <row r="17277" spans="1:3" x14ac:dyDescent="0.3">
      <c r="A17277" s="425">
        <v>58917</v>
      </c>
      <c r="B17277" s="12">
        <v>111</v>
      </c>
      <c r="C17277" s="436">
        <v>0.4</v>
      </c>
    </row>
    <row r="17278" spans="1:3" x14ac:dyDescent="0.3">
      <c r="A17278" s="425">
        <v>58918</v>
      </c>
      <c r="B17278" s="12">
        <v>112</v>
      </c>
      <c r="C17278" s="436">
        <v>3.0000000000000004</v>
      </c>
    </row>
    <row r="17279" spans="1:3" x14ac:dyDescent="0.3">
      <c r="A17279" s="425">
        <v>58919</v>
      </c>
      <c r="B17279" s="12">
        <v>113</v>
      </c>
      <c r="C17279" s="436">
        <v>11.2</v>
      </c>
    </row>
    <row r="17280" spans="1:3" x14ac:dyDescent="0.3">
      <c r="A17280" s="425">
        <v>58920</v>
      </c>
      <c r="B17280" s="12">
        <v>114</v>
      </c>
      <c r="C17280" s="436">
        <v>0.2</v>
      </c>
    </row>
    <row r="17281" spans="1:3" x14ac:dyDescent="0.3">
      <c r="A17281" s="425">
        <v>58921</v>
      </c>
      <c r="B17281" s="12">
        <v>115</v>
      </c>
      <c r="C17281" s="436">
        <v>39.199999999999996</v>
      </c>
    </row>
    <row r="17282" spans="1:3" x14ac:dyDescent="0.3">
      <c r="A17282" s="425">
        <v>58922</v>
      </c>
      <c r="B17282" s="12">
        <v>116</v>
      </c>
      <c r="C17282" s="436">
        <v>65.2</v>
      </c>
    </row>
    <row r="17283" spans="1:3" x14ac:dyDescent="0.3">
      <c r="A17283" s="425">
        <v>58923</v>
      </c>
      <c r="B17283" s="12">
        <v>117</v>
      </c>
      <c r="C17283" s="436">
        <v>0</v>
      </c>
    </row>
    <row r="17284" spans="1:3" x14ac:dyDescent="0.3">
      <c r="A17284" s="425">
        <v>58924</v>
      </c>
      <c r="B17284" s="12">
        <v>118</v>
      </c>
      <c r="C17284" s="436">
        <v>3.2</v>
      </c>
    </row>
    <row r="17285" spans="1:3" x14ac:dyDescent="0.3">
      <c r="A17285" s="425">
        <v>58925</v>
      </c>
      <c r="B17285" s="12">
        <v>119</v>
      </c>
      <c r="C17285" s="436">
        <v>0</v>
      </c>
    </row>
    <row r="17286" spans="1:3" x14ac:dyDescent="0.3">
      <c r="A17286" s="425">
        <v>58926</v>
      </c>
      <c r="B17286" s="12">
        <v>120</v>
      </c>
      <c r="C17286" s="436">
        <v>1.5999999999999999</v>
      </c>
    </row>
    <row r="17287" spans="1:3" x14ac:dyDescent="0.3">
      <c r="A17287" s="425">
        <v>58927</v>
      </c>
      <c r="B17287" s="12">
        <v>121</v>
      </c>
      <c r="C17287" s="436">
        <v>0</v>
      </c>
    </row>
    <row r="17288" spans="1:3" x14ac:dyDescent="0.3">
      <c r="A17288" s="425">
        <v>58928</v>
      </c>
      <c r="B17288" s="12">
        <v>122</v>
      </c>
      <c r="C17288" s="436">
        <v>29.8</v>
      </c>
    </row>
    <row r="17289" spans="1:3" x14ac:dyDescent="0.3">
      <c r="A17289" s="425">
        <v>58929</v>
      </c>
      <c r="B17289" s="12">
        <v>123</v>
      </c>
      <c r="C17289" s="436">
        <v>11.999999999999996</v>
      </c>
    </row>
    <row r="17290" spans="1:3" x14ac:dyDescent="0.3">
      <c r="A17290" s="425">
        <v>58930</v>
      </c>
      <c r="B17290" s="12">
        <v>124</v>
      </c>
      <c r="C17290" s="436">
        <v>0.2</v>
      </c>
    </row>
    <row r="17291" spans="1:3" x14ac:dyDescent="0.3">
      <c r="A17291" s="425">
        <v>58931</v>
      </c>
      <c r="B17291" s="12">
        <v>125</v>
      </c>
      <c r="C17291" s="436">
        <v>0</v>
      </c>
    </row>
    <row r="17292" spans="1:3" x14ac:dyDescent="0.3">
      <c r="A17292" s="425">
        <v>58932</v>
      </c>
      <c r="B17292" s="12">
        <v>126</v>
      </c>
      <c r="C17292" s="436">
        <v>0</v>
      </c>
    </row>
    <row r="17293" spans="1:3" x14ac:dyDescent="0.3">
      <c r="A17293" s="425">
        <v>58933</v>
      </c>
      <c r="B17293" s="12">
        <v>127</v>
      </c>
      <c r="C17293" s="436">
        <v>43.074782608695656</v>
      </c>
    </row>
    <row r="17294" spans="1:3" x14ac:dyDescent="0.3">
      <c r="A17294" s="425">
        <v>58934</v>
      </c>
      <c r="B17294" s="12">
        <v>128</v>
      </c>
      <c r="C17294" s="436">
        <v>100.352</v>
      </c>
    </row>
    <row r="17295" spans="1:3" x14ac:dyDescent="0.3">
      <c r="A17295" s="425">
        <v>58935</v>
      </c>
      <c r="B17295" s="12">
        <v>129</v>
      </c>
      <c r="C17295" s="436">
        <v>0</v>
      </c>
    </row>
    <row r="17296" spans="1:3" x14ac:dyDescent="0.3">
      <c r="A17296" s="425">
        <v>58936</v>
      </c>
      <c r="B17296" s="12">
        <v>130</v>
      </c>
      <c r="C17296" s="436">
        <v>26.46</v>
      </c>
    </row>
    <row r="17297" spans="1:3" x14ac:dyDescent="0.3">
      <c r="A17297" s="425">
        <v>58937</v>
      </c>
      <c r="B17297" s="12">
        <v>131</v>
      </c>
      <c r="C17297" s="436">
        <v>0</v>
      </c>
    </row>
    <row r="17298" spans="1:3" x14ac:dyDescent="0.3">
      <c r="A17298" s="425">
        <v>58938</v>
      </c>
      <c r="B17298" s="12">
        <v>132</v>
      </c>
      <c r="C17298" s="436">
        <v>11.76</v>
      </c>
    </row>
    <row r="17299" spans="1:3" x14ac:dyDescent="0.3">
      <c r="A17299" s="425">
        <v>58939</v>
      </c>
      <c r="B17299" s="12">
        <v>133</v>
      </c>
      <c r="C17299" s="436">
        <v>0</v>
      </c>
    </row>
    <row r="17300" spans="1:3" x14ac:dyDescent="0.3">
      <c r="A17300" s="425">
        <v>58940</v>
      </c>
      <c r="B17300" s="12">
        <v>134</v>
      </c>
      <c r="C17300" s="436">
        <v>0</v>
      </c>
    </row>
    <row r="17301" spans="1:3" x14ac:dyDescent="0.3">
      <c r="A17301" s="425">
        <v>58941</v>
      </c>
      <c r="B17301" s="12">
        <v>135</v>
      </c>
      <c r="C17301" s="436">
        <v>29.89</v>
      </c>
    </row>
    <row r="17302" spans="1:3" x14ac:dyDescent="0.3">
      <c r="A17302" s="425">
        <v>58942</v>
      </c>
      <c r="B17302" s="12">
        <v>136</v>
      </c>
      <c r="C17302" s="436">
        <v>15.68</v>
      </c>
    </row>
    <row r="17303" spans="1:3" x14ac:dyDescent="0.3">
      <c r="A17303" s="425">
        <v>58943</v>
      </c>
      <c r="B17303" s="12">
        <v>137</v>
      </c>
      <c r="C17303" s="436">
        <v>0</v>
      </c>
    </row>
    <row r="17304" spans="1:3" x14ac:dyDescent="0.3">
      <c r="A17304" s="425">
        <v>58944</v>
      </c>
      <c r="B17304" s="12">
        <v>138</v>
      </c>
      <c r="C17304" s="436">
        <v>13.72</v>
      </c>
    </row>
    <row r="17305" spans="1:3" x14ac:dyDescent="0.3">
      <c r="A17305" s="425">
        <v>58945</v>
      </c>
      <c r="B17305" s="12">
        <v>139</v>
      </c>
      <c r="C17305" s="436">
        <v>0</v>
      </c>
    </row>
    <row r="17306" spans="1:3" x14ac:dyDescent="0.3">
      <c r="A17306" s="425">
        <v>58946</v>
      </c>
      <c r="B17306" s="12">
        <v>140</v>
      </c>
      <c r="C17306" s="436">
        <v>0</v>
      </c>
    </row>
    <row r="17307" spans="1:3" x14ac:dyDescent="0.3">
      <c r="A17307" s="425">
        <v>58947</v>
      </c>
      <c r="B17307" s="12">
        <v>141</v>
      </c>
      <c r="C17307" s="436">
        <v>3.92</v>
      </c>
    </row>
    <row r="17308" spans="1:3" x14ac:dyDescent="0.3">
      <c r="A17308" s="425">
        <v>58948</v>
      </c>
      <c r="B17308" s="12">
        <v>142</v>
      </c>
      <c r="C17308" s="436">
        <v>52.92</v>
      </c>
    </row>
    <row r="17309" spans="1:3" x14ac:dyDescent="0.3">
      <c r="A17309" s="425">
        <v>58949</v>
      </c>
      <c r="B17309" s="12">
        <v>143</v>
      </c>
      <c r="C17309" s="436">
        <v>0</v>
      </c>
    </row>
    <row r="17310" spans="1:3" x14ac:dyDescent="0.3">
      <c r="A17310" s="425">
        <v>58950</v>
      </c>
      <c r="B17310" s="12">
        <v>144</v>
      </c>
      <c r="C17310" s="436">
        <v>5.39</v>
      </c>
    </row>
    <row r="17311" spans="1:3" x14ac:dyDescent="0.3">
      <c r="A17311" s="425">
        <v>58951</v>
      </c>
      <c r="B17311" s="12">
        <v>145</v>
      </c>
      <c r="C17311" s="436">
        <v>0</v>
      </c>
    </row>
    <row r="17312" spans="1:3" x14ac:dyDescent="0.3">
      <c r="A17312" s="425">
        <v>58952</v>
      </c>
      <c r="B17312" s="12">
        <v>146</v>
      </c>
      <c r="C17312" s="436">
        <v>1.5680000000000001</v>
      </c>
    </row>
    <row r="17313" spans="1:3" x14ac:dyDescent="0.3">
      <c r="A17313" s="425">
        <v>58953</v>
      </c>
      <c r="B17313" s="12">
        <v>147</v>
      </c>
      <c r="C17313" s="436">
        <v>5.194</v>
      </c>
    </row>
    <row r="17314" spans="1:3" x14ac:dyDescent="0.3">
      <c r="A17314" s="425">
        <v>58954</v>
      </c>
      <c r="B17314" s="12">
        <v>148</v>
      </c>
      <c r="C17314" s="436">
        <v>3.1360000000000001</v>
      </c>
    </row>
    <row r="17315" spans="1:3" x14ac:dyDescent="0.3">
      <c r="A17315" s="425">
        <v>58955</v>
      </c>
      <c r="B17315" s="12">
        <v>149</v>
      </c>
      <c r="C17315" s="436">
        <v>14.7</v>
      </c>
    </row>
    <row r="17316" spans="1:3" x14ac:dyDescent="0.3">
      <c r="A17316" s="425">
        <v>58956</v>
      </c>
      <c r="B17316" s="12">
        <v>150</v>
      </c>
      <c r="C17316" s="436">
        <v>0</v>
      </c>
    </row>
    <row r="17317" spans="1:3" x14ac:dyDescent="0.3">
      <c r="A17317" s="425">
        <v>58957</v>
      </c>
      <c r="B17317" s="12">
        <v>151</v>
      </c>
      <c r="C17317" s="436">
        <v>0</v>
      </c>
    </row>
    <row r="17318" spans="1:3" x14ac:dyDescent="0.3">
      <c r="A17318" s="425">
        <v>58958</v>
      </c>
      <c r="B17318" s="12">
        <v>152</v>
      </c>
      <c r="C17318" s="436">
        <v>16.66</v>
      </c>
    </row>
    <row r="17319" spans="1:3" x14ac:dyDescent="0.3">
      <c r="A17319" s="425">
        <v>58959</v>
      </c>
      <c r="B17319" s="12">
        <v>153</v>
      </c>
      <c r="C17319" s="436">
        <v>2.4500000000000002</v>
      </c>
    </row>
    <row r="17320" spans="1:3" x14ac:dyDescent="0.3">
      <c r="A17320" s="425">
        <v>58960</v>
      </c>
      <c r="B17320" s="12">
        <v>154</v>
      </c>
      <c r="C17320" s="436">
        <v>5.194</v>
      </c>
    </row>
    <row r="17321" spans="1:3" x14ac:dyDescent="0.3">
      <c r="A17321" s="425">
        <v>58961</v>
      </c>
      <c r="B17321" s="12">
        <v>155</v>
      </c>
      <c r="C17321" s="436">
        <v>0</v>
      </c>
    </row>
    <row r="17322" spans="1:3" x14ac:dyDescent="0.3">
      <c r="A17322" s="425">
        <v>58962</v>
      </c>
      <c r="B17322" s="12">
        <v>156</v>
      </c>
      <c r="C17322" s="436">
        <v>0</v>
      </c>
    </row>
    <row r="17323" spans="1:3" x14ac:dyDescent="0.3">
      <c r="A17323" s="425">
        <v>58963</v>
      </c>
      <c r="B17323" s="12">
        <v>157</v>
      </c>
      <c r="C17323" s="436">
        <v>3.1360000000000001</v>
      </c>
    </row>
    <row r="17324" spans="1:3" x14ac:dyDescent="0.3">
      <c r="A17324" s="425">
        <v>58964</v>
      </c>
      <c r="B17324" s="12">
        <v>158</v>
      </c>
      <c r="C17324" s="436">
        <v>32.83</v>
      </c>
    </row>
    <row r="17325" spans="1:3" x14ac:dyDescent="0.3">
      <c r="A17325" s="425">
        <v>58965</v>
      </c>
      <c r="B17325" s="12">
        <v>159</v>
      </c>
      <c r="C17325" s="436">
        <v>0</v>
      </c>
    </row>
    <row r="17326" spans="1:3" x14ac:dyDescent="0.3">
      <c r="A17326" s="425">
        <v>58966</v>
      </c>
      <c r="B17326" s="12">
        <v>160</v>
      </c>
      <c r="C17326" s="436">
        <v>7.35</v>
      </c>
    </row>
    <row r="17327" spans="1:3" x14ac:dyDescent="0.3">
      <c r="A17327" s="425">
        <v>58967</v>
      </c>
      <c r="B17327" s="12">
        <v>161</v>
      </c>
      <c r="C17327" s="436">
        <v>0</v>
      </c>
    </row>
    <row r="17328" spans="1:3" x14ac:dyDescent="0.3">
      <c r="A17328" s="425">
        <v>58968</v>
      </c>
      <c r="B17328" s="12">
        <v>162</v>
      </c>
      <c r="C17328" s="436">
        <v>17.738</v>
      </c>
    </row>
    <row r="17329" spans="1:3" x14ac:dyDescent="0.3">
      <c r="A17329" s="425">
        <v>58969</v>
      </c>
      <c r="B17329" s="12">
        <v>163</v>
      </c>
      <c r="C17329" s="436">
        <v>0</v>
      </c>
    </row>
    <row r="17330" spans="1:3" x14ac:dyDescent="0.3">
      <c r="A17330" s="425">
        <v>58970</v>
      </c>
      <c r="B17330" s="12">
        <v>164</v>
      </c>
      <c r="C17330" s="436">
        <v>15.739534883720927</v>
      </c>
    </row>
    <row r="17331" spans="1:3" x14ac:dyDescent="0.3">
      <c r="A17331" s="425">
        <v>58971</v>
      </c>
      <c r="B17331" s="12">
        <v>165</v>
      </c>
      <c r="C17331" s="436">
        <v>15.400000000000002</v>
      </c>
    </row>
    <row r="17332" spans="1:3" x14ac:dyDescent="0.3">
      <c r="A17332" s="425">
        <v>58972</v>
      </c>
      <c r="B17332" s="12">
        <v>166</v>
      </c>
      <c r="C17332" s="436">
        <v>5.0000000000000018</v>
      </c>
    </row>
    <row r="17333" spans="1:3" x14ac:dyDescent="0.3">
      <c r="A17333" s="425">
        <v>58973</v>
      </c>
      <c r="B17333" s="12">
        <v>167</v>
      </c>
      <c r="C17333" s="436">
        <v>0.2</v>
      </c>
    </row>
    <row r="17334" spans="1:3" x14ac:dyDescent="0.3">
      <c r="A17334" s="425">
        <v>58974</v>
      </c>
      <c r="B17334" s="12">
        <v>168</v>
      </c>
      <c r="C17334" s="436">
        <v>25.599999999999998</v>
      </c>
    </row>
    <row r="17335" spans="1:3" x14ac:dyDescent="0.3">
      <c r="A17335" s="425">
        <v>58975</v>
      </c>
      <c r="B17335" s="12">
        <v>169</v>
      </c>
      <c r="C17335" s="436">
        <v>4.0000000000000009</v>
      </c>
    </row>
    <row r="17336" spans="1:3" x14ac:dyDescent="0.3">
      <c r="A17336" s="425">
        <v>58976</v>
      </c>
      <c r="B17336" s="12">
        <v>170</v>
      </c>
      <c r="C17336" s="436">
        <v>0.8</v>
      </c>
    </row>
    <row r="17337" spans="1:3" x14ac:dyDescent="0.3">
      <c r="A17337" s="425">
        <v>58977</v>
      </c>
      <c r="B17337" s="12">
        <v>171</v>
      </c>
      <c r="C17337" s="436">
        <v>2.4000000000000004</v>
      </c>
    </row>
    <row r="17338" spans="1:3" x14ac:dyDescent="0.3">
      <c r="A17338" s="425">
        <v>58978</v>
      </c>
      <c r="B17338" s="12">
        <v>172</v>
      </c>
      <c r="C17338" s="436">
        <v>10.599999999999998</v>
      </c>
    </row>
    <row r="17339" spans="1:3" x14ac:dyDescent="0.3">
      <c r="A17339" s="425">
        <v>58979</v>
      </c>
      <c r="B17339" s="12">
        <v>173</v>
      </c>
      <c r="C17339" s="436">
        <v>1.4</v>
      </c>
    </row>
    <row r="17340" spans="1:3" x14ac:dyDescent="0.3">
      <c r="A17340" s="425">
        <v>58980</v>
      </c>
      <c r="B17340" s="12">
        <v>174</v>
      </c>
      <c r="C17340" s="436">
        <v>0</v>
      </c>
    </row>
    <row r="17341" spans="1:3" x14ac:dyDescent="0.3">
      <c r="A17341" s="425">
        <v>58981</v>
      </c>
      <c r="B17341" s="12">
        <v>175</v>
      </c>
      <c r="C17341" s="436">
        <v>2.2000000000000002</v>
      </c>
    </row>
    <row r="17342" spans="1:3" x14ac:dyDescent="0.3">
      <c r="A17342" s="425">
        <v>58982</v>
      </c>
      <c r="B17342" s="12">
        <v>176</v>
      </c>
      <c r="C17342" s="436">
        <v>8.1999999999999993</v>
      </c>
    </row>
    <row r="17343" spans="1:3" x14ac:dyDescent="0.3">
      <c r="A17343" s="425">
        <v>58983</v>
      </c>
      <c r="B17343" s="12">
        <v>177</v>
      </c>
      <c r="C17343" s="436">
        <v>6.400000000000003</v>
      </c>
    </row>
    <row r="17344" spans="1:3" x14ac:dyDescent="0.3">
      <c r="A17344" s="425">
        <v>58984</v>
      </c>
      <c r="B17344" s="12">
        <v>178</v>
      </c>
      <c r="C17344" s="436">
        <v>0</v>
      </c>
    </row>
    <row r="17345" spans="1:3" x14ac:dyDescent="0.3">
      <c r="A17345" s="425">
        <v>58985</v>
      </c>
      <c r="B17345" s="12">
        <v>179</v>
      </c>
      <c r="C17345" s="436">
        <v>0.8</v>
      </c>
    </row>
    <row r="17346" spans="1:3" x14ac:dyDescent="0.3">
      <c r="A17346" s="425">
        <v>58986</v>
      </c>
      <c r="B17346" s="12">
        <v>180</v>
      </c>
      <c r="C17346" s="436">
        <v>0.2</v>
      </c>
    </row>
    <row r="17347" spans="1:3" x14ac:dyDescent="0.3">
      <c r="A17347" s="425">
        <v>58987</v>
      </c>
      <c r="B17347" s="12">
        <v>181</v>
      </c>
      <c r="C17347" s="436">
        <v>22</v>
      </c>
    </row>
    <row r="17348" spans="1:3" x14ac:dyDescent="0.3">
      <c r="A17348" s="425">
        <v>58988</v>
      </c>
      <c r="B17348" s="12">
        <v>182</v>
      </c>
      <c r="C17348" s="436">
        <v>0.2</v>
      </c>
    </row>
    <row r="17349" spans="1:3" x14ac:dyDescent="0.3">
      <c r="A17349" s="425">
        <v>58989</v>
      </c>
      <c r="B17349" s="12">
        <v>183</v>
      </c>
      <c r="C17349" s="436">
        <v>38.400000000000006</v>
      </c>
    </row>
    <row r="17350" spans="1:3" x14ac:dyDescent="0.3">
      <c r="A17350" s="425">
        <v>58990</v>
      </c>
      <c r="B17350" s="12">
        <v>184</v>
      </c>
      <c r="C17350" s="436">
        <v>55.2</v>
      </c>
    </row>
    <row r="17351" spans="1:3" x14ac:dyDescent="0.3">
      <c r="A17351" s="425">
        <v>58991</v>
      </c>
      <c r="B17351" s="12">
        <v>185</v>
      </c>
      <c r="C17351" s="436">
        <v>0.60000000000000009</v>
      </c>
    </row>
    <row r="17352" spans="1:3" x14ac:dyDescent="0.3">
      <c r="A17352" s="425">
        <v>58992</v>
      </c>
      <c r="B17352" s="12">
        <v>186</v>
      </c>
      <c r="C17352" s="436">
        <v>3.0000000000000004</v>
      </c>
    </row>
    <row r="17353" spans="1:3" x14ac:dyDescent="0.3">
      <c r="A17353" s="425">
        <v>58993</v>
      </c>
      <c r="B17353" s="12">
        <v>187</v>
      </c>
      <c r="C17353" s="436">
        <v>3.2000000000000011</v>
      </c>
    </row>
    <row r="17354" spans="1:3" x14ac:dyDescent="0.3">
      <c r="A17354" s="425">
        <v>58994</v>
      </c>
      <c r="B17354" s="12">
        <v>188</v>
      </c>
      <c r="C17354" s="436">
        <v>1.6</v>
      </c>
    </row>
    <row r="17355" spans="1:3" x14ac:dyDescent="0.3">
      <c r="A17355" s="425">
        <v>58995</v>
      </c>
      <c r="B17355" s="12">
        <v>189</v>
      </c>
      <c r="C17355" s="436">
        <v>23</v>
      </c>
    </row>
    <row r="17356" spans="1:3" x14ac:dyDescent="0.3">
      <c r="A17356" s="425">
        <v>58996</v>
      </c>
      <c r="B17356" s="12">
        <v>190</v>
      </c>
      <c r="C17356" s="436">
        <v>8.2000000000000011</v>
      </c>
    </row>
    <row r="17357" spans="1:3" x14ac:dyDescent="0.3">
      <c r="A17357" s="425">
        <v>58997</v>
      </c>
      <c r="B17357" s="12">
        <v>191</v>
      </c>
      <c r="C17357" s="436">
        <v>6.2000000000000028</v>
      </c>
    </row>
    <row r="17358" spans="1:3" x14ac:dyDescent="0.3">
      <c r="A17358" s="425">
        <v>58998</v>
      </c>
      <c r="B17358" s="12">
        <v>192</v>
      </c>
      <c r="C17358" s="436">
        <v>3.2000000000000006</v>
      </c>
    </row>
    <row r="17359" spans="1:3" x14ac:dyDescent="0.3">
      <c r="A17359" s="425">
        <v>58999</v>
      </c>
      <c r="B17359" s="12">
        <v>193</v>
      </c>
      <c r="C17359" s="436">
        <v>9.5999999999999979</v>
      </c>
    </row>
    <row r="17360" spans="1:3" x14ac:dyDescent="0.3">
      <c r="A17360" s="425">
        <v>59000</v>
      </c>
      <c r="B17360" s="12">
        <v>194</v>
      </c>
      <c r="C17360" s="436">
        <v>26.599999999999991</v>
      </c>
    </row>
    <row r="17361" spans="1:3" x14ac:dyDescent="0.3">
      <c r="A17361" s="425">
        <v>59001</v>
      </c>
      <c r="B17361" s="12">
        <v>195</v>
      </c>
      <c r="C17361" s="436">
        <v>16.199999999999992</v>
      </c>
    </row>
    <row r="17362" spans="1:3" x14ac:dyDescent="0.3">
      <c r="A17362" s="425">
        <v>59002</v>
      </c>
      <c r="B17362" s="12">
        <v>196</v>
      </c>
      <c r="C17362" s="436">
        <v>4</v>
      </c>
    </row>
    <row r="17363" spans="1:3" x14ac:dyDescent="0.3">
      <c r="A17363" s="425">
        <v>59003</v>
      </c>
      <c r="B17363" s="12">
        <v>197</v>
      </c>
      <c r="C17363" s="436">
        <v>6.2000000000000028</v>
      </c>
    </row>
    <row r="17364" spans="1:3" x14ac:dyDescent="0.3">
      <c r="A17364" s="425">
        <v>59004</v>
      </c>
      <c r="B17364" s="12">
        <v>198</v>
      </c>
      <c r="C17364" s="436">
        <v>0</v>
      </c>
    </row>
    <row r="17365" spans="1:3" x14ac:dyDescent="0.3">
      <c r="A17365" s="425">
        <v>59005</v>
      </c>
      <c r="B17365" s="12">
        <v>199</v>
      </c>
      <c r="C17365" s="436">
        <v>0.4</v>
      </c>
    </row>
    <row r="17366" spans="1:3" x14ac:dyDescent="0.3">
      <c r="A17366" s="425">
        <v>59006</v>
      </c>
      <c r="B17366" s="12">
        <v>200</v>
      </c>
      <c r="C17366" s="436">
        <v>23.4</v>
      </c>
    </row>
    <row r="17367" spans="1:3" x14ac:dyDescent="0.3">
      <c r="A17367" s="425">
        <v>59007</v>
      </c>
      <c r="B17367" s="12">
        <v>201</v>
      </c>
      <c r="C17367" s="436">
        <v>46.400000000000013</v>
      </c>
    </row>
    <row r="17368" spans="1:3" x14ac:dyDescent="0.3">
      <c r="A17368" s="425">
        <v>59008</v>
      </c>
      <c r="B17368" s="12">
        <v>202</v>
      </c>
      <c r="C17368" s="436">
        <v>0</v>
      </c>
    </row>
    <row r="17369" spans="1:3" x14ac:dyDescent="0.3">
      <c r="A17369" s="425">
        <v>59009</v>
      </c>
      <c r="B17369" s="12">
        <v>203</v>
      </c>
      <c r="C17369" s="436">
        <v>0.8</v>
      </c>
    </row>
    <row r="17370" spans="1:3" x14ac:dyDescent="0.3">
      <c r="A17370" s="425">
        <v>59010</v>
      </c>
      <c r="B17370" s="12">
        <v>204</v>
      </c>
      <c r="C17370" s="436">
        <v>0</v>
      </c>
    </row>
    <row r="17371" spans="1:3" x14ac:dyDescent="0.3">
      <c r="A17371" s="425">
        <v>59011</v>
      </c>
      <c r="B17371" s="12">
        <v>205</v>
      </c>
      <c r="C17371" s="436">
        <v>0</v>
      </c>
    </row>
    <row r="17372" spans="1:3" x14ac:dyDescent="0.3">
      <c r="A17372" s="425">
        <v>59012</v>
      </c>
      <c r="B17372" s="12">
        <v>206</v>
      </c>
      <c r="C17372" s="436">
        <v>72.800000000000026</v>
      </c>
    </row>
    <row r="17373" spans="1:3" x14ac:dyDescent="0.3">
      <c r="A17373" s="425">
        <v>59013</v>
      </c>
      <c r="B17373" s="12">
        <v>207</v>
      </c>
      <c r="C17373" s="436">
        <v>0.60000000000000009</v>
      </c>
    </row>
    <row r="17374" spans="1:3" x14ac:dyDescent="0.3">
      <c r="A17374" s="425">
        <v>59014</v>
      </c>
      <c r="B17374" s="12">
        <v>208</v>
      </c>
      <c r="C17374" s="436">
        <v>0</v>
      </c>
    </row>
    <row r="17375" spans="1:3" x14ac:dyDescent="0.3">
      <c r="A17375" s="425">
        <v>59015</v>
      </c>
      <c r="B17375" s="12">
        <v>209</v>
      </c>
      <c r="C17375" s="436">
        <v>0</v>
      </c>
    </row>
    <row r="17376" spans="1:3" x14ac:dyDescent="0.3">
      <c r="A17376" s="425">
        <v>59016</v>
      </c>
      <c r="B17376" s="12">
        <v>210</v>
      </c>
      <c r="C17376" s="436">
        <v>1.8</v>
      </c>
    </row>
    <row r="17377" spans="1:3" x14ac:dyDescent="0.3">
      <c r="A17377" s="425">
        <v>59017</v>
      </c>
      <c r="B17377" s="12">
        <v>211</v>
      </c>
      <c r="C17377" s="436">
        <v>8</v>
      </c>
    </row>
    <row r="17378" spans="1:3" x14ac:dyDescent="0.3">
      <c r="A17378" s="425">
        <v>59018</v>
      </c>
      <c r="B17378" s="12">
        <v>212</v>
      </c>
      <c r="C17378" s="436">
        <v>1</v>
      </c>
    </row>
    <row r="17379" spans="1:3" x14ac:dyDescent="0.3">
      <c r="A17379" s="425">
        <v>59019</v>
      </c>
      <c r="B17379" s="12">
        <v>213</v>
      </c>
      <c r="C17379" s="436">
        <v>5.4</v>
      </c>
    </row>
    <row r="17380" spans="1:3" x14ac:dyDescent="0.3">
      <c r="A17380" s="425">
        <v>59020</v>
      </c>
      <c r="B17380" s="12">
        <v>214</v>
      </c>
      <c r="C17380" s="436">
        <v>2.8</v>
      </c>
    </row>
    <row r="17381" spans="1:3" x14ac:dyDescent="0.3">
      <c r="A17381" s="425">
        <v>59021</v>
      </c>
      <c r="B17381" s="12">
        <v>215</v>
      </c>
      <c r="C17381" s="436">
        <v>12.4</v>
      </c>
    </row>
    <row r="17382" spans="1:3" x14ac:dyDescent="0.3">
      <c r="A17382" s="425">
        <v>59022</v>
      </c>
      <c r="B17382" s="12">
        <v>216</v>
      </c>
      <c r="C17382" s="436">
        <v>14.599999999999998</v>
      </c>
    </row>
    <row r="17383" spans="1:3" x14ac:dyDescent="0.3">
      <c r="A17383" s="425">
        <v>59023</v>
      </c>
      <c r="B17383" s="12">
        <v>217</v>
      </c>
      <c r="C17383" s="436">
        <v>0.2</v>
      </c>
    </row>
    <row r="17384" spans="1:3" x14ac:dyDescent="0.3">
      <c r="A17384" s="425">
        <v>59024</v>
      </c>
      <c r="B17384" s="12">
        <v>218</v>
      </c>
      <c r="C17384" s="436">
        <v>0.8</v>
      </c>
    </row>
    <row r="17385" spans="1:3" x14ac:dyDescent="0.3">
      <c r="A17385" s="425">
        <v>59025</v>
      </c>
      <c r="B17385" s="12">
        <v>219</v>
      </c>
      <c r="C17385" s="436">
        <v>0</v>
      </c>
    </row>
    <row r="17386" spans="1:3" x14ac:dyDescent="0.3">
      <c r="A17386" s="425">
        <v>59026</v>
      </c>
      <c r="B17386" s="12">
        <v>220</v>
      </c>
      <c r="C17386" s="436">
        <v>0.2</v>
      </c>
    </row>
    <row r="17387" spans="1:3" x14ac:dyDescent="0.3">
      <c r="A17387" s="425">
        <v>59027</v>
      </c>
      <c r="B17387" s="12">
        <v>221</v>
      </c>
      <c r="C17387" s="436">
        <v>0</v>
      </c>
    </row>
    <row r="17388" spans="1:3" x14ac:dyDescent="0.3">
      <c r="A17388" s="425">
        <v>59028</v>
      </c>
      <c r="B17388" s="12">
        <v>222</v>
      </c>
      <c r="C17388" s="436">
        <v>0</v>
      </c>
    </row>
    <row r="17389" spans="1:3" x14ac:dyDescent="0.3">
      <c r="A17389" s="425">
        <v>59029</v>
      </c>
      <c r="B17389" s="12">
        <v>223</v>
      </c>
      <c r="C17389" s="436">
        <v>0.8</v>
      </c>
    </row>
    <row r="17390" spans="1:3" x14ac:dyDescent="0.3">
      <c r="A17390" s="425">
        <v>59030</v>
      </c>
      <c r="B17390" s="12">
        <v>224</v>
      </c>
      <c r="C17390" s="436">
        <v>0.2</v>
      </c>
    </row>
    <row r="17391" spans="1:3" x14ac:dyDescent="0.3">
      <c r="A17391" s="425">
        <v>59031</v>
      </c>
      <c r="B17391" s="12">
        <v>225</v>
      </c>
      <c r="C17391" s="436">
        <v>0</v>
      </c>
    </row>
    <row r="17392" spans="1:3" x14ac:dyDescent="0.3">
      <c r="A17392" s="425">
        <v>59032</v>
      </c>
      <c r="B17392" s="12">
        <v>226</v>
      </c>
      <c r="C17392" s="436">
        <v>0</v>
      </c>
    </row>
    <row r="17393" spans="1:3" x14ac:dyDescent="0.3">
      <c r="A17393" s="425">
        <v>59033</v>
      </c>
      <c r="B17393" s="12">
        <v>227</v>
      </c>
      <c r="C17393" s="436">
        <v>0</v>
      </c>
    </row>
    <row r="17394" spans="1:3" x14ac:dyDescent="0.3">
      <c r="A17394" s="425">
        <v>59034</v>
      </c>
      <c r="B17394" s="12">
        <v>228</v>
      </c>
      <c r="C17394" s="436">
        <v>3.4000000000000008</v>
      </c>
    </row>
    <row r="17395" spans="1:3" x14ac:dyDescent="0.3">
      <c r="A17395" s="425">
        <v>59035</v>
      </c>
      <c r="B17395" s="12">
        <v>229</v>
      </c>
      <c r="C17395" s="436">
        <v>0</v>
      </c>
    </row>
    <row r="17396" spans="1:3" x14ac:dyDescent="0.3">
      <c r="A17396" s="425">
        <v>59036</v>
      </c>
      <c r="B17396" s="12">
        <v>230</v>
      </c>
      <c r="C17396" s="436">
        <v>0</v>
      </c>
    </row>
    <row r="17397" spans="1:3" x14ac:dyDescent="0.3">
      <c r="A17397" s="425">
        <v>59037</v>
      </c>
      <c r="B17397" s="12">
        <v>231</v>
      </c>
      <c r="C17397" s="436">
        <v>0</v>
      </c>
    </row>
    <row r="17398" spans="1:3" x14ac:dyDescent="0.3">
      <c r="A17398" s="425">
        <v>59038</v>
      </c>
      <c r="B17398" s="12">
        <v>232</v>
      </c>
      <c r="C17398" s="436">
        <v>0</v>
      </c>
    </row>
    <row r="17399" spans="1:3" x14ac:dyDescent="0.3">
      <c r="A17399" s="425">
        <v>59039</v>
      </c>
      <c r="B17399" s="12">
        <v>233</v>
      </c>
      <c r="C17399" s="436">
        <v>0</v>
      </c>
    </row>
    <row r="17400" spans="1:3" x14ac:dyDescent="0.3">
      <c r="A17400" s="425">
        <v>59040</v>
      </c>
      <c r="B17400" s="12">
        <v>234</v>
      </c>
      <c r="C17400" s="436">
        <v>0.60000000000000009</v>
      </c>
    </row>
    <row r="17401" spans="1:3" x14ac:dyDescent="0.3">
      <c r="A17401" s="425">
        <v>59041</v>
      </c>
      <c r="B17401" s="12">
        <v>235</v>
      </c>
      <c r="C17401" s="436">
        <v>1.2</v>
      </c>
    </row>
    <row r="17402" spans="1:3" x14ac:dyDescent="0.3">
      <c r="A17402" s="425">
        <v>59042</v>
      </c>
      <c r="B17402" s="12">
        <v>236</v>
      </c>
      <c r="C17402" s="436">
        <v>0</v>
      </c>
    </row>
    <row r="17403" spans="1:3" x14ac:dyDescent="0.3">
      <c r="A17403" s="425">
        <v>59043</v>
      </c>
      <c r="B17403" s="12">
        <v>237</v>
      </c>
      <c r="C17403" s="436">
        <v>11.8</v>
      </c>
    </row>
    <row r="17404" spans="1:3" x14ac:dyDescent="0.3">
      <c r="A17404" s="425">
        <v>59044</v>
      </c>
      <c r="B17404" s="12">
        <v>238</v>
      </c>
      <c r="C17404" s="436">
        <v>25.999999999999986</v>
      </c>
    </row>
    <row r="17405" spans="1:3" x14ac:dyDescent="0.3">
      <c r="A17405" s="425">
        <v>59045</v>
      </c>
      <c r="B17405" s="12">
        <v>239</v>
      </c>
      <c r="C17405" s="436">
        <v>0</v>
      </c>
    </row>
    <row r="17406" spans="1:3" x14ac:dyDescent="0.3">
      <c r="A17406" s="425">
        <v>59046</v>
      </c>
      <c r="B17406" s="12">
        <v>240</v>
      </c>
      <c r="C17406" s="436">
        <v>1</v>
      </c>
    </row>
    <row r="17407" spans="1:3" x14ac:dyDescent="0.3">
      <c r="A17407" s="425">
        <v>59047</v>
      </c>
      <c r="B17407" s="12">
        <v>241</v>
      </c>
      <c r="C17407" s="436">
        <v>0</v>
      </c>
    </row>
    <row r="17408" spans="1:3" x14ac:dyDescent="0.3">
      <c r="A17408" s="425">
        <v>59048</v>
      </c>
      <c r="B17408" s="12">
        <v>242</v>
      </c>
      <c r="C17408" s="436">
        <v>1.2</v>
      </c>
    </row>
    <row r="17409" spans="1:3" x14ac:dyDescent="0.3">
      <c r="A17409" s="425">
        <v>59049</v>
      </c>
      <c r="B17409" s="12">
        <v>243</v>
      </c>
      <c r="C17409" s="436">
        <v>30.199999999999996</v>
      </c>
    </row>
    <row r="17410" spans="1:3" x14ac:dyDescent="0.3">
      <c r="A17410" s="425">
        <v>59050</v>
      </c>
      <c r="B17410" s="12">
        <v>244</v>
      </c>
      <c r="C17410" s="436">
        <v>42.6</v>
      </c>
    </row>
    <row r="17411" spans="1:3" x14ac:dyDescent="0.3">
      <c r="A17411" s="425">
        <v>59051</v>
      </c>
      <c r="B17411" s="12">
        <v>245</v>
      </c>
      <c r="C17411" s="436">
        <v>5.4</v>
      </c>
    </row>
    <row r="17412" spans="1:3" x14ac:dyDescent="0.3">
      <c r="A17412" s="425">
        <v>59052</v>
      </c>
      <c r="B17412" s="12">
        <v>246</v>
      </c>
      <c r="C17412" s="436">
        <v>0.2</v>
      </c>
    </row>
    <row r="17413" spans="1:3" x14ac:dyDescent="0.3">
      <c r="A17413" s="425">
        <v>59053</v>
      </c>
      <c r="B17413" s="12">
        <v>247</v>
      </c>
      <c r="C17413" s="436">
        <v>11.999999999999996</v>
      </c>
    </row>
    <row r="17414" spans="1:3" x14ac:dyDescent="0.3">
      <c r="A17414" s="425">
        <v>59054</v>
      </c>
      <c r="B17414" s="12">
        <v>248</v>
      </c>
      <c r="C17414" s="436">
        <v>0.2</v>
      </c>
    </row>
    <row r="17415" spans="1:3" x14ac:dyDescent="0.3">
      <c r="A17415" s="425">
        <v>59055</v>
      </c>
      <c r="B17415" s="12">
        <v>249</v>
      </c>
      <c r="C17415" s="436">
        <v>0.8</v>
      </c>
    </row>
    <row r="17416" spans="1:3" x14ac:dyDescent="0.3">
      <c r="A17416" s="425">
        <v>59056</v>
      </c>
      <c r="B17416" s="12">
        <v>250</v>
      </c>
      <c r="C17416" s="436">
        <v>35.600000000000009</v>
      </c>
    </row>
    <row r="17417" spans="1:3" x14ac:dyDescent="0.3">
      <c r="A17417" s="425">
        <v>59057</v>
      </c>
      <c r="B17417" s="12">
        <v>251</v>
      </c>
      <c r="C17417" s="436">
        <v>1.8</v>
      </c>
    </row>
    <row r="17418" spans="1:3" x14ac:dyDescent="0.3">
      <c r="A17418" s="425">
        <v>59058</v>
      </c>
      <c r="B17418" s="12">
        <v>252</v>
      </c>
      <c r="C17418" s="436">
        <v>0.8</v>
      </c>
    </row>
    <row r="17419" spans="1:3" x14ac:dyDescent="0.3">
      <c r="A17419" s="425">
        <v>59059</v>
      </c>
      <c r="B17419" s="12">
        <v>253</v>
      </c>
      <c r="C17419" s="436">
        <v>12.799999999999997</v>
      </c>
    </row>
    <row r="17420" spans="1:3" x14ac:dyDescent="0.3">
      <c r="A17420" s="425">
        <v>59060</v>
      </c>
      <c r="B17420" s="12">
        <v>254</v>
      </c>
      <c r="C17420" s="436">
        <v>4.4000000000000004</v>
      </c>
    </row>
    <row r="17421" spans="1:3" x14ac:dyDescent="0.3">
      <c r="A17421" s="425">
        <v>59061</v>
      </c>
      <c r="B17421" s="12">
        <v>255</v>
      </c>
      <c r="C17421" s="436">
        <v>0.6</v>
      </c>
    </row>
    <row r="17422" spans="1:3" x14ac:dyDescent="0.3">
      <c r="A17422" s="425">
        <v>59062</v>
      </c>
      <c r="B17422" s="12">
        <v>256</v>
      </c>
      <c r="C17422" s="436">
        <v>6.8000000000000016</v>
      </c>
    </row>
    <row r="17423" spans="1:3" x14ac:dyDescent="0.3">
      <c r="A17423" s="425">
        <v>59063</v>
      </c>
      <c r="B17423" s="12">
        <v>257</v>
      </c>
      <c r="C17423" s="436">
        <v>0</v>
      </c>
    </row>
    <row r="17424" spans="1:3" x14ac:dyDescent="0.3">
      <c r="A17424" s="425">
        <v>59064</v>
      </c>
      <c r="B17424" s="12">
        <v>258</v>
      </c>
      <c r="C17424" s="436">
        <v>3.4000000000000004</v>
      </c>
    </row>
    <row r="17425" spans="1:3" x14ac:dyDescent="0.3">
      <c r="A17425" s="425">
        <v>59065</v>
      </c>
      <c r="B17425" s="12">
        <v>259</v>
      </c>
      <c r="C17425" s="436">
        <v>0</v>
      </c>
    </row>
    <row r="17426" spans="1:3" x14ac:dyDescent="0.3">
      <c r="A17426" s="425">
        <v>59066</v>
      </c>
      <c r="B17426" s="12">
        <v>260</v>
      </c>
      <c r="C17426" s="436">
        <v>0</v>
      </c>
    </row>
    <row r="17427" spans="1:3" x14ac:dyDescent="0.3">
      <c r="A17427" s="425">
        <v>59067</v>
      </c>
      <c r="B17427" s="12">
        <v>261</v>
      </c>
      <c r="C17427" s="436">
        <v>0</v>
      </c>
    </row>
    <row r="17428" spans="1:3" x14ac:dyDescent="0.3">
      <c r="A17428" s="425">
        <v>59068</v>
      </c>
      <c r="B17428" s="12">
        <v>262</v>
      </c>
      <c r="C17428" s="436">
        <v>0</v>
      </c>
    </row>
    <row r="17429" spans="1:3" x14ac:dyDescent="0.3">
      <c r="A17429" s="425">
        <v>59069</v>
      </c>
      <c r="B17429" s="12">
        <v>263</v>
      </c>
      <c r="C17429" s="436">
        <v>0</v>
      </c>
    </row>
    <row r="17430" spans="1:3" x14ac:dyDescent="0.3">
      <c r="A17430" s="425">
        <v>59070</v>
      </c>
      <c r="B17430" s="12">
        <v>264</v>
      </c>
      <c r="C17430" s="436">
        <v>0.60000000000000009</v>
      </c>
    </row>
    <row r="17431" spans="1:3" x14ac:dyDescent="0.3">
      <c r="A17431" s="425">
        <v>59071</v>
      </c>
      <c r="B17431" s="12">
        <v>265</v>
      </c>
      <c r="C17431" s="436">
        <v>11.399999999999999</v>
      </c>
    </row>
    <row r="17432" spans="1:3" x14ac:dyDescent="0.3">
      <c r="A17432" s="425">
        <v>59072</v>
      </c>
      <c r="B17432" s="12">
        <v>266</v>
      </c>
      <c r="C17432" s="436">
        <v>73.8</v>
      </c>
    </row>
    <row r="17433" spans="1:3" x14ac:dyDescent="0.3">
      <c r="A17433" s="425">
        <v>59073</v>
      </c>
      <c r="B17433" s="12">
        <v>267</v>
      </c>
      <c r="C17433" s="436">
        <v>0</v>
      </c>
    </row>
    <row r="17434" spans="1:3" x14ac:dyDescent="0.3">
      <c r="A17434" s="425">
        <v>59074</v>
      </c>
      <c r="B17434" s="12">
        <v>268</v>
      </c>
      <c r="C17434" s="436">
        <v>0</v>
      </c>
    </row>
    <row r="17435" spans="1:3" x14ac:dyDescent="0.3">
      <c r="A17435" s="425">
        <v>59075</v>
      </c>
      <c r="B17435" s="12">
        <v>269</v>
      </c>
      <c r="C17435" s="436">
        <v>12.2</v>
      </c>
    </row>
    <row r="17436" spans="1:3" x14ac:dyDescent="0.3">
      <c r="A17436" s="425">
        <v>59076</v>
      </c>
      <c r="B17436" s="12">
        <v>270</v>
      </c>
      <c r="C17436" s="436">
        <v>0.2</v>
      </c>
    </row>
    <row r="17437" spans="1:3" x14ac:dyDescent="0.3">
      <c r="A17437" s="425">
        <v>59077</v>
      </c>
      <c r="B17437" s="12">
        <v>271</v>
      </c>
      <c r="C17437" s="436">
        <v>0</v>
      </c>
    </row>
    <row r="17438" spans="1:3" x14ac:dyDescent="0.3">
      <c r="A17438" s="425">
        <v>59078</v>
      </c>
      <c r="B17438" s="12">
        <v>272</v>
      </c>
      <c r="C17438" s="436">
        <v>0.8</v>
      </c>
    </row>
    <row r="17439" spans="1:3" x14ac:dyDescent="0.3">
      <c r="A17439" s="425">
        <v>59079</v>
      </c>
      <c r="B17439" s="12">
        <v>273</v>
      </c>
      <c r="C17439" s="436">
        <v>0.60000000000000009</v>
      </c>
    </row>
    <row r="17440" spans="1:3" x14ac:dyDescent="0.3">
      <c r="A17440" s="425">
        <v>59080</v>
      </c>
      <c r="B17440" s="12">
        <v>274</v>
      </c>
      <c r="C17440" s="436">
        <v>0.2</v>
      </c>
    </row>
    <row r="17441" spans="1:3" x14ac:dyDescent="0.3">
      <c r="A17441" s="425">
        <v>59081</v>
      </c>
      <c r="B17441" s="12">
        <v>275</v>
      </c>
      <c r="C17441" s="436">
        <v>0.2</v>
      </c>
    </row>
    <row r="17442" spans="1:3" x14ac:dyDescent="0.3">
      <c r="A17442" s="425">
        <v>59082</v>
      </c>
      <c r="B17442" s="12">
        <v>276</v>
      </c>
      <c r="C17442" s="436">
        <v>0</v>
      </c>
    </row>
    <row r="17443" spans="1:3" x14ac:dyDescent="0.3">
      <c r="A17443" s="425">
        <v>59083</v>
      </c>
      <c r="B17443" s="12">
        <v>277</v>
      </c>
      <c r="C17443" s="436">
        <v>0</v>
      </c>
    </row>
    <row r="17444" spans="1:3" x14ac:dyDescent="0.3">
      <c r="A17444" s="425">
        <v>59084</v>
      </c>
      <c r="B17444" s="12">
        <v>278</v>
      </c>
      <c r="C17444" s="436">
        <v>0</v>
      </c>
    </row>
    <row r="17445" spans="1:3" x14ac:dyDescent="0.3">
      <c r="A17445" s="425">
        <v>59085</v>
      </c>
      <c r="B17445" s="12">
        <v>279</v>
      </c>
      <c r="C17445" s="436">
        <v>6.8000000000000007</v>
      </c>
    </row>
    <row r="17446" spans="1:3" x14ac:dyDescent="0.3">
      <c r="A17446" s="425">
        <v>59086</v>
      </c>
      <c r="B17446" s="12">
        <v>280</v>
      </c>
      <c r="C17446" s="436">
        <v>65.600000000000009</v>
      </c>
    </row>
    <row r="17447" spans="1:3" x14ac:dyDescent="0.3">
      <c r="A17447" s="425">
        <v>59087</v>
      </c>
      <c r="B17447" s="12">
        <v>281</v>
      </c>
      <c r="C17447" s="436">
        <v>2.8</v>
      </c>
    </row>
    <row r="17448" spans="1:3" x14ac:dyDescent="0.3">
      <c r="A17448" s="425">
        <v>59088</v>
      </c>
      <c r="B17448" s="12">
        <v>282</v>
      </c>
      <c r="C17448" s="436">
        <v>88.399999999999991</v>
      </c>
    </row>
    <row r="17449" spans="1:3" x14ac:dyDescent="0.3">
      <c r="A17449" s="425">
        <v>59089</v>
      </c>
      <c r="B17449" s="12">
        <v>283</v>
      </c>
      <c r="C17449" s="436">
        <v>6</v>
      </c>
    </row>
    <row r="17450" spans="1:3" x14ac:dyDescent="0.3">
      <c r="A17450" s="425">
        <v>59090</v>
      </c>
      <c r="B17450" s="12">
        <v>284</v>
      </c>
      <c r="C17450" s="436">
        <v>7.0000000000000009</v>
      </c>
    </row>
    <row r="17451" spans="1:3" x14ac:dyDescent="0.3">
      <c r="A17451" s="425">
        <v>59091</v>
      </c>
      <c r="B17451" s="12">
        <v>285</v>
      </c>
      <c r="C17451" s="436">
        <v>0</v>
      </c>
    </row>
    <row r="17452" spans="1:3" x14ac:dyDescent="0.3">
      <c r="A17452" s="425">
        <v>59092</v>
      </c>
      <c r="B17452" s="12">
        <v>286</v>
      </c>
      <c r="C17452" s="436">
        <v>0</v>
      </c>
    </row>
    <row r="17453" spans="1:3" x14ac:dyDescent="0.3">
      <c r="A17453" s="425">
        <v>59093</v>
      </c>
      <c r="B17453" s="12">
        <v>287</v>
      </c>
      <c r="C17453" s="436">
        <v>4</v>
      </c>
    </row>
    <row r="17454" spans="1:3" x14ac:dyDescent="0.3">
      <c r="A17454" s="425">
        <v>59094</v>
      </c>
      <c r="B17454" s="12">
        <v>288</v>
      </c>
      <c r="C17454" s="436">
        <v>0.4</v>
      </c>
    </row>
    <row r="17455" spans="1:3" x14ac:dyDescent="0.3">
      <c r="A17455" s="425">
        <v>59095</v>
      </c>
      <c r="B17455" s="12">
        <v>289</v>
      </c>
      <c r="C17455" s="436">
        <v>1.8</v>
      </c>
    </row>
    <row r="17456" spans="1:3" x14ac:dyDescent="0.3">
      <c r="A17456" s="425">
        <v>59096</v>
      </c>
      <c r="B17456" s="12">
        <v>290</v>
      </c>
      <c r="C17456" s="436">
        <v>12.2</v>
      </c>
    </row>
    <row r="17457" spans="1:3" x14ac:dyDescent="0.3">
      <c r="A17457" s="425">
        <v>59097</v>
      </c>
      <c r="B17457" s="12">
        <v>291</v>
      </c>
      <c r="C17457" s="436">
        <v>16.599999999999998</v>
      </c>
    </row>
    <row r="17458" spans="1:3" x14ac:dyDescent="0.3">
      <c r="A17458" s="425">
        <v>59098</v>
      </c>
      <c r="B17458" s="12">
        <v>292</v>
      </c>
      <c r="C17458" s="436">
        <v>0.2</v>
      </c>
    </row>
    <row r="17459" spans="1:3" x14ac:dyDescent="0.3">
      <c r="A17459" s="425">
        <v>59099</v>
      </c>
      <c r="B17459" s="12">
        <v>293</v>
      </c>
      <c r="C17459" s="436">
        <v>2.6000000000000005</v>
      </c>
    </row>
    <row r="17460" spans="1:3" x14ac:dyDescent="0.3">
      <c r="A17460" s="425">
        <v>59100</v>
      </c>
      <c r="B17460" s="12">
        <v>294</v>
      </c>
      <c r="C17460" s="436">
        <v>0</v>
      </c>
    </row>
    <row r="17461" spans="1:3" x14ac:dyDescent="0.3">
      <c r="A17461" s="425">
        <v>59101</v>
      </c>
      <c r="B17461" s="12">
        <v>295</v>
      </c>
      <c r="C17461" s="436">
        <v>0</v>
      </c>
    </row>
    <row r="17462" spans="1:3" x14ac:dyDescent="0.3">
      <c r="A17462" s="425">
        <v>59102</v>
      </c>
      <c r="B17462" s="12">
        <v>296</v>
      </c>
      <c r="C17462" s="436">
        <v>0</v>
      </c>
    </row>
    <row r="17463" spans="1:3" x14ac:dyDescent="0.3">
      <c r="A17463" s="425">
        <v>59103</v>
      </c>
      <c r="B17463" s="12">
        <v>297</v>
      </c>
      <c r="C17463" s="436">
        <v>10.599999999999998</v>
      </c>
    </row>
    <row r="17464" spans="1:3" x14ac:dyDescent="0.3">
      <c r="A17464" s="425">
        <v>59104</v>
      </c>
      <c r="B17464" s="12">
        <v>298</v>
      </c>
      <c r="C17464" s="436">
        <v>0</v>
      </c>
    </row>
    <row r="17465" spans="1:3" x14ac:dyDescent="0.3">
      <c r="A17465" s="425">
        <v>59105</v>
      </c>
      <c r="B17465" s="12">
        <v>299</v>
      </c>
      <c r="C17465" s="436">
        <v>0</v>
      </c>
    </row>
    <row r="17466" spans="1:3" x14ac:dyDescent="0.3">
      <c r="A17466" s="425">
        <v>59106</v>
      </c>
      <c r="B17466" s="12">
        <v>300</v>
      </c>
      <c r="C17466" s="436">
        <v>0.2</v>
      </c>
    </row>
    <row r="17467" spans="1:3" x14ac:dyDescent="0.3">
      <c r="A17467" s="425">
        <v>59107</v>
      </c>
      <c r="B17467" s="12">
        <v>301</v>
      </c>
      <c r="C17467" s="436">
        <v>0</v>
      </c>
    </row>
    <row r="17468" spans="1:3" x14ac:dyDescent="0.3">
      <c r="A17468" s="425">
        <v>59108</v>
      </c>
      <c r="B17468" s="12">
        <v>302</v>
      </c>
      <c r="C17468" s="436">
        <v>0.4</v>
      </c>
    </row>
    <row r="17469" spans="1:3" x14ac:dyDescent="0.3">
      <c r="A17469" s="425">
        <v>59109</v>
      </c>
      <c r="B17469" s="12">
        <v>303</v>
      </c>
      <c r="C17469" s="436">
        <v>0.2</v>
      </c>
    </row>
    <row r="17470" spans="1:3" x14ac:dyDescent="0.3">
      <c r="A17470" s="425">
        <v>59110</v>
      </c>
      <c r="B17470" s="12">
        <v>304</v>
      </c>
      <c r="C17470" s="436">
        <v>24.199999999999996</v>
      </c>
    </row>
    <row r="17471" spans="1:3" x14ac:dyDescent="0.3">
      <c r="A17471" s="425">
        <v>59111</v>
      </c>
      <c r="B17471" s="12">
        <v>305</v>
      </c>
      <c r="C17471" s="436">
        <v>0</v>
      </c>
    </row>
    <row r="17472" spans="1:3" x14ac:dyDescent="0.3">
      <c r="A17472" s="425">
        <v>59112</v>
      </c>
      <c r="B17472" s="12">
        <v>306</v>
      </c>
      <c r="C17472" s="436">
        <v>12.6</v>
      </c>
    </row>
    <row r="17473" spans="1:3" x14ac:dyDescent="0.3">
      <c r="A17473" s="425">
        <v>59113</v>
      </c>
      <c r="B17473" s="12">
        <v>307</v>
      </c>
      <c r="C17473" s="436">
        <v>0</v>
      </c>
    </row>
    <row r="17474" spans="1:3" x14ac:dyDescent="0.3">
      <c r="A17474" s="425">
        <v>59114</v>
      </c>
      <c r="B17474" s="12">
        <v>308</v>
      </c>
      <c r="C17474" s="436">
        <v>0</v>
      </c>
    </row>
    <row r="17475" spans="1:3" x14ac:dyDescent="0.3">
      <c r="A17475" s="425">
        <v>59115</v>
      </c>
      <c r="B17475" s="12">
        <v>309</v>
      </c>
      <c r="C17475" s="436">
        <v>6.8000000000000007</v>
      </c>
    </row>
    <row r="17476" spans="1:3" x14ac:dyDescent="0.3">
      <c r="A17476" s="425">
        <v>59116</v>
      </c>
      <c r="B17476" s="12">
        <v>310</v>
      </c>
      <c r="C17476" s="436">
        <v>31.799999999999997</v>
      </c>
    </row>
    <row r="17477" spans="1:3" x14ac:dyDescent="0.3">
      <c r="A17477" s="425">
        <v>59117</v>
      </c>
      <c r="B17477" s="12">
        <v>311</v>
      </c>
      <c r="C17477" s="436">
        <v>2</v>
      </c>
    </row>
    <row r="17478" spans="1:3" x14ac:dyDescent="0.3">
      <c r="A17478" s="425">
        <v>59118</v>
      </c>
      <c r="B17478" s="12">
        <v>312</v>
      </c>
      <c r="C17478" s="436">
        <v>0.60000000000000009</v>
      </c>
    </row>
    <row r="17479" spans="1:3" x14ac:dyDescent="0.3">
      <c r="A17479" s="425">
        <v>59119</v>
      </c>
      <c r="B17479" s="12">
        <v>313</v>
      </c>
      <c r="C17479" s="436">
        <v>0</v>
      </c>
    </row>
    <row r="17480" spans="1:3" x14ac:dyDescent="0.3">
      <c r="A17480" s="425">
        <v>59120</v>
      </c>
      <c r="B17480" s="12">
        <v>314</v>
      </c>
      <c r="C17480" s="436">
        <v>0</v>
      </c>
    </row>
    <row r="17481" spans="1:3" x14ac:dyDescent="0.3">
      <c r="A17481" s="425">
        <v>59121</v>
      </c>
      <c r="B17481" s="12">
        <v>315</v>
      </c>
      <c r="C17481" s="436">
        <v>0</v>
      </c>
    </row>
    <row r="17482" spans="1:3" x14ac:dyDescent="0.3">
      <c r="A17482" s="425">
        <v>59122</v>
      </c>
      <c r="B17482" s="12">
        <v>316</v>
      </c>
      <c r="C17482" s="436">
        <v>0</v>
      </c>
    </row>
    <row r="17483" spans="1:3" x14ac:dyDescent="0.3">
      <c r="A17483" s="425">
        <v>59123</v>
      </c>
      <c r="B17483" s="12">
        <v>317</v>
      </c>
      <c r="C17483" s="436">
        <v>0</v>
      </c>
    </row>
    <row r="17484" spans="1:3" x14ac:dyDescent="0.3">
      <c r="A17484" s="425">
        <v>59124</v>
      </c>
      <c r="B17484" s="12">
        <v>318</v>
      </c>
      <c r="C17484" s="436">
        <v>19.199999999999996</v>
      </c>
    </row>
    <row r="17485" spans="1:3" x14ac:dyDescent="0.3">
      <c r="A17485" s="425">
        <v>59125</v>
      </c>
      <c r="B17485" s="12">
        <v>319</v>
      </c>
      <c r="C17485" s="436">
        <v>0</v>
      </c>
    </row>
    <row r="17486" spans="1:3" x14ac:dyDescent="0.3">
      <c r="A17486" s="425">
        <v>59126</v>
      </c>
      <c r="B17486" s="12">
        <v>320</v>
      </c>
      <c r="C17486" s="436">
        <v>0</v>
      </c>
    </row>
    <row r="17487" spans="1:3" x14ac:dyDescent="0.3">
      <c r="A17487" s="425">
        <v>59127</v>
      </c>
      <c r="B17487" s="12">
        <v>321</v>
      </c>
      <c r="C17487" s="436">
        <v>0</v>
      </c>
    </row>
    <row r="17488" spans="1:3" x14ac:dyDescent="0.3">
      <c r="A17488" s="425">
        <v>59128</v>
      </c>
      <c r="B17488" s="12">
        <v>322</v>
      </c>
      <c r="C17488" s="436">
        <v>0</v>
      </c>
    </row>
    <row r="17489" spans="1:3" x14ac:dyDescent="0.3">
      <c r="A17489" s="425">
        <v>59129</v>
      </c>
      <c r="B17489" s="12">
        <v>323</v>
      </c>
      <c r="C17489" s="436">
        <v>0.8</v>
      </c>
    </row>
    <row r="17490" spans="1:3" x14ac:dyDescent="0.3">
      <c r="A17490" s="425">
        <v>59130</v>
      </c>
      <c r="B17490" s="12">
        <v>324</v>
      </c>
      <c r="C17490" s="436">
        <v>0.19600000000000001</v>
      </c>
    </row>
    <row r="17491" spans="1:3" x14ac:dyDescent="0.3">
      <c r="A17491" s="425">
        <v>59131</v>
      </c>
      <c r="B17491" s="12">
        <v>325</v>
      </c>
      <c r="C17491" s="436">
        <v>0</v>
      </c>
    </row>
    <row r="17492" spans="1:3" x14ac:dyDescent="0.3">
      <c r="A17492" s="425">
        <v>59132</v>
      </c>
      <c r="B17492" s="12">
        <v>326</v>
      </c>
      <c r="C17492" s="436">
        <v>43.414000000000001</v>
      </c>
    </row>
    <row r="17493" spans="1:3" x14ac:dyDescent="0.3">
      <c r="A17493" s="425">
        <v>59133</v>
      </c>
      <c r="B17493" s="12">
        <v>327</v>
      </c>
      <c r="C17493" s="436">
        <v>3.0379999999999998</v>
      </c>
    </row>
    <row r="17494" spans="1:3" x14ac:dyDescent="0.3">
      <c r="A17494" s="425">
        <v>59134</v>
      </c>
      <c r="B17494" s="12">
        <v>328</v>
      </c>
      <c r="C17494" s="436">
        <v>0</v>
      </c>
    </row>
    <row r="17495" spans="1:3" x14ac:dyDescent="0.3">
      <c r="A17495" s="425">
        <v>59135</v>
      </c>
      <c r="B17495" s="12">
        <v>329</v>
      </c>
      <c r="C17495" s="436">
        <v>4.7039999999999997</v>
      </c>
    </row>
    <row r="17496" spans="1:3" x14ac:dyDescent="0.3">
      <c r="A17496" s="425">
        <v>59136</v>
      </c>
      <c r="B17496" s="12">
        <v>330</v>
      </c>
      <c r="C17496" s="436">
        <v>4.7039999999999997</v>
      </c>
    </row>
    <row r="17497" spans="1:3" x14ac:dyDescent="0.3">
      <c r="A17497" s="425">
        <v>59137</v>
      </c>
      <c r="B17497" s="12">
        <v>331</v>
      </c>
      <c r="C17497" s="436">
        <v>31.948</v>
      </c>
    </row>
    <row r="17498" spans="1:3" x14ac:dyDescent="0.3">
      <c r="A17498" s="425">
        <v>59138</v>
      </c>
      <c r="B17498" s="12">
        <v>332</v>
      </c>
      <c r="C17498" s="436">
        <v>15.19</v>
      </c>
    </row>
    <row r="17499" spans="1:3" x14ac:dyDescent="0.3">
      <c r="A17499" s="425">
        <v>59139</v>
      </c>
      <c r="B17499" s="12">
        <v>333</v>
      </c>
      <c r="C17499" s="436">
        <v>0</v>
      </c>
    </row>
    <row r="17500" spans="1:3" x14ac:dyDescent="0.3">
      <c r="A17500" s="425">
        <v>59140</v>
      </c>
      <c r="B17500" s="12">
        <v>334</v>
      </c>
      <c r="C17500" s="436">
        <v>0</v>
      </c>
    </row>
    <row r="17501" spans="1:3" x14ac:dyDescent="0.3">
      <c r="A17501" s="425">
        <v>59141</v>
      </c>
      <c r="B17501" s="12">
        <v>335</v>
      </c>
      <c r="C17501" s="436">
        <v>38.415999999999997</v>
      </c>
    </row>
    <row r="17502" spans="1:3" x14ac:dyDescent="0.3">
      <c r="A17502" s="425">
        <v>59142</v>
      </c>
      <c r="B17502" s="12">
        <v>336</v>
      </c>
      <c r="C17502" s="436">
        <v>33.026000000000003</v>
      </c>
    </row>
    <row r="17503" spans="1:3" x14ac:dyDescent="0.3">
      <c r="A17503" s="425">
        <v>59143</v>
      </c>
      <c r="B17503" s="12">
        <v>337</v>
      </c>
      <c r="C17503" s="436">
        <v>0</v>
      </c>
    </row>
    <row r="17504" spans="1:3" x14ac:dyDescent="0.3">
      <c r="A17504" s="425">
        <v>59144</v>
      </c>
      <c r="B17504" s="12">
        <v>338</v>
      </c>
      <c r="C17504" s="436">
        <v>15.875999999999999</v>
      </c>
    </row>
    <row r="17505" spans="1:3" x14ac:dyDescent="0.3">
      <c r="A17505" s="425">
        <v>59145</v>
      </c>
      <c r="B17505" s="12">
        <v>339</v>
      </c>
      <c r="C17505" s="436">
        <v>0.78400000000000003</v>
      </c>
    </row>
    <row r="17506" spans="1:3" x14ac:dyDescent="0.3">
      <c r="A17506" s="425">
        <v>59146</v>
      </c>
      <c r="B17506" s="12">
        <v>340</v>
      </c>
      <c r="C17506" s="436">
        <v>0</v>
      </c>
    </row>
    <row r="17507" spans="1:3" x14ac:dyDescent="0.3">
      <c r="A17507" s="425">
        <v>59147</v>
      </c>
      <c r="B17507" s="12">
        <v>341</v>
      </c>
      <c r="C17507" s="436">
        <v>0</v>
      </c>
    </row>
    <row r="17508" spans="1:3" x14ac:dyDescent="0.3">
      <c r="A17508" s="425">
        <v>59148</v>
      </c>
      <c r="B17508" s="12">
        <v>342</v>
      </c>
      <c r="C17508" s="436">
        <v>2.6459999999999999</v>
      </c>
    </row>
    <row r="17509" spans="1:3" x14ac:dyDescent="0.3">
      <c r="A17509" s="425">
        <v>59149</v>
      </c>
      <c r="B17509" s="12">
        <v>343</v>
      </c>
      <c r="C17509" s="436">
        <v>0</v>
      </c>
    </row>
    <row r="17510" spans="1:3" x14ac:dyDescent="0.3">
      <c r="A17510" s="425">
        <v>59150</v>
      </c>
      <c r="B17510" s="12">
        <v>344</v>
      </c>
      <c r="C17510" s="436">
        <v>33.417999999999999</v>
      </c>
    </row>
    <row r="17511" spans="1:3" x14ac:dyDescent="0.3">
      <c r="A17511" s="425">
        <v>59151</v>
      </c>
      <c r="B17511" s="12">
        <v>345</v>
      </c>
      <c r="C17511" s="436">
        <v>19.992000000000001</v>
      </c>
    </row>
    <row r="17512" spans="1:3" x14ac:dyDescent="0.3">
      <c r="A17512" s="425">
        <v>59152</v>
      </c>
      <c r="B17512" s="12">
        <v>346</v>
      </c>
      <c r="C17512" s="436">
        <v>17.248000000000001</v>
      </c>
    </row>
    <row r="17513" spans="1:3" x14ac:dyDescent="0.3">
      <c r="A17513" s="425">
        <v>59153</v>
      </c>
      <c r="B17513" s="12">
        <v>347</v>
      </c>
      <c r="C17513" s="436">
        <v>28.91</v>
      </c>
    </row>
    <row r="17514" spans="1:3" x14ac:dyDescent="0.3">
      <c r="A17514" s="425">
        <v>59154</v>
      </c>
      <c r="B17514" s="12">
        <v>348</v>
      </c>
      <c r="C17514" s="436">
        <v>0</v>
      </c>
    </row>
    <row r="17515" spans="1:3" x14ac:dyDescent="0.3">
      <c r="A17515" s="425">
        <v>59155</v>
      </c>
      <c r="B17515" s="12">
        <v>349</v>
      </c>
      <c r="C17515" s="436">
        <v>1.3720000000000001</v>
      </c>
    </row>
    <row r="17516" spans="1:3" x14ac:dyDescent="0.3">
      <c r="A17516" s="425">
        <v>59156</v>
      </c>
      <c r="B17516" s="12">
        <v>350</v>
      </c>
      <c r="C17516" s="436">
        <v>0</v>
      </c>
    </row>
    <row r="17517" spans="1:3" x14ac:dyDescent="0.3">
      <c r="A17517" s="425">
        <v>59157</v>
      </c>
      <c r="B17517" s="12">
        <v>351</v>
      </c>
      <c r="C17517" s="436">
        <v>16.757999999999999</v>
      </c>
    </row>
    <row r="17518" spans="1:3" x14ac:dyDescent="0.3">
      <c r="A17518" s="425">
        <v>59158</v>
      </c>
      <c r="B17518" s="12">
        <v>352</v>
      </c>
      <c r="C17518" s="436">
        <v>0.29399999999999998</v>
      </c>
    </row>
    <row r="17519" spans="1:3" x14ac:dyDescent="0.3">
      <c r="A17519" s="425">
        <v>59159</v>
      </c>
      <c r="B17519" s="12">
        <v>353</v>
      </c>
      <c r="C17519" s="436">
        <v>19.893999999999998</v>
      </c>
    </row>
    <row r="17520" spans="1:3" x14ac:dyDescent="0.3">
      <c r="A17520" s="425">
        <v>59160</v>
      </c>
      <c r="B17520" s="12">
        <v>354</v>
      </c>
      <c r="C17520" s="436">
        <v>0</v>
      </c>
    </row>
    <row r="17521" spans="1:3" x14ac:dyDescent="0.3">
      <c r="A17521" s="425">
        <v>59161</v>
      </c>
      <c r="B17521" s="12">
        <v>355</v>
      </c>
      <c r="C17521" s="436">
        <v>0</v>
      </c>
    </row>
    <row r="17522" spans="1:3" x14ac:dyDescent="0.3">
      <c r="A17522" s="425">
        <v>59162</v>
      </c>
      <c r="B17522" s="12">
        <v>356</v>
      </c>
      <c r="C17522" s="436">
        <v>0</v>
      </c>
    </row>
    <row r="17523" spans="1:3" x14ac:dyDescent="0.3">
      <c r="A17523" s="425">
        <v>59163</v>
      </c>
      <c r="B17523" s="12">
        <v>357</v>
      </c>
      <c r="C17523" s="436">
        <v>41.65</v>
      </c>
    </row>
    <row r="17524" spans="1:3" x14ac:dyDescent="0.3">
      <c r="A17524" s="425">
        <v>59164</v>
      </c>
      <c r="B17524" s="12">
        <v>358</v>
      </c>
      <c r="C17524" s="436">
        <v>0.78400000000000003</v>
      </c>
    </row>
    <row r="17525" spans="1:3" x14ac:dyDescent="0.3">
      <c r="A17525" s="425">
        <v>59165</v>
      </c>
      <c r="B17525" s="12">
        <v>359</v>
      </c>
      <c r="C17525" s="436">
        <v>1.274</v>
      </c>
    </row>
    <row r="17526" spans="1:3" x14ac:dyDescent="0.3">
      <c r="A17526" s="425">
        <v>59166</v>
      </c>
      <c r="B17526" s="12">
        <v>360</v>
      </c>
      <c r="C17526" s="436">
        <v>9.31</v>
      </c>
    </row>
    <row r="17527" spans="1:3" x14ac:dyDescent="0.3">
      <c r="A17527" s="425">
        <v>59167</v>
      </c>
      <c r="B17527" s="12">
        <v>361</v>
      </c>
      <c r="C17527" s="436">
        <v>17.64</v>
      </c>
    </row>
    <row r="17528" spans="1:3" x14ac:dyDescent="0.3">
      <c r="A17528" s="425">
        <v>59168</v>
      </c>
      <c r="B17528" s="12">
        <v>362</v>
      </c>
      <c r="C17528" s="436">
        <v>2.548</v>
      </c>
    </row>
    <row r="17529" spans="1:3" x14ac:dyDescent="0.3">
      <c r="A17529" s="425">
        <v>59169</v>
      </c>
      <c r="B17529" s="12">
        <v>363</v>
      </c>
      <c r="C17529" s="436">
        <v>0.58799999999999997</v>
      </c>
    </row>
    <row r="17530" spans="1:3" x14ac:dyDescent="0.3">
      <c r="A17530" s="425">
        <v>59170</v>
      </c>
      <c r="B17530" s="12">
        <v>364</v>
      </c>
      <c r="C17530" s="436">
        <v>0.49</v>
      </c>
    </row>
    <row r="17531" spans="1:3" x14ac:dyDescent="0.3">
      <c r="A17531" s="425">
        <v>59171</v>
      </c>
      <c r="B17531" s="12">
        <v>365</v>
      </c>
      <c r="C17531" s="436">
        <v>12.25</v>
      </c>
    </row>
    <row r="17532" spans="1:3" x14ac:dyDescent="0.3">
      <c r="A17532" s="425">
        <v>59172</v>
      </c>
      <c r="B17532" s="12">
        <v>1</v>
      </c>
      <c r="C17532" s="436">
        <v>5.2000000000000011</v>
      </c>
    </row>
    <row r="17533" spans="1:3" x14ac:dyDescent="0.3">
      <c r="A17533" s="425">
        <v>59173</v>
      </c>
      <c r="B17533" s="12">
        <v>2</v>
      </c>
      <c r="C17533" s="436">
        <v>1.2</v>
      </c>
    </row>
    <row r="17534" spans="1:3" x14ac:dyDescent="0.3">
      <c r="A17534" s="425">
        <v>59174</v>
      </c>
      <c r="B17534" s="12">
        <v>3</v>
      </c>
      <c r="C17534" s="436">
        <v>14.599999999999998</v>
      </c>
    </row>
    <row r="17535" spans="1:3" x14ac:dyDescent="0.3">
      <c r="A17535" s="425">
        <v>59175</v>
      </c>
      <c r="B17535" s="12">
        <v>4</v>
      </c>
      <c r="C17535" s="436">
        <v>17.599999999999994</v>
      </c>
    </row>
    <row r="17536" spans="1:3" x14ac:dyDescent="0.3">
      <c r="A17536" s="425">
        <v>59176</v>
      </c>
      <c r="B17536" s="12">
        <v>5</v>
      </c>
      <c r="C17536" s="436">
        <v>1.7999999999999998</v>
      </c>
    </row>
    <row r="17537" spans="1:3" x14ac:dyDescent="0.3">
      <c r="A17537" s="425">
        <v>59177</v>
      </c>
      <c r="B17537" s="12">
        <v>6</v>
      </c>
      <c r="C17537" s="436">
        <v>1.5999999999999999</v>
      </c>
    </row>
    <row r="17538" spans="1:3" x14ac:dyDescent="0.3">
      <c r="A17538" s="425">
        <v>59178</v>
      </c>
      <c r="B17538" s="12">
        <v>7</v>
      </c>
      <c r="C17538" s="436">
        <v>0</v>
      </c>
    </row>
    <row r="17539" spans="1:3" x14ac:dyDescent="0.3">
      <c r="A17539" s="425">
        <v>59179</v>
      </c>
      <c r="B17539" s="12">
        <v>8</v>
      </c>
      <c r="C17539" s="436">
        <v>2.8000000000000007</v>
      </c>
    </row>
    <row r="17540" spans="1:3" x14ac:dyDescent="0.3">
      <c r="A17540" s="425">
        <v>59180</v>
      </c>
      <c r="B17540" s="12">
        <v>9</v>
      </c>
      <c r="C17540" s="436">
        <v>2</v>
      </c>
    </row>
    <row r="17541" spans="1:3" x14ac:dyDescent="0.3">
      <c r="A17541" s="425">
        <v>59181</v>
      </c>
      <c r="B17541" s="12">
        <v>10</v>
      </c>
      <c r="C17541" s="436">
        <v>24.599999999999998</v>
      </c>
    </row>
    <row r="17542" spans="1:3" x14ac:dyDescent="0.3">
      <c r="A17542" s="425">
        <v>59182</v>
      </c>
      <c r="B17542" s="12">
        <v>11</v>
      </c>
      <c r="C17542" s="436">
        <v>8.8000000000000007</v>
      </c>
    </row>
    <row r="17543" spans="1:3" x14ac:dyDescent="0.3">
      <c r="A17543" s="425">
        <v>59183</v>
      </c>
      <c r="B17543" s="12">
        <v>12</v>
      </c>
      <c r="C17543" s="436">
        <v>2.1999999999999997</v>
      </c>
    </row>
    <row r="17544" spans="1:3" x14ac:dyDescent="0.3">
      <c r="A17544" s="425">
        <v>59184</v>
      </c>
      <c r="B17544" s="12">
        <v>13</v>
      </c>
      <c r="C17544" s="436">
        <v>0.2</v>
      </c>
    </row>
    <row r="17545" spans="1:3" x14ac:dyDescent="0.3">
      <c r="A17545" s="425">
        <v>59185</v>
      </c>
      <c r="B17545" s="12">
        <v>14</v>
      </c>
      <c r="C17545" s="436">
        <v>0</v>
      </c>
    </row>
    <row r="17546" spans="1:3" x14ac:dyDescent="0.3">
      <c r="A17546" s="425">
        <v>59186</v>
      </c>
      <c r="B17546" s="12">
        <v>15</v>
      </c>
      <c r="C17546" s="436">
        <v>33.40000000000002</v>
      </c>
    </row>
    <row r="17547" spans="1:3" x14ac:dyDescent="0.3">
      <c r="A17547" s="425">
        <v>59187</v>
      </c>
      <c r="B17547" s="12">
        <v>16</v>
      </c>
      <c r="C17547" s="436">
        <v>1.4</v>
      </c>
    </row>
    <row r="17548" spans="1:3" x14ac:dyDescent="0.3">
      <c r="A17548" s="425">
        <v>59188</v>
      </c>
      <c r="B17548" s="12">
        <v>17</v>
      </c>
      <c r="C17548" s="436">
        <v>19</v>
      </c>
    </row>
    <row r="17549" spans="1:3" x14ac:dyDescent="0.3">
      <c r="A17549" s="425">
        <v>59189</v>
      </c>
      <c r="B17549" s="12">
        <v>18</v>
      </c>
      <c r="C17549" s="436">
        <v>0.2</v>
      </c>
    </row>
    <row r="17550" spans="1:3" x14ac:dyDescent="0.3">
      <c r="A17550" s="425">
        <v>59190</v>
      </c>
      <c r="B17550" s="12">
        <v>19</v>
      </c>
      <c r="C17550" s="436">
        <v>0</v>
      </c>
    </row>
    <row r="17551" spans="1:3" x14ac:dyDescent="0.3">
      <c r="A17551" s="425">
        <v>59191</v>
      </c>
      <c r="B17551" s="12">
        <v>20</v>
      </c>
      <c r="C17551" s="436">
        <v>2</v>
      </c>
    </row>
    <row r="17552" spans="1:3" x14ac:dyDescent="0.3">
      <c r="A17552" s="425">
        <v>59192</v>
      </c>
      <c r="B17552" s="12">
        <v>21</v>
      </c>
      <c r="C17552" s="436">
        <v>0.8</v>
      </c>
    </row>
    <row r="17553" spans="1:3" x14ac:dyDescent="0.3">
      <c r="A17553" s="425">
        <v>59193</v>
      </c>
      <c r="B17553" s="12">
        <v>22</v>
      </c>
      <c r="C17553" s="436">
        <v>0</v>
      </c>
    </row>
    <row r="17554" spans="1:3" x14ac:dyDescent="0.3">
      <c r="A17554" s="425">
        <v>59194</v>
      </c>
      <c r="B17554" s="12">
        <v>23</v>
      </c>
      <c r="C17554" s="436">
        <v>1.5999999999999999</v>
      </c>
    </row>
    <row r="17555" spans="1:3" x14ac:dyDescent="0.3">
      <c r="A17555" s="425">
        <v>59195</v>
      </c>
      <c r="B17555" s="12">
        <v>24</v>
      </c>
      <c r="C17555" s="436">
        <v>0.2</v>
      </c>
    </row>
    <row r="17556" spans="1:3" x14ac:dyDescent="0.3">
      <c r="A17556" s="425">
        <v>59196</v>
      </c>
      <c r="B17556" s="12">
        <v>25</v>
      </c>
      <c r="C17556" s="436">
        <v>0.2</v>
      </c>
    </row>
    <row r="17557" spans="1:3" x14ac:dyDescent="0.3">
      <c r="A17557" s="425">
        <v>59197</v>
      </c>
      <c r="B17557" s="12">
        <v>26</v>
      </c>
      <c r="C17557" s="436">
        <v>0</v>
      </c>
    </row>
    <row r="17558" spans="1:3" x14ac:dyDescent="0.3">
      <c r="A17558" s="425">
        <v>59198</v>
      </c>
      <c r="B17558" s="12">
        <v>27</v>
      </c>
      <c r="C17558" s="436">
        <v>0</v>
      </c>
    </row>
    <row r="17559" spans="1:3" x14ac:dyDescent="0.3">
      <c r="A17559" s="425">
        <v>59199</v>
      </c>
      <c r="B17559" s="12">
        <v>28</v>
      </c>
      <c r="C17559" s="436">
        <v>0</v>
      </c>
    </row>
    <row r="17560" spans="1:3" x14ac:dyDescent="0.3">
      <c r="A17560" s="425">
        <v>59200</v>
      </c>
      <c r="B17560" s="12">
        <v>29</v>
      </c>
      <c r="C17560" s="436">
        <v>0</v>
      </c>
    </row>
    <row r="17561" spans="1:3" x14ac:dyDescent="0.3">
      <c r="A17561" s="425">
        <v>59201</v>
      </c>
      <c r="B17561" s="12">
        <v>30</v>
      </c>
      <c r="C17561" s="436">
        <v>1</v>
      </c>
    </row>
    <row r="17562" spans="1:3" x14ac:dyDescent="0.3">
      <c r="A17562" s="425">
        <v>59202</v>
      </c>
      <c r="B17562" s="12">
        <v>31</v>
      </c>
      <c r="C17562" s="436">
        <v>0</v>
      </c>
    </row>
    <row r="17563" spans="1:3" x14ac:dyDescent="0.3">
      <c r="A17563" s="425">
        <v>59203</v>
      </c>
      <c r="B17563" s="12">
        <v>32</v>
      </c>
      <c r="C17563" s="436">
        <v>0</v>
      </c>
    </row>
    <row r="17564" spans="1:3" x14ac:dyDescent="0.3">
      <c r="A17564" s="425">
        <v>59204</v>
      </c>
      <c r="B17564" s="12">
        <v>33</v>
      </c>
      <c r="C17564" s="436">
        <v>0</v>
      </c>
    </row>
    <row r="17565" spans="1:3" x14ac:dyDescent="0.3">
      <c r="A17565" s="425">
        <v>59205</v>
      </c>
      <c r="B17565" s="12">
        <v>34</v>
      </c>
      <c r="C17565" s="436">
        <v>0</v>
      </c>
    </row>
    <row r="17566" spans="1:3" x14ac:dyDescent="0.3">
      <c r="A17566" s="425">
        <v>59206</v>
      </c>
      <c r="B17566" s="12">
        <v>35</v>
      </c>
      <c r="C17566" s="436">
        <v>0.8</v>
      </c>
    </row>
    <row r="17567" spans="1:3" x14ac:dyDescent="0.3">
      <c r="A17567" s="425">
        <v>59207</v>
      </c>
      <c r="B17567" s="12">
        <v>36</v>
      </c>
      <c r="C17567" s="436">
        <v>0</v>
      </c>
    </row>
    <row r="17568" spans="1:3" x14ac:dyDescent="0.3">
      <c r="A17568" s="425">
        <v>59208</v>
      </c>
      <c r="B17568" s="12">
        <v>37</v>
      </c>
      <c r="C17568" s="436">
        <v>27.4</v>
      </c>
    </row>
    <row r="17569" spans="1:3" x14ac:dyDescent="0.3">
      <c r="A17569" s="425">
        <v>59209</v>
      </c>
      <c r="B17569" s="12">
        <v>38</v>
      </c>
      <c r="C17569" s="436">
        <v>7</v>
      </c>
    </row>
    <row r="17570" spans="1:3" x14ac:dyDescent="0.3">
      <c r="A17570" s="425">
        <v>59210</v>
      </c>
      <c r="B17570" s="12">
        <v>39</v>
      </c>
      <c r="C17570" s="436">
        <v>1.5999999999999999</v>
      </c>
    </row>
    <row r="17571" spans="1:3" x14ac:dyDescent="0.3">
      <c r="A17571" s="425">
        <v>59211</v>
      </c>
      <c r="B17571" s="12">
        <v>40</v>
      </c>
      <c r="C17571" s="436">
        <v>1</v>
      </c>
    </row>
    <row r="17572" spans="1:3" x14ac:dyDescent="0.3">
      <c r="A17572" s="425">
        <v>59212</v>
      </c>
      <c r="B17572" s="12">
        <v>41</v>
      </c>
      <c r="C17572" s="436">
        <v>8.0000000000000036</v>
      </c>
    </row>
    <row r="17573" spans="1:3" x14ac:dyDescent="0.3">
      <c r="A17573" s="425">
        <v>59213</v>
      </c>
      <c r="B17573" s="12">
        <v>42</v>
      </c>
      <c r="C17573" s="436">
        <v>4.2000000000000011</v>
      </c>
    </row>
    <row r="17574" spans="1:3" x14ac:dyDescent="0.3">
      <c r="A17574" s="425">
        <v>59214</v>
      </c>
      <c r="B17574" s="12">
        <v>43</v>
      </c>
      <c r="C17574" s="436">
        <v>0.2</v>
      </c>
    </row>
    <row r="17575" spans="1:3" x14ac:dyDescent="0.3">
      <c r="A17575" s="425">
        <v>59215</v>
      </c>
      <c r="B17575" s="12">
        <v>44</v>
      </c>
      <c r="C17575" s="436">
        <v>0</v>
      </c>
    </row>
    <row r="17576" spans="1:3" x14ac:dyDescent="0.3">
      <c r="A17576" s="425">
        <v>59216</v>
      </c>
      <c r="B17576" s="12">
        <v>45</v>
      </c>
      <c r="C17576" s="436">
        <v>0</v>
      </c>
    </row>
    <row r="17577" spans="1:3" x14ac:dyDescent="0.3">
      <c r="A17577" s="425">
        <v>59217</v>
      </c>
      <c r="B17577" s="12">
        <v>46</v>
      </c>
      <c r="C17577" s="436">
        <v>7.2000000000000028</v>
      </c>
    </row>
    <row r="17578" spans="1:3" x14ac:dyDescent="0.3">
      <c r="A17578" s="425">
        <v>59218</v>
      </c>
      <c r="B17578" s="12">
        <v>47</v>
      </c>
      <c r="C17578" s="436">
        <v>11.199999999999992</v>
      </c>
    </row>
    <row r="17579" spans="1:3" x14ac:dyDescent="0.3">
      <c r="A17579" s="425">
        <v>59219</v>
      </c>
      <c r="B17579" s="12">
        <v>48</v>
      </c>
      <c r="C17579" s="436">
        <v>0.2</v>
      </c>
    </row>
    <row r="17580" spans="1:3" x14ac:dyDescent="0.3">
      <c r="A17580" s="425">
        <v>59220</v>
      </c>
      <c r="B17580" s="12">
        <v>49</v>
      </c>
      <c r="C17580" s="436">
        <v>0.2</v>
      </c>
    </row>
    <row r="17581" spans="1:3" x14ac:dyDescent="0.3">
      <c r="A17581" s="425">
        <v>59221</v>
      </c>
      <c r="B17581" s="12">
        <v>50</v>
      </c>
      <c r="C17581" s="436">
        <v>4.8000000000000016</v>
      </c>
    </row>
    <row r="17582" spans="1:3" x14ac:dyDescent="0.3">
      <c r="A17582" s="425">
        <v>59222</v>
      </c>
      <c r="B17582" s="12">
        <v>51</v>
      </c>
      <c r="C17582" s="436">
        <v>20.399999999999999</v>
      </c>
    </row>
    <row r="17583" spans="1:3" x14ac:dyDescent="0.3">
      <c r="A17583" s="425">
        <v>59223</v>
      </c>
      <c r="B17583" s="12">
        <v>52</v>
      </c>
      <c r="C17583" s="436">
        <v>14.199999999999998</v>
      </c>
    </row>
    <row r="17584" spans="1:3" x14ac:dyDescent="0.3">
      <c r="A17584" s="425">
        <v>59224</v>
      </c>
      <c r="B17584" s="12">
        <v>53</v>
      </c>
      <c r="C17584" s="436">
        <v>8.0000000000000018</v>
      </c>
    </row>
    <row r="17585" spans="1:3" x14ac:dyDescent="0.3">
      <c r="A17585" s="425">
        <v>59225</v>
      </c>
      <c r="B17585" s="12">
        <v>54</v>
      </c>
      <c r="C17585" s="436">
        <v>0.4</v>
      </c>
    </row>
    <row r="17586" spans="1:3" x14ac:dyDescent="0.3">
      <c r="A17586" s="425">
        <v>59226</v>
      </c>
      <c r="B17586" s="12">
        <v>55</v>
      </c>
      <c r="C17586" s="436">
        <v>0.8</v>
      </c>
    </row>
    <row r="17587" spans="1:3" x14ac:dyDescent="0.3">
      <c r="A17587" s="425">
        <v>59227</v>
      </c>
      <c r="B17587" s="12">
        <v>56</v>
      </c>
      <c r="C17587" s="436">
        <v>0</v>
      </c>
    </row>
    <row r="17588" spans="1:3" x14ac:dyDescent="0.3">
      <c r="A17588" s="425">
        <v>59228</v>
      </c>
      <c r="B17588" s="12">
        <v>57</v>
      </c>
      <c r="C17588" s="436">
        <v>0</v>
      </c>
    </row>
    <row r="17589" spans="1:3" x14ac:dyDescent="0.3">
      <c r="A17589" s="425">
        <v>59229</v>
      </c>
      <c r="B17589" s="12">
        <v>58</v>
      </c>
      <c r="C17589" s="436">
        <v>1.4</v>
      </c>
    </row>
    <row r="17590" spans="1:3" x14ac:dyDescent="0.3">
      <c r="A17590" s="425">
        <v>59230</v>
      </c>
      <c r="B17590" s="12">
        <v>59</v>
      </c>
      <c r="C17590" s="436">
        <v>2</v>
      </c>
    </row>
    <row r="17591" spans="1:3" x14ac:dyDescent="0.3">
      <c r="A17591" s="425">
        <v>59231</v>
      </c>
      <c r="B17591" s="12">
        <v>60</v>
      </c>
      <c r="C17591" s="436">
        <v>1.8000000000000003</v>
      </c>
    </row>
    <row r="17592" spans="1:3" x14ac:dyDescent="0.3">
      <c r="A17592" s="425">
        <v>59232</v>
      </c>
      <c r="B17592" s="12">
        <v>61</v>
      </c>
      <c r="C17592" s="436">
        <v>1.8</v>
      </c>
    </row>
    <row r="17593" spans="1:3" x14ac:dyDescent="0.3">
      <c r="A17593" s="425">
        <v>59233</v>
      </c>
      <c r="B17593" s="12">
        <v>62</v>
      </c>
      <c r="C17593" s="436">
        <v>7.4000000000000021</v>
      </c>
    </row>
    <row r="17594" spans="1:3" x14ac:dyDescent="0.3">
      <c r="A17594" s="425">
        <v>59234</v>
      </c>
      <c r="B17594" s="12">
        <v>63</v>
      </c>
      <c r="C17594" s="436">
        <v>0</v>
      </c>
    </row>
    <row r="17595" spans="1:3" x14ac:dyDescent="0.3">
      <c r="A17595" s="425">
        <v>59235</v>
      </c>
      <c r="B17595" s="12">
        <v>64</v>
      </c>
      <c r="C17595" s="436">
        <v>20.199999999999996</v>
      </c>
    </row>
    <row r="17596" spans="1:3" x14ac:dyDescent="0.3">
      <c r="A17596" s="425">
        <v>59236</v>
      </c>
      <c r="B17596" s="12">
        <v>65</v>
      </c>
      <c r="C17596" s="436">
        <v>0.4</v>
      </c>
    </row>
    <row r="17597" spans="1:3" x14ac:dyDescent="0.3">
      <c r="A17597" s="425">
        <v>59237</v>
      </c>
      <c r="B17597" s="12">
        <v>66</v>
      </c>
      <c r="C17597" s="436">
        <v>12.799999999999994</v>
      </c>
    </row>
    <row r="17598" spans="1:3" x14ac:dyDescent="0.3">
      <c r="A17598" s="425">
        <v>59238</v>
      </c>
      <c r="B17598" s="12">
        <v>67</v>
      </c>
      <c r="C17598" s="436">
        <v>3.8000000000000007</v>
      </c>
    </row>
    <row r="17599" spans="1:3" x14ac:dyDescent="0.3">
      <c r="A17599" s="425">
        <v>59239</v>
      </c>
      <c r="B17599" s="12">
        <v>68</v>
      </c>
      <c r="C17599" s="436">
        <v>4.8000000000000007</v>
      </c>
    </row>
    <row r="17600" spans="1:3" x14ac:dyDescent="0.3">
      <c r="A17600" s="425">
        <v>59240</v>
      </c>
      <c r="B17600" s="12">
        <v>69</v>
      </c>
      <c r="C17600" s="436">
        <v>0.2</v>
      </c>
    </row>
    <row r="17601" spans="1:3" x14ac:dyDescent="0.3">
      <c r="A17601" s="425">
        <v>59241</v>
      </c>
      <c r="B17601" s="12">
        <v>70</v>
      </c>
      <c r="C17601" s="436">
        <v>22.799999999999997</v>
      </c>
    </row>
    <row r="17602" spans="1:3" x14ac:dyDescent="0.3">
      <c r="A17602" s="425">
        <v>59242</v>
      </c>
      <c r="B17602" s="12">
        <v>71</v>
      </c>
      <c r="C17602" s="436">
        <v>1.5999999999999999</v>
      </c>
    </row>
    <row r="17603" spans="1:3" x14ac:dyDescent="0.3">
      <c r="A17603" s="425">
        <v>59243</v>
      </c>
      <c r="B17603" s="12">
        <v>72</v>
      </c>
      <c r="C17603" s="436">
        <v>4.8</v>
      </c>
    </row>
    <row r="17604" spans="1:3" x14ac:dyDescent="0.3">
      <c r="A17604" s="425">
        <v>59244</v>
      </c>
      <c r="B17604" s="12">
        <v>73</v>
      </c>
      <c r="C17604" s="436">
        <v>6.6000000000000023</v>
      </c>
    </row>
    <row r="17605" spans="1:3" x14ac:dyDescent="0.3">
      <c r="A17605" s="425">
        <v>59245</v>
      </c>
      <c r="B17605" s="12">
        <v>74</v>
      </c>
      <c r="C17605" s="436">
        <v>0</v>
      </c>
    </row>
    <row r="17606" spans="1:3" x14ac:dyDescent="0.3">
      <c r="A17606" s="425">
        <v>59246</v>
      </c>
      <c r="B17606" s="12">
        <v>75</v>
      </c>
      <c r="C17606" s="436">
        <v>1.5999999999999999</v>
      </c>
    </row>
    <row r="17607" spans="1:3" x14ac:dyDescent="0.3">
      <c r="A17607" s="425">
        <v>59247</v>
      </c>
      <c r="B17607" s="12">
        <v>76</v>
      </c>
      <c r="C17607" s="436">
        <v>17.8</v>
      </c>
    </row>
    <row r="17608" spans="1:3" x14ac:dyDescent="0.3">
      <c r="A17608" s="425">
        <v>59248</v>
      </c>
      <c r="B17608" s="12">
        <v>77</v>
      </c>
      <c r="C17608" s="436">
        <v>0</v>
      </c>
    </row>
    <row r="17609" spans="1:3" x14ac:dyDescent="0.3">
      <c r="A17609" s="425">
        <v>59249</v>
      </c>
      <c r="B17609" s="12">
        <v>78</v>
      </c>
      <c r="C17609" s="436">
        <v>0</v>
      </c>
    </row>
    <row r="17610" spans="1:3" x14ac:dyDescent="0.3">
      <c r="A17610" s="425">
        <v>59250</v>
      </c>
      <c r="B17610" s="12">
        <v>79</v>
      </c>
      <c r="C17610" s="436">
        <v>0.8</v>
      </c>
    </row>
    <row r="17611" spans="1:3" x14ac:dyDescent="0.3">
      <c r="A17611" s="425">
        <v>59251</v>
      </c>
      <c r="B17611" s="12">
        <v>80</v>
      </c>
      <c r="C17611" s="436">
        <v>7.2000000000000028</v>
      </c>
    </row>
    <row r="17612" spans="1:3" x14ac:dyDescent="0.3">
      <c r="A17612" s="425">
        <v>59252</v>
      </c>
      <c r="B17612" s="12">
        <v>81</v>
      </c>
      <c r="C17612" s="436">
        <v>16.999999999999996</v>
      </c>
    </row>
    <row r="17613" spans="1:3" x14ac:dyDescent="0.3">
      <c r="A17613" s="425">
        <v>59253</v>
      </c>
      <c r="B17613" s="12">
        <v>82</v>
      </c>
      <c r="C17613" s="436">
        <v>0.2</v>
      </c>
    </row>
    <row r="17614" spans="1:3" x14ac:dyDescent="0.3">
      <c r="A17614" s="425">
        <v>59254</v>
      </c>
      <c r="B17614" s="12">
        <v>83</v>
      </c>
      <c r="C17614" s="436">
        <v>0</v>
      </c>
    </row>
    <row r="17615" spans="1:3" x14ac:dyDescent="0.3">
      <c r="A17615" s="425">
        <v>59255</v>
      </c>
      <c r="B17615" s="12">
        <v>84</v>
      </c>
      <c r="C17615" s="436">
        <v>31.599999999999994</v>
      </c>
    </row>
    <row r="17616" spans="1:3" x14ac:dyDescent="0.3">
      <c r="A17616" s="425">
        <v>59256</v>
      </c>
      <c r="B17616" s="12">
        <v>85</v>
      </c>
      <c r="C17616" s="436">
        <v>0.4</v>
      </c>
    </row>
    <row r="17617" spans="1:3" x14ac:dyDescent="0.3">
      <c r="A17617" s="425">
        <v>59257</v>
      </c>
      <c r="B17617" s="12">
        <v>86</v>
      </c>
      <c r="C17617" s="436">
        <v>27.2</v>
      </c>
    </row>
    <row r="17618" spans="1:3" x14ac:dyDescent="0.3">
      <c r="A17618" s="425">
        <v>59258</v>
      </c>
      <c r="B17618" s="12">
        <v>87</v>
      </c>
      <c r="C17618" s="436">
        <v>1.8</v>
      </c>
    </row>
    <row r="17619" spans="1:3" x14ac:dyDescent="0.3">
      <c r="A17619" s="425">
        <v>59259</v>
      </c>
      <c r="B17619" s="12">
        <v>88</v>
      </c>
      <c r="C17619" s="436">
        <v>0.2</v>
      </c>
    </row>
    <row r="17620" spans="1:3" x14ac:dyDescent="0.3">
      <c r="A17620" s="425">
        <v>59260</v>
      </c>
      <c r="B17620" s="12">
        <v>89</v>
      </c>
      <c r="C17620" s="436">
        <v>0.60000000000000009</v>
      </c>
    </row>
    <row r="17621" spans="1:3" x14ac:dyDescent="0.3">
      <c r="A17621" s="425">
        <v>59261</v>
      </c>
      <c r="B17621" s="12">
        <v>90</v>
      </c>
      <c r="C17621" s="436">
        <v>0</v>
      </c>
    </row>
    <row r="17622" spans="1:3" x14ac:dyDescent="0.3">
      <c r="A17622" s="425">
        <v>59262</v>
      </c>
      <c r="B17622" s="12">
        <v>91</v>
      </c>
      <c r="C17622" s="436">
        <v>0</v>
      </c>
    </row>
    <row r="17623" spans="1:3" x14ac:dyDescent="0.3">
      <c r="A17623" s="425">
        <v>59263</v>
      </c>
      <c r="B17623" s="12">
        <v>92</v>
      </c>
      <c r="C17623" s="436">
        <v>0.60000000000000009</v>
      </c>
    </row>
    <row r="17624" spans="1:3" x14ac:dyDescent="0.3">
      <c r="A17624" s="425">
        <v>59264</v>
      </c>
      <c r="B17624" s="12">
        <v>93</v>
      </c>
      <c r="C17624" s="436">
        <v>7.6000000000000014</v>
      </c>
    </row>
    <row r="17625" spans="1:3" x14ac:dyDescent="0.3">
      <c r="A17625" s="425">
        <v>59265</v>
      </c>
      <c r="B17625" s="12">
        <v>94</v>
      </c>
      <c r="C17625" s="436">
        <v>8.2000000000000011</v>
      </c>
    </row>
    <row r="17626" spans="1:3" x14ac:dyDescent="0.3">
      <c r="A17626" s="425">
        <v>59266</v>
      </c>
      <c r="B17626" s="12">
        <v>95</v>
      </c>
      <c r="C17626" s="436">
        <v>2.6000000000000005</v>
      </c>
    </row>
    <row r="17627" spans="1:3" x14ac:dyDescent="0.3">
      <c r="A17627" s="425">
        <v>59267</v>
      </c>
      <c r="B17627" s="12">
        <v>96</v>
      </c>
      <c r="C17627" s="436">
        <v>74.800000000000082</v>
      </c>
    </row>
    <row r="17628" spans="1:3" x14ac:dyDescent="0.3">
      <c r="A17628" s="425">
        <v>59268</v>
      </c>
      <c r="B17628" s="12">
        <v>97</v>
      </c>
      <c r="C17628" s="436">
        <v>3</v>
      </c>
    </row>
    <row r="17629" spans="1:3" x14ac:dyDescent="0.3">
      <c r="A17629" s="425">
        <v>59269</v>
      </c>
      <c r="B17629" s="12">
        <v>98</v>
      </c>
      <c r="C17629" s="436">
        <v>1.4</v>
      </c>
    </row>
    <row r="17630" spans="1:3" x14ac:dyDescent="0.3">
      <c r="A17630" s="425">
        <v>59270</v>
      </c>
      <c r="B17630" s="12">
        <v>99</v>
      </c>
      <c r="C17630" s="436">
        <v>0.2</v>
      </c>
    </row>
    <row r="17631" spans="1:3" x14ac:dyDescent="0.3">
      <c r="A17631" s="425">
        <v>59271</v>
      </c>
      <c r="B17631" s="12">
        <v>100</v>
      </c>
      <c r="C17631" s="436">
        <v>0</v>
      </c>
    </row>
    <row r="17632" spans="1:3" x14ac:dyDescent="0.3">
      <c r="A17632" s="425">
        <v>59272</v>
      </c>
      <c r="B17632" s="12">
        <v>101</v>
      </c>
      <c r="C17632" s="436">
        <v>0</v>
      </c>
    </row>
    <row r="17633" spans="1:3" x14ac:dyDescent="0.3">
      <c r="A17633" s="425">
        <v>59273</v>
      </c>
      <c r="B17633" s="12">
        <v>102</v>
      </c>
      <c r="C17633" s="436">
        <v>0.2</v>
      </c>
    </row>
    <row r="17634" spans="1:3" x14ac:dyDescent="0.3">
      <c r="A17634" s="425">
        <v>59274</v>
      </c>
      <c r="B17634" s="12">
        <v>103</v>
      </c>
      <c r="C17634" s="436">
        <v>0.4</v>
      </c>
    </row>
    <row r="17635" spans="1:3" x14ac:dyDescent="0.3">
      <c r="A17635" s="425">
        <v>59275</v>
      </c>
      <c r="B17635" s="12">
        <v>104</v>
      </c>
      <c r="C17635" s="436">
        <v>0</v>
      </c>
    </row>
    <row r="17636" spans="1:3" x14ac:dyDescent="0.3">
      <c r="A17636" s="425">
        <v>59276</v>
      </c>
      <c r="B17636" s="12">
        <v>105</v>
      </c>
      <c r="C17636" s="436">
        <v>56.999999999999986</v>
      </c>
    </row>
    <row r="17637" spans="1:3" x14ac:dyDescent="0.3">
      <c r="A17637" s="425">
        <v>59277</v>
      </c>
      <c r="B17637" s="12">
        <v>106</v>
      </c>
      <c r="C17637" s="436">
        <v>5.0000000000000018</v>
      </c>
    </row>
    <row r="17638" spans="1:3" x14ac:dyDescent="0.3">
      <c r="A17638" s="425">
        <v>59278</v>
      </c>
      <c r="B17638" s="12">
        <v>107</v>
      </c>
      <c r="C17638" s="436">
        <v>14.799999999999999</v>
      </c>
    </row>
    <row r="17639" spans="1:3" x14ac:dyDescent="0.3">
      <c r="A17639" s="425">
        <v>59279</v>
      </c>
      <c r="B17639" s="12">
        <v>108</v>
      </c>
      <c r="C17639" s="436">
        <v>1.2</v>
      </c>
    </row>
    <row r="17640" spans="1:3" x14ac:dyDescent="0.3">
      <c r="A17640" s="425">
        <v>59280</v>
      </c>
      <c r="B17640" s="12">
        <v>109</v>
      </c>
      <c r="C17640" s="436">
        <v>1.2</v>
      </c>
    </row>
    <row r="17641" spans="1:3" x14ac:dyDescent="0.3">
      <c r="A17641" s="425">
        <v>59281</v>
      </c>
      <c r="B17641" s="12">
        <v>110</v>
      </c>
      <c r="C17641" s="436">
        <v>0</v>
      </c>
    </row>
    <row r="17642" spans="1:3" x14ac:dyDescent="0.3">
      <c r="A17642" s="425">
        <v>59282</v>
      </c>
      <c r="B17642" s="12">
        <v>111</v>
      </c>
      <c r="C17642" s="436">
        <v>0</v>
      </c>
    </row>
    <row r="17643" spans="1:3" x14ac:dyDescent="0.3">
      <c r="A17643" s="425">
        <v>59283</v>
      </c>
      <c r="B17643" s="12">
        <v>112</v>
      </c>
      <c r="C17643" s="436">
        <v>5.0000000000000018</v>
      </c>
    </row>
    <row r="17644" spans="1:3" x14ac:dyDescent="0.3">
      <c r="A17644" s="425">
        <v>59284</v>
      </c>
      <c r="B17644" s="12">
        <v>113</v>
      </c>
      <c r="C17644" s="436">
        <v>1.5999999999999999</v>
      </c>
    </row>
    <row r="17645" spans="1:3" x14ac:dyDescent="0.3">
      <c r="A17645" s="425">
        <v>59285</v>
      </c>
      <c r="B17645" s="12">
        <v>114</v>
      </c>
      <c r="C17645" s="436">
        <v>12.399999999999995</v>
      </c>
    </row>
    <row r="17646" spans="1:3" x14ac:dyDescent="0.3">
      <c r="A17646" s="425">
        <v>59286</v>
      </c>
      <c r="B17646" s="12">
        <v>115</v>
      </c>
      <c r="C17646" s="436">
        <v>16.199999999999996</v>
      </c>
    </row>
    <row r="17647" spans="1:3" x14ac:dyDescent="0.3">
      <c r="A17647" s="425">
        <v>59287</v>
      </c>
      <c r="B17647" s="12">
        <v>116</v>
      </c>
      <c r="C17647" s="436">
        <v>7.0000000000000036</v>
      </c>
    </row>
    <row r="17648" spans="1:3" x14ac:dyDescent="0.3">
      <c r="A17648" s="425">
        <v>59288</v>
      </c>
      <c r="B17648" s="12">
        <v>117</v>
      </c>
      <c r="C17648" s="436">
        <v>1</v>
      </c>
    </row>
    <row r="17649" spans="1:3" x14ac:dyDescent="0.3">
      <c r="A17649" s="425">
        <v>59289</v>
      </c>
      <c r="B17649" s="12">
        <v>118</v>
      </c>
      <c r="C17649" s="436">
        <v>0</v>
      </c>
    </row>
    <row r="17650" spans="1:3" x14ac:dyDescent="0.3">
      <c r="A17650" s="425">
        <v>59290</v>
      </c>
      <c r="B17650" s="12">
        <v>119</v>
      </c>
      <c r="C17650" s="436">
        <v>0.60000000000000009</v>
      </c>
    </row>
    <row r="17651" spans="1:3" x14ac:dyDescent="0.3">
      <c r="A17651" s="425">
        <v>59291</v>
      </c>
      <c r="B17651" s="12">
        <v>120</v>
      </c>
      <c r="C17651" s="436">
        <v>0</v>
      </c>
    </row>
    <row r="17652" spans="1:3" x14ac:dyDescent="0.3">
      <c r="A17652" s="425">
        <v>59292</v>
      </c>
      <c r="B17652" s="12">
        <v>121</v>
      </c>
      <c r="C17652" s="436">
        <v>38.800000000000026</v>
      </c>
    </row>
    <row r="17653" spans="1:3" x14ac:dyDescent="0.3">
      <c r="A17653" s="425">
        <v>59293</v>
      </c>
      <c r="B17653" s="12">
        <v>122</v>
      </c>
      <c r="C17653" s="436">
        <v>4.8000000000000007</v>
      </c>
    </row>
    <row r="17654" spans="1:3" x14ac:dyDescent="0.3">
      <c r="A17654" s="425">
        <v>59294</v>
      </c>
      <c r="B17654" s="12">
        <v>123</v>
      </c>
      <c r="C17654" s="436">
        <v>1.4</v>
      </c>
    </row>
    <row r="17655" spans="1:3" x14ac:dyDescent="0.3">
      <c r="A17655" s="425">
        <v>59295</v>
      </c>
      <c r="B17655" s="12">
        <v>124</v>
      </c>
      <c r="C17655" s="436">
        <v>1.8</v>
      </c>
    </row>
    <row r="17656" spans="1:3" x14ac:dyDescent="0.3">
      <c r="A17656" s="425">
        <v>59296</v>
      </c>
      <c r="B17656" s="12">
        <v>125</v>
      </c>
      <c r="C17656" s="436">
        <v>7.6</v>
      </c>
    </row>
    <row r="17657" spans="1:3" x14ac:dyDescent="0.3">
      <c r="A17657" s="425">
        <v>59297</v>
      </c>
      <c r="B17657" s="12">
        <v>126</v>
      </c>
      <c r="C17657" s="436">
        <v>1.4</v>
      </c>
    </row>
    <row r="17658" spans="1:3" x14ac:dyDescent="0.3">
      <c r="A17658" s="425">
        <v>59298</v>
      </c>
      <c r="B17658" s="12">
        <v>127</v>
      </c>
      <c r="C17658" s="436">
        <v>0</v>
      </c>
    </row>
    <row r="17659" spans="1:3" x14ac:dyDescent="0.3">
      <c r="A17659" s="425">
        <v>59299</v>
      </c>
      <c r="B17659" s="12">
        <v>128</v>
      </c>
      <c r="C17659" s="436">
        <v>26.599999999999991</v>
      </c>
    </row>
    <row r="17660" spans="1:3" x14ac:dyDescent="0.3">
      <c r="A17660" s="425">
        <v>59300</v>
      </c>
      <c r="B17660" s="12">
        <v>129</v>
      </c>
      <c r="C17660" s="436">
        <v>0.2</v>
      </c>
    </row>
    <row r="17661" spans="1:3" x14ac:dyDescent="0.3">
      <c r="A17661" s="425">
        <v>59301</v>
      </c>
      <c r="B17661" s="12">
        <v>130</v>
      </c>
      <c r="C17661" s="436">
        <v>22.200000000000003</v>
      </c>
    </row>
    <row r="17662" spans="1:3" x14ac:dyDescent="0.3">
      <c r="A17662" s="425">
        <v>59302</v>
      </c>
      <c r="B17662" s="12">
        <v>131</v>
      </c>
      <c r="C17662" s="436">
        <v>8.0000000000000018</v>
      </c>
    </row>
    <row r="17663" spans="1:3" x14ac:dyDescent="0.3">
      <c r="A17663" s="425">
        <v>59303</v>
      </c>
      <c r="B17663" s="12">
        <v>132</v>
      </c>
      <c r="C17663" s="436">
        <v>0.4</v>
      </c>
    </row>
    <row r="17664" spans="1:3" x14ac:dyDescent="0.3">
      <c r="A17664" s="425">
        <v>59304</v>
      </c>
      <c r="B17664" s="12">
        <v>133</v>
      </c>
      <c r="C17664" s="436">
        <v>23</v>
      </c>
    </row>
    <row r="17665" spans="1:3" x14ac:dyDescent="0.3">
      <c r="A17665" s="425">
        <v>59305</v>
      </c>
      <c r="B17665" s="12">
        <v>134</v>
      </c>
      <c r="C17665" s="436">
        <v>1.2</v>
      </c>
    </row>
    <row r="17666" spans="1:3" x14ac:dyDescent="0.3">
      <c r="A17666" s="425">
        <v>59306</v>
      </c>
      <c r="B17666" s="12">
        <v>135</v>
      </c>
      <c r="C17666" s="436">
        <v>0.4</v>
      </c>
    </row>
    <row r="17667" spans="1:3" x14ac:dyDescent="0.3">
      <c r="A17667" s="425">
        <v>59307</v>
      </c>
      <c r="B17667" s="12">
        <v>136</v>
      </c>
      <c r="C17667" s="436">
        <v>0</v>
      </c>
    </row>
    <row r="17668" spans="1:3" x14ac:dyDescent="0.3">
      <c r="A17668" s="425">
        <v>59308</v>
      </c>
      <c r="B17668" s="12">
        <v>137</v>
      </c>
      <c r="C17668" s="436">
        <v>0</v>
      </c>
    </row>
    <row r="17669" spans="1:3" x14ac:dyDescent="0.3">
      <c r="A17669" s="425">
        <v>59309</v>
      </c>
      <c r="B17669" s="12">
        <v>138</v>
      </c>
      <c r="C17669" s="436">
        <v>0</v>
      </c>
    </row>
    <row r="17670" spans="1:3" x14ac:dyDescent="0.3">
      <c r="A17670" s="425">
        <v>59310</v>
      </c>
      <c r="B17670" s="12">
        <v>139</v>
      </c>
      <c r="C17670" s="436">
        <v>20.799999999999994</v>
      </c>
    </row>
    <row r="17671" spans="1:3" x14ac:dyDescent="0.3">
      <c r="A17671" s="425">
        <v>59311</v>
      </c>
      <c r="B17671" s="12">
        <v>140</v>
      </c>
      <c r="C17671" s="436">
        <v>0.60000000000000009</v>
      </c>
    </row>
    <row r="17672" spans="1:3" x14ac:dyDescent="0.3">
      <c r="A17672" s="425">
        <v>59312</v>
      </c>
      <c r="B17672" s="12">
        <v>141</v>
      </c>
      <c r="C17672" s="436">
        <v>0.2</v>
      </c>
    </row>
    <row r="17673" spans="1:3" x14ac:dyDescent="0.3">
      <c r="A17673" s="425">
        <v>59313</v>
      </c>
      <c r="B17673" s="12">
        <v>142</v>
      </c>
      <c r="C17673" s="436">
        <v>0</v>
      </c>
    </row>
    <row r="17674" spans="1:3" x14ac:dyDescent="0.3">
      <c r="A17674" s="425">
        <v>59314</v>
      </c>
      <c r="B17674" s="12">
        <v>143</v>
      </c>
      <c r="C17674" s="436">
        <v>0</v>
      </c>
    </row>
    <row r="17675" spans="1:3" x14ac:dyDescent="0.3">
      <c r="A17675" s="425">
        <v>59315</v>
      </c>
      <c r="B17675" s="12">
        <v>144</v>
      </c>
      <c r="C17675" s="436">
        <v>0</v>
      </c>
    </row>
    <row r="17676" spans="1:3" x14ac:dyDescent="0.3">
      <c r="A17676" s="425">
        <v>59316</v>
      </c>
      <c r="B17676" s="12">
        <v>145</v>
      </c>
      <c r="C17676" s="436">
        <v>13.399999999999995</v>
      </c>
    </row>
    <row r="17677" spans="1:3" x14ac:dyDescent="0.3">
      <c r="A17677" s="425">
        <v>59317</v>
      </c>
      <c r="B17677" s="12">
        <v>146</v>
      </c>
      <c r="C17677" s="436">
        <v>28.199999999999996</v>
      </c>
    </row>
    <row r="17678" spans="1:3" x14ac:dyDescent="0.3">
      <c r="A17678" s="425">
        <v>59318</v>
      </c>
      <c r="B17678" s="12">
        <v>147</v>
      </c>
      <c r="C17678" s="436">
        <v>18.600000000000001</v>
      </c>
    </row>
    <row r="17679" spans="1:3" x14ac:dyDescent="0.3">
      <c r="A17679" s="425">
        <v>59319</v>
      </c>
      <c r="B17679" s="12">
        <v>148</v>
      </c>
      <c r="C17679" s="436">
        <v>6.6000000000000032</v>
      </c>
    </row>
    <row r="17680" spans="1:3" x14ac:dyDescent="0.3">
      <c r="A17680" s="425">
        <v>59320</v>
      </c>
      <c r="B17680" s="12">
        <v>149</v>
      </c>
      <c r="C17680" s="436">
        <v>0</v>
      </c>
    </row>
    <row r="17681" spans="1:3" x14ac:dyDescent="0.3">
      <c r="A17681" s="425">
        <v>59321</v>
      </c>
      <c r="B17681" s="12">
        <v>150</v>
      </c>
      <c r="C17681" s="436">
        <v>0</v>
      </c>
    </row>
    <row r="17682" spans="1:3" x14ac:dyDescent="0.3">
      <c r="A17682" s="425">
        <v>59322</v>
      </c>
      <c r="B17682" s="12">
        <v>151</v>
      </c>
      <c r="C17682" s="436">
        <v>24.399999999999991</v>
      </c>
    </row>
    <row r="17683" spans="1:3" x14ac:dyDescent="0.3">
      <c r="A17683" s="425">
        <v>59323</v>
      </c>
      <c r="B17683" s="12">
        <v>152</v>
      </c>
      <c r="C17683" s="436">
        <v>29.199999999999985</v>
      </c>
    </row>
    <row r="17684" spans="1:3" x14ac:dyDescent="0.3">
      <c r="A17684" s="425">
        <v>59324</v>
      </c>
      <c r="B17684" s="12">
        <v>153</v>
      </c>
      <c r="C17684" s="436">
        <v>6.4000000000000012</v>
      </c>
    </row>
    <row r="17685" spans="1:3" x14ac:dyDescent="0.3">
      <c r="A17685" s="425">
        <v>59325</v>
      </c>
      <c r="B17685" s="12">
        <v>154</v>
      </c>
      <c r="C17685" s="436">
        <v>0</v>
      </c>
    </row>
    <row r="17686" spans="1:3" x14ac:dyDescent="0.3">
      <c r="A17686" s="425">
        <v>59326</v>
      </c>
      <c r="B17686" s="12">
        <v>155</v>
      </c>
      <c r="C17686" s="436">
        <v>0.2</v>
      </c>
    </row>
    <row r="17687" spans="1:3" x14ac:dyDescent="0.3">
      <c r="A17687" s="425">
        <v>59327</v>
      </c>
      <c r="B17687" s="12">
        <v>156</v>
      </c>
      <c r="C17687" s="436">
        <v>0</v>
      </c>
    </row>
    <row r="17688" spans="1:3" x14ac:dyDescent="0.3">
      <c r="A17688" s="425">
        <v>59328</v>
      </c>
      <c r="B17688" s="12">
        <v>157</v>
      </c>
      <c r="C17688" s="436">
        <v>18.600000000000001</v>
      </c>
    </row>
    <row r="17689" spans="1:3" x14ac:dyDescent="0.3">
      <c r="A17689" s="425">
        <v>59329</v>
      </c>
      <c r="B17689" s="12">
        <v>158</v>
      </c>
      <c r="C17689" s="436">
        <v>8.9999999999999982</v>
      </c>
    </row>
    <row r="17690" spans="1:3" x14ac:dyDescent="0.3">
      <c r="A17690" s="425">
        <v>59330</v>
      </c>
      <c r="B17690" s="12">
        <v>159</v>
      </c>
      <c r="C17690" s="436">
        <v>59.8</v>
      </c>
    </row>
    <row r="17691" spans="1:3" x14ac:dyDescent="0.3">
      <c r="A17691" s="425">
        <v>59331</v>
      </c>
      <c r="B17691" s="12">
        <v>160</v>
      </c>
      <c r="C17691" s="436">
        <v>6.6000000000000005</v>
      </c>
    </row>
    <row r="17692" spans="1:3" x14ac:dyDescent="0.3">
      <c r="A17692" s="425">
        <v>59332</v>
      </c>
      <c r="B17692" s="12">
        <v>161</v>
      </c>
      <c r="C17692" s="436">
        <v>0</v>
      </c>
    </row>
    <row r="17693" spans="1:3" x14ac:dyDescent="0.3">
      <c r="A17693" s="425">
        <v>59333</v>
      </c>
      <c r="B17693" s="12">
        <v>162</v>
      </c>
      <c r="C17693" s="436">
        <v>7.6000000000000014</v>
      </c>
    </row>
    <row r="17694" spans="1:3" x14ac:dyDescent="0.3">
      <c r="A17694" s="425">
        <v>59334</v>
      </c>
      <c r="B17694" s="12">
        <v>163</v>
      </c>
      <c r="C17694" s="436">
        <v>30.999999999999996</v>
      </c>
    </row>
    <row r="17695" spans="1:3" x14ac:dyDescent="0.3">
      <c r="A17695" s="425">
        <v>59335</v>
      </c>
      <c r="B17695" s="12">
        <v>164</v>
      </c>
      <c r="C17695" s="436">
        <v>23.199999999999996</v>
      </c>
    </row>
    <row r="17696" spans="1:3" x14ac:dyDescent="0.3">
      <c r="A17696" s="425">
        <v>59336</v>
      </c>
      <c r="B17696" s="12">
        <v>165</v>
      </c>
      <c r="C17696" s="436">
        <v>14.399999999999999</v>
      </c>
    </row>
    <row r="17697" spans="1:3" x14ac:dyDescent="0.3">
      <c r="A17697" s="425">
        <v>59337</v>
      </c>
      <c r="B17697" s="12">
        <v>166</v>
      </c>
      <c r="C17697" s="436">
        <v>47.599999999999994</v>
      </c>
    </row>
    <row r="17698" spans="1:3" x14ac:dyDescent="0.3">
      <c r="A17698" s="425">
        <v>59338</v>
      </c>
      <c r="B17698" s="12">
        <v>167</v>
      </c>
      <c r="C17698" s="436">
        <v>9.8000000000000007</v>
      </c>
    </row>
    <row r="17699" spans="1:3" x14ac:dyDescent="0.3">
      <c r="A17699" s="425">
        <v>59339</v>
      </c>
      <c r="B17699" s="12">
        <v>168</v>
      </c>
      <c r="C17699" s="436">
        <v>0</v>
      </c>
    </row>
    <row r="17700" spans="1:3" x14ac:dyDescent="0.3">
      <c r="A17700" s="425">
        <v>59340</v>
      </c>
      <c r="B17700" s="12">
        <v>169</v>
      </c>
      <c r="C17700" s="436">
        <v>0</v>
      </c>
    </row>
    <row r="17701" spans="1:3" x14ac:dyDescent="0.3">
      <c r="A17701" s="425">
        <v>59341</v>
      </c>
      <c r="B17701" s="12">
        <v>170</v>
      </c>
      <c r="C17701" s="436">
        <v>0</v>
      </c>
    </row>
    <row r="17702" spans="1:3" x14ac:dyDescent="0.3">
      <c r="A17702" s="425">
        <v>59342</v>
      </c>
      <c r="B17702" s="12">
        <v>171</v>
      </c>
      <c r="C17702" s="436">
        <v>3.6000000000000005</v>
      </c>
    </row>
    <row r="17703" spans="1:3" x14ac:dyDescent="0.3">
      <c r="A17703" s="425">
        <v>59343</v>
      </c>
      <c r="B17703" s="12">
        <v>172</v>
      </c>
      <c r="C17703" s="436">
        <v>3.4000000000000008</v>
      </c>
    </row>
    <row r="17704" spans="1:3" x14ac:dyDescent="0.3">
      <c r="A17704" s="425">
        <v>59344</v>
      </c>
      <c r="B17704" s="12">
        <v>173</v>
      </c>
      <c r="C17704" s="436">
        <v>0.4</v>
      </c>
    </row>
    <row r="17705" spans="1:3" x14ac:dyDescent="0.3">
      <c r="A17705" s="425">
        <v>59345</v>
      </c>
      <c r="B17705" s="12">
        <v>174</v>
      </c>
      <c r="C17705" s="436">
        <v>0.2</v>
      </c>
    </row>
    <row r="17706" spans="1:3" x14ac:dyDescent="0.3">
      <c r="A17706" s="425">
        <v>59346</v>
      </c>
      <c r="B17706" s="12">
        <v>175</v>
      </c>
      <c r="C17706" s="436">
        <v>0</v>
      </c>
    </row>
    <row r="17707" spans="1:3" x14ac:dyDescent="0.3">
      <c r="A17707" s="425">
        <v>59347</v>
      </c>
      <c r="B17707" s="12">
        <v>176</v>
      </c>
      <c r="C17707" s="436">
        <v>27.999999999999996</v>
      </c>
    </row>
    <row r="17708" spans="1:3" x14ac:dyDescent="0.3">
      <c r="A17708" s="425">
        <v>59348</v>
      </c>
      <c r="B17708" s="12">
        <v>177</v>
      </c>
      <c r="C17708" s="436">
        <v>10.199999999999999</v>
      </c>
    </row>
    <row r="17709" spans="1:3" x14ac:dyDescent="0.3">
      <c r="A17709" s="425">
        <v>59349</v>
      </c>
      <c r="B17709" s="12">
        <v>178</v>
      </c>
      <c r="C17709" s="436">
        <v>11.999999999999996</v>
      </c>
    </row>
    <row r="17710" spans="1:3" x14ac:dyDescent="0.3">
      <c r="A17710" s="425">
        <v>59350</v>
      </c>
      <c r="B17710" s="12">
        <v>179</v>
      </c>
      <c r="C17710" s="436">
        <v>1.7999999999999998</v>
      </c>
    </row>
    <row r="17711" spans="1:3" x14ac:dyDescent="0.3">
      <c r="A17711" s="425">
        <v>59351</v>
      </c>
      <c r="B17711" s="12">
        <v>180</v>
      </c>
      <c r="C17711" s="436">
        <v>2.2000000000000002</v>
      </c>
    </row>
    <row r="17712" spans="1:3" x14ac:dyDescent="0.3">
      <c r="A17712" s="425">
        <v>59352</v>
      </c>
      <c r="B17712" s="12">
        <v>181</v>
      </c>
      <c r="C17712" s="436">
        <v>1.96</v>
      </c>
    </row>
    <row r="17713" spans="1:3" x14ac:dyDescent="0.3">
      <c r="A17713" s="425">
        <v>59353</v>
      </c>
      <c r="B17713" s="12">
        <v>182</v>
      </c>
      <c r="C17713" s="436">
        <v>0</v>
      </c>
    </row>
    <row r="17714" spans="1:3" x14ac:dyDescent="0.3">
      <c r="A17714" s="425">
        <v>59354</v>
      </c>
      <c r="B17714" s="12">
        <v>183</v>
      </c>
      <c r="C17714" s="436">
        <v>9.6</v>
      </c>
    </row>
    <row r="17715" spans="1:3" x14ac:dyDescent="0.3">
      <c r="A17715" s="425">
        <v>59355</v>
      </c>
      <c r="B17715" s="12">
        <v>184</v>
      </c>
      <c r="C17715" s="436">
        <v>1</v>
      </c>
    </row>
    <row r="17716" spans="1:3" x14ac:dyDescent="0.3">
      <c r="A17716" s="425">
        <v>59356</v>
      </c>
      <c r="B17716" s="12">
        <v>185</v>
      </c>
      <c r="C17716" s="436">
        <v>1.5999999999999999</v>
      </c>
    </row>
    <row r="17717" spans="1:3" x14ac:dyDescent="0.3">
      <c r="A17717" s="425">
        <v>59357</v>
      </c>
      <c r="B17717" s="12">
        <v>186</v>
      </c>
      <c r="C17717" s="436">
        <v>0.2</v>
      </c>
    </row>
    <row r="17718" spans="1:3" x14ac:dyDescent="0.3">
      <c r="A17718" s="425">
        <v>59358</v>
      </c>
      <c r="B17718" s="12">
        <v>187</v>
      </c>
      <c r="C17718" s="436">
        <v>0.2</v>
      </c>
    </row>
    <row r="17719" spans="1:3" x14ac:dyDescent="0.3">
      <c r="A17719" s="425">
        <v>59359</v>
      </c>
      <c r="B17719" s="12">
        <v>188</v>
      </c>
      <c r="C17719" s="436">
        <v>1.8000000000000003</v>
      </c>
    </row>
    <row r="17720" spans="1:3" x14ac:dyDescent="0.3">
      <c r="A17720" s="425">
        <v>59360</v>
      </c>
      <c r="B17720" s="12">
        <v>189</v>
      </c>
      <c r="C17720" s="436">
        <v>39.800000000000004</v>
      </c>
    </row>
    <row r="17721" spans="1:3" x14ac:dyDescent="0.3">
      <c r="A17721" s="425">
        <v>59361</v>
      </c>
      <c r="B17721" s="12">
        <v>190</v>
      </c>
      <c r="C17721" s="436">
        <v>0</v>
      </c>
    </row>
    <row r="17722" spans="1:3" x14ac:dyDescent="0.3">
      <c r="A17722" s="425">
        <v>59362</v>
      </c>
      <c r="B17722" s="12">
        <v>191</v>
      </c>
      <c r="C17722" s="436">
        <v>26.199999999999992</v>
      </c>
    </row>
    <row r="17723" spans="1:3" x14ac:dyDescent="0.3">
      <c r="A17723" s="425">
        <v>59363</v>
      </c>
      <c r="B17723" s="12">
        <v>192</v>
      </c>
      <c r="C17723" s="436">
        <v>0</v>
      </c>
    </row>
    <row r="17724" spans="1:3" x14ac:dyDescent="0.3">
      <c r="A17724" s="425">
        <v>59364</v>
      </c>
      <c r="B17724" s="12">
        <v>193</v>
      </c>
      <c r="C17724" s="436">
        <v>0</v>
      </c>
    </row>
    <row r="17725" spans="1:3" x14ac:dyDescent="0.3">
      <c r="A17725" s="425">
        <v>59365</v>
      </c>
      <c r="B17725" s="12">
        <v>194</v>
      </c>
      <c r="C17725" s="436">
        <v>0</v>
      </c>
    </row>
    <row r="17726" spans="1:3" x14ac:dyDescent="0.3">
      <c r="A17726" s="425">
        <v>59366</v>
      </c>
      <c r="B17726" s="12">
        <v>195</v>
      </c>
      <c r="C17726" s="436">
        <v>0</v>
      </c>
    </row>
    <row r="17727" spans="1:3" x14ac:dyDescent="0.3">
      <c r="A17727" s="425">
        <v>59367</v>
      </c>
      <c r="B17727" s="12">
        <v>196</v>
      </c>
      <c r="C17727" s="436">
        <v>4.8</v>
      </c>
    </row>
    <row r="17728" spans="1:3" x14ac:dyDescent="0.3">
      <c r="A17728" s="425">
        <v>59368</v>
      </c>
      <c r="B17728" s="12">
        <v>197</v>
      </c>
      <c r="C17728" s="436">
        <v>6.8000000000000016</v>
      </c>
    </row>
    <row r="17729" spans="1:3" x14ac:dyDescent="0.3">
      <c r="A17729" s="425">
        <v>59369</v>
      </c>
      <c r="B17729" s="12">
        <v>198</v>
      </c>
      <c r="C17729" s="436">
        <v>1.4</v>
      </c>
    </row>
    <row r="17730" spans="1:3" x14ac:dyDescent="0.3">
      <c r="A17730" s="425">
        <v>59370</v>
      </c>
      <c r="B17730" s="12">
        <v>199</v>
      </c>
      <c r="C17730" s="436">
        <v>25.799999999999997</v>
      </c>
    </row>
    <row r="17731" spans="1:3" x14ac:dyDescent="0.3">
      <c r="A17731" s="425">
        <v>59371</v>
      </c>
      <c r="B17731" s="12">
        <v>200</v>
      </c>
      <c r="C17731" s="436">
        <v>4.4000000000000004</v>
      </c>
    </row>
    <row r="17732" spans="1:3" x14ac:dyDescent="0.3">
      <c r="A17732" s="425">
        <v>59372</v>
      </c>
      <c r="B17732" s="12">
        <v>201</v>
      </c>
      <c r="C17732" s="436">
        <v>18.200000000000003</v>
      </c>
    </row>
    <row r="17733" spans="1:3" x14ac:dyDescent="0.3">
      <c r="A17733" s="425">
        <v>59373</v>
      </c>
      <c r="B17733" s="12">
        <v>202</v>
      </c>
      <c r="C17733" s="436">
        <v>27.399999999999991</v>
      </c>
    </row>
    <row r="17734" spans="1:3" x14ac:dyDescent="0.3">
      <c r="A17734" s="425">
        <v>59374</v>
      </c>
      <c r="B17734" s="12">
        <v>203</v>
      </c>
      <c r="C17734" s="436">
        <v>2.8</v>
      </c>
    </row>
    <row r="17735" spans="1:3" x14ac:dyDescent="0.3">
      <c r="A17735" s="425">
        <v>59375</v>
      </c>
      <c r="B17735" s="12">
        <v>204</v>
      </c>
      <c r="C17735" s="436">
        <v>0</v>
      </c>
    </row>
    <row r="17736" spans="1:3" x14ac:dyDescent="0.3">
      <c r="A17736" s="425">
        <v>59376</v>
      </c>
      <c r="B17736" s="12">
        <v>205</v>
      </c>
      <c r="C17736" s="436">
        <v>3.4000000000000008</v>
      </c>
    </row>
    <row r="17737" spans="1:3" x14ac:dyDescent="0.3">
      <c r="A17737" s="425">
        <v>59377</v>
      </c>
      <c r="B17737" s="12">
        <v>206</v>
      </c>
      <c r="C17737" s="436">
        <v>13</v>
      </c>
    </row>
    <row r="17738" spans="1:3" x14ac:dyDescent="0.3">
      <c r="A17738" s="425">
        <v>59378</v>
      </c>
      <c r="B17738" s="12">
        <v>207</v>
      </c>
      <c r="C17738" s="436">
        <v>102.20000000000003</v>
      </c>
    </row>
    <row r="17739" spans="1:3" x14ac:dyDescent="0.3">
      <c r="A17739" s="425">
        <v>59379</v>
      </c>
      <c r="B17739" s="12">
        <v>208</v>
      </c>
      <c r="C17739" s="436">
        <v>1</v>
      </c>
    </row>
    <row r="17740" spans="1:3" x14ac:dyDescent="0.3">
      <c r="A17740" s="425">
        <v>59380</v>
      </c>
      <c r="B17740" s="12">
        <v>209</v>
      </c>
      <c r="C17740" s="436">
        <v>4.2000000000000011</v>
      </c>
    </row>
    <row r="17741" spans="1:3" x14ac:dyDescent="0.3">
      <c r="A17741" s="425">
        <v>59381</v>
      </c>
      <c r="B17741" s="12">
        <v>210</v>
      </c>
      <c r="C17741" s="436">
        <v>11.199999999999998</v>
      </c>
    </row>
    <row r="17742" spans="1:3" x14ac:dyDescent="0.3">
      <c r="A17742" s="425">
        <v>59382</v>
      </c>
      <c r="B17742" s="12">
        <v>211</v>
      </c>
      <c r="C17742" s="436">
        <v>2.4000000000000004</v>
      </c>
    </row>
    <row r="17743" spans="1:3" x14ac:dyDescent="0.3">
      <c r="A17743" s="425">
        <v>59383</v>
      </c>
      <c r="B17743" s="12">
        <v>212</v>
      </c>
      <c r="C17743" s="436">
        <v>2.8</v>
      </c>
    </row>
    <row r="17744" spans="1:3" x14ac:dyDescent="0.3">
      <c r="A17744" s="425">
        <v>59384</v>
      </c>
      <c r="B17744" s="12">
        <v>213</v>
      </c>
      <c r="C17744" s="436">
        <v>0</v>
      </c>
    </row>
    <row r="17745" spans="1:3" x14ac:dyDescent="0.3">
      <c r="A17745" s="425">
        <v>59385</v>
      </c>
      <c r="B17745" s="12">
        <v>214</v>
      </c>
      <c r="C17745" s="436">
        <v>2.8000000000000007</v>
      </c>
    </row>
    <row r="17746" spans="1:3" x14ac:dyDescent="0.3">
      <c r="A17746" s="425">
        <v>59386</v>
      </c>
      <c r="B17746" s="12">
        <v>215</v>
      </c>
      <c r="C17746" s="436">
        <v>0</v>
      </c>
    </row>
    <row r="17747" spans="1:3" x14ac:dyDescent="0.3">
      <c r="A17747" s="425">
        <v>59387</v>
      </c>
      <c r="B17747" s="12">
        <v>216</v>
      </c>
      <c r="C17747" s="436">
        <v>0.8</v>
      </c>
    </row>
    <row r="17748" spans="1:3" x14ac:dyDescent="0.3">
      <c r="A17748" s="425">
        <v>59388</v>
      </c>
      <c r="B17748" s="12">
        <v>217</v>
      </c>
      <c r="C17748" s="436">
        <v>9.6</v>
      </c>
    </row>
    <row r="17749" spans="1:3" x14ac:dyDescent="0.3">
      <c r="A17749" s="425">
        <v>59389</v>
      </c>
      <c r="B17749" s="12">
        <v>218</v>
      </c>
      <c r="C17749" s="436">
        <v>0.4</v>
      </c>
    </row>
    <row r="17750" spans="1:3" x14ac:dyDescent="0.3">
      <c r="A17750" s="425">
        <v>59390</v>
      </c>
      <c r="B17750" s="12">
        <v>219</v>
      </c>
      <c r="C17750" s="436">
        <v>22.799999999999997</v>
      </c>
    </row>
    <row r="17751" spans="1:3" x14ac:dyDescent="0.3">
      <c r="A17751" s="425">
        <v>59391</v>
      </c>
      <c r="B17751" s="12">
        <v>220</v>
      </c>
      <c r="C17751" s="436">
        <v>34.400000000000006</v>
      </c>
    </row>
    <row r="17752" spans="1:3" x14ac:dyDescent="0.3">
      <c r="A17752" s="425">
        <v>59392</v>
      </c>
      <c r="B17752" s="12">
        <v>221</v>
      </c>
      <c r="C17752" s="436">
        <v>9.1999999999999975</v>
      </c>
    </row>
    <row r="17753" spans="1:3" x14ac:dyDescent="0.3">
      <c r="A17753" s="425">
        <v>59393</v>
      </c>
      <c r="B17753" s="12">
        <v>222</v>
      </c>
      <c r="C17753" s="436">
        <v>12</v>
      </c>
    </row>
    <row r="17754" spans="1:3" x14ac:dyDescent="0.3">
      <c r="A17754" s="425">
        <v>59394</v>
      </c>
      <c r="B17754" s="12">
        <v>223</v>
      </c>
      <c r="C17754" s="436">
        <v>30.799999999999997</v>
      </c>
    </row>
    <row r="17755" spans="1:3" x14ac:dyDescent="0.3">
      <c r="A17755" s="425">
        <v>59395</v>
      </c>
      <c r="B17755" s="12">
        <v>224</v>
      </c>
      <c r="C17755" s="436">
        <v>41.200000000000031</v>
      </c>
    </row>
    <row r="17756" spans="1:3" x14ac:dyDescent="0.3">
      <c r="A17756" s="425">
        <v>59396</v>
      </c>
      <c r="B17756" s="12">
        <v>225</v>
      </c>
      <c r="C17756" s="436">
        <v>0</v>
      </c>
    </row>
    <row r="17757" spans="1:3" x14ac:dyDescent="0.3">
      <c r="A17757" s="425">
        <v>59397</v>
      </c>
      <c r="B17757" s="12">
        <v>226</v>
      </c>
      <c r="C17757" s="436">
        <v>0</v>
      </c>
    </row>
    <row r="17758" spans="1:3" x14ac:dyDescent="0.3">
      <c r="A17758" s="425">
        <v>59398</v>
      </c>
      <c r="B17758" s="12">
        <v>227</v>
      </c>
      <c r="C17758" s="436">
        <v>14.6</v>
      </c>
    </row>
    <row r="17759" spans="1:3" x14ac:dyDescent="0.3">
      <c r="A17759" s="425">
        <v>59399</v>
      </c>
      <c r="B17759" s="12">
        <v>228</v>
      </c>
      <c r="C17759" s="436">
        <v>0.60000000000000009</v>
      </c>
    </row>
    <row r="17760" spans="1:3" x14ac:dyDescent="0.3">
      <c r="A17760" s="425">
        <v>59400</v>
      </c>
      <c r="B17760" s="12">
        <v>229</v>
      </c>
      <c r="C17760" s="436">
        <v>0.2</v>
      </c>
    </row>
    <row r="17761" spans="1:3" x14ac:dyDescent="0.3">
      <c r="A17761" s="425">
        <v>59401</v>
      </c>
      <c r="B17761" s="12">
        <v>230</v>
      </c>
      <c r="C17761" s="436">
        <v>1.5999999999999999</v>
      </c>
    </row>
    <row r="17762" spans="1:3" x14ac:dyDescent="0.3">
      <c r="A17762" s="425">
        <v>59402</v>
      </c>
      <c r="B17762" s="12">
        <v>231</v>
      </c>
      <c r="C17762" s="436">
        <v>10.199999999999999</v>
      </c>
    </row>
    <row r="17763" spans="1:3" x14ac:dyDescent="0.3">
      <c r="A17763" s="425">
        <v>59403</v>
      </c>
      <c r="B17763" s="12">
        <v>232</v>
      </c>
      <c r="C17763" s="436">
        <v>0.8</v>
      </c>
    </row>
    <row r="17764" spans="1:3" x14ac:dyDescent="0.3">
      <c r="A17764" s="425">
        <v>59404</v>
      </c>
      <c r="B17764" s="12">
        <v>233</v>
      </c>
      <c r="C17764" s="436">
        <v>0.60000000000000009</v>
      </c>
    </row>
    <row r="17765" spans="1:3" x14ac:dyDescent="0.3">
      <c r="A17765" s="425">
        <v>59405</v>
      </c>
      <c r="B17765" s="12">
        <v>234</v>
      </c>
      <c r="C17765" s="436">
        <v>0</v>
      </c>
    </row>
    <row r="17766" spans="1:3" x14ac:dyDescent="0.3">
      <c r="A17766" s="425">
        <v>59406</v>
      </c>
      <c r="B17766" s="12">
        <v>235</v>
      </c>
      <c r="C17766" s="436">
        <v>3.2</v>
      </c>
    </row>
    <row r="17767" spans="1:3" x14ac:dyDescent="0.3">
      <c r="A17767" s="425">
        <v>59407</v>
      </c>
      <c r="B17767" s="12">
        <v>236</v>
      </c>
      <c r="C17767" s="436">
        <v>0.8</v>
      </c>
    </row>
    <row r="17768" spans="1:3" x14ac:dyDescent="0.3">
      <c r="A17768" s="425">
        <v>59408</v>
      </c>
      <c r="B17768" s="12">
        <v>237</v>
      </c>
      <c r="C17768" s="436">
        <v>0.2</v>
      </c>
    </row>
    <row r="17769" spans="1:3" x14ac:dyDescent="0.3">
      <c r="A17769" s="425">
        <v>59409</v>
      </c>
      <c r="B17769" s="12">
        <v>238</v>
      </c>
      <c r="C17769" s="436">
        <v>4.6000000000000005</v>
      </c>
    </row>
    <row r="17770" spans="1:3" x14ac:dyDescent="0.3">
      <c r="A17770" s="425">
        <v>59410</v>
      </c>
      <c r="B17770" s="12">
        <v>239</v>
      </c>
      <c r="C17770" s="436">
        <v>0.2</v>
      </c>
    </row>
    <row r="17771" spans="1:3" x14ac:dyDescent="0.3">
      <c r="A17771" s="425">
        <v>59411</v>
      </c>
      <c r="B17771" s="12">
        <v>240</v>
      </c>
      <c r="C17771" s="436">
        <v>9.8000000000000007</v>
      </c>
    </row>
    <row r="17772" spans="1:3" x14ac:dyDescent="0.3">
      <c r="A17772" s="425">
        <v>59412</v>
      </c>
      <c r="B17772" s="12">
        <v>241</v>
      </c>
      <c r="C17772" s="436">
        <v>21.399999999999991</v>
      </c>
    </row>
    <row r="17773" spans="1:3" x14ac:dyDescent="0.3">
      <c r="A17773" s="425">
        <v>59413</v>
      </c>
      <c r="B17773" s="12">
        <v>242</v>
      </c>
      <c r="C17773" s="436">
        <v>0.60000000000000009</v>
      </c>
    </row>
    <row r="17774" spans="1:3" x14ac:dyDescent="0.3">
      <c r="A17774" s="425">
        <v>59414</v>
      </c>
      <c r="B17774" s="12">
        <v>243</v>
      </c>
      <c r="C17774" s="436">
        <v>2.4</v>
      </c>
    </row>
    <row r="17775" spans="1:3" x14ac:dyDescent="0.3">
      <c r="A17775" s="425">
        <v>59415</v>
      </c>
      <c r="B17775" s="12">
        <v>244</v>
      </c>
      <c r="C17775" s="436">
        <v>0</v>
      </c>
    </row>
    <row r="17776" spans="1:3" x14ac:dyDescent="0.3">
      <c r="A17776" s="425">
        <v>59416</v>
      </c>
      <c r="B17776" s="12">
        <v>245</v>
      </c>
      <c r="C17776" s="436">
        <v>34.400000000000006</v>
      </c>
    </row>
    <row r="17777" spans="1:3" x14ac:dyDescent="0.3">
      <c r="A17777" s="425">
        <v>59417</v>
      </c>
      <c r="B17777" s="12">
        <v>246</v>
      </c>
      <c r="C17777" s="436">
        <v>0</v>
      </c>
    </row>
    <row r="17778" spans="1:3" x14ac:dyDescent="0.3">
      <c r="A17778" s="425">
        <v>59418</v>
      </c>
      <c r="B17778" s="12">
        <v>247</v>
      </c>
      <c r="C17778" s="436">
        <v>4</v>
      </c>
    </row>
    <row r="17779" spans="1:3" x14ac:dyDescent="0.3">
      <c r="A17779" s="425">
        <v>59419</v>
      </c>
      <c r="B17779" s="12">
        <v>248</v>
      </c>
      <c r="C17779" s="436">
        <v>29.799999999999997</v>
      </c>
    </row>
    <row r="17780" spans="1:3" x14ac:dyDescent="0.3">
      <c r="A17780" s="425">
        <v>59420</v>
      </c>
      <c r="B17780" s="12">
        <v>249</v>
      </c>
      <c r="C17780" s="436">
        <v>8.3999999999999986</v>
      </c>
    </row>
    <row r="17781" spans="1:3" x14ac:dyDescent="0.3">
      <c r="A17781" s="425">
        <v>59421</v>
      </c>
      <c r="B17781" s="12">
        <v>250</v>
      </c>
      <c r="C17781" s="436">
        <v>0</v>
      </c>
    </row>
    <row r="17782" spans="1:3" x14ac:dyDescent="0.3">
      <c r="A17782" s="425">
        <v>59422</v>
      </c>
      <c r="B17782" s="12">
        <v>251</v>
      </c>
      <c r="C17782" s="436">
        <v>0</v>
      </c>
    </row>
    <row r="17783" spans="1:3" x14ac:dyDescent="0.3">
      <c r="A17783" s="425">
        <v>59423</v>
      </c>
      <c r="B17783" s="12">
        <v>252</v>
      </c>
      <c r="C17783" s="436">
        <v>3.6</v>
      </c>
    </row>
    <row r="17784" spans="1:3" x14ac:dyDescent="0.3">
      <c r="A17784" s="425">
        <v>59424</v>
      </c>
      <c r="B17784" s="12">
        <v>253</v>
      </c>
      <c r="C17784" s="436">
        <v>0.2</v>
      </c>
    </row>
    <row r="17785" spans="1:3" x14ac:dyDescent="0.3">
      <c r="A17785" s="425">
        <v>59425</v>
      </c>
      <c r="B17785" s="12">
        <v>254</v>
      </c>
      <c r="C17785" s="436">
        <v>0</v>
      </c>
    </row>
    <row r="17786" spans="1:3" x14ac:dyDescent="0.3">
      <c r="A17786" s="425">
        <v>59426</v>
      </c>
      <c r="B17786" s="12">
        <v>255</v>
      </c>
      <c r="C17786" s="436">
        <v>0</v>
      </c>
    </row>
    <row r="17787" spans="1:3" x14ac:dyDescent="0.3">
      <c r="A17787" s="425">
        <v>59427</v>
      </c>
      <c r="B17787" s="12">
        <v>256</v>
      </c>
      <c r="C17787" s="436">
        <v>0.8</v>
      </c>
    </row>
    <row r="17788" spans="1:3" x14ac:dyDescent="0.3">
      <c r="A17788" s="425">
        <v>59428</v>
      </c>
      <c r="B17788" s="12">
        <v>257</v>
      </c>
      <c r="C17788" s="436">
        <v>23.4</v>
      </c>
    </row>
    <row r="17789" spans="1:3" x14ac:dyDescent="0.3">
      <c r="A17789" s="425">
        <v>59429</v>
      </c>
      <c r="B17789" s="12">
        <v>258</v>
      </c>
      <c r="C17789" s="436">
        <v>0.8</v>
      </c>
    </row>
    <row r="17790" spans="1:3" x14ac:dyDescent="0.3">
      <c r="A17790" s="425">
        <v>59430</v>
      </c>
      <c r="B17790" s="12">
        <v>259</v>
      </c>
      <c r="C17790" s="436">
        <v>0</v>
      </c>
    </row>
    <row r="17791" spans="1:3" x14ac:dyDescent="0.3">
      <c r="A17791" s="425">
        <v>59431</v>
      </c>
      <c r="B17791" s="12">
        <v>260</v>
      </c>
      <c r="C17791" s="436">
        <v>0</v>
      </c>
    </row>
    <row r="17792" spans="1:3" x14ac:dyDescent="0.3">
      <c r="A17792" s="425">
        <v>59432</v>
      </c>
      <c r="B17792" s="12">
        <v>261</v>
      </c>
      <c r="C17792" s="436">
        <v>40.000000000000014</v>
      </c>
    </row>
    <row r="17793" spans="1:3" x14ac:dyDescent="0.3">
      <c r="A17793" s="425">
        <v>59433</v>
      </c>
      <c r="B17793" s="12">
        <v>262</v>
      </c>
      <c r="C17793" s="436">
        <v>22.199999999999996</v>
      </c>
    </row>
    <row r="17794" spans="1:3" x14ac:dyDescent="0.3">
      <c r="A17794" s="425">
        <v>59434</v>
      </c>
      <c r="B17794" s="12">
        <v>263</v>
      </c>
      <c r="C17794" s="436">
        <v>0</v>
      </c>
    </row>
    <row r="17795" spans="1:3" x14ac:dyDescent="0.3">
      <c r="A17795" s="425">
        <v>59435</v>
      </c>
      <c r="B17795" s="12">
        <v>264</v>
      </c>
      <c r="C17795" s="436">
        <v>0</v>
      </c>
    </row>
    <row r="17796" spans="1:3" x14ac:dyDescent="0.3">
      <c r="A17796" s="425">
        <v>59436</v>
      </c>
      <c r="B17796" s="12">
        <v>265</v>
      </c>
      <c r="C17796" s="436">
        <v>0</v>
      </c>
    </row>
    <row r="17797" spans="1:3" x14ac:dyDescent="0.3">
      <c r="A17797" s="425">
        <v>59437</v>
      </c>
      <c r="B17797" s="12">
        <v>266</v>
      </c>
      <c r="C17797" s="436">
        <v>0</v>
      </c>
    </row>
    <row r="17798" spans="1:3" x14ac:dyDescent="0.3">
      <c r="A17798" s="425">
        <v>59438</v>
      </c>
      <c r="B17798" s="12">
        <v>267</v>
      </c>
      <c r="C17798" s="436">
        <v>30.2</v>
      </c>
    </row>
    <row r="17799" spans="1:3" x14ac:dyDescent="0.3">
      <c r="A17799" s="425">
        <v>59439</v>
      </c>
      <c r="B17799" s="12">
        <v>268</v>
      </c>
      <c r="C17799" s="436">
        <v>0.4</v>
      </c>
    </row>
    <row r="17800" spans="1:3" x14ac:dyDescent="0.3">
      <c r="A17800" s="425">
        <v>59440</v>
      </c>
      <c r="B17800" s="12">
        <v>269</v>
      </c>
      <c r="C17800" s="436">
        <v>0</v>
      </c>
    </row>
    <row r="17801" spans="1:3" x14ac:dyDescent="0.3">
      <c r="A17801" s="425">
        <v>59441</v>
      </c>
      <c r="B17801" s="12">
        <v>270</v>
      </c>
      <c r="C17801" s="436">
        <v>0</v>
      </c>
    </row>
    <row r="17802" spans="1:3" x14ac:dyDescent="0.3">
      <c r="A17802" s="425">
        <v>59442</v>
      </c>
      <c r="B17802" s="12">
        <v>271</v>
      </c>
      <c r="C17802" s="436">
        <v>4</v>
      </c>
    </row>
    <row r="17803" spans="1:3" x14ac:dyDescent="0.3">
      <c r="A17803" s="425">
        <v>59443</v>
      </c>
      <c r="B17803" s="12">
        <v>272</v>
      </c>
      <c r="C17803" s="436">
        <v>0.2</v>
      </c>
    </row>
    <row r="17804" spans="1:3" x14ac:dyDescent="0.3">
      <c r="A17804" s="425">
        <v>59444</v>
      </c>
      <c r="B17804" s="12">
        <v>273</v>
      </c>
      <c r="C17804" s="436">
        <v>0.2</v>
      </c>
    </row>
    <row r="17805" spans="1:3" x14ac:dyDescent="0.3">
      <c r="A17805" s="425">
        <v>59445</v>
      </c>
      <c r="B17805" s="12">
        <v>274</v>
      </c>
      <c r="C17805" s="436">
        <v>0.2</v>
      </c>
    </row>
    <row r="17806" spans="1:3" x14ac:dyDescent="0.3">
      <c r="A17806" s="425">
        <v>59446</v>
      </c>
      <c r="B17806" s="12">
        <v>275</v>
      </c>
      <c r="C17806" s="436">
        <v>0</v>
      </c>
    </row>
    <row r="17807" spans="1:3" x14ac:dyDescent="0.3">
      <c r="A17807" s="425">
        <v>59447</v>
      </c>
      <c r="B17807" s="12">
        <v>276</v>
      </c>
      <c r="C17807" s="436">
        <v>0</v>
      </c>
    </row>
    <row r="17808" spans="1:3" x14ac:dyDescent="0.3">
      <c r="A17808" s="425">
        <v>59448</v>
      </c>
      <c r="B17808" s="12">
        <v>277</v>
      </c>
      <c r="C17808" s="436">
        <v>0</v>
      </c>
    </row>
    <row r="17809" spans="1:3" x14ac:dyDescent="0.3">
      <c r="A17809" s="425">
        <v>59449</v>
      </c>
      <c r="B17809" s="12">
        <v>278</v>
      </c>
      <c r="C17809" s="436">
        <v>0</v>
      </c>
    </row>
    <row r="17810" spans="1:3" x14ac:dyDescent="0.3">
      <c r="A17810" s="425">
        <v>59450</v>
      </c>
      <c r="B17810" s="12">
        <v>279</v>
      </c>
      <c r="C17810" s="436">
        <v>0</v>
      </c>
    </row>
    <row r="17811" spans="1:3" x14ac:dyDescent="0.3">
      <c r="A17811" s="425">
        <v>59451</v>
      </c>
      <c r="B17811" s="12">
        <v>280</v>
      </c>
      <c r="C17811" s="436">
        <v>5.782</v>
      </c>
    </row>
    <row r="17812" spans="1:3" x14ac:dyDescent="0.3">
      <c r="A17812" s="425">
        <v>59452</v>
      </c>
      <c r="B17812" s="12">
        <v>281</v>
      </c>
      <c r="C17812" s="436">
        <v>0.19600000000000001</v>
      </c>
    </row>
    <row r="17813" spans="1:3" x14ac:dyDescent="0.3">
      <c r="A17813" s="425">
        <v>59453</v>
      </c>
      <c r="B17813" s="12">
        <v>282</v>
      </c>
      <c r="C17813" s="436">
        <v>0</v>
      </c>
    </row>
    <row r="17814" spans="1:3" x14ac:dyDescent="0.3">
      <c r="A17814" s="425">
        <v>59454</v>
      </c>
      <c r="B17814" s="12">
        <v>283</v>
      </c>
      <c r="C17814" s="436">
        <v>0</v>
      </c>
    </row>
    <row r="17815" spans="1:3" x14ac:dyDescent="0.3">
      <c r="A17815" s="425">
        <v>59455</v>
      </c>
      <c r="B17815" s="12">
        <v>284</v>
      </c>
      <c r="C17815" s="436">
        <v>5.782</v>
      </c>
    </row>
    <row r="17816" spans="1:3" x14ac:dyDescent="0.3">
      <c r="A17816" s="425">
        <v>59456</v>
      </c>
      <c r="B17816" s="12">
        <v>285</v>
      </c>
      <c r="C17816" s="436">
        <v>9.8000000000000004E-2</v>
      </c>
    </row>
    <row r="17817" spans="1:3" x14ac:dyDescent="0.3">
      <c r="A17817" s="425">
        <v>59457</v>
      </c>
      <c r="B17817" s="12">
        <v>286</v>
      </c>
      <c r="C17817" s="436">
        <v>7.8000000000000025</v>
      </c>
    </row>
    <row r="17818" spans="1:3" x14ac:dyDescent="0.3">
      <c r="A17818" s="425">
        <v>59458</v>
      </c>
      <c r="B17818" s="12">
        <v>287</v>
      </c>
      <c r="C17818" s="436">
        <v>0</v>
      </c>
    </row>
    <row r="17819" spans="1:3" x14ac:dyDescent="0.3">
      <c r="A17819" s="425">
        <v>59459</v>
      </c>
      <c r="B17819" s="12">
        <v>288</v>
      </c>
      <c r="C17819" s="436">
        <v>0</v>
      </c>
    </row>
    <row r="17820" spans="1:3" x14ac:dyDescent="0.3">
      <c r="A17820" s="425">
        <v>59460</v>
      </c>
      <c r="B17820" s="12">
        <v>289</v>
      </c>
      <c r="C17820" s="436">
        <v>0</v>
      </c>
    </row>
    <row r="17821" spans="1:3" x14ac:dyDescent="0.3">
      <c r="A17821" s="425">
        <v>59461</v>
      </c>
      <c r="B17821" s="12">
        <v>290</v>
      </c>
      <c r="C17821" s="436">
        <v>0</v>
      </c>
    </row>
    <row r="17822" spans="1:3" x14ac:dyDescent="0.3">
      <c r="A17822" s="425">
        <v>59462</v>
      </c>
      <c r="B17822" s="12">
        <v>291</v>
      </c>
      <c r="C17822" s="436">
        <v>0</v>
      </c>
    </row>
    <row r="17823" spans="1:3" x14ac:dyDescent="0.3">
      <c r="A17823" s="425">
        <v>59463</v>
      </c>
      <c r="B17823" s="12">
        <v>292</v>
      </c>
      <c r="C17823" s="436">
        <v>0.60000000000000009</v>
      </c>
    </row>
    <row r="17824" spans="1:3" x14ac:dyDescent="0.3">
      <c r="A17824" s="425">
        <v>59464</v>
      </c>
      <c r="B17824" s="12">
        <v>293</v>
      </c>
      <c r="C17824" s="436">
        <v>0.2</v>
      </c>
    </row>
    <row r="17825" spans="1:3" x14ac:dyDescent="0.3">
      <c r="A17825" s="425">
        <v>59465</v>
      </c>
      <c r="B17825" s="12">
        <v>294</v>
      </c>
      <c r="C17825" s="436">
        <v>95.06</v>
      </c>
    </row>
    <row r="17826" spans="1:3" x14ac:dyDescent="0.3">
      <c r="A17826" s="425">
        <v>59466</v>
      </c>
      <c r="B17826" s="12">
        <v>295</v>
      </c>
      <c r="C17826" s="436">
        <v>0</v>
      </c>
    </row>
    <row r="17827" spans="1:3" x14ac:dyDescent="0.3">
      <c r="A17827" s="425">
        <v>59467</v>
      </c>
      <c r="B17827" s="12">
        <v>296</v>
      </c>
      <c r="C17827" s="436">
        <v>0</v>
      </c>
    </row>
    <row r="17828" spans="1:3" x14ac:dyDescent="0.3">
      <c r="A17828" s="425">
        <v>59468</v>
      </c>
      <c r="B17828" s="12">
        <v>297</v>
      </c>
      <c r="C17828" s="436">
        <v>0</v>
      </c>
    </row>
    <row r="17829" spans="1:3" x14ac:dyDescent="0.3">
      <c r="A17829" s="425">
        <v>59469</v>
      </c>
      <c r="B17829" s="12">
        <v>298</v>
      </c>
      <c r="C17829" s="436">
        <v>0</v>
      </c>
    </row>
    <row r="17830" spans="1:3" x14ac:dyDescent="0.3">
      <c r="A17830" s="425">
        <v>59470</v>
      </c>
      <c r="B17830" s="12">
        <v>299</v>
      </c>
      <c r="C17830" s="436">
        <v>0</v>
      </c>
    </row>
    <row r="17831" spans="1:3" x14ac:dyDescent="0.3">
      <c r="A17831" s="425">
        <v>59471</v>
      </c>
      <c r="B17831" s="12">
        <v>300</v>
      </c>
      <c r="C17831" s="436">
        <v>0</v>
      </c>
    </row>
    <row r="17832" spans="1:3" x14ac:dyDescent="0.3">
      <c r="A17832" s="425">
        <v>59472</v>
      </c>
      <c r="B17832" s="12">
        <v>301</v>
      </c>
      <c r="C17832" s="436">
        <v>0</v>
      </c>
    </row>
    <row r="17833" spans="1:3" x14ac:dyDescent="0.3">
      <c r="A17833" s="425">
        <v>59473</v>
      </c>
      <c r="B17833" s="12">
        <v>302</v>
      </c>
      <c r="C17833" s="436">
        <v>0</v>
      </c>
    </row>
    <row r="17834" spans="1:3" x14ac:dyDescent="0.3">
      <c r="A17834" s="425">
        <v>59474</v>
      </c>
      <c r="B17834" s="12">
        <v>303</v>
      </c>
      <c r="C17834" s="436">
        <v>0</v>
      </c>
    </row>
    <row r="17835" spans="1:3" x14ac:dyDescent="0.3">
      <c r="A17835" s="425">
        <v>59475</v>
      </c>
      <c r="B17835" s="12">
        <v>304</v>
      </c>
      <c r="C17835" s="436">
        <v>0</v>
      </c>
    </row>
    <row r="17836" spans="1:3" x14ac:dyDescent="0.3">
      <c r="A17836" s="425">
        <v>59476</v>
      </c>
      <c r="B17836" s="12">
        <v>305</v>
      </c>
      <c r="C17836" s="436">
        <v>0</v>
      </c>
    </row>
    <row r="17837" spans="1:3" x14ac:dyDescent="0.3">
      <c r="A17837" s="425">
        <v>59477</v>
      </c>
      <c r="B17837" s="12">
        <v>306</v>
      </c>
      <c r="C17837" s="436">
        <v>0</v>
      </c>
    </row>
    <row r="17838" spans="1:3" x14ac:dyDescent="0.3">
      <c r="A17838" s="425">
        <v>59478</v>
      </c>
      <c r="B17838" s="12">
        <v>307</v>
      </c>
      <c r="C17838" s="436">
        <v>0</v>
      </c>
    </row>
    <row r="17839" spans="1:3" x14ac:dyDescent="0.3">
      <c r="A17839" s="425">
        <v>59479</v>
      </c>
      <c r="B17839" s="12">
        <v>308</v>
      </c>
      <c r="C17839" s="436">
        <v>3.1360000000000001</v>
      </c>
    </row>
    <row r="17840" spans="1:3" x14ac:dyDescent="0.3">
      <c r="A17840" s="425">
        <v>59480</v>
      </c>
      <c r="B17840" s="12">
        <v>309</v>
      </c>
      <c r="C17840" s="436">
        <v>3.43</v>
      </c>
    </row>
    <row r="17841" spans="1:3" x14ac:dyDescent="0.3">
      <c r="A17841" s="425">
        <v>59481</v>
      </c>
      <c r="B17841" s="12">
        <v>310</v>
      </c>
      <c r="C17841" s="436">
        <v>0</v>
      </c>
    </row>
    <row r="17842" spans="1:3" x14ac:dyDescent="0.3">
      <c r="A17842" s="425">
        <v>59482</v>
      </c>
      <c r="B17842" s="12">
        <v>311</v>
      </c>
      <c r="C17842" s="436">
        <v>0</v>
      </c>
    </row>
    <row r="17843" spans="1:3" x14ac:dyDescent="0.3">
      <c r="A17843" s="425">
        <v>59483</v>
      </c>
      <c r="B17843" s="12">
        <v>312</v>
      </c>
      <c r="C17843" s="436">
        <v>0</v>
      </c>
    </row>
    <row r="17844" spans="1:3" x14ac:dyDescent="0.3">
      <c r="A17844" s="425">
        <v>59484</v>
      </c>
      <c r="B17844" s="12">
        <v>313</v>
      </c>
      <c r="C17844" s="436">
        <v>17.149999999999999</v>
      </c>
    </row>
    <row r="17845" spans="1:3" x14ac:dyDescent="0.3">
      <c r="A17845" s="425">
        <v>59485</v>
      </c>
      <c r="B17845" s="12">
        <v>314</v>
      </c>
      <c r="C17845" s="436">
        <v>0</v>
      </c>
    </row>
    <row r="17846" spans="1:3" x14ac:dyDescent="0.3">
      <c r="A17846" s="425">
        <v>59486</v>
      </c>
      <c r="B17846" s="12">
        <v>315</v>
      </c>
      <c r="C17846" s="436">
        <v>0</v>
      </c>
    </row>
    <row r="17847" spans="1:3" x14ac:dyDescent="0.3">
      <c r="A17847" s="425">
        <v>59487</v>
      </c>
      <c r="B17847" s="12">
        <v>316</v>
      </c>
      <c r="C17847" s="436">
        <v>0</v>
      </c>
    </row>
    <row r="17848" spans="1:3" x14ac:dyDescent="0.3">
      <c r="A17848" s="425">
        <v>59488</v>
      </c>
      <c r="B17848" s="12">
        <v>317</v>
      </c>
      <c r="C17848" s="436">
        <v>0</v>
      </c>
    </row>
    <row r="17849" spans="1:3" x14ac:dyDescent="0.3">
      <c r="A17849" s="425">
        <v>59489</v>
      </c>
      <c r="B17849" s="12">
        <v>318</v>
      </c>
      <c r="C17849" s="436">
        <v>2.8420000000000001</v>
      </c>
    </row>
    <row r="17850" spans="1:3" x14ac:dyDescent="0.3">
      <c r="A17850" s="425">
        <v>59490</v>
      </c>
      <c r="B17850" s="12">
        <v>319</v>
      </c>
      <c r="C17850" s="436">
        <v>0</v>
      </c>
    </row>
    <row r="17851" spans="1:3" x14ac:dyDescent="0.3">
      <c r="A17851" s="425">
        <v>59491</v>
      </c>
      <c r="B17851" s="12">
        <v>320</v>
      </c>
      <c r="C17851" s="436">
        <v>4.9000000000000002E-2</v>
      </c>
    </row>
    <row r="17852" spans="1:3" x14ac:dyDescent="0.3">
      <c r="A17852" s="425">
        <v>59492</v>
      </c>
      <c r="B17852" s="12">
        <v>321</v>
      </c>
      <c r="C17852" s="436">
        <v>0</v>
      </c>
    </row>
    <row r="17853" spans="1:3" x14ac:dyDescent="0.3">
      <c r="A17853" s="425">
        <v>59493</v>
      </c>
      <c r="B17853" s="12">
        <v>322</v>
      </c>
      <c r="C17853" s="436">
        <v>44.393999999999998</v>
      </c>
    </row>
    <row r="17854" spans="1:3" x14ac:dyDescent="0.3">
      <c r="A17854" s="425">
        <v>59494</v>
      </c>
      <c r="B17854" s="12">
        <v>323</v>
      </c>
      <c r="C17854" s="436">
        <v>3.92</v>
      </c>
    </row>
    <row r="17855" spans="1:3" x14ac:dyDescent="0.3">
      <c r="A17855" s="425">
        <v>59495</v>
      </c>
      <c r="B17855" s="12">
        <v>324</v>
      </c>
      <c r="C17855" s="436">
        <v>0</v>
      </c>
    </row>
    <row r="17856" spans="1:3" x14ac:dyDescent="0.3">
      <c r="A17856" s="425">
        <v>59496</v>
      </c>
      <c r="B17856" s="12">
        <v>325</v>
      </c>
      <c r="C17856" s="436">
        <v>0</v>
      </c>
    </row>
    <row r="17857" spans="1:3" x14ac:dyDescent="0.3">
      <c r="A17857" s="425">
        <v>59497</v>
      </c>
      <c r="B17857" s="12">
        <v>326</v>
      </c>
      <c r="C17857" s="436">
        <v>0</v>
      </c>
    </row>
    <row r="17858" spans="1:3" x14ac:dyDescent="0.3">
      <c r="A17858" s="425">
        <v>59498</v>
      </c>
      <c r="B17858" s="12">
        <v>327</v>
      </c>
      <c r="C17858" s="436">
        <v>6.0759999999999996</v>
      </c>
    </row>
    <row r="17859" spans="1:3" x14ac:dyDescent="0.3">
      <c r="A17859" s="425">
        <v>59499</v>
      </c>
      <c r="B17859" s="12">
        <v>328</v>
      </c>
      <c r="C17859" s="436">
        <v>0.2</v>
      </c>
    </row>
    <row r="17860" spans="1:3" x14ac:dyDescent="0.3">
      <c r="A17860" s="425">
        <v>59500</v>
      </c>
      <c r="B17860" s="12">
        <v>329</v>
      </c>
      <c r="C17860" s="436">
        <v>0</v>
      </c>
    </row>
    <row r="17861" spans="1:3" x14ac:dyDescent="0.3">
      <c r="A17861" s="425">
        <v>59501</v>
      </c>
      <c r="B17861" s="12">
        <v>330</v>
      </c>
      <c r="C17861" s="436">
        <v>21.399999999999984</v>
      </c>
    </row>
    <row r="17862" spans="1:3" x14ac:dyDescent="0.3">
      <c r="A17862" s="425">
        <v>59502</v>
      </c>
      <c r="B17862" s="12">
        <v>331</v>
      </c>
      <c r="C17862" s="436">
        <v>0.4</v>
      </c>
    </row>
    <row r="17863" spans="1:3" x14ac:dyDescent="0.3">
      <c r="A17863" s="425">
        <v>59503</v>
      </c>
      <c r="B17863" s="12">
        <v>332</v>
      </c>
      <c r="C17863" s="436">
        <v>0.2</v>
      </c>
    </row>
    <row r="17864" spans="1:3" x14ac:dyDescent="0.3">
      <c r="A17864" s="425">
        <v>59504</v>
      </c>
      <c r="B17864" s="12">
        <v>333</v>
      </c>
      <c r="C17864" s="436">
        <v>10.600000000000001</v>
      </c>
    </row>
    <row r="17865" spans="1:3" x14ac:dyDescent="0.3">
      <c r="A17865" s="425">
        <v>59505</v>
      </c>
      <c r="B17865" s="12">
        <v>334</v>
      </c>
      <c r="C17865" s="436">
        <v>1.7999999999999998</v>
      </c>
    </row>
    <row r="17866" spans="1:3" x14ac:dyDescent="0.3">
      <c r="A17866" s="425">
        <v>59506</v>
      </c>
      <c r="B17866" s="12">
        <v>335</v>
      </c>
      <c r="C17866" s="436">
        <v>2.8000000000000007</v>
      </c>
    </row>
    <row r="17867" spans="1:3" x14ac:dyDescent="0.3">
      <c r="A17867" s="425">
        <v>59507</v>
      </c>
      <c r="B17867" s="12">
        <v>336</v>
      </c>
      <c r="C17867" s="436">
        <v>1</v>
      </c>
    </row>
    <row r="17868" spans="1:3" x14ac:dyDescent="0.3">
      <c r="A17868" s="425">
        <v>59508</v>
      </c>
      <c r="B17868" s="12">
        <v>337</v>
      </c>
      <c r="C17868" s="436">
        <v>4.6000000000000014</v>
      </c>
    </row>
    <row r="17869" spans="1:3" x14ac:dyDescent="0.3">
      <c r="A17869" s="425">
        <v>59509</v>
      </c>
      <c r="B17869" s="12">
        <v>338</v>
      </c>
      <c r="C17869" s="436">
        <v>1.5999999999999999</v>
      </c>
    </row>
    <row r="17870" spans="1:3" x14ac:dyDescent="0.3">
      <c r="A17870" s="425">
        <v>59510</v>
      </c>
      <c r="B17870" s="12">
        <v>339</v>
      </c>
      <c r="C17870" s="436">
        <v>0</v>
      </c>
    </row>
    <row r="17871" spans="1:3" x14ac:dyDescent="0.3">
      <c r="A17871" s="425">
        <v>59511</v>
      </c>
      <c r="B17871" s="12">
        <v>340</v>
      </c>
      <c r="C17871" s="436">
        <v>0</v>
      </c>
    </row>
    <row r="17872" spans="1:3" x14ac:dyDescent="0.3">
      <c r="A17872" s="425">
        <v>59512</v>
      </c>
      <c r="B17872" s="12">
        <v>341</v>
      </c>
      <c r="C17872" s="436">
        <v>8.5999999999999979</v>
      </c>
    </row>
    <row r="17873" spans="1:3" x14ac:dyDescent="0.3">
      <c r="A17873" s="425">
        <v>59513</v>
      </c>
      <c r="B17873" s="12">
        <v>342</v>
      </c>
      <c r="C17873" s="436">
        <v>0</v>
      </c>
    </row>
    <row r="17874" spans="1:3" x14ac:dyDescent="0.3">
      <c r="A17874" s="425">
        <v>59514</v>
      </c>
      <c r="B17874" s="12">
        <v>343</v>
      </c>
      <c r="C17874" s="436">
        <v>2.8</v>
      </c>
    </row>
    <row r="17875" spans="1:3" x14ac:dyDescent="0.3">
      <c r="A17875" s="425">
        <v>59515</v>
      </c>
      <c r="B17875" s="12">
        <v>344</v>
      </c>
      <c r="C17875" s="436">
        <v>0</v>
      </c>
    </row>
    <row r="17876" spans="1:3" x14ac:dyDescent="0.3">
      <c r="A17876" s="425">
        <v>59516</v>
      </c>
      <c r="B17876" s="12">
        <v>345</v>
      </c>
      <c r="C17876" s="436">
        <v>18.79999999999999</v>
      </c>
    </row>
    <row r="17877" spans="1:3" x14ac:dyDescent="0.3">
      <c r="A17877" s="425">
        <v>59517</v>
      </c>
      <c r="B17877" s="12">
        <v>346</v>
      </c>
      <c r="C17877" s="436">
        <v>19.399999999999995</v>
      </c>
    </row>
    <row r="17878" spans="1:3" x14ac:dyDescent="0.3">
      <c r="A17878" s="425">
        <v>59518</v>
      </c>
      <c r="B17878" s="12">
        <v>347</v>
      </c>
      <c r="C17878" s="436">
        <v>0.4</v>
      </c>
    </row>
    <row r="17879" spans="1:3" x14ac:dyDescent="0.3">
      <c r="A17879" s="425">
        <v>59519</v>
      </c>
      <c r="B17879" s="12">
        <v>348</v>
      </c>
      <c r="C17879" s="436">
        <v>0</v>
      </c>
    </row>
    <row r="17880" spans="1:3" x14ac:dyDescent="0.3">
      <c r="A17880" s="425">
        <v>59520</v>
      </c>
      <c r="B17880" s="12">
        <v>349</v>
      </c>
      <c r="C17880" s="436">
        <v>0.8</v>
      </c>
    </row>
    <row r="17881" spans="1:3" x14ac:dyDescent="0.3">
      <c r="A17881" s="425">
        <v>59521</v>
      </c>
      <c r="B17881" s="12">
        <v>350</v>
      </c>
      <c r="C17881" s="436">
        <v>9.9999999999999964</v>
      </c>
    </row>
    <row r="17882" spans="1:3" x14ac:dyDescent="0.3">
      <c r="A17882" s="425">
        <v>59522</v>
      </c>
      <c r="B17882" s="12">
        <v>351</v>
      </c>
      <c r="C17882" s="436">
        <v>0.4</v>
      </c>
    </row>
    <row r="17883" spans="1:3" x14ac:dyDescent="0.3">
      <c r="A17883" s="425">
        <v>59523</v>
      </c>
      <c r="B17883" s="12">
        <v>352</v>
      </c>
      <c r="C17883" s="436">
        <v>0.60000000000000009</v>
      </c>
    </row>
    <row r="17884" spans="1:3" x14ac:dyDescent="0.3">
      <c r="A17884" s="425">
        <v>59524</v>
      </c>
      <c r="B17884" s="12">
        <v>353</v>
      </c>
      <c r="C17884" s="436">
        <v>5.2000000000000011</v>
      </c>
    </row>
    <row r="17885" spans="1:3" x14ac:dyDescent="0.3">
      <c r="A17885" s="425">
        <v>59525</v>
      </c>
      <c r="B17885" s="12">
        <v>354</v>
      </c>
      <c r="C17885" s="436">
        <v>0</v>
      </c>
    </row>
    <row r="17886" spans="1:3" x14ac:dyDescent="0.3">
      <c r="A17886" s="425">
        <v>59526</v>
      </c>
      <c r="B17886" s="12">
        <v>355</v>
      </c>
      <c r="C17886" s="436">
        <v>17.599999999999998</v>
      </c>
    </row>
    <row r="17887" spans="1:3" x14ac:dyDescent="0.3">
      <c r="A17887" s="425">
        <v>59527</v>
      </c>
      <c r="B17887" s="12">
        <v>356</v>
      </c>
      <c r="C17887" s="436">
        <v>6.0000000000000009</v>
      </c>
    </row>
    <row r="17888" spans="1:3" x14ac:dyDescent="0.3">
      <c r="A17888" s="425">
        <v>59528</v>
      </c>
      <c r="B17888" s="12">
        <v>357</v>
      </c>
      <c r="C17888" s="436">
        <v>0.2</v>
      </c>
    </row>
    <row r="17889" spans="1:3" x14ac:dyDescent="0.3">
      <c r="A17889" s="425">
        <v>59529</v>
      </c>
      <c r="B17889" s="12">
        <v>358</v>
      </c>
      <c r="C17889" s="436">
        <v>15.999999999999995</v>
      </c>
    </row>
    <row r="17890" spans="1:3" x14ac:dyDescent="0.3">
      <c r="A17890" s="425">
        <v>59530</v>
      </c>
      <c r="B17890" s="12">
        <v>359</v>
      </c>
      <c r="C17890" s="436">
        <v>1</v>
      </c>
    </row>
    <row r="17891" spans="1:3" x14ac:dyDescent="0.3">
      <c r="A17891" s="425">
        <v>59531</v>
      </c>
      <c r="B17891" s="12">
        <v>360</v>
      </c>
      <c r="C17891" s="436">
        <v>21.599999999999994</v>
      </c>
    </row>
    <row r="17892" spans="1:3" x14ac:dyDescent="0.3">
      <c r="A17892" s="425">
        <v>59532</v>
      </c>
      <c r="B17892" s="12">
        <v>361</v>
      </c>
      <c r="C17892" s="436">
        <v>0.2</v>
      </c>
    </row>
    <row r="17893" spans="1:3" x14ac:dyDescent="0.3">
      <c r="A17893" s="425">
        <v>59533</v>
      </c>
      <c r="B17893" s="12">
        <v>362</v>
      </c>
      <c r="C17893" s="436">
        <v>9</v>
      </c>
    </row>
    <row r="17894" spans="1:3" x14ac:dyDescent="0.3">
      <c r="A17894" s="425">
        <v>59534</v>
      </c>
      <c r="B17894" s="12">
        <v>363</v>
      </c>
      <c r="C17894" s="436">
        <v>0</v>
      </c>
    </row>
    <row r="17895" spans="1:3" x14ac:dyDescent="0.3">
      <c r="A17895" s="425">
        <v>59535</v>
      </c>
      <c r="B17895" s="12">
        <v>364</v>
      </c>
      <c r="C17895" s="436">
        <v>0</v>
      </c>
    </row>
    <row r="17896" spans="1:3" x14ac:dyDescent="0.3">
      <c r="A17896" s="425">
        <v>59536</v>
      </c>
      <c r="B17896" s="12">
        <v>365</v>
      </c>
      <c r="C17896" s="436">
        <v>0</v>
      </c>
    </row>
    <row r="17897" spans="1:3" x14ac:dyDescent="0.3">
      <c r="A17897" s="425">
        <v>59537</v>
      </c>
      <c r="B17897" s="12">
        <v>1</v>
      </c>
      <c r="C17897" s="436">
        <v>2</v>
      </c>
    </row>
    <row r="17898" spans="1:3" x14ac:dyDescent="0.3">
      <c r="A17898" s="425">
        <v>59538</v>
      </c>
      <c r="B17898" s="12">
        <v>2</v>
      </c>
      <c r="C17898" s="436">
        <v>5.0000000000000018</v>
      </c>
    </row>
    <row r="17899" spans="1:3" x14ac:dyDescent="0.3">
      <c r="A17899" s="425">
        <v>59539</v>
      </c>
      <c r="B17899" s="12">
        <v>3</v>
      </c>
      <c r="C17899" s="436">
        <v>5.8000000000000025</v>
      </c>
    </row>
    <row r="17900" spans="1:3" x14ac:dyDescent="0.3">
      <c r="A17900" s="425">
        <v>59540</v>
      </c>
      <c r="B17900" s="12">
        <v>4</v>
      </c>
      <c r="C17900" s="436">
        <v>3.0000000000000009</v>
      </c>
    </row>
    <row r="17901" spans="1:3" x14ac:dyDescent="0.3">
      <c r="A17901" s="425">
        <v>59541</v>
      </c>
      <c r="B17901" s="12">
        <v>5</v>
      </c>
      <c r="C17901" s="436">
        <v>7.6000000000000032</v>
      </c>
    </row>
    <row r="17902" spans="1:3" x14ac:dyDescent="0.3">
      <c r="A17902" s="425">
        <v>59542</v>
      </c>
      <c r="B17902" s="12">
        <v>6</v>
      </c>
      <c r="C17902" s="436">
        <v>0.2</v>
      </c>
    </row>
    <row r="17903" spans="1:3" x14ac:dyDescent="0.3">
      <c r="A17903" s="425">
        <v>59543</v>
      </c>
      <c r="B17903" s="12">
        <v>7</v>
      </c>
      <c r="C17903" s="436">
        <v>0</v>
      </c>
    </row>
    <row r="17904" spans="1:3" x14ac:dyDescent="0.3">
      <c r="A17904" s="425">
        <v>59544</v>
      </c>
      <c r="B17904" s="12">
        <v>8</v>
      </c>
      <c r="C17904" s="436">
        <v>18.8</v>
      </c>
    </row>
    <row r="17905" spans="1:3" x14ac:dyDescent="0.3">
      <c r="A17905" s="425">
        <v>59545</v>
      </c>
      <c r="B17905" s="12">
        <v>9</v>
      </c>
      <c r="C17905" s="436">
        <v>11.999999999999996</v>
      </c>
    </row>
    <row r="17906" spans="1:3" x14ac:dyDescent="0.3">
      <c r="A17906" s="425">
        <v>59546</v>
      </c>
      <c r="B17906" s="12">
        <v>10</v>
      </c>
      <c r="C17906" s="436">
        <v>0.4</v>
      </c>
    </row>
    <row r="17907" spans="1:3" x14ac:dyDescent="0.3">
      <c r="A17907" s="425">
        <v>59547</v>
      </c>
      <c r="B17907" s="12">
        <v>11</v>
      </c>
      <c r="C17907" s="436">
        <v>0.2</v>
      </c>
    </row>
    <row r="17908" spans="1:3" x14ac:dyDescent="0.3">
      <c r="A17908" s="425">
        <v>59548</v>
      </c>
      <c r="B17908" s="12">
        <v>12</v>
      </c>
      <c r="C17908" s="436">
        <v>0</v>
      </c>
    </row>
    <row r="17909" spans="1:3" x14ac:dyDescent="0.3">
      <c r="A17909" s="425">
        <v>59549</v>
      </c>
      <c r="B17909" s="12">
        <v>13</v>
      </c>
      <c r="C17909" s="436">
        <v>0.2</v>
      </c>
    </row>
    <row r="17910" spans="1:3" x14ac:dyDescent="0.3">
      <c r="A17910" s="425">
        <v>59550</v>
      </c>
      <c r="B17910" s="12">
        <v>14</v>
      </c>
      <c r="C17910" s="436">
        <v>22.599999999999987</v>
      </c>
    </row>
    <row r="17911" spans="1:3" x14ac:dyDescent="0.3">
      <c r="A17911" s="425">
        <v>59551</v>
      </c>
      <c r="B17911" s="12">
        <v>15</v>
      </c>
      <c r="C17911" s="436">
        <v>0.2</v>
      </c>
    </row>
    <row r="17912" spans="1:3" x14ac:dyDescent="0.3">
      <c r="A17912" s="425">
        <v>59552</v>
      </c>
      <c r="B17912" s="12">
        <v>16</v>
      </c>
      <c r="C17912" s="436">
        <v>17.999999999999989</v>
      </c>
    </row>
    <row r="17913" spans="1:3" x14ac:dyDescent="0.3">
      <c r="A17913" s="425">
        <v>59553</v>
      </c>
      <c r="B17913" s="12">
        <v>17</v>
      </c>
      <c r="C17913" s="436">
        <v>0.2</v>
      </c>
    </row>
    <row r="17914" spans="1:3" x14ac:dyDescent="0.3">
      <c r="A17914" s="425">
        <v>59554</v>
      </c>
      <c r="B17914" s="12">
        <v>18</v>
      </c>
      <c r="C17914" s="436">
        <v>0.2</v>
      </c>
    </row>
    <row r="17915" spans="1:3" x14ac:dyDescent="0.3">
      <c r="A17915" s="425">
        <v>59555</v>
      </c>
      <c r="B17915" s="12">
        <v>19</v>
      </c>
      <c r="C17915" s="436">
        <v>5.2000000000000011</v>
      </c>
    </row>
    <row r="17916" spans="1:3" x14ac:dyDescent="0.3">
      <c r="A17916" s="425">
        <v>59556</v>
      </c>
      <c r="B17916" s="12">
        <v>20</v>
      </c>
      <c r="C17916" s="436">
        <v>0.2</v>
      </c>
    </row>
    <row r="17917" spans="1:3" x14ac:dyDescent="0.3">
      <c r="A17917" s="425">
        <v>59557</v>
      </c>
      <c r="B17917" s="12">
        <v>21</v>
      </c>
      <c r="C17917" s="436">
        <v>1.4</v>
      </c>
    </row>
    <row r="17918" spans="1:3" x14ac:dyDescent="0.3">
      <c r="A17918" s="425">
        <v>59558</v>
      </c>
      <c r="B17918" s="12">
        <v>22</v>
      </c>
      <c r="C17918" s="436">
        <v>4.4000000000000004</v>
      </c>
    </row>
    <row r="17919" spans="1:3" x14ac:dyDescent="0.3">
      <c r="A17919" s="425">
        <v>59559</v>
      </c>
      <c r="B17919" s="12">
        <v>23</v>
      </c>
      <c r="C17919" s="436">
        <v>0</v>
      </c>
    </row>
    <row r="17920" spans="1:3" x14ac:dyDescent="0.3">
      <c r="A17920" s="425">
        <v>59560</v>
      </c>
      <c r="B17920" s="12">
        <v>24</v>
      </c>
      <c r="C17920" s="436">
        <v>0</v>
      </c>
    </row>
    <row r="17921" spans="1:3" x14ac:dyDescent="0.3">
      <c r="A17921" s="425">
        <v>59561</v>
      </c>
      <c r="B17921" s="12">
        <v>25</v>
      </c>
      <c r="C17921" s="436">
        <v>0</v>
      </c>
    </row>
    <row r="17922" spans="1:3" x14ac:dyDescent="0.3">
      <c r="A17922" s="425">
        <v>59562</v>
      </c>
      <c r="B17922" s="12">
        <v>26</v>
      </c>
      <c r="C17922" s="436">
        <v>0</v>
      </c>
    </row>
    <row r="17923" spans="1:3" x14ac:dyDescent="0.3">
      <c r="A17923" s="425">
        <v>59563</v>
      </c>
      <c r="B17923" s="12">
        <v>27</v>
      </c>
      <c r="C17923" s="436">
        <v>0</v>
      </c>
    </row>
    <row r="17924" spans="1:3" x14ac:dyDescent="0.3">
      <c r="A17924" s="425">
        <v>59564</v>
      </c>
      <c r="B17924" s="12">
        <v>28</v>
      </c>
      <c r="C17924" s="436">
        <v>12</v>
      </c>
    </row>
    <row r="17925" spans="1:3" x14ac:dyDescent="0.3">
      <c r="A17925" s="425">
        <v>59565</v>
      </c>
      <c r="B17925" s="12">
        <v>29</v>
      </c>
      <c r="C17925" s="436">
        <v>24.599999999999994</v>
      </c>
    </row>
    <row r="17926" spans="1:3" x14ac:dyDescent="0.3">
      <c r="A17926" s="425">
        <v>59566</v>
      </c>
      <c r="B17926" s="12">
        <v>30</v>
      </c>
      <c r="C17926" s="436">
        <v>0.2</v>
      </c>
    </row>
    <row r="17927" spans="1:3" x14ac:dyDescent="0.3">
      <c r="A17927" s="425">
        <v>59567</v>
      </c>
      <c r="B17927" s="12">
        <v>31</v>
      </c>
      <c r="C17927" s="436">
        <v>4.6000000000000005</v>
      </c>
    </row>
    <row r="17928" spans="1:3" x14ac:dyDescent="0.3">
      <c r="A17928" s="425">
        <v>59568</v>
      </c>
      <c r="B17928" s="12">
        <v>32</v>
      </c>
      <c r="C17928" s="436">
        <v>1</v>
      </c>
    </row>
    <row r="17929" spans="1:3" x14ac:dyDescent="0.3">
      <c r="A17929" s="425">
        <v>59569</v>
      </c>
      <c r="B17929" s="12">
        <v>33</v>
      </c>
      <c r="C17929" s="436">
        <v>1.7999999999999998</v>
      </c>
    </row>
    <row r="17930" spans="1:3" x14ac:dyDescent="0.3">
      <c r="A17930" s="425">
        <v>59570</v>
      </c>
      <c r="B17930" s="12">
        <v>34</v>
      </c>
      <c r="C17930" s="436">
        <v>13.6</v>
      </c>
    </row>
    <row r="17931" spans="1:3" x14ac:dyDescent="0.3">
      <c r="A17931" s="425">
        <v>59571</v>
      </c>
      <c r="B17931" s="12">
        <v>35</v>
      </c>
      <c r="C17931" s="436">
        <v>9</v>
      </c>
    </row>
    <row r="17932" spans="1:3" x14ac:dyDescent="0.3">
      <c r="A17932" s="425">
        <v>59572</v>
      </c>
      <c r="B17932" s="12">
        <v>36</v>
      </c>
      <c r="C17932" s="436">
        <v>13.199999999999989</v>
      </c>
    </row>
    <row r="17933" spans="1:3" x14ac:dyDescent="0.3">
      <c r="A17933" s="425">
        <v>59573</v>
      </c>
      <c r="B17933" s="12">
        <v>37</v>
      </c>
      <c r="C17933" s="436">
        <v>0.2</v>
      </c>
    </row>
    <row r="17934" spans="1:3" x14ac:dyDescent="0.3">
      <c r="A17934" s="425">
        <v>59574</v>
      </c>
      <c r="B17934" s="12">
        <v>38</v>
      </c>
      <c r="C17934" s="436">
        <v>29.8</v>
      </c>
    </row>
    <row r="17935" spans="1:3" x14ac:dyDescent="0.3">
      <c r="A17935" s="425">
        <v>59575</v>
      </c>
      <c r="B17935" s="12">
        <v>39</v>
      </c>
      <c r="C17935" s="436">
        <v>1.2</v>
      </c>
    </row>
    <row r="17936" spans="1:3" x14ac:dyDescent="0.3">
      <c r="A17936" s="425">
        <v>59576</v>
      </c>
      <c r="B17936" s="12">
        <v>40</v>
      </c>
      <c r="C17936" s="436">
        <v>11.599999999999994</v>
      </c>
    </row>
    <row r="17937" spans="1:3" x14ac:dyDescent="0.3">
      <c r="A17937" s="425">
        <v>59577</v>
      </c>
      <c r="B17937" s="12">
        <v>41</v>
      </c>
      <c r="C17937" s="436">
        <v>3.8000000000000007</v>
      </c>
    </row>
    <row r="17938" spans="1:3" x14ac:dyDescent="0.3">
      <c r="A17938" s="425">
        <v>59578</v>
      </c>
      <c r="B17938" s="12">
        <v>42</v>
      </c>
      <c r="C17938" s="436">
        <v>0.4</v>
      </c>
    </row>
    <row r="17939" spans="1:3" x14ac:dyDescent="0.3">
      <c r="A17939" s="425">
        <v>59579</v>
      </c>
      <c r="B17939" s="12">
        <v>43</v>
      </c>
      <c r="C17939" s="436">
        <v>0.4</v>
      </c>
    </row>
    <row r="17940" spans="1:3" x14ac:dyDescent="0.3">
      <c r="A17940" s="425">
        <v>59580</v>
      </c>
      <c r="B17940" s="12">
        <v>44</v>
      </c>
      <c r="C17940" s="436">
        <v>35.40000000000002</v>
      </c>
    </row>
    <row r="17941" spans="1:3" x14ac:dyDescent="0.3">
      <c r="A17941" s="425">
        <v>59581</v>
      </c>
      <c r="B17941" s="12">
        <v>45</v>
      </c>
      <c r="C17941" s="436">
        <v>1</v>
      </c>
    </row>
    <row r="17942" spans="1:3" x14ac:dyDescent="0.3">
      <c r="A17942" s="425">
        <v>59582</v>
      </c>
      <c r="B17942" s="12">
        <v>46</v>
      </c>
      <c r="C17942" s="436">
        <v>7.8000000000000016</v>
      </c>
    </row>
    <row r="17943" spans="1:3" x14ac:dyDescent="0.3">
      <c r="A17943" s="425">
        <v>59583</v>
      </c>
      <c r="B17943" s="12">
        <v>47</v>
      </c>
      <c r="C17943" s="436">
        <v>4.6000000000000014</v>
      </c>
    </row>
    <row r="17944" spans="1:3" x14ac:dyDescent="0.3">
      <c r="A17944" s="425">
        <v>59584</v>
      </c>
      <c r="B17944" s="12">
        <v>48</v>
      </c>
      <c r="C17944" s="436">
        <v>0</v>
      </c>
    </row>
    <row r="17945" spans="1:3" x14ac:dyDescent="0.3">
      <c r="A17945" s="425">
        <v>59585</v>
      </c>
      <c r="B17945" s="12">
        <v>49</v>
      </c>
      <c r="C17945" s="436">
        <v>0.2</v>
      </c>
    </row>
    <row r="17946" spans="1:3" x14ac:dyDescent="0.3">
      <c r="A17946" s="425">
        <v>59586</v>
      </c>
      <c r="B17946" s="12">
        <v>50</v>
      </c>
      <c r="C17946" s="436">
        <v>0.2</v>
      </c>
    </row>
    <row r="17947" spans="1:3" x14ac:dyDescent="0.3">
      <c r="A17947" s="425">
        <v>59587</v>
      </c>
      <c r="B17947" s="12">
        <v>51</v>
      </c>
      <c r="C17947" s="436">
        <v>64.400000000000034</v>
      </c>
    </row>
    <row r="17948" spans="1:3" x14ac:dyDescent="0.3">
      <c r="A17948" s="425">
        <v>59588</v>
      </c>
      <c r="B17948" s="12">
        <v>52</v>
      </c>
      <c r="C17948" s="436">
        <v>0.2</v>
      </c>
    </row>
    <row r="17949" spans="1:3" x14ac:dyDescent="0.3">
      <c r="A17949" s="425">
        <v>59589</v>
      </c>
      <c r="B17949" s="12">
        <v>53</v>
      </c>
      <c r="C17949" s="436">
        <v>0</v>
      </c>
    </row>
    <row r="17950" spans="1:3" x14ac:dyDescent="0.3">
      <c r="A17950" s="425">
        <v>59590</v>
      </c>
      <c r="B17950" s="12">
        <v>54</v>
      </c>
      <c r="C17950" s="436">
        <v>0</v>
      </c>
    </row>
    <row r="17951" spans="1:3" x14ac:dyDescent="0.3">
      <c r="A17951" s="425">
        <v>59591</v>
      </c>
      <c r="B17951" s="12">
        <v>55</v>
      </c>
      <c r="C17951" s="436">
        <v>0</v>
      </c>
    </row>
    <row r="17952" spans="1:3" x14ac:dyDescent="0.3">
      <c r="A17952" s="425">
        <v>59592</v>
      </c>
      <c r="B17952" s="12">
        <v>56</v>
      </c>
      <c r="C17952" s="436">
        <v>0</v>
      </c>
    </row>
    <row r="17953" spans="1:3" x14ac:dyDescent="0.3">
      <c r="A17953" s="425">
        <v>59593</v>
      </c>
      <c r="B17953" s="12">
        <v>57</v>
      </c>
      <c r="C17953" s="436">
        <v>0</v>
      </c>
    </row>
    <row r="17954" spans="1:3" x14ac:dyDescent="0.3">
      <c r="A17954" s="425">
        <v>59594</v>
      </c>
      <c r="B17954" s="12">
        <v>58</v>
      </c>
      <c r="C17954" s="436">
        <v>0</v>
      </c>
    </row>
    <row r="17955" spans="1:3" x14ac:dyDescent="0.3">
      <c r="A17955" s="425">
        <v>59595</v>
      </c>
      <c r="B17955" s="12">
        <v>59</v>
      </c>
      <c r="C17955" s="436">
        <v>0</v>
      </c>
    </row>
    <row r="17956" spans="1:3" x14ac:dyDescent="0.3">
      <c r="A17956" s="425">
        <v>59596</v>
      </c>
      <c r="B17956" s="12">
        <v>60</v>
      </c>
      <c r="C17956" s="436">
        <v>17.2</v>
      </c>
    </row>
    <row r="17957" spans="1:3" x14ac:dyDescent="0.3">
      <c r="A17957" s="425">
        <v>59597</v>
      </c>
      <c r="B17957" s="12">
        <v>61</v>
      </c>
      <c r="C17957" s="436">
        <v>15.875999999999999</v>
      </c>
    </row>
    <row r="17958" spans="1:3" x14ac:dyDescent="0.3">
      <c r="A17958" s="425">
        <v>59598</v>
      </c>
      <c r="B17958" s="12">
        <v>62</v>
      </c>
      <c r="C17958" s="436">
        <v>60.564</v>
      </c>
    </row>
    <row r="17959" spans="1:3" x14ac:dyDescent="0.3">
      <c r="A17959" s="425">
        <v>59599</v>
      </c>
      <c r="B17959" s="12">
        <v>63</v>
      </c>
      <c r="C17959" s="436">
        <v>14.504</v>
      </c>
    </row>
    <row r="17960" spans="1:3" x14ac:dyDescent="0.3">
      <c r="A17960" s="425">
        <v>59600</v>
      </c>
      <c r="B17960" s="12">
        <v>64</v>
      </c>
      <c r="C17960" s="436">
        <v>0.49</v>
      </c>
    </row>
    <row r="17961" spans="1:3" x14ac:dyDescent="0.3">
      <c r="A17961" s="425">
        <v>59601</v>
      </c>
      <c r="B17961" s="12">
        <v>65</v>
      </c>
      <c r="C17961" s="436">
        <v>2.94</v>
      </c>
    </row>
    <row r="17962" spans="1:3" x14ac:dyDescent="0.3">
      <c r="A17962" s="425">
        <v>59602</v>
      </c>
      <c r="B17962" s="12">
        <v>66</v>
      </c>
      <c r="C17962" s="436">
        <v>33.800000000000004</v>
      </c>
    </row>
    <row r="17963" spans="1:3" x14ac:dyDescent="0.3">
      <c r="A17963" s="425">
        <v>59603</v>
      </c>
      <c r="B17963" s="12">
        <v>67</v>
      </c>
      <c r="C17963" s="436">
        <v>5.7999999999999989</v>
      </c>
    </row>
    <row r="17964" spans="1:3" x14ac:dyDescent="0.3">
      <c r="A17964" s="425">
        <v>59604</v>
      </c>
      <c r="B17964" s="12">
        <v>68</v>
      </c>
      <c r="C17964" s="436">
        <v>8.4</v>
      </c>
    </row>
    <row r="17965" spans="1:3" x14ac:dyDescent="0.3">
      <c r="A17965" s="425">
        <v>59605</v>
      </c>
      <c r="B17965" s="12">
        <v>69</v>
      </c>
      <c r="C17965" s="436">
        <v>0.60000000000000009</v>
      </c>
    </row>
    <row r="17966" spans="1:3" x14ac:dyDescent="0.3">
      <c r="A17966" s="425">
        <v>59606</v>
      </c>
      <c r="B17966" s="12">
        <v>70</v>
      </c>
      <c r="C17966" s="436">
        <v>4.8000000000000007</v>
      </c>
    </row>
    <row r="17967" spans="1:3" x14ac:dyDescent="0.3">
      <c r="A17967" s="425">
        <v>59607</v>
      </c>
      <c r="B17967" s="12">
        <v>71</v>
      </c>
      <c r="C17967" s="436">
        <v>4.6000000000000005</v>
      </c>
    </row>
    <row r="17968" spans="1:3" x14ac:dyDescent="0.3">
      <c r="A17968" s="425">
        <v>59608</v>
      </c>
      <c r="B17968" s="12">
        <v>72</v>
      </c>
      <c r="C17968" s="436">
        <v>35</v>
      </c>
    </row>
    <row r="17969" spans="1:3" x14ac:dyDescent="0.3">
      <c r="A17969" s="425">
        <v>59609</v>
      </c>
      <c r="B17969" s="12">
        <v>73</v>
      </c>
      <c r="C17969" s="436">
        <v>1.2</v>
      </c>
    </row>
    <row r="17970" spans="1:3" x14ac:dyDescent="0.3">
      <c r="A17970" s="425">
        <v>59610</v>
      </c>
      <c r="B17970" s="12">
        <v>74</v>
      </c>
      <c r="C17970" s="436">
        <v>0</v>
      </c>
    </row>
    <row r="17971" spans="1:3" x14ac:dyDescent="0.3">
      <c r="A17971" s="425">
        <v>59611</v>
      </c>
      <c r="B17971" s="12">
        <v>75</v>
      </c>
      <c r="C17971" s="436">
        <v>0</v>
      </c>
    </row>
    <row r="17972" spans="1:3" x14ac:dyDescent="0.3">
      <c r="A17972" s="425">
        <v>59612</v>
      </c>
      <c r="B17972" s="12">
        <v>76</v>
      </c>
      <c r="C17972" s="436">
        <v>4.2</v>
      </c>
    </row>
    <row r="17973" spans="1:3" x14ac:dyDescent="0.3">
      <c r="A17973" s="425">
        <v>59613</v>
      </c>
      <c r="B17973" s="12">
        <v>77</v>
      </c>
      <c r="C17973" s="436">
        <v>0.2</v>
      </c>
    </row>
    <row r="17974" spans="1:3" x14ac:dyDescent="0.3">
      <c r="A17974" s="425">
        <v>59614</v>
      </c>
      <c r="B17974" s="12">
        <v>78</v>
      </c>
      <c r="C17974" s="436">
        <v>0</v>
      </c>
    </row>
    <row r="17975" spans="1:3" x14ac:dyDescent="0.3">
      <c r="A17975" s="425">
        <v>59615</v>
      </c>
      <c r="B17975" s="12">
        <v>79</v>
      </c>
      <c r="C17975" s="436">
        <v>27.999999999999996</v>
      </c>
    </row>
    <row r="17976" spans="1:3" x14ac:dyDescent="0.3">
      <c r="A17976" s="425">
        <v>59616</v>
      </c>
      <c r="B17976" s="12">
        <v>80</v>
      </c>
      <c r="C17976" s="436">
        <v>0.4</v>
      </c>
    </row>
    <row r="17977" spans="1:3" x14ac:dyDescent="0.3">
      <c r="A17977" s="425">
        <v>59617</v>
      </c>
      <c r="B17977" s="12">
        <v>81</v>
      </c>
      <c r="C17977" s="436">
        <v>19.399999999999999</v>
      </c>
    </row>
    <row r="17978" spans="1:3" x14ac:dyDescent="0.3">
      <c r="A17978" s="425">
        <v>59618</v>
      </c>
      <c r="B17978" s="12">
        <v>82</v>
      </c>
      <c r="C17978" s="436">
        <v>0</v>
      </c>
    </row>
    <row r="17979" spans="1:3" x14ac:dyDescent="0.3">
      <c r="A17979" s="425">
        <v>59619</v>
      </c>
      <c r="B17979" s="12">
        <v>83</v>
      </c>
      <c r="C17979" s="436">
        <v>11.599999999999998</v>
      </c>
    </row>
    <row r="17980" spans="1:3" x14ac:dyDescent="0.3">
      <c r="A17980" s="425">
        <v>59620</v>
      </c>
      <c r="B17980" s="12">
        <v>84</v>
      </c>
      <c r="C17980" s="436">
        <v>0.2</v>
      </c>
    </row>
    <row r="17981" spans="1:3" x14ac:dyDescent="0.3">
      <c r="A17981" s="425">
        <v>59621</v>
      </c>
      <c r="B17981" s="12">
        <v>85</v>
      </c>
      <c r="C17981" s="436">
        <v>22.200000000000003</v>
      </c>
    </row>
    <row r="17982" spans="1:3" x14ac:dyDescent="0.3">
      <c r="A17982" s="425">
        <v>59622</v>
      </c>
      <c r="B17982" s="12">
        <v>86</v>
      </c>
      <c r="C17982" s="436">
        <v>10.599999999999996</v>
      </c>
    </row>
    <row r="17983" spans="1:3" x14ac:dyDescent="0.3">
      <c r="A17983" s="425">
        <v>59623</v>
      </c>
      <c r="B17983" s="12">
        <v>87</v>
      </c>
      <c r="C17983" s="436">
        <v>8.0000000000000018</v>
      </c>
    </row>
    <row r="17984" spans="1:3" x14ac:dyDescent="0.3">
      <c r="A17984" s="425">
        <v>59624</v>
      </c>
      <c r="B17984" s="12">
        <v>88</v>
      </c>
      <c r="C17984" s="436">
        <v>10.399999999999999</v>
      </c>
    </row>
    <row r="17985" spans="1:3" x14ac:dyDescent="0.3">
      <c r="A17985" s="425">
        <v>59625</v>
      </c>
      <c r="B17985" s="12">
        <v>89</v>
      </c>
      <c r="C17985" s="436">
        <v>0</v>
      </c>
    </row>
    <row r="17986" spans="1:3" x14ac:dyDescent="0.3">
      <c r="A17986" s="425">
        <v>59626</v>
      </c>
      <c r="B17986" s="12">
        <v>90</v>
      </c>
      <c r="C17986" s="436">
        <v>43.000000000000043</v>
      </c>
    </row>
    <row r="17987" spans="1:3" x14ac:dyDescent="0.3">
      <c r="A17987" s="425">
        <v>59627</v>
      </c>
      <c r="B17987" s="12">
        <v>91</v>
      </c>
      <c r="C17987" s="436">
        <v>12.399999999999995</v>
      </c>
    </row>
    <row r="17988" spans="1:3" x14ac:dyDescent="0.3">
      <c r="A17988" s="425">
        <v>59628</v>
      </c>
      <c r="B17988" s="12">
        <v>92</v>
      </c>
      <c r="C17988" s="436">
        <v>7.0000000000000018</v>
      </c>
    </row>
    <row r="17989" spans="1:3" x14ac:dyDescent="0.3">
      <c r="A17989" s="425">
        <v>59629</v>
      </c>
      <c r="B17989" s="12">
        <v>93</v>
      </c>
      <c r="C17989" s="436">
        <v>0.60000000000000009</v>
      </c>
    </row>
    <row r="17990" spans="1:3" x14ac:dyDescent="0.3">
      <c r="A17990" s="425">
        <v>59630</v>
      </c>
      <c r="B17990" s="12">
        <v>94</v>
      </c>
      <c r="C17990" s="436">
        <v>0</v>
      </c>
    </row>
    <row r="17991" spans="1:3" x14ac:dyDescent="0.3">
      <c r="A17991" s="425">
        <v>59631</v>
      </c>
      <c r="B17991" s="12">
        <v>95</v>
      </c>
      <c r="C17991" s="436">
        <v>9.5999999999999979</v>
      </c>
    </row>
    <row r="17992" spans="1:3" x14ac:dyDescent="0.3">
      <c r="A17992" s="425">
        <v>59632</v>
      </c>
      <c r="B17992" s="12">
        <v>96</v>
      </c>
      <c r="C17992" s="436">
        <v>0.8</v>
      </c>
    </row>
    <row r="17993" spans="1:3" x14ac:dyDescent="0.3">
      <c r="A17993" s="425">
        <v>59633</v>
      </c>
      <c r="B17993" s="12">
        <v>97</v>
      </c>
      <c r="C17993" s="436">
        <v>0.4</v>
      </c>
    </row>
    <row r="17994" spans="1:3" x14ac:dyDescent="0.3">
      <c r="A17994" s="425">
        <v>59634</v>
      </c>
      <c r="B17994" s="12">
        <v>98</v>
      </c>
      <c r="C17994" s="436">
        <v>20.399999999999999</v>
      </c>
    </row>
    <row r="17995" spans="1:3" x14ac:dyDescent="0.3">
      <c r="A17995" s="425">
        <v>59635</v>
      </c>
      <c r="B17995" s="12">
        <v>99</v>
      </c>
      <c r="C17995" s="436">
        <v>0.2</v>
      </c>
    </row>
    <row r="17996" spans="1:3" x14ac:dyDescent="0.3">
      <c r="A17996" s="425">
        <v>59636</v>
      </c>
      <c r="B17996" s="12">
        <v>100</v>
      </c>
      <c r="C17996" s="436">
        <v>5.4</v>
      </c>
    </row>
    <row r="17997" spans="1:3" x14ac:dyDescent="0.3">
      <c r="A17997" s="425">
        <v>59637</v>
      </c>
      <c r="B17997" s="12">
        <v>101</v>
      </c>
      <c r="C17997" s="436">
        <v>0.2</v>
      </c>
    </row>
    <row r="17998" spans="1:3" x14ac:dyDescent="0.3">
      <c r="A17998" s="425">
        <v>59638</v>
      </c>
      <c r="B17998" s="12">
        <v>102</v>
      </c>
      <c r="C17998" s="436">
        <v>2.6000000000000005</v>
      </c>
    </row>
    <row r="17999" spans="1:3" x14ac:dyDescent="0.3">
      <c r="A17999" s="425">
        <v>59639</v>
      </c>
      <c r="B17999" s="12">
        <v>103</v>
      </c>
      <c r="C17999" s="436">
        <v>23.8</v>
      </c>
    </row>
    <row r="18000" spans="1:3" x14ac:dyDescent="0.3">
      <c r="A18000" s="425">
        <v>59640</v>
      </c>
      <c r="B18000" s="12">
        <v>104</v>
      </c>
      <c r="C18000" s="436">
        <v>1</v>
      </c>
    </row>
    <row r="18001" spans="1:3" x14ac:dyDescent="0.3">
      <c r="A18001" s="425">
        <v>59641</v>
      </c>
      <c r="B18001" s="12">
        <v>105</v>
      </c>
      <c r="C18001" s="436">
        <v>5.0000000000000009</v>
      </c>
    </row>
    <row r="18002" spans="1:3" x14ac:dyDescent="0.3">
      <c r="A18002" s="425">
        <v>59642</v>
      </c>
      <c r="B18002" s="12">
        <v>106</v>
      </c>
      <c r="C18002" s="436">
        <v>9.9999999999999982</v>
      </c>
    </row>
    <row r="18003" spans="1:3" x14ac:dyDescent="0.3">
      <c r="A18003" s="425">
        <v>59643</v>
      </c>
      <c r="B18003" s="12">
        <v>107</v>
      </c>
      <c r="C18003" s="436">
        <v>0</v>
      </c>
    </row>
    <row r="18004" spans="1:3" x14ac:dyDescent="0.3">
      <c r="A18004" s="425">
        <v>59644</v>
      </c>
      <c r="B18004" s="12">
        <v>108</v>
      </c>
      <c r="C18004" s="436">
        <v>10.399999999999995</v>
      </c>
    </row>
    <row r="18005" spans="1:3" x14ac:dyDescent="0.3">
      <c r="A18005" s="425">
        <v>59645</v>
      </c>
      <c r="B18005" s="12">
        <v>109</v>
      </c>
      <c r="C18005" s="436">
        <v>41</v>
      </c>
    </row>
    <row r="18006" spans="1:3" x14ac:dyDescent="0.3">
      <c r="A18006" s="425">
        <v>59646</v>
      </c>
      <c r="B18006" s="12">
        <v>110</v>
      </c>
      <c r="C18006" s="436">
        <v>16</v>
      </c>
    </row>
    <row r="18007" spans="1:3" x14ac:dyDescent="0.3">
      <c r="A18007" s="425">
        <v>59647</v>
      </c>
      <c r="B18007" s="12">
        <v>111</v>
      </c>
      <c r="C18007" s="436">
        <v>16.599999999999994</v>
      </c>
    </row>
    <row r="18008" spans="1:3" x14ac:dyDescent="0.3">
      <c r="A18008" s="425">
        <v>59648</v>
      </c>
      <c r="B18008" s="12">
        <v>112</v>
      </c>
      <c r="C18008" s="436">
        <v>1.4</v>
      </c>
    </row>
    <row r="18009" spans="1:3" x14ac:dyDescent="0.3">
      <c r="A18009" s="425">
        <v>59649</v>
      </c>
      <c r="B18009" s="12">
        <v>113</v>
      </c>
      <c r="C18009" s="436">
        <v>0.2</v>
      </c>
    </row>
    <row r="18010" spans="1:3" x14ac:dyDescent="0.3">
      <c r="A18010" s="425">
        <v>59650</v>
      </c>
      <c r="B18010" s="12">
        <v>114</v>
      </c>
      <c r="C18010" s="436">
        <v>7.2000000000000011</v>
      </c>
    </row>
    <row r="18011" spans="1:3" x14ac:dyDescent="0.3">
      <c r="A18011" s="425">
        <v>59651</v>
      </c>
      <c r="B18011" s="12">
        <v>115</v>
      </c>
      <c r="C18011" s="436">
        <v>3.6000000000000005</v>
      </c>
    </row>
    <row r="18012" spans="1:3" x14ac:dyDescent="0.3">
      <c r="A18012" s="425">
        <v>59652</v>
      </c>
      <c r="B18012" s="12">
        <v>116</v>
      </c>
      <c r="C18012" s="436">
        <v>0</v>
      </c>
    </row>
    <row r="18013" spans="1:3" x14ac:dyDescent="0.3">
      <c r="A18013" s="425">
        <v>59653</v>
      </c>
      <c r="B18013" s="12">
        <v>117</v>
      </c>
      <c r="C18013" s="436">
        <v>63.400000000000006</v>
      </c>
    </row>
    <row r="18014" spans="1:3" x14ac:dyDescent="0.3">
      <c r="A18014" s="425">
        <v>59654</v>
      </c>
      <c r="B18014" s="12">
        <v>118</v>
      </c>
      <c r="C18014" s="436">
        <v>52.4</v>
      </c>
    </row>
    <row r="18015" spans="1:3" x14ac:dyDescent="0.3">
      <c r="A18015" s="425">
        <v>59655</v>
      </c>
      <c r="B18015" s="12">
        <v>119</v>
      </c>
      <c r="C18015" s="436">
        <v>15.400000000000002</v>
      </c>
    </row>
    <row r="18016" spans="1:3" x14ac:dyDescent="0.3">
      <c r="A18016" s="425">
        <v>59656</v>
      </c>
      <c r="B18016" s="12">
        <v>120</v>
      </c>
      <c r="C18016" s="436">
        <v>7.8000000000000025</v>
      </c>
    </row>
    <row r="18017" spans="1:3" x14ac:dyDescent="0.3">
      <c r="A18017" s="425">
        <v>59657</v>
      </c>
      <c r="B18017" s="12">
        <v>121</v>
      </c>
      <c r="C18017" s="436">
        <v>0</v>
      </c>
    </row>
    <row r="18018" spans="1:3" x14ac:dyDescent="0.3">
      <c r="A18018" s="425">
        <v>59658</v>
      </c>
      <c r="B18018" s="12">
        <v>122</v>
      </c>
      <c r="C18018" s="436">
        <v>0.2</v>
      </c>
    </row>
    <row r="18019" spans="1:3" x14ac:dyDescent="0.3">
      <c r="A18019" s="425">
        <v>59659</v>
      </c>
      <c r="B18019" s="12">
        <v>123</v>
      </c>
      <c r="C18019" s="436">
        <v>2.6</v>
      </c>
    </row>
    <row r="18020" spans="1:3" x14ac:dyDescent="0.3">
      <c r="A18020" s="425">
        <v>59660</v>
      </c>
      <c r="B18020" s="12">
        <v>124</v>
      </c>
      <c r="C18020" s="436">
        <v>0.2</v>
      </c>
    </row>
    <row r="18021" spans="1:3" x14ac:dyDescent="0.3">
      <c r="A18021" s="425">
        <v>59661</v>
      </c>
      <c r="B18021" s="12">
        <v>125</v>
      </c>
      <c r="C18021" s="436">
        <v>0.2</v>
      </c>
    </row>
    <row r="18022" spans="1:3" x14ac:dyDescent="0.3">
      <c r="A18022" s="425">
        <v>59662</v>
      </c>
      <c r="B18022" s="12">
        <v>126</v>
      </c>
      <c r="C18022" s="436">
        <v>13.599999999999998</v>
      </c>
    </row>
    <row r="18023" spans="1:3" x14ac:dyDescent="0.3">
      <c r="A18023" s="425">
        <v>59663</v>
      </c>
      <c r="B18023" s="12">
        <v>127</v>
      </c>
      <c r="C18023" s="436">
        <v>0</v>
      </c>
    </row>
    <row r="18024" spans="1:3" x14ac:dyDescent="0.3">
      <c r="A18024" s="425">
        <v>59664</v>
      </c>
      <c r="B18024" s="12">
        <v>128</v>
      </c>
      <c r="C18024" s="436">
        <v>0</v>
      </c>
    </row>
    <row r="18025" spans="1:3" x14ac:dyDescent="0.3">
      <c r="A18025" s="425">
        <v>59665</v>
      </c>
      <c r="B18025" s="12">
        <v>129</v>
      </c>
      <c r="C18025" s="436">
        <v>2</v>
      </c>
    </row>
    <row r="18026" spans="1:3" x14ac:dyDescent="0.3">
      <c r="A18026" s="425">
        <v>59666</v>
      </c>
      <c r="B18026" s="12">
        <v>130</v>
      </c>
      <c r="C18026" s="436">
        <v>15.599999999999998</v>
      </c>
    </row>
    <row r="18027" spans="1:3" x14ac:dyDescent="0.3">
      <c r="A18027" s="425">
        <v>59667</v>
      </c>
      <c r="B18027" s="12">
        <v>131</v>
      </c>
      <c r="C18027" s="436">
        <v>0.2</v>
      </c>
    </row>
    <row r="18028" spans="1:3" x14ac:dyDescent="0.3">
      <c r="A18028" s="425">
        <v>59668</v>
      </c>
      <c r="B18028" s="12">
        <v>132</v>
      </c>
      <c r="C18028" s="436">
        <v>0.4</v>
      </c>
    </row>
    <row r="18029" spans="1:3" x14ac:dyDescent="0.3">
      <c r="A18029" s="425">
        <v>59669</v>
      </c>
      <c r="B18029" s="12">
        <v>133</v>
      </c>
      <c r="C18029" s="436">
        <v>9.2000000000000011</v>
      </c>
    </row>
    <row r="18030" spans="1:3" x14ac:dyDescent="0.3">
      <c r="A18030" s="425">
        <v>59670</v>
      </c>
      <c r="B18030" s="12">
        <v>134</v>
      </c>
      <c r="C18030" s="436">
        <v>0</v>
      </c>
    </row>
    <row r="18031" spans="1:3" x14ac:dyDescent="0.3">
      <c r="A18031" s="425">
        <v>59671</v>
      </c>
      <c r="B18031" s="12">
        <v>135</v>
      </c>
      <c r="C18031" s="436">
        <v>69.58</v>
      </c>
    </row>
    <row r="18032" spans="1:3" x14ac:dyDescent="0.3">
      <c r="A18032" s="425">
        <v>59672</v>
      </c>
      <c r="B18032" s="12">
        <v>136</v>
      </c>
      <c r="C18032" s="436">
        <v>0</v>
      </c>
    </row>
    <row r="18033" spans="1:3" x14ac:dyDescent="0.3">
      <c r="A18033" s="425">
        <v>59673</v>
      </c>
      <c r="B18033" s="12">
        <v>137</v>
      </c>
      <c r="C18033" s="436">
        <v>0</v>
      </c>
    </row>
    <row r="18034" spans="1:3" x14ac:dyDescent="0.3">
      <c r="A18034" s="425">
        <v>59674</v>
      </c>
      <c r="B18034" s="12">
        <v>138</v>
      </c>
      <c r="C18034" s="436">
        <v>2.25</v>
      </c>
    </row>
    <row r="18035" spans="1:3" x14ac:dyDescent="0.3">
      <c r="A18035" s="425">
        <v>59675</v>
      </c>
      <c r="B18035" s="12">
        <v>139</v>
      </c>
      <c r="C18035" s="436">
        <v>0</v>
      </c>
    </row>
    <row r="18036" spans="1:3" x14ac:dyDescent="0.3">
      <c r="A18036" s="425">
        <v>59676</v>
      </c>
      <c r="B18036" s="12">
        <v>140</v>
      </c>
      <c r="C18036" s="436">
        <v>0</v>
      </c>
    </row>
    <row r="18037" spans="1:3" x14ac:dyDescent="0.3">
      <c r="A18037" s="425">
        <v>59677</v>
      </c>
      <c r="B18037" s="12">
        <v>141</v>
      </c>
      <c r="C18037" s="436">
        <v>0.1</v>
      </c>
    </row>
    <row r="18038" spans="1:3" x14ac:dyDescent="0.3">
      <c r="A18038" s="425">
        <v>59678</v>
      </c>
      <c r="B18038" s="12">
        <v>142</v>
      </c>
      <c r="C18038" s="436">
        <v>2.5714285714285712</v>
      </c>
    </row>
    <row r="18039" spans="1:3" x14ac:dyDescent="0.3">
      <c r="A18039" s="425">
        <v>59679</v>
      </c>
      <c r="B18039" s="12">
        <v>143</v>
      </c>
      <c r="C18039" s="436">
        <v>0.2</v>
      </c>
    </row>
    <row r="18040" spans="1:3" x14ac:dyDescent="0.3">
      <c r="A18040" s="425">
        <v>59680</v>
      </c>
      <c r="B18040" s="12">
        <v>144</v>
      </c>
      <c r="C18040" s="436">
        <v>2</v>
      </c>
    </row>
    <row r="18041" spans="1:3" x14ac:dyDescent="0.3">
      <c r="A18041" s="425">
        <v>59681</v>
      </c>
      <c r="B18041" s="12">
        <v>145</v>
      </c>
      <c r="C18041" s="436">
        <v>0.8</v>
      </c>
    </row>
    <row r="18042" spans="1:3" x14ac:dyDescent="0.3">
      <c r="A18042" s="425">
        <v>59682</v>
      </c>
      <c r="B18042" s="12">
        <v>146</v>
      </c>
      <c r="C18042" s="436">
        <v>22.200000000000003</v>
      </c>
    </row>
    <row r="18043" spans="1:3" x14ac:dyDescent="0.3">
      <c r="A18043" s="425">
        <v>59683</v>
      </c>
      <c r="B18043" s="12">
        <v>147</v>
      </c>
      <c r="C18043" s="436">
        <v>36.4</v>
      </c>
    </row>
    <row r="18044" spans="1:3" x14ac:dyDescent="0.3">
      <c r="A18044" s="425">
        <v>59684</v>
      </c>
      <c r="B18044" s="12">
        <v>148</v>
      </c>
      <c r="C18044" s="436">
        <v>9.9999999999999982</v>
      </c>
    </row>
    <row r="18045" spans="1:3" x14ac:dyDescent="0.3">
      <c r="A18045" s="425">
        <v>59685</v>
      </c>
      <c r="B18045" s="12">
        <v>149</v>
      </c>
      <c r="C18045" s="436">
        <v>10.6</v>
      </c>
    </row>
    <row r="18046" spans="1:3" x14ac:dyDescent="0.3">
      <c r="A18046" s="425">
        <v>59686</v>
      </c>
      <c r="B18046" s="12">
        <v>150</v>
      </c>
      <c r="C18046" s="436">
        <v>2.4</v>
      </c>
    </row>
    <row r="18047" spans="1:3" x14ac:dyDescent="0.3">
      <c r="A18047" s="425">
        <v>59687</v>
      </c>
      <c r="B18047" s="12">
        <v>151</v>
      </c>
      <c r="C18047" s="436">
        <v>10.399999999999997</v>
      </c>
    </row>
    <row r="18048" spans="1:3" x14ac:dyDescent="0.3">
      <c r="A18048" s="425">
        <v>59688</v>
      </c>
      <c r="B18048" s="12">
        <v>152</v>
      </c>
      <c r="C18048" s="436">
        <v>3.2</v>
      </c>
    </row>
    <row r="18049" spans="1:3" x14ac:dyDescent="0.3">
      <c r="A18049" s="425">
        <v>59689</v>
      </c>
      <c r="B18049" s="12">
        <v>153</v>
      </c>
      <c r="C18049" s="436">
        <v>25.799999999999997</v>
      </c>
    </row>
    <row r="18050" spans="1:3" x14ac:dyDescent="0.3">
      <c r="A18050" s="425">
        <v>59690</v>
      </c>
      <c r="B18050" s="12">
        <v>154</v>
      </c>
      <c r="C18050" s="436">
        <v>9.8000000000000007</v>
      </c>
    </row>
    <row r="18051" spans="1:3" x14ac:dyDescent="0.3">
      <c r="A18051" s="425">
        <v>59691</v>
      </c>
      <c r="B18051" s="12">
        <v>155</v>
      </c>
      <c r="C18051" s="436">
        <v>5.2000000000000011</v>
      </c>
    </row>
    <row r="18052" spans="1:3" x14ac:dyDescent="0.3">
      <c r="A18052" s="425">
        <v>59692</v>
      </c>
      <c r="B18052" s="12">
        <v>156</v>
      </c>
      <c r="C18052" s="436">
        <v>0</v>
      </c>
    </row>
    <row r="18053" spans="1:3" x14ac:dyDescent="0.3">
      <c r="A18053" s="425">
        <v>59693</v>
      </c>
      <c r="B18053" s="12">
        <v>157</v>
      </c>
      <c r="C18053" s="436">
        <v>8.1999999999999993</v>
      </c>
    </row>
    <row r="18054" spans="1:3" x14ac:dyDescent="0.3">
      <c r="A18054" s="425">
        <v>59694</v>
      </c>
      <c r="B18054" s="12">
        <v>158</v>
      </c>
      <c r="C18054" s="436">
        <v>4.0000000000000009</v>
      </c>
    </row>
    <row r="18055" spans="1:3" x14ac:dyDescent="0.3">
      <c r="A18055" s="425">
        <v>59695</v>
      </c>
      <c r="B18055" s="12">
        <v>159</v>
      </c>
      <c r="C18055" s="436">
        <v>7.2000000000000028</v>
      </c>
    </row>
    <row r="18056" spans="1:3" x14ac:dyDescent="0.3">
      <c r="A18056" s="425">
        <v>59696</v>
      </c>
      <c r="B18056" s="12">
        <v>160</v>
      </c>
      <c r="C18056" s="436">
        <v>10.999999999999998</v>
      </c>
    </row>
    <row r="18057" spans="1:3" x14ac:dyDescent="0.3">
      <c r="A18057" s="425">
        <v>59697</v>
      </c>
      <c r="B18057" s="12">
        <v>161</v>
      </c>
      <c r="C18057" s="436">
        <v>0</v>
      </c>
    </row>
    <row r="18058" spans="1:3" x14ac:dyDescent="0.3">
      <c r="A18058" s="425">
        <v>59698</v>
      </c>
      <c r="B18058" s="12">
        <v>162</v>
      </c>
      <c r="C18058" s="436">
        <v>5.8000000000000016</v>
      </c>
    </row>
    <row r="18059" spans="1:3" x14ac:dyDescent="0.3">
      <c r="A18059" s="425">
        <v>59699</v>
      </c>
      <c r="B18059" s="12">
        <v>163</v>
      </c>
      <c r="C18059" s="436">
        <v>20.999999999999996</v>
      </c>
    </row>
    <row r="18060" spans="1:3" x14ac:dyDescent="0.3">
      <c r="A18060" s="425">
        <v>59700</v>
      </c>
      <c r="B18060" s="12">
        <v>164</v>
      </c>
      <c r="C18060" s="436">
        <v>1.4</v>
      </c>
    </row>
    <row r="18061" spans="1:3" x14ac:dyDescent="0.3">
      <c r="A18061" s="425">
        <v>59701</v>
      </c>
      <c r="B18061" s="12">
        <v>165</v>
      </c>
      <c r="C18061" s="436">
        <v>21.800000000000004</v>
      </c>
    </row>
    <row r="18062" spans="1:3" x14ac:dyDescent="0.3">
      <c r="A18062" s="425">
        <v>59702</v>
      </c>
      <c r="B18062" s="12">
        <v>166</v>
      </c>
      <c r="C18062" s="436">
        <v>3.8000000000000007</v>
      </c>
    </row>
    <row r="18063" spans="1:3" x14ac:dyDescent="0.3">
      <c r="A18063" s="425">
        <v>59703</v>
      </c>
      <c r="B18063" s="12">
        <v>167</v>
      </c>
      <c r="C18063" s="436">
        <v>0</v>
      </c>
    </row>
    <row r="18064" spans="1:3" x14ac:dyDescent="0.3">
      <c r="A18064" s="425">
        <v>59704</v>
      </c>
      <c r="B18064" s="12">
        <v>168</v>
      </c>
      <c r="C18064" s="436">
        <v>52.2</v>
      </c>
    </row>
    <row r="18065" spans="1:3" x14ac:dyDescent="0.3">
      <c r="A18065" s="425">
        <v>59705</v>
      </c>
      <c r="B18065" s="12">
        <v>169</v>
      </c>
      <c r="C18065" s="436">
        <v>2.1999999999999997</v>
      </c>
    </row>
    <row r="18066" spans="1:3" x14ac:dyDescent="0.3">
      <c r="A18066" s="425">
        <v>59706</v>
      </c>
      <c r="B18066" s="12">
        <v>170</v>
      </c>
      <c r="C18066" s="436">
        <v>11</v>
      </c>
    </row>
    <row r="18067" spans="1:3" x14ac:dyDescent="0.3">
      <c r="A18067" s="425">
        <v>59707</v>
      </c>
      <c r="B18067" s="12">
        <v>171</v>
      </c>
      <c r="C18067" s="436">
        <v>44.000000000000092</v>
      </c>
    </row>
    <row r="18068" spans="1:3" x14ac:dyDescent="0.3">
      <c r="A18068" s="425">
        <v>59708</v>
      </c>
      <c r="B18068" s="12">
        <v>172</v>
      </c>
      <c r="C18068" s="436">
        <v>1.8</v>
      </c>
    </row>
    <row r="18069" spans="1:3" x14ac:dyDescent="0.3">
      <c r="A18069" s="425">
        <v>59709</v>
      </c>
      <c r="B18069" s="12">
        <v>173</v>
      </c>
      <c r="C18069" s="436">
        <v>0.2</v>
      </c>
    </row>
    <row r="18070" spans="1:3" x14ac:dyDescent="0.3">
      <c r="A18070" s="425">
        <v>59710</v>
      </c>
      <c r="B18070" s="12">
        <v>174</v>
      </c>
      <c r="C18070" s="436">
        <v>42.400000000000034</v>
      </c>
    </row>
    <row r="18071" spans="1:3" x14ac:dyDescent="0.3">
      <c r="A18071" s="425">
        <v>59711</v>
      </c>
      <c r="B18071" s="12">
        <v>175</v>
      </c>
      <c r="C18071" s="436">
        <v>0.2</v>
      </c>
    </row>
    <row r="18072" spans="1:3" x14ac:dyDescent="0.3">
      <c r="A18072" s="425">
        <v>59712</v>
      </c>
      <c r="B18072" s="12">
        <v>176</v>
      </c>
      <c r="C18072" s="436">
        <v>0</v>
      </c>
    </row>
    <row r="18073" spans="1:3" x14ac:dyDescent="0.3">
      <c r="A18073" s="425">
        <v>59713</v>
      </c>
      <c r="B18073" s="12">
        <v>177</v>
      </c>
      <c r="C18073" s="436">
        <v>0</v>
      </c>
    </row>
    <row r="18074" spans="1:3" x14ac:dyDescent="0.3">
      <c r="A18074" s="425">
        <v>59714</v>
      </c>
      <c r="B18074" s="12">
        <v>178</v>
      </c>
      <c r="C18074" s="436">
        <v>0.2</v>
      </c>
    </row>
    <row r="18075" spans="1:3" x14ac:dyDescent="0.3">
      <c r="A18075" s="425">
        <v>59715</v>
      </c>
      <c r="B18075" s="12">
        <v>179</v>
      </c>
      <c r="C18075" s="436">
        <v>8.2000000000000028</v>
      </c>
    </row>
    <row r="18076" spans="1:3" x14ac:dyDescent="0.3">
      <c r="A18076" s="425">
        <v>59716</v>
      </c>
      <c r="B18076" s="12">
        <v>180</v>
      </c>
      <c r="C18076" s="436">
        <v>11.199999999999998</v>
      </c>
    </row>
    <row r="18077" spans="1:3" x14ac:dyDescent="0.3">
      <c r="A18077" s="425">
        <v>59717</v>
      </c>
      <c r="B18077" s="12">
        <v>181</v>
      </c>
      <c r="C18077" s="436">
        <v>0</v>
      </c>
    </row>
    <row r="18078" spans="1:3" x14ac:dyDescent="0.3">
      <c r="A18078" s="425">
        <v>59718</v>
      </c>
      <c r="B18078" s="12">
        <v>182</v>
      </c>
      <c r="C18078" s="436">
        <v>4.0000000000000009</v>
      </c>
    </row>
    <row r="18079" spans="1:3" x14ac:dyDescent="0.3">
      <c r="A18079" s="425">
        <v>59719</v>
      </c>
      <c r="B18079" s="12">
        <v>183</v>
      </c>
      <c r="C18079" s="436">
        <v>0.8</v>
      </c>
    </row>
    <row r="18080" spans="1:3" x14ac:dyDescent="0.3">
      <c r="A18080" s="425">
        <v>59720</v>
      </c>
      <c r="B18080" s="12">
        <v>184</v>
      </c>
      <c r="C18080" s="436">
        <v>0</v>
      </c>
    </row>
    <row r="18081" spans="1:3" x14ac:dyDescent="0.3">
      <c r="A18081" s="425">
        <v>59721</v>
      </c>
      <c r="B18081" s="12">
        <v>185</v>
      </c>
      <c r="C18081" s="436">
        <v>1.7999999999999998</v>
      </c>
    </row>
    <row r="18082" spans="1:3" x14ac:dyDescent="0.3">
      <c r="A18082" s="425">
        <v>59722</v>
      </c>
      <c r="B18082" s="12">
        <v>186</v>
      </c>
      <c r="C18082" s="436">
        <v>0.2</v>
      </c>
    </row>
    <row r="18083" spans="1:3" x14ac:dyDescent="0.3">
      <c r="A18083" s="425">
        <v>59723</v>
      </c>
      <c r="B18083" s="12">
        <v>187</v>
      </c>
      <c r="C18083" s="436">
        <v>0</v>
      </c>
    </row>
    <row r="18084" spans="1:3" x14ac:dyDescent="0.3">
      <c r="A18084" s="425">
        <v>59724</v>
      </c>
      <c r="B18084" s="12">
        <v>188</v>
      </c>
      <c r="C18084" s="436">
        <v>0</v>
      </c>
    </row>
    <row r="18085" spans="1:3" x14ac:dyDescent="0.3">
      <c r="A18085" s="425">
        <v>59725</v>
      </c>
      <c r="B18085" s="12">
        <v>189</v>
      </c>
      <c r="C18085" s="436">
        <v>2.4000000000000004</v>
      </c>
    </row>
    <row r="18086" spans="1:3" x14ac:dyDescent="0.3">
      <c r="A18086" s="425">
        <v>59726</v>
      </c>
      <c r="B18086" s="12">
        <v>190</v>
      </c>
      <c r="C18086" s="436">
        <v>0</v>
      </c>
    </row>
    <row r="18087" spans="1:3" x14ac:dyDescent="0.3">
      <c r="A18087" s="425">
        <v>59727</v>
      </c>
      <c r="B18087" s="12">
        <v>191</v>
      </c>
      <c r="C18087" s="436">
        <v>1</v>
      </c>
    </row>
    <row r="18088" spans="1:3" x14ac:dyDescent="0.3">
      <c r="A18088" s="425">
        <v>59728</v>
      </c>
      <c r="B18088" s="12">
        <v>192</v>
      </c>
      <c r="C18088" s="436">
        <v>0.2</v>
      </c>
    </row>
    <row r="18089" spans="1:3" x14ac:dyDescent="0.3">
      <c r="A18089" s="425">
        <v>59729</v>
      </c>
      <c r="B18089" s="12">
        <v>193</v>
      </c>
      <c r="C18089" s="436">
        <v>0</v>
      </c>
    </row>
    <row r="18090" spans="1:3" x14ac:dyDescent="0.3">
      <c r="A18090" s="425">
        <v>59730</v>
      </c>
      <c r="B18090" s="12">
        <v>194</v>
      </c>
      <c r="C18090" s="436">
        <v>1.2</v>
      </c>
    </row>
    <row r="18091" spans="1:3" x14ac:dyDescent="0.3">
      <c r="A18091" s="425">
        <v>59731</v>
      </c>
      <c r="B18091" s="12">
        <v>195</v>
      </c>
      <c r="C18091" s="436">
        <v>0</v>
      </c>
    </row>
    <row r="18092" spans="1:3" x14ac:dyDescent="0.3">
      <c r="A18092" s="425">
        <v>59732</v>
      </c>
      <c r="B18092" s="12">
        <v>196</v>
      </c>
      <c r="C18092" s="436">
        <v>0</v>
      </c>
    </row>
    <row r="18093" spans="1:3" x14ac:dyDescent="0.3">
      <c r="A18093" s="425">
        <v>59733</v>
      </c>
      <c r="B18093" s="12">
        <v>197</v>
      </c>
      <c r="C18093" s="436">
        <v>0.2</v>
      </c>
    </row>
    <row r="18094" spans="1:3" x14ac:dyDescent="0.3">
      <c r="A18094" s="425">
        <v>59734</v>
      </c>
      <c r="B18094" s="12">
        <v>198</v>
      </c>
      <c r="C18094" s="436">
        <v>1.4</v>
      </c>
    </row>
    <row r="18095" spans="1:3" x14ac:dyDescent="0.3">
      <c r="A18095" s="425">
        <v>59735</v>
      </c>
      <c r="B18095" s="12">
        <v>199</v>
      </c>
      <c r="C18095" s="436">
        <v>2</v>
      </c>
    </row>
    <row r="18096" spans="1:3" x14ac:dyDescent="0.3">
      <c r="A18096" s="425">
        <v>59736</v>
      </c>
      <c r="B18096" s="12">
        <v>200</v>
      </c>
      <c r="C18096" s="436">
        <v>0</v>
      </c>
    </row>
    <row r="18097" spans="1:3" x14ac:dyDescent="0.3">
      <c r="A18097" s="425">
        <v>59737</v>
      </c>
      <c r="B18097" s="12">
        <v>201</v>
      </c>
      <c r="C18097" s="436">
        <v>0.4</v>
      </c>
    </row>
    <row r="18098" spans="1:3" x14ac:dyDescent="0.3">
      <c r="A18098" s="425">
        <v>59738</v>
      </c>
      <c r="B18098" s="12">
        <v>202</v>
      </c>
      <c r="C18098" s="436">
        <v>0</v>
      </c>
    </row>
    <row r="18099" spans="1:3" x14ac:dyDescent="0.3">
      <c r="A18099" s="425">
        <v>59739</v>
      </c>
      <c r="B18099" s="12">
        <v>203</v>
      </c>
      <c r="C18099" s="436">
        <v>0</v>
      </c>
    </row>
    <row r="18100" spans="1:3" x14ac:dyDescent="0.3">
      <c r="A18100" s="425">
        <v>59740</v>
      </c>
      <c r="B18100" s="12">
        <v>204</v>
      </c>
      <c r="C18100" s="436">
        <v>16.2</v>
      </c>
    </row>
    <row r="18101" spans="1:3" x14ac:dyDescent="0.3">
      <c r="A18101" s="425">
        <v>59741</v>
      </c>
      <c r="B18101" s="12">
        <v>205</v>
      </c>
      <c r="C18101" s="436">
        <v>0</v>
      </c>
    </row>
    <row r="18102" spans="1:3" x14ac:dyDescent="0.3">
      <c r="A18102" s="425">
        <v>59742</v>
      </c>
      <c r="B18102" s="12">
        <v>206</v>
      </c>
      <c r="C18102" s="436">
        <v>0.2</v>
      </c>
    </row>
    <row r="18103" spans="1:3" x14ac:dyDescent="0.3">
      <c r="A18103" s="425">
        <v>59743</v>
      </c>
      <c r="B18103" s="12">
        <v>207</v>
      </c>
      <c r="C18103" s="436">
        <v>9.6</v>
      </c>
    </row>
    <row r="18104" spans="1:3" x14ac:dyDescent="0.3">
      <c r="A18104" s="425">
        <v>59744</v>
      </c>
      <c r="B18104" s="12">
        <v>208</v>
      </c>
      <c r="C18104" s="436">
        <v>9.8000000000000007</v>
      </c>
    </row>
    <row r="18105" spans="1:3" x14ac:dyDescent="0.3">
      <c r="A18105" s="425">
        <v>59745</v>
      </c>
      <c r="B18105" s="12">
        <v>209</v>
      </c>
      <c r="C18105" s="436">
        <v>0.2</v>
      </c>
    </row>
    <row r="18106" spans="1:3" x14ac:dyDescent="0.3">
      <c r="A18106" s="425">
        <v>59746</v>
      </c>
      <c r="B18106" s="12">
        <v>210</v>
      </c>
      <c r="C18106" s="436">
        <v>67.400000000000006</v>
      </c>
    </row>
    <row r="18107" spans="1:3" x14ac:dyDescent="0.3">
      <c r="A18107" s="425">
        <v>59747</v>
      </c>
      <c r="B18107" s="12">
        <v>211</v>
      </c>
      <c r="C18107" s="436">
        <v>24.399999999999977</v>
      </c>
    </row>
    <row r="18108" spans="1:3" x14ac:dyDescent="0.3">
      <c r="A18108" s="425">
        <v>59748</v>
      </c>
      <c r="B18108" s="12">
        <v>212</v>
      </c>
      <c r="C18108" s="436">
        <v>0</v>
      </c>
    </row>
    <row r="18109" spans="1:3" x14ac:dyDescent="0.3">
      <c r="A18109" s="425">
        <v>59749</v>
      </c>
      <c r="B18109" s="12">
        <v>213</v>
      </c>
      <c r="C18109" s="436">
        <v>0</v>
      </c>
    </row>
    <row r="18110" spans="1:3" x14ac:dyDescent="0.3">
      <c r="A18110" s="425">
        <v>59750</v>
      </c>
      <c r="B18110" s="12">
        <v>214</v>
      </c>
      <c r="C18110" s="436">
        <v>0</v>
      </c>
    </row>
    <row r="18111" spans="1:3" x14ac:dyDescent="0.3">
      <c r="A18111" s="425">
        <v>59751</v>
      </c>
      <c r="B18111" s="12">
        <v>215</v>
      </c>
      <c r="C18111" s="436">
        <v>0</v>
      </c>
    </row>
    <row r="18112" spans="1:3" x14ac:dyDescent="0.3">
      <c r="A18112" s="425">
        <v>59752</v>
      </c>
      <c r="B18112" s="12">
        <v>216</v>
      </c>
      <c r="C18112" s="436">
        <v>2.1999999999999997</v>
      </c>
    </row>
    <row r="18113" spans="1:3" x14ac:dyDescent="0.3">
      <c r="A18113" s="425">
        <v>59753</v>
      </c>
      <c r="B18113" s="12">
        <v>217</v>
      </c>
      <c r="C18113" s="436">
        <v>0</v>
      </c>
    </row>
    <row r="18114" spans="1:3" x14ac:dyDescent="0.3">
      <c r="A18114" s="425">
        <v>59754</v>
      </c>
      <c r="B18114" s="12">
        <v>218</v>
      </c>
      <c r="C18114" s="436">
        <v>0</v>
      </c>
    </row>
    <row r="18115" spans="1:3" x14ac:dyDescent="0.3">
      <c r="A18115" s="425">
        <v>59755</v>
      </c>
      <c r="B18115" s="12">
        <v>219</v>
      </c>
      <c r="C18115" s="436">
        <v>0</v>
      </c>
    </row>
    <row r="18116" spans="1:3" x14ac:dyDescent="0.3">
      <c r="A18116" s="425">
        <v>59756</v>
      </c>
      <c r="B18116" s="12">
        <v>220</v>
      </c>
      <c r="C18116" s="436">
        <v>54.200000000000017</v>
      </c>
    </row>
    <row r="18117" spans="1:3" x14ac:dyDescent="0.3">
      <c r="A18117" s="425">
        <v>59757</v>
      </c>
      <c r="B18117" s="12">
        <v>221</v>
      </c>
      <c r="C18117" s="436">
        <v>2.4</v>
      </c>
    </row>
    <row r="18118" spans="1:3" x14ac:dyDescent="0.3">
      <c r="A18118" s="425">
        <v>59758</v>
      </c>
      <c r="B18118" s="12">
        <v>222</v>
      </c>
      <c r="C18118" s="436">
        <v>0</v>
      </c>
    </row>
    <row r="18119" spans="1:3" x14ac:dyDescent="0.3">
      <c r="A18119" s="425">
        <v>59759</v>
      </c>
      <c r="B18119" s="12">
        <v>223</v>
      </c>
      <c r="C18119" s="436">
        <v>0</v>
      </c>
    </row>
    <row r="18120" spans="1:3" x14ac:dyDescent="0.3">
      <c r="A18120" s="425">
        <v>59760</v>
      </c>
      <c r="B18120" s="12">
        <v>224</v>
      </c>
      <c r="C18120" s="436">
        <v>0.2</v>
      </c>
    </row>
    <row r="18121" spans="1:3" x14ac:dyDescent="0.3">
      <c r="A18121" s="425">
        <v>59761</v>
      </c>
      <c r="B18121" s="12">
        <v>225</v>
      </c>
      <c r="C18121" s="436">
        <v>29.999999999999993</v>
      </c>
    </row>
    <row r="18122" spans="1:3" x14ac:dyDescent="0.3">
      <c r="A18122" s="425">
        <v>59762</v>
      </c>
      <c r="B18122" s="12">
        <v>226</v>
      </c>
      <c r="C18122" s="436">
        <v>8.3999999999999986</v>
      </c>
    </row>
    <row r="18123" spans="1:3" x14ac:dyDescent="0.3">
      <c r="A18123" s="425">
        <v>59763</v>
      </c>
      <c r="B18123" s="12">
        <v>227</v>
      </c>
      <c r="C18123" s="436">
        <v>0.4</v>
      </c>
    </row>
    <row r="18124" spans="1:3" x14ac:dyDescent="0.3">
      <c r="A18124" s="425">
        <v>59764</v>
      </c>
      <c r="B18124" s="12">
        <v>228</v>
      </c>
      <c r="C18124" s="436">
        <v>0</v>
      </c>
    </row>
    <row r="18125" spans="1:3" x14ac:dyDescent="0.3">
      <c r="A18125" s="425">
        <v>59765</v>
      </c>
      <c r="B18125" s="12">
        <v>229</v>
      </c>
      <c r="C18125" s="436">
        <v>0</v>
      </c>
    </row>
    <row r="18126" spans="1:3" x14ac:dyDescent="0.3">
      <c r="A18126" s="425">
        <v>59766</v>
      </c>
      <c r="B18126" s="12">
        <v>230</v>
      </c>
      <c r="C18126" s="436">
        <v>3.4000000000000004</v>
      </c>
    </row>
    <row r="18127" spans="1:3" x14ac:dyDescent="0.3">
      <c r="A18127" s="425">
        <v>59767</v>
      </c>
      <c r="B18127" s="12">
        <v>231</v>
      </c>
      <c r="C18127" s="436">
        <v>25.599999999999998</v>
      </c>
    </row>
    <row r="18128" spans="1:3" x14ac:dyDescent="0.3">
      <c r="A18128" s="425">
        <v>59768</v>
      </c>
      <c r="B18128" s="12">
        <v>232</v>
      </c>
      <c r="C18128" s="436">
        <v>6.8000000000000007</v>
      </c>
    </row>
    <row r="18129" spans="1:3" x14ac:dyDescent="0.3">
      <c r="A18129" s="425">
        <v>59769</v>
      </c>
      <c r="B18129" s="12">
        <v>233</v>
      </c>
      <c r="C18129" s="436">
        <v>0</v>
      </c>
    </row>
    <row r="18130" spans="1:3" x14ac:dyDescent="0.3">
      <c r="A18130" s="425">
        <v>59770</v>
      </c>
      <c r="B18130" s="12">
        <v>234</v>
      </c>
      <c r="C18130" s="436">
        <v>1</v>
      </c>
    </row>
    <row r="18131" spans="1:3" x14ac:dyDescent="0.3">
      <c r="A18131" s="425">
        <v>59771</v>
      </c>
      <c r="B18131" s="12">
        <v>235</v>
      </c>
      <c r="C18131" s="436">
        <v>0.2</v>
      </c>
    </row>
    <row r="18132" spans="1:3" x14ac:dyDescent="0.3">
      <c r="A18132" s="425">
        <v>59772</v>
      </c>
      <c r="B18132" s="12">
        <v>236</v>
      </c>
      <c r="C18132" s="436">
        <v>0</v>
      </c>
    </row>
    <row r="18133" spans="1:3" x14ac:dyDescent="0.3">
      <c r="A18133" s="425">
        <v>59773</v>
      </c>
      <c r="B18133" s="12">
        <v>237</v>
      </c>
      <c r="C18133" s="436">
        <v>0</v>
      </c>
    </row>
    <row r="18134" spans="1:3" x14ac:dyDescent="0.3">
      <c r="A18134" s="425">
        <v>59774</v>
      </c>
      <c r="B18134" s="12">
        <v>238</v>
      </c>
      <c r="C18134" s="436">
        <v>0</v>
      </c>
    </row>
    <row r="18135" spans="1:3" x14ac:dyDescent="0.3">
      <c r="A18135" s="425">
        <v>59775</v>
      </c>
      <c r="B18135" s="12">
        <v>239</v>
      </c>
      <c r="C18135" s="436">
        <v>0.2</v>
      </c>
    </row>
    <row r="18136" spans="1:3" x14ac:dyDescent="0.3">
      <c r="A18136" s="425">
        <v>59776</v>
      </c>
      <c r="B18136" s="12">
        <v>240</v>
      </c>
      <c r="C18136" s="436">
        <v>0.2</v>
      </c>
    </row>
    <row r="18137" spans="1:3" x14ac:dyDescent="0.3">
      <c r="A18137" s="425">
        <v>59777</v>
      </c>
      <c r="B18137" s="12">
        <v>241</v>
      </c>
      <c r="C18137" s="436">
        <v>0</v>
      </c>
    </row>
    <row r="18138" spans="1:3" x14ac:dyDescent="0.3">
      <c r="A18138" s="425">
        <v>59778</v>
      </c>
      <c r="B18138" s="12">
        <v>242</v>
      </c>
      <c r="C18138" s="436">
        <v>0</v>
      </c>
    </row>
    <row r="18139" spans="1:3" x14ac:dyDescent="0.3">
      <c r="A18139" s="425">
        <v>59779</v>
      </c>
      <c r="B18139" s="12">
        <v>243</v>
      </c>
      <c r="C18139" s="436">
        <v>0</v>
      </c>
    </row>
    <row r="18140" spans="1:3" x14ac:dyDescent="0.3">
      <c r="A18140" s="425">
        <v>59780</v>
      </c>
      <c r="B18140" s="12">
        <v>244</v>
      </c>
      <c r="C18140" s="436">
        <v>0</v>
      </c>
    </row>
    <row r="18141" spans="1:3" x14ac:dyDescent="0.3">
      <c r="A18141" s="425">
        <v>59781</v>
      </c>
      <c r="B18141" s="12">
        <v>245</v>
      </c>
      <c r="C18141" s="436">
        <v>20.799999999999997</v>
      </c>
    </row>
    <row r="18142" spans="1:3" x14ac:dyDescent="0.3">
      <c r="A18142" s="425">
        <v>59782</v>
      </c>
      <c r="B18142" s="12">
        <v>246</v>
      </c>
      <c r="C18142" s="436">
        <v>0</v>
      </c>
    </row>
    <row r="18143" spans="1:3" x14ac:dyDescent="0.3">
      <c r="A18143" s="425">
        <v>59783</v>
      </c>
      <c r="B18143" s="12">
        <v>247</v>
      </c>
      <c r="C18143" s="436">
        <v>0</v>
      </c>
    </row>
    <row r="18144" spans="1:3" x14ac:dyDescent="0.3">
      <c r="A18144" s="425">
        <v>59784</v>
      </c>
      <c r="B18144" s="12">
        <v>248</v>
      </c>
      <c r="C18144" s="436">
        <v>0</v>
      </c>
    </row>
    <row r="18145" spans="1:3" x14ac:dyDescent="0.3">
      <c r="A18145" s="425">
        <v>59785</v>
      </c>
      <c r="B18145" s="12">
        <v>249</v>
      </c>
      <c r="C18145" s="436">
        <v>0</v>
      </c>
    </row>
    <row r="18146" spans="1:3" x14ac:dyDescent="0.3">
      <c r="A18146" s="425">
        <v>59786</v>
      </c>
      <c r="B18146" s="12">
        <v>250</v>
      </c>
      <c r="C18146" s="436">
        <v>7.4</v>
      </c>
    </row>
    <row r="18147" spans="1:3" x14ac:dyDescent="0.3">
      <c r="A18147" s="425">
        <v>59787</v>
      </c>
      <c r="B18147" s="12">
        <v>251</v>
      </c>
      <c r="C18147" s="436">
        <v>12.999999999999998</v>
      </c>
    </row>
    <row r="18148" spans="1:3" x14ac:dyDescent="0.3">
      <c r="A18148" s="425">
        <v>59788</v>
      </c>
      <c r="B18148" s="12">
        <v>252</v>
      </c>
      <c r="C18148" s="436">
        <v>0</v>
      </c>
    </row>
    <row r="18149" spans="1:3" x14ac:dyDescent="0.3">
      <c r="A18149" s="425">
        <v>59789</v>
      </c>
      <c r="B18149" s="12">
        <v>253</v>
      </c>
      <c r="C18149" s="436">
        <v>0</v>
      </c>
    </row>
    <row r="18150" spans="1:3" x14ac:dyDescent="0.3">
      <c r="A18150" s="425">
        <v>59790</v>
      </c>
      <c r="B18150" s="12">
        <v>254</v>
      </c>
      <c r="C18150" s="436">
        <v>0</v>
      </c>
    </row>
    <row r="18151" spans="1:3" x14ac:dyDescent="0.3">
      <c r="A18151" s="425">
        <v>59791</v>
      </c>
      <c r="B18151" s="12">
        <v>255</v>
      </c>
      <c r="C18151" s="436">
        <v>9.6</v>
      </c>
    </row>
    <row r="18152" spans="1:3" x14ac:dyDescent="0.3">
      <c r="A18152" s="425">
        <v>59792</v>
      </c>
      <c r="B18152" s="12">
        <v>256</v>
      </c>
      <c r="C18152" s="436">
        <v>2.6000000000000005</v>
      </c>
    </row>
    <row r="18153" spans="1:3" x14ac:dyDescent="0.3">
      <c r="A18153" s="425">
        <v>59793</v>
      </c>
      <c r="B18153" s="12">
        <v>257</v>
      </c>
      <c r="C18153" s="436">
        <v>0</v>
      </c>
    </row>
    <row r="18154" spans="1:3" x14ac:dyDescent="0.3">
      <c r="A18154" s="425">
        <v>59794</v>
      </c>
      <c r="B18154" s="12">
        <v>258</v>
      </c>
      <c r="C18154" s="436">
        <v>0</v>
      </c>
    </row>
    <row r="18155" spans="1:3" x14ac:dyDescent="0.3">
      <c r="A18155" s="425">
        <v>59795</v>
      </c>
      <c r="B18155" s="12">
        <v>259</v>
      </c>
      <c r="C18155" s="436">
        <v>0</v>
      </c>
    </row>
    <row r="18156" spans="1:3" x14ac:dyDescent="0.3">
      <c r="A18156" s="425">
        <v>59796</v>
      </c>
      <c r="B18156" s="12">
        <v>260</v>
      </c>
      <c r="C18156" s="436">
        <v>0</v>
      </c>
    </row>
    <row r="18157" spans="1:3" x14ac:dyDescent="0.3">
      <c r="A18157" s="425">
        <v>59797</v>
      </c>
      <c r="B18157" s="12">
        <v>261</v>
      </c>
      <c r="C18157" s="436">
        <v>0</v>
      </c>
    </row>
    <row r="18158" spans="1:3" x14ac:dyDescent="0.3">
      <c r="A18158" s="425">
        <v>59798</v>
      </c>
      <c r="B18158" s="12">
        <v>262</v>
      </c>
      <c r="C18158" s="436">
        <v>0</v>
      </c>
    </row>
    <row r="18159" spans="1:3" x14ac:dyDescent="0.3">
      <c r="A18159" s="425">
        <v>59799</v>
      </c>
      <c r="B18159" s="12">
        <v>263</v>
      </c>
      <c r="C18159" s="436">
        <v>0</v>
      </c>
    </row>
    <row r="18160" spans="1:3" x14ac:dyDescent="0.3">
      <c r="A18160" s="425">
        <v>59800</v>
      </c>
      <c r="B18160" s="12">
        <v>264</v>
      </c>
      <c r="C18160" s="436">
        <v>0</v>
      </c>
    </row>
    <row r="18161" spans="1:3" x14ac:dyDescent="0.3">
      <c r="A18161" s="425">
        <v>59801</v>
      </c>
      <c r="B18161" s="12">
        <v>265</v>
      </c>
      <c r="C18161" s="436">
        <v>0</v>
      </c>
    </row>
    <row r="18162" spans="1:3" x14ac:dyDescent="0.3">
      <c r="A18162" s="425">
        <v>59802</v>
      </c>
      <c r="B18162" s="12">
        <v>266</v>
      </c>
      <c r="C18162" s="436">
        <v>0</v>
      </c>
    </row>
    <row r="18163" spans="1:3" x14ac:dyDescent="0.3">
      <c r="A18163" s="425">
        <v>59803</v>
      </c>
      <c r="B18163" s="12">
        <v>267</v>
      </c>
      <c r="C18163" s="436">
        <v>0</v>
      </c>
    </row>
    <row r="18164" spans="1:3" x14ac:dyDescent="0.3">
      <c r="A18164" s="425">
        <v>59804</v>
      </c>
      <c r="B18164" s="12">
        <v>268</v>
      </c>
      <c r="C18164" s="436">
        <v>1.5999999999999999</v>
      </c>
    </row>
    <row r="18165" spans="1:3" x14ac:dyDescent="0.3">
      <c r="A18165" s="425">
        <v>59805</v>
      </c>
      <c r="B18165" s="12">
        <v>269</v>
      </c>
      <c r="C18165" s="436">
        <v>9.8000000000000007</v>
      </c>
    </row>
    <row r="18166" spans="1:3" x14ac:dyDescent="0.3">
      <c r="A18166" s="425">
        <v>59806</v>
      </c>
      <c r="B18166" s="12">
        <v>270</v>
      </c>
      <c r="C18166" s="436">
        <v>1.5999999999999999</v>
      </c>
    </row>
    <row r="18167" spans="1:3" x14ac:dyDescent="0.3">
      <c r="A18167" s="425">
        <v>59807</v>
      </c>
      <c r="B18167" s="12">
        <v>271</v>
      </c>
      <c r="C18167" s="436">
        <v>42</v>
      </c>
    </row>
    <row r="18168" spans="1:3" x14ac:dyDescent="0.3">
      <c r="A18168" s="425">
        <v>59808</v>
      </c>
      <c r="B18168" s="12">
        <v>272</v>
      </c>
      <c r="C18168" s="436">
        <v>19</v>
      </c>
    </row>
    <row r="18169" spans="1:3" x14ac:dyDescent="0.3">
      <c r="A18169" s="425">
        <v>59809</v>
      </c>
      <c r="B18169" s="12">
        <v>273</v>
      </c>
      <c r="C18169" s="436">
        <v>0.60000000000000009</v>
      </c>
    </row>
    <row r="18170" spans="1:3" x14ac:dyDescent="0.3">
      <c r="A18170" s="425">
        <v>59810</v>
      </c>
      <c r="B18170" s="12">
        <v>274</v>
      </c>
      <c r="C18170" s="436">
        <v>0</v>
      </c>
    </row>
    <row r="18171" spans="1:3" x14ac:dyDescent="0.3">
      <c r="A18171" s="425">
        <v>59811</v>
      </c>
      <c r="B18171" s="12">
        <v>275</v>
      </c>
      <c r="C18171" s="436">
        <v>4.8000000000000007</v>
      </c>
    </row>
    <row r="18172" spans="1:3" x14ac:dyDescent="0.3">
      <c r="A18172" s="425">
        <v>59812</v>
      </c>
      <c r="B18172" s="12">
        <v>276</v>
      </c>
      <c r="C18172" s="436">
        <v>13</v>
      </c>
    </row>
    <row r="18173" spans="1:3" x14ac:dyDescent="0.3">
      <c r="A18173" s="425">
        <v>59813</v>
      </c>
      <c r="B18173" s="12">
        <v>277</v>
      </c>
      <c r="C18173" s="436">
        <v>0.2</v>
      </c>
    </row>
    <row r="18174" spans="1:3" x14ac:dyDescent="0.3">
      <c r="A18174" s="425">
        <v>59814</v>
      </c>
      <c r="B18174" s="12">
        <v>278</v>
      </c>
      <c r="C18174" s="436">
        <v>12.599999999999998</v>
      </c>
    </row>
    <row r="18175" spans="1:3" x14ac:dyDescent="0.3">
      <c r="A18175" s="425">
        <v>59815</v>
      </c>
      <c r="B18175" s="12">
        <v>279</v>
      </c>
      <c r="C18175" s="436">
        <v>7.0000000000000009</v>
      </c>
    </row>
    <row r="18176" spans="1:3" x14ac:dyDescent="0.3">
      <c r="A18176" s="425">
        <v>59816</v>
      </c>
      <c r="B18176" s="12">
        <v>280</v>
      </c>
      <c r="C18176" s="436">
        <v>1</v>
      </c>
    </row>
    <row r="18177" spans="1:3" x14ac:dyDescent="0.3">
      <c r="A18177" s="425">
        <v>59817</v>
      </c>
      <c r="B18177" s="12">
        <v>281</v>
      </c>
      <c r="C18177" s="436">
        <v>19.8</v>
      </c>
    </row>
    <row r="18178" spans="1:3" x14ac:dyDescent="0.3">
      <c r="A18178" s="425">
        <v>59818</v>
      </c>
      <c r="B18178" s="12">
        <v>282</v>
      </c>
      <c r="C18178" s="436">
        <v>44.6</v>
      </c>
    </row>
    <row r="18179" spans="1:3" x14ac:dyDescent="0.3">
      <c r="A18179" s="425">
        <v>59819</v>
      </c>
      <c r="B18179" s="12">
        <v>283</v>
      </c>
      <c r="C18179" s="436">
        <v>0</v>
      </c>
    </row>
    <row r="18180" spans="1:3" x14ac:dyDescent="0.3">
      <c r="A18180" s="425">
        <v>59820</v>
      </c>
      <c r="B18180" s="12">
        <v>284</v>
      </c>
      <c r="C18180" s="436">
        <v>0</v>
      </c>
    </row>
    <row r="18181" spans="1:3" x14ac:dyDescent="0.3">
      <c r="A18181" s="425">
        <v>59821</v>
      </c>
      <c r="B18181" s="12">
        <v>285</v>
      </c>
      <c r="C18181" s="436">
        <v>0</v>
      </c>
    </row>
    <row r="18182" spans="1:3" x14ac:dyDescent="0.3">
      <c r="A18182" s="425">
        <v>59822</v>
      </c>
      <c r="B18182" s="12">
        <v>286</v>
      </c>
      <c r="C18182" s="436">
        <v>24.400000000000002</v>
      </c>
    </row>
    <row r="18183" spans="1:3" x14ac:dyDescent="0.3">
      <c r="A18183" s="425">
        <v>59823</v>
      </c>
      <c r="B18183" s="12">
        <v>287</v>
      </c>
      <c r="C18183" s="436">
        <v>0</v>
      </c>
    </row>
    <row r="18184" spans="1:3" x14ac:dyDescent="0.3">
      <c r="A18184" s="425">
        <v>59824</v>
      </c>
      <c r="B18184" s="12">
        <v>288</v>
      </c>
      <c r="C18184" s="436">
        <v>18.8</v>
      </c>
    </row>
    <row r="18185" spans="1:3" x14ac:dyDescent="0.3">
      <c r="A18185" s="425">
        <v>59825</v>
      </c>
      <c r="B18185" s="12">
        <v>289</v>
      </c>
      <c r="C18185" s="436">
        <v>0</v>
      </c>
    </row>
    <row r="18186" spans="1:3" x14ac:dyDescent="0.3">
      <c r="A18186" s="425">
        <v>59826</v>
      </c>
      <c r="B18186" s="12">
        <v>290</v>
      </c>
      <c r="C18186" s="436">
        <v>3</v>
      </c>
    </row>
    <row r="18187" spans="1:3" x14ac:dyDescent="0.3">
      <c r="A18187" s="425">
        <v>59827</v>
      </c>
      <c r="B18187" s="12">
        <v>291</v>
      </c>
      <c r="C18187" s="436">
        <v>0</v>
      </c>
    </row>
    <row r="18188" spans="1:3" x14ac:dyDescent="0.3">
      <c r="A18188" s="425">
        <v>59828</v>
      </c>
      <c r="B18188" s="12">
        <v>292</v>
      </c>
      <c r="C18188" s="436">
        <v>0</v>
      </c>
    </row>
    <row r="18189" spans="1:3" x14ac:dyDescent="0.3">
      <c r="A18189" s="425">
        <v>59829</v>
      </c>
      <c r="B18189" s="12">
        <v>293</v>
      </c>
      <c r="C18189" s="436">
        <v>2.8</v>
      </c>
    </row>
    <row r="18190" spans="1:3" x14ac:dyDescent="0.3">
      <c r="A18190" s="425">
        <v>59830</v>
      </c>
      <c r="B18190" s="12">
        <v>294</v>
      </c>
      <c r="C18190" s="436">
        <v>0</v>
      </c>
    </row>
    <row r="18191" spans="1:3" x14ac:dyDescent="0.3">
      <c r="A18191" s="425">
        <v>59831</v>
      </c>
      <c r="B18191" s="12">
        <v>295</v>
      </c>
      <c r="C18191" s="436">
        <v>0</v>
      </c>
    </row>
    <row r="18192" spans="1:3" x14ac:dyDescent="0.3">
      <c r="A18192" s="425">
        <v>59832</v>
      </c>
      <c r="B18192" s="12">
        <v>296</v>
      </c>
      <c r="C18192" s="436">
        <v>0</v>
      </c>
    </row>
    <row r="18193" spans="1:3" x14ac:dyDescent="0.3">
      <c r="A18193" s="425">
        <v>59833</v>
      </c>
      <c r="B18193" s="12">
        <v>297</v>
      </c>
      <c r="C18193" s="436">
        <v>0</v>
      </c>
    </row>
    <row r="18194" spans="1:3" x14ac:dyDescent="0.3">
      <c r="A18194" s="425">
        <v>59834</v>
      </c>
      <c r="B18194" s="12">
        <v>298</v>
      </c>
      <c r="C18194" s="436">
        <v>0</v>
      </c>
    </row>
    <row r="18195" spans="1:3" x14ac:dyDescent="0.3">
      <c r="A18195" s="425">
        <v>59835</v>
      </c>
      <c r="B18195" s="12">
        <v>299</v>
      </c>
      <c r="C18195" s="436">
        <v>0.2</v>
      </c>
    </row>
    <row r="18196" spans="1:3" x14ac:dyDescent="0.3">
      <c r="A18196" s="425">
        <v>59836</v>
      </c>
      <c r="B18196" s="12">
        <v>300</v>
      </c>
      <c r="C18196" s="436">
        <v>1.2</v>
      </c>
    </row>
    <row r="18197" spans="1:3" x14ac:dyDescent="0.3">
      <c r="A18197" s="425">
        <v>59837</v>
      </c>
      <c r="B18197" s="12">
        <v>301</v>
      </c>
      <c r="C18197" s="436">
        <v>0</v>
      </c>
    </row>
    <row r="18198" spans="1:3" x14ac:dyDescent="0.3">
      <c r="A18198" s="425">
        <v>59838</v>
      </c>
      <c r="B18198" s="12">
        <v>302</v>
      </c>
      <c r="C18198" s="436">
        <v>0</v>
      </c>
    </row>
    <row r="18199" spans="1:3" x14ac:dyDescent="0.3">
      <c r="A18199" s="425">
        <v>59839</v>
      </c>
      <c r="B18199" s="12">
        <v>303</v>
      </c>
      <c r="C18199" s="436">
        <v>0</v>
      </c>
    </row>
    <row r="18200" spans="1:3" x14ac:dyDescent="0.3">
      <c r="A18200" s="425">
        <v>59840</v>
      </c>
      <c r="B18200" s="12">
        <v>304</v>
      </c>
      <c r="C18200" s="436">
        <v>4.6000000000000005</v>
      </c>
    </row>
    <row r="18201" spans="1:3" x14ac:dyDescent="0.3">
      <c r="A18201" s="425">
        <v>59841</v>
      </c>
      <c r="B18201" s="12">
        <v>305</v>
      </c>
      <c r="C18201" s="436">
        <v>1.2</v>
      </c>
    </row>
    <row r="18202" spans="1:3" x14ac:dyDescent="0.3">
      <c r="A18202" s="425">
        <v>59842</v>
      </c>
      <c r="B18202" s="12">
        <v>306</v>
      </c>
      <c r="C18202" s="436">
        <v>0</v>
      </c>
    </row>
    <row r="18203" spans="1:3" x14ac:dyDescent="0.3">
      <c r="A18203" s="425">
        <v>59843</v>
      </c>
      <c r="B18203" s="12">
        <v>307</v>
      </c>
      <c r="C18203" s="436">
        <v>2</v>
      </c>
    </row>
    <row r="18204" spans="1:3" x14ac:dyDescent="0.3">
      <c r="A18204" s="425">
        <v>59844</v>
      </c>
      <c r="B18204" s="12">
        <v>308</v>
      </c>
      <c r="C18204" s="436">
        <v>0</v>
      </c>
    </row>
    <row r="18205" spans="1:3" x14ac:dyDescent="0.3">
      <c r="A18205" s="425">
        <v>59845</v>
      </c>
      <c r="B18205" s="12">
        <v>309</v>
      </c>
      <c r="C18205" s="436">
        <v>0</v>
      </c>
    </row>
    <row r="18206" spans="1:3" x14ac:dyDescent="0.3">
      <c r="A18206" s="425">
        <v>59846</v>
      </c>
      <c r="B18206" s="12">
        <v>310</v>
      </c>
      <c r="C18206" s="436">
        <v>0.2</v>
      </c>
    </row>
    <row r="18207" spans="1:3" x14ac:dyDescent="0.3">
      <c r="A18207" s="425">
        <v>59847</v>
      </c>
      <c r="B18207" s="12">
        <v>311</v>
      </c>
      <c r="C18207" s="436">
        <v>3.2000000000000006</v>
      </c>
    </row>
    <row r="18208" spans="1:3" x14ac:dyDescent="0.3">
      <c r="A18208" s="425">
        <v>59848</v>
      </c>
      <c r="B18208" s="12">
        <v>312</v>
      </c>
      <c r="C18208" s="436">
        <v>0</v>
      </c>
    </row>
    <row r="18209" spans="1:3" x14ac:dyDescent="0.3">
      <c r="A18209" s="425">
        <v>59849</v>
      </c>
      <c r="B18209" s="12">
        <v>313</v>
      </c>
      <c r="C18209" s="436">
        <v>11.799999999999997</v>
      </c>
    </row>
    <row r="18210" spans="1:3" x14ac:dyDescent="0.3">
      <c r="A18210" s="425">
        <v>59850</v>
      </c>
      <c r="B18210" s="12">
        <v>314</v>
      </c>
      <c r="C18210" s="436">
        <v>9.9999999999999982</v>
      </c>
    </row>
    <row r="18211" spans="1:3" x14ac:dyDescent="0.3">
      <c r="A18211" s="425">
        <v>59851</v>
      </c>
      <c r="B18211" s="12">
        <v>315</v>
      </c>
      <c r="C18211" s="436">
        <v>0.4</v>
      </c>
    </row>
    <row r="18212" spans="1:3" x14ac:dyDescent="0.3">
      <c r="A18212" s="425">
        <v>59852</v>
      </c>
      <c r="B18212" s="12">
        <v>316</v>
      </c>
      <c r="C18212" s="436">
        <v>0.2</v>
      </c>
    </row>
    <row r="18213" spans="1:3" x14ac:dyDescent="0.3">
      <c r="A18213" s="425">
        <v>59853</v>
      </c>
      <c r="B18213" s="12">
        <v>317</v>
      </c>
      <c r="C18213" s="436">
        <v>0</v>
      </c>
    </row>
    <row r="18214" spans="1:3" x14ac:dyDescent="0.3">
      <c r="A18214" s="425">
        <v>59854</v>
      </c>
      <c r="B18214" s="12">
        <v>318</v>
      </c>
      <c r="C18214" s="436">
        <v>0</v>
      </c>
    </row>
    <row r="18215" spans="1:3" x14ac:dyDescent="0.3">
      <c r="A18215" s="425">
        <v>59855</v>
      </c>
      <c r="B18215" s="12">
        <v>319</v>
      </c>
      <c r="C18215" s="436">
        <v>0</v>
      </c>
    </row>
    <row r="18216" spans="1:3" x14ac:dyDescent="0.3">
      <c r="A18216" s="425">
        <v>59856</v>
      </c>
      <c r="B18216" s="12">
        <v>320</v>
      </c>
      <c r="C18216" s="436">
        <v>0</v>
      </c>
    </row>
    <row r="18217" spans="1:3" x14ac:dyDescent="0.3">
      <c r="A18217" s="425">
        <v>59857</v>
      </c>
      <c r="B18217" s="12">
        <v>321</v>
      </c>
      <c r="C18217" s="436">
        <v>0</v>
      </c>
    </row>
    <row r="18218" spans="1:3" x14ac:dyDescent="0.3">
      <c r="A18218" s="425">
        <v>59858</v>
      </c>
      <c r="B18218" s="12">
        <v>322</v>
      </c>
      <c r="C18218" s="436">
        <v>0</v>
      </c>
    </row>
    <row r="18219" spans="1:3" x14ac:dyDescent="0.3">
      <c r="A18219" s="425">
        <v>59859</v>
      </c>
      <c r="B18219" s="12">
        <v>323</v>
      </c>
      <c r="C18219" s="436">
        <v>2</v>
      </c>
    </row>
    <row r="18220" spans="1:3" x14ac:dyDescent="0.3">
      <c r="A18220" s="425">
        <v>59860</v>
      </c>
      <c r="B18220" s="12">
        <v>324</v>
      </c>
      <c r="C18220" s="436">
        <v>0</v>
      </c>
    </row>
    <row r="18221" spans="1:3" x14ac:dyDescent="0.3">
      <c r="A18221" s="425">
        <v>59861</v>
      </c>
      <c r="B18221" s="12">
        <v>325</v>
      </c>
      <c r="C18221" s="436">
        <v>0</v>
      </c>
    </row>
    <row r="18222" spans="1:3" x14ac:dyDescent="0.3">
      <c r="A18222" s="425">
        <v>59862</v>
      </c>
      <c r="B18222" s="12">
        <v>326</v>
      </c>
      <c r="C18222" s="436">
        <v>0</v>
      </c>
    </row>
    <row r="18223" spans="1:3" x14ac:dyDescent="0.3">
      <c r="A18223" s="425">
        <v>59863</v>
      </c>
      <c r="B18223" s="12">
        <v>327</v>
      </c>
      <c r="C18223" s="436">
        <v>0</v>
      </c>
    </row>
    <row r="18224" spans="1:3" x14ac:dyDescent="0.3">
      <c r="A18224" s="425">
        <v>59864</v>
      </c>
      <c r="B18224" s="12">
        <v>328</v>
      </c>
      <c r="C18224" s="436">
        <v>0</v>
      </c>
    </row>
    <row r="18225" spans="1:3" x14ac:dyDescent="0.3">
      <c r="A18225" s="425">
        <v>59865</v>
      </c>
      <c r="B18225" s="12">
        <v>329</v>
      </c>
      <c r="C18225" s="436">
        <v>0</v>
      </c>
    </row>
    <row r="18226" spans="1:3" x14ac:dyDescent="0.3">
      <c r="A18226" s="425">
        <v>59866</v>
      </c>
      <c r="B18226" s="12">
        <v>330</v>
      </c>
      <c r="C18226" s="436">
        <v>0</v>
      </c>
    </row>
    <row r="18227" spans="1:3" x14ac:dyDescent="0.3">
      <c r="A18227" s="425">
        <v>59867</v>
      </c>
      <c r="B18227" s="12">
        <v>331</v>
      </c>
      <c r="C18227" s="436">
        <v>0</v>
      </c>
    </row>
    <row r="18228" spans="1:3" x14ac:dyDescent="0.3">
      <c r="A18228" s="425">
        <v>59868</v>
      </c>
      <c r="B18228" s="12">
        <v>332</v>
      </c>
      <c r="C18228" s="436">
        <v>0.2</v>
      </c>
    </row>
    <row r="18229" spans="1:3" x14ac:dyDescent="0.3">
      <c r="A18229" s="425">
        <v>59869</v>
      </c>
      <c r="B18229" s="12">
        <v>333</v>
      </c>
      <c r="C18229" s="436">
        <v>0</v>
      </c>
    </row>
    <row r="18230" spans="1:3" x14ac:dyDescent="0.3">
      <c r="A18230" s="425">
        <v>59870</v>
      </c>
      <c r="B18230" s="12">
        <v>334</v>
      </c>
      <c r="C18230" s="436">
        <v>0</v>
      </c>
    </row>
    <row r="18231" spans="1:3" x14ac:dyDescent="0.3">
      <c r="A18231" s="425">
        <v>59871</v>
      </c>
      <c r="B18231" s="12">
        <v>335</v>
      </c>
      <c r="C18231" s="436">
        <v>0</v>
      </c>
    </row>
    <row r="18232" spans="1:3" x14ac:dyDescent="0.3">
      <c r="A18232" s="425">
        <v>59872</v>
      </c>
      <c r="B18232" s="12">
        <v>336</v>
      </c>
      <c r="C18232" s="436">
        <v>0</v>
      </c>
    </row>
    <row r="18233" spans="1:3" x14ac:dyDescent="0.3">
      <c r="A18233" s="425">
        <v>59873</v>
      </c>
      <c r="B18233" s="12">
        <v>337</v>
      </c>
      <c r="C18233" s="436">
        <v>6.8</v>
      </c>
    </row>
    <row r="18234" spans="1:3" x14ac:dyDescent="0.3">
      <c r="A18234" s="425">
        <v>59874</v>
      </c>
      <c r="B18234" s="12">
        <v>338</v>
      </c>
      <c r="C18234" s="436">
        <v>0</v>
      </c>
    </row>
    <row r="18235" spans="1:3" x14ac:dyDescent="0.3">
      <c r="A18235" s="425">
        <v>59875</v>
      </c>
      <c r="B18235" s="12">
        <v>339</v>
      </c>
      <c r="C18235" s="436">
        <v>0</v>
      </c>
    </row>
    <row r="18236" spans="1:3" x14ac:dyDescent="0.3">
      <c r="A18236" s="425">
        <v>59876</v>
      </c>
      <c r="B18236" s="12">
        <v>340</v>
      </c>
      <c r="C18236" s="436">
        <v>0</v>
      </c>
    </row>
    <row r="18237" spans="1:3" x14ac:dyDescent="0.3">
      <c r="A18237" s="425">
        <v>59877</v>
      </c>
      <c r="B18237" s="12">
        <v>341</v>
      </c>
      <c r="C18237" s="436">
        <v>0</v>
      </c>
    </row>
    <row r="18238" spans="1:3" x14ac:dyDescent="0.3">
      <c r="A18238" s="425">
        <v>59878</v>
      </c>
      <c r="B18238" s="12">
        <v>342</v>
      </c>
      <c r="C18238" s="436">
        <v>1.5999999999999999</v>
      </c>
    </row>
    <row r="18239" spans="1:3" x14ac:dyDescent="0.3">
      <c r="A18239" s="425">
        <v>59879</v>
      </c>
      <c r="B18239" s="12">
        <v>343</v>
      </c>
      <c r="C18239" s="436">
        <v>0</v>
      </c>
    </row>
    <row r="18240" spans="1:3" x14ac:dyDescent="0.3">
      <c r="A18240" s="425">
        <v>59880</v>
      </c>
      <c r="B18240" s="12">
        <v>344</v>
      </c>
      <c r="C18240" s="436">
        <v>0</v>
      </c>
    </row>
    <row r="18241" spans="1:3" x14ac:dyDescent="0.3">
      <c r="A18241" s="425">
        <v>59881</v>
      </c>
      <c r="B18241" s="12">
        <v>345</v>
      </c>
      <c r="C18241" s="436">
        <v>0</v>
      </c>
    </row>
    <row r="18242" spans="1:3" x14ac:dyDescent="0.3">
      <c r="A18242" s="425">
        <v>59882</v>
      </c>
      <c r="B18242" s="12">
        <v>346</v>
      </c>
      <c r="C18242" s="436">
        <v>2.2000000000000002</v>
      </c>
    </row>
    <row r="18243" spans="1:3" x14ac:dyDescent="0.3">
      <c r="A18243" s="425">
        <v>59883</v>
      </c>
      <c r="B18243" s="12">
        <v>347</v>
      </c>
      <c r="C18243" s="436">
        <v>13.799999999999999</v>
      </c>
    </row>
    <row r="18244" spans="1:3" x14ac:dyDescent="0.3">
      <c r="A18244" s="425">
        <v>59884</v>
      </c>
      <c r="B18244" s="12">
        <v>348</v>
      </c>
      <c r="C18244" s="436">
        <v>2.8</v>
      </c>
    </row>
    <row r="18245" spans="1:3" x14ac:dyDescent="0.3">
      <c r="A18245" s="425">
        <v>59885</v>
      </c>
      <c r="B18245" s="12">
        <v>349</v>
      </c>
      <c r="C18245" s="436">
        <v>1.6</v>
      </c>
    </row>
    <row r="18246" spans="1:3" x14ac:dyDescent="0.3">
      <c r="A18246" s="425">
        <v>59886</v>
      </c>
      <c r="B18246" s="12">
        <v>350</v>
      </c>
      <c r="C18246" s="436">
        <v>8.6</v>
      </c>
    </row>
    <row r="18247" spans="1:3" x14ac:dyDescent="0.3">
      <c r="A18247" s="425">
        <v>59887</v>
      </c>
      <c r="B18247" s="12">
        <v>351</v>
      </c>
      <c r="C18247" s="436">
        <v>2.2000000000000002</v>
      </c>
    </row>
    <row r="18248" spans="1:3" x14ac:dyDescent="0.3">
      <c r="A18248" s="425">
        <v>59888</v>
      </c>
      <c r="B18248" s="12">
        <v>352</v>
      </c>
      <c r="C18248" s="436">
        <v>0</v>
      </c>
    </row>
    <row r="18249" spans="1:3" x14ac:dyDescent="0.3">
      <c r="A18249" s="425">
        <v>59889</v>
      </c>
      <c r="B18249" s="12">
        <v>353</v>
      </c>
      <c r="C18249" s="436">
        <v>0</v>
      </c>
    </row>
    <row r="18250" spans="1:3" x14ac:dyDescent="0.3">
      <c r="A18250" s="425">
        <v>59890</v>
      </c>
      <c r="B18250" s="12">
        <v>354</v>
      </c>
      <c r="C18250" s="436">
        <v>0</v>
      </c>
    </row>
    <row r="18251" spans="1:3" x14ac:dyDescent="0.3">
      <c r="A18251" s="425">
        <v>59891</v>
      </c>
      <c r="B18251" s="12">
        <v>355</v>
      </c>
      <c r="C18251" s="436">
        <v>0</v>
      </c>
    </row>
    <row r="18252" spans="1:3" x14ac:dyDescent="0.3">
      <c r="A18252" s="425">
        <v>59892</v>
      </c>
      <c r="B18252" s="12">
        <v>356</v>
      </c>
      <c r="C18252" s="436">
        <v>2.1999999999999997</v>
      </c>
    </row>
    <row r="18253" spans="1:3" x14ac:dyDescent="0.3">
      <c r="A18253" s="425">
        <v>59893</v>
      </c>
      <c r="B18253" s="12">
        <v>357</v>
      </c>
      <c r="C18253" s="436">
        <v>54.2</v>
      </c>
    </row>
    <row r="18254" spans="1:3" x14ac:dyDescent="0.3">
      <c r="A18254" s="425">
        <v>59894</v>
      </c>
      <c r="B18254" s="12">
        <v>358</v>
      </c>
      <c r="C18254" s="436">
        <v>3.6000000000000014</v>
      </c>
    </row>
    <row r="18255" spans="1:3" x14ac:dyDescent="0.3">
      <c r="A18255" s="425">
        <v>59895</v>
      </c>
      <c r="B18255" s="12">
        <v>359</v>
      </c>
      <c r="C18255" s="436">
        <v>25.399999999999995</v>
      </c>
    </row>
    <row r="18256" spans="1:3" x14ac:dyDescent="0.3">
      <c r="A18256" s="425">
        <v>59896</v>
      </c>
      <c r="B18256" s="12">
        <v>360</v>
      </c>
      <c r="C18256" s="436">
        <v>0.2</v>
      </c>
    </row>
    <row r="18257" spans="1:3" x14ac:dyDescent="0.3">
      <c r="A18257" s="425">
        <v>59897</v>
      </c>
      <c r="B18257" s="12">
        <v>361</v>
      </c>
      <c r="C18257" s="436">
        <v>13.2</v>
      </c>
    </row>
    <row r="18258" spans="1:3" x14ac:dyDescent="0.3">
      <c r="A18258" s="425">
        <v>59898</v>
      </c>
      <c r="B18258" s="12">
        <v>362</v>
      </c>
      <c r="C18258" s="436">
        <v>1.2</v>
      </c>
    </row>
    <row r="18259" spans="1:3" x14ac:dyDescent="0.3">
      <c r="A18259" s="425">
        <v>59899</v>
      </c>
      <c r="B18259" s="12">
        <v>363</v>
      </c>
      <c r="C18259" s="436">
        <v>0</v>
      </c>
    </row>
    <row r="18260" spans="1:3" x14ac:dyDescent="0.3">
      <c r="A18260" s="425">
        <v>59900</v>
      </c>
      <c r="B18260" s="12">
        <v>364</v>
      </c>
      <c r="C18260" s="436">
        <v>0</v>
      </c>
    </row>
    <row r="18261" spans="1:3" x14ac:dyDescent="0.3">
      <c r="A18261" s="425">
        <v>59901</v>
      </c>
      <c r="B18261" s="12">
        <v>365</v>
      </c>
      <c r="C18261" s="436">
        <v>40.400000000000006</v>
      </c>
    </row>
    <row r="18262" spans="1:3" x14ac:dyDescent="0.3">
      <c r="A18262" s="425">
        <v>59902</v>
      </c>
      <c r="B18262" s="12">
        <v>1</v>
      </c>
      <c r="C18262" s="436">
        <v>11.799999999999997</v>
      </c>
    </row>
    <row r="18263" spans="1:3" x14ac:dyDescent="0.3">
      <c r="A18263" s="425">
        <v>59903</v>
      </c>
      <c r="B18263" s="12">
        <v>2</v>
      </c>
      <c r="C18263" s="436">
        <v>0.2</v>
      </c>
    </row>
    <row r="18264" spans="1:3" x14ac:dyDescent="0.3">
      <c r="A18264" s="425">
        <v>59904</v>
      </c>
      <c r="B18264" s="12">
        <v>3</v>
      </c>
      <c r="C18264" s="436">
        <v>7.2000000000000011</v>
      </c>
    </row>
    <row r="18265" spans="1:3" x14ac:dyDescent="0.3">
      <c r="A18265" s="425">
        <v>59905</v>
      </c>
      <c r="B18265" s="12">
        <v>4</v>
      </c>
      <c r="C18265" s="436">
        <v>3.1999999999999997</v>
      </c>
    </row>
    <row r="18266" spans="1:3" x14ac:dyDescent="0.3">
      <c r="A18266" s="425">
        <v>59906</v>
      </c>
      <c r="B18266" s="12">
        <v>5</v>
      </c>
      <c r="C18266" s="436">
        <v>17.199999999999992</v>
      </c>
    </row>
    <row r="18267" spans="1:3" x14ac:dyDescent="0.3">
      <c r="A18267" s="425">
        <v>59907</v>
      </c>
      <c r="B18267" s="12">
        <v>6</v>
      </c>
      <c r="C18267" s="436">
        <v>0.60000000000000009</v>
      </c>
    </row>
    <row r="18268" spans="1:3" x14ac:dyDescent="0.3">
      <c r="A18268" s="425">
        <v>59908</v>
      </c>
      <c r="B18268" s="12">
        <v>7</v>
      </c>
      <c r="C18268" s="436">
        <v>1.5999999999999999</v>
      </c>
    </row>
    <row r="18269" spans="1:3" x14ac:dyDescent="0.3">
      <c r="A18269" s="425">
        <v>59909</v>
      </c>
      <c r="B18269" s="12">
        <v>8</v>
      </c>
      <c r="C18269" s="436">
        <v>4.4000000000000012</v>
      </c>
    </row>
    <row r="18270" spans="1:3" x14ac:dyDescent="0.3">
      <c r="A18270" s="425">
        <v>59910</v>
      </c>
      <c r="B18270" s="12">
        <v>9</v>
      </c>
      <c r="C18270" s="436">
        <v>0.2</v>
      </c>
    </row>
    <row r="18271" spans="1:3" x14ac:dyDescent="0.3">
      <c r="A18271" s="425">
        <v>59911</v>
      </c>
      <c r="B18271" s="12">
        <v>10</v>
      </c>
      <c r="C18271" s="436">
        <v>20.400000000000002</v>
      </c>
    </row>
    <row r="18272" spans="1:3" x14ac:dyDescent="0.3">
      <c r="A18272" s="425">
        <v>59912</v>
      </c>
      <c r="B18272" s="12">
        <v>11</v>
      </c>
      <c r="C18272" s="436">
        <v>43.400000000000006</v>
      </c>
    </row>
    <row r="18273" spans="1:3" x14ac:dyDescent="0.3">
      <c r="A18273" s="425">
        <v>59913</v>
      </c>
      <c r="B18273" s="12">
        <v>12</v>
      </c>
      <c r="C18273" s="436">
        <v>0</v>
      </c>
    </row>
    <row r="18274" spans="1:3" x14ac:dyDescent="0.3">
      <c r="A18274" s="425">
        <v>59914</v>
      </c>
      <c r="B18274" s="12">
        <v>13</v>
      </c>
      <c r="C18274" s="436">
        <v>0</v>
      </c>
    </row>
    <row r="18275" spans="1:3" x14ac:dyDescent="0.3">
      <c r="A18275" s="425">
        <v>59915</v>
      </c>
      <c r="B18275" s="12">
        <v>14</v>
      </c>
      <c r="C18275" s="436">
        <v>0</v>
      </c>
    </row>
    <row r="18276" spans="1:3" x14ac:dyDescent="0.3">
      <c r="A18276" s="425">
        <v>59916</v>
      </c>
      <c r="B18276" s="12">
        <v>15</v>
      </c>
      <c r="C18276" s="436">
        <v>4.2</v>
      </c>
    </row>
    <row r="18277" spans="1:3" x14ac:dyDescent="0.3">
      <c r="A18277" s="425">
        <v>59917</v>
      </c>
      <c r="B18277" s="12">
        <v>16</v>
      </c>
      <c r="C18277" s="436">
        <v>41.000000000000021</v>
      </c>
    </row>
    <row r="18278" spans="1:3" x14ac:dyDescent="0.3">
      <c r="A18278" s="425">
        <v>59918</v>
      </c>
      <c r="B18278" s="12">
        <v>17</v>
      </c>
      <c r="C18278" s="436">
        <v>0.60000000000000009</v>
      </c>
    </row>
    <row r="18279" spans="1:3" x14ac:dyDescent="0.3">
      <c r="A18279" s="425">
        <v>59919</v>
      </c>
      <c r="B18279" s="12">
        <v>18</v>
      </c>
      <c r="C18279" s="436">
        <v>8.1999999999999993</v>
      </c>
    </row>
    <row r="18280" spans="1:3" x14ac:dyDescent="0.3">
      <c r="A18280" s="425">
        <v>59920</v>
      </c>
      <c r="B18280" s="12">
        <v>19</v>
      </c>
      <c r="C18280" s="436">
        <v>9.8000000000000007</v>
      </c>
    </row>
    <row r="18281" spans="1:3" x14ac:dyDescent="0.3">
      <c r="A18281" s="425">
        <v>59921</v>
      </c>
      <c r="B18281" s="12">
        <v>20</v>
      </c>
      <c r="C18281" s="436">
        <v>0.2</v>
      </c>
    </row>
    <row r="18282" spans="1:3" x14ac:dyDescent="0.3">
      <c r="A18282" s="425">
        <v>59922</v>
      </c>
      <c r="B18282" s="12">
        <v>21</v>
      </c>
      <c r="C18282" s="436">
        <v>0</v>
      </c>
    </row>
    <row r="18283" spans="1:3" x14ac:dyDescent="0.3">
      <c r="A18283" s="425">
        <v>59923</v>
      </c>
      <c r="B18283" s="12">
        <v>22</v>
      </c>
      <c r="C18283" s="436">
        <v>8.7999999999999972</v>
      </c>
    </row>
    <row r="18284" spans="1:3" x14ac:dyDescent="0.3">
      <c r="A18284" s="425">
        <v>59924</v>
      </c>
      <c r="B18284" s="12">
        <v>23</v>
      </c>
      <c r="C18284" s="436">
        <v>22.799999999999997</v>
      </c>
    </row>
    <row r="18285" spans="1:3" x14ac:dyDescent="0.3">
      <c r="A18285" s="425">
        <v>59925</v>
      </c>
      <c r="B18285" s="12">
        <v>24</v>
      </c>
      <c r="C18285" s="436">
        <v>0</v>
      </c>
    </row>
    <row r="18286" spans="1:3" x14ac:dyDescent="0.3">
      <c r="A18286" s="425">
        <v>59926</v>
      </c>
      <c r="B18286" s="12">
        <v>25</v>
      </c>
      <c r="C18286" s="436">
        <v>4</v>
      </c>
    </row>
    <row r="18287" spans="1:3" x14ac:dyDescent="0.3">
      <c r="A18287" s="425">
        <v>59927</v>
      </c>
      <c r="B18287" s="12">
        <v>26</v>
      </c>
      <c r="C18287" s="436">
        <v>1.7999999999999998</v>
      </c>
    </row>
    <row r="18288" spans="1:3" x14ac:dyDescent="0.3">
      <c r="A18288" s="425">
        <v>59928</v>
      </c>
      <c r="B18288" s="12">
        <v>27</v>
      </c>
      <c r="C18288" s="436">
        <v>0.2</v>
      </c>
    </row>
    <row r="18289" spans="1:3" x14ac:dyDescent="0.3">
      <c r="A18289" s="425">
        <v>59929</v>
      </c>
      <c r="B18289" s="12">
        <v>28</v>
      </c>
      <c r="C18289" s="436">
        <v>0.4</v>
      </c>
    </row>
    <row r="18290" spans="1:3" x14ac:dyDescent="0.3">
      <c r="A18290" s="425">
        <v>59930</v>
      </c>
      <c r="B18290" s="12">
        <v>29</v>
      </c>
      <c r="C18290" s="436">
        <v>0</v>
      </c>
    </row>
    <row r="18291" spans="1:3" x14ac:dyDescent="0.3">
      <c r="A18291" s="425">
        <v>59931</v>
      </c>
      <c r="B18291" s="12">
        <v>30</v>
      </c>
      <c r="C18291" s="436">
        <v>3.5999999999999996</v>
      </c>
    </row>
    <row r="18292" spans="1:3" x14ac:dyDescent="0.3">
      <c r="A18292" s="425">
        <v>59932</v>
      </c>
      <c r="B18292" s="12">
        <v>31</v>
      </c>
      <c r="C18292" s="436">
        <v>12.399999999999995</v>
      </c>
    </row>
    <row r="18293" spans="1:3" x14ac:dyDescent="0.3">
      <c r="A18293" s="425">
        <v>59933</v>
      </c>
      <c r="B18293" s="12">
        <v>32</v>
      </c>
      <c r="C18293" s="436">
        <v>0.2</v>
      </c>
    </row>
    <row r="18294" spans="1:3" x14ac:dyDescent="0.3">
      <c r="A18294" s="425">
        <v>59934</v>
      </c>
      <c r="B18294" s="12">
        <v>33</v>
      </c>
      <c r="C18294" s="436">
        <v>0</v>
      </c>
    </row>
    <row r="18295" spans="1:3" x14ac:dyDescent="0.3">
      <c r="A18295" s="425">
        <v>59935</v>
      </c>
      <c r="B18295" s="12">
        <v>34</v>
      </c>
      <c r="C18295" s="436">
        <v>0.2</v>
      </c>
    </row>
    <row r="18296" spans="1:3" x14ac:dyDescent="0.3">
      <c r="A18296" s="425">
        <v>59936</v>
      </c>
      <c r="B18296" s="12">
        <v>35</v>
      </c>
      <c r="C18296" s="436">
        <v>37.000000000000007</v>
      </c>
    </row>
    <row r="18297" spans="1:3" x14ac:dyDescent="0.3">
      <c r="A18297" s="425">
        <v>59937</v>
      </c>
      <c r="B18297" s="12">
        <v>36</v>
      </c>
      <c r="C18297" s="436">
        <v>0.2</v>
      </c>
    </row>
    <row r="18298" spans="1:3" x14ac:dyDescent="0.3">
      <c r="A18298" s="425">
        <v>59938</v>
      </c>
      <c r="B18298" s="12">
        <v>37</v>
      </c>
      <c r="C18298" s="436">
        <v>0.4</v>
      </c>
    </row>
    <row r="18299" spans="1:3" x14ac:dyDescent="0.3">
      <c r="A18299" s="425">
        <v>59939</v>
      </c>
      <c r="B18299" s="12">
        <v>38</v>
      </c>
      <c r="C18299" s="436">
        <v>4.8</v>
      </c>
    </row>
    <row r="18300" spans="1:3" x14ac:dyDescent="0.3">
      <c r="A18300" s="425">
        <v>59940</v>
      </c>
      <c r="B18300" s="12">
        <v>39</v>
      </c>
      <c r="C18300" s="436">
        <v>1</v>
      </c>
    </row>
    <row r="18301" spans="1:3" x14ac:dyDescent="0.3">
      <c r="A18301" s="425">
        <v>59941</v>
      </c>
      <c r="B18301" s="12">
        <v>40</v>
      </c>
      <c r="C18301" s="436">
        <v>92.799999999999983</v>
      </c>
    </row>
    <row r="18302" spans="1:3" x14ac:dyDescent="0.3">
      <c r="A18302" s="425">
        <v>59942</v>
      </c>
      <c r="B18302" s="12">
        <v>41</v>
      </c>
      <c r="C18302" s="436">
        <v>13.999999999999998</v>
      </c>
    </row>
    <row r="18303" spans="1:3" x14ac:dyDescent="0.3">
      <c r="A18303" s="425">
        <v>59943</v>
      </c>
      <c r="B18303" s="12">
        <v>42</v>
      </c>
      <c r="C18303" s="436">
        <v>0.60000000000000009</v>
      </c>
    </row>
    <row r="18304" spans="1:3" x14ac:dyDescent="0.3">
      <c r="A18304" s="425">
        <v>59944</v>
      </c>
      <c r="B18304" s="12">
        <v>43</v>
      </c>
      <c r="C18304" s="436">
        <v>0</v>
      </c>
    </row>
    <row r="18305" spans="1:3" x14ac:dyDescent="0.3">
      <c r="A18305" s="425">
        <v>59945</v>
      </c>
      <c r="B18305" s="12">
        <v>44</v>
      </c>
      <c r="C18305" s="436">
        <v>0</v>
      </c>
    </row>
    <row r="18306" spans="1:3" x14ac:dyDescent="0.3">
      <c r="A18306" s="425">
        <v>59946</v>
      </c>
      <c r="B18306" s="12">
        <v>45</v>
      </c>
      <c r="C18306" s="436">
        <v>0</v>
      </c>
    </row>
    <row r="18307" spans="1:3" x14ac:dyDescent="0.3">
      <c r="A18307" s="425">
        <v>59947</v>
      </c>
      <c r="B18307" s="12">
        <v>46</v>
      </c>
      <c r="C18307" s="436">
        <v>8.7999999999999989</v>
      </c>
    </row>
    <row r="18308" spans="1:3" x14ac:dyDescent="0.3">
      <c r="A18308" s="425">
        <v>59948</v>
      </c>
      <c r="B18308" s="12">
        <v>47</v>
      </c>
      <c r="C18308" s="436">
        <v>16</v>
      </c>
    </row>
    <row r="18309" spans="1:3" x14ac:dyDescent="0.3">
      <c r="A18309" s="425">
        <v>59949</v>
      </c>
      <c r="B18309" s="12">
        <v>48</v>
      </c>
      <c r="C18309" s="436">
        <v>16.799999999999994</v>
      </c>
    </row>
    <row r="18310" spans="1:3" x14ac:dyDescent="0.3">
      <c r="A18310" s="425">
        <v>59950</v>
      </c>
      <c r="B18310" s="12">
        <v>49</v>
      </c>
      <c r="C18310" s="436">
        <v>0.4</v>
      </c>
    </row>
    <row r="18311" spans="1:3" x14ac:dyDescent="0.3">
      <c r="A18311" s="425">
        <v>59951</v>
      </c>
      <c r="B18311" s="12">
        <v>50</v>
      </c>
      <c r="C18311" s="436">
        <v>1.5999999999999999</v>
      </c>
    </row>
    <row r="18312" spans="1:3" x14ac:dyDescent="0.3">
      <c r="A18312" s="425">
        <v>59952</v>
      </c>
      <c r="B18312" s="12">
        <v>51</v>
      </c>
      <c r="C18312" s="436">
        <v>64.600000000000023</v>
      </c>
    </row>
    <row r="18313" spans="1:3" x14ac:dyDescent="0.3">
      <c r="A18313" s="425">
        <v>59953</v>
      </c>
      <c r="B18313" s="12">
        <v>52</v>
      </c>
      <c r="C18313" s="436">
        <v>43.199999999999989</v>
      </c>
    </row>
    <row r="18314" spans="1:3" x14ac:dyDescent="0.3">
      <c r="A18314" s="425">
        <v>59954</v>
      </c>
      <c r="B18314" s="12">
        <v>53</v>
      </c>
      <c r="C18314" s="436">
        <v>4.4000000000000004</v>
      </c>
    </row>
    <row r="18315" spans="1:3" x14ac:dyDescent="0.3">
      <c r="A18315" s="425">
        <v>59955</v>
      </c>
      <c r="B18315" s="12">
        <v>54</v>
      </c>
      <c r="C18315" s="436">
        <v>0</v>
      </c>
    </row>
    <row r="18316" spans="1:3" x14ac:dyDescent="0.3">
      <c r="A18316" s="425">
        <v>59956</v>
      </c>
      <c r="B18316" s="12">
        <v>55</v>
      </c>
      <c r="C18316" s="436">
        <v>4.6000000000000005</v>
      </c>
    </row>
    <row r="18317" spans="1:3" x14ac:dyDescent="0.3">
      <c r="A18317" s="425">
        <v>59957</v>
      </c>
      <c r="B18317" s="12">
        <v>56</v>
      </c>
      <c r="C18317" s="436">
        <v>0.2</v>
      </c>
    </row>
    <row r="18318" spans="1:3" x14ac:dyDescent="0.3">
      <c r="A18318" s="425">
        <v>59958</v>
      </c>
      <c r="B18318" s="12">
        <v>57</v>
      </c>
      <c r="C18318" s="436">
        <v>0.2</v>
      </c>
    </row>
    <row r="18319" spans="1:3" x14ac:dyDescent="0.3">
      <c r="A18319" s="425">
        <v>59959</v>
      </c>
      <c r="B18319" s="12">
        <v>58</v>
      </c>
      <c r="C18319" s="436">
        <v>0</v>
      </c>
    </row>
    <row r="18320" spans="1:3" x14ac:dyDescent="0.3">
      <c r="A18320" s="425">
        <v>59960</v>
      </c>
      <c r="B18320" s="12">
        <v>59</v>
      </c>
      <c r="C18320" s="436">
        <v>0</v>
      </c>
    </row>
    <row r="18321" spans="1:3" x14ac:dyDescent="0.3">
      <c r="A18321" s="425">
        <v>59962</v>
      </c>
      <c r="B18321" s="12">
        <v>60</v>
      </c>
      <c r="C18321" s="436">
        <v>5.6000000000000014</v>
      </c>
    </row>
    <row r="18322" spans="1:3" x14ac:dyDescent="0.3">
      <c r="A18322" s="425">
        <v>59963</v>
      </c>
      <c r="B18322" s="12">
        <v>61</v>
      </c>
      <c r="C18322" s="436">
        <v>0.60000000000000009</v>
      </c>
    </row>
    <row r="18323" spans="1:3" x14ac:dyDescent="0.3">
      <c r="A18323" s="425">
        <v>59964</v>
      </c>
      <c r="B18323" s="12">
        <v>62</v>
      </c>
      <c r="C18323" s="436">
        <v>1.7999999999999998</v>
      </c>
    </row>
    <row r="18324" spans="1:3" x14ac:dyDescent="0.3">
      <c r="A18324" s="425">
        <v>59965</v>
      </c>
      <c r="B18324" s="12">
        <v>63</v>
      </c>
      <c r="C18324" s="436">
        <v>13.399999999999999</v>
      </c>
    </row>
    <row r="18325" spans="1:3" x14ac:dyDescent="0.3">
      <c r="A18325" s="425">
        <v>59966</v>
      </c>
      <c r="B18325" s="12">
        <v>64</v>
      </c>
      <c r="C18325" s="436">
        <v>15</v>
      </c>
    </row>
    <row r="18326" spans="1:3" x14ac:dyDescent="0.3">
      <c r="A18326" s="425">
        <v>59967</v>
      </c>
      <c r="B18326" s="12">
        <v>65</v>
      </c>
      <c r="C18326" s="436">
        <v>1.7999999999999998</v>
      </c>
    </row>
    <row r="18327" spans="1:3" x14ac:dyDescent="0.3">
      <c r="A18327" s="425">
        <v>59968</v>
      </c>
      <c r="B18327" s="12">
        <v>66</v>
      </c>
      <c r="C18327" s="436">
        <v>0.8</v>
      </c>
    </row>
    <row r="18328" spans="1:3" x14ac:dyDescent="0.3">
      <c r="A18328" s="425">
        <v>59969</v>
      </c>
      <c r="B18328" s="12">
        <v>67</v>
      </c>
      <c r="C18328" s="436">
        <v>0.2</v>
      </c>
    </row>
    <row r="18329" spans="1:3" x14ac:dyDescent="0.3">
      <c r="A18329" s="425">
        <v>59970</v>
      </c>
      <c r="B18329" s="12">
        <v>68</v>
      </c>
      <c r="C18329" s="436">
        <v>1.4</v>
      </c>
    </row>
    <row r="18330" spans="1:3" x14ac:dyDescent="0.3">
      <c r="A18330" s="425">
        <v>59971</v>
      </c>
      <c r="B18330" s="12">
        <v>69</v>
      </c>
      <c r="C18330" s="436">
        <v>27.2</v>
      </c>
    </row>
    <row r="18331" spans="1:3" x14ac:dyDescent="0.3">
      <c r="A18331" s="425">
        <v>59972</v>
      </c>
      <c r="B18331" s="12">
        <v>70</v>
      </c>
      <c r="C18331" s="436">
        <v>26.399999999999995</v>
      </c>
    </row>
    <row r="18332" spans="1:3" x14ac:dyDescent="0.3">
      <c r="A18332" s="425">
        <v>59973</v>
      </c>
      <c r="B18332" s="12">
        <v>71</v>
      </c>
      <c r="C18332" s="436">
        <v>0.4</v>
      </c>
    </row>
    <row r="18333" spans="1:3" x14ac:dyDescent="0.3">
      <c r="A18333" s="425">
        <v>59974</v>
      </c>
      <c r="B18333" s="12">
        <v>72</v>
      </c>
      <c r="C18333" s="436">
        <v>1.8</v>
      </c>
    </row>
    <row r="18334" spans="1:3" x14ac:dyDescent="0.3">
      <c r="A18334" s="425">
        <v>59975</v>
      </c>
      <c r="B18334" s="12">
        <v>73</v>
      </c>
      <c r="C18334" s="436">
        <v>28.199999999999996</v>
      </c>
    </row>
    <row r="18335" spans="1:3" x14ac:dyDescent="0.3">
      <c r="A18335" s="425">
        <v>59976</v>
      </c>
      <c r="B18335" s="12">
        <v>74</v>
      </c>
      <c r="C18335" s="436">
        <v>0.2</v>
      </c>
    </row>
    <row r="18336" spans="1:3" x14ac:dyDescent="0.3">
      <c r="A18336" s="425">
        <v>59977</v>
      </c>
      <c r="B18336" s="12">
        <v>75</v>
      </c>
      <c r="C18336" s="436">
        <v>2.8</v>
      </c>
    </row>
    <row r="18337" spans="1:3" x14ac:dyDescent="0.3">
      <c r="A18337" s="425">
        <v>59978</v>
      </c>
      <c r="B18337" s="12">
        <v>76</v>
      </c>
      <c r="C18337" s="436">
        <v>0.2</v>
      </c>
    </row>
    <row r="18338" spans="1:3" x14ac:dyDescent="0.3">
      <c r="A18338" s="425">
        <v>59979</v>
      </c>
      <c r="B18338" s="12">
        <v>77</v>
      </c>
      <c r="C18338" s="436">
        <v>28</v>
      </c>
    </row>
    <row r="18339" spans="1:3" x14ac:dyDescent="0.3">
      <c r="A18339" s="425">
        <v>59980</v>
      </c>
      <c r="B18339" s="12">
        <v>78</v>
      </c>
      <c r="C18339" s="436">
        <v>36.800000000000004</v>
      </c>
    </row>
    <row r="18340" spans="1:3" x14ac:dyDescent="0.3">
      <c r="A18340" s="425">
        <v>59981</v>
      </c>
      <c r="B18340" s="12">
        <v>79</v>
      </c>
      <c r="C18340" s="436">
        <v>1.4</v>
      </c>
    </row>
    <row r="18341" spans="1:3" x14ac:dyDescent="0.3">
      <c r="A18341" s="425">
        <v>59982</v>
      </c>
      <c r="B18341" s="12">
        <v>80</v>
      </c>
      <c r="C18341" s="436">
        <v>40.800000000000011</v>
      </c>
    </row>
    <row r="18342" spans="1:3" x14ac:dyDescent="0.3">
      <c r="A18342" s="425">
        <v>59983</v>
      </c>
      <c r="B18342" s="12">
        <v>81</v>
      </c>
      <c r="C18342" s="436">
        <v>31.599999999999991</v>
      </c>
    </row>
    <row r="18343" spans="1:3" x14ac:dyDescent="0.3">
      <c r="A18343" s="425">
        <v>59984</v>
      </c>
      <c r="B18343" s="12">
        <v>82</v>
      </c>
      <c r="C18343" s="436">
        <v>31.6</v>
      </c>
    </row>
    <row r="18344" spans="1:3" x14ac:dyDescent="0.3">
      <c r="A18344" s="425">
        <v>59985</v>
      </c>
      <c r="B18344" s="12">
        <v>83</v>
      </c>
      <c r="C18344" s="436">
        <v>50.000000000000014</v>
      </c>
    </row>
    <row r="18345" spans="1:3" x14ac:dyDescent="0.3">
      <c r="A18345" s="425">
        <v>59986</v>
      </c>
      <c r="B18345" s="12">
        <v>84</v>
      </c>
      <c r="C18345" s="436">
        <v>0</v>
      </c>
    </row>
    <row r="18346" spans="1:3" x14ac:dyDescent="0.3">
      <c r="A18346" s="425">
        <v>59987</v>
      </c>
      <c r="B18346" s="12">
        <v>85</v>
      </c>
      <c r="C18346" s="436">
        <v>0.60000000000000009</v>
      </c>
    </row>
    <row r="18347" spans="1:3" x14ac:dyDescent="0.3">
      <c r="A18347" s="425">
        <v>59988</v>
      </c>
      <c r="B18347" s="12">
        <v>86</v>
      </c>
      <c r="C18347" s="436">
        <v>5.0000000000000018</v>
      </c>
    </row>
    <row r="18348" spans="1:3" x14ac:dyDescent="0.3">
      <c r="A18348" s="425">
        <v>59989</v>
      </c>
      <c r="B18348" s="12">
        <v>87</v>
      </c>
      <c r="C18348" s="436">
        <v>6.4000000000000021</v>
      </c>
    </row>
    <row r="18349" spans="1:3" x14ac:dyDescent="0.3">
      <c r="A18349" s="425">
        <v>59990</v>
      </c>
      <c r="B18349" s="12">
        <v>88</v>
      </c>
      <c r="C18349" s="436">
        <v>1.4</v>
      </c>
    </row>
    <row r="18350" spans="1:3" x14ac:dyDescent="0.3">
      <c r="A18350" s="425">
        <v>59991</v>
      </c>
      <c r="B18350" s="12">
        <v>89</v>
      </c>
      <c r="C18350" s="436">
        <v>0.60000000000000009</v>
      </c>
    </row>
    <row r="18351" spans="1:3" x14ac:dyDescent="0.3">
      <c r="A18351" s="425">
        <v>59992</v>
      </c>
      <c r="B18351" s="12">
        <v>90</v>
      </c>
      <c r="C18351" s="436">
        <v>2.6</v>
      </c>
    </row>
    <row r="18352" spans="1:3" x14ac:dyDescent="0.3">
      <c r="A18352" s="425">
        <v>59993</v>
      </c>
      <c r="B18352" s="12">
        <v>91</v>
      </c>
      <c r="C18352" s="436">
        <v>1.5999999999999999</v>
      </c>
    </row>
    <row r="18353" spans="1:3" x14ac:dyDescent="0.3">
      <c r="A18353" s="425">
        <v>59994</v>
      </c>
      <c r="B18353" s="12">
        <v>92</v>
      </c>
      <c r="C18353" s="436">
        <v>0.4</v>
      </c>
    </row>
    <row r="18354" spans="1:3" x14ac:dyDescent="0.3">
      <c r="A18354" s="425">
        <v>59995</v>
      </c>
      <c r="B18354" s="12">
        <v>93</v>
      </c>
      <c r="C18354" s="436">
        <v>22</v>
      </c>
    </row>
    <row r="18355" spans="1:3" x14ac:dyDescent="0.3">
      <c r="A18355" s="425">
        <v>59996</v>
      </c>
      <c r="B18355" s="12">
        <v>94</v>
      </c>
      <c r="C18355" s="436">
        <v>95</v>
      </c>
    </row>
    <row r="18356" spans="1:3" x14ac:dyDescent="0.3">
      <c r="A18356" s="425">
        <v>59997</v>
      </c>
      <c r="B18356" s="12">
        <v>95</v>
      </c>
      <c r="C18356" s="436">
        <v>1.5999999999999999</v>
      </c>
    </row>
    <row r="18357" spans="1:3" x14ac:dyDescent="0.3">
      <c r="A18357" s="425">
        <v>59998</v>
      </c>
      <c r="B18357" s="12">
        <v>96</v>
      </c>
      <c r="C18357" s="436">
        <v>0</v>
      </c>
    </row>
    <row r="18358" spans="1:3" x14ac:dyDescent="0.3">
      <c r="A18358" s="425">
        <v>59999</v>
      </c>
      <c r="B18358" s="12">
        <v>97</v>
      </c>
      <c r="C18358" s="436">
        <v>37.599999999999994</v>
      </c>
    </row>
    <row r="18359" spans="1:3" x14ac:dyDescent="0.3">
      <c r="A18359" s="425">
        <v>60000</v>
      </c>
      <c r="B18359" s="12">
        <v>98</v>
      </c>
      <c r="C18359" s="436">
        <v>110.80000000000003</v>
      </c>
    </row>
    <row r="18360" spans="1:3" x14ac:dyDescent="0.3">
      <c r="A18360" s="425">
        <v>60001</v>
      </c>
      <c r="B18360" s="12">
        <v>99</v>
      </c>
      <c r="C18360" s="436">
        <v>0.60000000000000009</v>
      </c>
    </row>
    <row r="18361" spans="1:3" x14ac:dyDescent="0.3">
      <c r="A18361" s="425">
        <v>60002</v>
      </c>
      <c r="B18361" s="12">
        <v>100</v>
      </c>
      <c r="C18361" s="436">
        <v>0.8</v>
      </c>
    </row>
    <row r="18362" spans="1:3" x14ac:dyDescent="0.3">
      <c r="A18362" s="425">
        <v>60003</v>
      </c>
      <c r="B18362" s="12">
        <v>101</v>
      </c>
      <c r="C18362" s="436">
        <v>11.599999999999996</v>
      </c>
    </row>
    <row r="18363" spans="1:3" x14ac:dyDescent="0.3">
      <c r="A18363" s="425">
        <v>60004</v>
      </c>
      <c r="B18363" s="12">
        <v>102</v>
      </c>
      <c r="C18363" s="436">
        <v>13</v>
      </c>
    </row>
    <row r="18364" spans="1:3" x14ac:dyDescent="0.3">
      <c r="A18364" s="425">
        <v>60005</v>
      </c>
      <c r="B18364" s="12">
        <v>103</v>
      </c>
      <c r="C18364" s="436">
        <v>0.8</v>
      </c>
    </row>
    <row r="18365" spans="1:3" x14ac:dyDescent="0.3">
      <c r="A18365" s="425">
        <v>60006</v>
      </c>
      <c r="B18365" s="12">
        <v>104</v>
      </c>
      <c r="C18365" s="436">
        <v>6.6000000000000005</v>
      </c>
    </row>
    <row r="18366" spans="1:3" x14ac:dyDescent="0.3">
      <c r="A18366" s="425">
        <v>60007</v>
      </c>
      <c r="B18366" s="12">
        <v>105</v>
      </c>
      <c r="C18366" s="436">
        <v>8.3999999999999986</v>
      </c>
    </row>
    <row r="18367" spans="1:3" x14ac:dyDescent="0.3">
      <c r="A18367" s="425">
        <v>60008</v>
      </c>
      <c r="B18367" s="12">
        <v>106</v>
      </c>
      <c r="C18367" s="436">
        <v>47.599999999999994</v>
      </c>
    </row>
    <row r="18368" spans="1:3" x14ac:dyDescent="0.3">
      <c r="A18368" s="425">
        <v>60009</v>
      </c>
      <c r="B18368" s="12">
        <v>107</v>
      </c>
      <c r="C18368" s="436">
        <v>0</v>
      </c>
    </row>
    <row r="18369" spans="1:3" x14ac:dyDescent="0.3">
      <c r="A18369" s="425">
        <v>60010</v>
      </c>
      <c r="B18369" s="12">
        <v>108</v>
      </c>
      <c r="C18369" s="436">
        <v>0</v>
      </c>
    </row>
    <row r="18370" spans="1:3" x14ac:dyDescent="0.3">
      <c r="A18370" s="425">
        <v>60011</v>
      </c>
      <c r="B18370" s="12">
        <v>109</v>
      </c>
      <c r="C18370" s="436">
        <v>7.6000000000000014</v>
      </c>
    </row>
    <row r="18371" spans="1:3" x14ac:dyDescent="0.3">
      <c r="A18371" s="425">
        <v>60012</v>
      </c>
      <c r="B18371" s="12">
        <v>110</v>
      </c>
      <c r="C18371" s="436">
        <v>5.6000000000000014</v>
      </c>
    </row>
    <row r="18372" spans="1:3" x14ac:dyDescent="0.3">
      <c r="A18372" s="425">
        <v>60013</v>
      </c>
      <c r="B18372" s="12">
        <v>111</v>
      </c>
      <c r="C18372" s="436">
        <v>0.4</v>
      </c>
    </row>
    <row r="18373" spans="1:3" x14ac:dyDescent="0.3">
      <c r="A18373" s="425">
        <v>60014</v>
      </c>
      <c r="B18373" s="12">
        <v>112</v>
      </c>
      <c r="C18373" s="436">
        <v>3.0000000000000004</v>
      </c>
    </row>
    <row r="18374" spans="1:3" x14ac:dyDescent="0.3">
      <c r="A18374" s="425">
        <v>60015</v>
      </c>
      <c r="B18374" s="12">
        <v>113</v>
      </c>
      <c r="C18374" s="436">
        <v>11.2</v>
      </c>
    </row>
    <row r="18375" spans="1:3" x14ac:dyDescent="0.3">
      <c r="A18375" s="425">
        <v>60016</v>
      </c>
      <c r="B18375" s="12">
        <v>114</v>
      </c>
      <c r="C18375" s="436">
        <v>0.2</v>
      </c>
    </row>
    <row r="18376" spans="1:3" x14ac:dyDescent="0.3">
      <c r="A18376" s="425">
        <v>60017</v>
      </c>
      <c r="B18376" s="12">
        <v>115</v>
      </c>
      <c r="C18376" s="436">
        <v>39.199999999999996</v>
      </c>
    </row>
    <row r="18377" spans="1:3" x14ac:dyDescent="0.3">
      <c r="A18377" s="425">
        <v>60018</v>
      </c>
      <c r="B18377" s="12">
        <v>116</v>
      </c>
      <c r="C18377" s="436">
        <v>65.2</v>
      </c>
    </row>
    <row r="18378" spans="1:3" x14ac:dyDescent="0.3">
      <c r="A18378" s="425">
        <v>60019</v>
      </c>
      <c r="B18378" s="12">
        <v>117</v>
      </c>
      <c r="C18378" s="436">
        <v>0</v>
      </c>
    </row>
    <row r="18379" spans="1:3" x14ac:dyDescent="0.3">
      <c r="A18379" s="425">
        <v>60020</v>
      </c>
      <c r="B18379" s="12">
        <v>118</v>
      </c>
      <c r="C18379" s="436">
        <v>3.2</v>
      </c>
    </row>
    <row r="18380" spans="1:3" x14ac:dyDescent="0.3">
      <c r="A18380" s="425">
        <v>60021</v>
      </c>
      <c r="B18380" s="12">
        <v>119</v>
      </c>
      <c r="C18380" s="436">
        <v>0</v>
      </c>
    </row>
    <row r="18381" spans="1:3" x14ac:dyDescent="0.3">
      <c r="A18381" s="425">
        <v>60022</v>
      </c>
      <c r="B18381" s="12">
        <v>120</v>
      </c>
      <c r="C18381" s="436">
        <v>1.5999999999999999</v>
      </c>
    </row>
    <row r="18382" spans="1:3" x14ac:dyDescent="0.3">
      <c r="A18382" s="425">
        <v>60023</v>
      </c>
      <c r="B18382" s="12">
        <v>121</v>
      </c>
      <c r="C18382" s="436">
        <v>0</v>
      </c>
    </row>
    <row r="18383" spans="1:3" x14ac:dyDescent="0.3">
      <c r="A18383" s="425">
        <v>60024</v>
      </c>
      <c r="B18383" s="12">
        <v>122</v>
      </c>
      <c r="C18383" s="436">
        <v>29.8</v>
      </c>
    </row>
    <row r="18384" spans="1:3" x14ac:dyDescent="0.3">
      <c r="A18384" s="425">
        <v>60025</v>
      </c>
      <c r="B18384" s="12">
        <v>123</v>
      </c>
      <c r="C18384" s="436">
        <v>11.999999999999996</v>
      </c>
    </row>
    <row r="18385" spans="1:3" x14ac:dyDescent="0.3">
      <c r="A18385" s="425">
        <v>60026</v>
      </c>
      <c r="B18385" s="12">
        <v>124</v>
      </c>
      <c r="C18385" s="436">
        <v>0.2</v>
      </c>
    </row>
    <row r="18386" spans="1:3" x14ac:dyDescent="0.3">
      <c r="A18386" s="425">
        <v>60027</v>
      </c>
      <c r="B18386" s="12">
        <v>125</v>
      </c>
      <c r="C18386" s="436">
        <v>0</v>
      </c>
    </row>
    <row r="18387" spans="1:3" x14ac:dyDescent="0.3">
      <c r="A18387" s="425">
        <v>60028</v>
      </c>
      <c r="B18387" s="12">
        <v>126</v>
      </c>
      <c r="C18387" s="436">
        <v>0</v>
      </c>
    </row>
    <row r="18388" spans="1:3" x14ac:dyDescent="0.3">
      <c r="A18388" s="425">
        <v>60029</v>
      </c>
      <c r="B18388" s="12">
        <v>127</v>
      </c>
      <c r="C18388" s="436">
        <v>43.074782608695656</v>
      </c>
    </row>
    <row r="18389" spans="1:3" x14ac:dyDescent="0.3">
      <c r="A18389" s="425">
        <v>60030</v>
      </c>
      <c r="B18389" s="12">
        <v>128</v>
      </c>
      <c r="C18389" s="436">
        <v>100.352</v>
      </c>
    </row>
    <row r="18390" spans="1:3" x14ac:dyDescent="0.3">
      <c r="A18390" s="425">
        <v>60031</v>
      </c>
      <c r="B18390" s="12">
        <v>129</v>
      </c>
      <c r="C18390" s="436">
        <v>0</v>
      </c>
    </row>
    <row r="18391" spans="1:3" x14ac:dyDescent="0.3">
      <c r="A18391" s="425">
        <v>60032</v>
      </c>
      <c r="B18391" s="12">
        <v>130</v>
      </c>
      <c r="C18391" s="436">
        <v>26.46</v>
      </c>
    </row>
    <row r="18392" spans="1:3" x14ac:dyDescent="0.3">
      <c r="A18392" s="425">
        <v>60033</v>
      </c>
      <c r="B18392" s="12">
        <v>131</v>
      </c>
      <c r="C18392" s="436">
        <v>0</v>
      </c>
    </row>
    <row r="18393" spans="1:3" x14ac:dyDescent="0.3">
      <c r="A18393" s="425">
        <v>60034</v>
      </c>
      <c r="B18393" s="12">
        <v>132</v>
      </c>
      <c r="C18393" s="436">
        <v>11.76</v>
      </c>
    </row>
    <row r="18394" spans="1:3" x14ac:dyDescent="0.3">
      <c r="A18394" s="425">
        <v>60035</v>
      </c>
      <c r="B18394" s="12">
        <v>133</v>
      </c>
      <c r="C18394" s="436">
        <v>0</v>
      </c>
    </row>
    <row r="18395" spans="1:3" x14ac:dyDescent="0.3">
      <c r="A18395" s="425">
        <v>60036</v>
      </c>
      <c r="B18395" s="12">
        <v>134</v>
      </c>
      <c r="C18395" s="436">
        <v>0</v>
      </c>
    </row>
    <row r="18396" spans="1:3" x14ac:dyDescent="0.3">
      <c r="A18396" s="425">
        <v>60037</v>
      </c>
      <c r="B18396" s="12">
        <v>135</v>
      </c>
      <c r="C18396" s="436">
        <v>29.89</v>
      </c>
    </row>
    <row r="18397" spans="1:3" x14ac:dyDescent="0.3">
      <c r="A18397" s="425">
        <v>60038</v>
      </c>
      <c r="B18397" s="12">
        <v>136</v>
      </c>
      <c r="C18397" s="436">
        <v>15.68</v>
      </c>
    </row>
    <row r="18398" spans="1:3" x14ac:dyDescent="0.3">
      <c r="A18398" s="425">
        <v>60039</v>
      </c>
      <c r="B18398" s="12">
        <v>137</v>
      </c>
      <c r="C18398" s="436">
        <v>0</v>
      </c>
    </row>
    <row r="18399" spans="1:3" x14ac:dyDescent="0.3">
      <c r="A18399" s="425">
        <v>60040</v>
      </c>
      <c r="B18399" s="12">
        <v>138</v>
      </c>
      <c r="C18399" s="436">
        <v>13.72</v>
      </c>
    </row>
    <row r="18400" spans="1:3" x14ac:dyDescent="0.3">
      <c r="A18400" s="425">
        <v>60041</v>
      </c>
      <c r="B18400" s="12">
        <v>139</v>
      </c>
      <c r="C18400" s="436">
        <v>0</v>
      </c>
    </row>
    <row r="18401" spans="1:3" x14ac:dyDescent="0.3">
      <c r="A18401" s="425">
        <v>60042</v>
      </c>
      <c r="B18401" s="12">
        <v>140</v>
      </c>
      <c r="C18401" s="436">
        <v>0</v>
      </c>
    </row>
    <row r="18402" spans="1:3" x14ac:dyDescent="0.3">
      <c r="A18402" s="425">
        <v>60043</v>
      </c>
      <c r="B18402" s="12">
        <v>141</v>
      </c>
      <c r="C18402" s="436">
        <v>3.92</v>
      </c>
    </row>
    <row r="18403" spans="1:3" x14ac:dyDescent="0.3">
      <c r="A18403" s="425">
        <v>60044</v>
      </c>
      <c r="B18403" s="12">
        <v>142</v>
      </c>
      <c r="C18403" s="436">
        <v>52.92</v>
      </c>
    </row>
    <row r="18404" spans="1:3" x14ac:dyDescent="0.3">
      <c r="A18404" s="425">
        <v>60045</v>
      </c>
      <c r="B18404" s="12">
        <v>143</v>
      </c>
      <c r="C18404" s="436">
        <v>0</v>
      </c>
    </row>
    <row r="18405" spans="1:3" x14ac:dyDescent="0.3">
      <c r="A18405" s="425">
        <v>60046</v>
      </c>
      <c r="B18405" s="12">
        <v>144</v>
      </c>
      <c r="C18405" s="436">
        <v>5.39</v>
      </c>
    </row>
    <row r="18406" spans="1:3" x14ac:dyDescent="0.3">
      <c r="A18406" s="425">
        <v>60047</v>
      </c>
      <c r="B18406" s="12">
        <v>145</v>
      </c>
      <c r="C18406" s="436">
        <v>0</v>
      </c>
    </row>
    <row r="18407" spans="1:3" x14ac:dyDescent="0.3">
      <c r="A18407" s="425">
        <v>60048</v>
      </c>
      <c r="B18407" s="12">
        <v>146</v>
      </c>
      <c r="C18407" s="436">
        <v>1.5680000000000001</v>
      </c>
    </row>
    <row r="18408" spans="1:3" x14ac:dyDescent="0.3">
      <c r="A18408" s="425">
        <v>60049</v>
      </c>
      <c r="B18408" s="12">
        <v>147</v>
      </c>
      <c r="C18408" s="436">
        <v>5.194</v>
      </c>
    </row>
    <row r="18409" spans="1:3" x14ac:dyDescent="0.3">
      <c r="A18409" s="425">
        <v>60050</v>
      </c>
      <c r="B18409" s="12">
        <v>148</v>
      </c>
      <c r="C18409" s="436">
        <v>3.1360000000000001</v>
      </c>
    </row>
    <row r="18410" spans="1:3" x14ac:dyDescent="0.3">
      <c r="A18410" s="425">
        <v>60051</v>
      </c>
      <c r="B18410" s="12">
        <v>149</v>
      </c>
      <c r="C18410" s="436">
        <v>14.7</v>
      </c>
    </row>
    <row r="18411" spans="1:3" x14ac:dyDescent="0.3">
      <c r="A18411" s="425">
        <v>60052</v>
      </c>
      <c r="B18411" s="12">
        <v>150</v>
      </c>
      <c r="C18411" s="436">
        <v>0</v>
      </c>
    </row>
    <row r="18412" spans="1:3" x14ac:dyDescent="0.3">
      <c r="A18412" s="425">
        <v>60053</v>
      </c>
      <c r="B18412" s="12">
        <v>151</v>
      </c>
      <c r="C18412" s="436">
        <v>0</v>
      </c>
    </row>
    <row r="18413" spans="1:3" x14ac:dyDescent="0.3">
      <c r="A18413" s="425">
        <v>60054</v>
      </c>
      <c r="B18413" s="12">
        <v>152</v>
      </c>
      <c r="C18413" s="436">
        <v>16.66</v>
      </c>
    </row>
    <row r="18414" spans="1:3" x14ac:dyDescent="0.3">
      <c r="A18414" s="425">
        <v>60055</v>
      </c>
      <c r="B18414" s="12">
        <v>153</v>
      </c>
      <c r="C18414" s="436">
        <v>2.4500000000000002</v>
      </c>
    </row>
    <row r="18415" spans="1:3" x14ac:dyDescent="0.3">
      <c r="A18415" s="425">
        <v>60056</v>
      </c>
      <c r="B18415" s="12">
        <v>154</v>
      </c>
      <c r="C18415" s="436">
        <v>5.194</v>
      </c>
    </row>
    <row r="18416" spans="1:3" x14ac:dyDescent="0.3">
      <c r="A18416" s="425">
        <v>60057</v>
      </c>
      <c r="B18416" s="12">
        <v>155</v>
      </c>
      <c r="C18416" s="436">
        <v>0</v>
      </c>
    </row>
    <row r="18417" spans="1:3" x14ac:dyDescent="0.3">
      <c r="A18417" s="425">
        <v>60058</v>
      </c>
      <c r="B18417" s="12">
        <v>156</v>
      </c>
      <c r="C18417" s="436">
        <v>0</v>
      </c>
    </row>
    <row r="18418" spans="1:3" x14ac:dyDescent="0.3">
      <c r="A18418" s="425">
        <v>60059</v>
      </c>
      <c r="B18418" s="12">
        <v>157</v>
      </c>
      <c r="C18418" s="436">
        <v>3.1360000000000001</v>
      </c>
    </row>
    <row r="18419" spans="1:3" x14ac:dyDescent="0.3">
      <c r="A18419" s="425">
        <v>60060</v>
      </c>
      <c r="B18419" s="12">
        <v>158</v>
      </c>
      <c r="C18419" s="436">
        <v>32.83</v>
      </c>
    </row>
    <row r="18420" spans="1:3" x14ac:dyDescent="0.3">
      <c r="A18420" s="425">
        <v>60061</v>
      </c>
      <c r="B18420" s="12">
        <v>159</v>
      </c>
      <c r="C18420" s="436">
        <v>0</v>
      </c>
    </row>
    <row r="18421" spans="1:3" x14ac:dyDescent="0.3">
      <c r="A18421" s="425">
        <v>60062</v>
      </c>
      <c r="B18421" s="12">
        <v>160</v>
      </c>
      <c r="C18421" s="436">
        <v>7.35</v>
      </c>
    </row>
    <row r="18422" spans="1:3" x14ac:dyDescent="0.3">
      <c r="A18422" s="425">
        <v>60063</v>
      </c>
      <c r="B18422" s="12">
        <v>161</v>
      </c>
      <c r="C18422" s="436">
        <v>0</v>
      </c>
    </row>
    <row r="18423" spans="1:3" x14ac:dyDescent="0.3">
      <c r="A18423" s="425">
        <v>60064</v>
      </c>
      <c r="B18423" s="12">
        <v>162</v>
      </c>
      <c r="C18423" s="436">
        <v>17.738</v>
      </c>
    </row>
    <row r="18424" spans="1:3" x14ac:dyDescent="0.3">
      <c r="A18424" s="425">
        <v>60065</v>
      </c>
      <c r="B18424" s="12">
        <v>163</v>
      </c>
      <c r="C18424" s="436">
        <v>0</v>
      </c>
    </row>
    <row r="18425" spans="1:3" x14ac:dyDescent="0.3">
      <c r="A18425" s="425">
        <v>60066</v>
      </c>
      <c r="B18425" s="12">
        <v>164</v>
      </c>
      <c r="C18425" s="436">
        <v>15.739534883720927</v>
      </c>
    </row>
    <row r="18426" spans="1:3" x14ac:dyDescent="0.3">
      <c r="A18426" s="425">
        <v>60067</v>
      </c>
      <c r="B18426" s="12">
        <v>165</v>
      </c>
      <c r="C18426" s="436">
        <v>15.400000000000002</v>
      </c>
    </row>
    <row r="18427" spans="1:3" x14ac:dyDescent="0.3">
      <c r="A18427" s="425">
        <v>60068</v>
      </c>
      <c r="B18427" s="12">
        <v>166</v>
      </c>
      <c r="C18427" s="436">
        <v>5.0000000000000018</v>
      </c>
    </row>
    <row r="18428" spans="1:3" x14ac:dyDescent="0.3">
      <c r="A18428" s="425">
        <v>60069</v>
      </c>
      <c r="B18428" s="12">
        <v>167</v>
      </c>
      <c r="C18428" s="436">
        <v>0.2</v>
      </c>
    </row>
    <row r="18429" spans="1:3" x14ac:dyDescent="0.3">
      <c r="A18429" s="425">
        <v>60070</v>
      </c>
      <c r="B18429" s="12">
        <v>168</v>
      </c>
      <c r="C18429" s="436">
        <v>25.599999999999998</v>
      </c>
    </row>
    <row r="18430" spans="1:3" x14ac:dyDescent="0.3">
      <c r="A18430" s="425">
        <v>60071</v>
      </c>
      <c r="B18430" s="12">
        <v>169</v>
      </c>
      <c r="C18430" s="436">
        <v>4.0000000000000009</v>
      </c>
    </row>
    <row r="18431" spans="1:3" x14ac:dyDescent="0.3">
      <c r="A18431" s="425">
        <v>60072</v>
      </c>
      <c r="B18431" s="12">
        <v>170</v>
      </c>
      <c r="C18431" s="436">
        <v>0.8</v>
      </c>
    </row>
    <row r="18432" spans="1:3" x14ac:dyDescent="0.3">
      <c r="A18432" s="425">
        <v>60073</v>
      </c>
      <c r="B18432" s="12">
        <v>171</v>
      </c>
      <c r="C18432" s="436">
        <v>2.4000000000000004</v>
      </c>
    </row>
    <row r="18433" spans="1:3" x14ac:dyDescent="0.3">
      <c r="A18433" s="425">
        <v>60074</v>
      </c>
      <c r="B18433" s="12">
        <v>172</v>
      </c>
      <c r="C18433" s="436">
        <v>10.599999999999998</v>
      </c>
    </row>
    <row r="18434" spans="1:3" x14ac:dyDescent="0.3">
      <c r="A18434" s="425">
        <v>60075</v>
      </c>
      <c r="B18434" s="12">
        <v>173</v>
      </c>
      <c r="C18434" s="436">
        <v>1.4</v>
      </c>
    </row>
    <row r="18435" spans="1:3" x14ac:dyDescent="0.3">
      <c r="A18435" s="425">
        <v>60076</v>
      </c>
      <c r="B18435" s="12">
        <v>174</v>
      </c>
      <c r="C18435" s="436">
        <v>0</v>
      </c>
    </row>
    <row r="18436" spans="1:3" x14ac:dyDescent="0.3">
      <c r="A18436" s="425">
        <v>60077</v>
      </c>
      <c r="B18436" s="12">
        <v>175</v>
      </c>
      <c r="C18436" s="436">
        <v>2.2000000000000002</v>
      </c>
    </row>
    <row r="18437" spans="1:3" x14ac:dyDescent="0.3">
      <c r="A18437" s="425">
        <v>60078</v>
      </c>
      <c r="B18437" s="12">
        <v>176</v>
      </c>
      <c r="C18437" s="436">
        <v>8.1999999999999993</v>
      </c>
    </row>
    <row r="18438" spans="1:3" x14ac:dyDescent="0.3">
      <c r="A18438" s="425">
        <v>60079</v>
      </c>
      <c r="B18438" s="12">
        <v>177</v>
      </c>
      <c r="C18438" s="436">
        <v>6.400000000000003</v>
      </c>
    </row>
    <row r="18439" spans="1:3" x14ac:dyDescent="0.3">
      <c r="A18439" s="425">
        <v>60080</v>
      </c>
      <c r="B18439" s="12">
        <v>178</v>
      </c>
      <c r="C18439" s="436">
        <v>0</v>
      </c>
    </row>
    <row r="18440" spans="1:3" x14ac:dyDescent="0.3">
      <c r="A18440" s="425">
        <v>60081</v>
      </c>
      <c r="B18440" s="12">
        <v>179</v>
      </c>
      <c r="C18440" s="436">
        <v>0.8</v>
      </c>
    </row>
    <row r="18441" spans="1:3" x14ac:dyDescent="0.3">
      <c r="A18441" s="425">
        <v>60082</v>
      </c>
      <c r="B18441" s="12">
        <v>180</v>
      </c>
      <c r="C18441" s="436">
        <v>0.2</v>
      </c>
    </row>
    <row r="18442" spans="1:3" x14ac:dyDescent="0.3">
      <c r="A18442" s="425">
        <v>60083</v>
      </c>
      <c r="B18442" s="12">
        <v>181</v>
      </c>
      <c r="C18442" s="436">
        <v>22</v>
      </c>
    </row>
    <row r="18443" spans="1:3" x14ac:dyDescent="0.3">
      <c r="A18443" s="425">
        <v>60084</v>
      </c>
      <c r="B18443" s="12">
        <v>182</v>
      </c>
      <c r="C18443" s="436">
        <v>0.2</v>
      </c>
    </row>
    <row r="18444" spans="1:3" x14ac:dyDescent="0.3">
      <c r="A18444" s="425">
        <v>60085</v>
      </c>
      <c r="B18444" s="12">
        <v>183</v>
      </c>
      <c r="C18444" s="436">
        <v>38.400000000000006</v>
      </c>
    </row>
    <row r="18445" spans="1:3" x14ac:dyDescent="0.3">
      <c r="A18445" s="425">
        <v>60086</v>
      </c>
      <c r="B18445" s="12">
        <v>184</v>
      </c>
      <c r="C18445" s="436">
        <v>55.2</v>
      </c>
    </row>
    <row r="18446" spans="1:3" x14ac:dyDescent="0.3">
      <c r="A18446" s="425">
        <v>60087</v>
      </c>
      <c r="B18446" s="12">
        <v>185</v>
      </c>
      <c r="C18446" s="436">
        <v>0.60000000000000009</v>
      </c>
    </row>
    <row r="18447" spans="1:3" x14ac:dyDescent="0.3">
      <c r="A18447" s="425">
        <v>60088</v>
      </c>
      <c r="B18447" s="12">
        <v>186</v>
      </c>
      <c r="C18447" s="436">
        <v>3.0000000000000004</v>
      </c>
    </row>
    <row r="18448" spans="1:3" x14ac:dyDescent="0.3">
      <c r="A18448" s="425">
        <v>60089</v>
      </c>
      <c r="B18448" s="12">
        <v>187</v>
      </c>
      <c r="C18448" s="436">
        <v>3.2000000000000011</v>
      </c>
    </row>
    <row r="18449" spans="1:3" x14ac:dyDescent="0.3">
      <c r="A18449" s="425">
        <v>60090</v>
      </c>
      <c r="B18449" s="12">
        <v>188</v>
      </c>
      <c r="C18449" s="436">
        <v>1.6</v>
      </c>
    </row>
    <row r="18450" spans="1:3" x14ac:dyDescent="0.3">
      <c r="A18450" s="425">
        <v>60091</v>
      </c>
      <c r="B18450" s="12">
        <v>189</v>
      </c>
      <c r="C18450" s="436">
        <v>23</v>
      </c>
    </row>
    <row r="18451" spans="1:3" x14ac:dyDescent="0.3">
      <c r="A18451" s="425">
        <v>60092</v>
      </c>
      <c r="B18451" s="12">
        <v>190</v>
      </c>
      <c r="C18451" s="436">
        <v>8.2000000000000011</v>
      </c>
    </row>
    <row r="18452" spans="1:3" x14ac:dyDescent="0.3">
      <c r="A18452" s="425">
        <v>60093</v>
      </c>
      <c r="B18452" s="12">
        <v>191</v>
      </c>
      <c r="C18452" s="436">
        <v>6.2000000000000028</v>
      </c>
    </row>
    <row r="18453" spans="1:3" x14ac:dyDescent="0.3">
      <c r="A18453" s="425">
        <v>60094</v>
      </c>
      <c r="B18453" s="12">
        <v>192</v>
      </c>
      <c r="C18453" s="436">
        <v>3.2000000000000006</v>
      </c>
    </row>
    <row r="18454" spans="1:3" x14ac:dyDescent="0.3">
      <c r="A18454" s="425">
        <v>60095</v>
      </c>
      <c r="B18454" s="12">
        <v>193</v>
      </c>
      <c r="C18454" s="436">
        <v>9.5999999999999979</v>
      </c>
    </row>
    <row r="18455" spans="1:3" x14ac:dyDescent="0.3">
      <c r="A18455" s="425">
        <v>60096</v>
      </c>
      <c r="B18455" s="12">
        <v>194</v>
      </c>
      <c r="C18455" s="436">
        <v>26.599999999999991</v>
      </c>
    </row>
    <row r="18456" spans="1:3" x14ac:dyDescent="0.3">
      <c r="A18456" s="425">
        <v>60097</v>
      </c>
      <c r="B18456" s="12">
        <v>195</v>
      </c>
      <c r="C18456" s="436">
        <v>16.199999999999992</v>
      </c>
    </row>
    <row r="18457" spans="1:3" x14ac:dyDescent="0.3">
      <c r="A18457" s="425">
        <v>60098</v>
      </c>
      <c r="B18457" s="12">
        <v>196</v>
      </c>
      <c r="C18457" s="436">
        <v>4</v>
      </c>
    </row>
    <row r="18458" spans="1:3" x14ac:dyDescent="0.3">
      <c r="A18458" s="425">
        <v>60099</v>
      </c>
      <c r="B18458" s="12">
        <v>197</v>
      </c>
      <c r="C18458" s="436">
        <v>6.2000000000000028</v>
      </c>
    </row>
    <row r="18459" spans="1:3" x14ac:dyDescent="0.3">
      <c r="A18459" s="425">
        <v>60100</v>
      </c>
      <c r="B18459" s="12">
        <v>198</v>
      </c>
      <c r="C18459" s="436">
        <v>0</v>
      </c>
    </row>
    <row r="18460" spans="1:3" x14ac:dyDescent="0.3">
      <c r="A18460" s="425">
        <v>60101</v>
      </c>
      <c r="B18460" s="12">
        <v>199</v>
      </c>
      <c r="C18460" s="436">
        <v>0.4</v>
      </c>
    </row>
    <row r="18461" spans="1:3" x14ac:dyDescent="0.3">
      <c r="A18461" s="425">
        <v>60102</v>
      </c>
      <c r="B18461" s="12">
        <v>200</v>
      </c>
      <c r="C18461" s="436">
        <v>23.4</v>
      </c>
    </row>
    <row r="18462" spans="1:3" x14ac:dyDescent="0.3">
      <c r="A18462" s="425">
        <v>60103</v>
      </c>
      <c r="B18462" s="12">
        <v>201</v>
      </c>
      <c r="C18462" s="436">
        <v>46.400000000000013</v>
      </c>
    </row>
    <row r="18463" spans="1:3" x14ac:dyDescent="0.3">
      <c r="A18463" s="425">
        <v>60104</v>
      </c>
      <c r="B18463" s="12">
        <v>202</v>
      </c>
      <c r="C18463" s="436">
        <v>0</v>
      </c>
    </row>
    <row r="18464" spans="1:3" x14ac:dyDescent="0.3">
      <c r="A18464" s="425">
        <v>60105</v>
      </c>
      <c r="B18464" s="12">
        <v>203</v>
      </c>
      <c r="C18464" s="436">
        <v>0.8</v>
      </c>
    </row>
    <row r="18465" spans="1:3" x14ac:dyDescent="0.3">
      <c r="A18465" s="425">
        <v>60106</v>
      </c>
      <c r="B18465" s="12">
        <v>204</v>
      </c>
      <c r="C18465" s="436">
        <v>0</v>
      </c>
    </row>
    <row r="18466" spans="1:3" x14ac:dyDescent="0.3">
      <c r="A18466" s="425">
        <v>60107</v>
      </c>
      <c r="B18466" s="12">
        <v>205</v>
      </c>
      <c r="C18466" s="436">
        <v>0</v>
      </c>
    </row>
    <row r="18467" spans="1:3" x14ac:dyDescent="0.3">
      <c r="A18467" s="425">
        <v>60108</v>
      </c>
      <c r="B18467" s="12">
        <v>206</v>
      </c>
      <c r="C18467" s="436">
        <v>72.800000000000026</v>
      </c>
    </row>
    <row r="18468" spans="1:3" x14ac:dyDescent="0.3">
      <c r="A18468" s="425">
        <v>60109</v>
      </c>
      <c r="B18468" s="12">
        <v>207</v>
      </c>
      <c r="C18468" s="436">
        <v>0.60000000000000009</v>
      </c>
    </row>
    <row r="18469" spans="1:3" x14ac:dyDescent="0.3">
      <c r="A18469" s="425">
        <v>60110</v>
      </c>
      <c r="B18469" s="12">
        <v>208</v>
      </c>
      <c r="C18469" s="436">
        <v>0</v>
      </c>
    </row>
    <row r="18470" spans="1:3" x14ac:dyDescent="0.3">
      <c r="A18470" s="425">
        <v>60111</v>
      </c>
      <c r="B18470" s="12">
        <v>209</v>
      </c>
      <c r="C18470" s="436">
        <v>0</v>
      </c>
    </row>
    <row r="18471" spans="1:3" x14ac:dyDescent="0.3">
      <c r="A18471" s="425">
        <v>60112</v>
      </c>
      <c r="B18471" s="12">
        <v>210</v>
      </c>
      <c r="C18471" s="436">
        <v>1.8</v>
      </c>
    </row>
    <row r="18472" spans="1:3" x14ac:dyDescent="0.3">
      <c r="A18472" s="425">
        <v>60113</v>
      </c>
      <c r="B18472" s="12">
        <v>211</v>
      </c>
      <c r="C18472" s="436">
        <v>8</v>
      </c>
    </row>
    <row r="18473" spans="1:3" x14ac:dyDescent="0.3">
      <c r="A18473" s="425">
        <v>60114</v>
      </c>
      <c r="B18473" s="12">
        <v>212</v>
      </c>
      <c r="C18473" s="436">
        <v>1</v>
      </c>
    </row>
    <row r="18474" spans="1:3" x14ac:dyDescent="0.3">
      <c r="A18474" s="425">
        <v>60115</v>
      </c>
      <c r="B18474" s="12">
        <v>213</v>
      </c>
      <c r="C18474" s="436">
        <v>5.4</v>
      </c>
    </row>
    <row r="18475" spans="1:3" x14ac:dyDescent="0.3">
      <c r="A18475" s="425">
        <v>60116</v>
      </c>
      <c r="B18475" s="12">
        <v>214</v>
      </c>
      <c r="C18475" s="436">
        <v>2.8</v>
      </c>
    </row>
    <row r="18476" spans="1:3" x14ac:dyDescent="0.3">
      <c r="A18476" s="425">
        <v>60117</v>
      </c>
      <c r="B18476" s="12">
        <v>215</v>
      </c>
      <c r="C18476" s="436">
        <v>12.4</v>
      </c>
    </row>
    <row r="18477" spans="1:3" x14ac:dyDescent="0.3">
      <c r="A18477" s="425">
        <v>60118</v>
      </c>
      <c r="B18477" s="12">
        <v>216</v>
      </c>
      <c r="C18477" s="436">
        <v>14.599999999999998</v>
      </c>
    </row>
    <row r="18478" spans="1:3" x14ac:dyDescent="0.3">
      <c r="A18478" s="425">
        <v>60119</v>
      </c>
      <c r="B18478" s="12">
        <v>217</v>
      </c>
      <c r="C18478" s="436">
        <v>0.2</v>
      </c>
    </row>
    <row r="18479" spans="1:3" x14ac:dyDescent="0.3">
      <c r="A18479" s="425">
        <v>60120</v>
      </c>
      <c r="B18479" s="12">
        <v>218</v>
      </c>
      <c r="C18479" s="436">
        <v>0.8</v>
      </c>
    </row>
    <row r="18480" spans="1:3" x14ac:dyDescent="0.3">
      <c r="A18480" s="425">
        <v>60121</v>
      </c>
      <c r="B18480" s="12">
        <v>219</v>
      </c>
      <c r="C18480" s="436">
        <v>0</v>
      </c>
    </row>
    <row r="18481" spans="1:3" x14ac:dyDescent="0.3">
      <c r="A18481" s="425">
        <v>60122</v>
      </c>
      <c r="B18481" s="12">
        <v>220</v>
      </c>
      <c r="C18481" s="436">
        <v>0.2</v>
      </c>
    </row>
    <row r="18482" spans="1:3" x14ac:dyDescent="0.3">
      <c r="A18482" s="425">
        <v>60123</v>
      </c>
      <c r="B18482" s="12">
        <v>221</v>
      </c>
      <c r="C18482" s="436">
        <v>0</v>
      </c>
    </row>
    <row r="18483" spans="1:3" x14ac:dyDescent="0.3">
      <c r="A18483" s="425">
        <v>60124</v>
      </c>
      <c r="B18483" s="12">
        <v>222</v>
      </c>
      <c r="C18483" s="436">
        <v>0</v>
      </c>
    </row>
    <row r="18484" spans="1:3" x14ac:dyDescent="0.3">
      <c r="A18484" s="425">
        <v>60125</v>
      </c>
      <c r="B18484" s="12">
        <v>223</v>
      </c>
      <c r="C18484" s="436">
        <v>0.8</v>
      </c>
    </row>
    <row r="18485" spans="1:3" x14ac:dyDescent="0.3">
      <c r="A18485" s="425">
        <v>60126</v>
      </c>
      <c r="B18485" s="12">
        <v>224</v>
      </c>
      <c r="C18485" s="436">
        <v>0.2</v>
      </c>
    </row>
    <row r="18486" spans="1:3" x14ac:dyDescent="0.3">
      <c r="A18486" s="425">
        <v>60127</v>
      </c>
      <c r="B18486" s="12">
        <v>225</v>
      </c>
      <c r="C18486" s="436">
        <v>0</v>
      </c>
    </row>
    <row r="18487" spans="1:3" x14ac:dyDescent="0.3">
      <c r="A18487" s="425">
        <v>60128</v>
      </c>
      <c r="B18487" s="12">
        <v>226</v>
      </c>
      <c r="C18487" s="436">
        <v>0</v>
      </c>
    </row>
    <row r="18488" spans="1:3" x14ac:dyDescent="0.3">
      <c r="A18488" s="425">
        <v>60129</v>
      </c>
      <c r="B18488" s="12">
        <v>227</v>
      </c>
      <c r="C18488" s="436">
        <v>0</v>
      </c>
    </row>
    <row r="18489" spans="1:3" x14ac:dyDescent="0.3">
      <c r="A18489" s="425">
        <v>60130</v>
      </c>
      <c r="B18489" s="12">
        <v>228</v>
      </c>
      <c r="C18489" s="436">
        <v>3.4000000000000008</v>
      </c>
    </row>
    <row r="18490" spans="1:3" x14ac:dyDescent="0.3">
      <c r="A18490" s="425">
        <v>60131</v>
      </c>
      <c r="B18490" s="12">
        <v>229</v>
      </c>
      <c r="C18490" s="436">
        <v>0</v>
      </c>
    </row>
    <row r="18491" spans="1:3" x14ac:dyDescent="0.3">
      <c r="A18491" s="425">
        <v>60132</v>
      </c>
      <c r="B18491" s="12">
        <v>230</v>
      </c>
      <c r="C18491" s="436">
        <v>0</v>
      </c>
    </row>
    <row r="18492" spans="1:3" x14ac:dyDescent="0.3">
      <c r="A18492" s="425">
        <v>60133</v>
      </c>
      <c r="B18492" s="12">
        <v>231</v>
      </c>
      <c r="C18492" s="436">
        <v>0</v>
      </c>
    </row>
    <row r="18493" spans="1:3" x14ac:dyDescent="0.3">
      <c r="A18493" s="425">
        <v>60134</v>
      </c>
      <c r="B18493" s="12">
        <v>232</v>
      </c>
      <c r="C18493" s="436">
        <v>0</v>
      </c>
    </row>
    <row r="18494" spans="1:3" x14ac:dyDescent="0.3">
      <c r="A18494" s="425">
        <v>60135</v>
      </c>
      <c r="B18494" s="12">
        <v>233</v>
      </c>
      <c r="C18494" s="436">
        <v>0</v>
      </c>
    </row>
    <row r="18495" spans="1:3" x14ac:dyDescent="0.3">
      <c r="A18495" s="425">
        <v>60136</v>
      </c>
      <c r="B18495" s="12">
        <v>234</v>
      </c>
      <c r="C18495" s="436">
        <v>0.60000000000000009</v>
      </c>
    </row>
    <row r="18496" spans="1:3" x14ac:dyDescent="0.3">
      <c r="A18496" s="425">
        <v>60137</v>
      </c>
      <c r="B18496" s="12">
        <v>235</v>
      </c>
      <c r="C18496" s="436">
        <v>1.2</v>
      </c>
    </row>
    <row r="18497" spans="1:3" x14ac:dyDescent="0.3">
      <c r="A18497" s="425">
        <v>60138</v>
      </c>
      <c r="B18497" s="12">
        <v>236</v>
      </c>
      <c r="C18497" s="436">
        <v>0</v>
      </c>
    </row>
    <row r="18498" spans="1:3" x14ac:dyDescent="0.3">
      <c r="A18498" s="425">
        <v>60139</v>
      </c>
      <c r="B18498" s="12">
        <v>237</v>
      </c>
      <c r="C18498" s="436">
        <v>11.8</v>
      </c>
    </row>
    <row r="18499" spans="1:3" x14ac:dyDescent="0.3">
      <c r="A18499" s="425">
        <v>60140</v>
      </c>
      <c r="B18499" s="12">
        <v>238</v>
      </c>
      <c r="C18499" s="436">
        <v>25.999999999999986</v>
      </c>
    </row>
    <row r="18500" spans="1:3" x14ac:dyDescent="0.3">
      <c r="A18500" s="425">
        <v>60141</v>
      </c>
      <c r="B18500" s="12">
        <v>239</v>
      </c>
      <c r="C18500" s="436">
        <v>0</v>
      </c>
    </row>
    <row r="18501" spans="1:3" x14ac:dyDescent="0.3">
      <c r="A18501" s="425">
        <v>60142</v>
      </c>
      <c r="B18501" s="12">
        <v>240</v>
      </c>
      <c r="C18501" s="436">
        <v>1</v>
      </c>
    </row>
    <row r="18502" spans="1:3" x14ac:dyDescent="0.3">
      <c r="A18502" s="425">
        <v>60143</v>
      </c>
      <c r="B18502" s="12">
        <v>241</v>
      </c>
      <c r="C18502" s="436">
        <v>0</v>
      </c>
    </row>
    <row r="18503" spans="1:3" x14ac:dyDescent="0.3">
      <c r="A18503" s="425">
        <v>60144</v>
      </c>
      <c r="B18503" s="12">
        <v>242</v>
      </c>
      <c r="C18503" s="436">
        <v>1.2</v>
      </c>
    </row>
    <row r="18504" spans="1:3" x14ac:dyDescent="0.3">
      <c r="A18504" s="425">
        <v>60145</v>
      </c>
      <c r="B18504" s="12">
        <v>243</v>
      </c>
      <c r="C18504" s="436">
        <v>30.199999999999996</v>
      </c>
    </row>
    <row r="18505" spans="1:3" x14ac:dyDescent="0.3">
      <c r="A18505" s="425">
        <v>60146</v>
      </c>
      <c r="B18505" s="12">
        <v>244</v>
      </c>
      <c r="C18505" s="436">
        <v>42.6</v>
      </c>
    </row>
    <row r="18506" spans="1:3" x14ac:dyDescent="0.3">
      <c r="A18506" s="425">
        <v>60147</v>
      </c>
      <c r="B18506" s="12">
        <v>245</v>
      </c>
      <c r="C18506" s="436">
        <v>5.4</v>
      </c>
    </row>
    <row r="18507" spans="1:3" x14ac:dyDescent="0.3">
      <c r="A18507" s="425">
        <v>60148</v>
      </c>
      <c r="B18507" s="12">
        <v>246</v>
      </c>
      <c r="C18507" s="436">
        <v>0.2</v>
      </c>
    </row>
    <row r="18508" spans="1:3" x14ac:dyDescent="0.3">
      <c r="A18508" s="425">
        <v>60149</v>
      </c>
      <c r="B18508" s="12">
        <v>247</v>
      </c>
      <c r="C18508" s="436">
        <v>11.999999999999996</v>
      </c>
    </row>
    <row r="18509" spans="1:3" x14ac:dyDescent="0.3">
      <c r="A18509" s="425">
        <v>60150</v>
      </c>
      <c r="B18509" s="12">
        <v>248</v>
      </c>
      <c r="C18509" s="436">
        <v>0.2</v>
      </c>
    </row>
    <row r="18510" spans="1:3" x14ac:dyDescent="0.3">
      <c r="A18510" s="425">
        <v>60151</v>
      </c>
      <c r="B18510" s="12">
        <v>249</v>
      </c>
      <c r="C18510" s="436">
        <v>0.8</v>
      </c>
    </row>
    <row r="18511" spans="1:3" x14ac:dyDescent="0.3">
      <c r="A18511" s="425">
        <v>60152</v>
      </c>
      <c r="B18511" s="12">
        <v>250</v>
      </c>
      <c r="C18511" s="436">
        <v>35.600000000000009</v>
      </c>
    </row>
    <row r="18512" spans="1:3" x14ac:dyDescent="0.3">
      <c r="A18512" s="425">
        <v>60153</v>
      </c>
      <c r="B18512" s="12">
        <v>251</v>
      </c>
      <c r="C18512" s="436">
        <v>1.8</v>
      </c>
    </row>
    <row r="18513" spans="1:3" x14ac:dyDescent="0.3">
      <c r="A18513" s="425">
        <v>60154</v>
      </c>
      <c r="B18513" s="12">
        <v>252</v>
      </c>
      <c r="C18513" s="436">
        <v>0.8</v>
      </c>
    </row>
    <row r="18514" spans="1:3" x14ac:dyDescent="0.3">
      <c r="A18514" s="425">
        <v>60155</v>
      </c>
      <c r="B18514" s="12">
        <v>253</v>
      </c>
      <c r="C18514" s="436">
        <v>12.799999999999997</v>
      </c>
    </row>
    <row r="18515" spans="1:3" x14ac:dyDescent="0.3">
      <c r="A18515" s="425">
        <v>60156</v>
      </c>
      <c r="B18515" s="12">
        <v>254</v>
      </c>
      <c r="C18515" s="436">
        <v>4.4000000000000004</v>
      </c>
    </row>
    <row r="18516" spans="1:3" x14ac:dyDescent="0.3">
      <c r="A18516" s="425">
        <v>60157</v>
      </c>
      <c r="B18516" s="12">
        <v>255</v>
      </c>
      <c r="C18516" s="436">
        <v>0.6</v>
      </c>
    </row>
    <row r="18517" spans="1:3" x14ac:dyDescent="0.3">
      <c r="A18517" s="425">
        <v>60158</v>
      </c>
      <c r="B18517" s="12">
        <v>256</v>
      </c>
      <c r="C18517" s="436">
        <v>6.8000000000000016</v>
      </c>
    </row>
    <row r="18518" spans="1:3" x14ac:dyDescent="0.3">
      <c r="A18518" s="425">
        <v>60159</v>
      </c>
      <c r="B18518" s="12">
        <v>257</v>
      </c>
      <c r="C18518" s="436">
        <v>0</v>
      </c>
    </row>
    <row r="18519" spans="1:3" x14ac:dyDescent="0.3">
      <c r="A18519" s="425">
        <v>60160</v>
      </c>
      <c r="B18519" s="12">
        <v>258</v>
      </c>
      <c r="C18519" s="436">
        <v>3.4000000000000004</v>
      </c>
    </row>
    <row r="18520" spans="1:3" x14ac:dyDescent="0.3">
      <c r="A18520" s="425">
        <v>60161</v>
      </c>
      <c r="B18520" s="12">
        <v>259</v>
      </c>
      <c r="C18520" s="436">
        <v>0</v>
      </c>
    </row>
    <row r="18521" spans="1:3" x14ac:dyDescent="0.3">
      <c r="A18521" s="425">
        <v>60162</v>
      </c>
      <c r="B18521" s="12">
        <v>260</v>
      </c>
      <c r="C18521" s="436">
        <v>0</v>
      </c>
    </row>
    <row r="18522" spans="1:3" x14ac:dyDescent="0.3">
      <c r="A18522" s="425">
        <v>60163</v>
      </c>
      <c r="B18522" s="12">
        <v>261</v>
      </c>
      <c r="C18522" s="436">
        <v>0</v>
      </c>
    </row>
    <row r="18523" spans="1:3" x14ac:dyDescent="0.3">
      <c r="A18523" s="425">
        <v>60164</v>
      </c>
      <c r="B18523" s="12">
        <v>262</v>
      </c>
      <c r="C18523" s="436">
        <v>0</v>
      </c>
    </row>
    <row r="18524" spans="1:3" x14ac:dyDescent="0.3">
      <c r="A18524" s="425">
        <v>60165</v>
      </c>
      <c r="B18524" s="12">
        <v>263</v>
      </c>
      <c r="C18524" s="436">
        <v>0</v>
      </c>
    </row>
    <row r="18525" spans="1:3" x14ac:dyDescent="0.3">
      <c r="A18525" s="425">
        <v>60166</v>
      </c>
      <c r="B18525" s="12">
        <v>264</v>
      </c>
      <c r="C18525" s="436">
        <v>0.60000000000000009</v>
      </c>
    </row>
    <row r="18526" spans="1:3" x14ac:dyDescent="0.3">
      <c r="A18526" s="425">
        <v>60167</v>
      </c>
      <c r="B18526" s="12">
        <v>265</v>
      </c>
      <c r="C18526" s="436">
        <v>11.399999999999999</v>
      </c>
    </row>
    <row r="18527" spans="1:3" x14ac:dyDescent="0.3">
      <c r="A18527" s="425">
        <v>60168</v>
      </c>
      <c r="B18527" s="12">
        <v>266</v>
      </c>
      <c r="C18527" s="436">
        <v>73.8</v>
      </c>
    </row>
    <row r="18528" spans="1:3" x14ac:dyDescent="0.3">
      <c r="A18528" s="425">
        <v>60169</v>
      </c>
      <c r="B18528" s="12">
        <v>267</v>
      </c>
      <c r="C18528" s="436">
        <v>0</v>
      </c>
    </row>
    <row r="18529" spans="1:3" x14ac:dyDescent="0.3">
      <c r="A18529" s="425">
        <v>60170</v>
      </c>
      <c r="B18529" s="12">
        <v>268</v>
      </c>
      <c r="C18529" s="436">
        <v>0</v>
      </c>
    </row>
    <row r="18530" spans="1:3" x14ac:dyDescent="0.3">
      <c r="A18530" s="425">
        <v>60171</v>
      </c>
      <c r="B18530" s="12">
        <v>269</v>
      </c>
      <c r="C18530" s="436">
        <v>12.2</v>
      </c>
    </row>
    <row r="18531" spans="1:3" x14ac:dyDescent="0.3">
      <c r="A18531" s="425">
        <v>60172</v>
      </c>
      <c r="B18531" s="12">
        <v>270</v>
      </c>
      <c r="C18531" s="436">
        <v>0.2</v>
      </c>
    </row>
    <row r="18532" spans="1:3" x14ac:dyDescent="0.3">
      <c r="A18532" s="425">
        <v>60173</v>
      </c>
      <c r="B18532" s="12">
        <v>271</v>
      </c>
      <c r="C18532" s="436">
        <v>0</v>
      </c>
    </row>
    <row r="18533" spans="1:3" x14ac:dyDescent="0.3">
      <c r="A18533" s="425">
        <v>60174</v>
      </c>
      <c r="B18533" s="12">
        <v>272</v>
      </c>
      <c r="C18533" s="436">
        <v>0.8</v>
      </c>
    </row>
    <row r="18534" spans="1:3" x14ac:dyDescent="0.3">
      <c r="A18534" s="425">
        <v>60175</v>
      </c>
      <c r="B18534" s="12">
        <v>273</v>
      </c>
      <c r="C18534" s="436">
        <v>0.60000000000000009</v>
      </c>
    </row>
    <row r="18535" spans="1:3" x14ac:dyDescent="0.3">
      <c r="A18535" s="425">
        <v>60176</v>
      </c>
      <c r="B18535" s="12">
        <v>274</v>
      </c>
      <c r="C18535" s="436">
        <v>0.2</v>
      </c>
    </row>
    <row r="18536" spans="1:3" x14ac:dyDescent="0.3">
      <c r="A18536" s="425">
        <v>60177</v>
      </c>
      <c r="B18536" s="12">
        <v>275</v>
      </c>
      <c r="C18536" s="436">
        <v>0.2</v>
      </c>
    </row>
    <row r="18537" spans="1:3" x14ac:dyDescent="0.3">
      <c r="A18537" s="425">
        <v>60178</v>
      </c>
      <c r="B18537" s="12">
        <v>276</v>
      </c>
      <c r="C18537" s="436">
        <v>0</v>
      </c>
    </row>
    <row r="18538" spans="1:3" x14ac:dyDescent="0.3">
      <c r="A18538" s="425">
        <v>60179</v>
      </c>
      <c r="B18538" s="12">
        <v>277</v>
      </c>
      <c r="C18538" s="436">
        <v>0</v>
      </c>
    </row>
    <row r="18539" spans="1:3" x14ac:dyDescent="0.3">
      <c r="A18539" s="425">
        <v>60180</v>
      </c>
      <c r="B18539" s="12">
        <v>278</v>
      </c>
      <c r="C18539" s="436">
        <v>0</v>
      </c>
    </row>
    <row r="18540" spans="1:3" x14ac:dyDescent="0.3">
      <c r="A18540" s="425">
        <v>60181</v>
      </c>
      <c r="B18540" s="12">
        <v>279</v>
      </c>
      <c r="C18540" s="436">
        <v>6.8000000000000007</v>
      </c>
    </row>
    <row r="18541" spans="1:3" x14ac:dyDescent="0.3">
      <c r="A18541" s="425">
        <v>60182</v>
      </c>
      <c r="B18541" s="12">
        <v>280</v>
      </c>
      <c r="C18541" s="436">
        <v>65.600000000000009</v>
      </c>
    </row>
    <row r="18542" spans="1:3" x14ac:dyDescent="0.3">
      <c r="A18542" s="425">
        <v>60183</v>
      </c>
      <c r="B18542" s="12">
        <v>281</v>
      </c>
      <c r="C18542" s="436">
        <v>2.8</v>
      </c>
    </row>
    <row r="18543" spans="1:3" x14ac:dyDescent="0.3">
      <c r="A18543" s="425">
        <v>60184</v>
      </c>
      <c r="B18543" s="12">
        <v>282</v>
      </c>
      <c r="C18543" s="436">
        <v>88.399999999999991</v>
      </c>
    </row>
    <row r="18544" spans="1:3" x14ac:dyDescent="0.3">
      <c r="A18544" s="425">
        <v>60185</v>
      </c>
      <c r="B18544" s="12">
        <v>283</v>
      </c>
      <c r="C18544" s="436">
        <v>6</v>
      </c>
    </row>
    <row r="18545" spans="1:3" x14ac:dyDescent="0.3">
      <c r="A18545" s="425">
        <v>60186</v>
      </c>
      <c r="B18545" s="12">
        <v>284</v>
      </c>
      <c r="C18545" s="436">
        <v>7.0000000000000009</v>
      </c>
    </row>
    <row r="18546" spans="1:3" x14ac:dyDescent="0.3">
      <c r="A18546" s="425">
        <v>60187</v>
      </c>
      <c r="B18546" s="12">
        <v>285</v>
      </c>
      <c r="C18546" s="436">
        <v>0</v>
      </c>
    </row>
    <row r="18547" spans="1:3" x14ac:dyDescent="0.3">
      <c r="A18547" s="425">
        <v>60188</v>
      </c>
      <c r="B18547" s="12">
        <v>286</v>
      </c>
      <c r="C18547" s="436">
        <v>0</v>
      </c>
    </row>
    <row r="18548" spans="1:3" x14ac:dyDescent="0.3">
      <c r="A18548" s="425">
        <v>60189</v>
      </c>
      <c r="B18548" s="12">
        <v>287</v>
      </c>
      <c r="C18548" s="436">
        <v>4</v>
      </c>
    </row>
    <row r="18549" spans="1:3" x14ac:dyDescent="0.3">
      <c r="A18549" s="425">
        <v>60190</v>
      </c>
      <c r="B18549" s="12">
        <v>288</v>
      </c>
      <c r="C18549" s="436">
        <v>0.4</v>
      </c>
    </row>
    <row r="18550" spans="1:3" x14ac:dyDescent="0.3">
      <c r="A18550" s="425">
        <v>60191</v>
      </c>
      <c r="B18550" s="12">
        <v>289</v>
      </c>
      <c r="C18550" s="436">
        <v>1.8</v>
      </c>
    </row>
    <row r="18551" spans="1:3" x14ac:dyDescent="0.3">
      <c r="A18551" s="425">
        <v>60192</v>
      </c>
      <c r="B18551" s="12">
        <v>290</v>
      </c>
      <c r="C18551" s="436">
        <v>12.2</v>
      </c>
    </row>
    <row r="18552" spans="1:3" x14ac:dyDescent="0.3">
      <c r="A18552" s="425">
        <v>60193</v>
      </c>
      <c r="B18552" s="12">
        <v>291</v>
      </c>
      <c r="C18552" s="436">
        <v>16.599999999999998</v>
      </c>
    </row>
    <row r="18553" spans="1:3" x14ac:dyDescent="0.3">
      <c r="A18553" s="425">
        <v>60194</v>
      </c>
      <c r="B18553" s="12">
        <v>292</v>
      </c>
      <c r="C18553" s="436">
        <v>0.2</v>
      </c>
    </row>
    <row r="18554" spans="1:3" x14ac:dyDescent="0.3">
      <c r="A18554" s="425">
        <v>60195</v>
      </c>
      <c r="B18554" s="12">
        <v>293</v>
      </c>
      <c r="C18554" s="436">
        <v>2.6000000000000005</v>
      </c>
    </row>
    <row r="18555" spans="1:3" x14ac:dyDescent="0.3">
      <c r="A18555" s="425">
        <v>60196</v>
      </c>
      <c r="B18555" s="12">
        <v>294</v>
      </c>
      <c r="C18555" s="436">
        <v>0</v>
      </c>
    </row>
    <row r="18556" spans="1:3" x14ac:dyDescent="0.3">
      <c r="A18556" s="425">
        <v>60197</v>
      </c>
      <c r="B18556" s="12">
        <v>295</v>
      </c>
      <c r="C18556" s="436">
        <v>0</v>
      </c>
    </row>
    <row r="18557" spans="1:3" x14ac:dyDescent="0.3">
      <c r="A18557" s="425">
        <v>60198</v>
      </c>
      <c r="B18557" s="12">
        <v>296</v>
      </c>
      <c r="C18557" s="436">
        <v>0</v>
      </c>
    </row>
    <row r="18558" spans="1:3" x14ac:dyDescent="0.3">
      <c r="A18558" s="425">
        <v>60199</v>
      </c>
      <c r="B18558" s="12">
        <v>297</v>
      </c>
      <c r="C18558" s="436">
        <v>10.599999999999998</v>
      </c>
    </row>
    <row r="18559" spans="1:3" x14ac:dyDescent="0.3">
      <c r="A18559" s="425">
        <v>60200</v>
      </c>
      <c r="B18559" s="12">
        <v>298</v>
      </c>
      <c r="C18559" s="436">
        <v>0</v>
      </c>
    </row>
    <row r="18560" spans="1:3" x14ac:dyDescent="0.3">
      <c r="A18560" s="425">
        <v>60201</v>
      </c>
      <c r="B18560" s="12">
        <v>299</v>
      </c>
      <c r="C18560" s="436">
        <v>0</v>
      </c>
    </row>
    <row r="18561" spans="1:3" x14ac:dyDescent="0.3">
      <c r="A18561" s="425">
        <v>60202</v>
      </c>
      <c r="B18561" s="12">
        <v>300</v>
      </c>
      <c r="C18561" s="436">
        <v>0.2</v>
      </c>
    </row>
    <row r="18562" spans="1:3" x14ac:dyDescent="0.3">
      <c r="A18562" s="425">
        <v>60203</v>
      </c>
      <c r="B18562" s="12">
        <v>301</v>
      </c>
      <c r="C18562" s="436">
        <v>0</v>
      </c>
    </row>
    <row r="18563" spans="1:3" x14ac:dyDescent="0.3">
      <c r="A18563" s="425">
        <v>60204</v>
      </c>
      <c r="B18563" s="12">
        <v>302</v>
      </c>
      <c r="C18563" s="436">
        <v>0.4</v>
      </c>
    </row>
    <row r="18564" spans="1:3" x14ac:dyDescent="0.3">
      <c r="A18564" s="425">
        <v>60205</v>
      </c>
      <c r="B18564" s="12">
        <v>303</v>
      </c>
      <c r="C18564" s="436">
        <v>0.2</v>
      </c>
    </row>
    <row r="18565" spans="1:3" x14ac:dyDescent="0.3">
      <c r="A18565" s="425">
        <v>60206</v>
      </c>
      <c r="B18565" s="12">
        <v>304</v>
      </c>
      <c r="C18565" s="436">
        <v>24.199999999999996</v>
      </c>
    </row>
    <row r="18566" spans="1:3" x14ac:dyDescent="0.3">
      <c r="A18566" s="425">
        <v>60207</v>
      </c>
      <c r="B18566" s="12">
        <v>305</v>
      </c>
      <c r="C18566" s="436">
        <v>0</v>
      </c>
    </row>
    <row r="18567" spans="1:3" x14ac:dyDescent="0.3">
      <c r="A18567" s="425">
        <v>60208</v>
      </c>
      <c r="B18567" s="12">
        <v>306</v>
      </c>
      <c r="C18567" s="436">
        <v>12.6</v>
      </c>
    </row>
    <row r="18568" spans="1:3" x14ac:dyDescent="0.3">
      <c r="A18568" s="425">
        <v>60209</v>
      </c>
      <c r="B18568" s="12">
        <v>307</v>
      </c>
      <c r="C18568" s="436">
        <v>0</v>
      </c>
    </row>
    <row r="18569" spans="1:3" x14ac:dyDescent="0.3">
      <c r="A18569" s="425">
        <v>60210</v>
      </c>
      <c r="B18569" s="12">
        <v>308</v>
      </c>
      <c r="C18569" s="436">
        <v>0</v>
      </c>
    </row>
    <row r="18570" spans="1:3" x14ac:dyDescent="0.3">
      <c r="A18570" s="425">
        <v>60211</v>
      </c>
      <c r="B18570" s="12">
        <v>309</v>
      </c>
      <c r="C18570" s="436">
        <v>6.8000000000000007</v>
      </c>
    </row>
    <row r="18571" spans="1:3" x14ac:dyDescent="0.3">
      <c r="A18571" s="425">
        <v>60212</v>
      </c>
      <c r="B18571" s="12">
        <v>310</v>
      </c>
      <c r="C18571" s="436">
        <v>31.799999999999997</v>
      </c>
    </row>
    <row r="18572" spans="1:3" x14ac:dyDescent="0.3">
      <c r="A18572" s="425">
        <v>60213</v>
      </c>
      <c r="B18572" s="12">
        <v>311</v>
      </c>
      <c r="C18572" s="436">
        <v>2</v>
      </c>
    </row>
    <row r="18573" spans="1:3" x14ac:dyDescent="0.3">
      <c r="A18573" s="425">
        <v>60214</v>
      </c>
      <c r="B18573" s="12">
        <v>312</v>
      </c>
      <c r="C18573" s="436">
        <v>0.60000000000000009</v>
      </c>
    </row>
    <row r="18574" spans="1:3" x14ac:dyDescent="0.3">
      <c r="A18574" s="425">
        <v>60215</v>
      </c>
      <c r="B18574" s="12">
        <v>313</v>
      </c>
      <c r="C18574" s="436">
        <v>0</v>
      </c>
    </row>
    <row r="18575" spans="1:3" x14ac:dyDescent="0.3">
      <c r="A18575" s="425">
        <v>60216</v>
      </c>
      <c r="B18575" s="12">
        <v>314</v>
      </c>
      <c r="C18575" s="436">
        <v>0</v>
      </c>
    </row>
    <row r="18576" spans="1:3" x14ac:dyDescent="0.3">
      <c r="A18576" s="425">
        <v>60217</v>
      </c>
      <c r="B18576" s="12">
        <v>315</v>
      </c>
      <c r="C18576" s="436">
        <v>0</v>
      </c>
    </row>
    <row r="18577" spans="1:3" x14ac:dyDescent="0.3">
      <c r="A18577" s="425">
        <v>60218</v>
      </c>
      <c r="B18577" s="12">
        <v>316</v>
      </c>
      <c r="C18577" s="436">
        <v>0</v>
      </c>
    </row>
    <row r="18578" spans="1:3" x14ac:dyDescent="0.3">
      <c r="A18578" s="425">
        <v>60219</v>
      </c>
      <c r="B18578" s="12">
        <v>317</v>
      </c>
      <c r="C18578" s="436">
        <v>0</v>
      </c>
    </row>
    <row r="18579" spans="1:3" x14ac:dyDescent="0.3">
      <c r="A18579" s="425">
        <v>60220</v>
      </c>
      <c r="B18579" s="12">
        <v>318</v>
      </c>
      <c r="C18579" s="436">
        <v>19.199999999999996</v>
      </c>
    </row>
    <row r="18580" spans="1:3" x14ac:dyDescent="0.3">
      <c r="A18580" s="425">
        <v>60221</v>
      </c>
      <c r="B18580" s="12">
        <v>319</v>
      </c>
      <c r="C18580" s="436">
        <v>0</v>
      </c>
    </row>
    <row r="18581" spans="1:3" x14ac:dyDescent="0.3">
      <c r="A18581" s="425">
        <v>60222</v>
      </c>
      <c r="B18581" s="12">
        <v>320</v>
      </c>
      <c r="C18581" s="436">
        <v>0</v>
      </c>
    </row>
    <row r="18582" spans="1:3" x14ac:dyDescent="0.3">
      <c r="A18582" s="425">
        <v>60223</v>
      </c>
      <c r="B18582" s="12">
        <v>321</v>
      </c>
      <c r="C18582" s="436">
        <v>0</v>
      </c>
    </row>
    <row r="18583" spans="1:3" x14ac:dyDescent="0.3">
      <c r="A18583" s="425">
        <v>60224</v>
      </c>
      <c r="B18583" s="12">
        <v>322</v>
      </c>
      <c r="C18583" s="436">
        <v>0</v>
      </c>
    </row>
    <row r="18584" spans="1:3" x14ac:dyDescent="0.3">
      <c r="A18584" s="425">
        <v>60225</v>
      </c>
      <c r="B18584" s="12">
        <v>323</v>
      </c>
      <c r="C18584" s="436">
        <v>0.8</v>
      </c>
    </row>
    <row r="18585" spans="1:3" x14ac:dyDescent="0.3">
      <c r="A18585" s="425">
        <v>60226</v>
      </c>
      <c r="B18585" s="12">
        <v>324</v>
      </c>
      <c r="C18585" s="436">
        <v>0.19600000000000001</v>
      </c>
    </row>
    <row r="18586" spans="1:3" x14ac:dyDescent="0.3">
      <c r="A18586" s="425">
        <v>60227</v>
      </c>
      <c r="B18586" s="12">
        <v>325</v>
      </c>
      <c r="C18586" s="436">
        <v>0</v>
      </c>
    </row>
    <row r="18587" spans="1:3" x14ac:dyDescent="0.3">
      <c r="A18587" s="425">
        <v>60228</v>
      </c>
      <c r="B18587" s="12">
        <v>326</v>
      </c>
      <c r="C18587" s="436">
        <v>43.414000000000001</v>
      </c>
    </row>
    <row r="18588" spans="1:3" x14ac:dyDescent="0.3">
      <c r="A18588" s="425">
        <v>60229</v>
      </c>
      <c r="B18588" s="12">
        <v>327</v>
      </c>
      <c r="C18588" s="436">
        <v>3.0379999999999998</v>
      </c>
    </row>
    <row r="18589" spans="1:3" x14ac:dyDescent="0.3">
      <c r="A18589" s="425">
        <v>60230</v>
      </c>
      <c r="B18589" s="12">
        <v>328</v>
      </c>
      <c r="C18589" s="436">
        <v>0</v>
      </c>
    </row>
    <row r="18590" spans="1:3" x14ac:dyDescent="0.3">
      <c r="A18590" s="425">
        <v>60231</v>
      </c>
      <c r="B18590" s="12">
        <v>329</v>
      </c>
      <c r="C18590" s="436">
        <v>4.7039999999999997</v>
      </c>
    </row>
    <row r="18591" spans="1:3" x14ac:dyDescent="0.3">
      <c r="A18591" s="425">
        <v>60232</v>
      </c>
      <c r="B18591" s="12">
        <v>330</v>
      </c>
      <c r="C18591" s="436">
        <v>4.7039999999999997</v>
      </c>
    </row>
    <row r="18592" spans="1:3" x14ac:dyDescent="0.3">
      <c r="A18592" s="425">
        <v>60233</v>
      </c>
      <c r="B18592" s="12">
        <v>331</v>
      </c>
      <c r="C18592" s="436">
        <v>31.948</v>
      </c>
    </row>
    <row r="18593" spans="1:3" x14ac:dyDescent="0.3">
      <c r="A18593" s="425">
        <v>60234</v>
      </c>
      <c r="B18593" s="12">
        <v>332</v>
      </c>
      <c r="C18593" s="436">
        <v>15.19</v>
      </c>
    </row>
    <row r="18594" spans="1:3" x14ac:dyDescent="0.3">
      <c r="A18594" s="425">
        <v>60235</v>
      </c>
      <c r="B18594" s="12">
        <v>333</v>
      </c>
      <c r="C18594" s="436">
        <v>0</v>
      </c>
    </row>
    <row r="18595" spans="1:3" x14ac:dyDescent="0.3">
      <c r="A18595" s="425">
        <v>60236</v>
      </c>
      <c r="B18595" s="12">
        <v>334</v>
      </c>
      <c r="C18595" s="436">
        <v>0</v>
      </c>
    </row>
    <row r="18596" spans="1:3" x14ac:dyDescent="0.3">
      <c r="A18596" s="425">
        <v>60237</v>
      </c>
      <c r="B18596" s="12">
        <v>335</v>
      </c>
      <c r="C18596" s="436">
        <v>38.415999999999997</v>
      </c>
    </row>
    <row r="18597" spans="1:3" x14ac:dyDescent="0.3">
      <c r="A18597" s="425">
        <v>60238</v>
      </c>
      <c r="B18597" s="12">
        <v>336</v>
      </c>
      <c r="C18597" s="436">
        <v>33.026000000000003</v>
      </c>
    </row>
    <row r="18598" spans="1:3" x14ac:dyDescent="0.3">
      <c r="A18598" s="425">
        <v>60239</v>
      </c>
      <c r="B18598" s="12">
        <v>337</v>
      </c>
      <c r="C18598" s="436">
        <v>0</v>
      </c>
    </row>
    <row r="18599" spans="1:3" x14ac:dyDescent="0.3">
      <c r="A18599" s="425">
        <v>60240</v>
      </c>
      <c r="B18599" s="12">
        <v>338</v>
      </c>
      <c r="C18599" s="436">
        <v>15.875999999999999</v>
      </c>
    </row>
    <row r="18600" spans="1:3" x14ac:dyDescent="0.3">
      <c r="A18600" s="425">
        <v>60241</v>
      </c>
      <c r="B18600" s="12">
        <v>339</v>
      </c>
      <c r="C18600" s="436">
        <v>0.78400000000000003</v>
      </c>
    </row>
    <row r="18601" spans="1:3" x14ac:dyDescent="0.3">
      <c r="A18601" s="425">
        <v>60242</v>
      </c>
      <c r="B18601" s="12">
        <v>340</v>
      </c>
      <c r="C18601" s="436">
        <v>0</v>
      </c>
    </row>
    <row r="18602" spans="1:3" x14ac:dyDescent="0.3">
      <c r="A18602" s="425">
        <v>60243</v>
      </c>
      <c r="B18602" s="12">
        <v>341</v>
      </c>
      <c r="C18602" s="436">
        <v>0</v>
      </c>
    </row>
    <row r="18603" spans="1:3" x14ac:dyDescent="0.3">
      <c r="A18603" s="425">
        <v>60244</v>
      </c>
      <c r="B18603" s="12">
        <v>342</v>
      </c>
      <c r="C18603" s="436">
        <v>2.6459999999999999</v>
      </c>
    </row>
    <row r="18604" spans="1:3" x14ac:dyDescent="0.3">
      <c r="A18604" s="425">
        <v>60245</v>
      </c>
      <c r="B18604" s="12">
        <v>343</v>
      </c>
      <c r="C18604" s="436">
        <v>0</v>
      </c>
    </row>
    <row r="18605" spans="1:3" x14ac:dyDescent="0.3">
      <c r="A18605" s="425">
        <v>60246</v>
      </c>
      <c r="B18605" s="12">
        <v>344</v>
      </c>
      <c r="C18605" s="436">
        <v>33.417999999999999</v>
      </c>
    </row>
    <row r="18606" spans="1:3" x14ac:dyDescent="0.3">
      <c r="A18606" s="425">
        <v>60247</v>
      </c>
      <c r="B18606" s="12">
        <v>345</v>
      </c>
      <c r="C18606" s="436">
        <v>19.992000000000001</v>
      </c>
    </row>
    <row r="18607" spans="1:3" x14ac:dyDescent="0.3">
      <c r="A18607" s="425">
        <v>60248</v>
      </c>
      <c r="B18607" s="12">
        <v>346</v>
      </c>
      <c r="C18607" s="436">
        <v>17.248000000000001</v>
      </c>
    </row>
    <row r="18608" spans="1:3" x14ac:dyDescent="0.3">
      <c r="A18608" s="425">
        <v>60249</v>
      </c>
      <c r="B18608" s="12">
        <v>347</v>
      </c>
      <c r="C18608" s="436">
        <v>28.91</v>
      </c>
    </row>
    <row r="18609" spans="1:3" x14ac:dyDescent="0.3">
      <c r="A18609" s="425">
        <v>60250</v>
      </c>
      <c r="B18609" s="12">
        <v>348</v>
      </c>
      <c r="C18609" s="436">
        <v>0</v>
      </c>
    </row>
    <row r="18610" spans="1:3" x14ac:dyDescent="0.3">
      <c r="A18610" s="425">
        <v>60251</v>
      </c>
      <c r="B18610" s="12">
        <v>349</v>
      </c>
      <c r="C18610" s="436">
        <v>1.3720000000000001</v>
      </c>
    </row>
    <row r="18611" spans="1:3" x14ac:dyDescent="0.3">
      <c r="A18611" s="425">
        <v>60252</v>
      </c>
      <c r="B18611" s="12">
        <v>350</v>
      </c>
      <c r="C18611" s="436">
        <v>0</v>
      </c>
    </row>
    <row r="18612" spans="1:3" x14ac:dyDescent="0.3">
      <c r="A18612" s="425">
        <v>60253</v>
      </c>
      <c r="B18612" s="12">
        <v>351</v>
      </c>
      <c r="C18612" s="436">
        <v>16.757999999999999</v>
      </c>
    </row>
    <row r="18613" spans="1:3" x14ac:dyDescent="0.3">
      <c r="A18613" s="425">
        <v>60254</v>
      </c>
      <c r="B18613" s="12">
        <v>352</v>
      </c>
      <c r="C18613" s="436">
        <v>0.29399999999999998</v>
      </c>
    </row>
    <row r="18614" spans="1:3" x14ac:dyDescent="0.3">
      <c r="A18614" s="425">
        <v>60255</v>
      </c>
      <c r="B18614" s="12">
        <v>353</v>
      </c>
      <c r="C18614" s="436">
        <v>19.893999999999998</v>
      </c>
    </row>
    <row r="18615" spans="1:3" x14ac:dyDescent="0.3">
      <c r="A18615" s="425">
        <v>60256</v>
      </c>
      <c r="B18615" s="12">
        <v>354</v>
      </c>
      <c r="C18615" s="436">
        <v>0</v>
      </c>
    </row>
    <row r="18616" spans="1:3" x14ac:dyDescent="0.3">
      <c r="A18616" s="425">
        <v>60257</v>
      </c>
      <c r="B18616" s="12">
        <v>355</v>
      </c>
      <c r="C18616" s="436">
        <v>0</v>
      </c>
    </row>
    <row r="18617" spans="1:3" x14ac:dyDescent="0.3">
      <c r="A18617" s="425">
        <v>60258</v>
      </c>
      <c r="B18617" s="12">
        <v>356</v>
      </c>
      <c r="C18617" s="436">
        <v>0</v>
      </c>
    </row>
    <row r="18618" spans="1:3" x14ac:dyDescent="0.3">
      <c r="A18618" s="425">
        <v>60259</v>
      </c>
      <c r="B18618" s="12">
        <v>357</v>
      </c>
      <c r="C18618" s="436">
        <v>41.65</v>
      </c>
    </row>
    <row r="18619" spans="1:3" x14ac:dyDescent="0.3">
      <c r="A18619" s="425">
        <v>60260</v>
      </c>
      <c r="B18619" s="12">
        <v>358</v>
      </c>
      <c r="C18619" s="436">
        <v>0.78400000000000003</v>
      </c>
    </row>
    <row r="18620" spans="1:3" x14ac:dyDescent="0.3">
      <c r="A18620" s="425">
        <v>60261</v>
      </c>
      <c r="B18620" s="12">
        <v>359</v>
      </c>
      <c r="C18620" s="436">
        <v>1.274</v>
      </c>
    </row>
    <row r="18621" spans="1:3" x14ac:dyDescent="0.3">
      <c r="A18621" s="425">
        <v>60262</v>
      </c>
      <c r="B18621" s="12">
        <v>360</v>
      </c>
      <c r="C18621" s="436">
        <v>9.31</v>
      </c>
    </row>
    <row r="18622" spans="1:3" x14ac:dyDescent="0.3">
      <c r="A18622" s="425">
        <v>60263</v>
      </c>
      <c r="B18622" s="12">
        <v>361</v>
      </c>
      <c r="C18622" s="436">
        <v>17.64</v>
      </c>
    </row>
    <row r="18623" spans="1:3" x14ac:dyDescent="0.3">
      <c r="A18623" s="425">
        <v>60264</v>
      </c>
      <c r="B18623" s="12">
        <v>362</v>
      </c>
      <c r="C18623" s="436">
        <v>2.548</v>
      </c>
    </row>
    <row r="18624" spans="1:3" x14ac:dyDescent="0.3">
      <c r="A18624" s="425">
        <v>60265</v>
      </c>
      <c r="B18624" s="12">
        <v>363</v>
      </c>
      <c r="C18624" s="436">
        <v>0.58799999999999997</v>
      </c>
    </row>
    <row r="18625" spans="1:3" x14ac:dyDescent="0.3">
      <c r="A18625" s="425">
        <v>60266</v>
      </c>
      <c r="B18625" s="12">
        <v>364</v>
      </c>
      <c r="C18625" s="436">
        <v>0.49</v>
      </c>
    </row>
    <row r="18626" spans="1:3" x14ac:dyDescent="0.3">
      <c r="A18626" s="425">
        <v>60267</v>
      </c>
      <c r="B18626" s="12">
        <v>365</v>
      </c>
      <c r="C18626" s="436">
        <v>12.25</v>
      </c>
    </row>
    <row r="18627" spans="1:3" x14ac:dyDescent="0.3">
      <c r="A18627" s="425">
        <v>60268</v>
      </c>
      <c r="B18627" s="12">
        <v>1</v>
      </c>
      <c r="C18627" s="436">
        <v>5.2000000000000011</v>
      </c>
    </row>
    <row r="18628" spans="1:3" x14ac:dyDescent="0.3">
      <c r="A18628" s="425">
        <v>60269</v>
      </c>
      <c r="B18628" s="12">
        <v>2</v>
      </c>
      <c r="C18628" s="436">
        <v>1.2</v>
      </c>
    </row>
    <row r="18629" spans="1:3" x14ac:dyDescent="0.3">
      <c r="A18629" s="425">
        <v>60270</v>
      </c>
      <c r="B18629" s="12">
        <v>3</v>
      </c>
      <c r="C18629" s="436">
        <v>14.599999999999998</v>
      </c>
    </row>
    <row r="18630" spans="1:3" x14ac:dyDescent="0.3">
      <c r="A18630" s="425">
        <v>60271</v>
      </c>
      <c r="B18630" s="12">
        <v>4</v>
      </c>
      <c r="C18630" s="436">
        <v>17.599999999999994</v>
      </c>
    </row>
    <row r="18631" spans="1:3" x14ac:dyDescent="0.3">
      <c r="A18631" s="425">
        <v>60272</v>
      </c>
      <c r="B18631" s="12">
        <v>5</v>
      </c>
      <c r="C18631" s="436">
        <v>1.7999999999999998</v>
      </c>
    </row>
    <row r="18632" spans="1:3" x14ac:dyDescent="0.3">
      <c r="A18632" s="425">
        <v>60273</v>
      </c>
      <c r="B18632" s="12">
        <v>6</v>
      </c>
      <c r="C18632" s="436">
        <v>1.5999999999999999</v>
      </c>
    </row>
    <row r="18633" spans="1:3" x14ac:dyDescent="0.3">
      <c r="A18633" s="425">
        <v>60274</v>
      </c>
      <c r="B18633" s="12">
        <v>7</v>
      </c>
      <c r="C18633" s="436">
        <v>0</v>
      </c>
    </row>
    <row r="18634" spans="1:3" x14ac:dyDescent="0.3">
      <c r="A18634" s="425">
        <v>60275</v>
      </c>
      <c r="B18634" s="12">
        <v>8</v>
      </c>
      <c r="C18634" s="436">
        <v>2.8000000000000007</v>
      </c>
    </row>
    <row r="18635" spans="1:3" x14ac:dyDescent="0.3">
      <c r="A18635" s="425">
        <v>60276</v>
      </c>
      <c r="B18635" s="12">
        <v>9</v>
      </c>
      <c r="C18635" s="436">
        <v>2</v>
      </c>
    </row>
    <row r="18636" spans="1:3" x14ac:dyDescent="0.3">
      <c r="A18636" s="425">
        <v>60277</v>
      </c>
      <c r="B18636" s="12">
        <v>10</v>
      </c>
      <c r="C18636" s="436">
        <v>24.599999999999998</v>
      </c>
    </row>
    <row r="18637" spans="1:3" x14ac:dyDescent="0.3">
      <c r="A18637" s="425">
        <v>60278</v>
      </c>
      <c r="B18637" s="12">
        <v>11</v>
      </c>
      <c r="C18637" s="436">
        <v>8.8000000000000007</v>
      </c>
    </row>
    <row r="18638" spans="1:3" x14ac:dyDescent="0.3">
      <c r="A18638" s="425">
        <v>60279</v>
      </c>
      <c r="B18638" s="12">
        <v>12</v>
      </c>
      <c r="C18638" s="436">
        <v>2.1999999999999997</v>
      </c>
    </row>
    <row r="18639" spans="1:3" x14ac:dyDescent="0.3">
      <c r="A18639" s="425">
        <v>60280</v>
      </c>
      <c r="B18639" s="12">
        <v>13</v>
      </c>
      <c r="C18639" s="436">
        <v>0.2</v>
      </c>
    </row>
    <row r="18640" spans="1:3" x14ac:dyDescent="0.3">
      <c r="A18640" s="425">
        <v>60281</v>
      </c>
      <c r="B18640" s="12">
        <v>14</v>
      </c>
      <c r="C18640" s="436">
        <v>0</v>
      </c>
    </row>
    <row r="18641" spans="1:3" x14ac:dyDescent="0.3">
      <c r="A18641" s="425">
        <v>60282</v>
      </c>
      <c r="B18641" s="12">
        <v>15</v>
      </c>
      <c r="C18641" s="436">
        <v>33.40000000000002</v>
      </c>
    </row>
    <row r="18642" spans="1:3" x14ac:dyDescent="0.3">
      <c r="A18642" s="425">
        <v>60283</v>
      </c>
      <c r="B18642" s="12">
        <v>16</v>
      </c>
      <c r="C18642" s="436">
        <v>1.4</v>
      </c>
    </row>
    <row r="18643" spans="1:3" x14ac:dyDescent="0.3">
      <c r="A18643" s="425">
        <v>60284</v>
      </c>
      <c r="B18643" s="12">
        <v>17</v>
      </c>
      <c r="C18643" s="436">
        <v>19</v>
      </c>
    </row>
    <row r="18644" spans="1:3" x14ac:dyDescent="0.3">
      <c r="A18644" s="425">
        <v>60285</v>
      </c>
      <c r="B18644" s="12">
        <v>18</v>
      </c>
      <c r="C18644" s="436">
        <v>0.2</v>
      </c>
    </row>
    <row r="18645" spans="1:3" x14ac:dyDescent="0.3">
      <c r="A18645" s="425">
        <v>60286</v>
      </c>
      <c r="B18645" s="12">
        <v>19</v>
      </c>
      <c r="C18645" s="436">
        <v>0</v>
      </c>
    </row>
    <row r="18646" spans="1:3" x14ac:dyDescent="0.3">
      <c r="A18646" s="425">
        <v>60287</v>
      </c>
      <c r="B18646" s="12">
        <v>20</v>
      </c>
      <c r="C18646" s="436">
        <v>2</v>
      </c>
    </row>
    <row r="18647" spans="1:3" x14ac:dyDescent="0.3">
      <c r="A18647" s="425">
        <v>60288</v>
      </c>
      <c r="B18647" s="12">
        <v>21</v>
      </c>
      <c r="C18647" s="436">
        <v>0.8</v>
      </c>
    </row>
    <row r="18648" spans="1:3" x14ac:dyDescent="0.3">
      <c r="A18648" s="425">
        <v>60289</v>
      </c>
      <c r="B18648" s="12">
        <v>22</v>
      </c>
      <c r="C18648" s="436">
        <v>0</v>
      </c>
    </row>
    <row r="18649" spans="1:3" x14ac:dyDescent="0.3">
      <c r="A18649" s="425">
        <v>60290</v>
      </c>
      <c r="B18649" s="12">
        <v>23</v>
      </c>
      <c r="C18649" s="436">
        <v>1.5999999999999999</v>
      </c>
    </row>
    <row r="18650" spans="1:3" x14ac:dyDescent="0.3">
      <c r="A18650" s="425">
        <v>60291</v>
      </c>
      <c r="B18650" s="12">
        <v>24</v>
      </c>
      <c r="C18650" s="436">
        <v>0.2</v>
      </c>
    </row>
    <row r="18651" spans="1:3" x14ac:dyDescent="0.3">
      <c r="A18651" s="425">
        <v>60292</v>
      </c>
      <c r="B18651" s="12">
        <v>25</v>
      </c>
      <c r="C18651" s="436">
        <v>0.2</v>
      </c>
    </row>
    <row r="18652" spans="1:3" x14ac:dyDescent="0.3">
      <c r="A18652" s="425">
        <v>60293</v>
      </c>
      <c r="B18652" s="12">
        <v>26</v>
      </c>
      <c r="C18652" s="436">
        <v>0</v>
      </c>
    </row>
    <row r="18653" spans="1:3" x14ac:dyDescent="0.3">
      <c r="A18653" s="425">
        <v>60294</v>
      </c>
      <c r="B18653" s="12">
        <v>27</v>
      </c>
      <c r="C18653" s="436">
        <v>0</v>
      </c>
    </row>
    <row r="18654" spans="1:3" x14ac:dyDescent="0.3">
      <c r="A18654" s="425">
        <v>60295</v>
      </c>
      <c r="B18654" s="12">
        <v>28</v>
      </c>
      <c r="C18654" s="436">
        <v>0</v>
      </c>
    </row>
    <row r="18655" spans="1:3" x14ac:dyDescent="0.3">
      <c r="A18655" s="425">
        <v>60296</v>
      </c>
      <c r="B18655" s="12">
        <v>29</v>
      </c>
      <c r="C18655" s="436">
        <v>0</v>
      </c>
    </row>
    <row r="18656" spans="1:3" x14ac:dyDescent="0.3">
      <c r="A18656" s="425">
        <v>60297</v>
      </c>
      <c r="B18656" s="12">
        <v>30</v>
      </c>
      <c r="C18656" s="436">
        <v>1</v>
      </c>
    </row>
    <row r="18657" spans="1:3" x14ac:dyDescent="0.3">
      <c r="A18657" s="425">
        <v>60298</v>
      </c>
      <c r="B18657" s="12">
        <v>31</v>
      </c>
      <c r="C18657" s="436">
        <v>0</v>
      </c>
    </row>
    <row r="18658" spans="1:3" x14ac:dyDescent="0.3">
      <c r="A18658" s="425">
        <v>60299</v>
      </c>
      <c r="B18658" s="12">
        <v>32</v>
      </c>
      <c r="C18658" s="436">
        <v>0</v>
      </c>
    </row>
    <row r="18659" spans="1:3" x14ac:dyDescent="0.3">
      <c r="A18659" s="425">
        <v>60300</v>
      </c>
      <c r="B18659" s="12">
        <v>33</v>
      </c>
      <c r="C18659" s="436">
        <v>0</v>
      </c>
    </row>
    <row r="18660" spans="1:3" x14ac:dyDescent="0.3">
      <c r="A18660" s="425">
        <v>60301</v>
      </c>
      <c r="B18660" s="12">
        <v>34</v>
      </c>
      <c r="C18660" s="436">
        <v>0</v>
      </c>
    </row>
    <row r="18661" spans="1:3" x14ac:dyDescent="0.3">
      <c r="A18661" s="425">
        <v>60302</v>
      </c>
      <c r="B18661" s="12">
        <v>35</v>
      </c>
      <c r="C18661" s="436">
        <v>0.8</v>
      </c>
    </row>
    <row r="18662" spans="1:3" x14ac:dyDescent="0.3">
      <c r="A18662" s="425">
        <v>60303</v>
      </c>
      <c r="B18662" s="12">
        <v>36</v>
      </c>
      <c r="C18662" s="436">
        <v>0</v>
      </c>
    </row>
    <row r="18663" spans="1:3" x14ac:dyDescent="0.3">
      <c r="A18663" s="425">
        <v>60304</v>
      </c>
      <c r="B18663" s="12">
        <v>37</v>
      </c>
      <c r="C18663" s="436">
        <v>27.4</v>
      </c>
    </row>
    <row r="18664" spans="1:3" x14ac:dyDescent="0.3">
      <c r="A18664" s="425">
        <v>60305</v>
      </c>
      <c r="B18664" s="12">
        <v>38</v>
      </c>
      <c r="C18664" s="436">
        <v>7</v>
      </c>
    </row>
    <row r="18665" spans="1:3" x14ac:dyDescent="0.3">
      <c r="A18665" s="425">
        <v>60306</v>
      </c>
      <c r="B18665" s="12">
        <v>39</v>
      </c>
      <c r="C18665" s="436">
        <v>1.5999999999999999</v>
      </c>
    </row>
    <row r="18666" spans="1:3" x14ac:dyDescent="0.3">
      <c r="A18666" s="425">
        <v>60307</v>
      </c>
      <c r="B18666" s="12">
        <v>40</v>
      </c>
      <c r="C18666" s="436">
        <v>1</v>
      </c>
    </row>
    <row r="18667" spans="1:3" x14ac:dyDescent="0.3">
      <c r="A18667" s="425">
        <v>60308</v>
      </c>
      <c r="B18667" s="12">
        <v>41</v>
      </c>
      <c r="C18667" s="436">
        <v>8.0000000000000036</v>
      </c>
    </row>
    <row r="18668" spans="1:3" x14ac:dyDescent="0.3">
      <c r="A18668" s="425">
        <v>60309</v>
      </c>
      <c r="B18668" s="12">
        <v>42</v>
      </c>
      <c r="C18668" s="436">
        <v>4.2000000000000011</v>
      </c>
    </row>
    <row r="18669" spans="1:3" x14ac:dyDescent="0.3">
      <c r="A18669" s="425">
        <v>60310</v>
      </c>
      <c r="B18669" s="12">
        <v>43</v>
      </c>
      <c r="C18669" s="436">
        <v>0.2</v>
      </c>
    </row>
    <row r="18670" spans="1:3" x14ac:dyDescent="0.3">
      <c r="A18670" s="425">
        <v>60311</v>
      </c>
      <c r="B18670" s="12">
        <v>44</v>
      </c>
      <c r="C18670" s="436">
        <v>0</v>
      </c>
    </row>
    <row r="18671" spans="1:3" x14ac:dyDescent="0.3">
      <c r="A18671" s="425">
        <v>60312</v>
      </c>
      <c r="B18671" s="12">
        <v>45</v>
      </c>
      <c r="C18671" s="436">
        <v>0</v>
      </c>
    </row>
    <row r="18672" spans="1:3" x14ac:dyDescent="0.3">
      <c r="A18672" s="425">
        <v>60313</v>
      </c>
      <c r="B18672" s="12">
        <v>46</v>
      </c>
      <c r="C18672" s="436">
        <v>7.2000000000000028</v>
      </c>
    </row>
    <row r="18673" spans="1:3" x14ac:dyDescent="0.3">
      <c r="A18673" s="425">
        <v>60314</v>
      </c>
      <c r="B18673" s="12">
        <v>47</v>
      </c>
      <c r="C18673" s="436">
        <v>11.199999999999992</v>
      </c>
    </row>
    <row r="18674" spans="1:3" x14ac:dyDescent="0.3">
      <c r="A18674" s="425">
        <v>60315</v>
      </c>
      <c r="B18674" s="12">
        <v>48</v>
      </c>
      <c r="C18674" s="436">
        <v>0.2</v>
      </c>
    </row>
    <row r="18675" spans="1:3" x14ac:dyDescent="0.3">
      <c r="A18675" s="425">
        <v>60316</v>
      </c>
      <c r="B18675" s="12">
        <v>49</v>
      </c>
      <c r="C18675" s="436">
        <v>0.2</v>
      </c>
    </row>
    <row r="18676" spans="1:3" x14ac:dyDescent="0.3">
      <c r="A18676" s="425">
        <v>60317</v>
      </c>
      <c r="B18676" s="12">
        <v>50</v>
      </c>
      <c r="C18676" s="436">
        <v>4.8000000000000016</v>
      </c>
    </row>
    <row r="18677" spans="1:3" x14ac:dyDescent="0.3">
      <c r="A18677" s="425">
        <v>60318</v>
      </c>
      <c r="B18677" s="12">
        <v>51</v>
      </c>
      <c r="C18677" s="436">
        <v>20.399999999999999</v>
      </c>
    </row>
    <row r="18678" spans="1:3" x14ac:dyDescent="0.3">
      <c r="A18678" s="425">
        <v>60319</v>
      </c>
      <c r="B18678" s="12">
        <v>52</v>
      </c>
      <c r="C18678" s="436">
        <v>14.199999999999998</v>
      </c>
    </row>
    <row r="18679" spans="1:3" x14ac:dyDescent="0.3">
      <c r="A18679" s="425">
        <v>60320</v>
      </c>
      <c r="B18679" s="12">
        <v>53</v>
      </c>
      <c r="C18679" s="436">
        <v>8.0000000000000018</v>
      </c>
    </row>
    <row r="18680" spans="1:3" x14ac:dyDescent="0.3">
      <c r="A18680" s="425">
        <v>60321</v>
      </c>
      <c r="B18680" s="12">
        <v>54</v>
      </c>
      <c r="C18680" s="436">
        <v>0.4</v>
      </c>
    </row>
    <row r="18681" spans="1:3" x14ac:dyDescent="0.3">
      <c r="A18681" s="425">
        <v>60322</v>
      </c>
      <c r="B18681" s="12">
        <v>55</v>
      </c>
      <c r="C18681" s="436">
        <v>0.8</v>
      </c>
    </row>
    <row r="18682" spans="1:3" x14ac:dyDescent="0.3">
      <c r="A18682" s="425">
        <v>60323</v>
      </c>
      <c r="B18682" s="12">
        <v>56</v>
      </c>
      <c r="C18682" s="436">
        <v>0</v>
      </c>
    </row>
    <row r="18683" spans="1:3" x14ac:dyDescent="0.3">
      <c r="A18683" s="425">
        <v>60324</v>
      </c>
      <c r="B18683" s="12">
        <v>57</v>
      </c>
      <c r="C18683" s="436">
        <v>0</v>
      </c>
    </row>
    <row r="18684" spans="1:3" x14ac:dyDescent="0.3">
      <c r="A18684" s="425">
        <v>60325</v>
      </c>
      <c r="B18684" s="12">
        <v>58</v>
      </c>
      <c r="C18684" s="436">
        <v>1.4</v>
      </c>
    </row>
    <row r="18685" spans="1:3" x14ac:dyDescent="0.3">
      <c r="A18685" s="425">
        <v>60326</v>
      </c>
      <c r="B18685" s="12">
        <v>59</v>
      </c>
      <c r="C18685" s="436">
        <v>2</v>
      </c>
    </row>
    <row r="18686" spans="1:3" x14ac:dyDescent="0.3">
      <c r="A18686" s="425">
        <v>60327</v>
      </c>
      <c r="B18686" s="12">
        <v>60</v>
      </c>
      <c r="C18686" s="436">
        <v>1.8000000000000003</v>
      </c>
    </row>
    <row r="18687" spans="1:3" x14ac:dyDescent="0.3">
      <c r="A18687" s="425">
        <v>60328</v>
      </c>
      <c r="B18687" s="12">
        <v>61</v>
      </c>
      <c r="C18687" s="436">
        <v>1.8</v>
      </c>
    </row>
    <row r="18688" spans="1:3" x14ac:dyDescent="0.3">
      <c r="A18688" s="425">
        <v>60329</v>
      </c>
      <c r="B18688" s="12">
        <v>62</v>
      </c>
      <c r="C18688" s="436">
        <v>7.4000000000000021</v>
      </c>
    </row>
    <row r="18689" spans="1:3" x14ac:dyDescent="0.3">
      <c r="A18689" s="425">
        <v>60330</v>
      </c>
      <c r="B18689" s="12">
        <v>63</v>
      </c>
      <c r="C18689" s="436">
        <v>0</v>
      </c>
    </row>
    <row r="18690" spans="1:3" x14ac:dyDescent="0.3">
      <c r="A18690" s="425">
        <v>60331</v>
      </c>
      <c r="B18690" s="12">
        <v>64</v>
      </c>
      <c r="C18690" s="436">
        <v>20.199999999999996</v>
      </c>
    </row>
    <row r="18691" spans="1:3" x14ac:dyDescent="0.3">
      <c r="A18691" s="425">
        <v>60332</v>
      </c>
      <c r="B18691" s="12">
        <v>65</v>
      </c>
      <c r="C18691" s="436">
        <v>0.4</v>
      </c>
    </row>
    <row r="18692" spans="1:3" x14ac:dyDescent="0.3">
      <c r="A18692" s="425">
        <v>60333</v>
      </c>
      <c r="B18692" s="12">
        <v>66</v>
      </c>
      <c r="C18692" s="436">
        <v>12.799999999999994</v>
      </c>
    </row>
    <row r="18693" spans="1:3" x14ac:dyDescent="0.3">
      <c r="A18693" s="425">
        <v>60334</v>
      </c>
      <c r="B18693" s="12">
        <v>67</v>
      </c>
      <c r="C18693" s="436">
        <v>3.8000000000000007</v>
      </c>
    </row>
    <row r="18694" spans="1:3" x14ac:dyDescent="0.3">
      <c r="A18694" s="425">
        <v>60335</v>
      </c>
      <c r="B18694" s="12">
        <v>68</v>
      </c>
      <c r="C18694" s="436">
        <v>4.8000000000000007</v>
      </c>
    </row>
    <row r="18695" spans="1:3" x14ac:dyDescent="0.3">
      <c r="A18695" s="425">
        <v>60336</v>
      </c>
      <c r="B18695" s="12">
        <v>69</v>
      </c>
      <c r="C18695" s="436">
        <v>0.2</v>
      </c>
    </row>
    <row r="18696" spans="1:3" x14ac:dyDescent="0.3">
      <c r="A18696" s="425">
        <v>60337</v>
      </c>
      <c r="B18696" s="12">
        <v>70</v>
      </c>
      <c r="C18696" s="436">
        <v>22.799999999999997</v>
      </c>
    </row>
    <row r="18697" spans="1:3" x14ac:dyDescent="0.3">
      <c r="A18697" s="425">
        <v>60338</v>
      </c>
      <c r="B18697" s="12">
        <v>71</v>
      </c>
      <c r="C18697" s="436">
        <v>1.5999999999999999</v>
      </c>
    </row>
    <row r="18698" spans="1:3" x14ac:dyDescent="0.3">
      <c r="A18698" s="425">
        <v>60339</v>
      </c>
      <c r="B18698" s="12">
        <v>72</v>
      </c>
      <c r="C18698" s="436">
        <v>4.8</v>
      </c>
    </row>
    <row r="18699" spans="1:3" x14ac:dyDescent="0.3">
      <c r="A18699" s="425">
        <v>60340</v>
      </c>
      <c r="B18699" s="12">
        <v>73</v>
      </c>
      <c r="C18699" s="436">
        <v>6.6000000000000023</v>
      </c>
    </row>
    <row r="18700" spans="1:3" x14ac:dyDescent="0.3">
      <c r="A18700" s="425">
        <v>60341</v>
      </c>
      <c r="B18700" s="12">
        <v>74</v>
      </c>
      <c r="C18700" s="436">
        <v>0</v>
      </c>
    </row>
    <row r="18701" spans="1:3" x14ac:dyDescent="0.3">
      <c r="A18701" s="425">
        <v>60342</v>
      </c>
      <c r="B18701" s="12">
        <v>75</v>
      </c>
      <c r="C18701" s="436">
        <v>1.5999999999999999</v>
      </c>
    </row>
    <row r="18702" spans="1:3" x14ac:dyDescent="0.3">
      <c r="A18702" s="425">
        <v>60343</v>
      </c>
      <c r="B18702" s="12">
        <v>76</v>
      </c>
      <c r="C18702" s="436">
        <v>17.8</v>
      </c>
    </row>
    <row r="18703" spans="1:3" x14ac:dyDescent="0.3">
      <c r="A18703" s="425">
        <v>60344</v>
      </c>
      <c r="B18703" s="12">
        <v>77</v>
      </c>
      <c r="C18703" s="436">
        <v>0</v>
      </c>
    </row>
    <row r="18704" spans="1:3" x14ac:dyDescent="0.3">
      <c r="A18704" s="425">
        <v>60345</v>
      </c>
      <c r="B18704" s="12">
        <v>78</v>
      </c>
      <c r="C18704" s="436">
        <v>0</v>
      </c>
    </row>
    <row r="18705" spans="1:3" x14ac:dyDescent="0.3">
      <c r="A18705" s="425">
        <v>60346</v>
      </c>
      <c r="B18705" s="12">
        <v>79</v>
      </c>
      <c r="C18705" s="436">
        <v>0.8</v>
      </c>
    </row>
    <row r="18706" spans="1:3" x14ac:dyDescent="0.3">
      <c r="A18706" s="425">
        <v>60347</v>
      </c>
      <c r="B18706" s="12">
        <v>80</v>
      </c>
      <c r="C18706" s="436">
        <v>7.2000000000000028</v>
      </c>
    </row>
    <row r="18707" spans="1:3" x14ac:dyDescent="0.3">
      <c r="A18707" s="425">
        <v>60348</v>
      </c>
      <c r="B18707" s="12">
        <v>81</v>
      </c>
      <c r="C18707" s="436">
        <v>16.999999999999996</v>
      </c>
    </row>
    <row r="18708" spans="1:3" x14ac:dyDescent="0.3">
      <c r="A18708" s="425">
        <v>60349</v>
      </c>
      <c r="B18708" s="12">
        <v>82</v>
      </c>
      <c r="C18708" s="436">
        <v>0.2</v>
      </c>
    </row>
    <row r="18709" spans="1:3" x14ac:dyDescent="0.3">
      <c r="A18709" s="425">
        <v>60350</v>
      </c>
      <c r="B18709" s="12">
        <v>83</v>
      </c>
      <c r="C18709" s="436">
        <v>0</v>
      </c>
    </row>
    <row r="18710" spans="1:3" x14ac:dyDescent="0.3">
      <c r="A18710" s="425">
        <v>60351</v>
      </c>
      <c r="B18710" s="12">
        <v>84</v>
      </c>
      <c r="C18710" s="436">
        <v>31.599999999999994</v>
      </c>
    </row>
    <row r="18711" spans="1:3" x14ac:dyDescent="0.3">
      <c r="A18711" s="425">
        <v>60352</v>
      </c>
      <c r="B18711" s="12">
        <v>85</v>
      </c>
      <c r="C18711" s="436">
        <v>0.4</v>
      </c>
    </row>
    <row r="18712" spans="1:3" x14ac:dyDescent="0.3">
      <c r="A18712" s="425">
        <v>60353</v>
      </c>
      <c r="B18712" s="12">
        <v>86</v>
      </c>
      <c r="C18712" s="436">
        <v>27.2</v>
      </c>
    </row>
    <row r="18713" spans="1:3" x14ac:dyDescent="0.3">
      <c r="A18713" s="425">
        <v>60354</v>
      </c>
      <c r="B18713" s="12">
        <v>87</v>
      </c>
      <c r="C18713" s="436">
        <v>1.8</v>
      </c>
    </row>
    <row r="18714" spans="1:3" x14ac:dyDescent="0.3">
      <c r="A18714" s="425">
        <v>60355</v>
      </c>
      <c r="B18714" s="12">
        <v>88</v>
      </c>
      <c r="C18714" s="436">
        <v>0.2</v>
      </c>
    </row>
    <row r="18715" spans="1:3" x14ac:dyDescent="0.3">
      <c r="A18715" s="425">
        <v>60356</v>
      </c>
      <c r="B18715" s="12">
        <v>89</v>
      </c>
      <c r="C18715" s="436">
        <v>0.60000000000000009</v>
      </c>
    </row>
    <row r="18716" spans="1:3" x14ac:dyDescent="0.3">
      <c r="A18716" s="425">
        <v>60357</v>
      </c>
      <c r="B18716" s="12">
        <v>90</v>
      </c>
      <c r="C18716" s="436">
        <v>0</v>
      </c>
    </row>
    <row r="18717" spans="1:3" x14ac:dyDescent="0.3">
      <c r="A18717" s="425">
        <v>60358</v>
      </c>
      <c r="B18717" s="12">
        <v>91</v>
      </c>
      <c r="C18717" s="436">
        <v>0</v>
      </c>
    </row>
    <row r="18718" spans="1:3" x14ac:dyDescent="0.3">
      <c r="A18718" s="425">
        <v>60359</v>
      </c>
      <c r="B18718" s="12">
        <v>92</v>
      </c>
      <c r="C18718" s="436">
        <v>0.60000000000000009</v>
      </c>
    </row>
    <row r="18719" spans="1:3" x14ac:dyDescent="0.3">
      <c r="A18719" s="425">
        <v>60360</v>
      </c>
      <c r="B18719" s="12">
        <v>93</v>
      </c>
      <c r="C18719" s="436">
        <v>7.6000000000000014</v>
      </c>
    </row>
    <row r="18720" spans="1:3" x14ac:dyDescent="0.3">
      <c r="A18720" s="425">
        <v>60361</v>
      </c>
      <c r="B18720" s="12">
        <v>94</v>
      </c>
      <c r="C18720" s="436">
        <v>8.2000000000000011</v>
      </c>
    </row>
    <row r="18721" spans="1:3" x14ac:dyDescent="0.3">
      <c r="A18721" s="425">
        <v>60362</v>
      </c>
      <c r="B18721" s="12">
        <v>95</v>
      </c>
      <c r="C18721" s="436">
        <v>2.6000000000000005</v>
      </c>
    </row>
    <row r="18722" spans="1:3" x14ac:dyDescent="0.3">
      <c r="A18722" s="425">
        <v>60363</v>
      </c>
      <c r="B18722" s="12">
        <v>96</v>
      </c>
      <c r="C18722" s="436">
        <v>74.800000000000082</v>
      </c>
    </row>
    <row r="18723" spans="1:3" x14ac:dyDescent="0.3">
      <c r="A18723" s="425">
        <v>60364</v>
      </c>
      <c r="B18723" s="12">
        <v>97</v>
      </c>
      <c r="C18723" s="436">
        <v>3</v>
      </c>
    </row>
    <row r="18724" spans="1:3" x14ac:dyDescent="0.3">
      <c r="A18724" s="425">
        <v>60365</v>
      </c>
      <c r="B18724" s="12">
        <v>98</v>
      </c>
      <c r="C18724" s="436">
        <v>1.4</v>
      </c>
    </row>
    <row r="18725" spans="1:3" x14ac:dyDescent="0.3">
      <c r="A18725" s="425">
        <v>60366</v>
      </c>
      <c r="B18725" s="12">
        <v>99</v>
      </c>
      <c r="C18725" s="436">
        <v>0.2</v>
      </c>
    </row>
    <row r="18726" spans="1:3" x14ac:dyDescent="0.3">
      <c r="A18726" s="425">
        <v>60367</v>
      </c>
      <c r="B18726" s="12">
        <v>100</v>
      </c>
      <c r="C18726" s="436">
        <v>0</v>
      </c>
    </row>
    <row r="18727" spans="1:3" x14ac:dyDescent="0.3">
      <c r="A18727" s="425">
        <v>60368</v>
      </c>
      <c r="B18727" s="12">
        <v>101</v>
      </c>
      <c r="C18727" s="436">
        <v>0</v>
      </c>
    </row>
    <row r="18728" spans="1:3" x14ac:dyDescent="0.3">
      <c r="A18728" s="425">
        <v>60369</v>
      </c>
      <c r="B18728" s="12">
        <v>102</v>
      </c>
      <c r="C18728" s="436">
        <v>0.2</v>
      </c>
    </row>
    <row r="18729" spans="1:3" x14ac:dyDescent="0.3">
      <c r="A18729" s="425">
        <v>60370</v>
      </c>
      <c r="B18729" s="12">
        <v>103</v>
      </c>
      <c r="C18729" s="436">
        <v>0.4</v>
      </c>
    </row>
    <row r="18730" spans="1:3" x14ac:dyDescent="0.3">
      <c r="A18730" s="425">
        <v>60371</v>
      </c>
      <c r="B18730" s="12">
        <v>104</v>
      </c>
      <c r="C18730" s="436">
        <v>0</v>
      </c>
    </row>
    <row r="18731" spans="1:3" x14ac:dyDescent="0.3">
      <c r="A18731" s="425">
        <v>60372</v>
      </c>
      <c r="B18731" s="12">
        <v>105</v>
      </c>
      <c r="C18731" s="436">
        <v>56.999999999999986</v>
      </c>
    </row>
    <row r="18732" spans="1:3" x14ac:dyDescent="0.3">
      <c r="A18732" s="425">
        <v>60373</v>
      </c>
      <c r="B18732" s="12">
        <v>106</v>
      </c>
      <c r="C18732" s="436">
        <v>5.0000000000000018</v>
      </c>
    </row>
    <row r="18733" spans="1:3" x14ac:dyDescent="0.3">
      <c r="A18733" s="425">
        <v>60374</v>
      </c>
      <c r="B18733" s="12">
        <v>107</v>
      </c>
      <c r="C18733" s="436">
        <v>14.799999999999999</v>
      </c>
    </row>
    <row r="18734" spans="1:3" x14ac:dyDescent="0.3">
      <c r="A18734" s="425">
        <v>60375</v>
      </c>
      <c r="B18734" s="12">
        <v>108</v>
      </c>
      <c r="C18734" s="436">
        <v>1.2</v>
      </c>
    </row>
    <row r="18735" spans="1:3" x14ac:dyDescent="0.3">
      <c r="A18735" s="425">
        <v>60376</v>
      </c>
      <c r="B18735" s="12">
        <v>109</v>
      </c>
      <c r="C18735" s="436">
        <v>1.2</v>
      </c>
    </row>
    <row r="18736" spans="1:3" x14ac:dyDescent="0.3">
      <c r="A18736" s="425">
        <v>60377</v>
      </c>
      <c r="B18736" s="12">
        <v>110</v>
      </c>
      <c r="C18736" s="436">
        <v>0</v>
      </c>
    </row>
    <row r="18737" spans="1:3" x14ac:dyDescent="0.3">
      <c r="A18737" s="425">
        <v>60378</v>
      </c>
      <c r="B18737" s="12">
        <v>111</v>
      </c>
      <c r="C18737" s="436">
        <v>0</v>
      </c>
    </row>
    <row r="18738" spans="1:3" x14ac:dyDescent="0.3">
      <c r="A18738" s="425">
        <v>60379</v>
      </c>
      <c r="B18738" s="12">
        <v>112</v>
      </c>
      <c r="C18738" s="436">
        <v>5.0000000000000018</v>
      </c>
    </row>
    <row r="18739" spans="1:3" x14ac:dyDescent="0.3">
      <c r="A18739" s="425">
        <v>60380</v>
      </c>
      <c r="B18739" s="12">
        <v>113</v>
      </c>
      <c r="C18739" s="436">
        <v>1.5999999999999999</v>
      </c>
    </row>
    <row r="18740" spans="1:3" x14ac:dyDescent="0.3">
      <c r="A18740" s="425">
        <v>60381</v>
      </c>
      <c r="B18740" s="12">
        <v>114</v>
      </c>
      <c r="C18740" s="436">
        <v>12.399999999999995</v>
      </c>
    </row>
    <row r="18741" spans="1:3" x14ac:dyDescent="0.3">
      <c r="A18741" s="425">
        <v>60382</v>
      </c>
      <c r="B18741" s="12">
        <v>115</v>
      </c>
      <c r="C18741" s="436">
        <v>16.199999999999996</v>
      </c>
    </row>
    <row r="18742" spans="1:3" x14ac:dyDescent="0.3">
      <c r="A18742" s="425">
        <v>60383</v>
      </c>
      <c r="B18742" s="12">
        <v>116</v>
      </c>
      <c r="C18742" s="436">
        <v>7.0000000000000036</v>
      </c>
    </row>
    <row r="18743" spans="1:3" x14ac:dyDescent="0.3">
      <c r="A18743" s="425">
        <v>60384</v>
      </c>
      <c r="B18743" s="12">
        <v>117</v>
      </c>
      <c r="C18743" s="436">
        <v>1</v>
      </c>
    </row>
    <row r="18744" spans="1:3" x14ac:dyDescent="0.3">
      <c r="A18744" s="425">
        <v>60385</v>
      </c>
      <c r="B18744" s="12">
        <v>118</v>
      </c>
      <c r="C18744" s="436">
        <v>0</v>
      </c>
    </row>
    <row r="18745" spans="1:3" x14ac:dyDescent="0.3">
      <c r="A18745" s="425">
        <v>60386</v>
      </c>
      <c r="B18745" s="12">
        <v>119</v>
      </c>
      <c r="C18745" s="436">
        <v>0.60000000000000009</v>
      </c>
    </row>
    <row r="18746" spans="1:3" x14ac:dyDescent="0.3">
      <c r="A18746" s="425">
        <v>60387</v>
      </c>
      <c r="B18746" s="12">
        <v>120</v>
      </c>
      <c r="C18746" s="436">
        <v>0</v>
      </c>
    </row>
    <row r="18747" spans="1:3" x14ac:dyDescent="0.3">
      <c r="A18747" s="425">
        <v>60388</v>
      </c>
      <c r="B18747" s="12">
        <v>121</v>
      </c>
      <c r="C18747" s="436">
        <v>38.800000000000026</v>
      </c>
    </row>
    <row r="18748" spans="1:3" x14ac:dyDescent="0.3">
      <c r="A18748" s="425">
        <v>60389</v>
      </c>
      <c r="B18748" s="12">
        <v>122</v>
      </c>
      <c r="C18748" s="436">
        <v>4.8000000000000007</v>
      </c>
    </row>
    <row r="18749" spans="1:3" x14ac:dyDescent="0.3">
      <c r="A18749" s="425">
        <v>60390</v>
      </c>
      <c r="B18749" s="12">
        <v>123</v>
      </c>
      <c r="C18749" s="436">
        <v>1.4</v>
      </c>
    </row>
    <row r="18750" spans="1:3" x14ac:dyDescent="0.3">
      <c r="A18750" s="425">
        <v>60391</v>
      </c>
      <c r="B18750" s="12">
        <v>124</v>
      </c>
      <c r="C18750" s="436">
        <v>1.8</v>
      </c>
    </row>
    <row r="18751" spans="1:3" x14ac:dyDescent="0.3">
      <c r="A18751" s="425">
        <v>60392</v>
      </c>
      <c r="B18751" s="12">
        <v>125</v>
      </c>
      <c r="C18751" s="436">
        <v>7.6</v>
      </c>
    </row>
    <row r="18752" spans="1:3" x14ac:dyDescent="0.3">
      <c r="A18752" s="425">
        <v>60393</v>
      </c>
      <c r="B18752" s="12">
        <v>126</v>
      </c>
      <c r="C18752" s="436">
        <v>1.4</v>
      </c>
    </row>
    <row r="18753" spans="1:3" x14ac:dyDescent="0.3">
      <c r="A18753" s="425">
        <v>60394</v>
      </c>
      <c r="B18753" s="12">
        <v>127</v>
      </c>
      <c r="C18753" s="436">
        <v>0</v>
      </c>
    </row>
    <row r="18754" spans="1:3" x14ac:dyDescent="0.3">
      <c r="A18754" s="425">
        <v>60395</v>
      </c>
      <c r="B18754" s="12">
        <v>128</v>
      </c>
      <c r="C18754" s="436">
        <v>26.599999999999991</v>
      </c>
    </row>
    <row r="18755" spans="1:3" x14ac:dyDescent="0.3">
      <c r="A18755" s="425">
        <v>60396</v>
      </c>
      <c r="B18755" s="12">
        <v>129</v>
      </c>
      <c r="C18755" s="436">
        <v>0.2</v>
      </c>
    </row>
    <row r="18756" spans="1:3" x14ac:dyDescent="0.3">
      <c r="A18756" s="425">
        <v>60397</v>
      </c>
      <c r="B18756" s="12">
        <v>130</v>
      </c>
      <c r="C18756" s="436">
        <v>22.200000000000003</v>
      </c>
    </row>
    <row r="18757" spans="1:3" x14ac:dyDescent="0.3">
      <c r="A18757" s="425">
        <v>60398</v>
      </c>
      <c r="B18757" s="12">
        <v>131</v>
      </c>
      <c r="C18757" s="436">
        <v>8.0000000000000018</v>
      </c>
    </row>
    <row r="18758" spans="1:3" x14ac:dyDescent="0.3">
      <c r="A18758" s="425">
        <v>60399</v>
      </c>
      <c r="B18758" s="12">
        <v>132</v>
      </c>
      <c r="C18758" s="436">
        <v>0.4</v>
      </c>
    </row>
    <row r="18759" spans="1:3" x14ac:dyDescent="0.3">
      <c r="A18759" s="425">
        <v>60400</v>
      </c>
      <c r="B18759" s="12">
        <v>133</v>
      </c>
      <c r="C18759" s="436">
        <v>23</v>
      </c>
    </row>
    <row r="18760" spans="1:3" x14ac:dyDescent="0.3">
      <c r="A18760" s="425">
        <v>60401</v>
      </c>
      <c r="B18760" s="12">
        <v>134</v>
      </c>
      <c r="C18760" s="436">
        <v>1.2</v>
      </c>
    </row>
    <row r="18761" spans="1:3" x14ac:dyDescent="0.3">
      <c r="A18761" s="425">
        <v>60402</v>
      </c>
      <c r="B18761" s="12">
        <v>135</v>
      </c>
      <c r="C18761" s="436">
        <v>0.4</v>
      </c>
    </row>
    <row r="18762" spans="1:3" x14ac:dyDescent="0.3">
      <c r="A18762" s="425">
        <v>60403</v>
      </c>
      <c r="B18762" s="12">
        <v>136</v>
      </c>
      <c r="C18762" s="436">
        <v>0</v>
      </c>
    </row>
    <row r="18763" spans="1:3" x14ac:dyDescent="0.3">
      <c r="A18763" s="425">
        <v>60404</v>
      </c>
      <c r="B18763" s="12">
        <v>137</v>
      </c>
      <c r="C18763" s="436">
        <v>0</v>
      </c>
    </row>
    <row r="18764" spans="1:3" x14ac:dyDescent="0.3">
      <c r="A18764" s="425">
        <v>60405</v>
      </c>
      <c r="B18764" s="12">
        <v>138</v>
      </c>
      <c r="C18764" s="436">
        <v>0</v>
      </c>
    </row>
    <row r="18765" spans="1:3" x14ac:dyDescent="0.3">
      <c r="A18765" s="425">
        <v>60406</v>
      </c>
      <c r="B18765" s="12">
        <v>139</v>
      </c>
      <c r="C18765" s="436">
        <v>20.799999999999994</v>
      </c>
    </row>
    <row r="18766" spans="1:3" x14ac:dyDescent="0.3">
      <c r="A18766" s="425">
        <v>60407</v>
      </c>
      <c r="B18766" s="12">
        <v>140</v>
      </c>
      <c r="C18766" s="436">
        <v>0.60000000000000009</v>
      </c>
    </row>
    <row r="18767" spans="1:3" x14ac:dyDescent="0.3">
      <c r="A18767" s="425">
        <v>60408</v>
      </c>
      <c r="B18767" s="12">
        <v>141</v>
      </c>
      <c r="C18767" s="436">
        <v>0.2</v>
      </c>
    </row>
    <row r="18768" spans="1:3" x14ac:dyDescent="0.3">
      <c r="A18768" s="425">
        <v>60409</v>
      </c>
      <c r="B18768" s="12">
        <v>142</v>
      </c>
      <c r="C18768" s="436">
        <v>0</v>
      </c>
    </row>
    <row r="18769" spans="1:3" x14ac:dyDescent="0.3">
      <c r="A18769" s="425">
        <v>60410</v>
      </c>
      <c r="B18769" s="12">
        <v>143</v>
      </c>
      <c r="C18769" s="436">
        <v>0</v>
      </c>
    </row>
    <row r="18770" spans="1:3" x14ac:dyDescent="0.3">
      <c r="A18770" s="425">
        <v>60411</v>
      </c>
      <c r="B18770" s="12">
        <v>144</v>
      </c>
      <c r="C18770" s="436">
        <v>0</v>
      </c>
    </row>
    <row r="18771" spans="1:3" x14ac:dyDescent="0.3">
      <c r="A18771" s="425">
        <v>60412</v>
      </c>
      <c r="B18771" s="12">
        <v>145</v>
      </c>
      <c r="C18771" s="436">
        <v>13.399999999999995</v>
      </c>
    </row>
    <row r="18772" spans="1:3" x14ac:dyDescent="0.3">
      <c r="A18772" s="425">
        <v>60413</v>
      </c>
      <c r="B18772" s="12">
        <v>146</v>
      </c>
      <c r="C18772" s="436">
        <v>28.199999999999996</v>
      </c>
    </row>
    <row r="18773" spans="1:3" x14ac:dyDescent="0.3">
      <c r="A18773" s="425">
        <v>60414</v>
      </c>
      <c r="B18773" s="12">
        <v>147</v>
      </c>
      <c r="C18773" s="436">
        <v>18.600000000000001</v>
      </c>
    </row>
    <row r="18774" spans="1:3" x14ac:dyDescent="0.3">
      <c r="A18774" s="425">
        <v>60415</v>
      </c>
      <c r="B18774" s="12">
        <v>148</v>
      </c>
      <c r="C18774" s="436">
        <v>6.6000000000000032</v>
      </c>
    </row>
    <row r="18775" spans="1:3" x14ac:dyDescent="0.3">
      <c r="A18775" s="425">
        <v>60416</v>
      </c>
      <c r="B18775" s="12">
        <v>149</v>
      </c>
      <c r="C18775" s="436">
        <v>0</v>
      </c>
    </row>
    <row r="18776" spans="1:3" x14ac:dyDescent="0.3">
      <c r="A18776" s="425">
        <v>60417</v>
      </c>
      <c r="B18776" s="12">
        <v>150</v>
      </c>
      <c r="C18776" s="436">
        <v>0</v>
      </c>
    </row>
    <row r="18777" spans="1:3" x14ac:dyDescent="0.3">
      <c r="A18777" s="425">
        <v>60418</v>
      </c>
      <c r="B18777" s="12">
        <v>151</v>
      </c>
      <c r="C18777" s="436">
        <v>24.399999999999991</v>
      </c>
    </row>
    <row r="18778" spans="1:3" x14ac:dyDescent="0.3">
      <c r="A18778" s="425">
        <v>60419</v>
      </c>
      <c r="B18778" s="12">
        <v>152</v>
      </c>
      <c r="C18778" s="436">
        <v>29.199999999999985</v>
      </c>
    </row>
    <row r="18779" spans="1:3" x14ac:dyDescent="0.3">
      <c r="A18779" s="425">
        <v>60420</v>
      </c>
      <c r="B18779" s="12">
        <v>153</v>
      </c>
      <c r="C18779" s="436">
        <v>6.4000000000000012</v>
      </c>
    </row>
    <row r="18780" spans="1:3" x14ac:dyDescent="0.3">
      <c r="A18780" s="425">
        <v>60421</v>
      </c>
      <c r="B18780" s="12">
        <v>154</v>
      </c>
      <c r="C18780" s="436">
        <v>0</v>
      </c>
    </row>
    <row r="18781" spans="1:3" x14ac:dyDescent="0.3">
      <c r="A18781" s="425">
        <v>60422</v>
      </c>
      <c r="B18781" s="12">
        <v>155</v>
      </c>
      <c r="C18781" s="436">
        <v>0.2</v>
      </c>
    </row>
    <row r="18782" spans="1:3" x14ac:dyDescent="0.3">
      <c r="A18782" s="425">
        <v>60423</v>
      </c>
      <c r="B18782" s="12">
        <v>156</v>
      </c>
      <c r="C18782" s="436">
        <v>0</v>
      </c>
    </row>
    <row r="18783" spans="1:3" x14ac:dyDescent="0.3">
      <c r="A18783" s="425">
        <v>60424</v>
      </c>
      <c r="B18783" s="12">
        <v>157</v>
      </c>
      <c r="C18783" s="436">
        <v>18.600000000000001</v>
      </c>
    </row>
    <row r="18784" spans="1:3" x14ac:dyDescent="0.3">
      <c r="A18784" s="425">
        <v>60425</v>
      </c>
      <c r="B18784" s="12">
        <v>158</v>
      </c>
      <c r="C18784" s="436">
        <v>8.9999999999999982</v>
      </c>
    </row>
    <row r="18785" spans="1:3" x14ac:dyDescent="0.3">
      <c r="A18785" s="425">
        <v>60426</v>
      </c>
      <c r="B18785" s="12">
        <v>159</v>
      </c>
      <c r="C18785" s="436">
        <v>59.8</v>
      </c>
    </row>
    <row r="18786" spans="1:3" x14ac:dyDescent="0.3">
      <c r="A18786" s="425">
        <v>60427</v>
      </c>
      <c r="B18786" s="12">
        <v>160</v>
      </c>
      <c r="C18786" s="436">
        <v>6.6000000000000005</v>
      </c>
    </row>
    <row r="18787" spans="1:3" x14ac:dyDescent="0.3">
      <c r="A18787" s="425">
        <v>60428</v>
      </c>
      <c r="B18787" s="12">
        <v>161</v>
      </c>
      <c r="C18787" s="436">
        <v>0</v>
      </c>
    </row>
    <row r="18788" spans="1:3" x14ac:dyDescent="0.3">
      <c r="A18788" s="425">
        <v>60429</v>
      </c>
      <c r="B18788" s="12">
        <v>162</v>
      </c>
      <c r="C18788" s="436">
        <v>7.6000000000000014</v>
      </c>
    </row>
    <row r="18789" spans="1:3" x14ac:dyDescent="0.3">
      <c r="A18789" s="425">
        <v>60430</v>
      </c>
      <c r="B18789" s="12">
        <v>163</v>
      </c>
      <c r="C18789" s="436">
        <v>30.999999999999996</v>
      </c>
    </row>
    <row r="18790" spans="1:3" x14ac:dyDescent="0.3">
      <c r="A18790" s="425">
        <v>60431</v>
      </c>
      <c r="B18790" s="12">
        <v>164</v>
      </c>
      <c r="C18790" s="436">
        <v>23.199999999999996</v>
      </c>
    </row>
    <row r="18791" spans="1:3" x14ac:dyDescent="0.3">
      <c r="A18791" s="425">
        <v>60432</v>
      </c>
      <c r="B18791" s="12">
        <v>165</v>
      </c>
      <c r="C18791" s="436">
        <v>14.399999999999999</v>
      </c>
    </row>
    <row r="18792" spans="1:3" x14ac:dyDescent="0.3">
      <c r="A18792" s="425">
        <v>60433</v>
      </c>
      <c r="B18792" s="12">
        <v>166</v>
      </c>
      <c r="C18792" s="436">
        <v>47.599999999999994</v>
      </c>
    </row>
    <row r="18793" spans="1:3" x14ac:dyDescent="0.3">
      <c r="A18793" s="425">
        <v>60434</v>
      </c>
      <c r="B18793" s="12">
        <v>167</v>
      </c>
      <c r="C18793" s="436">
        <v>9.8000000000000007</v>
      </c>
    </row>
    <row r="18794" spans="1:3" x14ac:dyDescent="0.3">
      <c r="A18794" s="425">
        <v>60435</v>
      </c>
      <c r="B18794" s="12">
        <v>168</v>
      </c>
      <c r="C18794" s="436">
        <v>0</v>
      </c>
    </row>
    <row r="18795" spans="1:3" x14ac:dyDescent="0.3">
      <c r="A18795" s="425">
        <v>60436</v>
      </c>
      <c r="B18795" s="12">
        <v>169</v>
      </c>
      <c r="C18795" s="436">
        <v>0</v>
      </c>
    </row>
    <row r="18796" spans="1:3" x14ac:dyDescent="0.3">
      <c r="A18796" s="425">
        <v>60437</v>
      </c>
      <c r="B18796" s="12">
        <v>170</v>
      </c>
      <c r="C18796" s="436">
        <v>0</v>
      </c>
    </row>
    <row r="18797" spans="1:3" x14ac:dyDescent="0.3">
      <c r="A18797" s="425">
        <v>60438</v>
      </c>
      <c r="B18797" s="12">
        <v>171</v>
      </c>
      <c r="C18797" s="436">
        <v>3.6000000000000005</v>
      </c>
    </row>
    <row r="18798" spans="1:3" x14ac:dyDescent="0.3">
      <c r="A18798" s="425">
        <v>60439</v>
      </c>
      <c r="B18798" s="12">
        <v>172</v>
      </c>
      <c r="C18798" s="436">
        <v>3.4000000000000008</v>
      </c>
    </row>
    <row r="18799" spans="1:3" x14ac:dyDescent="0.3">
      <c r="A18799" s="425">
        <v>60440</v>
      </c>
      <c r="B18799" s="12">
        <v>173</v>
      </c>
      <c r="C18799" s="436">
        <v>0.4</v>
      </c>
    </row>
    <row r="18800" spans="1:3" x14ac:dyDescent="0.3">
      <c r="A18800" s="425">
        <v>60441</v>
      </c>
      <c r="B18800" s="12">
        <v>174</v>
      </c>
      <c r="C18800" s="436">
        <v>0.2</v>
      </c>
    </row>
    <row r="18801" spans="1:3" x14ac:dyDescent="0.3">
      <c r="A18801" s="425">
        <v>60442</v>
      </c>
      <c r="B18801" s="12">
        <v>175</v>
      </c>
      <c r="C18801" s="436">
        <v>0</v>
      </c>
    </row>
    <row r="18802" spans="1:3" x14ac:dyDescent="0.3">
      <c r="A18802" s="425">
        <v>60443</v>
      </c>
      <c r="B18802" s="12">
        <v>176</v>
      </c>
      <c r="C18802" s="436">
        <v>27.999999999999996</v>
      </c>
    </row>
    <row r="18803" spans="1:3" x14ac:dyDescent="0.3">
      <c r="A18803" s="425">
        <v>60444</v>
      </c>
      <c r="B18803" s="12">
        <v>177</v>
      </c>
      <c r="C18803" s="436">
        <v>10.199999999999999</v>
      </c>
    </row>
    <row r="18804" spans="1:3" x14ac:dyDescent="0.3">
      <c r="A18804" s="425">
        <v>60445</v>
      </c>
      <c r="B18804" s="12">
        <v>178</v>
      </c>
      <c r="C18804" s="436">
        <v>11.999999999999996</v>
      </c>
    </row>
    <row r="18805" spans="1:3" x14ac:dyDescent="0.3">
      <c r="A18805" s="425">
        <v>60446</v>
      </c>
      <c r="B18805" s="12">
        <v>179</v>
      </c>
      <c r="C18805" s="436">
        <v>1.7999999999999998</v>
      </c>
    </row>
    <row r="18806" spans="1:3" x14ac:dyDescent="0.3">
      <c r="A18806" s="425">
        <v>60447</v>
      </c>
      <c r="B18806" s="12">
        <v>180</v>
      </c>
      <c r="C18806" s="436">
        <v>2.2000000000000002</v>
      </c>
    </row>
    <row r="18807" spans="1:3" x14ac:dyDescent="0.3">
      <c r="A18807" s="425">
        <v>60448</v>
      </c>
      <c r="B18807" s="12">
        <v>181</v>
      </c>
      <c r="C18807" s="436">
        <v>1.96</v>
      </c>
    </row>
    <row r="18808" spans="1:3" x14ac:dyDescent="0.3">
      <c r="A18808" s="425">
        <v>60449</v>
      </c>
      <c r="B18808" s="12">
        <v>182</v>
      </c>
      <c r="C18808" s="436">
        <v>0</v>
      </c>
    </row>
    <row r="18809" spans="1:3" x14ac:dyDescent="0.3">
      <c r="A18809" s="425">
        <v>60450</v>
      </c>
      <c r="B18809" s="12">
        <v>183</v>
      </c>
      <c r="C18809" s="436">
        <v>9.6</v>
      </c>
    </row>
    <row r="18810" spans="1:3" x14ac:dyDescent="0.3">
      <c r="A18810" s="425">
        <v>60451</v>
      </c>
      <c r="B18810" s="12">
        <v>184</v>
      </c>
      <c r="C18810" s="436">
        <v>1</v>
      </c>
    </row>
    <row r="18811" spans="1:3" x14ac:dyDescent="0.3">
      <c r="A18811" s="425">
        <v>60452</v>
      </c>
      <c r="B18811" s="12">
        <v>185</v>
      </c>
      <c r="C18811" s="436">
        <v>1.5999999999999999</v>
      </c>
    </row>
    <row r="18812" spans="1:3" x14ac:dyDescent="0.3">
      <c r="A18812" s="425">
        <v>60453</v>
      </c>
      <c r="B18812" s="12">
        <v>186</v>
      </c>
      <c r="C18812" s="436">
        <v>0.2</v>
      </c>
    </row>
    <row r="18813" spans="1:3" x14ac:dyDescent="0.3">
      <c r="A18813" s="425">
        <v>60454</v>
      </c>
      <c r="B18813" s="12">
        <v>187</v>
      </c>
      <c r="C18813" s="436">
        <v>0.2</v>
      </c>
    </row>
    <row r="18814" spans="1:3" x14ac:dyDescent="0.3">
      <c r="A18814" s="425">
        <v>60455</v>
      </c>
      <c r="B18814" s="12">
        <v>188</v>
      </c>
      <c r="C18814" s="436">
        <v>1.8000000000000003</v>
      </c>
    </row>
    <row r="18815" spans="1:3" x14ac:dyDescent="0.3">
      <c r="A18815" s="425">
        <v>60456</v>
      </c>
      <c r="B18815" s="12">
        <v>189</v>
      </c>
      <c r="C18815" s="436">
        <v>39.800000000000004</v>
      </c>
    </row>
    <row r="18816" spans="1:3" x14ac:dyDescent="0.3">
      <c r="A18816" s="425">
        <v>60457</v>
      </c>
      <c r="B18816" s="12">
        <v>190</v>
      </c>
      <c r="C18816" s="436">
        <v>0</v>
      </c>
    </row>
    <row r="18817" spans="1:3" x14ac:dyDescent="0.3">
      <c r="A18817" s="425">
        <v>60458</v>
      </c>
      <c r="B18817" s="12">
        <v>191</v>
      </c>
      <c r="C18817" s="436">
        <v>26.199999999999992</v>
      </c>
    </row>
    <row r="18818" spans="1:3" x14ac:dyDescent="0.3">
      <c r="A18818" s="425">
        <v>60459</v>
      </c>
      <c r="B18818" s="12">
        <v>192</v>
      </c>
      <c r="C18818" s="436">
        <v>0</v>
      </c>
    </row>
    <row r="18819" spans="1:3" x14ac:dyDescent="0.3">
      <c r="A18819" s="425">
        <v>60460</v>
      </c>
      <c r="B18819" s="12">
        <v>193</v>
      </c>
      <c r="C18819" s="436">
        <v>0</v>
      </c>
    </row>
    <row r="18820" spans="1:3" x14ac:dyDescent="0.3">
      <c r="A18820" s="425">
        <v>60461</v>
      </c>
      <c r="B18820" s="12">
        <v>194</v>
      </c>
      <c r="C18820" s="436">
        <v>0</v>
      </c>
    </row>
    <row r="18821" spans="1:3" x14ac:dyDescent="0.3">
      <c r="A18821" s="425">
        <v>60462</v>
      </c>
      <c r="B18821" s="12">
        <v>195</v>
      </c>
      <c r="C18821" s="436">
        <v>0</v>
      </c>
    </row>
    <row r="18822" spans="1:3" x14ac:dyDescent="0.3">
      <c r="A18822" s="425">
        <v>60463</v>
      </c>
      <c r="B18822" s="12">
        <v>196</v>
      </c>
      <c r="C18822" s="436">
        <v>4.8</v>
      </c>
    </row>
    <row r="18823" spans="1:3" x14ac:dyDescent="0.3">
      <c r="A18823" s="425">
        <v>60464</v>
      </c>
      <c r="B18823" s="12">
        <v>197</v>
      </c>
      <c r="C18823" s="436">
        <v>6.8000000000000016</v>
      </c>
    </row>
    <row r="18824" spans="1:3" x14ac:dyDescent="0.3">
      <c r="A18824" s="425">
        <v>60465</v>
      </c>
      <c r="B18824" s="12">
        <v>198</v>
      </c>
      <c r="C18824" s="436">
        <v>1.4</v>
      </c>
    </row>
    <row r="18825" spans="1:3" x14ac:dyDescent="0.3">
      <c r="A18825" s="425">
        <v>60466</v>
      </c>
      <c r="B18825" s="12">
        <v>199</v>
      </c>
      <c r="C18825" s="436">
        <v>25.799999999999997</v>
      </c>
    </row>
    <row r="18826" spans="1:3" x14ac:dyDescent="0.3">
      <c r="A18826" s="425">
        <v>60467</v>
      </c>
      <c r="B18826" s="12">
        <v>200</v>
      </c>
      <c r="C18826" s="436">
        <v>4.4000000000000004</v>
      </c>
    </row>
    <row r="18827" spans="1:3" x14ac:dyDescent="0.3">
      <c r="A18827" s="425">
        <v>60468</v>
      </c>
      <c r="B18827" s="12">
        <v>201</v>
      </c>
      <c r="C18827" s="436">
        <v>18.200000000000003</v>
      </c>
    </row>
    <row r="18828" spans="1:3" x14ac:dyDescent="0.3">
      <c r="A18828" s="425">
        <v>60469</v>
      </c>
      <c r="B18828" s="12">
        <v>202</v>
      </c>
      <c r="C18828" s="436">
        <v>27.399999999999991</v>
      </c>
    </row>
    <row r="18829" spans="1:3" x14ac:dyDescent="0.3">
      <c r="A18829" s="425">
        <v>60470</v>
      </c>
      <c r="B18829" s="12">
        <v>203</v>
      </c>
      <c r="C18829" s="436">
        <v>2.8</v>
      </c>
    </row>
    <row r="18830" spans="1:3" x14ac:dyDescent="0.3">
      <c r="A18830" s="425">
        <v>60471</v>
      </c>
      <c r="B18830" s="12">
        <v>204</v>
      </c>
      <c r="C18830" s="436">
        <v>0</v>
      </c>
    </row>
    <row r="18831" spans="1:3" x14ac:dyDescent="0.3">
      <c r="A18831" s="425">
        <v>60472</v>
      </c>
      <c r="B18831" s="12">
        <v>205</v>
      </c>
      <c r="C18831" s="436">
        <v>3.4000000000000008</v>
      </c>
    </row>
    <row r="18832" spans="1:3" x14ac:dyDescent="0.3">
      <c r="A18832" s="425">
        <v>60473</v>
      </c>
      <c r="B18832" s="12">
        <v>206</v>
      </c>
      <c r="C18832" s="436">
        <v>13</v>
      </c>
    </row>
    <row r="18833" spans="1:3" x14ac:dyDescent="0.3">
      <c r="A18833" s="425">
        <v>60474</v>
      </c>
      <c r="B18833" s="12">
        <v>207</v>
      </c>
      <c r="C18833" s="436">
        <v>102.20000000000003</v>
      </c>
    </row>
    <row r="18834" spans="1:3" x14ac:dyDescent="0.3">
      <c r="A18834" s="425">
        <v>60475</v>
      </c>
      <c r="B18834" s="12">
        <v>208</v>
      </c>
      <c r="C18834" s="436">
        <v>1</v>
      </c>
    </row>
    <row r="18835" spans="1:3" x14ac:dyDescent="0.3">
      <c r="A18835" s="425">
        <v>60476</v>
      </c>
      <c r="B18835" s="12">
        <v>209</v>
      </c>
      <c r="C18835" s="436">
        <v>4.2000000000000011</v>
      </c>
    </row>
    <row r="18836" spans="1:3" x14ac:dyDescent="0.3">
      <c r="A18836" s="425">
        <v>60477</v>
      </c>
      <c r="B18836" s="12">
        <v>210</v>
      </c>
      <c r="C18836" s="436">
        <v>11.199999999999998</v>
      </c>
    </row>
    <row r="18837" spans="1:3" x14ac:dyDescent="0.3">
      <c r="A18837" s="425">
        <v>60478</v>
      </c>
      <c r="B18837" s="12">
        <v>211</v>
      </c>
      <c r="C18837" s="436">
        <v>2.4000000000000004</v>
      </c>
    </row>
    <row r="18838" spans="1:3" x14ac:dyDescent="0.3">
      <c r="A18838" s="425">
        <v>60479</v>
      </c>
      <c r="B18838" s="12">
        <v>212</v>
      </c>
      <c r="C18838" s="436">
        <v>2.8</v>
      </c>
    </row>
    <row r="18839" spans="1:3" x14ac:dyDescent="0.3">
      <c r="A18839" s="425">
        <v>60480</v>
      </c>
      <c r="B18839" s="12">
        <v>213</v>
      </c>
      <c r="C18839" s="436">
        <v>0</v>
      </c>
    </row>
    <row r="18840" spans="1:3" x14ac:dyDescent="0.3">
      <c r="A18840" s="425">
        <v>60481</v>
      </c>
      <c r="B18840" s="12">
        <v>214</v>
      </c>
      <c r="C18840" s="436">
        <v>2.8000000000000007</v>
      </c>
    </row>
    <row r="18841" spans="1:3" x14ac:dyDescent="0.3">
      <c r="A18841" s="425">
        <v>60482</v>
      </c>
      <c r="B18841" s="12">
        <v>215</v>
      </c>
      <c r="C18841" s="436">
        <v>0</v>
      </c>
    </row>
    <row r="18842" spans="1:3" x14ac:dyDescent="0.3">
      <c r="A18842" s="425">
        <v>60483</v>
      </c>
      <c r="B18842" s="12">
        <v>216</v>
      </c>
      <c r="C18842" s="436">
        <v>0.8</v>
      </c>
    </row>
    <row r="18843" spans="1:3" x14ac:dyDescent="0.3">
      <c r="A18843" s="425">
        <v>60484</v>
      </c>
      <c r="B18843" s="12">
        <v>217</v>
      </c>
      <c r="C18843" s="436">
        <v>9.6</v>
      </c>
    </row>
    <row r="18844" spans="1:3" x14ac:dyDescent="0.3">
      <c r="A18844" s="425">
        <v>60485</v>
      </c>
      <c r="B18844" s="12">
        <v>218</v>
      </c>
      <c r="C18844" s="436">
        <v>0.4</v>
      </c>
    </row>
    <row r="18845" spans="1:3" x14ac:dyDescent="0.3">
      <c r="A18845" s="425">
        <v>60486</v>
      </c>
      <c r="B18845" s="12">
        <v>219</v>
      </c>
      <c r="C18845" s="436">
        <v>22.799999999999997</v>
      </c>
    </row>
    <row r="18846" spans="1:3" x14ac:dyDescent="0.3">
      <c r="A18846" s="425">
        <v>60487</v>
      </c>
      <c r="B18846" s="12">
        <v>220</v>
      </c>
      <c r="C18846" s="436">
        <v>34.400000000000006</v>
      </c>
    </row>
    <row r="18847" spans="1:3" x14ac:dyDescent="0.3">
      <c r="A18847" s="425">
        <v>60488</v>
      </c>
      <c r="B18847" s="12">
        <v>221</v>
      </c>
      <c r="C18847" s="436">
        <v>9.1999999999999975</v>
      </c>
    </row>
    <row r="18848" spans="1:3" x14ac:dyDescent="0.3">
      <c r="A18848" s="425">
        <v>60489</v>
      </c>
      <c r="B18848" s="12">
        <v>222</v>
      </c>
      <c r="C18848" s="436">
        <v>12</v>
      </c>
    </row>
    <row r="18849" spans="1:3" x14ac:dyDescent="0.3">
      <c r="A18849" s="425">
        <v>60490</v>
      </c>
      <c r="B18849" s="12">
        <v>223</v>
      </c>
      <c r="C18849" s="436">
        <v>30.799999999999997</v>
      </c>
    </row>
    <row r="18850" spans="1:3" x14ac:dyDescent="0.3">
      <c r="A18850" s="425">
        <v>60491</v>
      </c>
      <c r="B18850" s="12">
        <v>224</v>
      </c>
      <c r="C18850" s="436">
        <v>41.200000000000031</v>
      </c>
    </row>
    <row r="18851" spans="1:3" x14ac:dyDescent="0.3">
      <c r="A18851" s="425">
        <v>60492</v>
      </c>
      <c r="B18851" s="12">
        <v>225</v>
      </c>
      <c r="C18851" s="436">
        <v>0</v>
      </c>
    </row>
    <row r="18852" spans="1:3" x14ac:dyDescent="0.3">
      <c r="A18852" s="425">
        <v>60493</v>
      </c>
      <c r="B18852" s="12">
        <v>226</v>
      </c>
      <c r="C18852" s="436">
        <v>0</v>
      </c>
    </row>
    <row r="18853" spans="1:3" x14ac:dyDescent="0.3">
      <c r="A18853" s="425">
        <v>60494</v>
      </c>
      <c r="B18853" s="12">
        <v>227</v>
      </c>
      <c r="C18853" s="436">
        <v>14.6</v>
      </c>
    </row>
    <row r="18854" spans="1:3" x14ac:dyDescent="0.3">
      <c r="A18854" s="425">
        <v>60495</v>
      </c>
      <c r="B18854" s="12">
        <v>228</v>
      </c>
      <c r="C18854" s="436">
        <v>0.60000000000000009</v>
      </c>
    </row>
    <row r="18855" spans="1:3" x14ac:dyDescent="0.3">
      <c r="A18855" s="425">
        <v>60496</v>
      </c>
      <c r="B18855" s="12">
        <v>229</v>
      </c>
      <c r="C18855" s="436">
        <v>0.2</v>
      </c>
    </row>
    <row r="18856" spans="1:3" x14ac:dyDescent="0.3">
      <c r="A18856" s="425">
        <v>60497</v>
      </c>
      <c r="B18856" s="12">
        <v>230</v>
      </c>
      <c r="C18856" s="436">
        <v>1.5999999999999999</v>
      </c>
    </row>
    <row r="18857" spans="1:3" x14ac:dyDescent="0.3">
      <c r="A18857" s="425">
        <v>60498</v>
      </c>
      <c r="B18857" s="12">
        <v>231</v>
      </c>
      <c r="C18857" s="436">
        <v>10.199999999999999</v>
      </c>
    </row>
    <row r="18858" spans="1:3" x14ac:dyDescent="0.3">
      <c r="A18858" s="425">
        <v>60499</v>
      </c>
      <c r="B18858" s="12">
        <v>232</v>
      </c>
      <c r="C18858" s="436">
        <v>0.8</v>
      </c>
    </row>
    <row r="18859" spans="1:3" x14ac:dyDescent="0.3">
      <c r="A18859" s="425">
        <v>60500</v>
      </c>
      <c r="B18859" s="12">
        <v>233</v>
      </c>
      <c r="C18859" s="436">
        <v>0.60000000000000009</v>
      </c>
    </row>
    <row r="18860" spans="1:3" x14ac:dyDescent="0.3">
      <c r="A18860" s="425">
        <v>60501</v>
      </c>
      <c r="B18860" s="12">
        <v>234</v>
      </c>
      <c r="C18860" s="436">
        <v>0</v>
      </c>
    </row>
    <row r="18861" spans="1:3" x14ac:dyDescent="0.3">
      <c r="A18861" s="425">
        <v>60502</v>
      </c>
      <c r="B18861" s="12">
        <v>235</v>
      </c>
      <c r="C18861" s="436">
        <v>3.2</v>
      </c>
    </row>
    <row r="18862" spans="1:3" x14ac:dyDescent="0.3">
      <c r="A18862" s="425">
        <v>60503</v>
      </c>
      <c r="B18862" s="12">
        <v>236</v>
      </c>
      <c r="C18862" s="436">
        <v>0.8</v>
      </c>
    </row>
    <row r="18863" spans="1:3" x14ac:dyDescent="0.3">
      <c r="A18863" s="425">
        <v>60504</v>
      </c>
      <c r="B18863" s="12">
        <v>237</v>
      </c>
      <c r="C18863" s="436">
        <v>0.2</v>
      </c>
    </row>
    <row r="18864" spans="1:3" x14ac:dyDescent="0.3">
      <c r="A18864" s="425">
        <v>60505</v>
      </c>
      <c r="B18864" s="12">
        <v>238</v>
      </c>
      <c r="C18864" s="436">
        <v>4.6000000000000005</v>
      </c>
    </row>
    <row r="18865" spans="1:3" x14ac:dyDescent="0.3">
      <c r="A18865" s="425">
        <v>60506</v>
      </c>
      <c r="B18865" s="12">
        <v>239</v>
      </c>
      <c r="C18865" s="436">
        <v>0.2</v>
      </c>
    </row>
    <row r="18866" spans="1:3" x14ac:dyDescent="0.3">
      <c r="A18866" s="425">
        <v>60507</v>
      </c>
      <c r="B18866" s="12">
        <v>240</v>
      </c>
      <c r="C18866" s="436">
        <v>9.8000000000000007</v>
      </c>
    </row>
    <row r="18867" spans="1:3" x14ac:dyDescent="0.3">
      <c r="A18867" s="425">
        <v>60508</v>
      </c>
      <c r="B18867" s="12">
        <v>241</v>
      </c>
      <c r="C18867" s="436">
        <v>21.399999999999991</v>
      </c>
    </row>
    <row r="18868" spans="1:3" x14ac:dyDescent="0.3">
      <c r="A18868" s="425">
        <v>60509</v>
      </c>
      <c r="B18868" s="12">
        <v>242</v>
      </c>
      <c r="C18868" s="436">
        <v>0.60000000000000009</v>
      </c>
    </row>
    <row r="18869" spans="1:3" x14ac:dyDescent="0.3">
      <c r="A18869" s="425">
        <v>60510</v>
      </c>
      <c r="B18869" s="12">
        <v>243</v>
      </c>
      <c r="C18869" s="436">
        <v>2.4</v>
      </c>
    </row>
    <row r="18870" spans="1:3" x14ac:dyDescent="0.3">
      <c r="A18870" s="425">
        <v>60511</v>
      </c>
      <c r="B18870" s="12">
        <v>244</v>
      </c>
      <c r="C18870" s="436">
        <v>0</v>
      </c>
    </row>
    <row r="18871" spans="1:3" x14ac:dyDescent="0.3">
      <c r="A18871" s="425">
        <v>60512</v>
      </c>
      <c r="B18871" s="12">
        <v>245</v>
      </c>
      <c r="C18871" s="436">
        <v>34.400000000000006</v>
      </c>
    </row>
    <row r="18872" spans="1:3" x14ac:dyDescent="0.3">
      <c r="A18872" s="425">
        <v>60513</v>
      </c>
      <c r="B18872" s="12">
        <v>246</v>
      </c>
      <c r="C18872" s="436">
        <v>0</v>
      </c>
    </row>
    <row r="18873" spans="1:3" x14ac:dyDescent="0.3">
      <c r="A18873" s="425">
        <v>60514</v>
      </c>
      <c r="B18873" s="12">
        <v>247</v>
      </c>
      <c r="C18873" s="436">
        <v>4</v>
      </c>
    </row>
    <row r="18874" spans="1:3" x14ac:dyDescent="0.3">
      <c r="A18874" s="425">
        <v>60515</v>
      </c>
      <c r="B18874" s="12">
        <v>248</v>
      </c>
      <c r="C18874" s="436">
        <v>29.799999999999997</v>
      </c>
    </row>
    <row r="18875" spans="1:3" x14ac:dyDescent="0.3">
      <c r="A18875" s="425">
        <v>60516</v>
      </c>
      <c r="B18875" s="12">
        <v>249</v>
      </c>
      <c r="C18875" s="436">
        <v>8.3999999999999986</v>
      </c>
    </row>
    <row r="18876" spans="1:3" x14ac:dyDescent="0.3">
      <c r="A18876" s="425">
        <v>60517</v>
      </c>
      <c r="B18876" s="12">
        <v>250</v>
      </c>
      <c r="C18876" s="436">
        <v>0</v>
      </c>
    </row>
    <row r="18877" spans="1:3" x14ac:dyDescent="0.3">
      <c r="A18877" s="425">
        <v>60518</v>
      </c>
      <c r="B18877" s="12">
        <v>251</v>
      </c>
      <c r="C18877" s="436">
        <v>0</v>
      </c>
    </row>
    <row r="18878" spans="1:3" x14ac:dyDescent="0.3">
      <c r="A18878" s="425">
        <v>60519</v>
      </c>
      <c r="B18878" s="12">
        <v>252</v>
      </c>
      <c r="C18878" s="436">
        <v>3.6</v>
      </c>
    </row>
    <row r="18879" spans="1:3" x14ac:dyDescent="0.3">
      <c r="A18879" s="425">
        <v>60520</v>
      </c>
      <c r="B18879" s="12">
        <v>253</v>
      </c>
      <c r="C18879" s="436">
        <v>0.2</v>
      </c>
    </row>
    <row r="18880" spans="1:3" x14ac:dyDescent="0.3">
      <c r="A18880" s="425">
        <v>60521</v>
      </c>
      <c r="B18880" s="12">
        <v>254</v>
      </c>
      <c r="C18880" s="436">
        <v>0</v>
      </c>
    </row>
    <row r="18881" spans="1:3" x14ac:dyDescent="0.3">
      <c r="A18881" s="425">
        <v>60522</v>
      </c>
      <c r="B18881" s="12">
        <v>255</v>
      </c>
      <c r="C18881" s="436">
        <v>0</v>
      </c>
    </row>
    <row r="18882" spans="1:3" x14ac:dyDescent="0.3">
      <c r="A18882" s="425">
        <v>60523</v>
      </c>
      <c r="B18882" s="12">
        <v>256</v>
      </c>
      <c r="C18882" s="436">
        <v>0.8</v>
      </c>
    </row>
    <row r="18883" spans="1:3" x14ac:dyDescent="0.3">
      <c r="A18883" s="425">
        <v>60524</v>
      </c>
      <c r="B18883" s="12">
        <v>257</v>
      </c>
      <c r="C18883" s="436">
        <v>23.4</v>
      </c>
    </row>
    <row r="18884" spans="1:3" x14ac:dyDescent="0.3">
      <c r="A18884" s="425">
        <v>60525</v>
      </c>
      <c r="B18884" s="12">
        <v>258</v>
      </c>
      <c r="C18884" s="436">
        <v>0.8</v>
      </c>
    </row>
    <row r="18885" spans="1:3" x14ac:dyDescent="0.3">
      <c r="A18885" s="425">
        <v>60526</v>
      </c>
      <c r="B18885" s="12">
        <v>259</v>
      </c>
      <c r="C18885" s="436">
        <v>0</v>
      </c>
    </row>
    <row r="18886" spans="1:3" x14ac:dyDescent="0.3">
      <c r="A18886" s="425">
        <v>60527</v>
      </c>
      <c r="B18886" s="12">
        <v>260</v>
      </c>
      <c r="C18886" s="436">
        <v>0</v>
      </c>
    </row>
    <row r="18887" spans="1:3" x14ac:dyDescent="0.3">
      <c r="A18887" s="425">
        <v>60528</v>
      </c>
      <c r="B18887" s="12">
        <v>261</v>
      </c>
      <c r="C18887" s="436">
        <v>40.000000000000014</v>
      </c>
    </row>
    <row r="18888" spans="1:3" x14ac:dyDescent="0.3">
      <c r="A18888" s="425">
        <v>60529</v>
      </c>
      <c r="B18888" s="12">
        <v>262</v>
      </c>
      <c r="C18888" s="436">
        <v>22.199999999999996</v>
      </c>
    </row>
    <row r="18889" spans="1:3" x14ac:dyDescent="0.3">
      <c r="A18889" s="425">
        <v>60530</v>
      </c>
      <c r="B18889" s="12">
        <v>263</v>
      </c>
      <c r="C18889" s="436">
        <v>0</v>
      </c>
    </row>
    <row r="18890" spans="1:3" x14ac:dyDescent="0.3">
      <c r="A18890" s="425">
        <v>60531</v>
      </c>
      <c r="B18890" s="12">
        <v>264</v>
      </c>
      <c r="C18890" s="436">
        <v>0</v>
      </c>
    </row>
    <row r="18891" spans="1:3" x14ac:dyDescent="0.3">
      <c r="A18891" s="425">
        <v>60532</v>
      </c>
      <c r="B18891" s="12">
        <v>265</v>
      </c>
      <c r="C18891" s="436">
        <v>0</v>
      </c>
    </row>
    <row r="18892" spans="1:3" x14ac:dyDescent="0.3">
      <c r="A18892" s="425">
        <v>60533</v>
      </c>
      <c r="B18892" s="12">
        <v>266</v>
      </c>
      <c r="C18892" s="436">
        <v>0</v>
      </c>
    </row>
    <row r="18893" spans="1:3" x14ac:dyDescent="0.3">
      <c r="A18893" s="425">
        <v>60534</v>
      </c>
      <c r="B18893" s="12">
        <v>267</v>
      </c>
      <c r="C18893" s="436">
        <v>30.2</v>
      </c>
    </row>
    <row r="18894" spans="1:3" x14ac:dyDescent="0.3">
      <c r="A18894" s="425">
        <v>60535</v>
      </c>
      <c r="B18894" s="12">
        <v>268</v>
      </c>
      <c r="C18894" s="436">
        <v>0.4</v>
      </c>
    </row>
    <row r="18895" spans="1:3" x14ac:dyDescent="0.3">
      <c r="A18895" s="425">
        <v>60536</v>
      </c>
      <c r="B18895" s="12">
        <v>269</v>
      </c>
      <c r="C18895" s="436">
        <v>0</v>
      </c>
    </row>
    <row r="18896" spans="1:3" x14ac:dyDescent="0.3">
      <c r="A18896" s="425">
        <v>60537</v>
      </c>
      <c r="B18896" s="12">
        <v>270</v>
      </c>
      <c r="C18896" s="436">
        <v>0</v>
      </c>
    </row>
    <row r="18897" spans="1:3" x14ac:dyDescent="0.3">
      <c r="A18897" s="425">
        <v>60538</v>
      </c>
      <c r="B18897" s="12">
        <v>271</v>
      </c>
      <c r="C18897" s="436">
        <v>4</v>
      </c>
    </row>
    <row r="18898" spans="1:3" x14ac:dyDescent="0.3">
      <c r="A18898" s="425">
        <v>60539</v>
      </c>
      <c r="B18898" s="12">
        <v>272</v>
      </c>
      <c r="C18898" s="436">
        <v>0.2</v>
      </c>
    </row>
    <row r="18899" spans="1:3" x14ac:dyDescent="0.3">
      <c r="A18899" s="425">
        <v>60540</v>
      </c>
      <c r="B18899" s="12">
        <v>273</v>
      </c>
      <c r="C18899" s="436">
        <v>0.2</v>
      </c>
    </row>
    <row r="18900" spans="1:3" x14ac:dyDescent="0.3">
      <c r="A18900" s="425">
        <v>60541</v>
      </c>
      <c r="B18900" s="12">
        <v>274</v>
      </c>
      <c r="C18900" s="436">
        <v>0.2</v>
      </c>
    </row>
    <row r="18901" spans="1:3" x14ac:dyDescent="0.3">
      <c r="A18901" s="425">
        <v>60542</v>
      </c>
      <c r="B18901" s="12">
        <v>275</v>
      </c>
      <c r="C18901" s="436">
        <v>0</v>
      </c>
    </row>
    <row r="18902" spans="1:3" x14ac:dyDescent="0.3">
      <c r="A18902" s="425">
        <v>60543</v>
      </c>
      <c r="B18902" s="12">
        <v>276</v>
      </c>
      <c r="C18902" s="436">
        <v>0</v>
      </c>
    </row>
    <row r="18903" spans="1:3" x14ac:dyDescent="0.3">
      <c r="A18903" s="425">
        <v>60544</v>
      </c>
      <c r="B18903" s="12">
        <v>277</v>
      </c>
      <c r="C18903" s="436">
        <v>0</v>
      </c>
    </row>
    <row r="18904" spans="1:3" x14ac:dyDescent="0.3">
      <c r="A18904" s="425">
        <v>60545</v>
      </c>
      <c r="B18904" s="12">
        <v>278</v>
      </c>
      <c r="C18904" s="436">
        <v>0</v>
      </c>
    </row>
    <row r="18905" spans="1:3" x14ac:dyDescent="0.3">
      <c r="A18905" s="425">
        <v>60546</v>
      </c>
      <c r="B18905" s="12">
        <v>279</v>
      </c>
      <c r="C18905" s="436">
        <v>0</v>
      </c>
    </row>
    <row r="18906" spans="1:3" x14ac:dyDescent="0.3">
      <c r="A18906" s="425">
        <v>60547</v>
      </c>
      <c r="B18906" s="12">
        <v>280</v>
      </c>
      <c r="C18906" s="436">
        <v>5.782</v>
      </c>
    </row>
    <row r="18907" spans="1:3" x14ac:dyDescent="0.3">
      <c r="A18907" s="425">
        <v>60548</v>
      </c>
      <c r="B18907" s="12">
        <v>281</v>
      </c>
      <c r="C18907" s="436">
        <v>0.19600000000000001</v>
      </c>
    </row>
    <row r="18908" spans="1:3" x14ac:dyDescent="0.3">
      <c r="A18908" s="425">
        <v>60549</v>
      </c>
      <c r="B18908" s="12">
        <v>282</v>
      </c>
      <c r="C18908" s="436">
        <v>0</v>
      </c>
    </row>
    <row r="18909" spans="1:3" x14ac:dyDescent="0.3">
      <c r="A18909" s="425">
        <v>60550</v>
      </c>
      <c r="B18909" s="12">
        <v>283</v>
      </c>
      <c r="C18909" s="436">
        <v>0</v>
      </c>
    </row>
    <row r="18910" spans="1:3" x14ac:dyDescent="0.3">
      <c r="A18910" s="425">
        <v>60551</v>
      </c>
      <c r="B18910" s="12">
        <v>284</v>
      </c>
      <c r="C18910" s="436">
        <v>5.782</v>
      </c>
    </row>
    <row r="18911" spans="1:3" x14ac:dyDescent="0.3">
      <c r="A18911" s="425">
        <v>60552</v>
      </c>
      <c r="B18911" s="12">
        <v>285</v>
      </c>
      <c r="C18911" s="436">
        <v>9.8000000000000004E-2</v>
      </c>
    </row>
    <row r="18912" spans="1:3" x14ac:dyDescent="0.3">
      <c r="A18912" s="425">
        <v>60553</v>
      </c>
      <c r="B18912" s="12">
        <v>286</v>
      </c>
      <c r="C18912" s="436">
        <v>7.8000000000000025</v>
      </c>
    </row>
    <row r="18913" spans="1:3" x14ac:dyDescent="0.3">
      <c r="A18913" s="425">
        <v>60554</v>
      </c>
      <c r="B18913" s="12">
        <v>287</v>
      </c>
      <c r="C18913" s="436">
        <v>0</v>
      </c>
    </row>
    <row r="18914" spans="1:3" x14ac:dyDescent="0.3">
      <c r="A18914" s="425">
        <v>60555</v>
      </c>
      <c r="B18914" s="12">
        <v>288</v>
      </c>
      <c r="C18914" s="436">
        <v>0</v>
      </c>
    </row>
    <row r="18915" spans="1:3" x14ac:dyDescent="0.3">
      <c r="A18915" s="425">
        <v>60556</v>
      </c>
      <c r="B18915" s="12">
        <v>289</v>
      </c>
      <c r="C18915" s="436">
        <v>0</v>
      </c>
    </row>
    <row r="18916" spans="1:3" x14ac:dyDescent="0.3">
      <c r="A18916" s="425">
        <v>60557</v>
      </c>
      <c r="B18916" s="12">
        <v>290</v>
      </c>
      <c r="C18916" s="436">
        <v>0</v>
      </c>
    </row>
    <row r="18917" spans="1:3" x14ac:dyDescent="0.3">
      <c r="A18917" s="425">
        <v>60558</v>
      </c>
      <c r="B18917" s="12">
        <v>291</v>
      </c>
      <c r="C18917" s="436">
        <v>0</v>
      </c>
    </row>
    <row r="18918" spans="1:3" x14ac:dyDescent="0.3">
      <c r="A18918" s="425">
        <v>60559</v>
      </c>
      <c r="B18918" s="12">
        <v>292</v>
      </c>
      <c r="C18918" s="436">
        <v>0.60000000000000009</v>
      </c>
    </row>
    <row r="18919" spans="1:3" x14ac:dyDescent="0.3">
      <c r="A18919" s="425">
        <v>60560</v>
      </c>
      <c r="B18919" s="12">
        <v>293</v>
      </c>
      <c r="C18919" s="436">
        <v>0.2</v>
      </c>
    </row>
    <row r="18920" spans="1:3" x14ac:dyDescent="0.3">
      <c r="A18920" s="425">
        <v>60561</v>
      </c>
      <c r="B18920" s="12">
        <v>294</v>
      </c>
      <c r="C18920" s="436">
        <v>95.06</v>
      </c>
    </row>
    <row r="18921" spans="1:3" x14ac:dyDescent="0.3">
      <c r="A18921" s="425">
        <v>60562</v>
      </c>
      <c r="B18921" s="12">
        <v>295</v>
      </c>
      <c r="C18921" s="436">
        <v>0</v>
      </c>
    </row>
    <row r="18922" spans="1:3" x14ac:dyDescent="0.3">
      <c r="A18922" s="425">
        <v>60563</v>
      </c>
      <c r="B18922" s="12">
        <v>296</v>
      </c>
      <c r="C18922" s="436">
        <v>0</v>
      </c>
    </row>
    <row r="18923" spans="1:3" x14ac:dyDescent="0.3">
      <c r="A18923" s="425">
        <v>60564</v>
      </c>
      <c r="B18923" s="12">
        <v>297</v>
      </c>
      <c r="C18923" s="436">
        <v>0</v>
      </c>
    </row>
    <row r="18924" spans="1:3" x14ac:dyDescent="0.3">
      <c r="A18924" s="425">
        <v>60565</v>
      </c>
      <c r="B18924" s="12">
        <v>298</v>
      </c>
      <c r="C18924" s="436">
        <v>0</v>
      </c>
    </row>
    <row r="18925" spans="1:3" x14ac:dyDescent="0.3">
      <c r="A18925" s="425">
        <v>60566</v>
      </c>
      <c r="B18925" s="12">
        <v>299</v>
      </c>
      <c r="C18925" s="436">
        <v>0</v>
      </c>
    </row>
    <row r="18926" spans="1:3" x14ac:dyDescent="0.3">
      <c r="A18926" s="425">
        <v>60567</v>
      </c>
      <c r="B18926" s="12">
        <v>300</v>
      </c>
      <c r="C18926" s="436">
        <v>0</v>
      </c>
    </row>
    <row r="18927" spans="1:3" x14ac:dyDescent="0.3">
      <c r="A18927" s="425">
        <v>60568</v>
      </c>
      <c r="B18927" s="12">
        <v>301</v>
      </c>
      <c r="C18927" s="436">
        <v>0</v>
      </c>
    </row>
    <row r="18928" spans="1:3" x14ac:dyDescent="0.3">
      <c r="A18928" s="425">
        <v>60569</v>
      </c>
      <c r="B18928" s="12">
        <v>302</v>
      </c>
      <c r="C18928" s="436">
        <v>0</v>
      </c>
    </row>
    <row r="18929" spans="1:3" x14ac:dyDescent="0.3">
      <c r="A18929" s="425">
        <v>60570</v>
      </c>
      <c r="B18929" s="12">
        <v>303</v>
      </c>
      <c r="C18929" s="436">
        <v>0</v>
      </c>
    </row>
    <row r="18930" spans="1:3" x14ac:dyDescent="0.3">
      <c r="A18930" s="425">
        <v>60571</v>
      </c>
      <c r="B18930" s="12">
        <v>304</v>
      </c>
      <c r="C18930" s="436">
        <v>0</v>
      </c>
    </row>
    <row r="18931" spans="1:3" x14ac:dyDescent="0.3">
      <c r="A18931" s="425">
        <v>60572</v>
      </c>
      <c r="B18931" s="12">
        <v>305</v>
      </c>
      <c r="C18931" s="436">
        <v>0</v>
      </c>
    </row>
    <row r="18932" spans="1:3" x14ac:dyDescent="0.3">
      <c r="A18932" s="425">
        <v>60573</v>
      </c>
      <c r="B18932" s="12">
        <v>306</v>
      </c>
      <c r="C18932" s="436">
        <v>0</v>
      </c>
    </row>
    <row r="18933" spans="1:3" x14ac:dyDescent="0.3">
      <c r="A18933" s="425">
        <v>60574</v>
      </c>
      <c r="B18933" s="12">
        <v>307</v>
      </c>
      <c r="C18933" s="436">
        <v>0</v>
      </c>
    </row>
    <row r="18934" spans="1:3" x14ac:dyDescent="0.3">
      <c r="A18934" s="425">
        <v>60575</v>
      </c>
      <c r="B18934" s="12">
        <v>308</v>
      </c>
      <c r="C18934" s="436">
        <v>3.1360000000000001</v>
      </c>
    </row>
    <row r="18935" spans="1:3" x14ac:dyDescent="0.3">
      <c r="A18935" s="425">
        <v>60576</v>
      </c>
      <c r="B18935" s="12">
        <v>309</v>
      </c>
      <c r="C18935" s="436">
        <v>3.43</v>
      </c>
    </row>
    <row r="18936" spans="1:3" x14ac:dyDescent="0.3">
      <c r="A18936" s="425">
        <v>60577</v>
      </c>
      <c r="B18936" s="12">
        <v>310</v>
      </c>
      <c r="C18936" s="436">
        <v>0</v>
      </c>
    </row>
    <row r="18937" spans="1:3" x14ac:dyDescent="0.3">
      <c r="A18937" s="425">
        <v>60578</v>
      </c>
      <c r="B18937" s="12">
        <v>311</v>
      </c>
      <c r="C18937" s="436">
        <v>0</v>
      </c>
    </row>
    <row r="18938" spans="1:3" x14ac:dyDescent="0.3">
      <c r="A18938" s="425">
        <v>60579</v>
      </c>
      <c r="B18938" s="12">
        <v>312</v>
      </c>
      <c r="C18938" s="436">
        <v>0</v>
      </c>
    </row>
    <row r="18939" spans="1:3" x14ac:dyDescent="0.3">
      <c r="A18939" s="425">
        <v>60580</v>
      </c>
      <c r="B18939" s="12">
        <v>313</v>
      </c>
      <c r="C18939" s="436">
        <v>17.149999999999999</v>
      </c>
    </row>
    <row r="18940" spans="1:3" x14ac:dyDescent="0.3">
      <c r="A18940" s="425">
        <v>60581</v>
      </c>
      <c r="B18940" s="12">
        <v>314</v>
      </c>
      <c r="C18940" s="436">
        <v>0</v>
      </c>
    </row>
    <row r="18941" spans="1:3" x14ac:dyDescent="0.3">
      <c r="A18941" s="425">
        <v>60582</v>
      </c>
      <c r="B18941" s="12">
        <v>315</v>
      </c>
      <c r="C18941" s="436">
        <v>0</v>
      </c>
    </row>
    <row r="18942" spans="1:3" x14ac:dyDescent="0.3">
      <c r="A18942" s="425">
        <v>60583</v>
      </c>
      <c r="B18942" s="12">
        <v>316</v>
      </c>
      <c r="C18942" s="436">
        <v>0</v>
      </c>
    </row>
    <row r="18943" spans="1:3" x14ac:dyDescent="0.3">
      <c r="A18943" s="425">
        <v>60584</v>
      </c>
      <c r="B18943" s="12">
        <v>317</v>
      </c>
      <c r="C18943" s="436">
        <v>0</v>
      </c>
    </row>
    <row r="18944" spans="1:3" x14ac:dyDescent="0.3">
      <c r="A18944" s="425">
        <v>60585</v>
      </c>
      <c r="B18944" s="12">
        <v>318</v>
      </c>
      <c r="C18944" s="436">
        <v>2.8420000000000001</v>
      </c>
    </row>
    <row r="18945" spans="1:3" x14ac:dyDescent="0.3">
      <c r="A18945" s="425">
        <v>60586</v>
      </c>
      <c r="B18945" s="12">
        <v>319</v>
      </c>
      <c r="C18945" s="436">
        <v>0</v>
      </c>
    </row>
    <row r="18946" spans="1:3" x14ac:dyDescent="0.3">
      <c r="A18946" s="425">
        <v>60587</v>
      </c>
      <c r="B18946" s="12">
        <v>320</v>
      </c>
      <c r="C18946" s="436">
        <v>4.9000000000000002E-2</v>
      </c>
    </row>
    <row r="18947" spans="1:3" x14ac:dyDescent="0.3">
      <c r="A18947" s="425">
        <v>60588</v>
      </c>
      <c r="B18947" s="12">
        <v>321</v>
      </c>
      <c r="C18947" s="436">
        <v>0</v>
      </c>
    </row>
    <row r="18948" spans="1:3" x14ac:dyDescent="0.3">
      <c r="A18948" s="425">
        <v>60589</v>
      </c>
      <c r="B18948" s="12">
        <v>322</v>
      </c>
      <c r="C18948" s="436">
        <v>44.393999999999998</v>
      </c>
    </row>
    <row r="18949" spans="1:3" x14ac:dyDescent="0.3">
      <c r="A18949" s="425">
        <v>60590</v>
      </c>
      <c r="B18949" s="12">
        <v>323</v>
      </c>
      <c r="C18949" s="436">
        <v>3.92</v>
      </c>
    </row>
    <row r="18950" spans="1:3" x14ac:dyDescent="0.3">
      <c r="A18950" s="425">
        <v>60591</v>
      </c>
      <c r="B18950" s="12">
        <v>324</v>
      </c>
      <c r="C18950" s="436">
        <v>0</v>
      </c>
    </row>
    <row r="18951" spans="1:3" x14ac:dyDescent="0.3">
      <c r="A18951" s="425">
        <v>60592</v>
      </c>
      <c r="B18951" s="12">
        <v>325</v>
      </c>
      <c r="C18951" s="436">
        <v>0</v>
      </c>
    </row>
    <row r="18952" spans="1:3" x14ac:dyDescent="0.3">
      <c r="A18952" s="425">
        <v>60593</v>
      </c>
      <c r="B18952" s="12">
        <v>326</v>
      </c>
      <c r="C18952" s="436">
        <v>0</v>
      </c>
    </row>
    <row r="18953" spans="1:3" x14ac:dyDescent="0.3">
      <c r="A18953" s="425">
        <v>60594</v>
      </c>
      <c r="B18953" s="12">
        <v>327</v>
      </c>
      <c r="C18953" s="436">
        <v>6.0759999999999996</v>
      </c>
    </row>
    <row r="18954" spans="1:3" x14ac:dyDescent="0.3">
      <c r="A18954" s="425">
        <v>60595</v>
      </c>
      <c r="B18954" s="12">
        <v>328</v>
      </c>
      <c r="C18954" s="436">
        <v>0.2</v>
      </c>
    </row>
    <row r="18955" spans="1:3" x14ac:dyDescent="0.3">
      <c r="A18955" s="425">
        <v>60596</v>
      </c>
      <c r="B18955" s="12">
        <v>329</v>
      </c>
      <c r="C18955" s="436">
        <v>0</v>
      </c>
    </row>
    <row r="18956" spans="1:3" x14ac:dyDescent="0.3">
      <c r="A18956" s="425">
        <v>60597</v>
      </c>
      <c r="B18956" s="12">
        <v>330</v>
      </c>
      <c r="C18956" s="436">
        <v>21.399999999999984</v>
      </c>
    </row>
    <row r="18957" spans="1:3" x14ac:dyDescent="0.3">
      <c r="A18957" s="425">
        <v>60598</v>
      </c>
      <c r="B18957" s="12">
        <v>331</v>
      </c>
      <c r="C18957" s="436">
        <v>0.4</v>
      </c>
    </row>
    <row r="18958" spans="1:3" x14ac:dyDescent="0.3">
      <c r="A18958" s="425">
        <v>60599</v>
      </c>
      <c r="B18958" s="12">
        <v>332</v>
      </c>
      <c r="C18958" s="436">
        <v>0.2</v>
      </c>
    </row>
    <row r="18959" spans="1:3" x14ac:dyDescent="0.3">
      <c r="A18959" s="425">
        <v>60600</v>
      </c>
      <c r="B18959" s="12">
        <v>333</v>
      </c>
      <c r="C18959" s="436">
        <v>10.600000000000001</v>
      </c>
    </row>
    <row r="18960" spans="1:3" x14ac:dyDescent="0.3">
      <c r="A18960" s="425">
        <v>60601</v>
      </c>
      <c r="B18960" s="12">
        <v>334</v>
      </c>
      <c r="C18960" s="436">
        <v>1.7999999999999998</v>
      </c>
    </row>
    <row r="18961" spans="1:3" x14ac:dyDescent="0.3">
      <c r="A18961" s="425">
        <v>60602</v>
      </c>
      <c r="B18961" s="12">
        <v>335</v>
      </c>
      <c r="C18961" s="436">
        <v>2.8000000000000007</v>
      </c>
    </row>
    <row r="18962" spans="1:3" x14ac:dyDescent="0.3">
      <c r="A18962" s="425">
        <v>60603</v>
      </c>
      <c r="B18962" s="12">
        <v>336</v>
      </c>
      <c r="C18962" s="436">
        <v>1</v>
      </c>
    </row>
    <row r="18963" spans="1:3" x14ac:dyDescent="0.3">
      <c r="A18963" s="425">
        <v>60604</v>
      </c>
      <c r="B18963" s="12">
        <v>337</v>
      </c>
      <c r="C18963" s="436">
        <v>4.6000000000000014</v>
      </c>
    </row>
    <row r="18964" spans="1:3" x14ac:dyDescent="0.3">
      <c r="A18964" s="425">
        <v>60605</v>
      </c>
      <c r="B18964" s="12">
        <v>338</v>
      </c>
      <c r="C18964" s="436">
        <v>1.5999999999999999</v>
      </c>
    </row>
    <row r="18965" spans="1:3" x14ac:dyDescent="0.3">
      <c r="A18965" s="425">
        <v>60606</v>
      </c>
      <c r="B18965" s="12">
        <v>339</v>
      </c>
      <c r="C18965" s="436">
        <v>0</v>
      </c>
    </row>
    <row r="18966" spans="1:3" x14ac:dyDescent="0.3">
      <c r="A18966" s="425">
        <v>60607</v>
      </c>
      <c r="B18966" s="12">
        <v>340</v>
      </c>
      <c r="C18966" s="436">
        <v>0</v>
      </c>
    </row>
    <row r="18967" spans="1:3" x14ac:dyDescent="0.3">
      <c r="A18967" s="425">
        <v>60608</v>
      </c>
      <c r="B18967" s="12">
        <v>341</v>
      </c>
      <c r="C18967" s="436">
        <v>8.5999999999999979</v>
      </c>
    </row>
    <row r="18968" spans="1:3" x14ac:dyDescent="0.3">
      <c r="A18968" s="425">
        <v>60609</v>
      </c>
      <c r="B18968" s="12">
        <v>342</v>
      </c>
      <c r="C18968" s="436">
        <v>0</v>
      </c>
    </row>
    <row r="18969" spans="1:3" x14ac:dyDescent="0.3">
      <c r="A18969" s="425">
        <v>60610</v>
      </c>
      <c r="B18969" s="12">
        <v>343</v>
      </c>
      <c r="C18969" s="436">
        <v>2.8</v>
      </c>
    </row>
    <row r="18970" spans="1:3" x14ac:dyDescent="0.3">
      <c r="A18970" s="425">
        <v>60611</v>
      </c>
      <c r="B18970" s="12">
        <v>344</v>
      </c>
      <c r="C18970" s="436">
        <v>0</v>
      </c>
    </row>
    <row r="18971" spans="1:3" x14ac:dyDescent="0.3">
      <c r="A18971" s="425">
        <v>60612</v>
      </c>
      <c r="B18971" s="12">
        <v>345</v>
      </c>
      <c r="C18971" s="436">
        <v>18.79999999999999</v>
      </c>
    </row>
    <row r="18972" spans="1:3" x14ac:dyDescent="0.3">
      <c r="A18972" s="425">
        <v>60613</v>
      </c>
      <c r="B18972" s="12">
        <v>346</v>
      </c>
      <c r="C18972" s="436">
        <v>19.399999999999995</v>
      </c>
    </row>
    <row r="18973" spans="1:3" x14ac:dyDescent="0.3">
      <c r="A18973" s="425">
        <v>60614</v>
      </c>
      <c r="B18973" s="12">
        <v>347</v>
      </c>
      <c r="C18973" s="436">
        <v>0.4</v>
      </c>
    </row>
    <row r="18974" spans="1:3" x14ac:dyDescent="0.3">
      <c r="A18974" s="425">
        <v>60615</v>
      </c>
      <c r="B18974" s="12">
        <v>348</v>
      </c>
      <c r="C18974" s="436">
        <v>0</v>
      </c>
    </row>
    <row r="18975" spans="1:3" x14ac:dyDescent="0.3">
      <c r="A18975" s="425">
        <v>60616</v>
      </c>
      <c r="B18975" s="12">
        <v>349</v>
      </c>
      <c r="C18975" s="436">
        <v>0.8</v>
      </c>
    </row>
    <row r="18976" spans="1:3" x14ac:dyDescent="0.3">
      <c r="A18976" s="425">
        <v>60617</v>
      </c>
      <c r="B18976" s="12">
        <v>350</v>
      </c>
      <c r="C18976" s="436">
        <v>9.9999999999999964</v>
      </c>
    </row>
    <row r="18977" spans="1:3" x14ac:dyDescent="0.3">
      <c r="A18977" s="425">
        <v>60618</v>
      </c>
      <c r="B18977" s="12">
        <v>351</v>
      </c>
      <c r="C18977" s="436">
        <v>0.4</v>
      </c>
    </row>
    <row r="18978" spans="1:3" x14ac:dyDescent="0.3">
      <c r="A18978" s="425">
        <v>60619</v>
      </c>
      <c r="B18978" s="12">
        <v>352</v>
      </c>
      <c r="C18978" s="436">
        <v>0.60000000000000009</v>
      </c>
    </row>
    <row r="18979" spans="1:3" x14ac:dyDescent="0.3">
      <c r="A18979" s="425">
        <v>60620</v>
      </c>
      <c r="B18979" s="12">
        <v>353</v>
      </c>
      <c r="C18979" s="436">
        <v>5.2000000000000011</v>
      </c>
    </row>
    <row r="18980" spans="1:3" x14ac:dyDescent="0.3">
      <c r="A18980" s="425">
        <v>60621</v>
      </c>
      <c r="B18980" s="12">
        <v>354</v>
      </c>
      <c r="C18980" s="436">
        <v>0</v>
      </c>
    </row>
    <row r="18981" spans="1:3" x14ac:dyDescent="0.3">
      <c r="A18981" s="425">
        <v>60622</v>
      </c>
      <c r="B18981" s="12">
        <v>355</v>
      </c>
      <c r="C18981" s="436">
        <v>17.599999999999998</v>
      </c>
    </row>
    <row r="18982" spans="1:3" x14ac:dyDescent="0.3">
      <c r="A18982" s="425">
        <v>60623</v>
      </c>
      <c r="B18982" s="12">
        <v>356</v>
      </c>
      <c r="C18982" s="436">
        <v>6.0000000000000009</v>
      </c>
    </row>
    <row r="18983" spans="1:3" x14ac:dyDescent="0.3">
      <c r="A18983" s="425">
        <v>60624</v>
      </c>
      <c r="B18983" s="12">
        <v>357</v>
      </c>
      <c r="C18983" s="436">
        <v>0.2</v>
      </c>
    </row>
    <row r="18984" spans="1:3" x14ac:dyDescent="0.3">
      <c r="A18984" s="425">
        <v>60625</v>
      </c>
      <c r="B18984" s="12">
        <v>358</v>
      </c>
      <c r="C18984" s="436">
        <v>15.999999999999995</v>
      </c>
    </row>
    <row r="18985" spans="1:3" x14ac:dyDescent="0.3">
      <c r="A18985" s="425">
        <v>60626</v>
      </c>
      <c r="B18985" s="12">
        <v>359</v>
      </c>
      <c r="C18985" s="436">
        <v>1</v>
      </c>
    </row>
    <row r="18986" spans="1:3" x14ac:dyDescent="0.3">
      <c r="A18986" s="425">
        <v>60627</v>
      </c>
      <c r="B18986" s="12">
        <v>360</v>
      </c>
      <c r="C18986" s="436">
        <v>21.599999999999994</v>
      </c>
    </row>
    <row r="18987" spans="1:3" x14ac:dyDescent="0.3">
      <c r="A18987" s="425">
        <v>60628</v>
      </c>
      <c r="B18987" s="12">
        <v>361</v>
      </c>
      <c r="C18987" s="436">
        <v>0.2</v>
      </c>
    </row>
    <row r="18988" spans="1:3" x14ac:dyDescent="0.3">
      <c r="A18988" s="425">
        <v>60629</v>
      </c>
      <c r="B18988" s="12">
        <v>362</v>
      </c>
      <c r="C18988" s="436">
        <v>9</v>
      </c>
    </row>
    <row r="18989" spans="1:3" x14ac:dyDescent="0.3">
      <c r="A18989" s="425">
        <v>60630</v>
      </c>
      <c r="B18989" s="12">
        <v>363</v>
      </c>
      <c r="C18989" s="436">
        <v>0</v>
      </c>
    </row>
    <row r="18990" spans="1:3" x14ac:dyDescent="0.3">
      <c r="A18990" s="425">
        <v>60631</v>
      </c>
      <c r="B18990" s="12">
        <v>364</v>
      </c>
      <c r="C18990" s="436">
        <v>0</v>
      </c>
    </row>
    <row r="18991" spans="1:3" x14ac:dyDescent="0.3">
      <c r="A18991" s="425">
        <v>60632</v>
      </c>
      <c r="B18991" s="12">
        <v>365</v>
      </c>
      <c r="C18991" s="436">
        <v>0</v>
      </c>
    </row>
    <row r="18992" spans="1:3" x14ac:dyDescent="0.3">
      <c r="A18992" s="425">
        <v>60633</v>
      </c>
      <c r="B18992" s="12">
        <v>1</v>
      </c>
      <c r="C18992" s="436">
        <v>2</v>
      </c>
    </row>
    <row r="18993" spans="1:3" x14ac:dyDescent="0.3">
      <c r="A18993" s="425">
        <v>60634</v>
      </c>
      <c r="B18993" s="12">
        <v>2</v>
      </c>
      <c r="C18993" s="436">
        <v>5.0000000000000018</v>
      </c>
    </row>
    <row r="18994" spans="1:3" x14ac:dyDescent="0.3">
      <c r="A18994" s="425">
        <v>60635</v>
      </c>
      <c r="B18994" s="12">
        <v>3</v>
      </c>
      <c r="C18994" s="436">
        <v>5.8000000000000025</v>
      </c>
    </row>
    <row r="18995" spans="1:3" x14ac:dyDescent="0.3">
      <c r="A18995" s="425">
        <v>60636</v>
      </c>
      <c r="B18995" s="12">
        <v>4</v>
      </c>
      <c r="C18995" s="436">
        <v>3.0000000000000009</v>
      </c>
    </row>
    <row r="18996" spans="1:3" x14ac:dyDescent="0.3">
      <c r="A18996" s="425">
        <v>60637</v>
      </c>
      <c r="B18996" s="12">
        <v>5</v>
      </c>
      <c r="C18996" s="436">
        <v>7.6000000000000032</v>
      </c>
    </row>
    <row r="18997" spans="1:3" x14ac:dyDescent="0.3">
      <c r="A18997" s="425">
        <v>60638</v>
      </c>
      <c r="B18997" s="12">
        <v>6</v>
      </c>
      <c r="C18997" s="436">
        <v>0.2</v>
      </c>
    </row>
    <row r="18998" spans="1:3" x14ac:dyDescent="0.3">
      <c r="A18998" s="425">
        <v>60639</v>
      </c>
      <c r="B18998" s="12">
        <v>7</v>
      </c>
      <c r="C18998" s="436">
        <v>0</v>
      </c>
    </row>
    <row r="18999" spans="1:3" x14ac:dyDescent="0.3">
      <c r="A18999" s="425">
        <v>60640</v>
      </c>
      <c r="B18999" s="12">
        <v>8</v>
      </c>
      <c r="C18999" s="436">
        <v>18.8</v>
      </c>
    </row>
    <row r="19000" spans="1:3" x14ac:dyDescent="0.3">
      <c r="A19000" s="425">
        <v>60641</v>
      </c>
      <c r="B19000" s="12">
        <v>9</v>
      </c>
      <c r="C19000" s="436">
        <v>11.999999999999996</v>
      </c>
    </row>
    <row r="19001" spans="1:3" x14ac:dyDescent="0.3">
      <c r="A19001" s="425">
        <v>60642</v>
      </c>
      <c r="B19001" s="12">
        <v>10</v>
      </c>
      <c r="C19001" s="436">
        <v>0.4</v>
      </c>
    </row>
    <row r="19002" spans="1:3" x14ac:dyDescent="0.3">
      <c r="A19002" s="425">
        <v>60643</v>
      </c>
      <c r="B19002" s="12">
        <v>11</v>
      </c>
      <c r="C19002" s="436">
        <v>0.2</v>
      </c>
    </row>
    <row r="19003" spans="1:3" x14ac:dyDescent="0.3">
      <c r="A19003" s="425">
        <v>60644</v>
      </c>
      <c r="B19003" s="12">
        <v>12</v>
      </c>
      <c r="C19003" s="436">
        <v>0</v>
      </c>
    </row>
    <row r="19004" spans="1:3" x14ac:dyDescent="0.3">
      <c r="A19004" s="425">
        <v>60645</v>
      </c>
      <c r="B19004" s="12">
        <v>13</v>
      </c>
      <c r="C19004" s="436">
        <v>0.2</v>
      </c>
    </row>
    <row r="19005" spans="1:3" x14ac:dyDescent="0.3">
      <c r="A19005" s="425">
        <v>60646</v>
      </c>
      <c r="B19005" s="12">
        <v>14</v>
      </c>
      <c r="C19005" s="436">
        <v>22.599999999999987</v>
      </c>
    </row>
    <row r="19006" spans="1:3" x14ac:dyDescent="0.3">
      <c r="A19006" s="425">
        <v>60647</v>
      </c>
      <c r="B19006" s="12">
        <v>15</v>
      </c>
      <c r="C19006" s="436">
        <v>0.2</v>
      </c>
    </row>
    <row r="19007" spans="1:3" x14ac:dyDescent="0.3">
      <c r="A19007" s="425">
        <v>60648</v>
      </c>
      <c r="B19007" s="12">
        <v>16</v>
      </c>
      <c r="C19007" s="436">
        <v>17.999999999999989</v>
      </c>
    </row>
    <row r="19008" spans="1:3" x14ac:dyDescent="0.3">
      <c r="A19008" s="425">
        <v>60649</v>
      </c>
      <c r="B19008" s="12">
        <v>17</v>
      </c>
      <c r="C19008" s="436">
        <v>0.2</v>
      </c>
    </row>
    <row r="19009" spans="1:3" x14ac:dyDescent="0.3">
      <c r="A19009" s="425">
        <v>60650</v>
      </c>
      <c r="B19009" s="12">
        <v>18</v>
      </c>
      <c r="C19009" s="436">
        <v>0.2</v>
      </c>
    </row>
    <row r="19010" spans="1:3" x14ac:dyDescent="0.3">
      <c r="A19010" s="425">
        <v>60651</v>
      </c>
      <c r="B19010" s="12">
        <v>19</v>
      </c>
      <c r="C19010" s="436">
        <v>5.2000000000000011</v>
      </c>
    </row>
    <row r="19011" spans="1:3" x14ac:dyDescent="0.3">
      <c r="A19011" s="425">
        <v>60652</v>
      </c>
      <c r="B19011" s="12">
        <v>20</v>
      </c>
      <c r="C19011" s="436">
        <v>0.2</v>
      </c>
    </row>
    <row r="19012" spans="1:3" x14ac:dyDescent="0.3">
      <c r="A19012" s="425">
        <v>60653</v>
      </c>
      <c r="B19012" s="12">
        <v>21</v>
      </c>
      <c r="C19012" s="436">
        <v>1.4</v>
      </c>
    </row>
    <row r="19013" spans="1:3" x14ac:dyDescent="0.3">
      <c r="A19013" s="425">
        <v>60654</v>
      </c>
      <c r="B19013" s="12">
        <v>22</v>
      </c>
      <c r="C19013" s="436">
        <v>4.4000000000000004</v>
      </c>
    </row>
    <row r="19014" spans="1:3" x14ac:dyDescent="0.3">
      <c r="A19014" s="425">
        <v>60655</v>
      </c>
      <c r="B19014" s="12">
        <v>23</v>
      </c>
      <c r="C19014" s="436">
        <v>0</v>
      </c>
    </row>
    <row r="19015" spans="1:3" x14ac:dyDescent="0.3">
      <c r="A19015" s="425">
        <v>60656</v>
      </c>
      <c r="B19015" s="12">
        <v>24</v>
      </c>
      <c r="C19015" s="436">
        <v>0</v>
      </c>
    </row>
    <row r="19016" spans="1:3" x14ac:dyDescent="0.3">
      <c r="A19016" s="425">
        <v>60657</v>
      </c>
      <c r="B19016" s="12">
        <v>25</v>
      </c>
      <c r="C19016" s="436">
        <v>0</v>
      </c>
    </row>
    <row r="19017" spans="1:3" x14ac:dyDescent="0.3">
      <c r="A19017" s="425">
        <v>60658</v>
      </c>
      <c r="B19017" s="12">
        <v>26</v>
      </c>
      <c r="C19017" s="436">
        <v>0</v>
      </c>
    </row>
    <row r="19018" spans="1:3" x14ac:dyDescent="0.3">
      <c r="A19018" s="425">
        <v>60659</v>
      </c>
      <c r="B19018" s="12">
        <v>27</v>
      </c>
      <c r="C19018" s="436">
        <v>0</v>
      </c>
    </row>
    <row r="19019" spans="1:3" x14ac:dyDescent="0.3">
      <c r="A19019" s="425">
        <v>60660</v>
      </c>
      <c r="B19019" s="12">
        <v>28</v>
      </c>
      <c r="C19019" s="436">
        <v>12</v>
      </c>
    </row>
    <row r="19020" spans="1:3" x14ac:dyDescent="0.3">
      <c r="A19020" s="425">
        <v>60661</v>
      </c>
      <c r="B19020" s="12">
        <v>29</v>
      </c>
      <c r="C19020" s="436">
        <v>24.599999999999994</v>
      </c>
    </row>
    <row r="19021" spans="1:3" x14ac:dyDescent="0.3">
      <c r="A19021" s="425">
        <v>60662</v>
      </c>
      <c r="B19021" s="12">
        <v>30</v>
      </c>
      <c r="C19021" s="436">
        <v>0.2</v>
      </c>
    </row>
    <row r="19022" spans="1:3" x14ac:dyDescent="0.3">
      <c r="A19022" s="425">
        <v>60663</v>
      </c>
      <c r="B19022" s="12">
        <v>31</v>
      </c>
      <c r="C19022" s="436">
        <v>4.6000000000000005</v>
      </c>
    </row>
    <row r="19023" spans="1:3" x14ac:dyDescent="0.3">
      <c r="A19023" s="425">
        <v>60664</v>
      </c>
      <c r="B19023" s="12">
        <v>32</v>
      </c>
      <c r="C19023" s="436">
        <v>1</v>
      </c>
    </row>
    <row r="19024" spans="1:3" x14ac:dyDescent="0.3">
      <c r="A19024" s="425">
        <v>60665</v>
      </c>
      <c r="B19024" s="12">
        <v>33</v>
      </c>
      <c r="C19024" s="436">
        <v>1.7999999999999998</v>
      </c>
    </row>
    <row r="19025" spans="1:3" x14ac:dyDescent="0.3">
      <c r="A19025" s="425">
        <v>60666</v>
      </c>
      <c r="B19025" s="12">
        <v>34</v>
      </c>
      <c r="C19025" s="436">
        <v>13.6</v>
      </c>
    </row>
    <row r="19026" spans="1:3" x14ac:dyDescent="0.3">
      <c r="A19026" s="425">
        <v>60667</v>
      </c>
      <c r="B19026" s="12">
        <v>35</v>
      </c>
      <c r="C19026" s="436">
        <v>9</v>
      </c>
    </row>
    <row r="19027" spans="1:3" x14ac:dyDescent="0.3">
      <c r="A19027" s="425">
        <v>60668</v>
      </c>
      <c r="B19027" s="12">
        <v>36</v>
      </c>
      <c r="C19027" s="436">
        <v>13.199999999999989</v>
      </c>
    </row>
    <row r="19028" spans="1:3" x14ac:dyDescent="0.3">
      <c r="A19028" s="425">
        <v>60669</v>
      </c>
      <c r="B19028" s="12">
        <v>37</v>
      </c>
      <c r="C19028" s="436">
        <v>0.2</v>
      </c>
    </row>
    <row r="19029" spans="1:3" x14ac:dyDescent="0.3">
      <c r="A19029" s="425">
        <v>60670</v>
      </c>
      <c r="B19029" s="12">
        <v>38</v>
      </c>
      <c r="C19029" s="436">
        <v>29.8</v>
      </c>
    </row>
    <row r="19030" spans="1:3" x14ac:dyDescent="0.3">
      <c r="A19030" s="425">
        <v>60671</v>
      </c>
      <c r="B19030" s="12">
        <v>39</v>
      </c>
      <c r="C19030" s="436">
        <v>1.2</v>
      </c>
    </row>
    <row r="19031" spans="1:3" x14ac:dyDescent="0.3">
      <c r="A19031" s="425">
        <v>60672</v>
      </c>
      <c r="B19031" s="12">
        <v>40</v>
      </c>
      <c r="C19031" s="436">
        <v>11.599999999999994</v>
      </c>
    </row>
    <row r="19032" spans="1:3" x14ac:dyDescent="0.3">
      <c r="A19032" s="425">
        <v>60673</v>
      </c>
      <c r="B19032" s="12">
        <v>41</v>
      </c>
      <c r="C19032" s="436">
        <v>3.8000000000000007</v>
      </c>
    </row>
    <row r="19033" spans="1:3" x14ac:dyDescent="0.3">
      <c r="A19033" s="425">
        <v>60674</v>
      </c>
      <c r="B19033" s="12">
        <v>42</v>
      </c>
      <c r="C19033" s="436">
        <v>0.4</v>
      </c>
    </row>
    <row r="19034" spans="1:3" x14ac:dyDescent="0.3">
      <c r="A19034" s="425">
        <v>60675</v>
      </c>
      <c r="B19034" s="12">
        <v>43</v>
      </c>
      <c r="C19034" s="436">
        <v>0.4</v>
      </c>
    </row>
    <row r="19035" spans="1:3" x14ac:dyDescent="0.3">
      <c r="A19035" s="425">
        <v>60676</v>
      </c>
      <c r="B19035" s="12">
        <v>44</v>
      </c>
      <c r="C19035" s="436">
        <v>35.40000000000002</v>
      </c>
    </row>
    <row r="19036" spans="1:3" x14ac:dyDescent="0.3">
      <c r="A19036" s="425">
        <v>60677</v>
      </c>
      <c r="B19036" s="12">
        <v>45</v>
      </c>
      <c r="C19036" s="436">
        <v>1</v>
      </c>
    </row>
    <row r="19037" spans="1:3" x14ac:dyDescent="0.3">
      <c r="A19037" s="425">
        <v>60678</v>
      </c>
      <c r="B19037" s="12">
        <v>46</v>
      </c>
      <c r="C19037" s="436">
        <v>7.8000000000000016</v>
      </c>
    </row>
    <row r="19038" spans="1:3" x14ac:dyDescent="0.3">
      <c r="A19038" s="425">
        <v>60679</v>
      </c>
      <c r="B19038" s="12">
        <v>47</v>
      </c>
      <c r="C19038" s="436">
        <v>4.6000000000000014</v>
      </c>
    </row>
    <row r="19039" spans="1:3" x14ac:dyDescent="0.3">
      <c r="A19039" s="425">
        <v>60680</v>
      </c>
      <c r="B19039" s="12">
        <v>48</v>
      </c>
      <c r="C19039" s="436">
        <v>0</v>
      </c>
    </row>
    <row r="19040" spans="1:3" x14ac:dyDescent="0.3">
      <c r="A19040" s="425">
        <v>60681</v>
      </c>
      <c r="B19040" s="12">
        <v>49</v>
      </c>
      <c r="C19040" s="436">
        <v>0.2</v>
      </c>
    </row>
    <row r="19041" spans="1:3" x14ac:dyDescent="0.3">
      <c r="A19041" s="425">
        <v>60682</v>
      </c>
      <c r="B19041" s="12">
        <v>50</v>
      </c>
      <c r="C19041" s="436">
        <v>0.2</v>
      </c>
    </row>
    <row r="19042" spans="1:3" x14ac:dyDescent="0.3">
      <c r="A19042" s="425">
        <v>60683</v>
      </c>
      <c r="B19042" s="12">
        <v>51</v>
      </c>
      <c r="C19042" s="436">
        <v>64.400000000000034</v>
      </c>
    </row>
    <row r="19043" spans="1:3" x14ac:dyDescent="0.3">
      <c r="A19043" s="425">
        <v>60684</v>
      </c>
      <c r="B19043" s="12">
        <v>52</v>
      </c>
      <c r="C19043" s="436">
        <v>0.2</v>
      </c>
    </row>
    <row r="19044" spans="1:3" x14ac:dyDescent="0.3">
      <c r="A19044" s="425">
        <v>60685</v>
      </c>
      <c r="B19044" s="12">
        <v>53</v>
      </c>
      <c r="C19044" s="436">
        <v>0</v>
      </c>
    </row>
    <row r="19045" spans="1:3" x14ac:dyDescent="0.3">
      <c r="A19045" s="425">
        <v>60686</v>
      </c>
      <c r="B19045" s="12">
        <v>54</v>
      </c>
      <c r="C19045" s="436">
        <v>0</v>
      </c>
    </row>
    <row r="19046" spans="1:3" x14ac:dyDescent="0.3">
      <c r="A19046" s="425">
        <v>60687</v>
      </c>
      <c r="B19046" s="12">
        <v>55</v>
      </c>
      <c r="C19046" s="436">
        <v>0</v>
      </c>
    </row>
    <row r="19047" spans="1:3" x14ac:dyDescent="0.3">
      <c r="A19047" s="425">
        <v>60688</v>
      </c>
      <c r="B19047" s="12">
        <v>56</v>
      </c>
      <c r="C19047" s="436">
        <v>0</v>
      </c>
    </row>
    <row r="19048" spans="1:3" x14ac:dyDescent="0.3">
      <c r="A19048" s="425">
        <v>60689</v>
      </c>
      <c r="B19048" s="12">
        <v>57</v>
      </c>
      <c r="C19048" s="436">
        <v>0</v>
      </c>
    </row>
    <row r="19049" spans="1:3" x14ac:dyDescent="0.3">
      <c r="A19049" s="425">
        <v>60690</v>
      </c>
      <c r="B19049" s="12">
        <v>58</v>
      </c>
      <c r="C19049" s="436">
        <v>0</v>
      </c>
    </row>
    <row r="19050" spans="1:3" x14ac:dyDescent="0.3">
      <c r="A19050" s="425">
        <v>60691</v>
      </c>
      <c r="B19050" s="12">
        <v>59</v>
      </c>
      <c r="C19050" s="436">
        <v>0</v>
      </c>
    </row>
    <row r="19051" spans="1:3" x14ac:dyDescent="0.3">
      <c r="A19051" s="425">
        <v>60692</v>
      </c>
      <c r="B19051" s="12">
        <v>60</v>
      </c>
      <c r="C19051" s="436">
        <v>17.2</v>
      </c>
    </row>
    <row r="19052" spans="1:3" x14ac:dyDescent="0.3">
      <c r="A19052" s="425">
        <v>60693</v>
      </c>
      <c r="B19052" s="12">
        <v>61</v>
      </c>
      <c r="C19052" s="436">
        <v>15.875999999999999</v>
      </c>
    </row>
    <row r="19053" spans="1:3" x14ac:dyDescent="0.3">
      <c r="A19053" s="425">
        <v>60694</v>
      </c>
      <c r="B19053" s="12">
        <v>62</v>
      </c>
      <c r="C19053" s="436">
        <v>60.564</v>
      </c>
    </row>
    <row r="19054" spans="1:3" x14ac:dyDescent="0.3">
      <c r="A19054" s="425">
        <v>60695</v>
      </c>
      <c r="B19054" s="12">
        <v>63</v>
      </c>
      <c r="C19054" s="436">
        <v>14.504</v>
      </c>
    </row>
    <row r="19055" spans="1:3" x14ac:dyDescent="0.3">
      <c r="A19055" s="425">
        <v>60696</v>
      </c>
      <c r="B19055" s="12">
        <v>64</v>
      </c>
      <c r="C19055" s="436">
        <v>0.49</v>
      </c>
    </row>
    <row r="19056" spans="1:3" x14ac:dyDescent="0.3">
      <c r="A19056" s="425">
        <v>60697</v>
      </c>
      <c r="B19056" s="12">
        <v>65</v>
      </c>
      <c r="C19056" s="436">
        <v>2.94</v>
      </c>
    </row>
    <row r="19057" spans="1:3" x14ac:dyDescent="0.3">
      <c r="A19057" s="425">
        <v>60698</v>
      </c>
      <c r="B19057" s="12">
        <v>66</v>
      </c>
      <c r="C19057" s="436">
        <v>33.800000000000004</v>
      </c>
    </row>
    <row r="19058" spans="1:3" x14ac:dyDescent="0.3">
      <c r="A19058" s="425">
        <v>60699</v>
      </c>
      <c r="B19058" s="12">
        <v>67</v>
      </c>
      <c r="C19058" s="436">
        <v>5.7999999999999989</v>
      </c>
    </row>
    <row r="19059" spans="1:3" x14ac:dyDescent="0.3">
      <c r="A19059" s="425">
        <v>60700</v>
      </c>
      <c r="B19059" s="12">
        <v>68</v>
      </c>
      <c r="C19059" s="436">
        <v>8.4</v>
      </c>
    </row>
    <row r="19060" spans="1:3" x14ac:dyDescent="0.3">
      <c r="A19060" s="425">
        <v>60701</v>
      </c>
      <c r="B19060" s="12">
        <v>69</v>
      </c>
      <c r="C19060" s="436">
        <v>0.60000000000000009</v>
      </c>
    </row>
    <row r="19061" spans="1:3" x14ac:dyDescent="0.3">
      <c r="A19061" s="425">
        <v>60702</v>
      </c>
      <c r="B19061" s="12">
        <v>70</v>
      </c>
      <c r="C19061" s="436">
        <v>4.8000000000000007</v>
      </c>
    </row>
    <row r="19062" spans="1:3" x14ac:dyDescent="0.3">
      <c r="A19062" s="425">
        <v>60703</v>
      </c>
      <c r="B19062" s="12">
        <v>71</v>
      </c>
      <c r="C19062" s="436">
        <v>4.6000000000000005</v>
      </c>
    </row>
    <row r="19063" spans="1:3" x14ac:dyDescent="0.3">
      <c r="A19063" s="425">
        <v>60704</v>
      </c>
      <c r="B19063" s="12">
        <v>72</v>
      </c>
      <c r="C19063" s="436">
        <v>35</v>
      </c>
    </row>
    <row r="19064" spans="1:3" x14ac:dyDescent="0.3">
      <c r="A19064" s="425">
        <v>60705</v>
      </c>
      <c r="B19064" s="12">
        <v>73</v>
      </c>
      <c r="C19064" s="436">
        <v>1.2</v>
      </c>
    </row>
    <row r="19065" spans="1:3" x14ac:dyDescent="0.3">
      <c r="A19065" s="425">
        <v>60706</v>
      </c>
      <c r="B19065" s="12">
        <v>74</v>
      </c>
      <c r="C19065" s="436">
        <v>0</v>
      </c>
    </row>
    <row r="19066" spans="1:3" x14ac:dyDescent="0.3">
      <c r="A19066" s="425">
        <v>60707</v>
      </c>
      <c r="B19066" s="12">
        <v>75</v>
      </c>
      <c r="C19066" s="436">
        <v>0</v>
      </c>
    </row>
    <row r="19067" spans="1:3" x14ac:dyDescent="0.3">
      <c r="A19067" s="425">
        <v>60708</v>
      </c>
      <c r="B19067" s="12">
        <v>76</v>
      </c>
      <c r="C19067" s="436">
        <v>4.2</v>
      </c>
    </row>
    <row r="19068" spans="1:3" x14ac:dyDescent="0.3">
      <c r="A19068" s="425">
        <v>60709</v>
      </c>
      <c r="B19068" s="12">
        <v>77</v>
      </c>
      <c r="C19068" s="436">
        <v>0.2</v>
      </c>
    </row>
    <row r="19069" spans="1:3" x14ac:dyDescent="0.3">
      <c r="A19069" s="425">
        <v>60710</v>
      </c>
      <c r="B19069" s="12">
        <v>78</v>
      </c>
      <c r="C19069" s="436">
        <v>0</v>
      </c>
    </row>
    <row r="19070" spans="1:3" x14ac:dyDescent="0.3">
      <c r="A19070" s="425">
        <v>60711</v>
      </c>
      <c r="B19070" s="12">
        <v>79</v>
      </c>
      <c r="C19070" s="436">
        <v>27.999999999999996</v>
      </c>
    </row>
    <row r="19071" spans="1:3" x14ac:dyDescent="0.3">
      <c r="A19071" s="425">
        <v>60712</v>
      </c>
      <c r="B19071" s="12">
        <v>80</v>
      </c>
      <c r="C19071" s="436">
        <v>0.4</v>
      </c>
    </row>
    <row r="19072" spans="1:3" x14ac:dyDescent="0.3">
      <c r="A19072" s="425">
        <v>60713</v>
      </c>
      <c r="B19072" s="12">
        <v>81</v>
      </c>
      <c r="C19072" s="436">
        <v>19.399999999999999</v>
      </c>
    </row>
    <row r="19073" spans="1:3" x14ac:dyDescent="0.3">
      <c r="A19073" s="425">
        <v>60714</v>
      </c>
      <c r="B19073" s="12">
        <v>82</v>
      </c>
      <c r="C19073" s="436">
        <v>0</v>
      </c>
    </row>
    <row r="19074" spans="1:3" x14ac:dyDescent="0.3">
      <c r="A19074" s="425">
        <v>60715</v>
      </c>
      <c r="B19074" s="12">
        <v>83</v>
      </c>
      <c r="C19074" s="436">
        <v>11.599999999999998</v>
      </c>
    </row>
    <row r="19075" spans="1:3" x14ac:dyDescent="0.3">
      <c r="A19075" s="425">
        <v>60716</v>
      </c>
      <c r="B19075" s="12">
        <v>84</v>
      </c>
      <c r="C19075" s="436">
        <v>0.2</v>
      </c>
    </row>
    <row r="19076" spans="1:3" x14ac:dyDescent="0.3">
      <c r="A19076" s="425">
        <v>60717</v>
      </c>
      <c r="B19076" s="12">
        <v>85</v>
      </c>
      <c r="C19076" s="436">
        <v>22.200000000000003</v>
      </c>
    </row>
    <row r="19077" spans="1:3" x14ac:dyDescent="0.3">
      <c r="A19077" s="425">
        <v>60718</v>
      </c>
      <c r="B19077" s="12">
        <v>86</v>
      </c>
      <c r="C19077" s="436">
        <v>10.599999999999996</v>
      </c>
    </row>
    <row r="19078" spans="1:3" x14ac:dyDescent="0.3">
      <c r="A19078" s="425">
        <v>60719</v>
      </c>
      <c r="B19078" s="12">
        <v>87</v>
      </c>
      <c r="C19078" s="436">
        <v>8.0000000000000018</v>
      </c>
    </row>
    <row r="19079" spans="1:3" x14ac:dyDescent="0.3">
      <c r="A19079" s="425">
        <v>60720</v>
      </c>
      <c r="B19079" s="12">
        <v>88</v>
      </c>
      <c r="C19079" s="436">
        <v>10.399999999999999</v>
      </c>
    </row>
    <row r="19080" spans="1:3" x14ac:dyDescent="0.3">
      <c r="A19080" s="425">
        <v>60721</v>
      </c>
      <c r="B19080" s="12">
        <v>89</v>
      </c>
      <c r="C19080" s="436">
        <v>0</v>
      </c>
    </row>
    <row r="19081" spans="1:3" x14ac:dyDescent="0.3">
      <c r="A19081" s="425">
        <v>60722</v>
      </c>
      <c r="B19081" s="12">
        <v>90</v>
      </c>
      <c r="C19081" s="436">
        <v>43.000000000000043</v>
      </c>
    </row>
    <row r="19082" spans="1:3" x14ac:dyDescent="0.3">
      <c r="A19082" s="425">
        <v>60723</v>
      </c>
      <c r="B19082" s="12">
        <v>91</v>
      </c>
      <c r="C19082" s="436">
        <v>12.399999999999995</v>
      </c>
    </row>
    <row r="19083" spans="1:3" x14ac:dyDescent="0.3">
      <c r="A19083" s="425">
        <v>60724</v>
      </c>
      <c r="B19083" s="12">
        <v>92</v>
      </c>
      <c r="C19083" s="436">
        <v>7.0000000000000018</v>
      </c>
    </row>
    <row r="19084" spans="1:3" x14ac:dyDescent="0.3">
      <c r="A19084" s="425">
        <v>60725</v>
      </c>
      <c r="B19084" s="12">
        <v>93</v>
      </c>
      <c r="C19084" s="436">
        <v>0.60000000000000009</v>
      </c>
    </row>
    <row r="19085" spans="1:3" x14ac:dyDescent="0.3">
      <c r="A19085" s="425">
        <v>60726</v>
      </c>
      <c r="B19085" s="12">
        <v>94</v>
      </c>
      <c r="C19085" s="436">
        <v>0</v>
      </c>
    </row>
    <row r="19086" spans="1:3" x14ac:dyDescent="0.3">
      <c r="A19086" s="425">
        <v>60727</v>
      </c>
      <c r="B19086" s="12">
        <v>95</v>
      </c>
      <c r="C19086" s="436">
        <v>9.5999999999999979</v>
      </c>
    </row>
    <row r="19087" spans="1:3" x14ac:dyDescent="0.3">
      <c r="A19087" s="425">
        <v>60728</v>
      </c>
      <c r="B19087" s="12">
        <v>96</v>
      </c>
      <c r="C19087" s="436">
        <v>0.8</v>
      </c>
    </row>
    <row r="19088" spans="1:3" x14ac:dyDescent="0.3">
      <c r="A19088" s="425">
        <v>60729</v>
      </c>
      <c r="B19088" s="12">
        <v>97</v>
      </c>
      <c r="C19088" s="436">
        <v>0.4</v>
      </c>
    </row>
    <row r="19089" spans="1:3" x14ac:dyDescent="0.3">
      <c r="A19089" s="425">
        <v>60730</v>
      </c>
      <c r="B19089" s="12">
        <v>98</v>
      </c>
      <c r="C19089" s="436">
        <v>20.399999999999999</v>
      </c>
    </row>
    <row r="19090" spans="1:3" x14ac:dyDescent="0.3">
      <c r="A19090" s="425">
        <v>60731</v>
      </c>
      <c r="B19090" s="12">
        <v>99</v>
      </c>
      <c r="C19090" s="436">
        <v>0.2</v>
      </c>
    </row>
    <row r="19091" spans="1:3" x14ac:dyDescent="0.3">
      <c r="A19091" s="425">
        <v>60732</v>
      </c>
      <c r="B19091" s="12">
        <v>100</v>
      </c>
      <c r="C19091" s="436">
        <v>5.4</v>
      </c>
    </row>
    <row r="19092" spans="1:3" x14ac:dyDescent="0.3">
      <c r="A19092" s="425">
        <v>60733</v>
      </c>
      <c r="B19092" s="12">
        <v>101</v>
      </c>
      <c r="C19092" s="436">
        <v>0.2</v>
      </c>
    </row>
    <row r="19093" spans="1:3" x14ac:dyDescent="0.3">
      <c r="A19093" s="425">
        <v>60734</v>
      </c>
      <c r="B19093" s="12">
        <v>102</v>
      </c>
      <c r="C19093" s="436">
        <v>2.6000000000000005</v>
      </c>
    </row>
    <row r="19094" spans="1:3" x14ac:dyDescent="0.3">
      <c r="A19094" s="425">
        <v>60735</v>
      </c>
      <c r="B19094" s="12">
        <v>103</v>
      </c>
      <c r="C19094" s="436">
        <v>23.8</v>
      </c>
    </row>
    <row r="19095" spans="1:3" x14ac:dyDescent="0.3">
      <c r="A19095" s="425">
        <v>60736</v>
      </c>
      <c r="B19095" s="12">
        <v>104</v>
      </c>
      <c r="C19095" s="436">
        <v>1</v>
      </c>
    </row>
    <row r="19096" spans="1:3" x14ac:dyDescent="0.3">
      <c r="A19096" s="425">
        <v>60737</v>
      </c>
      <c r="B19096" s="12">
        <v>105</v>
      </c>
      <c r="C19096" s="436">
        <v>5.0000000000000009</v>
      </c>
    </row>
    <row r="19097" spans="1:3" x14ac:dyDescent="0.3">
      <c r="A19097" s="425">
        <v>60738</v>
      </c>
      <c r="B19097" s="12">
        <v>106</v>
      </c>
      <c r="C19097" s="436">
        <v>9.9999999999999982</v>
      </c>
    </row>
    <row r="19098" spans="1:3" x14ac:dyDescent="0.3">
      <c r="A19098" s="425">
        <v>60739</v>
      </c>
      <c r="B19098" s="12">
        <v>107</v>
      </c>
      <c r="C19098" s="436">
        <v>0</v>
      </c>
    </row>
    <row r="19099" spans="1:3" x14ac:dyDescent="0.3">
      <c r="A19099" s="425">
        <v>60740</v>
      </c>
      <c r="B19099" s="12">
        <v>108</v>
      </c>
      <c r="C19099" s="436">
        <v>10.399999999999995</v>
      </c>
    </row>
    <row r="19100" spans="1:3" x14ac:dyDescent="0.3">
      <c r="A19100" s="425">
        <v>60741</v>
      </c>
      <c r="B19100" s="12">
        <v>109</v>
      </c>
      <c r="C19100" s="436">
        <v>41</v>
      </c>
    </row>
    <row r="19101" spans="1:3" x14ac:dyDescent="0.3">
      <c r="A19101" s="425">
        <v>60742</v>
      </c>
      <c r="B19101" s="12">
        <v>110</v>
      </c>
      <c r="C19101" s="436">
        <v>16</v>
      </c>
    </row>
    <row r="19102" spans="1:3" x14ac:dyDescent="0.3">
      <c r="A19102" s="425">
        <v>60743</v>
      </c>
      <c r="B19102" s="12">
        <v>111</v>
      </c>
      <c r="C19102" s="436">
        <v>16.599999999999994</v>
      </c>
    </row>
    <row r="19103" spans="1:3" x14ac:dyDescent="0.3">
      <c r="A19103" s="425">
        <v>60744</v>
      </c>
      <c r="B19103" s="12">
        <v>112</v>
      </c>
      <c r="C19103" s="436">
        <v>1.4</v>
      </c>
    </row>
    <row r="19104" spans="1:3" x14ac:dyDescent="0.3">
      <c r="A19104" s="425">
        <v>60745</v>
      </c>
      <c r="B19104" s="12">
        <v>113</v>
      </c>
      <c r="C19104" s="436">
        <v>0.2</v>
      </c>
    </row>
    <row r="19105" spans="1:3" x14ac:dyDescent="0.3">
      <c r="A19105" s="425">
        <v>60746</v>
      </c>
      <c r="B19105" s="12">
        <v>114</v>
      </c>
      <c r="C19105" s="436">
        <v>7.2000000000000011</v>
      </c>
    </row>
    <row r="19106" spans="1:3" x14ac:dyDescent="0.3">
      <c r="A19106" s="425">
        <v>60747</v>
      </c>
      <c r="B19106" s="12">
        <v>115</v>
      </c>
      <c r="C19106" s="436">
        <v>3.6000000000000005</v>
      </c>
    </row>
    <row r="19107" spans="1:3" x14ac:dyDescent="0.3">
      <c r="A19107" s="425">
        <v>60748</v>
      </c>
      <c r="B19107" s="12">
        <v>116</v>
      </c>
      <c r="C19107" s="436">
        <v>0</v>
      </c>
    </row>
    <row r="19108" spans="1:3" x14ac:dyDescent="0.3">
      <c r="A19108" s="425">
        <v>60749</v>
      </c>
      <c r="B19108" s="12">
        <v>117</v>
      </c>
      <c r="C19108" s="436">
        <v>63.400000000000006</v>
      </c>
    </row>
    <row r="19109" spans="1:3" x14ac:dyDescent="0.3">
      <c r="A19109" s="425">
        <v>60750</v>
      </c>
      <c r="B19109" s="12">
        <v>118</v>
      </c>
      <c r="C19109" s="436">
        <v>52.4</v>
      </c>
    </row>
    <row r="19110" spans="1:3" x14ac:dyDescent="0.3">
      <c r="A19110" s="425">
        <v>60751</v>
      </c>
      <c r="B19110" s="12">
        <v>119</v>
      </c>
      <c r="C19110" s="436">
        <v>15.400000000000002</v>
      </c>
    </row>
    <row r="19111" spans="1:3" x14ac:dyDescent="0.3">
      <c r="A19111" s="425">
        <v>60752</v>
      </c>
      <c r="B19111" s="12">
        <v>120</v>
      </c>
      <c r="C19111" s="436">
        <v>7.8000000000000025</v>
      </c>
    </row>
    <row r="19112" spans="1:3" x14ac:dyDescent="0.3">
      <c r="A19112" s="425">
        <v>60753</v>
      </c>
      <c r="B19112" s="12">
        <v>121</v>
      </c>
      <c r="C19112" s="436">
        <v>0</v>
      </c>
    </row>
    <row r="19113" spans="1:3" x14ac:dyDescent="0.3">
      <c r="A19113" s="425">
        <v>60754</v>
      </c>
      <c r="B19113" s="12">
        <v>122</v>
      </c>
      <c r="C19113" s="436">
        <v>0.2</v>
      </c>
    </row>
    <row r="19114" spans="1:3" x14ac:dyDescent="0.3">
      <c r="A19114" s="425">
        <v>60755</v>
      </c>
      <c r="B19114" s="12">
        <v>123</v>
      </c>
      <c r="C19114" s="436">
        <v>2.6</v>
      </c>
    </row>
    <row r="19115" spans="1:3" x14ac:dyDescent="0.3">
      <c r="A19115" s="425">
        <v>60756</v>
      </c>
      <c r="B19115" s="12">
        <v>124</v>
      </c>
      <c r="C19115" s="436">
        <v>0.2</v>
      </c>
    </row>
    <row r="19116" spans="1:3" x14ac:dyDescent="0.3">
      <c r="A19116" s="425">
        <v>60757</v>
      </c>
      <c r="B19116" s="12">
        <v>125</v>
      </c>
      <c r="C19116" s="436">
        <v>0.2</v>
      </c>
    </row>
    <row r="19117" spans="1:3" x14ac:dyDescent="0.3">
      <c r="A19117" s="425">
        <v>60758</v>
      </c>
      <c r="B19117" s="12">
        <v>126</v>
      </c>
      <c r="C19117" s="436">
        <v>13.599999999999998</v>
      </c>
    </row>
    <row r="19118" spans="1:3" x14ac:dyDescent="0.3">
      <c r="A19118" s="425">
        <v>60759</v>
      </c>
      <c r="B19118" s="12">
        <v>127</v>
      </c>
      <c r="C19118" s="436">
        <v>0</v>
      </c>
    </row>
    <row r="19119" spans="1:3" x14ac:dyDescent="0.3">
      <c r="A19119" s="425">
        <v>60760</v>
      </c>
      <c r="B19119" s="12">
        <v>128</v>
      </c>
      <c r="C19119" s="436">
        <v>0</v>
      </c>
    </row>
    <row r="19120" spans="1:3" x14ac:dyDescent="0.3">
      <c r="A19120" s="425">
        <v>60761</v>
      </c>
      <c r="B19120" s="12">
        <v>129</v>
      </c>
      <c r="C19120" s="436">
        <v>2</v>
      </c>
    </row>
    <row r="19121" spans="1:3" x14ac:dyDescent="0.3">
      <c r="A19121" s="425">
        <v>60762</v>
      </c>
      <c r="B19121" s="12">
        <v>130</v>
      </c>
      <c r="C19121" s="436">
        <v>15.599999999999998</v>
      </c>
    </row>
    <row r="19122" spans="1:3" x14ac:dyDescent="0.3">
      <c r="A19122" s="425">
        <v>60763</v>
      </c>
      <c r="B19122" s="12">
        <v>131</v>
      </c>
      <c r="C19122" s="436">
        <v>0.2</v>
      </c>
    </row>
    <row r="19123" spans="1:3" x14ac:dyDescent="0.3">
      <c r="A19123" s="425">
        <v>60764</v>
      </c>
      <c r="B19123" s="12">
        <v>132</v>
      </c>
      <c r="C19123" s="436">
        <v>0.4</v>
      </c>
    </row>
    <row r="19124" spans="1:3" x14ac:dyDescent="0.3">
      <c r="A19124" s="425">
        <v>60765</v>
      </c>
      <c r="B19124" s="12">
        <v>133</v>
      </c>
      <c r="C19124" s="436">
        <v>9.2000000000000011</v>
      </c>
    </row>
    <row r="19125" spans="1:3" x14ac:dyDescent="0.3">
      <c r="A19125" s="425">
        <v>60766</v>
      </c>
      <c r="B19125" s="12">
        <v>134</v>
      </c>
      <c r="C19125" s="436">
        <v>0</v>
      </c>
    </row>
    <row r="19126" spans="1:3" x14ac:dyDescent="0.3">
      <c r="A19126" s="425">
        <v>60767</v>
      </c>
      <c r="B19126" s="12">
        <v>135</v>
      </c>
      <c r="C19126" s="436">
        <v>69.58</v>
      </c>
    </row>
    <row r="19127" spans="1:3" x14ac:dyDescent="0.3">
      <c r="A19127" s="425">
        <v>60768</v>
      </c>
      <c r="B19127" s="12">
        <v>136</v>
      </c>
      <c r="C19127" s="436">
        <v>0</v>
      </c>
    </row>
    <row r="19128" spans="1:3" x14ac:dyDescent="0.3">
      <c r="A19128" s="425">
        <v>60769</v>
      </c>
      <c r="B19128" s="12">
        <v>137</v>
      </c>
      <c r="C19128" s="436">
        <v>0</v>
      </c>
    </row>
    <row r="19129" spans="1:3" x14ac:dyDescent="0.3">
      <c r="A19129" s="425">
        <v>60770</v>
      </c>
      <c r="B19129" s="12">
        <v>138</v>
      </c>
      <c r="C19129" s="436">
        <v>2.25</v>
      </c>
    </row>
    <row r="19130" spans="1:3" x14ac:dyDescent="0.3">
      <c r="A19130" s="425">
        <v>60771</v>
      </c>
      <c r="B19130" s="12">
        <v>139</v>
      </c>
      <c r="C19130" s="436">
        <v>0</v>
      </c>
    </row>
    <row r="19131" spans="1:3" x14ac:dyDescent="0.3">
      <c r="A19131" s="425">
        <v>60772</v>
      </c>
      <c r="B19131" s="12">
        <v>140</v>
      </c>
      <c r="C19131" s="436">
        <v>0</v>
      </c>
    </row>
    <row r="19132" spans="1:3" x14ac:dyDescent="0.3">
      <c r="A19132" s="425">
        <v>60773</v>
      </c>
      <c r="B19132" s="12">
        <v>141</v>
      </c>
      <c r="C19132" s="436">
        <v>0.1</v>
      </c>
    </row>
    <row r="19133" spans="1:3" x14ac:dyDescent="0.3">
      <c r="A19133" s="425">
        <v>60774</v>
      </c>
      <c r="B19133" s="12">
        <v>142</v>
      </c>
      <c r="C19133" s="436">
        <v>2.5714285714285712</v>
      </c>
    </row>
    <row r="19134" spans="1:3" x14ac:dyDescent="0.3">
      <c r="A19134" s="425">
        <v>60775</v>
      </c>
      <c r="B19134" s="12">
        <v>143</v>
      </c>
      <c r="C19134" s="436">
        <v>0.2</v>
      </c>
    </row>
    <row r="19135" spans="1:3" x14ac:dyDescent="0.3">
      <c r="A19135" s="425">
        <v>60776</v>
      </c>
      <c r="B19135" s="12">
        <v>144</v>
      </c>
      <c r="C19135" s="436">
        <v>2</v>
      </c>
    </row>
    <row r="19136" spans="1:3" x14ac:dyDescent="0.3">
      <c r="A19136" s="425">
        <v>60777</v>
      </c>
      <c r="B19136" s="12">
        <v>145</v>
      </c>
      <c r="C19136" s="436">
        <v>0.8</v>
      </c>
    </row>
    <row r="19137" spans="1:3" x14ac:dyDescent="0.3">
      <c r="A19137" s="425">
        <v>60778</v>
      </c>
      <c r="B19137" s="12">
        <v>146</v>
      </c>
      <c r="C19137" s="436">
        <v>22.200000000000003</v>
      </c>
    </row>
    <row r="19138" spans="1:3" x14ac:dyDescent="0.3">
      <c r="A19138" s="425">
        <v>60779</v>
      </c>
      <c r="B19138" s="12">
        <v>147</v>
      </c>
      <c r="C19138" s="436">
        <v>36.4</v>
      </c>
    </row>
    <row r="19139" spans="1:3" x14ac:dyDescent="0.3">
      <c r="A19139" s="425">
        <v>60780</v>
      </c>
      <c r="B19139" s="12">
        <v>148</v>
      </c>
      <c r="C19139" s="436">
        <v>9.9999999999999982</v>
      </c>
    </row>
    <row r="19140" spans="1:3" x14ac:dyDescent="0.3">
      <c r="A19140" s="425">
        <v>60781</v>
      </c>
      <c r="B19140" s="12">
        <v>149</v>
      </c>
      <c r="C19140" s="436">
        <v>10.6</v>
      </c>
    </row>
    <row r="19141" spans="1:3" x14ac:dyDescent="0.3">
      <c r="A19141" s="425">
        <v>60782</v>
      </c>
      <c r="B19141" s="12">
        <v>150</v>
      </c>
      <c r="C19141" s="436">
        <v>2.4</v>
      </c>
    </row>
    <row r="19142" spans="1:3" x14ac:dyDescent="0.3">
      <c r="A19142" s="425">
        <v>60783</v>
      </c>
      <c r="B19142" s="12">
        <v>151</v>
      </c>
      <c r="C19142" s="436">
        <v>10.399999999999997</v>
      </c>
    </row>
    <row r="19143" spans="1:3" x14ac:dyDescent="0.3">
      <c r="A19143" s="425">
        <v>60784</v>
      </c>
      <c r="B19143" s="12">
        <v>152</v>
      </c>
      <c r="C19143" s="436">
        <v>3.2</v>
      </c>
    </row>
    <row r="19144" spans="1:3" x14ac:dyDescent="0.3">
      <c r="A19144" s="425">
        <v>60785</v>
      </c>
      <c r="B19144" s="12">
        <v>153</v>
      </c>
      <c r="C19144" s="436">
        <v>25.799999999999997</v>
      </c>
    </row>
    <row r="19145" spans="1:3" x14ac:dyDescent="0.3">
      <c r="A19145" s="425">
        <v>60786</v>
      </c>
      <c r="B19145" s="12">
        <v>154</v>
      </c>
      <c r="C19145" s="436">
        <v>9.8000000000000007</v>
      </c>
    </row>
    <row r="19146" spans="1:3" x14ac:dyDescent="0.3">
      <c r="A19146" s="425">
        <v>60787</v>
      </c>
      <c r="B19146" s="12">
        <v>155</v>
      </c>
      <c r="C19146" s="436">
        <v>5.2000000000000011</v>
      </c>
    </row>
    <row r="19147" spans="1:3" x14ac:dyDescent="0.3">
      <c r="A19147" s="425">
        <v>60788</v>
      </c>
      <c r="B19147" s="12">
        <v>156</v>
      </c>
      <c r="C19147" s="436">
        <v>0</v>
      </c>
    </row>
    <row r="19148" spans="1:3" x14ac:dyDescent="0.3">
      <c r="A19148" s="425">
        <v>60789</v>
      </c>
      <c r="B19148" s="12">
        <v>157</v>
      </c>
      <c r="C19148" s="436">
        <v>8.1999999999999993</v>
      </c>
    </row>
    <row r="19149" spans="1:3" x14ac:dyDescent="0.3">
      <c r="A19149" s="425">
        <v>60790</v>
      </c>
      <c r="B19149" s="12">
        <v>158</v>
      </c>
      <c r="C19149" s="436">
        <v>4.0000000000000009</v>
      </c>
    </row>
    <row r="19150" spans="1:3" x14ac:dyDescent="0.3">
      <c r="A19150" s="425">
        <v>60791</v>
      </c>
      <c r="B19150" s="12">
        <v>159</v>
      </c>
      <c r="C19150" s="436">
        <v>7.2000000000000028</v>
      </c>
    </row>
    <row r="19151" spans="1:3" x14ac:dyDescent="0.3">
      <c r="A19151" s="425">
        <v>60792</v>
      </c>
      <c r="B19151" s="12">
        <v>160</v>
      </c>
      <c r="C19151" s="436">
        <v>10.999999999999998</v>
      </c>
    </row>
    <row r="19152" spans="1:3" x14ac:dyDescent="0.3">
      <c r="A19152" s="425">
        <v>60793</v>
      </c>
      <c r="B19152" s="12">
        <v>161</v>
      </c>
      <c r="C19152" s="436">
        <v>0</v>
      </c>
    </row>
    <row r="19153" spans="1:3" x14ac:dyDescent="0.3">
      <c r="A19153" s="425">
        <v>60794</v>
      </c>
      <c r="B19153" s="12">
        <v>162</v>
      </c>
      <c r="C19153" s="436">
        <v>5.8000000000000016</v>
      </c>
    </row>
    <row r="19154" spans="1:3" x14ac:dyDescent="0.3">
      <c r="A19154" s="425">
        <v>60795</v>
      </c>
      <c r="B19154" s="12">
        <v>163</v>
      </c>
      <c r="C19154" s="436">
        <v>20.999999999999996</v>
      </c>
    </row>
    <row r="19155" spans="1:3" x14ac:dyDescent="0.3">
      <c r="A19155" s="425">
        <v>60796</v>
      </c>
      <c r="B19155" s="12">
        <v>164</v>
      </c>
      <c r="C19155" s="436">
        <v>1.4</v>
      </c>
    </row>
    <row r="19156" spans="1:3" x14ac:dyDescent="0.3">
      <c r="A19156" s="425">
        <v>60797</v>
      </c>
      <c r="B19156" s="12">
        <v>165</v>
      </c>
      <c r="C19156" s="436">
        <v>21.800000000000004</v>
      </c>
    </row>
    <row r="19157" spans="1:3" x14ac:dyDescent="0.3">
      <c r="A19157" s="425">
        <v>60798</v>
      </c>
      <c r="B19157" s="12">
        <v>166</v>
      </c>
      <c r="C19157" s="436">
        <v>3.8000000000000007</v>
      </c>
    </row>
    <row r="19158" spans="1:3" x14ac:dyDescent="0.3">
      <c r="A19158" s="425">
        <v>60799</v>
      </c>
      <c r="B19158" s="12">
        <v>167</v>
      </c>
      <c r="C19158" s="436">
        <v>0</v>
      </c>
    </row>
    <row r="19159" spans="1:3" x14ac:dyDescent="0.3">
      <c r="A19159" s="425">
        <v>60800</v>
      </c>
      <c r="B19159" s="12">
        <v>168</v>
      </c>
      <c r="C19159" s="436">
        <v>52.2</v>
      </c>
    </row>
    <row r="19160" spans="1:3" x14ac:dyDescent="0.3">
      <c r="A19160" s="425">
        <v>60801</v>
      </c>
      <c r="B19160" s="12">
        <v>169</v>
      </c>
      <c r="C19160" s="436">
        <v>2.1999999999999997</v>
      </c>
    </row>
    <row r="19161" spans="1:3" x14ac:dyDescent="0.3">
      <c r="A19161" s="425">
        <v>60802</v>
      </c>
      <c r="B19161" s="12">
        <v>170</v>
      </c>
      <c r="C19161" s="436">
        <v>11</v>
      </c>
    </row>
    <row r="19162" spans="1:3" x14ac:dyDescent="0.3">
      <c r="A19162" s="425">
        <v>60803</v>
      </c>
      <c r="B19162" s="12">
        <v>171</v>
      </c>
      <c r="C19162" s="436">
        <v>44.000000000000092</v>
      </c>
    </row>
    <row r="19163" spans="1:3" x14ac:dyDescent="0.3">
      <c r="A19163" s="425">
        <v>60804</v>
      </c>
      <c r="B19163" s="12">
        <v>172</v>
      </c>
      <c r="C19163" s="436">
        <v>1.8</v>
      </c>
    </row>
    <row r="19164" spans="1:3" x14ac:dyDescent="0.3">
      <c r="A19164" s="425">
        <v>60805</v>
      </c>
      <c r="B19164" s="12">
        <v>173</v>
      </c>
      <c r="C19164" s="436">
        <v>0.2</v>
      </c>
    </row>
    <row r="19165" spans="1:3" x14ac:dyDescent="0.3">
      <c r="A19165" s="425">
        <v>60806</v>
      </c>
      <c r="B19165" s="12">
        <v>174</v>
      </c>
      <c r="C19165" s="436">
        <v>42.400000000000034</v>
      </c>
    </row>
    <row r="19166" spans="1:3" x14ac:dyDescent="0.3">
      <c r="A19166" s="425">
        <v>60807</v>
      </c>
      <c r="B19166" s="12">
        <v>175</v>
      </c>
      <c r="C19166" s="436">
        <v>0.2</v>
      </c>
    </row>
    <row r="19167" spans="1:3" x14ac:dyDescent="0.3">
      <c r="A19167" s="425">
        <v>60808</v>
      </c>
      <c r="B19167" s="12">
        <v>176</v>
      </c>
      <c r="C19167" s="436">
        <v>0</v>
      </c>
    </row>
    <row r="19168" spans="1:3" x14ac:dyDescent="0.3">
      <c r="A19168" s="425">
        <v>60809</v>
      </c>
      <c r="B19168" s="12">
        <v>177</v>
      </c>
      <c r="C19168" s="436">
        <v>0</v>
      </c>
    </row>
    <row r="19169" spans="1:3" x14ac:dyDescent="0.3">
      <c r="A19169" s="425">
        <v>60810</v>
      </c>
      <c r="B19169" s="12">
        <v>178</v>
      </c>
      <c r="C19169" s="436">
        <v>0.2</v>
      </c>
    </row>
    <row r="19170" spans="1:3" x14ac:dyDescent="0.3">
      <c r="A19170" s="425">
        <v>60811</v>
      </c>
      <c r="B19170" s="12">
        <v>179</v>
      </c>
      <c r="C19170" s="436">
        <v>8.2000000000000028</v>
      </c>
    </row>
    <row r="19171" spans="1:3" x14ac:dyDescent="0.3">
      <c r="A19171" s="425">
        <v>60812</v>
      </c>
      <c r="B19171" s="12">
        <v>180</v>
      </c>
      <c r="C19171" s="436">
        <v>11.199999999999998</v>
      </c>
    </row>
    <row r="19172" spans="1:3" x14ac:dyDescent="0.3">
      <c r="A19172" s="425">
        <v>60813</v>
      </c>
      <c r="B19172" s="12">
        <v>181</v>
      </c>
      <c r="C19172" s="436">
        <v>0</v>
      </c>
    </row>
    <row r="19173" spans="1:3" x14ac:dyDescent="0.3">
      <c r="A19173" s="425">
        <v>60814</v>
      </c>
      <c r="B19173" s="12">
        <v>182</v>
      </c>
      <c r="C19173" s="436">
        <v>4.0000000000000009</v>
      </c>
    </row>
    <row r="19174" spans="1:3" x14ac:dyDescent="0.3">
      <c r="A19174" s="425">
        <v>60815</v>
      </c>
      <c r="B19174" s="12">
        <v>183</v>
      </c>
      <c r="C19174" s="436">
        <v>0.8</v>
      </c>
    </row>
    <row r="19175" spans="1:3" x14ac:dyDescent="0.3">
      <c r="A19175" s="425">
        <v>60816</v>
      </c>
      <c r="B19175" s="12">
        <v>184</v>
      </c>
      <c r="C19175" s="436">
        <v>0</v>
      </c>
    </row>
    <row r="19176" spans="1:3" x14ac:dyDescent="0.3">
      <c r="A19176" s="425">
        <v>60817</v>
      </c>
      <c r="B19176" s="12">
        <v>185</v>
      </c>
      <c r="C19176" s="436">
        <v>1.7999999999999998</v>
      </c>
    </row>
    <row r="19177" spans="1:3" x14ac:dyDescent="0.3">
      <c r="A19177" s="425">
        <v>60818</v>
      </c>
      <c r="B19177" s="12">
        <v>186</v>
      </c>
      <c r="C19177" s="436">
        <v>0.2</v>
      </c>
    </row>
    <row r="19178" spans="1:3" x14ac:dyDescent="0.3">
      <c r="A19178" s="425">
        <v>60819</v>
      </c>
      <c r="B19178" s="12">
        <v>187</v>
      </c>
      <c r="C19178" s="436">
        <v>0</v>
      </c>
    </row>
    <row r="19179" spans="1:3" x14ac:dyDescent="0.3">
      <c r="A19179" s="425">
        <v>60820</v>
      </c>
      <c r="B19179" s="12">
        <v>188</v>
      </c>
      <c r="C19179" s="436">
        <v>0</v>
      </c>
    </row>
    <row r="19180" spans="1:3" x14ac:dyDescent="0.3">
      <c r="A19180" s="425">
        <v>60821</v>
      </c>
      <c r="B19180" s="12">
        <v>189</v>
      </c>
      <c r="C19180" s="436">
        <v>2.4000000000000004</v>
      </c>
    </row>
    <row r="19181" spans="1:3" x14ac:dyDescent="0.3">
      <c r="A19181" s="425">
        <v>60822</v>
      </c>
      <c r="B19181" s="12">
        <v>190</v>
      </c>
      <c r="C19181" s="436">
        <v>0</v>
      </c>
    </row>
    <row r="19182" spans="1:3" x14ac:dyDescent="0.3">
      <c r="A19182" s="425">
        <v>60823</v>
      </c>
      <c r="B19182" s="12">
        <v>191</v>
      </c>
      <c r="C19182" s="436">
        <v>1</v>
      </c>
    </row>
    <row r="19183" spans="1:3" x14ac:dyDescent="0.3">
      <c r="A19183" s="425">
        <v>60824</v>
      </c>
      <c r="B19183" s="12">
        <v>192</v>
      </c>
      <c r="C19183" s="436">
        <v>0.2</v>
      </c>
    </row>
    <row r="19184" spans="1:3" x14ac:dyDescent="0.3">
      <c r="A19184" s="425">
        <v>60825</v>
      </c>
      <c r="B19184" s="12">
        <v>193</v>
      </c>
      <c r="C19184" s="436">
        <v>0</v>
      </c>
    </row>
    <row r="19185" spans="1:3" x14ac:dyDescent="0.3">
      <c r="A19185" s="425">
        <v>60826</v>
      </c>
      <c r="B19185" s="12">
        <v>194</v>
      </c>
      <c r="C19185" s="436">
        <v>1.2</v>
      </c>
    </row>
    <row r="19186" spans="1:3" x14ac:dyDescent="0.3">
      <c r="A19186" s="425">
        <v>60827</v>
      </c>
      <c r="B19186" s="12">
        <v>195</v>
      </c>
      <c r="C19186" s="436">
        <v>0</v>
      </c>
    </row>
    <row r="19187" spans="1:3" x14ac:dyDescent="0.3">
      <c r="A19187" s="425">
        <v>60828</v>
      </c>
      <c r="B19187" s="12">
        <v>196</v>
      </c>
      <c r="C19187" s="436">
        <v>0</v>
      </c>
    </row>
    <row r="19188" spans="1:3" x14ac:dyDescent="0.3">
      <c r="A19188" s="425">
        <v>60829</v>
      </c>
      <c r="B19188" s="12">
        <v>197</v>
      </c>
      <c r="C19188" s="436">
        <v>0.2</v>
      </c>
    </row>
    <row r="19189" spans="1:3" x14ac:dyDescent="0.3">
      <c r="A19189" s="425">
        <v>60830</v>
      </c>
      <c r="B19189" s="12">
        <v>198</v>
      </c>
      <c r="C19189" s="436">
        <v>1.4</v>
      </c>
    </row>
    <row r="19190" spans="1:3" x14ac:dyDescent="0.3">
      <c r="A19190" s="425">
        <v>60831</v>
      </c>
      <c r="B19190" s="12">
        <v>199</v>
      </c>
      <c r="C19190" s="436">
        <v>2</v>
      </c>
    </row>
    <row r="19191" spans="1:3" x14ac:dyDescent="0.3">
      <c r="A19191" s="425">
        <v>60832</v>
      </c>
      <c r="B19191" s="12">
        <v>200</v>
      </c>
      <c r="C19191" s="436">
        <v>0</v>
      </c>
    </row>
    <row r="19192" spans="1:3" x14ac:dyDescent="0.3">
      <c r="A19192" s="425">
        <v>60833</v>
      </c>
      <c r="B19192" s="12">
        <v>201</v>
      </c>
      <c r="C19192" s="436">
        <v>0.4</v>
      </c>
    </row>
    <row r="19193" spans="1:3" x14ac:dyDescent="0.3">
      <c r="A19193" s="425">
        <v>60834</v>
      </c>
      <c r="B19193" s="12">
        <v>202</v>
      </c>
      <c r="C19193" s="436">
        <v>0</v>
      </c>
    </row>
    <row r="19194" spans="1:3" x14ac:dyDescent="0.3">
      <c r="A19194" s="425">
        <v>60835</v>
      </c>
      <c r="B19194" s="12">
        <v>203</v>
      </c>
      <c r="C19194" s="436">
        <v>0</v>
      </c>
    </row>
    <row r="19195" spans="1:3" x14ac:dyDescent="0.3">
      <c r="A19195" s="425">
        <v>60836</v>
      </c>
      <c r="B19195" s="12">
        <v>204</v>
      </c>
      <c r="C19195" s="436">
        <v>16.2</v>
      </c>
    </row>
    <row r="19196" spans="1:3" x14ac:dyDescent="0.3">
      <c r="A19196" s="425">
        <v>60837</v>
      </c>
      <c r="B19196" s="12">
        <v>205</v>
      </c>
      <c r="C19196" s="436">
        <v>0</v>
      </c>
    </row>
    <row r="19197" spans="1:3" x14ac:dyDescent="0.3">
      <c r="A19197" s="425">
        <v>60838</v>
      </c>
      <c r="B19197" s="12">
        <v>206</v>
      </c>
      <c r="C19197" s="436">
        <v>0.2</v>
      </c>
    </row>
    <row r="19198" spans="1:3" x14ac:dyDescent="0.3">
      <c r="A19198" s="425">
        <v>60839</v>
      </c>
      <c r="B19198" s="12">
        <v>207</v>
      </c>
      <c r="C19198" s="436">
        <v>9.6</v>
      </c>
    </row>
    <row r="19199" spans="1:3" x14ac:dyDescent="0.3">
      <c r="A19199" s="425">
        <v>60840</v>
      </c>
      <c r="B19199" s="12">
        <v>208</v>
      </c>
      <c r="C19199" s="436">
        <v>9.8000000000000007</v>
      </c>
    </row>
    <row r="19200" spans="1:3" x14ac:dyDescent="0.3">
      <c r="A19200" s="425">
        <v>60841</v>
      </c>
      <c r="B19200" s="12">
        <v>209</v>
      </c>
      <c r="C19200" s="436">
        <v>0.2</v>
      </c>
    </row>
    <row r="19201" spans="1:3" x14ac:dyDescent="0.3">
      <c r="A19201" s="425">
        <v>60842</v>
      </c>
      <c r="B19201" s="12">
        <v>210</v>
      </c>
      <c r="C19201" s="436">
        <v>67.400000000000006</v>
      </c>
    </row>
    <row r="19202" spans="1:3" x14ac:dyDescent="0.3">
      <c r="A19202" s="425">
        <v>60843</v>
      </c>
      <c r="B19202" s="12">
        <v>211</v>
      </c>
      <c r="C19202" s="436">
        <v>24.399999999999977</v>
      </c>
    </row>
    <row r="19203" spans="1:3" x14ac:dyDescent="0.3">
      <c r="A19203" s="425">
        <v>60844</v>
      </c>
      <c r="B19203" s="12">
        <v>212</v>
      </c>
      <c r="C19203" s="436">
        <v>0</v>
      </c>
    </row>
    <row r="19204" spans="1:3" x14ac:dyDescent="0.3">
      <c r="A19204" s="425">
        <v>60845</v>
      </c>
      <c r="B19204" s="12">
        <v>213</v>
      </c>
      <c r="C19204" s="436">
        <v>0</v>
      </c>
    </row>
    <row r="19205" spans="1:3" x14ac:dyDescent="0.3">
      <c r="A19205" s="425">
        <v>60846</v>
      </c>
      <c r="B19205" s="12">
        <v>214</v>
      </c>
      <c r="C19205" s="436">
        <v>0</v>
      </c>
    </row>
    <row r="19206" spans="1:3" x14ac:dyDescent="0.3">
      <c r="A19206" s="425">
        <v>60847</v>
      </c>
      <c r="B19206" s="12">
        <v>215</v>
      </c>
      <c r="C19206" s="436">
        <v>0</v>
      </c>
    </row>
    <row r="19207" spans="1:3" x14ac:dyDescent="0.3">
      <c r="A19207" s="425">
        <v>60848</v>
      </c>
      <c r="B19207" s="12">
        <v>216</v>
      </c>
      <c r="C19207" s="436">
        <v>2.1999999999999997</v>
      </c>
    </row>
    <row r="19208" spans="1:3" x14ac:dyDescent="0.3">
      <c r="A19208" s="425">
        <v>60849</v>
      </c>
      <c r="B19208" s="12">
        <v>217</v>
      </c>
      <c r="C19208" s="436">
        <v>0</v>
      </c>
    </row>
    <row r="19209" spans="1:3" x14ac:dyDescent="0.3">
      <c r="A19209" s="425">
        <v>60850</v>
      </c>
      <c r="B19209" s="12">
        <v>218</v>
      </c>
      <c r="C19209" s="436">
        <v>0</v>
      </c>
    </row>
    <row r="19210" spans="1:3" x14ac:dyDescent="0.3">
      <c r="A19210" s="425">
        <v>60851</v>
      </c>
      <c r="B19210" s="12">
        <v>219</v>
      </c>
      <c r="C19210" s="436">
        <v>0</v>
      </c>
    </row>
    <row r="19211" spans="1:3" x14ac:dyDescent="0.3">
      <c r="A19211" s="425">
        <v>60852</v>
      </c>
      <c r="B19211" s="12">
        <v>220</v>
      </c>
      <c r="C19211" s="436">
        <v>54.200000000000017</v>
      </c>
    </row>
    <row r="19212" spans="1:3" x14ac:dyDescent="0.3">
      <c r="A19212" s="425">
        <v>60853</v>
      </c>
      <c r="B19212" s="12">
        <v>221</v>
      </c>
      <c r="C19212" s="436">
        <v>2.4</v>
      </c>
    </row>
    <row r="19213" spans="1:3" x14ac:dyDescent="0.3">
      <c r="A19213" s="425">
        <v>60854</v>
      </c>
      <c r="B19213" s="12">
        <v>222</v>
      </c>
      <c r="C19213" s="436">
        <v>0</v>
      </c>
    </row>
    <row r="19214" spans="1:3" x14ac:dyDescent="0.3">
      <c r="A19214" s="425">
        <v>60855</v>
      </c>
      <c r="B19214" s="12">
        <v>223</v>
      </c>
      <c r="C19214" s="436">
        <v>0</v>
      </c>
    </row>
    <row r="19215" spans="1:3" x14ac:dyDescent="0.3">
      <c r="A19215" s="425">
        <v>60856</v>
      </c>
      <c r="B19215" s="12">
        <v>224</v>
      </c>
      <c r="C19215" s="436">
        <v>0.2</v>
      </c>
    </row>
    <row r="19216" spans="1:3" x14ac:dyDescent="0.3">
      <c r="A19216" s="425">
        <v>60857</v>
      </c>
      <c r="B19216" s="12">
        <v>225</v>
      </c>
      <c r="C19216" s="436">
        <v>29.999999999999993</v>
      </c>
    </row>
    <row r="19217" spans="1:3" x14ac:dyDescent="0.3">
      <c r="A19217" s="425">
        <v>60858</v>
      </c>
      <c r="B19217" s="12">
        <v>226</v>
      </c>
      <c r="C19217" s="436">
        <v>8.3999999999999986</v>
      </c>
    </row>
    <row r="19218" spans="1:3" x14ac:dyDescent="0.3">
      <c r="A19218" s="425">
        <v>60859</v>
      </c>
      <c r="B19218" s="12">
        <v>227</v>
      </c>
      <c r="C19218" s="436">
        <v>0.4</v>
      </c>
    </row>
    <row r="19219" spans="1:3" x14ac:dyDescent="0.3">
      <c r="A19219" s="425">
        <v>60860</v>
      </c>
      <c r="B19219" s="12">
        <v>228</v>
      </c>
      <c r="C19219" s="436">
        <v>0</v>
      </c>
    </row>
    <row r="19220" spans="1:3" x14ac:dyDescent="0.3">
      <c r="A19220" s="425">
        <v>60861</v>
      </c>
      <c r="B19220" s="12">
        <v>229</v>
      </c>
      <c r="C19220" s="436">
        <v>0</v>
      </c>
    </row>
    <row r="19221" spans="1:3" x14ac:dyDescent="0.3">
      <c r="A19221" s="425">
        <v>60862</v>
      </c>
      <c r="B19221" s="12">
        <v>230</v>
      </c>
      <c r="C19221" s="436">
        <v>3.4000000000000004</v>
      </c>
    </row>
    <row r="19222" spans="1:3" x14ac:dyDescent="0.3">
      <c r="A19222" s="425">
        <v>60863</v>
      </c>
      <c r="B19222" s="12">
        <v>231</v>
      </c>
      <c r="C19222" s="436">
        <v>25.599999999999998</v>
      </c>
    </row>
    <row r="19223" spans="1:3" x14ac:dyDescent="0.3">
      <c r="A19223" s="425">
        <v>60864</v>
      </c>
      <c r="B19223" s="12">
        <v>232</v>
      </c>
      <c r="C19223" s="436">
        <v>6.8000000000000007</v>
      </c>
    </row>
    <row r="19224" spans="1:3" x14ac:dyDescent="0.3">
      <c r="A19224" s="425">
        <v>60865</v>
      </c>
      <c r="B19224" s="12">
        <v>233</v>
      </c>
      <c r="C19224" s="436">
        <v>0</v>
      </c>
    </row>
    <row r="19225" spans="1:3" x14ac:dyDescent="0.3">
      <c r="A19225" s="425">
        <v>60866</v>
      </c>
      <c r="B19225" s="12">
        <v>234</v>
      </c>
      <c r="C19225" s="436">
        <v>1</v>
      </c>
    </row>
    <row r="19226" spans="1:3" x14ac:dyDescent="0.3">
      <c r="A19226" s="425">
        <v>60867</v>
      </c>
      <c r="B19226" s="12">
        <v>235</v>
      </c>
      <c r="C19226" s="436">
        <v>0.2</v>
      </c>
    </row>
    <row r="19227" spans="1:3" x14ac:dyDescent="0.3">
      <c r="A19227" s="425">
        <v>60868</v>
      </c>
      <c r="B19227" s="12">
        <v>236</v>
      </c>
      <c r="C19227" s="436">
        <v>0</v>
      </c>
    </row>
    <row r="19228" spans="1:3" x14ac:dyDescent="0.3">
      <c r="A19228" s="425">
        <v>60869</v>
      </c>
      <c r="B19228" s="12">
        <v>237</v>
      </c>
      <c r="C19228" s="436">
        <v>0</v>
      </c>
    </row>
    <row r="19229" spans="1:3" x14ac:dyDescent="0.3">
      <c r="A19229" s="425">
        <v>60870</v>
      </c>
      <c r="B19229" s="12">
        <v>238</v>
      </c>
      <c r="C19229" s="436">
        <v>0</v>
      </c>
    </row>
    <row r="19230" spans="1:3" x14ac:dyDescent="0.3">
      <c r="A19230" s="425">
        <v>60871</v>
      </c>
      <c r="B19230" s="12">
        <v>239</v>
      </c>
      <c r="C19230" s="436">
        <v>0.2</v>
      </c>
    </row>
    <row r="19231" spans="1:3" x14ac:dyDescent="0.3">
      <c r="A19231" s="425">
        <v>60872</v>
      </c>
      <c r="B19231" s="12">
        <v>240</v>
      </c>
      <c r="C19231" s="436">
        <v>0.2</v>
      </c>
    </row>
    <row r="19232" spans="1:3" x14ac:dyDescent="0.3">
      <c r="A19232" s="425">
        <v>60873</v>
      </c>
      <c r="B19232" s="12">
        <v>241</v>
      </c>
      <c r="C19232" s="436">
        <v>0</v>
      </c>
    </row>
    <row r="19233" spans="1:3" x14ac:dyDescent="0.3">
      <c r="A19233" s="425">
        <v>60874</v>
      </c>
      <c r="B19233" s="12">
        <v>242</v>
      </c>
      <c r="C19233" s="436">
        <v>0</v>
      </c>
    </row>
    <row r="19234" spans="1:3" x14ac:dyDescent="0.3">
      <c r="A19234" s="425">
        <v>60875</v>
      </c>
      <c r="B19234" s="12">
        <v>243</v>
      </c>
      <c r="C19234" s="436">
        <v>0</v>
      </c>
    </row>
    <row r="19235" spans="1:3" x14ac:dyDescent="0.3">
      <c r="A19235" s="425">
        <v>60876</v>
      </c>
      <c r="B19235" s="12">
        <v>244</v>
      </c>
      <c r="C19235" s="436">
        <v>0</v>
      </c>
    </row>
    <row r="19236" spans="1:3" x14ac:dyDescent="0.3">
      <c r="A19236" s="425">
        <v>60877</v>
      </c>
      <c r="B19236" s="12">
        <v>245</v>
      </c>
      <c r="C19236" s="436">
        <v>20.799999999999997</v>
      </c>
    </row>
    <row r="19237" spans="1:3" x14ac:dyDescent="0.3">
      <c r="A19237" s="425">
        <v>60878</v>
      </c>
      <c r="B19237" s="12">
        <v>246</v>
      </c>
      <c r="C19237" s="436">
        <v>0</v>
      </c>
    </row>
    <row r="19238" spans="1:3" x14ac:dyDescent="0.3">
      <c r="A19238" s="425">
        <v>60879</v>
      </c>
      <c r="B19238" s="12">
        <v>247</v>
      </c>
      <c r="C19238" s="436">
        <v>0</v>
      </c>
    </row>
    <row r="19239" spans="1:3" x14ac:dyDescent="0.3">
      <c r="A19239" s="425">
        <v>60880</v>
      </c>
      <c r="B19239" s="12">
        <v>248</v>
      </c>
      <c r="C19239" s="436">
        <v>0</v>
      </c>
    </row>
    <row r="19240" spans="1:3" x14ac:dyDescent="0.3">
      <c r="A19240" s="425">
        <v>60881</v>
      </c>
      <c r="B19240" s="12">
        <v>249</v>
      </c>
      <c r="C19240" s="436">
        <v>0</v>
      </c>
    </row>
    <row r="19241" spans="1:3" x14ac:dyDescent="0.3">
      <c r="A19241" s="425">
        <v>60882</v>
      </c>
      <c r="B19241" s="12">
        <v>250</v>
      </c>
      <c r="C19241" s="436">
        <v>7.4</v>
      </c>
    </row>
    <row r="19242" spans="1:3" x14ac:dyDescent="0.3">
      <c r="A19242" s="425">
        <v>60883</v>
      </c>
      <c r="B19242" s="12">
        <v>251</v>
      </c>
      <c r="C19242" s="436">
        <v>12.999999999999998</v>
      </c>
    </row>
    <row r="19243" spans="1:3" x14ac:dyDescent="0.3">
      <c r="A19243" s="425">
        <v>60884</v>
      </c>
      <c r="B19243" s="12">
        <v>252</v>
      </c>
      <c r="C19243" s="436">
        <v>0</v>
      </c>
    </row>
    <row r="19244" spans="1:3" x14ac:dyDescent="0.3">
      <c r="A19244" s="425">
        <v>60885</v>
      </c>
      <c r="B19244" s="12">
        <v>253</v>
      </c>
      <c r="C19244" s="436">
        <v>0</v>
      </c>
    </row>
    <row r="19245" spans="1:3" x14ac:dyDescent="0.3">
      <c r="A19245" s="425">
        <v>60886</v>
      </c>
      <c r="B19245" s="12">
        <v>254</v>
      </c>
      <c r="C19245" s="436">
        <v>0</v>
      </c>
    </row>
    <row r="19246" spans="1:3" x14ac:dyDescent="0.3">
      <c r="A19246" s="425">
        <v>60887</v>
      </c>
      <c r="B19246" s="12">
        <v>255</v>
      </c>
      <c r="C19246" s="436">
        <v>9.6</v>
      </c>
    </row>
    <row r="19247" spans="1:3" x14ac:dyDescent="0.3">
      <c r="A19247" s="425">
        <v>60888</v>
      </c>
      <c r="B19247" s="12">
        <v>256</v>
      </c>
      <c r="C19247" s="436">
        <v>2.6000000000000005</v>
      </c>
    </row>
    <row r="19248" spans="1:3" x14ac:dyDescent="0.3">
      <c r="A19248" s="425">
        <v>60889</v>
      </c>
      <c r="B19248" s="12">
        <v>257</v>
      </c>
      <c r="C19248" s="436">
        <v>0</v>
      </c>
    </row>
    <row r="19249" spans="1:3" x14ac:dyDescent="0.3">
      <c r="A19249" s="425">
        <v>60890</v>
      </c>
      <c r="B19249" s="12">
        <v>258</v>
      </c>
      <c r="C19249" s="436">
        <v>0</v>
      </c>
    </row>
    <row r="19250" spans="1:3" x14ac:dyDescent="0.3">
      <c r="A19250" s="425">
        <v>60891</v>
      </c>
      <c r="B19250" s="12">
        <v>259</v>
      </c>
      <c r="C19250" s="436">
        <v>0</v>
      </c>
    </row>
    <row r="19251" spans="1:3" x14ac:dyDescent="0.3">
      <c r="A19251" s="425">
        <v>60892</v>
      </c>
      <c r="B19251" s="12">
        <v>260</v>
      </c>
      <c r="C19251" s="436">
        <v>0</v>
      </c>
    </row>
    <row r="19252" spans="1:3" x14ac:dyDescent="0.3">
      <c r="A19252" s="425">
        <v>60893</v>
      </c>
      <c r="B19252" s="12">
        <v>261</v>
      </c>
      <c r="C19252" s="436">
        <v>0</v>
      </c>
    </row>
    <row r="19253" spans="1:3" x14ac:dyDescent="0.3">
      <c r="A19253" s="425">
        <v>60894</v>
      </c>
      <c r="B19253" s="12">
        <v>262</v>
      </c>
      <c r="C19253" s="436">
        <v>0</v>
      </c>
    </row>
    <row r="19254" spans="1:3" x14ac:dyDescent="0.3">
      <c r="A19254" s="425">
        <v>60895</v>
      </c>
      <c r="B19254" s="12">
        <v>263</v>
      </c>
      <c r="C19254" s="436">
        <v>0</v>
      </c>
    </row>
    <row r="19255" spans="1:3" x14ac:dyDescent="0.3">
      <c r="A19255" s="425">
        <v>60896</v>
      </c>
      <c r="B19255" s="12">
        <v>264</v>
      </c>
      <c r="C19255" s="436">
        <v>0</v>
      </c>
    </row>
    <row r="19256" spans="1:3" x14ac:dyDescent="0.3">
      <c r="A19256" s="425">
        <v>60897</v>
      </c>
      <c r="B19256" s="12">
        <v>265</v>
      </c>
      <c r="C19256" s="436">
        <v>0</v>
      </c>
    </row>
    <row r="19257" spans="1:3" x14ac:dyDescent="0.3">
      <c r="A19257" s="425">
        <v>60898</v>
      </c>
      <c r="B19257" s="12">
        <v>266</v>
      </c>
      <c r="C19257" s="436">
        <v>0</v>
      </c>
    </row>
    <row r="19258" spans="1:3" x14ac:dyDescent="0.3">
      <c r="A19258" s="425">
        <v>60899</v>
      </c>
      <c r="B19258" s="12">
        <v>267</v>
      </c>
      <c r="C19258" s="436">
        <v>0</v>
      </c>
    </row>
    <row r="19259" spans="1:3" x14ac:dyDescent="0.3">
      <c r="A19259" s="425">
        <v>60900</v>
      </c>
      <c r="B19259" s="12">
        <v>268</v>
      </c>
      <c r="C19259" s="436">
        <v>1.5999999999999999</v>
      </c>
    </row>
    <row r="19260" spans="1:3" x14ac:dyDescent="0.3">
      <c r="A19260" s="425">
        <v>60901</v>
      </c>
      <c r="B19260" s="12">
        <v>269</v>
      </c>
      <c r="C19260" s="436">
        <v>9.8000000000000007</v>
      </c>
    </row>
    <row r="19261" spans="1:3" x14ac:dyDescent="0.3">
      <c r="A19261" s="425">
        <v>60902</v>
      </c>
      <c r="B19261" s="12">
        <v>270</v>
      </c>
      <c r="C19261" s="436">
        <v>1.5999999999999999</v>
      </c>
    </row>
    <row r="19262" spans="1:3" x14ac:dyDescent="0.3">
      <c r="A19262" s="425">
        <v>60903</v>
      </c>
      <c r="B19262" s="12">
        <v>271</v>
      </c>
      <c r="C19262" s="436">
        <v>42</v>
      </c>
    </row>
    <row r="19263" spans="1:3" x14ac:dyDescent="0.3">
      <c r="A19263" s="425">
        <v>60904</v>
      </c>
      <c r="B19263" s="12">
        <v>272</v>
      </c>
      <c r="C19263" s="436">
        <v>19</v>
      </c>
    </row>
    <row r="19264" spans="1:3" x14ac:dyDescent="0.3">
      <c r="A19264" s="425">
        <v>60905</v>
      </c>
      <c r="B19264" s="12">
        <v>273</v>
      </c>
      <c r="C19264" s="436">
        <v>0.60000000000000009</v>
      </c>
    </row>
    <row r="19265" spans="1:3" x14ac:dyDescent="0.3">
      <c r="A19265" s="425">
        <v>60906</v>
      </c>
      <c r="B19265" s="12">
        <v>274</v>
      </c>
      <c r="C19265" s="436">
        <v>0</v>
      </c>
    </row>
    <row r="19266" spans="1:3" x14ac:dyDescent="0.3">
      <c r="A19266" s="425">
        <v>60907</v>
      </c>
      <c r="B19266" s="12">
        <v>275</v>
      </c>
      <c r="C19266" s="436">
        <v>4.8000000000000007</v>
      </c>
    </row>
    <row r="19267" spans="1:3" x14ac:dyDescent="0.3">
      <c r="A19267" s="425">
        <v>60908</v>
      </c>
      <c r="B19267" s="12">
        <v>276</v>
      </c>
      <c r="C19267" s="436">
        <v>13</v>
      </c>
    </row>
    <row r="19268" spans="1:3" x14ac:dyDescent="0.3">
      <c r="A19268" s="425">
        <v>60909</v>
      </c>
      <c r="B19268" s="12">
        <v>277</v>
      </c>
      <c r="C19268" s="436">
        <v>0.2</v>
      </c>
    </row>
    <row r="19269" spans="1:3" x14ac:dyDescent="0.3">
      <c r="A19269" s="425">
        <v>60910</v>
      </c>
      <c r="B19269" s="12">
        <v>278</v>
      </c>
      <c r="C19269" s="436">
        <v>12.599999999999998</v>
      </c>
    </row>
    <row r="19270" spans="1:3" x14ac:dyDescent="0.3">
      <c r="A19270" s="425">
        <v>60911</v>
      </c>
      <c r="B19270" s="12">
        <v>279</v>
      </c>
      <c r="C19270" s="436">
        <v>7.0000000000000009</v>
      </c>
    </row>
    <row r="19271" spans="1:3" x14ac:dyDescent="0.3">
      <c r="A19271" s="425">
        <v>60912</v>
      </c>
      <c r="B19271" s="12">
        <v>280</v>
      </c>
      <c r="C19271" s="436">
        <v>1</v>
      </c>
    </row>
    <row r="19272" spans="1:3" x14ac:dyDescent="0.3">
      <c r="A19272" s="425">
        <v>60913</v>
      </c>
      <c r="B19272" s="12">
        <v>281</v>
      </c>
      <c r="C19272" s="436">
        <v>19.8</v>
      </c>
    </row>
    <row r="19273" spans="1:3" x14ac:dyDescent="0.3">
      <c r="A19273" s="425">
        <v>60914</v>
      </c>
      <c r="B19273" s="12">
        <v>282</v>
      </c>
      <c r="C19273" s="436">
        <v>44.6</v>
      </c>
    </row>
    <row r="19274" spans="1:3" x14ac:dyDescent="0.3">
      <c r="A19274" s="425">
        <v>60915</v>
      </c>
      <c r="B19274" s="12">
        <v>283</v>
      </c>
      <c r="C19274" s="436">
        <v>0</v>
      </c>
    </row>
    <row r="19275" spans="1:3" x14ac:dyDescent="0.3">
      <c r="A19275" s="425">
        <v>60916</v>
      </c>
      <c r="B19275" s="12">
        <v>284</v>
      </c>
      <c r="C19275" s="436">
        <v>0</v>
      </c>
    </row>
    <row r="19276" spans="1:3" x14ac:dyDescent="0.3">
      <c r="A19276" s="425">
        <v>60917</v>
      </c>
      <c r="B19276" s="12">
        <v>285</v>
      </c>
      <c r="C19276" s="436">
        <v>0</v>
      </c>
    </row>
    <row r="19277" spans="1:3" x14ac:dyDescent="0.3">
      <c r="A19277" s="425">
        <v>60918</v>
      </c>
      <c r="B19277" s="12">
        <v>286</v>
      </c>
      <c r="C19277" s="436">
        <v>24.400000000000002</v>
      </c>
    </row>
    <row r="19278" spans="1:3" x14ac:dyDescent="0.3">
      <c r="A19278" s="425">
        <v>60919</v>
      </c>
      <c r="B19278" s="12">
        <v>287</v>
      </c>
      <c r="C19278" s="436">
        <v>0</v>
      </c>
    </row>
    <row r="19279" spans="1:3" x14ac:dyDescent="0.3">
      <c r="A19279" s="425">
        <v>60920</v>
      </c>
      <c r="B19279" s="12">
        <v>288</v>
      </c>
      <c r="C19279" s="436">
        <v>18.8</v>
      </c>
    </row>
    <row r="19280" spans="1:3" x14ac:dyDescent="0.3">
      <c r="A19280" s="425">
        <v>60921</v>
      </c>
      <c r="B19280" s="12">
        <v>289</v>
      </c>
      <c r="C19280" s="436">
        <v>0</v>
      </c>
    </row>
    <row r="19281" spans="1:3" x14ac:dyDescent="0.3">
      <c r="A19281" s="425">
        <v>60922</v>
      </c>
      <c r="B19281" s="12">
        <v>290</v>
      </c>
      <c r="C19281" s="436">
        <v>3</v>
      </c>
    </row>
    <row r="19282" spans="1:3" x14ac:dyDescent="0.3">
      <c r="A19282" s="425">
        <v>60923</v>
      </c>
      <c r="B19282" s="12">
        <v>291</v>
      </c>
      <c r="C19282" s="436">
        <v>0</v>
      </c>
    </row>
    <row r="19283" spans="1:3" x14ac:dyDescent="0.3">
      <c r="A19283" s="425">
        <v>60924</v>
      </c>
      <c r="B19283" s="12">
        <v>292</v>
      </c>
      <c r="C19283" s="436">
        <v>0</v>
      </c>
    </row>
    <row r="19284" spans="1:3" x14ac:dyDescent="0.3">
      <c r="A19284" s="425">
        <v>60925</v>
      </c>
      <c r="B19284" s="12">
        <v>293</v>
      </c>
      <c r="C19284" s="436">
        <v>2.8</v>
      </c>
    </row>
    <row r="19285" spans="1:3" x14ac:dyDescent="0.3">
      <c r="A19285" s="425">
        <v>60926</v>
      </c>
      <c r="B19285" s="12">
        <v>294</v>
      </c>
      <c r="C19285" s="436">
        <v>0</v>
      </c>
    </row>
    <row r="19286" spans="1:3" x14ac:dyDescent="0.3">
      <c r="A19286" s="425">
        <v>60927</v>
      </c>
      <c r="B19286" s="12">
        <v>295</v>
      </c>
      <c r="C19286" s="436">
        <v>0</v>
      </c>
    </row>
    <row r="19287" spans="1:3" x14ac:dyDescent="0.3">
      <c r="A19287" s="425">
        <v>60928</v>
      </c>
      <c r="B19287" s="12">
        <v>296</v>
      </c>
      <c r="C19287" s="436">
        <v>0</v>
      </c>
    </row>
    <row r="19288" spans="1:3" x14ac:dyDescent="0.3">
      <c r="A19288" s="425">
        <v>60929</v>
      </c>
      <c r="B19288" s="12">
        <v>297</v>
      </c>
      <c r="C19288" s="436">
        <v>0</v>
      </c>
    </row>
    <row r="19289" spans="1:3" x14ac:dyDescent="0.3">
      <c r="A19289" s="425">
        <v>60930</v>
      </c>
      <c r="B19289" s="12">
        <v>298</v>
      </c>
      <c r="C19289" s="436">
        <v>0</v>
      </c>
    </row>
    <row r="19290" spans="1:3" x14ac:dyDescent="0.3">
      <c r="A19290" s="425">
        <v>60931</v>
      </c>
      <c r="B19290" s="12">
        <v>299</v>
      </c>
      <c r="C19290" s="436">
        <v>0.2</v>
      </c>
    </row>
    <row r="19291" spans="1:3" x14ac:dyDescent="0.3">
      <c r="A19291" s="425">
        <v>60932</v>
      </c>
      <c r="B19291" s="12">
        <v>300</v>
      </c>
      <c r="C19291" s="436">
        <v>1.2</v>
      </c>
    </row>
    <row r="19292" spans="1:3" x14ac:dyDescent="0.3">
      <c r="A19292" s="425">
        <v>60933</v>
      </c>
      <c r="B19292" s="12">
        <v>301</v>
      </c>
      <c r="C19292" s="436">
        <v>0</v>
      </c>
    </row>
    <row r="19293" spans="1:3" x14ac:dyDescent="0.3">
      <c r="A19293" s="425">
        <v>60934</v>
      </c>
      <c r="B19293" s="12">
        <v>302</v>
      </c>
      <c r="C19293" s="436">
        <v>0</v>
      </c>
    </row>
    <row r="19294" spans="1:3" x14ac:dyDescent="0.3">
      <c r="A19294" s="425">
        <v>60935</v>
      </c>
      <c r="B19294" s="12">
        <v>303</v>
      </c>
      <c r="C19294" s="436">
        <v>0</v>
      </c>
    </row>
    <row r="19295" spans="1:3" x14ac:dyDescent="0.3">
      <c r="A19295" s="425">
        <v>60936</v>
      </c>
      <c r="B19295" s="12">
        <v>304</v>
      </c>
      <c r="C19295" s="436">
        <v>4.6000000000000005</v>
      </c>
    </row>
    <row r="19296" spans="1:3" x14ac:dyDescent="0.3">
      <c r="A19296" s="425">
        <v>60937</v>
      </c>
      <c r="B19296" s="12">
        <v>305</v>
      </c>
      <c r="C19296" s="436">
        <v>1.2</v>
      </c>
    </row>
    <row r="19297" spans="1:3" x14ac:dyDescent="0.3">
      <c r="A19297" s="425">
        <v>60938</v>
      </c>
      <c r="B19297" s="12">
        <v>306</v>
      </c>
      <c r="C19297" s="436">
        <v>0</v>
      </c>
    </row>
    <row r="19298" spans="1:3" x14ac:dyDescent="0.3">
      <c r="A19298" s="425">
        <v>60939</v>
      </c>
      <c r="B19298" s="12">
        <v>307</v>
      </c>
      <c r="C19298" s="436">
        <v>2</v>
      </c>
    </row>
    <row r="19299" spans="1:3" x14ac:dyDescent="0.3">
      <c r="A19299" s="425">
        <v>60940</v>
      </c>
      <c r="B19299" s="12">
        <v>308</v>
      </c>
      <c r="C19299" s="436">
        <v>0</v>
      </c>
    </row>
    <row r="19300" spans="1:3" x14ac:dyDescent="0.3">
      <c r="A19300" s="425">
        <v>60941</v>
      </c>
      <c r="B19300" s="12">
        <v>309</v>
      </c>
      <c r="C19300" s="436">
        <v>0</v>
      </c>
    </row>
    <row r="19301" spans="1:3" x14ac:dyDescent="0.3">
      <c r="A19301" s="425">
        <v>60942</v>
      </c>
      <c r="B19301" s="12">
        <v>310</v>
      </c>
      <c r="C19301" s="436">
        <v>0.2</v>
      </c>
    </row>
    <row r="19302" spans="1:3" x14ac:dyDescent="0.3">
      <c r="A19302" s="425">
        <v>60943</v>
      </c>
      <c r="B19302" s="12">
        <v>311</v>
      </c>
      <c r="C19302" s="436">
        <v>3.2000000000000006</v>
      </c>
    </row>
    <row r="19303" spans="1:3" x14ac:dyDescent="0.3">
      <c r="A19303" s="425">
        <v>60944</v>
      </c>
      <c r="B19303" s="12">
        <v>312</v>
      </c>
      <c r="C19303" s="436">
        <v>0</v>
      </c>
    </row>
    <row r="19304" spans="1:3" x14ac:dyDescent="0.3">
      <c r="A19304" s="425">
        <v>60945</v>
      </c>
      <c r="B19304" s="12">
        <v>313</v>
      </c>
      <c r="C19304" s="436">
        <v>11.799999999999997</v>
      </c>
    </row>
    <row r="19305" spans="1:3" x14ac:dyDescent="0.3">
      <c r="A19305" s="425">
        <v>60946</v>
      </c>
      <c r="B19305" s="12">
        <v>314</v>
      </c>
      <c r="C19305" s="436">
        <v>9.9999999999999982</v>
      </c>
    </row>
    <row r="19306" spans="1:3" x14ac:dyDescent="0.3">
      <c r="A19306" s="425">
        <v>60947</v>
      </c>
      <c r="B19306" s="12">
        <v>315</v>
      </c>
      <c r="C19306" s="436">
        <v>0.4</v>
      </c>
    </row>
    <row r="19307" spans="1:3" x14ac:dyDescent="0.3">
      <c r="A19307" s="425">
        <v>60948</v>
      </c>
      <c r="B19307" s="12">
        <v>316</v>
      </c>
      <c r="C19307" s="436">
        <v>0.2</v>
      </c>
    </row>
    <row r="19308" spans="1:3" x14ac:dyDescent="0.3">
      <c r="A19308" s="425">
        <v>60949</v>
      </c>
      <c r="B19308" s="12">
        <v>317</v>
      </c>
      <c r="C19308" s="436">
        <v>0</v>
      </c>
    </row>
    <row r="19309" spans="1:3" x14ac:dyDescent="0.3">
      <c r="A19309" s="425">
        <v>60950</v>
      </c>
      <c r="B19309" s="12">
        <v>318</v>
      </c>
      <c r="C19309" s="436">
        <v>0</v>
      </c>
    </row>
    <row r="19310" spans="1:3" x14ac:dyDescent="0.3">
      <c r="A19310" s="425">
        <v>60951</v>
      </c>
      <c r="B19310" s="12">
        <v>319</v>
      </c>
      <c r="C19310" s="436">
        <v>0</v>
      </c>
    </row>
    <row r="19311" spans="1:3" x14ac:dyDescent="0.3">
      <c r="A19311" s="425">
        <v>60952</v>
      </c>
      <c r="B19311" s="12">
        <v>320</v>
      </c>
      <c r="C19311" s="436">
        <v>0</v>
      </c>
    </row>
    <row r="19312" spans="1:3" x14ac:dyDescent="0.3">
      <c r="A19312" s="425">
        <v>60953</v>
      </c>
      <c r="B19312" s="12">
        <v>321</v>
      </c>
      <c r="C19312" s="436">
        <v>0</v>
      </c>
    </row>
    <row r="19313" spans="1:3" x14ac:dyDescent="0.3">
      <c r="A19313" s="425">
        <v>60954</v>
      </c>
      <c r="B19313" s="12">
        <v>322</v>
      </c>
      <c r="C19313" s="436">
        <v>0</v>
      </c>
    </row>
    <row r="19314" spans="1:3" x14ac:dyDescent="0.3">
      <c r="A19314" s="425">
        <v>60955</v>
      </c>
      <c r="B19314" s="12">
        <v>323</v>
      </c>
      <c r="C19314" s="436">
        <v>2</v>
      </c>
    </row>
    <row r="19315" spans="1:3" x14ac:dyDescent="0.3">
      <c r="A19315" s="425">
        <v>60956</v>
      </c>
      <c r="B19315" s="12">
        <v>324</v>
      </c>
      <c r="C19315" s="436">
        <v>0</v>
      </c>
    </row>
    <row r="19316" spans="1:3" x14ac:dyDescent="0.3">
      <c r="A19316" s="425">
        <v>60957</v>
      </c>
      <c r="B19316" s="12">
        <v>325</v>
      </c>
      <c r="C19316" s="436">
        <v>0</v>
      </c>
    </row>
    <row r="19317" spans="1:3" x14ac:dyDescent="0.3">
      <c r="A19317" s="425">
        <v>60958</v>
      </c>
      <c r="B19317" s="12">
        <v>326</v>
      </c>
      <c r="C19317" s="436">
        <v>0</v>
      </c>
    </row>
    <row r="19318" spans="1:3" x14ac:dyDescent="0.3">
      <c r="A19318" s="425">
        <v>60959</v>
      </c>
      <c r="B19318" s="12">
        <v>327</v>
      </c>
      <c r="C19318" s="436">
        <v>0</v>
      </c>
    </row>
    <row r="19319" spans="1:3" x14ac:dyDescent="0.3">
      <c r="A19319" s="425">
        <v>60960</v>
      </c>
      <c r="B19319" s="12">
        <v>328</v>
      </c>
      <c r="C19319" s="436">
        <v>0</v>
      </c>
    </row>
    <row r="19320" spans="1:3" x14ac:dyDescent="0.3">
      <c r="A19320" s="425">
        <v>60961</v>
      </c>
      <c r="B19320" s="12">
        <v>329</v>
      </c>
      <c r="C19320" s="436">
        <v>0</v>
      </c>
    </row>
    <row r="19321" spans="1:3" x14ac:dyDescent="0.3">
      <c r="A19321" s="425">
        <v>60962</v>
      </c>
      <c r="B19321" s="12">
        <v>330</v>
      </c>
      <c r="C19321" s="436">
        <v>0</v>
      </c>
    </row>
    <row r="19322" spans="1:3" x14ac:dyDescent="0.3">
      <c r="A19322" s="425">
        <v>60963</v>
      </c>
      <c r="B19322" s="12">
        <v>331</v>
      </c>
      <c r="C19322" s="436">
        <v>0</v>
      </c>
    </row>
    <row r="19323" spans="1:3" x14ac:dyDescent="0.3">
      <c r="A19323" s="425">
        <v>60964</v>
      </c>
      <c r="B19323" s="12">
        <v>332</v>
      </c>
      <c r="C19323" s="436">
        <v>0.2</v>
      </c>
    </row>
    <row r="19324" spans="1:3" x14ac:dyDescent="0.3">
      <c r="A19324" s="425">
        <v>60965</v>
      </c>
      <c r="B19324" s="12">
        <v>333</v>
      </c>
      <c r="C19324" s="436">
        <v>0</v>
      </c>
    </row>
    <row r="19325" spans="1:3" x14ac:dyDescent="0.3">
      <c r="A19325" s="425">
        <v>60966</v>
      </c>
      <c r="B19325" s="12">
        <v>334</v>
      </c>
      <c r="C19325" s="436">
        <v>0</v>
      </c>
    </row>
    <row r="19326" spans="1:3" x14ac:dyDescent="0.3">
      <c r="A19326" s="425">
        <v>60967</v>
      </c>
      <c r="B19326" s="12">
        <v>335</v>
      </c>
      <c r="C19326" s="436">
        <v>0</v>
      </c>
    </row>
    <row r="19327" spans="1:3" x14ac:dyDescent="0.3">
      <c r="A19327" s="425">
        <v>60968</v>
      </c>
      <c r="B19327" s="12">
        <v>336</v>
      </c>
      <c r="C19327" s="436">
        <v>0</v>
      </c>
    </row>
    <row r="19328" spans="1:3" x14ac:dyDescent="0.3">
      <c r="A19328" s="425">
        <v>60969</v>
      </c>
      <c r="B19328" s="12">
        <v>337</v>
      </c>
      <c r="C19328" s="436">
        <v>6.8</v>
      </c>
    </row>
    <row r="19329" spans="1:3" x14ac:dyDescent="0.3">
      <c r="A19329" s="425">
        <v>60970</v>
      </c>
      <c r="B19329" s="12">
        <v>338</v>
      </c>
      <c r="C19329" s="436">
        <v>0</v>
      </c>
    </row>
    <row r="19330" spans="1:3" x14ac:dyDescent="0.3">
      <c r="A19330" s="425">
        <v>60971</v>
      </c>
      <c r="B19330" s="12">
        <v>339</v>
      </c>
      <c r="C19330" s="436">
        <v>0</v>
      </c>
    </row>
    <row r="19331" spans="1:3" x14ac:dyDescent="0.3">
      <c r="A19331" s="425">
        <v>60972</v>
      </c>
      <c r="B19331" s="12">
        <v>340</v>
      </c>
      <c r="C19331" s="436">
        <v>0</v>
      </c>
    </row>
    <row r="19332" spans="1:3" x14ac:dyDescent="0.3">
      <c r="A19332" s="425">
        <v>60973</v>
      </c>
      <c r="B19332" s="12">
        <v>341</v>
      </c>
      <c r="C19332" s="436">
        <v>0</v>
      </c>
    </row>
    <row r="19333" spans="1:3" x14ac:dyDescent="0.3">
      <c r="A19333" s="425">
        <v>60974</v>
      </c>
      <c r="B19333" s="12">
        <v>342</v>
      </c>
      <c r="C19333" s="436">
        <v>1.5999999999999999</v>
      </c>
    </row>
    <row r="19334" spans="1:3" x14ac:dyDescent="0.3">
      <c r="A19334" s="425">
        <v>60975</v>
      </c>
      <c r="B19334" s="12">
        <v>343</v>
      </c>
      <c r="C19334" s="436">
        <v>0</v>
      </c>
    </row>
    <row r="19335" spans="1:3" x14ac:dyDescent="0.3">
      <c r="A19335" s="425">
        <v>60976</v>
      </c>
      <c r="B19335" s="12">
        <v>344</v>
      </c>
      <c r="C19335" s="436">
        <v>0</v>
      </c>
    </row>
    <row r="19336" spans="1:3" x14ac:dyDescent="0.3">
      <c r="A19336" s="425">
        <v>60977</v>
      </c>
      <c r="B19336" s="12">
        <v>345</v>
      </c>
      <c r="C19336" s="436">
        <v>0</v>
      </c>
    </row>
    <row r="19337" spans="1:3" x14ac:dyDescent="0.3">
      <c r="A19337" s="425">
        <v>60978</v>
      </c>
      <c r="B19337" s="12">
        <v>346</v>
      </c>
      <c r="C19337" s="436">
        <v>2.2000000000000002</v>
      </c>
    </row>
    <row r="19338" spans="1:3" x14ac:dyDescent="0.3">
      <c r="A19338" s="425">
        <v>60979</v>
      </c>
      <c r="B19338" s="12">
        <v>347</v>
      </c>
      <c r="C19338" s="436">
        <v>13.799999999999999</v>
      </c>
    </row>
    <row r="19339" spans="1:3" x14ac:dyDescent="0.3">
      <c r="A19339" s="425">
        <v>60980</v>
      </c>
      <c r="B19339" s="12">
        <v>348</v>
      </c>
      <c r="C19339" s="436">
        <v>2.8</v>
      </c>
    </row>
    <row r="19340" spans="1:3" x14ac:dyDescent="0.3">
      <c r="A19340" s="425">
        <v>60981</v>
      </c>
      <c r="B19340" s="12">
        <v>349</v>
      </c>
      <c r="C19340" s="436">
        <v>1.6</v>
      </c>
    </row>
    <row r="19341" spans="1:3" x14ac:dyDescent="0.3">
      <c r="A19341" s="425">
        <v>60982</v>
      </c>
      <c r="B19341" s="12">
        <v>350</v>
      </c>
      <c r="C19341" s="436">
        <v>8.6</v>
      </c>
    </row>
    <row r="19342" spans="1:3" x14ac:dyDescent="0.3">
      <c r="A19342" s="425">
        <v>60983</v>
      </c>
      <c r="B19342" s="12">
        <v>351</v>
      </c>
      <c r="C19342" s="436">
        <v>2.2000000000000002</v>
      </c>
    </row>
    <row r="19343" spans="1:3" x14ac:dyDescent="0.3">
      <c r="A19343" s="425">
        <v>60984</v>
      </c>
      <c r="B19343" s="12">
        <v>352</v>
      </c>
      <c r="C19343" s="436">
        <v>0</v>
      </c>
    </row>
    <row r="19344" spans="1:3" x14ac:dyDescent="0.3">
      <c r="A19344" s="425">
        <v>60985</v>
      </c>
      <c r="B19344" s="12">
        <v>353</v>
      </c>
      <c r="C19344" s="436">
        <v>0</v>
      </c>
    </row>
    <row r="19345" spans="1:3" x14ac:dyDescent="0.3">
      <c r="A19345" s="425">
        <v>60986</v>
      </c>
      <c r="B19345" s="12">
        <v>354</v>
      </c>
      <c r="C19345" s="436">
        <v>0</v>
      </c>
    </row>
    <row r="19346" spans="1:3" x14ac:dyDescent="0.3">
      <c r="A19346" s="425">
        <v>60987</v>
      </c>
      <c r="B19346" s="12">
        <v>355</v>
      </c>
      <c r="C19346" s="436">
        <v>0</v>
      </c>
    </row>
    <row r="19347" spans="1:3" x14ac:dyDescent="0.3">
      <c r="A19347" s="425">
        <v>60988</v>
      </c>
      <c r="B19347" s="12">
        <v>356</v>
      </c>
      <c r="C19347" s="436">
        <v>2.1999999999999997</v>
      </c>
    </row>
    <row r="19348" spans="1:3" x14ac:dyDescent="0.3">
      <c r="A19348" s="425">
        <v>60989</v>
      </c>
      <c r="B19348" s="12">
        <v>357</v>
      </c>
      <c r="C19348" s="436">
        <v>54.2</v>
      </c>
    </row>
    <row r="19349" spans="1:3" x14ac:dyDescent="0.3">
      <c r="A19349" s="425">
        <v>60990</v>
      </c>
      <c r="B19349" s="12">
        <v>358</v>
      </c>
      <c r="C19349" s="436">
        <v>3.6000000000000014</v>
      </c>
    </row>
    <row r="19350" spans="1:3" x14ac:dyDescent="0.3">
      <c r="A19350" s="425">
        <v>60991</v>
      </c>
      <c r="B19350" s="12">
        <v>359</v>
      </c>
      <c r="C19350" s="436">
        <v>25.399999999999995</v>
      </c>
    </row>
    <row r="19351" spans="1:3" x14ac:dyDescent="0.3">
      <c r="A19351" s="425">
        <v>60992</v>
      </c>
      <c r="B19351" s="12">
        <v>360</v>
      </c>
      <c r="C19351" s="436">
        <v>0.2</v>
      </c>
    </row>
    <row r="19352" spans="1:3" x14ac:dyDescent="0.3">
      <c r="A19352" s="425">
        <v>60993</v>
      </c>
      <c r="B19352" s="12">
        <v>361</v>
      </c>
      <c r="C19352" s="436">
        <v>13.2</v>
      </c>
    </row>
    <row r="19353" spans="1:3" x14ac:dyDescent="0.3">
      <c r="A19353" s="425">
        <v>60994</v>
      </c>
      <c r="B19353" s="12">
        <v>362</v>
      </c>
      <c r="C19353" s="436">
        <v>1.2</v>
      </c>
    </row>
    <row r="19354" spans="1:3" x14ac:dyDescent="0.3">
      <c r="A19354" s="425">
        <v>60995</v>
      </c>
      <c r="B19354" s="12">
        <v>363</v>
      </c>
      <c r="C19354" s="436">
        <v>0</v>
      </c>
    </row>
    <row r="19355" spans="1:3" x14ac:dyDescent="0.3">
      <c r="A19355" s="425">
        <v>60996</v>
      </c>
      <c r="B19355" s="12">
        <v>364</v>
      </c>
      <c r="C19355" s="436">
        <v>0</v>
      </c>
    </row>
    <row r="19356" spans="1:3" x14ac:dyDescent="0.3">
      <c r="A19356" s="425">
        <v>60997</v>
      </c>
      <c r="B19356" s="12">
        <v>365</v>
      </c>
      <c r="C19356" s="436">
        <v>40.400000000000006</v>
      </c>
    </row>
    <row r="19357" spans="1:3" x14ac:dyDescent="0.3">
      <c r="A19357" s="425">
        <v>60998</v>
      </c>
      <c r="B19357" s="12">
        <v>1</v>
      </c>
      <c r="C19357" s="436">
        <v>11.799999999999997</v>
      </c>
    </row>
    <row r="19358" spans="1:3" x14ac:dyDescent="0.3">
      <c r="A19358" s="425">
        <v>60999</v>
      </c>
      <c r="B19358" s="12">
        <v>2</v>
      </c>
      <c r="C19358" s="436">
        <v>0.2</v>
      </c>
    </row>
    <row r="19359" spans="1:3" x14ac:dyDescent="0.3">
      <c r="A19359" s="425">
        <v>61000</v>
      </c>
      <c r="B19359" s="12">
        <v>3</v>
      </c>
      <c r="C19359" s="436">
        <v>7.2000000000000011</v>
      </c>
    </row>
    <row r="19360" spans="1:3" x14ac:dyDescent="0.3">
      <c r="A19360" s="425">
        <v>61001</v>
      </c>
      <c r="B19360" s="12">
        <v>4</v>
      </c>
      <c r="C19360" s="436">
        <v>3.1999999999999997</v>
      </c>
    </row>
    <row r="19361" spans="1:3" x14ac:dyDescent="0.3">
      <c r="A19361" s="425">
        <v>61002</v>
      </c>
      <c r="B19361" s="12">
        <v>5</v>
      </c>
      <c r="C19361" s="436">
        <v>17.199999999999992</v>
      </c>
    </row>
    <row r="19362" spans="1:3" x14ac:dyDescent="0.3">
      <c r="A19362" s="425">
        <v>61003</v>
      </c>
      <c r="B19362" s="12">
        <v>6</v>
      </c>
      <c r="C19362" s="436">
        <v>0.60000000000000009</v>
      </c>
    </row>
    <row r="19363" spans="1:3" x14ac:dyDescent="0.3">
      <c r="A19363" s="425">
        <v>61004</v>
      </c>
      <c r="B19363" s="12">
        <v>7</v>
      </c>
      <c r="C19363" s="436">
        <v>1.5999999999999999</v>
      </c>
    </row>
    <row r="19364" spans="1:3" x14ac:dyDescent="0.3">
      <c r="A19364" s="425">
        <v>61005</v>
      </c>
      <c r="B19364" s="12">
        <v>8</v>
      </c>
      <c r="C19364" s="436">
        <v>4.4000000000000012</v>
      </c>
    </row>
    <row r="19365" spans="1:3" x14ac:dyDescent="0.3">
      <c r="A19365" s="425">
        <v>61006</v>
      </c>
      <c r="B19365" s="12">
        <v>9</v>
      </c>
      <c r="C19365" s="436">
        <v>0.2</v>
      </c>
    </row>
    <row r="19366" spans="1:3" x14ac:dyDescent="0.3">
      <c r="A19366" s="425">
        <v>61007</v>
      </c>
      <c r="B19366" s="12">
        <v>10</v>
      </c>
      <c r="C19366" s="436">
        <v>20.400000000000002</v>
      </c>
    </row>
    <row r="19367" spans="1:3" x14ac:dyDescent="0.3">
      <c r="A19367" s="425">
        <v>61008</v>
      </c>
      <c r="B19367" s="12">
        <v>11</v>
      </c>
      <c r="C19367" s="436">
        <v>43.400000000000006</v>
      </c>
    </row>
    <row r="19368" spans="1:3" x14ac:dyDescent="0.3">
      <c r="A19368" s="425">
        <v>61009</v>
      </c>
      <c r="B19368" s="12">
        <v>12</v>
      </c>
      <c r="C19368" s="436">
        <v>0</v>
      </c>
    </row>
    <row r="19369" spans="1:3" x14ac:dyDescent="0.3">
      <c r="A19369" s="425">
        <v>61010</v>
      </c>
      <c r="B19369" s="12">
        <v>13</v>
      </c>
      <c r="C19369" s="436">
        <v>0</v>
      </c>
    </row>
    <row r="19370" spans="1:3" x14ac:dyDescent="0.3">
      <c r="A19370" s="425">
        <v>61011</v>
      </c>
      <c r="B19370" s="12">
        <v>14</v>
      </c>
      <c r="C19370" s="436">
        <v>0</v>
      </c>
    </row>
    <row r="19371" spans="1:3" x14ac:dyDescent="0.3">
      <c r="A19371" s="425">
        <v>61012</v>
      </c>
      <c r="B19371" s="12">
        <v>15</v>
      </c>
      <c r="C19371" s="436">
        <v>4.2</v>
      </c>
    </row>
    <row r="19372" spans="1:3" x14ac:dyDescent="0.3">
      <c r="A19372" s="425">
        <v>61013</v>
      </c>
      <c r="B19372" s="12">
        <v>16</v>
      </c>
      <c r="C19372" s="436">
        <v>41.000000000000021</v>
      </c>
    </row>
    <row r="19373" spans="1:3" x14ac:dyDescent="0.3">
      <c r="A19373" s="425">
        <v>61014</v>
      </c>
      <c r="B19373" s="12">
        <v>17</v>
      </c>
      <c r="C19373" s="436">
        <v>0.60000000000000009</v>
      </c>
    </row>
    <row r="19374" spans="1:3" x14ac:dyDescent="0.3">
      <c r="A19374" s="425">
        <v>61015</v>
      </c>
      <c r="B19374" s="12">
        <v>18</v>
      </c>
      <c r="C19374" s="436">
        <v>8.1999999999999993</v>
      </c>
    </row>
    <row r="19375" spans="1:3" x14ac:dyDescent="0.3">
      <c r="A19375" s="425">
        <v>61016</v>
      </c>
      <c r="B19375" s="12">
        <v>19</v>
      </c>
      <c r="C19375" s="436">
        <v>9.8000000000000007</v>
      </c>
    </row>
    <row r="19376" spans="1:3" x14ac:dyDescent="0.3">
      <c r="A19376" s="425">
        <v>61017</v>
      </c>
      <c r="B19376" s="12">
        <v>20</v>
      </c>
      <c r="C19376" s="436">
        <v>0.2</v>
      </c>
    </row>
    <row r="19377" spans="1:3" x14ac:dyDescent="0.3">
      <c r="A19377" s="425">
        <v>61018</v>
      </c>
      <c r="B19377" s="12">
        <v>21</v>
      </c>
      <c r="C19377" s="436">
        <v>0</v>
      </c>
    </row>
    <row r="19378" spans="1:3" x14ac:dyDescent="0.3">
      <c r="A19378" s="425">
        <v>61019</v>
      </c>
      <c r="B19378" s="12">
        <v>22</v>
      </c>
      <c r="C19378" s="436">
        <v>8.7999999999999972</v>
      </c>
    </row>
    <row r="19379" spans="1:3" x14ac:dyDescent="0.3">
      <c r="A19379" s="425">
        <v>61020</v>
      </c>
      <c r="B19379" s="12">
        <v>23</v>
      </c>
      <c r="C19379" s="436">
        <v>22.799999999999997</v>
      </c>
    </row>
    <row r="19380" spans="1:3" x14ac:dyDescent="0.3">
      <c r="A19380" s="425">
        <v>61021</v>
      </c>
      <c r="B19380" s="12">
        <v>24</v>
      </c>
      <c r="C19380" s="436">
        <v>0</v>
      </c>
    </row>
    <row r="19381" spans="1:3" x14ac:dyDescent="0.3">
      <c r="A19381" s="425">
        <v>61022</v>
      </c>
      <c r="B19381" s="12">
        <v>25</v>
      </c>
      <c r="C19381" s="436">
        <v>4</v>
      </c>
    </row>
    <row r="19382" spans="1:3" x14ac:dyDescent="0.3">
      <c r="A19382" s="425">
        <v>61023</v>
      </c>
      <c r="B19382" s="12">
        <v>26</v>
      </c>
      <c r="C19382" s="436">
        <v>1.7999999999999998</v>
      </c>
    </row>
    <row r="19383" spans="1:3" x14ac:dyDescent="0.3">
      <c r="A19383" s="425">
        <v>61024</v>
      </c>
      <c r="B19383" s="12">
        <v>27</v>
      </c>
      <c r="C19383" s="436">
        <v>0.2</v>
      </c>
    </row>
    <row r="19384" spans="1:3" x14ac:dyDescent="0.3">
      <c r="A19384" s="425">
        <v>61025</v>
      </c>
      <c r="B19384" s="12">
        <v>28</v>
      </c>
      <c r="C19384" s="436">
        <v>0.4</v>
      </c>
    </row>
    <row r="19385" spans="1:3" x14ac:dyDescent="0.3">
      <c r="A19385" s="425">
        <v>61026</v>
      </c>
      <c r="B19385" s="12">
        <v>29</v>
      </c>
      <c r="C19385" s="436">
        <v>0</v>
      </c>
    </row>
    <row r="19386" spans="1:3" x14ac:dyDescent="0.3">
      <c r="A19386" s="425">
        <v>61027</v>
      </c>
      <c r="B19386" s="12">
        <v>30</v>
      </c>
      <c r="C19386" s="436">
        <v>3.5999999999999996</v>
      </c>
    </row>
    <row r="19387" spans="1:3" x14ac:dyDescent="0.3">
      <c r="A19387" s="425">
        <v>61028</v>
      </c>
      <c r="B19387" s="12">
        <v>31</v>
      </c>
      <c r="C19387" s="436">
        <v>12.399999999999995</v>
      </c>
    </row>
    <row r="19388" spans="1:3" x14ac:dyDescent="0.3">
      <c r="A19388" s="425">
        <v>61029</v>
      </c>
      <c r="B19388" s="12">
        <v>32</v>
      </c>
      <c r="C19388" s="436">
        <v>0.2</v>
      </c>
    </row>
    <row r="19389" spans="1:3" x14ac:dyDescent="0.3">
      <c r="A19389" s="425">
        <v>61030</v>
      </c>
      <c r="B19389" s="12">
        <v>33</v>
      </c>
      <c r="C19389" s="436">
        <v>0</v>
      </c>
    </row>
    <row r="19390" spans="1:3" x14ac:dyDescent="0.3">
      <c r="A19390" s="425">
        <v>61031</v>
      </c>
      <c r="B19390" s="12">
        <v>34</v>
      </c>
      <c r="C19390" s="436">
        <v>0.2</v>
      </c>
    </row>
    <row r="19391" spans="1:3" x14ac:dyDescent="0.3">
      <c r="A19391" s="425">
        <v>61032</v>
      </c>
      <c r="B19391" s="12">
        <v>35</v>
      </c>
      <c r="C19391" s="436">
        <v>37.000000000000007</v>
      </c>
    </row>
    <row r="19392" spans="1:3" x14ac:dyDescent="0.3">
      <c r="A19392" s="425">
        <v>61033</v>
      </c>
      <c r="B19392" s="12">
        <v>36</v>
      </c>
      <c r="C19392" s="436">
        <v>0.2</v>
      </c>
    </row>
    <row r="19393" spans="1:3" x14ac:dyDescent="0.3">
      <c r="A19393" s="425">
        <v>61034</v>
      </c>
      <c r="B19393" s="12">
        <v>37</v>
      </c>
      <c r="C19393" s="436">
        <v>0.4</v>
      </c>
    </row>
    <row r="19394" spans="1:3" x14ac:dyDescent="0.3">
      <c r="A19394" s="425">
        <v>61035</v>
      </c>
      <c r="B19394" s="12">
        <v>38</v>
      </c>
      <c r="C19394" s="436">
        <v>4.8</v>
      </c>
    </row>
    <row r="19395" spans="1:3" x14ac:dyDescent="0.3">
      <c r="A19395" s="425">
        <v>61036</v>
      </c>
      <c r="B19395" s="12">
        <v>39</v>
      </c>
      <c r="C19395" s="436">
        <v>1</v>
      </c>
    </row>
    <row r="19396" spans="1:3" x14ac:dyDescent="0.3">
      <c r="A19396" s="425">
        <v>61037</v>
      </c>
      <c r="B19396" s="12">
        <v>40</v>
      </c>
      <c r="C19396" s="436">
        <v>92.799999999999983</v>
      </c>
    </row>
    <row r="19397" spans="1:3" x14ac:dyDescent="0.3">
      <c r="A19397" s="425">
        <v>61038</v>
      </c>
      <c r="B19397" s="12">
        <v>41</v>
      </c>
      <c r="C19397" s="436">
        <v>13.999999999999998</v>
      </c>
    </row>
    <row r="19398" spans="1:3" x14ac:dyDescent="0.3">
      <c r="A19398" s="425">
        <v>61039</v>
      </c>
      <c r="B19398" s="12">
        <v>42</v>
      </c>
      <c r="C19398" s="436">
        <v>0.60000000000000009</v>
      </c>
    </row>
    <row r="19399" spans="1:3" x14ac:dyDescent="0.3">
      <c r="A19399" s="425">
        <v>61040</v>
      </c>
      <c r="B19399" s="12">
        <v>43</v>
      </c>
      <c r="C19399" s="436">
        <v>0</v>
      </c>
    </row>
    <row r="19400" spans="1:3" x14ac:dyDescent="0.3">
      <c r="A19400" s="425">
        <v>61041</v>
      </c>
      <c r="B19400" s="12">
        <v>44</v>
      </c>
      <c r="C19400" s="436">
        <v>0</v>
      </c>
    </row>
    <row r="19401" spans="1:3" x14ac:dyDescent="0.3">
      <c r="A19401" s="425">
        <v>61042</v>
      </c>
      <c r="B19401" s="12">
        <v>45</v>
      </c>
      <c r="C19401" s="436">
        <v>0</v>
      </c>
    </row>
    <row r="19402" spans="1:3" x14ac:dyDescent="0.3">
      <c r="A19402" s="425">
        <v>61043</v>
      </c>
      <c r="B19402" s="12">
        <v>46</v>
      </c>
      <c r="C19402" s="436">
        <v>8.7999999999999989</v>
      </c>
    </row>
    <row r="19403" spans="1:3" x14ac:dyDescent="0.3">
      <c r="A19403" s="425">
        <v>61044</v>
      </c>
      <c r="B19403" s="12">
        <v>47</v>
      </c>
      <c r="C19403" s="436">
        <v>16</v>
      </c>
    </row>
    <row r="19404" spans="1:3" x14ac:dyDescent="0.3">
      <c r="A19404" s="425">
        <v>61045</v>
      </c>
      <c r="B19404" s="12">
        <v>48</v>
      </c>
      <c r="C19404" s="436">
        <v>16.799999999999994</v>
      </c>
    </row>
    <row r="19405" spans="1:3" x14ac:dyDescent="0.3">
      <c r="A19405" s="425">
        <v>61046</v>
      </c>
      <c r="B19405" s="12">
        <v>49</v>
      </c>
      <c r="C19405" s="436">
        <v>0.4</v>
      </c>
    </row>
    <row r="19406" spans="1:3" x14ac:dyDescent="0.3">
      <c r="A19406" s="425">
        <v>61047</v>
      </c>
      <c r="B19406" s="12">
        <v>50</v>
      </c>
      <c r="C19406" s="436">
        <v>1.5999999999999999</v>
      </c>
    </row>
    <row r="19407" spans="1:3" x14ac:dyDescent="0.3">
      <c r="A19407" s="425">
        <v>61048</v>
      </c>
      <c r="B19407" s="12">
        <v>51</v>
      </c>
      <c r="C19407" s="436">
        <v>64.600000000000023</v>
      </c>
    </row>
    <row r="19408" spans="1:3" x14ac:dyDescent="0.3">
      <c r="A19408" s="425">
        <v>61049</v>
      </c>
      <c r="B19408" s="12">
        <v>52</v>
      </c>
      <c r="C19408" s="436">
        <v>43.199999999999989</v>
      </c>
    </row>
    <row r="19409" spans="1:3" x14ac:dyDescent="0.3">
      <c r="A19409" s="425">
        <v>61050</v>
      </c>
      <c r="B19409" s="12">
        <v>53</v>
      </c>
      <c r="C19409" s="436">
        <v>4.4000000000000004</v>
      </c>
    </row>
    <row r="19410" spans="1:3" x14ac:dyDescent="0.3">
      <c r="A19410" s="425">
        <v>61051</v>
      </c>
      <c r="B19410" s="12">
        <v>54</v>
      </c>
      <c r="C19410" s="436">
        <v>0</v>
      </c>
    </row>
    <row r="19411" spans="1:3" x14ac:dyDescent="0.3">
      <c r="A19411" s="425">
        <v>61052</v>
      </c>
      <c r="B19411" s="12">
        <v>55</v>
      </c>
      <c r="C19411" s="436">
        <v>4.6000000000000005</v>
      </c>
    </row>
    <row r="19412" spans="1:3" x14ac:dyDescent="0.3">
      <c r="A19412" s="425">
        <v>61053</v>
      </c>
      <c r="B19412" s="12">
        <v>56</v>
      </c>
      <c r="C19412" s="436">
        <v>0.2</v>
      </c>
    </row>
    <row r="19413" spans="1:3" x14ac:dyDescent="0.3">
      <c r="A19413" s="425">
        <v>61054</v>
      </c>
      <c r="B19413" s="12">
        <v>57</v>
      </c>
      <c r="C19413" s="436">
        <v>0.2</v>
      </c>
    </row>
    <row r="19414" spans="1:3" x14ac:dyDescent="0.3">
      <c r="A19414" s="425">
        <v>61055</v>
      </c>
      <c r="B19414" s="12">
        <v>58</v>
      </c>
      <c r="C19414" s="436">
        <v>0</v>
      </c>
    </row>
    <row r="19415" spans="1:3" x14ac:dyDescent="0.3">
      <c r="A19415" s="425">
        <v>61056</v>
      </c>
      <c r="B19415" s="12">
        <v>59</v>
      </c>
      <c r="C19415" s="436">
        <v>0</v>
      </c>
    </row>
    <row r="19416" spans="1:3" x14ac:dyDescent="0.3">
      <c r="A19416" s="425">
        <v>61057</v>
      </c>
      <c r="B19416" s="12">
        <v>60</v>
      </c>
      <c r="C19416" s="436">
        <v>5.6000000000000014</v>
      </c>
    </row>
    <row r="19417" spans="1:3" x14ac:dyDescent="0.3">
      <c r="A19417" s="425">
        <v>61058</v>
      </c>
      <c r="B19417" s="12">
        <v>61</v>
      </c>
      <c r="C19417" s="436">
        <v>0.60000000000000009</v>
      </c>
    </row>
    <row r="19418" spans="1:3" x14ac:dyDescent="0.3">
      <c r="A19418" s="425">
        <v>61059</v>
      </c>
      <c r="B19418" s="12">
        <v>62</v>
      </c>
      <c r="C19418" s="436">
        <v>1.7999999999999998</v>
      </c>
    </row>
    <row r="19419" spans="1:3" x14ac:dyDescent="0.3">
      <c r="A19419" s="425">
        <v>61060</v>
      </c>
      <c r="B19419" s="12">
        <v>63</v>
      </c>
      <c r="C19419" s="436">
        <v>13.399999999999999</v>
      </c>
    </row>
    <row r="19420" spans="1:3" x14ac:dyDescent="0.3">
      <c r="A19420" s="425">
        <v>61061</v>
      </c>
      <c r="B19420" s="12">
        <v>64</v>
      </c>
      <c r="C19420" s="436">
        <v>15</v>
      </c>
    </row>
    <row r="19421" spans="1:3" x14ac:dyDescent="0.3">
      <c r="A19421" s="425">
        <v>61062</v>
      </c>
      <c r="B19421" s="12">
        <v>65</v>
      </c>
      <c r="C19421" s="436">
        <v>1.7999999999999998</v>
      </c>
    </row>
    <row r="19422" spans="1:3" x14ac:dyDescent="0.3">
      <c r="A19422" s="425">
        <v>61063</v>
      </c>
      <c r="B19422" s="12">
        <v>66</v>
      </c>
      <c r="C19422" s="436">
        <v>0.8</v>
      </c>
    </row>
    <row r="19423" spans="1:3" x14ac:dyDescent="0.3">
      <c r="A19423" s="425">
        <v>61064</v>
      </c>
      <c r="B19423" s="12">
        <v>67</v>
      </c>
      <c r="C19423" s="436">
        <v>0.2</v>
      </c>
    </row>
    <row r="19424" spans="1:3" x14ac:dyDescent="0.3">
      <c r="A19424" s="425">
        <v>61065</v>
      </c>
      <c r="B19424" s="12">
        <v>68</v>
      </c>
      <c r="C19424" s="436">
        <v>1.4</v>
      </c>
    </row>
    <row r="19425" spans="1:3" x14ac:dyDescent="0.3">
      <c r="A19425" s="425">
        <v>61066</v>
      </c>
      <c r="B19425" s="12">
        <v>69</v>
      </c>
      <c r="C19425" s="436">
        <v>27.2</v>
      </c>
    </row>
    <row r="19426" spans="1:3" x14ac:dyDescent="0.3">
      <c r="A19426" s="425">
        <v>61067</v>
      </c>
      <c r="B19426" s="12">
        <v>70</v>
      </c>
      <c r="C19426" s="436">
        <v>26.399999999999995</v>
      </c>
    </row>
    <row r="19427" spans="1:3" x14ac:dyDescent="0.3">
      <c r="A19427" s="425">
        <v>61068</v>
      </c>
      <c r="B19427" s="12">
        <v>71</v>
      </c>
      <c r="C19427" s="436">
        <v>0.4</v>
      </c>
    </row>
    <row r="19428" spans="1:3" x14ac:dyDescent="0.3">
      <c r="A19428" s="425">
        <v>61069</v>
      </c>
      <c r="B19428" s="12">
        <v>72</v>
      </c>
      <c r="C19428" s="436">
        <v>1.8</v>
      </c>
    </row>
    <row r="19429" spans="1:3" x14ac:dyDescent="0.3">
      <c r="A19429" s="425">
        <v>61070</v>
      </c>
      <c r="B19429" s="12">
        <v>73</v>
      </c>
      <c r="C19429" s="436">
        <v>28.199999999999996</v>
      </c>
    </row>
    <row r="19430" spans="1:3" x14ac:dyDescent="0.3">
      <c r="A19430" s="425">
        <v>61071</v>
      </c>
      <c r="B19430" s="12">
        <v>74</v>
      </c>
      <c r="C19430" s="436">
        <v>0.2</v>
      </c>
    </row>
    <row r="19431" spans="1:3" x14ac:dyDescent="0.3">
      <c r="A19431" s="425">
        <v>61072</v>
      </c>
      <c r="B19431" s="12">
        <v>75</v>
      </c>
      <c r="C19431" s="436">
        <v>2.8</v>
      </c>
    </row>
    <row r="19432" spans="1:3" x14ac:dyDescent="0.3">
      <c r="A19432" s="425">
        <v>61073</v>
      </c>
      <c r="B19432" s="12">
        <v>76</v>
      </c>
      <c r="C19432" s="436">
        <v>0.2</v>
      </c>
    </row>
    <row r="19433" spans="1:3" x14ac:dyDescent="0.3">
      <c r="A19433" s="425">
        <v>61074</v>
      </c>
      <c r="B19433" s="12">
        <v>77</v>
      </c>
      <c r="C19433" s="436">
        <v>28</v>
      </c>
    </row>
    <row r="19434" spans="1:3" x14ac:dyDescent="0.3">
      <c r="A19434" s="425">
        <v>61075</v>
      </c>
      <c r="B19434" s="12">
        <v>78</v>
      </c>
      <c r="C19434" s="436">
        <v>36.800000000000004</v>
      </c>
    </row>
    <row r="19435" spans="1:3" x14ac:dyDescent="0.3">
      <c r="A19435" s="425">
        <v>61076</v>
      </c>
      <c r="B19435" s="12">
        <v>79</v>
      </c>
      <c r="C19435" s="436">
        <v>1.4</v>
      </c>
    </row>
    <row r="19436" spans="1:3" x14ac:dyDescent="0.3">
      <c r="A19436" s="425">
        <v>61077</v>
      </c>
      <c r="B19436" s="12">
        <v>80</v>
      </c>
      <c r="C19436" s="436">
        <v>40.800000000000011</v>
      </c>
    </row>
    <row r="19437" spans="1:3" x14ac:dyDescent="0.3">
      <c r="A19437" s="425">
        <v>61078</v>
      </c>
      <c r="B19437" s="12">
        <v>81</v>
      </c>
      <c r="C19437" s="436">
        <v>31.599999999999991</v>
      </c>
    </row>
    <row r="19438" spans="1:3" x14ac:dyDescent="0.3">
      <c r="A19438" s="425">
        <v>61079</v>
      </c>
      <c r="B19438" s="12">
        <v>82</v>
      </c>
      <c r="C19438" s="436">
        <v>31.6</v>
      </c>
    </row>
    <row r="19439" spans="1:3" x14ac:dyDescent="0.3">
      <c r="A19439" s="425">
        <v>61080</v>
      </c>
      <c r="B19439" s="12">
        <v>83</v>
      </c>
      <c r="C19439" s="436">
        <v>50.000000000000014</v>
      </c>
    </row>
    <row r="19440" spans="1:3" x14ac:dyDescent="0.3">
      <c r="A19440" s="425">
        <v>61081</v>
      </c>
      <c r="B19440" s="12">
        <v>84</v>
      </c>
      <c r="C19440" s="436">
        <v>0</v>
      </c>
    </row>
    <row r="19441" spans="1:3" x14ac:dyDescent="0.3">
      <c r="A19441" s="425">
        <v>61082</v>
      </c>
      <c r="B19441" s="12">
        <v>85</v>
      </c>
      <c r="C19441" s="436">
        <v>0.60000000000000009</v>
      </c>
    </row>
    <row r="19442" spans="1:3" x14ac:dyDescent="0.3">
      <c r="A19442" s="425">
        <v>61083</v>
      </c>
      <c r="B19442" s="12">
        <v>86</v>
      </c>
      <c r="C19442" s="436">
        <v>5.0000000000000018</v>
      </c>
    </row>
    <row r="19443" spans="1:3" x14ac:dyDescent="0.3">
      <c r="A19443" s="425">
        <v>61084</v>
      </c>
      <c r="B19443" s="12">
        <v>87</v>
      </c>
      <c r="C19443" s="436">
        <v>6.4000000000000021</v>
      </c>
    </row>
    <row r="19444" spans="1:3" x14ac:dyDescent="0.3">
      <c r="A19444" s="425">
        <v>61085</v>
      </c>
      <c r="B19444" s="12">
        <v>88</v>
      </c>
      <c r="C19444" s="436">
        <v>1.4</v>
      </c>
    </row>
    <row r="19445" spans="1:3" x14ac:dyDescent="0.3">
      <c r="A19445" s="425">
        <v>61086</v>
      </c>
      <c r="B19445" s="12">
        <v>89</v>
      </c>
      <c r="C19445" s="436">
        <v>0.60000000000000009</v>
      </c>
    </row>
    <row r="19446" spans="1:3" x14ac:dyDescent="0.3">
      <c r="A19446" s="425">
        <v>61087</v>
      </c>
      <c r="B19446" s="12">
        <v>90</v>
      </c>
      <c r="C19446" s="436">
        <v>2.6</v>
      </c>
    </row>
    <row r="19447" spans="1:3" x14ac:dyDescent="0.3">
      <c r="A19447" s="425">
        <v>61088</v>
      </c>
      <c r="B19447" s="12">
        <v>91</v>
      </c>
      <c r="C19447" s="436">
        <v>1.5999999999999999</v>
      </c>
    </row>
    <row r="19448" spans="1:3" x14ac:dyDescent="0.3">
      <c r="A19448" s="425">
        <v>61089</v>
      </c>
      <c r="B19448" s="12">
        <v>92</v>
      </c>
      <c r="C19448" s="436">
        <v>0.4</v>
      </c>
    </row>
    <row r="19449" spans="1:3" x14ac:dyDescent="0.3">
      <c r="A19449" s="425">
        <v>61090</v>
      </c>
      <c r="B19449" s="12">
        <v>93</v>
      </c>
      <c r="C19449" s="436">
        <v>22</v>
      </c>
    </row>
    <row r="19450" spans="1:3" x14ac:dyDescent="0.3">
      <c r="A19450" s="425">
        <v>61091</v>
      </c>
      <c r="B19450" s="12">
        <v>94</v>
      </c>
      <c r="C19450" s="436">
        <v>95</v>
      </c>
    </row>
    <row r="19451" spans="1:3" x14ac:dyDescent="0.3">
      <c r="A19451" s="425">
        <v>61092</v>
      </c>
      <c r="B19451" s="12">
        <v>95</v>
      </c>
      <c r="C19451" s="436">
        <v>1.5999999999999999</v>
      </c>
    </row>
    <row r="19452" spans="1:3" x14ac:dyDescent="0.3">
      <c r="A19452" s="425">
        <v>61093</v>
      </c>
      <c r="B19452" s="12">
        <v>96</v>
      </c>
      <c r="C19452" s="436">
        <v>0</v>
      </c>
    </row>
    <row r="19453" spans="1:3" x14ac:dyDescent="0.3">
      <c r="A19453" s="425">
        <v>61094</v>
      </c>
      <c r="B19453" s="12">
        <v>97</v>
      </c>
      <c r="C19453" s="436">
        <v>37.599999999999994</v>
      </c>
    </row>
    <row r="19454" spans="1:3" x14ac:dyDescent="0.3">
      <c r="A19454" s="425">
        <v>61095</v>
      </c>
      <c r="B19454" s="12">
        <v>98</v>
      </c>
      <c r="C19454" s="436">
        <v>110.80000000000003</v>
      </c>
    </row>
    <row r="19455" spans="1:3" x14ac:dyDescent="0.3">
      <c r="A19455" s="425">
        <v>61096</v>
      </c>
      <c r="B19455" s="12">
        <v>99</v>
      </c>
      <c r="C19455" s="436">
        <v>0.60000000000000009</v>
      </c>
    </row>
    <row r="19456" spans="1:3" x14ac:dyDescent="0.3">
      <c r="A19456" s="425">
        <v>61097</v>
      </c>
      <c r="B19456" s="12">
        <v>100</v>
      </c>
      <c r="C19456" s="436">
        <v>0.8</v>
      </c>
    </row>
    <row r="19457" spans="1:3" x14ac:dyDescent="0.3">
      <c r="A19457" s="425">
        <v>61098</v>
      </c>
      <c r="B19457" s="12">
        <v>101</v>
      </c>
      <c r="C19457" s="436">
        <v>11.599999999999996</v>
      </c>
    </row>
    <row r="19458" spans="1:3" x14ac:dyDescent="0.3">
      <c r="A19458" s="425">
        <v>61099</v>
      </c>
      <c r="B19458" s="12">
        <v>102</v>
      </c>
      <c r="C19458" s="436">
        <v>13</v>
      </c>
    </row>
    <row r="19459" spans="1:3" x14ac:dyDescent="0.3">
      <c r="A19459" s="425">
        <v>61100</v>
      </c>
      <c r="B19459" s="12">
        <v>103</v>
      </c>
      <c r="C19459" s="436">
        <v>0.8</v>
      </c>
    </row>
    <row r="19460" spans="1:3" x14ac:dyDescent="0.3">
      <c r="A19460" s="425">
        <v>61101</v>
      </c>
      <c r="B19460" s="12">
        <v>104</v>
      </c>
      <c r="C19460" s="436">
        <v>6.6000000000000005</v>
      </c>
    </row>
    <row r="19461" spans="1:3" x14ac:dyDescent="0.3">
      <c r="A19461" s="425">
        <v>61102</v>
      </c>
      <c r="B19461" s="12">
        <v>105</v>
      </c>
      <c r="C19461" s="436">
        <v>8.3999999999999986</v>
      </c>
    </row>
    <row r="19462" spans="1:3" x14ac:dyDescent="0.3">
      <c r="A19462" s="425">
        <v>61103</v>
      </c>
      <c r="B19462" s="12">
        <v>106</v>
      </c>
      <c r="C19462" s="436">
        <v>47.599999999999994</v>
      </c>
    </row>
    <row r="19463" spans="1:3" x14ac:dyDescent="0.3">
      <c r="A19463" s="425">
        <v>61104</v>
      </c>
      <c r="B19463" s="12">
        <v>107</v>
      </c>
      <c r="C19463" s="436">
        <v>0</v>
      </c>
    </row>
    <row r="19464" spans="1:3" x14ac:dyDescent="0.3">
      <c r="A19464" s="425">
        <v>61105</v>
      </c>
      <c r="B19464" s="12">
        <v>108</v>
      </c>
      <c r="C19464" s="436">
        <v>0</v>
      </c>
    </row>
    <row r="19465" spans="1:3" x14ac:dyDescent="0.3">
      <c r="A19465" s="425">
        <v>61106</v>
      </c>
      <c r="B19465" s="12">
        <v>109</v>
      </c>
      <c r="C19465" s="436">
        <v>7.6000000000000014</v>
      </c>
    </row>
    <row r="19466" spans="1:3" x14ac:dyDescent="0.3">
      <c r="A19466" s="425">
        <v>61107</v>
      </c>
      <c r="B19466" s="12">
        <v>110</v>
      </c>
      <c r="C19466" s="436">
        <v>5.6000000000000014</v>
      </c>
    </row>
    <row r="19467" spans="1:3" x14ac:dyDescent="0.3">
      <c r="A19467" s="425">
        <v>61108</v>
      </c>
      <c r="B19467" s="12">
        <v>111</v>
      </c>
      <c r="C19467" s="436">
        <v>0.4</v>
      </c>
    </row>
    <row r="19468" spans="1:3" x14ac:dyDescent="0.3">
      <c r="A19468" s="425">
        <v>61109</v>
      </c>
      <c r="B19468" s="12">
        <v>112</v>
      </c>
      <c r="C19468" s="436">
        <v>3.0000000000000004</v>
      </c>
    </row>
    <row r="19469" spans="1:3" x14ac:dyDescent="0.3">
      <c r="A19469" s="425">
        <v>61110</v>
      </c>
      <c r="B19469" s="12">
        <v>113</v>
      </c>
      <c r="C19469" s="436">
        <v>11.2</v>
      </c>
    </row>
    <row r="19470" spans="1:3" x14ac:dyDescent="0.3">
      <c r="A19470" s="425">
        <v>61111</v>
      </c>
      <c r="B19470" s="12">
        <v>114</v>
      </c>
      <c r="C19470" s="436">
        <v>0.2</v>
      </c>
    </row>
    <row r="19471" spans="1:3" x14ac:dyDescent="0.3">
      <c r="A19471" s="425">
        <v>61112</v>
      </c>
      <c r="B19471" s="12">
        <v>115</v>
      </c>
      <c r="C19471" s="436">
        <v>39.199999999999996</v>
      </c>
    </row>
    <row r="19472" spans="1:3" x14ac:dyDescent="0.3">
      <c r="A19472" s="425">
        <v>61113</v>
      </c>
      <c r="B19472" s="12">
        <v>116</v>
      </c>
      <c r="C19472" s="436">
        <v>65.2</v>
      </c>
    </row>
    <row r="19473" spans="1:3" x14ac:dyDescent="0.3">
      <c r="A19473" s="425">
        <v>61114</v>
      </c>
      <c r="B19473" s="12">
        <v>117</v>
      </c>
      <c r="C19473" s="436">
        <v>0</v>
      </c>
    </row>
    <row r="19474" spans="1:3" x14ac:dyDescent="0.3">
      <c r="A19474" s="425">
        <v>61115</v>
      </c>
      <c r="B19474" s="12">
        <v>118</v>
      </c>
      <c r="C19474" s="436">
        <v>3.2</v>
      </c>
    </row>
    <row r="19475" spans="1:3" x14ac:dyDescent="0.3">
      <c r="A19475" s="425">
        <v>61116</v>
      </c>
      <c r="B19475" s="12">
        <v>119</v>
      </c>
      <c r="C19475" s="436">
        <v>0</v>
      </c>
    </row>
    <row r="19476" spans="1:3" x14ac:dyDescent="0.3">
      <c r="A19476" s="425">
        <v>61117</v>
      </c>
      <c r="B19476" s="12">
        <v>120</v>
      </c>
      <c r="C19476" s="436">
        <v>1.5999999999999999</v>
      </c>
    </row>
    <row r="19477" spans="1:3" x14ac:dyDescent="0.3">
      <c r="A19477" s="425">
        <v>61118</v>
      </c>
      <c r="B19477" s="12">
        <v>121</v>
      </c>
      <c r="C19477" s="436">
        <v>0</v>
      </c>
    </row>
    <row r="19478" spans="1:3" x14ac:dyDescent="0.3">
      <c r="A19478" s="425">
        <v>61119</v>
      </c>
      <c r="B19478" s="12">
        <v>122</v>
      </c>
      <c r="C19478" s="436">
        <v>29.8</v>
      </c>
    </row>
    <row r="19479" spans="1:3" x14ac:dyDescent="0.3">
      <c r="A19479" s="425">
        <v>61120</v>
      </c>
      <c r="B19479" s="12">
        <v>123</v>
      </c>
      <c r="C19479" s="436">
        <v>11.999999999999996</v>
      </c>
    </row>
    <row r="19480" spans="1:3" x14ac:dyDescent="0.3">
      <c r="A19480" s="425">
        <v>61121</v>
      </c>
      <c r="B19480" s="12">
        <v>124</v>
      </c>
      <c r="C19480" s="436">
        <v>0.2</v>
      </c>
    </row>
    <row r="19481" spans="1:3" x14ac:dyDescent="0.3">
      <c r="A19481" s="425">
        <v>61122</v>
      </c>
      <c r="B19481" s="12">
        <v>125</v>
      </c>
      <c r="C19481" s="436">
        <v>0</v>
      </c>
    </row>
    <row r="19482" spans="1:3" x14ac:dyDescent="0.3">
      <c r="A19482" s="425">
        <v>61123</v>
      </c>
      <c r="B19482" s="12">
        <v>126</v>
      </c>
      <c r="C19482" s="436">
        <v>0</v>
      </c>
    </row>
    <row r="19483" spans="1:3" x14ac:dyDescent="0.3">
      <c r="A19483" s="425">
        <v>61124</v>
      </c>
      <c r="B19483" s="12">
        <v>127</v>
      </c>
      <c r="C19483" s="436">
        <v>43.074782608695656</v>
      </c>
    </row>
    <row r="19484" spans="1:3" x14ac:dyDescent="0.3">
      <c r="A19484" s="425">
        <v>61125</v>
      </c>
      <c r="B19484" s="12">
        <v>128</v>
      </c>
      <c r="C19484" s="436">
        <v>100.352</v>
      </c>
    </row>
    <row r="19485" spans="1:3" x14ac:dyDescent="0.3">
      <c r="A19485" s="425">
        <v>61126</v>
      </c>
      <c r="B19485" s="12">
        <v>129</v>
      </c>
      <c r="C19485" s="436">
        <v>0</v>
      </c>
    </row>
    <row r="19486" spans="1:3" x14ac:dyDescent="0.3">
      <c r="A19486" s="425">
        <v>61127</v>
      </c>
      <c r="B19486" s="12">
        <v>130</v>
      </c>
      <c r="C19486" s="436">
        <v>26.46</v>
      </c>
    </row>
    <row r="19487" spans="1:3" x14ac:dyDescent="0.3">
      <c r="A19487" s="425">
        <v>61128</v>
      </c>
      <c r="B19487" s="12">
        <v>131</v>
      </c>
      <c r="C19487" s="436">
        <v>0</v>
      </c>
    </row>
    <row r="19488" spans="1:3" x14ac:dyDescent="0.3">
      <c r="A19488" s="425">
        <v>61129</v>
      </c>
      <c r="B19488" s="12">
        <v>132</v>
      </c>
      <c r="C19488" s="436">
        <v>11.76</v>
      </c>
    </row>
    <row r="19489" spans="1:3" x14ac:dyDescent="0.3">
      <c r="A19489" s="425">
        <v>61130</v>
      </c>
      <c r="B19489" s="12">
        <v>133</v>
      </c>
      <c r="C19489" s="436">
        <v>0</v>
      </c>
    </row>
    <row r="19490" spans="1:3" x14ac:dyDescent="0.3">
      <c r="A19490" s="425">
        <v>61131</v>
      </c>
      <c r="B19490" s="12">
        <v>134</v>
      </c>
      <c r="C19490" s="436">
        <v>0</v>
      </c>
    </row>
    <row r="19491" spans="1:3" x14ac:dyDescent="0.3">
      <c r="A19491" s="425">
        <v>61132</v>
      </c>
      <c r="B19491" s="12">
        <v>135</v>
      </c>
      <c r="C19491" s="436">
        <v>29.89</v>
      </c>
    </row>
    <row r="19492" spans="1:3" x14ac:dyDescent="0.3">
      <c r="A19492" s="425">
        <v>61133</v>
      </c>
      <c r="B19492" s="12">
        <v>136</v>
      </c>
      <c r="C19492" s="436">
        <v>15.68</v>
      </c>
    </row>
    <row r="19493" spans="1:3" x14ac:dyDescent="0.3">
      <c r="A19493" s="425">
        <v>61134</v>
      </c>
      <c r="B19493" s="12">
        <v>137</v>
      </c>
      <c r="C19493" s="436">
        <v>0</v>
      </c>
    </row>
    <row r="19494" spans="1:3" x14ac:dyDescent="0.3">
      <c r="A19494" s="425">
        <v>61135</v>
      </c>
      <c r="B19494" s="12">
        <v>138</v>
      </c>
      <c r="C19494" s="436">
        <v>13.72</v>
      </c>
    </row>
    <row r="19495" spans="1:3" x14ac:dyDescent="0.3">
      <c r="A19495" s="425">
        <v>61136</v>
      </c>
      <c r="B19495" s="12">
        <v>139</v>
      </c>
      <c r="C19495" s="436">
        <v>0</v>
      </c>
    </row>
    <row r="19496" spans="1:3" x14ac:dyDescent="0.3">
      <c r="A19496" s="425">
        <v>61137</v>
      </c>
      <c r="B19496" s="12">
        <v>140</v>
      </c>
      <c r="C19496" s="436">
        <v>0</v>
      </c>
    </row>
    <row r="19497" spans="1:3" x14ac:dyDescent="0.3">
      <c r="A19497" s="425">
        <v>61138</v>
      </c>
      <c r="B19497" s="12">
        <v>141</v>
      </c>
      <c r="C19497" s="436">
        <v>3.92</v>
      </c>
    </row>
    <row r="19498" spans="1:3" x14ac:dyDescent="0.3">
      <c r="A19498" s="425">
        <v>61139</v>
      </c>
      <c r="B19498" s="12">
        <v>142</v>
      </c>
      <c r="C19498" s="436">
        <v>52.92</v>
      </c>
    </row>
    <row r="19499" spans="1:3" x14ac:dyDescent="0.3">
      <c r="A19499" s="425">
        <v>61140</v>
      </c>
      <c r="B19499" s="12">
        <v>143</v>
      </c>
      <c r="C19499" s="436">
        <v>0</v>
      </c>
    </row>
    <row r="19500" spans="1:3" x14ac:dyDescent="0.3">
      <c r="A19500" s="425">
        <v>61141</v>
      </c>
      <c r="B19500" s="12">
        <v>144</v>
      </c>
      <c r="C19500" s="436">
        <v>5.39</v>
      </c>
    </row>
    <row r="19501" spans="1:3" x14ac:dyDescent="0.3">
      <c r="A19501" s="425">
        <v>61142</v>
      </c>
      <c r="B19501" s="12">
        <v>145</v>
      </c>
      <c r="C19501" s="436">
        <v>0</v>
      </c>
    </row>
    <row r="19502" spans="1:3" x14ac:dyDescent="0.3">
      <c r="A19502" s="425">
        <v>61143</v>
      </c>
      <c r="B19502" s="12">
        <v>146</v>
      </c>
      <c r="C19502" s="436">
        <v>1.5680000000000001</v>
      </c>
    </row>
    <row r="19503" spans="1:3" x14ac:dyDescent="0.3">
      <c r="A19503" s="425">
        <v>61144</v>
      </c>
      <c r="B19503" s="12">
        <v>147</v>
      </c>
      <c r="C19503" s="436">
        <v>5.194</v>
      </c>
    </row>
    <row r="19504" spans="1:3" x14ac:dyDescent="0.3">
      <c r="A19504" s="425">
        <v>61145</v>
      </c>
      <c r="B19504" s="12">
        <v>148</v>
      </c>
      <c r="C19504" s="436">
        <v>3.1360000000000001</v>
      </c>
    </row>
    <row r="19505" spans="1:3" x14ac:dyDescent="0.3">
      <c r="A19505" s="425">
        <v>61146</v>
      </c>
      <c r="B19505" s="12">
        <v>149</v>
      </c>
      <c r="C19505" s="436">
        <v>14.7</v>
      </c>
    </row>
    <row r="19506" spans="1:3" x14ac:dyDescent="0.3">
      <c r="A19506" s="425">
        <v>61147</v>
      </c>
      <c r="B19506" s="12">
        <v>150</v>
      </c>
      <c r="C19506" s="436">
        <v>0</v>
      </c>
    </row>
    <row r="19507" spans="1:3" x14ac:dyDescent="0.3">
      <c r="A19507" s="425">
        <v>61148</v>
      </c>
      <c r="B19507" s="12">
        <v>151</v>
      </c>
      <c r="C19507" s="436">
        <v>0</v>
      </c>
    </row>
    <row r="19508" spans="1:3" x14ac:dyDescent="0.3">
      <c r="A19508" s="425">
        <v>61149</v>
      </c>
      <c r="B19508" s="12">
        <v>152</v>
      </c>
      <c r="C19508" s="436">
        <v>16.66</v>
      </c>
    </row>
    <row r="19509" spans="1:3" x14ac:dyDescent="0.3">
      <c r="A19509" s="425">
        <v>61150</v>
      </c>
      <c r="B19509" s="12">
        <v>153</v>
      </c>
      <c r="C19509" s="436">
        <v>2.4500000000000002</v>
      </c>
    </row>
    <row r="19510" spans="1:3" x14ac:dyDescent="0.3">
      <c r="A19510" s="425">
        <v>61151</v>
      </c>
      <c r="B19510" s="12">
        <v>154</v>
      </c>
      <c r="C19510" s="436">
        <v>5.194</v>
      </c>
    </row>
    <row r="19511" spans="1:3" x14ac:dyDescent="0.3">
      <c r="A19511" s="425">
        <v>61152</v>
      </c>
      <c r="B19511" s="12">
        <v>155</v>
      </c>
      <c r="C19511" s="436">
        <v>0</v>
      </c>
    </row>
    <row r="19512" spans="1:3" x14ac:dyDescent="0.3">
      <c r="A19512" s="425">
        <v>61153</v>
      </c>
      <c r="B19512" s="12">
        <v>156</v>
      </c>
      <c r="C19512" s="436">
        <v>0</v>
      </c>
    </row>
    <row r="19513" spans="1:3" x14ac:dyDescent="0.3">
      <c r="A19513" s="425">
        <v>61154</v>
      </c>
      <c r="B19513" s="12">
        <v>157</v>
      </c>
      <c r="C19513" s="436">
        <v>3.1360000000000001</v>
      </c>
    </row>
    <row r="19514" spans="1:3" x14ac:dyDescent="0.3">
      <c r="A19514" s="425">
        <v>61155</v>
      </c>
      <c r="B19514" s="12">
        <v>158</v>
      </c>
      <c r="C19514" s="436">
        <v>32.83</v>
      </c>
    </row>
    <row r="19515" spans="1:3" x14ac:dyDescent="0.3">
      <c r="A19515" s="425">
        <v>61156</v>
      </c>
      <c r="B19515" s="12">
        <v>159</v>
      </c>
      <c r="C19515" s="436">
        <v>0</v>
      </c>
    </row>
    <row r="19516" spans="1:3" x14ac:dyDescent="0.3">
      <c r="A19516" s="425">
        <v>61157</v>
      </c>
      <c r="B19516" s="12">
        <v>160</v>
      </c>
      <c r="C19516" s="436">
        <v>7.35</v>
      </c>
    </row>
    <row r="19517" spans="1:3" x14ac:dyDescent="0.3">
      <c r="A19517" s="425">
        <v>61158</v>
      </c>
      <c r="B19517" s="12">
        <v>161</v>
      </c>
      <c r="C19517" s="436">
        <v>0</v>
      </c>
    </row>
    <row r="19518" spans="1:3" x14ac:dyDescent="0.3">
      <c r="A19518" s="425">
        <v>61159</v>
      </c>
      <c r="B19518" s="12">
        <v>162</v>
      </c>
      <c r="C19518" s="436">
        <v>17.738</v>
      </c>
    </row>
    <row r="19519" spans="1:3" x14ac:dyDescent="0.3">
      <c r="A19519" s="425">
        <v>61160</v>
      </c>
      <c r="B19519" s="12">
        <v>163</v>
      </c>
      <c r="C19519" s="436">
        <v>0</v>
      </c>
    </row>
    <row r="19520" spans="1:3" x14ac:dyDescent="0.3">
      <c r="A19520" s="425">
        <v>61161</v>
      </c>
      <c r="B19520" s="12">
        <v>164</v>
      </c>
      <c r="C19520" s="436">
        <v>15.739534883720927</v>
      </c>
    </row>
    <row r="19521" spans="1:3" x14ac:dyDescent="0.3">
      <c r="A19521" s="425">
        <v>61162</v>
      </c>
      <c r="B19521" s="12">
        <v>165</v>
      </c>
      <c r="C19521" s="436">
        <v>15.400000000000002</v>
      </c>
    </row>
    <row r="19522" spans="1:3" x14ac:dyDescent="0.3">
      <c r="A19522" s="425">
        <v>61163</v>
      </c>
      <c r="B19522" s="12">
        <v>166</v>
      </c>
      <c r="C19522" s="436">
        <v>5.0000000000000018</v>
      </c>
    </row>
    <row r="19523" spans="1:3" x14ac:dyDescent="0.3">
      <c r="A19523" s="425">
        <v>61164</v>
      </c>
      <c r="B19523" s="12">
        <v>167</v>
      </c>
      <c r="C19523" s="436">
        <v>0.2</v>
      </c>
    </row>
    <row r="19524" spans="1:3" x14ac:dyDescent="0.3">
      <c r="A19524" s="425">
        <v>61165</v>
      </c>
      <c r="B19524" s="12">
        <v>168</v>
      </c>
      <c r="C19524" s="436">
        <v>25.599999999999998</v>
      </c>
    </row>
    <row r="19525" spans="1:3" x14ac:dyDescent="0.3">
      <c r="A19525" s="425">
        <v>61166</v>
      </c>
      <c r="B19525" s="12">
        <v>169</v>
      </c>
      <c r="C19525" s="436">
        <v>4.0000000000000009</v>
      </c>
    </row>
    <row r="19526" spans="1:3" x14ac:dyDescent="0.3">
      <c r="A19526" s="425">
        <v>61167</v>
      </c>
      <c r="B19526" s="12">
        <v>170</v>
      </c>
      <c r="C19526" s="436">
        <v>0.8</v>
      </c>
    </row>
    <row r="19527" spans="1:3" x14ac:dyDescent="0.3">
      <c r="A19527" s="425">
        <v>61168</v>
      </c>
      <c r="B19527" s="12">
        <v>171</v>
      </c>
      <c r="C19527" s="436">
        <v>2.4000000000000004</v>
      </c>
    </row>
    <row r="19528" spans="1:3" x14ac:dyDescent="0.3">
      <c r="A19528" s="425">
        <v>61169</v>
      </c>
      <c r="B19528" s="12">
        <v>172</v>
      </c>
      <c r="C19528" s="436">
        <v>10.599999999999998</v>
      </c>
    </row>
    <row r="19529" spans="1:3" x14ac:dyDescent="0.3">
      <c r="A19529" s="425">
        <v>61170</v>
      </c>
      <c r="B19529" s="12">
        <v>173</v>
      </c>
      <c r="C19529" s="436">
        <v>1.4</v>
      </c>
    </row>
    <row r="19530" spans="1:3" x14ac:dyDescent="0.3">
      <c r="A19530" s="425">
        <v>61171</v>
      </c>
      <c r="B19530" s="12">
        <v>174</v>
      </c>
      <c r="C19530" s="436">
        <v>0</v>
      </c>
    </row>
    <row r="19531" spans="1:3" x14ac:dyDescent="0.3">
      <c r="A19531" s="425">
        <v>61172</v>
      </c>
      <c r="B19531" s="12">
        <v>175</v>
      </c>
      <c r="C19531" s="436">
        <v>2.2000000000000002</v>
      </c>
    </row>
    <row r="19532" spans="1:3" x14ac:dyDescent="0.3">
      <c r="A19532" s="425">
        <v>61173</v>
      </c>
      <c r="B19532" s="12">
        <v>176</v>
      </c>
      <c r="C19532" s="436">
        <v>8.1999999999999993</v>
      </c>
    </row>
    <row r="19533" spans="1:3" x14ac:dyDescent="0.3">
      <c r="A19533" s="425">
        <v>61174</v>
      </c>
      <c r="B19533" s="12">
        <v>177</v>
      </c>
      <c r="C19533" s="436">
        <v>6.400000000000003</v>
      </c>
    </row>
    <row r="19534" spans="1:3" x14ac:dyDescent="0.3">
      <c r="A19534" s="425">
        <v>61175</v>
      </c>
      <c r="B19534" s="12">
        <v>178</v>
      </c>
      <c r="C19534" s="436">
        <v>0</v>
      </c>
    </row>
    <row r="19535" spans="1:3" x14ac:dyDescent="0.3">
      <c r="A19535" s="425">
        <v>61176</v>
      </c>
      <c r="B19535" s="12">
        <v>179</v>
      </c>
      <c r="C19535" s="436">
        <v>0.8</v>
      </c>
    </row>
    <row r="19536" spans="1:3" x14ac:dyDescent="0.3">
      <c r="A19536" s="425">
        <v>61177</v>
      </c>
      <c r="B19536" s="12">
        <v>180</v>
      </c>
      <c r="C19536" s="436">
        <v>0.2</v>
      </c>
    </row>
    <row r="19537" spans="1:3" x14ac:dyDescent="0.3">
      <c r="A19537" s="425">
        <v>61178</v>
      </c>
      <c r="B19537" s="12">
        <v>181</v>
      </c>
      <c r="C19537" s="436">
        <v>22</v>
      </c>
    </row>
    <row r="19538" spans="1:3" x14ac:dyDescent="0.3">
      <c r="A19538" s="425">
        <v>61179</v>
      </c>
      <c r="B19538" s="12">
        <v>182</v>
      </c>
      <c r="C19538" s="436">
        <v>0.2</v>
      </c>
    </row>
    <row r="19539" spans="1:3" x14ac:dyDescent="0.3">
      <c r="A19539" s="425">
        <v>61180</v>
      </c>
      <c r="B19539" s="12">
        <v>183</v>
      </c>
      <c r="C19539" s="436">
        <v>38.400000000000006</v>
      </c>
    </row>
    <row r="19540" spans="1:3" x14ac:dyDescent="0.3">
      <c r="A19540" s="425">
        <v>61181</v>
      </c>
      <c r="B19540" s="12">
        <v>184</v>
      </c>
      <c r="C19540" s="436">
        <v>55.2</v>
      </c>
    </row>
    <row r="19541" spans="1:3" x14ac:dyDescent="0.3">
      <c r="A19541" s="425">
        <v>61182</v>
      </c>
      <c r="B19541" s="12">
        <v>185</v>
      </c>
      <c r="C19541" s="436">
        <v>0.60000000000000009</v>
      </c>
    </row>
    <row r="19542" spans="1:3" x14ac:dyDescent="0.3">
      <c r="A19542" s="425">
        <v>61183</v>
      </c>
      <c r="B19542" s="12">
        <v>186</v>
      </c>
      <c r="C19542" s="436">
        <v>3.0000000000000004</v>
      </c>
    </row>
    <row r="19543" spans="1:3" x14ac:dyDescent="0.3">
      <c r="A19543" s="425">
        <v>61184</v>
      </c>
      <c r="B19543" s="12">
        <v>187</v>
      </c>
      <c r="C19543" s="436">
        <v>3.2000000000000011</v>
      </c>
    </row>
    <row r="19544" spans="1:3" x14ac:dyDescent="0.3">
      <c r="A19544" s="425">
        <v>61185</v>
      </c>
      <c r="B19544" s="12">
        <v>188</v>
      </c>
      <c r="C19544" s="436">
        <v>1.6</v>
      </c>
    </row>
    <row r="19545" spans="1:3" x14ac:dyDescent="0.3">
      <c r="A19545" s="425">
        <v>61186</v>
      </c>
      <c r="B19545" s="12">
        <v>189</v>
      </c>
      <c r="C19545" s="436">
        <v>23</v>
      </c>
    </row>
    <row r="19546" spans="1:3" x14ac:dyDescent="0.3">
      <c r="A19546" s="425">
        <v>61187</v>
      </c>
      <c r="B19546" s="12">
        <v>190</v>
      </c>
      <c r="C19546" s="436">
        <v>8.2000000000000011</v>
      </c>
    </row>
    <row r="19547" spans="1:3" x14ac:dyDescent="0.3">
      <c r="A19547" s="425">
        <v>61188</v>
      </c>
      <c r="B19547" s="12">
        <v>191</v>
      </c>
      <c r="C19547" s="436">
        <v>6.2000000000000028</v>
      </c>
    </row>
    <row r="19548" spans="1:3" x14ac:dyDescent="0.3">
      <c r="A19548" s="425">
        <v>61189</v>
      </c>
      <c r="B19548" s="12">
        <v>192</v>
      </c>
      <c r="C19548" s="436">
        <v>3.2000000000000006</v>
      </c>
    </row>
    <row r="19549" spans="1:3" x14ac:dyDescent="0.3">
      <c r="A19549" s="425">
        <v>61190</v>
      </c>
      <c r="B19549" s="12">
        <v>193</v>
      </c>
      <c r="C19549" s="436">
        <v>9.5999999999999979</v>
      </c>
    </row>
    <row r="19550" spans="1:3" x14ac:dyDescent="0.3">
      <c r="A19550" s="425">
        <v>61191</v>
      </c>
      <c r="B19550" s="12">
        <v>194</v>
      </c>
      <c r="C19550" s="436">
        <v>26.599999999999991</v>
      </c>
    </row>
    <row r="19551" spans="1:3" x14ac:dyDescent="0.3">
      <c r="A19551" s="425">
        <v>61192</v>
      </c>
      <c r="B19551" s="12">
        <v>195</v>
      </c>
      <c r="C19551" s="436">
        <v>16.199999999999992</v>
      </c>
    </row>
    <row r="19552" spans="1:3" x14ac:dyDescent="0.3">
      <c r="A19552" s="425">
        <v>61193</v>
      </c>
      <c r="B19552" s="12">
        <v>196</v>
      </c>
      <c r="C19552" s="436">
        <v>4</v>
      </c>
    </row>
    <row r="19553" spans="1:3" x14ac:dyDescent="0.3">
      <c r="A19553" s="425">
        <v>61194</v>
      </c>
      <c r="B19553" s="12">
        <v>197</v>
      </c>
      <c r="C19553" s="436">
        <v>6.2000000000000028</v>
      </c>
    </row>
    <row r="19554" spans="1:3" x14ac:dyDescent="0.3">
      <c r="A19554" s="425">
        <v>61195</v>
      </c>
      <c r="B19554" s="12">
        <v>198</v>
      </c>
      <c r="C19554" s="436">
        <v>0</v>
      </c>
    </row>
    <row r="19555" spans="1:3" x14ac:dyDescent="0.3">
      <c r="A19555" s="425">
        <v>61196</v>
      </c>
      <c r="B19555" s="12">
        <v>199</v>
      </c>
      <c r="C19555" s="436">
        <v>0.4</v>
      </c>
    </row>
    <row r="19556" spans="1:3" x14ac:dyDescent="0.3">
      <c r="A19556" s="425">
        <v>61197</v>
      </c>
      <c r="B19556" s="12">
        <v>200</v>
      </c>
      <c r="C19556" s="436">
        <v>23.4</v>
      </c>
    </row>
    <row r="19557" spans="1:3" x14ac:dyDescent="0.3">
      <c r="A19557" s="425">
        <v>61198</v>
      </c>
      <c r="B19557" s="12">
        <v>201</v>
      </c>
      <c r="C19557" s="436">
        <v>46.400000000000013</v>
      </c>
    </row>
    <row r="19558" spans="1:3" x14ac:dyDescent="0.3">
      <c r="A19558" s="425">
        <v>61199</v>
      </c>
      <c r="B19558" s="12">
        <v>202</v>
      </c>
      <c r="C19558" s="436">
        <v>0</v>
      </c>
    </row>
    <row r="19559" spans="1:3" x14ac:dyDescent="0.3">
      <c r="A19559" s="425">
        <v>61200</v>
      </c>
      <c r="B19559" s="12">
        <v>203</v>
      </c>
      <c r="C19559" s="436">
        <v>0.8</v>
      </c>
    </row>
    <row r="19560" spans="1:3" x14ac:dyDescent="0.3">
      <c r="A19560" s="425">
        <v>61201</v>
      </c>
      <c r="B19560" s="12">
        <v>204</v>
      </c>
      <c r="C19560" s="436">
        <v>0</v>
      </c>
    </row>
    <row r="19561" spans="1:3" x14ac:dyDescent="0.3">
      <c r="A19561" s="425">
        <v>61202</v>
      </c>
      <c r="B19561" s="12">
        <v>205</v>
      </c>
      <c r="C19561" s="436">
        <v>0</v>
      </c>
    </row>
    <row r="19562" spans="1:3" x14ac:dyDescent="0.3">
      <c r="A19562" s="425">
        <v>61203</v>
      </c>
      <c r="B19562" s="12">
        <v>206</v>
      </c>
      <c r="C19562" s="436">
        <v>72.800000000000026</v>
      </c>
    </row>
    <row r="19563" spans="1:3" x14ac:dyDescent="0.3">
      <c r="A19563" s="425">
        <v>61204</v>
      </c>
      <c r="B19563" s="12">
        <v>207</v>
      </c>
      <c r="C19563" s="436">
        <v>0.60000000000000009</v>
      </c>
    </row>
    <row r="19564" spans="1:3" x14ac:dyDescent="0.3">
      <c r="A19564" s="425">
        <v>61205</v>
      </c>
      <c r="B19564" s="12">
        <v>208</v>
      </c>
      <c r="C19564" s="436">
        <v>0</v>
      </c>
    </row>
    <row r="19565" spans="1:3" x14ac:dyDescent="0.3">
      <c r="A19565" s="425">
        <v>61206</v>
      </c>
      <c r="B19565" s="12">
        <v>209</v>
      </c>
      <c r="C19565" s="436">
        <v>0</v>
      </c>
    </row>
    <row r="19566" spans="1:3" x14ac:dyDescent="0.3">
      <c r="A19566" s="425">
        <v>61207</v>
      </c>
      <c r="B19566" s="12">
        <v>210</v>
      </c>
      <c r="C19566" s="436">
        <v>1.8</v>
      </c>
    </row>
    <row r="19567" spans="1:3" x14ac:dyDescent="0.3">
      <c r="A19567" s="425">
        <v>61208</v>
      </c>
      <c r="B19567" s="12">
        <v>211</v>
      </c>
      <c r="C19567" s="436">
        <v>8</v>
      </c>
    </row>
    <row r="19568" spans="1:3" x14ac:dyDescent="0.3">
      <c r="A19568" s="425">
        <v>61209</v>
      </c>
      <c r="B19568" s="12">
        <v>212</v>
      </c>
      <c r="C19568" s="436">
        <v>1</v>
      </c>
    </row>
    <row r="19569" spans="1:3" x14ac:dyDescent="0.3">
      <c r="A19569" s="425">
        <v>61210</v>
      </c>
      <c r="B19569" s="12">
        <v>213</v>
      </c>
      <c r="C19569" s="436">
        <v>5.4</v>
      </c>
    </row>
    <row r="19570" spans="1:3" x14ac:dyDescent="0.3">
      <c r="A19570" s="425">
        <v>61211</v>
      </c>
      <c r="B19570" s="12">
        <v>214</v>
      </c>
      <c r="C19570" s="436">
        <v>2.8</v>
      </c>
    </row>
    <row r="19571" spans="1:3" x14ac:dyDescent="0.3">
      <c r="A19571" s="425">
        <v>61212</v>
      </c>
      <c r="B19571" s="12">
        <v>215</v>
      </c>
      <c r="C19571" s="436">
        <v>12.4</v>
      </c>
    </row>
    <row r="19572" spans="1:3" x14ac:dyDescent="0.3">
      <c r="A19572" s="425">
        <v>61213</v>
      </c>
      <c r="B19572" s="12">
        <v>216</v>
      </c>
      <c r="C19572" s="436">
        <v>14.599999999999998</v>
      </c>
    </row>
    <row r="19573" spans="1:3" x14ac:dyDescent="0.3">
      <c r="A19573" s="425">
        <v>61214</v>
      </c>
      <c r="B19573" s="12">
        <v>217</v>
      </c>
      <c r="C19573" s="436">
        <v>0.2</v>
      </c>
    </row>
    <row r="19574" spans="1:3" x14ac:dyDescent="0.3">
      <c r="A19574" s="425">
        <v>61215</v>
      </c>
      <c r="B19574" s="12">
        <v>218</v>
      </c>
      <c r="C19574" s="436">
        <v>0.8</v>
      </c>
    </row>
    <row r="19575" spans="1:3" x14ac:dyDescent="0.3">
      <c r="A19575" s="425">
        <v>61216</v>
      </c>
      <c r="B19575" s="12">
        <v>219</v>
      </c>
      <c r="C19575" s="436">
        <v>0</v>
      </c>
    </row>
    <row r="19576" spans="1:3" x14ac:dyDescent="0.3">
      <c r="A19576" s="425">
        <v>61217</v>
      </c>
      <c r="B19576" s="12">
        <v>220</v>
      </c>
      <c r="C19576" s="436">
        <v>0.2</v>
      </c>
    </row>
    <row r="19577" spans="1:3" x14ac:dyDescent="0.3">
      <c r="A19577" s="425">
        <v>61218</v>
      </c>
      <c r="B19577" s="12">
        <v>221</v>
      </c>
      <c r="C19577" s="436">
        <v>0</v>
      </c>
    </row>
    <row r="19578" spans="1:3" x14ac:dyDescent="0.3">
      <c r="A19578" s="425">
        <v>61219</v>
      </c>
      <c r="B19578" s="12">
        <v>222</v>
      </c>
      <c r="C19578" s="436">
        <v>0</v>
      </c>
    </row>
    <row r="19579" spans="1:3" x14ac:dyDescent="0.3">
      <c r="A19579" s="425">
        <v>61220</v>
      </c>
      <c r="B19579" s="12">
        <v>223</v>
      </c>
      <c r="C19579" s="436">
        <v>0.8</v>
      </c>
    </row>
    <row r="19580" spans="1:3" x14ac:dyDescent="0.3">
      <c r="A19580" s="425">
        <v>61221</v>
      </c>
      <c r="B19580" s="12">
        <v>224</v>
      </c>
      <c r="C19580" s="436">
        <v>0.2</v>
      </c>
    </row>
    <row r="19581" spans="1:3" x14ac:dyDescent="0.3">
      <c r="A19581" s="425">
        <v>61222</v>
      </c>
      <c r="B19581" s="12">
        <v>225</v>
      </c>
      <c r="C19581" s="436">
        <v>0</v>
      </c>
    </row>
    <row r="19582" spans="1:3" x14ac:dyDescent="0.3">
      <c r="A19582" s="425">
        <v>61223</v>
      </c>
      <c r="B19582" s="12">
        <v>226</v>
      </c>
      <c r="C19582" s="436">
        <v>0</v>
      </c>
    </row>
    <row r="19583" spans="1:3" x14ac:dyDescent="0.3">
      <c r="A19583" s="425">
        <v>61224</v>
      </c>
      <c r="B19583" s="12">
        <v>227</v>
      </c>
      <c r="C19583" s="436">
        <v>0</v>
      </c>
    </row>
    <row r="19584" spans="1:3" x14ac:dyDescent="0.3">
      <c r="A19584" s="425">
        <v>61225</v>
      </c>
      <c r="B19584" s="12">
        <v>228</v>
      </c>
      <c r="C19584" s="436">
        <v>3.4000000000000008</v>
      </c>
    </row>
    <row r="19585" spans="1:3" x14ac:dyDescent="0.3">
      <c r="A19585" s="425">
        <v>61226</v>
      </c>
      <c r="B19585" s="12">
        <v>229</v>
      </c>
      <c r="C19585" s="436">
        <v>0</v>
      </c>
    </row>
    <row r="19586" spans="1:3" x14ac:dyDescent="0.3">
      <c r="A19586" s="425">
        <v>61227</v>
      </c>
      <c r="B19586" s="12">
        <v>230</v>
      </c>
      <c r="C19586" s="436">
        <v>0</v>
      </c>
    </row>
    <row r="19587" spans="1:3" x14ac:dyDescent="0.3">
      <c r="A19587" s="425">
        <v>61228</v>
      </c>
      <c r="B19587" s="12">
        <v>231</v>
      </c>
      <c r="C19587" s="436">
        <v>0</v>
      </c>
    </row>
    <row r="19588" spans="1:3" x14ac:dyDescent="0.3">
      <c r="A19588" s="425">
        <v>61229</v>
      </c>
      <c r="B19588" s="12">
        <v>232</v>
      </c>
      <c r="C19588" s="436">
        <v>0</v>
      </c>
    </row>
    <row r="19589" spans="1:3" x14ac:dyDescent="0.3">
      <c r="A19589" s="425">
        <v>61230</v>
      </c>
      <c r="B19589" s="12">
        <v>233</v>
      </c>
      <c r="C19589" s="436">
        <v>0</v>
      </c>
    </row>
    <row r="19590" spans="1:3" x14ac:dyDescent="0.3">
      <c r="A19590" s="425">
        <v>61231</v>
      </c>
      <c r="B19590" s="12">
        <v>234</v>
      </c>
      <c r="C19590" s="436">
        <v>0.60000000000000009</v>
      </c>
    </row>
    <row r="19591" spans="1:3" x14ac:dyDescent="0.3">
      <c r="A19591" s="425">
        <v>61232</v>
      </c>
      <c r="B19591" s="12">
        <v>235</v>
      </c>
      <c r="C19591" s="436">
        <v>1.2</v>
      </c>
    </row>
    <row r="19592" spans="1:3" x14ac:dyDescent="0.3">
      <c r="A19592" s="425">
        <v>61233</v>
      </c>
      <c r="B19592" s="12">
        <v>236</v>
      </c>
      <c r="C19592" s="436">
        <v>0</v>
      </c>
    </row>
    <row r="19593" spans="1:3" x14ac:dyDescent="0.3">
      <c r="A19593" s="425">
        <v>61234</v>
      </c>
      <c r="B19593" s="12">
        <v>237</v>
      </c>
      <c r="C19593" s="436">
        <v>11.8</v>
      </c>
    </row>
    <row r="19594" spans="1:3" x14ac:dyDescent="0.3">
      <c r="A19594" s="425">
        <v>61235</v>
      </c>
      <c r="B19594" s="12">
        <v>238</v>
      </c>
      <c r="C19594" s="436">
        <v>25.999999999999986</v>
      </c>
    </row>
    <row r="19595" spans="1:3" x14ac:dyDescent="0.3">
      <c r="A19595" s="425">
        <v>61236</v>
      </c>
      <c r="B19595" s="12">
        <v>239</v>
      </c>
      <c r="C19595" s="436">
        <v>0</v>
      </c>
    </row>
    <row r="19596" spans="1:3" x14ac:dyDescent="0.3">
      <c r="A19596" s="425">
        <v>61237</v>
      </c>
      <c r="B19596" s="12">
        <v>240</v>
      </c>
      <c r="C19596" s="436">
        <v>1</v>
      </c>
    </row>
    <row r="19597" spans="1:3" x14ac:dyDescent="0.3">
      <c r="A19597" s="425">
        <v>61238</v>
      </c>
      <c r="B19597" s="12">
        <v>241</v>
      </c>
      <c r="C19597" s="436">
        <v>0</v>
      </c>
    </row>
    <row r="19598" spans="1:3" x14ac:dyDescent="0.3">
      <c r="A19598" s="425">
        <v>61239</v>
      </c>
      <c r="B19598" s="12">
        <v>242</v>
      </c>
      <c r="C19598" s="436">
        <v>1.2</v>
      </c>
    </row>
    <row r="19599" spans="1:3" x14ac:dyDescent="0.3">
      <c r="A19599" s="425">
        <v>61240</v>
      </c>
      <c r="B19599" s="12">
        <v>243</v>
      </c>
      <c r="C19599" s="436">
        <v>30.199999999999996</v>
      </c>
    </row>
    <row r="19600" spans="1:3" x14ac:dyDescent="0.3">
      <c r="A19600" s="425">
        <v>61241</v>
      </c>
      <c r="B19600" s="12">
        <v>244</v>
      </c>
      <c r="C19600" s="436">
        <v>42.6</v>
      </c>
    </row>
    <row r="19601" spans="1:3" x14ac:dyDescent="0.3">
      <c r="A19601" s="425">
        <v>61242</v>
      </c>
      <c r="B19601" s="12">
        <v>245</v>
      </c>
      <c r="C19601" s="436">
        <v>5.4</v>
      </c>
    </row>
    <row r="19602" spans="1:3" x14ac:dyDescent="0.3">
      <c r="A19602" s="425">
        <v>61243</v>
      </c>
      <c r="B19602" s="12">
        <v>246</v>
      </c>
      <c r="C19602" s="436">
        <v>0.2</v>
      </c>
    </row>
    <row r="19603" spans="1:3" x14ac:dyDescent="0.3">
      <c r="A19603" s="425">
        <v>61244</v>
      </c>
      <c r="B19603" s="12">
        <v>247</v>
      </c>
      <c r="C19603" s="436">
        <v>11.999999999999996</v>
      </c>
    </row>
    <row r="19604" spans="1:3" x14ac:dyDescent="0.3">
      <c r="A19604" s="425">
        <v>61245</v>
      </c>
      <c r="B19604" s="12">
        <v>248</v>
      </c>
      <c r="C19604" s="436">
        <v>0.2</v>
      </c>
    </row>
    <row r="19605" spans="1:3" x14ac:dyDescent="0.3">
      <c r="A19605" s="425">
        <v>61246</v>
      </c>
      <c r="B19605" s="12">
        <v>249</v>
      </c>
      <c r="C19605" s="436">
        <v>0.8</v>
      </c>
    </row>
    <row r="19606" spans="1:3" x14ac:dyDescent="0.3">
      <c r="A19606" s="425">
        <v>61247</v>
      </c>
      <c r="B19606" s="12">
        <v>250</v>
      </c>
      <c r="C19606" s="436">
        <v>35.600000000000009</v>
      </c>
    </row>
    <row r="19607" spans="1:3" x14ac:dyDescent="0.3">
      <c r="A19607" s="425">
        <v>61248</v>
      </c>
      <c r="B19607" s="12">
        <v>251</v>
      </c>
      <c r="C19607" s="436">
        <v>1.8</v>
      </c>
    </row>
    <row r="19608" spans="1:3" x14ac:dyDescent="0.3">
      <c r="A19608" s="425">
        <v>61249</v>
      </c>
      <c r="B19608" s="12">
        <v>252</v>
      </c>
      <c r="C19608" s="436">
        <v>0.8</v>
      </c>
    </row>
    <row r="19609" spans="1:3" x14ac:dyDescent="0.3">
      <c r="A19609" s="425">
        <v>61250</v>
      </c>
      <c r="B19609" s="12">
        <v>253</v>
      </c>
      <c r="C19609" s="436">
        <v>12.799999999999997</v>
      </c>
    </row>
    <row r="19610" spans="1:3" x14ac:dyDescent="0.3">
      <c r="A19610" s="425">
        <v>61251</v>
      </c>
      <c r="B19610" s="12">
        <v>254</v>
      </c>
      <c r="C19610" s="436">
        <v>4.4000000000000004</v>
      </c>
    </row>
    <row r="19611" spans="1:3" x14ac:dyDescent="0.3">
      <c r="A19611" s="425">
        <v>61252</v>
      </c>
      <c r="B19611" s="12">
        <v>255</v>
      </c>
      <c r="C19611" s="436">
        <v>0.6</v>
      </c>
    </row>
    <row r="19612" spans="1:3" x14ac:dyDescent="0.3">
      <c r="A19612" s="425">
        <v>61253</v>
      </c>
      <c r="B19612" s="12">
        <v>256</v>
      </c>
      <c r="C19612" s="436">
        <v>6.8000000000000016</v>
      </c>
    </row>
    <row r="19613" spans="1:3" x14ac:dyDescent="0.3">
      <c r="A19613" s="425">
        <v>61254</v>
      </c>
      <c r="B19613" s="12">
        <v>257</v>
      </c>
      <c r="C19613" s="436">
        <v>0</v>
      </c>
    </row>
    <row r="19614" spans="1:3" x14ac:dyDescent="0.3">
      <c r="A19614" s="425">
        <v>61255</v>
      </c>
      <c r="B19614" s="12">
        <v>258</v>
      </c>
      <c r="C19614" s="436">
        <v>3.4000000000000004</v>
      </c>
    </row>
    <row r="19615" spans="1:3" x14ac:dyDescent="0.3">
      <c r="A19615" s="425">
        <v>61256</v>
      </c>
      <c r="B19615" s="12">
        <v>259</v>
      </c>
      <c r="C19615" s="436">
        <v>0</v>
      </c>
    </row>
    <row r="19616" spans="1:3" x14ac:dyDescent="0.3">
      <c r="A19616" s="425">
        <v>61257</v>
      </c>
      <c r="B19616" s="12">
        <v>260</v>
      </c>
      <c r="C19616" s="436">
        <v>0</v>
      </c>
    </row>
    <row r="19617" spans="1:3" x14ac:dyDescent="0.3">
      <c r="A19617" s="425">
        <v>61258</v>
      </c>
      <c r="B19617" s="12">
        <v>261</v>
      </c>
      <c r="C19617" s="436">
        <v>0</v>
      </c>
    </row>
    <row r="19618" spans="1:3" x14ac:dyDescent="0.3">
      <c r="A19618" s="425">
        <v>61259</v>
      </c>
      <c r="B19618" s="12">
        <v>262</v>
      </c>
      <c r="C19618" s="436">
        <v>0</v>
      </c>
    </row>
    <row r="19619" spans="1:3" x14ac:dyDescent="0.3">
      <c r="A19619" s="425">
        <v>61260</v>
      </c>
      <c r="B19619" s="12">
        <v>263</v>
      </c>
      <c r="C19619" s="436">
        <v>0</v>
      </c>
    </row>
    <row r="19620" spans="1:3" x14ac:dyDescent="0.3">
      <c r="A19620" s="425">
        <v>61261</v>
      </c>
      <c r="B19620" s="12">
        <v>264</v>
      </c>
      <c r="C19620" s="436">
        <v>0.60000000000000009</v>
      </c>
    </row>
    <row r="19621" spans="1:3" x14ac:dyDescent="0.3">
      <c r="A19621" s="425">
        <v>61262</v>
      </c>
      <c r="B19621" s="12">
        <v>265</v>
      </c>
      <c r="C19621" s="436">
        <v>11.399999999999999</v>
      </c>
    </row>
    <row r="19622" spans="1:3" x14ac:dyDescent="0.3">
      <c r="A19622" s="425">
        <v>61263</v>
      </c>
      <c r="B19622" s="12">
        <v>266</v>
      </c>
      <c r="C19622" s="436">
        <v>73.8</v>
      </c>
    </row>
    <row r="19623" spans="1:3" x14ac:dyDescent="0.3">
      <c r="A19623" s="425">
        <v>61264</v>
      </c>
      <c r="B19623" s="12">
        <v>267</v>
      </c>
      <c r="C19623" s="436">
        <v>0</v>
      </c>
    </row>
    <row r="19624" spans="1:3" x14ac:dyDescent="0.3">
      <c r="A19624" s="425">
        <v>61265</v>
      </c>
      <c r="B19624" s="12">
        <v>268</v>
      </c>
      <c r="C19624" s="436">
        <v>0</v>
      </c>
    </row>
    <row r="19625" spans="1:3" x14ac:dyDescent="0.3">
      <c r="A19625" s="425">
        <v>61266</v>
      </c>
      <c r="B19625" s="12">
        <v>269</v>
      </c>
      <c r="C19625" s="436">
        <v>12.2</v>
      </c>
    </row>
    <row r="19626" spans="1:3" x14ac:dyDescent="0.3">
      <c r="A19626" s="425">
        <v>61267</v>
      </c>
      <c r="B19626" s="12">
        <v>270</v>
      </c>
      <c r="C19626" s="436">
        <v>0.2</v>
      </c>
    </row>
    <row r="19627" spans="1:3" x14ac:dyDescent="0.3">
      <c r="A19627" s="425">
        <v>61268</v>
      </c>
      <c r="B19627" s="12">
        <v>271</v>
      </c>
      <c r="C19627" s="436">
        <v>0</v>
      </c>
    </row>
    <row r="19628" spans="1:3" x14ac:dyDescent="0.3">
      <c r="A19628" s="425">
        <v>61269</v>
      </c>
      <c r="B19628" s="12">
        <v>272</v>
      </c>
      <c r="C19628" s="436">
        <v>0.8</v>
      </c>
    </row>
    <row r="19629" spans="1:3" x14ac:dyDescent="0.3">
      <c r="A19629" s="425">
        <v>61270</v>
      </c>
      <c r="B19629" s="12">
        <v>273</v>
      </c>
      <c r="C19629" s="436">
        <v>0.60000000000000009</v>
      </c>
    </row>
    <row r="19630" spans="1:3" x14ac:dyDescent="0.3">
      <c r="A19630" s="425">
        <v>61271</v>
      </c>
      <c r="B19630" s="12">
        <v>274</v>
      </c>
      <c r="C19630" s="436">
        <v>0.2</v>
      </c>
    </row>
    <row r="19631" spans="1:3" x14ac:dyDescent="0.3">
      <c r="A19631" s="425">
        <v>61272</v>
      </c>
      <c r="B19631" s="12">
        <v>275</v>
      </c>
      <c r="C19631" s="436">
        <v>0.2</v>
      </c>
    </row>
    <row r="19632" spans="1:3" x14ac:dyDescent="0.3">
      <c r="A19632" s="425">
        <v>61273</v>
      </c>
      <c r="B19632" s="12">
        <v>276</v>
      </c>
      <c r="C19632" s="436">
        <v>0</v>
      </c>
    </row>
    <row r="19633" spans="1:3" x14ac:dyDescent="0.3">
      <c r="A19633" s="425">
        <v>61274</v>
      </c>
      <c r="B19633" s="12">
        <v>277</v>
      </c>
      <c r="C19633" s="436">
        <v>0</v>
      </c>
    </row>
    <row r="19634" spans="1:3" x14ac:dyDescent="0.3">
      <c r="A19634" s="425">
        <v>61275</v>
      </c>
      <c r="B19634" s="12">
        <v>278</v>
      </c>
      <c r="C19634" s="436">
        <v>0</v>
      </c>
    </row>
    <row r="19635" spans="1:3" x14ac:dyDescent="0.3">
      <c r="A19635" s="425">
        <v>61276</v>
      </c>
      <c r="B19635" s="12">
        <v>279</v>
      </c>
      <c r="C19635" s="436">
        <v>6.8000000000000007</v>
      </c>
    </row>
    <row r="19636" spans="1:3" x14ac:dyDescent="0.3">
      <c r="A19636" s="425">
        <v>61277</v>
      </c>
      <c r="B19636" s="12">
        <v>280</v>
      </c>
      <c r="C19636" s="436">
        <v>65.600000000000009</v>
      </c>
    </row>
    <row r="19637" spans="1:3" x14ac:dyDescent="0.3">
      <c r="A19637" s="425">
        <v>61278</v>
      </c>
      <c r="B19637" s="12">
        <v>281</v>
      </c>
      <c r="C19637" s="436">
        <v>2.8</v>
      </c>
    </row>
    <row r="19638" spans="1:3" x14ac:dyDescent="0.3">
      <c r="A19638" s="425">
        <v>61279</v>
      </c>
      <c r="B19638" s="12">
        <v>282</v>
      </c>
      <c r="C19638" s="436">
        <v>88.399999999999991</v>
      </c>
    </row>
    <row r="19639" spans="1:3" x14ac:dyDescent="0.3">
      <c r="A19639" s="425">
        <v>61280</v>
      </c>
      <c r="B19639" s="12">
        <v>283</v>
      </c>
      <c r="C19639" s="436">
        <v>6</v>
      </c>
    </row>
    <row r="19640" spans="1:3" x14ac:dyDescent="0.3">
      <c r="A19640" s="425">
        <v>61281</v>
      </c>
      <c r="B19640" s="12">
        <v>284</v>
      </c>
      <c r="C19640" s="436">
        <v>7.0000000000000009</v>
      </c>
    </row>
    <row r="19641" spans="1:3" x14ac:dyDescent="0.3">
      <c r="A19641" s="425">
        <v>61282</v>
      </c>
      <c r="B19641" s="12">
        <v>285</v>
      </c>
      <c r="C19641" s="436">
        <v>0</v>
      </c>
    </row>
    <row r="19642" spans="1:3" x14ac:dyDescent="0.3">
      <c r="A19642" s="425">
        <v>61283</v>
      </c>
      <c r="B19642" s="12">
        <v>286</v>
      </c>
      <c r="C19642" s="436">
        <v>0</v>
      </c>
    </row>
    <row r="19643" spans="1:3" x14ac:dyDescent="0.3">
      <c r="A19643" s="425">
        <v>61284</v>
      </c>
      <c r="B19643" s="12">
        <v>287</v>
      </c>
      <c r="C19643" s="436">
        <v>4</v>
      </c>
    </row>
    <row r="19644" spans="1:3" x14ac:dyDescent="0.3">
      <c r="A19644" s="425">
        <v>61285</v>
      </c>
      <c r="B19644" s="12">
        <v>288</v>
      </c>
      <c r="C19644" s="436">
        <v>0.4</v>
      </c>
    </row>
    <row r="19645" spans="1:3" x14ac:dyDescent="0.3">
      <c r="A19645" s="425">
        <v>61286</v>
      </c>
      <c r="B19645" s="12">
        <v>289</v>
      </c>
      <c r="C19645" s="436">
        <v>1.8</v>
      </c>
    </row>
    <row r="19646" spans="1:3" x14ac:dyDescent="0.3">
      <c r="A19646" s="425">
        <v>61287</v>
      </c>
      <c r="B19646" s="12">
        <v>290</v>
      </c>
      <c r="C19646" s="436">
        <v>12.2</v>
      </c>
    </row>
    <row r="19647" spans="1:3" x14ac:dyDescent="0.3">
      <c r="A19647" s="425">
        <v>61288</v>
      </c>
      <c r="B19647" s="12">
        <v>291</v>
      </c>
      <c r="C19647" s="436">
        <v>16.599999999999998</v>
      </c>
    </row>
    <row r="19648" spans="1:3" x14ac:dyDescent="0.3">
      <c r="A19648" s="425">
        <v>61289</v>
      </c>
      <c r="B19648" s="12">
        <v>292</v>
      </c>
      <c r="C19648" s="436">
        <v>0.2</v>
      </c>
    </row>
    <row r="19649" spans="1:3" x14ac:dyDescent="0.3">
      <c r="A19649" s="425">
        <v>61290</v>
      </c>
      <c r="B19649" s="12">
        <v>293</v>
      </c>
      <c r="C19649" s="436">
        <v>2.6000000000000005</v>
      </c>
    </row>
    <row r="19650" spans="1:3" x14ac:dyDescent="0.3">
      <c r="A19650" s="425">
        <v>61291</v>
      </c>
      <c r="B19650" s="12">
        <v>294</v>
      </c>
      <c r="C19650" s="436">
        <v>0</v>
      </c>
    </row>
    <row r="19651" spans="1:3" x14ac:dyDescent="0.3">
      <c r="A19651" s="425">
        <v>61292</v>
      </c>
      <c r="B19651" s="12">
        <v>295</v>
      </c>
      <c r="C19651" s="436">
        <v>0</v>
      </c>
    </row>
    <row r="19652" spans="1:3" x14ac:dyDescent="0.3">
      <c r="A19652" s="425">
        <v>61293</v>
      </c>
      <c r="B19652" s="12">
        <v>296</v>
      </c>
      <c r="C19652" s="436">
        <v>0</v>
      </c>
    </row>
    <row r="19653" spans="1:3" x14ac:dyDescent="0.3">
      <c r="A19653" s="425">
        <v>61294</v>
      </c>
      <c r="B19653" s="12">
        <v>297</v>
      </c>
      <c r="C19653" s="436">
        <v>10.599999999999998</v>
      </c>
    </row>
    <row r="19654" spans="1:3" x14ac:dyDescent="0.3">
      <c r="A19654" s="425">
        <v>61295</v>
      </c>
      <c r="B19654" s="12">
        <v>298</v>
      </c>
      <c r="C19654" s="436">
        <v>0</v>
      </c>
    </row>
    <row r="19655" spans="1:3" x14ac:dyDescent="0.3">
      <c r="A19655" s="425">
        <v>61296</v>
      </c>
      <c r="B19655" s="12">
        <v>299</v>
      </c>
      <c r="C19655" s="436">
        <v>0</v>
      </c>
    </row>
    <row r="19656" spans="1:3" x14ac:dyDescent="0.3">
      <c r="A19656" s="425">
        <v>61297</v>
      </c>
      <c r="B19656" s="12">
        <v>300</v>
      </c>
      <c r="C19656" s="436">
        <v>0.2</v>
      </c>
    </row>
    <row r="19657" spans="1:3" x14ac:dyDescent="0.3">
      <c r="A19657" s="425">
        <v>61298</v>
      </c>
      <c r="B19657" s="12">
        <v>301</v>
      </c>
      <c r="C19657" s="436">
        <v>0</v>
      </c>
    </row>
    <row r="19658" spans="1:3" x14ac:dyDescent="0.3">
      <c r="A19658" s="425">
        <v>61299</v>
      </c>
      <c r="B19658" s="12">
        <v>302</v>
      </c>
      <c r="C19658" s="436">
        <v>0.4</v>
      </c>
    </row>
    <row r="19659" spans="1:3" x14ac:dyDescent="0.3">
      <c r="A19659" s="425">
        <v>61300</v>
      </c>
      <c r="B19659" s="12">
        <v>303</v>
      </c>
      <c r="C19659" s="436">
        <v>0.2</v>
      </c>
    </row>
    <row r="19660" spans="1:3" x14ac:dyDescent="0.3">
      <c r="A19660" s="425">
        <v>61301</v>
      </c>
      <c r="B19660" s="12">
        <v>304</v>
      </c>
      <c r="C19660" s="436">
        <v>24.199999999999996</v>
      </c>
    </row>
    <row r="19661" spans="1:3" x14ac:dyDescent="0.3">
      <c r="A19661" s="425">
        <v>61302</v>
      </c>
      <c r="B19661" s="12">
        <v>305</v>
      </c>
      <c r="C19661" s="436">
        <v>0</v>
      </c>
    </row>
    <row r="19662" spans="1:3" x14ac:dyDescent="0.3">
      <c r="A19662" s="425">
        <v>61303</v>
      </c>
      <c r="B19662" s="12">
        <v>306</v>
      </c>
      <c r="C19662" s="436">
        <v>12.6</v>
      </c>
    </row>
    <row r="19663" spans="1:3" x14ac:dyDescent="0.3">
      <c r="A19663" s="425">
        <v>61304</v>
      </c>
      <c r="B19663" s="12">
        <v>307</v>
      </c>
      <c r="C19663" s="436">
        <v>0</v>
      </c>
    </row>
    <row r="19664" spans="1:3" x14ac:dyDescent="0.3">
      <c r="A19664" s="425">
        <v>61305</v>
      </c>
      <c r="B19664" s="12">
        <v>308</v>
      </c>
      <c r="C19664" s="436">
        <v>0</v>
      </c>
    </row>
    <row r="19665" spans="1:3" x14ac:dyDescent="0.3">
      <c r="A19665" s="425">
        <v>61306</v>
      </c>
      <c r="B19665" s="12">
        <v>309</v>
      </c>
      <c r="C19665" s="436">
        <v>6.8000000000000007</v>
      </c>
    </row>
    <row r="19666" spans="1:3" x14ac:dyDescent="0.3">
      <c r="A19666" s="425">
        <v>61307</v>
      </c>
      <c r="B19666" s="12">
        <v>310</v>
      </c>
      <c r="C19666" s="436">
        <v>31.799999999999997</v>
      </c>
    </row>
    <row r="19667" spans="1:3" x14ac:dyDescent="0.3">
      <c r="A19667" s="425">
        <v>61308</v>
      </c>
      <c r="B19667" s="12">
        <v>311</v>
      </c>
      <c r="C19667" s="436">
        <v>2</v>
      </c>
    </row>
    <row r="19668" spans="1:3" x14ac:dyDescent="0.3">
      <c r="A19668" s="425">
        <v>61309</v>
      </c>
      <c r="B19668" s="12">
        <v>312</v>
      </c>
      <c r="C19668" s="436">
        <v>0.60000000000000009</v>
      </c>
    </row>
    <row r="19669" spans="1:3" x14ac:dyDescent="0.3">
      <c r="A19669" s="425">
        <v>61310</v>
      </c>
      <c r="B19669" s="12">
        <v>313</v>
      </c>
      <c r="C19669" s="436">
        <v>0</v>
      </c>
    </row>
    <row r="19670" spans="1:3" x14ac:dyDescent="0.3">
      <c r="A19670" s="425">
        <v>61311</v>
      </c>
      <c r="B19670" s="12">
        <v>314</v>
      </c>
      <c r="C19670" s="436">
        <v>0</v>
      </c>
    </row>
    <row r="19671" spans="1:3" x14ac:dyDescent="0.3">
      <c r="A19671" s="425">
        <v>61312</v>
      </c>
      <c r="B19671" s="12">
        <v>315</v>
      </c>
      <c r="C19671" s="436">
        <v>0</v>
      </c>
    </row>
    <row r="19672" spans="1:3" x14ac:dyDescent="0.3">
      <c r="A19672" s="425">
        <v>61313</v>
      </c>
      <c r="B19672" s="12">
        <v>316</v>
      </c>
      <c r="C19672" s="436">
        <v>0</v>
      </c>
    </row>
    <row r="19673" spans="1:3" x14ac:dyDescent="0.3">
      <c r="A19673" s="425">
        <v>61314</v>
      </c>
      <c r="B19673" s="12">
        <v>317</v>
      </c>
      <c r="C19673" s="436">
        <v>0</v>
      </c>
    </row>
    <row r="19674" spans="1:3" x14ac:dyDescent="0.3">
      <c r="A19674" s="425">
        <v>61315</v>
      </c>
      <c r="B19674" s="12">
        <v>318</v>
      </c>
      <c r="C19674" s="436">
        <v>19.199999999999996</v>
      </c>
    </row>
    <row r="19675" spans="1:3" x14ac:dyDescent="0.3">
      <c r="A19675" s="425">
        <v>61316</v>
      </c>
      <c r="B19675" s="12">
        <v>319</v>
      </c>
      <c r="C19675" s="436">
        <v>0</v>
      </c>
    </row>
    <row r="19676" spans="1:3" x14ac:dyDescent="0.3">
      <c r="A19676" s="425">
        <v>61317</v>
      </c>
      <c r="B19676" s="12">
        <v>320</v>
      </c>
      <c r="C19676" s="436">
        <v>0</v>
      </c>
    </row>
    <row r="19677" spans="1:3" x14ac:dyDescent="0.3">
      <c r="A19677" s="425">
        <v>61318</v>
      </c>
      <c r="B19677" s="12">
        <v>321</v>
      </c>
      <c r="C19677" s="436">
        <v>0</v>
      </c>
    </row>
    <row r="19678" spans="1:3" x14ac:dyDescent="0.3">
      <c r="A19678" s="425">
        <v>61319</v>
      </c>
      <c r="B19678" s="12">
        <v>322</v>
      </c>
      <c r="C19678" s="436">
        <v>0</v>
      </c>
    </row>
    <row r="19679" spans="1:3" x14ac:dyDescent="0.3">
      <c r="A19679" s="425">
        <v>61320</v>
      </c>
      <c r="B19679" s="12">
        <v>323</v>
      </c>
      <c r="C19679" s="436">
        <v>0.8</v>
      </c>
    </row>
    <row r="19680" spans="1:3" x14ac:dyDescent="0.3">
      <c r="A19680" s="425">
        <v>61321</v>
      </c>
      <c r="B19680" s="12">
        <v>324</v>
      </c>
      <c r="C19680" s="436">
        <v>0.19600000000000001</v>
      </c>
    </row>
    <row r="19681" spans="1:3" x14ac:dyDescent="0.3">
      <c r="A19681" s="425">
        <v>61322</v>
      </c>
      <c r="B19681" s="12">
        <v>325</v>
      </c>
      <c r="C19681" s="436">
        <v>0</v>
      </c>
    </row>
    <row r="19682" spans="1:3" x14ac:dyDescent="0.3">
      <c r="A19682" s="425">
        <v>61323</v>
      </c>
      <c r="B19682" s="12">
        <v>326</v>
      </c>
      <c r="C19682" s="436">
        <v>43.414000000000001</v>
      </c>
    </row>
    <row r="19683" spans="1:3" x14ac:dyDescent="0.3">
      <c r="A19683" s="425">
        <v>61324</v>
      </c>
      <c r="B19683" s="12">
        <v>327</v>
      </c>
      <c r="C19683" s="436">
        <v>3.0379999999999998</v>
      </c>
    </row>
    <row r="19684" spans="1:3" x14ac:dyDescent="0.3">
      <c r="A19684" s="425">
        <v>61325</v>
      </c>
      <c r="B19684" s="12">
        <v>328</v>
      </c>
      <c r="C19684" s="436">
        <v>0</v>
      </c>
    </row>
    <row r="19685" spans="1:3" x14ac:dyDescent="0.3">
      <c r="A19685" s="425">
        <v>61326</v>
      </c>
      <c r="B19685" s="12">
        <v>329</v>
      </c>
      <c r="C19685" s="436">
        <v>4.7039999999999997</v>
      </c>
    </row>
    <row r="19686" spans="1:3" x14ac:dyDescent="0.3">
      <c r="A19686" s="425">
        <v>61327</v>
      </c>
      <c r="B19686" s="12">
        <v>330</v>
      </c>
      <c r="C19686" s="436">
        <v>4.7039999999999997</v>
      </c>
    </row>
    <row r="19687" spans="1:3" x14ac:dyDescent="0.3">
      <c r="A19687" s="425">
        <v>61328</v>
      </c>
      <c r="B19687" s="12">
        <v>331</v>
      </c>
      <c r="C19687" s="436">
        <v>31.948</v>
      </c>
    </row>
    <row r="19688" spans="1:3" x14ac:dyDescent="0.3">
      <c r="A19688" s="425">
        <v>61329</v>
      </c>
      <c r="B19688" s="12">
        <v>332</v>
      </c>
      <c r="C19688" s="436">
        <v>15.19</v>
      </c>
    </row>
    <row r="19689" spans="1:3" x14ac:dyDescent="0.3">
      <c r="A19689" s="425">
        <v>61330</v>
      </c>
      <c r="B19689" s="12">
        <v>333</v>
      </c>
      <c r="C19689" s="436">
        <v>0</v>
      </c>
    </row>
    <row r="19690" spans="1:3" x14ac:dyDescent="0.3">
      <c r="A19690" s="425">
        <v>61331</v>
      </c>
      <c r="B19690" s="12">
        <v>334</v>
      </c>
      <c r="C19690" s="436">
        <v>0</v>
      </c>
    </row>
    <row r="19691" spans="1:3" x14ac:dyDescent="0.3">
      <c r="A19691" s="425">
        <v>61332</v>
      </c>
      <c r="B19691" s="12">
        <v>335</v>
      </c>
      <c r="C19691" s="436">
        <v>38.415999999999997</v>
      </c>
    </row>
    <row r="19692" spans="1:3" x14ac:dyDescent="0.3">
      <c r="A19692" s="425">
        <v>61333</v>
      </c>
      <c r="B19692" s="12">
        <v>336</v>
      </c>
      <c r="C19692" s="436">
        <v>33.026000000000003</v>
      </c>
    </row>
    <row r="19693" spans="1:3" x14ac:dyDescent="0.3">
      <c r="A19693" s="425">
        <v>61334</v>
      </c>
      <c r="B19693" s="12">
        <v>337</v>
      </c>
      <c r="C19693" s="436">
        <v>0</v>
      </c>
    </row>
    <row r="19694" spans="1:3" x14ac:dyDescent="0.3">
      <c r="A19694" s="425">
        <v>61335</v>
      </c>
      <c r="B19694" s="12">
        <v>338</v>
      </c>
      <c r="C19694" s="436">
        <v>15.875999999999999</v>
      </c>
    </row>
    <row r="19695" spans="1:3" x14ac:dyDescent="0.3">
      <c r="A19695" s="425">
        <v>61336</v>
      </c>
      <c r="B19695" s="12">
        <v>339</v>
      </c>
      <c r="C19695" s="436">
        <v>0.78400000000000003</v>
      </c>
    </row>
    <row r="19696" spans="1:3" x14ac:dyDescent="0.3">
      <c r="A19696" s="425">
        <v>61337</v>
      </c>
      <c r="B19696" s="12">
        <v>340</v>
      </c>
      <c r="C19696" s="436">
        <v>0</v>
      </c>
    </row>
    <row r="19697" spans="1:3" x14ac:dyDescent="0.3">
      <c r="A19697" s="425">
        <v>61338</v>
      </c>
      <c r="B19697" s="12">
        <v>341</v>
      </c>
      <c r="C19697" s="436">
        <v>0</v>
      </c>
    </row>
    <row r="19698" spans="1:3" x14ac:dyDescent="0.3">
      <c r="A19698" s="425">
        <v>61339</v>
      </c>
      <c r="B19698" s="12">
        <v>342</v>
      </c>
      <c r="C19698" s="436">
        <v>2.6459999999999999</v>
      </c>
    </row>
    <row r="19699" spans="1:3" x14ac:dyDescent="0.3">
      <c r="A19699" s="425">
        <v>61340</v>
      </c>
      <c r="B19699" s="12">
        <v>343</v>
      </c>
      <c r="C19699" s="436">
        <v>0</v>
      </c>
    </row>
    <row r="19700" spans="1:3" x14ac:dyDescent="0.3">
      <c r="A19700" s="425">
        <v>61341</v>
      </c>
      <c r="B19700" s="12">
        <v>344</v>
      </c>
      <c r="C19700" s="436">
        <v>33.417999999999999</v>
      </c>
    </row>
    <row r="19701" spans="1:3" x14ac:dyDescent="0.3">
      <c r="A19701" s="425">
        <v>61342</v>
      </c>
      <c r="B19701" s="12">
        <v>345</v>
      </c>
      <c r="C19701" s="436">
        <v>19.992000000000001</v>
      </c>
    </row>
    <row r="19702" spans="1:3" x14ac:dyDescent="0.3">
      <c r="A19702" s="425">
        <v>61343</v>
      </c>
      <c r="B19702" s="12">
        <v>346</v>
      </c>
      <c r="C19702" s="436">
        <v>17.248000000000001</v>
      </c>
    </row>
    <row r="19703" spans="1:3" x14ac:dyDescent="0.3">
      <c r="A19703" s="425">
        <v>61344</v>
      </c>
      <c r="B19703" s="12">
        <v>347</v>
      </c>
      <c r="C19703" s="436">
        <v>28.91</v>
      </c>
    </row>
    <row r="19704" spans="1:3" x14ac:dyDescent="0.3">
      <c r="A19704" s="425">
        <v>61345</v>
      </c>
      <c r="B19704" s="12">
        <v>348</v>
      </c>
      <c r="C19704" s="436">
        <v>0</v>
      </c>
    </row>
    <row r="19705" spans="1:3" x14ac:dyDescent="0.3">
      <c r="A19705" s="425">
        <v>61346</v>
      </c>
      <c r="B19705" s="12">
        <v>349</v>
      </c>
      <c r="C19705" s="436">
        <v>1.3720000000000001</v>
      </c>
    </row>
    <row r="19706" spans="1:3" x14ac:dyDescent="0.3">
      <c r="A19706" s="425">
        <v>61347</v>
      </c>
      <c r="B19706" s="12">
        <v>350</v>
      </c>
      <c r="C19706" s="436">
        <v>0</v>
      </c>
    </row>
    <row r="19707" spans="1:3" x14ac:dyDescent="0.3">
      <c r="A19707" s="425">
        <v>61348</v>
      </c>
      <c r="B19707" s="12">
        <v>351</v>
      </c>
      <c r="C19707" s="436">
        <v>16.757999999999999</v>
      </c>
    </row>
    <row r="19708" spans="1:3" x14ac:dyDescent="0.3">
      <c r="A19708" s="425">
        <v>61349</v>
      </c>
      <c r="B19708" s="12">
        <v>352</v>
      </c>
      <c r="C19708" s="436">
        <v>0.29399999999999998</v>
      </c>
    </row>
    <row r="19709" spans="1:3" x14ac:dyDescent="0.3">
      <c r="A19709" s="425">
        <v>61350</v>
      </c>
      <c r="B19709" s="12">
        <v>353</v>
      </c>
      <c r="C19709" s="436">
        <v>19.893999999999998</v>
      </c>
    </row>
    <row r="19710" spans="1:3" x14ac:dyDescent="0.3">
      <c r="A19710" s="425">
        <v>61351</v>
      </c>
      <c r="B19710" s="12">
        <v>354</v>
      </c>
      <c r="C19710" s="436">
        <v>0</v>
      </c>
    </row>
    <row r="19711" spans="1:3" x14ac:dyDescent="0.3">
      <c r="A19711" s="425">
        <v>61352</v>
      </c>
      <c r="B19711" s="12">
        <v>355</v>
      </c>
      <c r="C19711" s="436">
        <v>0</v>
      </c>
    </row>
    <row r="19712" spans="1:3" x14ac:dyDescent="0.3">
      <c r="A19712" s="425">
        <v>61353</v>
      </c>
      <c r="B19712" s="12">
        <v>356</v>
      </c>
      <c r="C19712" s="436">
        <v>0</v>
      </c>
    </row>
    <row r="19713" spans="1:3" x14ac:dyDescent="0.3">
      <c r="A19713" s="425">
        <v>61354</v>
      </c>
      <c r="B19713" s="12">
        <v>357</v>
      </c>
      <c r="C19713" s="436">
        <v>41.65</v>
      </c>
    </row>
    <row r="19714" spans="1:3" x14ac:dyDescent="0.3">
      <c r="A19714" s="425">
        <v>61355</v>
      </c>
      <c r="B19714" s="12">
        <v>358</v>
      </c>
      <c r="C19714" s="436">
        <v>0.78400000000000003</v>
      </c>
    </row>
    <row r="19715" spans="1:3" x14ac:dyDescent="0.3">
      <c r="A19715" s="425">
        <v>61356</v>
      </c>
      <c r="B19715" s="12">
        <v>359</v>
      </c>
      <c r="C19715" s="436">
        <v>1.274</v>
      </c>
    </row>
    <row r="19716" spans="1:3" x14ac:dyDescent="0.3">
      <c r="A19716" s="425">
        <v>61357</v>
      </c>
      <c r="B19716" s="12">
        <v>360</v>
      </c>
      <c r="C19716" s="436">
        <v>9.31</v>
      </c>
    </row>
    <row r="19717" spans="1:3" x14ac:dyDescent="0.3">
      <c r="A19717" s="425">
        <v>61358</v>
      </c>
      <c r="B19717" s="12">
        <v>361</v>
      </c>
      <c r="C19717" s="436">
        <v>17.64</v>
      </c>
    </row>
    <row r="19718" spans="1:3" x14ac:dyDescent="0.3">
      <c r="A19718" s="425">
        <v>61359</v>
      </c>
      <c r="B19718" s="12">
        <v>362</v>
      </c>
      <c r="C19718" s="436">
        <v>2.548</v>
      </c>
    </row>
    <row r="19719" spans="1:3" x14ac:dyDescent="0.3">
      <c r="A19719" s="425">
        <v>61360</v>
      </c>
      <c r="B19719" s="12">
        <v>363</v>
      </c>
      <c r="C19719" s="436">
        <v>0.58799999999999997</v>
      </c>
    </row>
    <row r="19720" spans="1:3" x14ac:dyDescent="0.3">
      <c r="A19720" s="425">
        <v>61361</v>
      </c>
      <c r="B19720" s="12">
        <v>364</v>
      </c>
      <c r="C19720" s="436">
        <v>0.49</v>
      </c>
    </row>
    <row r="19721" spans="1:3" x14ac:dyDescent="0.3">
      <c r="A19721" s="425">
        <v>61362</v>
      </c>
      <c r="B19721" s="12">
        <v>365</v>
      </c>
      <c r="C19721" s="436">
        <v>12.25</v>
      </c>
    </row>
    <row r="19722" spans="1:3" x14ac:dyDescent="0.3">
      <c r="A19722" s="425">
        <v>61363</v>
      </c>
      <c r="B19722" s="12">
        <v>1</v>
      </c>
      <c r="C19722" s="436">
        <v>5.2000000000000011</v>
      </c>
    </row>
    <row r="19723" spans="1:3" x14ac:dyDescent="0.3">
      <c r="A19723" s="425">
        <v>61364</v>
      </c>
      <c r="B19723" s="12">
        <v>2</v>
      </c>
      <c r="C19723" s="436">
        <v>1.2</v>
      </c>
    </row>
    <row r="19724" spans="1:3" x14ac:dyDescent="0.3">
      <c r="A19724" s="425">
        <v>61365</v>
      </c>
      <c r="B19724" s="12">
        <v>3</v>
      </c>
      <c r="C19724" s="436">
        <v>14.599999999999998</v>
      </c>
    </row>
    <row r="19725" spans="1:3" x14ac:dyDescent="0.3">
      <c r="A19725" s="425">
        <v>61366</v>
      </c>
      <c r="B19725" s="12">
        <v>4</v>
      </c>
      <c r="C19725" s="436">
        <v>17.599999999999994</v>
      </c>
    </row>
    <row r="19726" spans="1:3" x14ac:dyDescent="0.3">
      <c r="A19726" s="425">
        <v>61367</v>
      </c>
      <c r="B19726" s="12">
        <v>5</v>
      </c>
      <c r="C19726" s="436">
        <v>1.7999999999999998</v>
      </c>
    </row>
    <row r="19727" spans="1:3" x14ac:dyDescent="0.3">
      <c r="A19727" s="425">
        <v>61368</v>
      </c>
      <c r="B19727" s="12">
        <v>6</v>
      </c>
      <c r="C19727" s="436">
        <v>1.5999999999999999</v>
      </c>
    </row>
    <row r="19728" spans="1:3" x14ac:dyDescent="0.3">
      <c r="A19728" s="425">
        <v>61369</v>
      </c>
      <c r="B19728" s="12">
        <v>7</v>
      </c>
      <c r="C19728" s="436">
        <v>0</v>
      </c>
    </row>
    <row r="19729" spans="1:3" x14ac:dyDescent="0.3">
      <c r="A19729" s="425">
        <v>61370</v>
      </c>
      <c r="B19729" s="12">
        <v>8</v>
      </c>
      <c r="C19729" s="436">
        <v>2.8000000000000007</v>
      </c>
    </row>
    <row r="19730" spans="1:3" x14ac:dyDescent="0.3">
      <c r="A19730" s="425">
        <v>61371</v>
      </c>
      <c r="B19730" s="12">
        <v>9</v>
      </c>
      <c r="C19730" s="436">
        <v>2</v>
      </c>
    </row>
    <row r="19731" spans="1:3" x14ac:dyDescent="0.3">
      <c r="A19731" s="425">
        <v>61372</v>
      </c>
      <c r="B19731" s="12">
        <v>10</v>
      </c>
      <c r="C19731" s="436">
        <v>24.599999999999998</v>
      </c>
    </row>
    <row r="19732" spans="1:3" x14ac:dyDescent="0.3">
      <c r="A19732" s="425">
        <v>61373</v>
      </c>
      <c r="B19732" s="12">
        <v>11</v>
      </c>
      <c r="C19732" s="436">
        <v>8.8000000000000007</v>
      </c>
    </row>
    <row r="19733" spans="1:3" x14ac:dyDescent="0.3">
      <c r="A19733" s="425">
        <v>61374</v>
      </c>
      <c r="B19733" s="12">
        <v>12</v>
      </c>
      <c r="C19733" s="436">
        <v>2.1999999999999997</v>
      </c>
    </row>
    <row r="19734" spans="1:3" x14ac:dyDescent="0.3">
      <c r="A19734" s="425">
        <v>61375</v>
      </c>
      <c r="B19734" s="12">
        <v>13</v>
      </c>
      <c r="C19734" s="436">
        <v>0.2</v>
      </c>
    </row>
    <row r="19735" spans="1:3" x14ac:dyDescent="0.3">
      <c r="A19735" s="425">
        <v>61376</v>
      </c>
      <c r="B19735" s="12">
        <v>14</v>
      </c>
      <c r="C19735" s="436">
        <v>0</v>
      </c>
    </row>
    <row r="19736" spans="1:3" x14ac:dyDescent="0.3">
      <c r="A19736" s="425">
        <v>61377</v>
      </c>
      <c r="B19736" s="12">
        <v>15</v>
      </c>
      <c r="C19736" s="436">
        <v>33.40000000000002</v>
      </c>
    </row>
    <row r="19737" spans="1:3" x14ac:dyDescent="0.3">
      <c r="A19737" s="425">
        <v>61378</v>
      </c>
      <c r="B19737" s="12">
        <v>16</v>
      </c>
      <c r="C19737" s="436">
        <v>1.4</v>
      </c>
    </row>
    <row r="19738" spans="1:3" x14ac:dyDescent="0.3">
      <c r="A19738" s="425">
        <v>61379</v>
      </c>
      <c r="B19738" s="12">
        <v>17</v>
      </c>
      <c r="C19738" s="436">
        <v>19</v>
      </c>
    </row>
    <row r="19739" spans="1:3" x14ac:dyDescent="0.3">
      <c r="A19739" s="425">
        <v>61380</v>
      </c>
      <c r="B19739" s="12">
        <v>18</v>
      </c>
      <c r="C19739" s="436">
        <v>0.2</v>
      </c>
    </row>
    <row r="19740" spans="1:3" x14ac:dyDescent="0.3">
      <c r="A19740" s="425">
        <v>61381</v>
      </c>
      <c r="B19740" s="12">
        <v>19</v>
      </c>
      <c r="C19740" s="436">
        <v>0</v>
      </c>
    </row>
    <row r="19741" spans="1:3" x14ac:dyDescent="0.3">
      <c r="A19741" s="425">
        <v>61382</v>
      </c>
      <c r="B19741" s="12">
        <v>20</v>
      </c>
      <c r="C19741" s="436">
        <v>2</v>
      </c>
    </row>
    <row r="19742" spans="1:3" x14ac:dyDescent="0.3">
      <c r="A19742" s="425">
        <v>61383</v>
      </c>
      <c r="B19742" s="12">
        <v>21</v>
      </c>
      <c r="C19742" s="436">
        <v>0.8</v>
      </c>
    </row>
    <row r="19743" spans="1:3" x14ac:dyDescent="0.3">
      <c r="A19743" s="425">
        <v>61384</v>
      </c>
      <c r="B19743" s="12">
        <v>22</v>
      </c>
      <c r="C19743" s="436">
        <v>0</v>
      </c>
    </row>
    <row r="19744" spans="1:3" x14ac:dyDescent="0.3">
      <c r="A19744" s="425">
        <v>61385</v>
      </c>
      <c r="B19744" s="12">
        <v>23</v>
      </c>
      <c r="C19744" s="436">
        <v>1.5999999999999999</v>
      </c>
    </row>
    <row r="19745" spans="1:3" x14ac:dyDescent="0.3">
      <c r="A19745" s="425">
        <v>61386</v>
      </c>
      <c r="B19745" s="12">
        <v>24</v>
      </c>
      <c r="C19745" s="436">
        <v>0.2</v>
      </c>
    </row>
    <row r="19746" spans="1:3" x14ac:dyDescent="0.3">
      <c r="A19746" s="425">
        <v>61387</v>
      </c>
      <c r="B19746" s="12">
        <v>25</v>
      </c>
      <c r="C19746" s="436">
        <v>0.2</v>
      </c>
    </row>
    <row r="19747" spans="1:3" x14ac:dyDescent="0.3">
      <c r="A19747" s="425">
        <v>61388</v>
      </c>
      <c r="B19747" s="12">
        <v>26</v>
      </c>
      <c r="C19747" s="436">
        <v>0</v>
      </c>
    </row>
    <row r="19748" spans="1:3" x14ac:dyDescent="0.3">
      <c r="A19748" s="425">
        <v>61389</v>
      </c>
      <c r="B19748" s="12">
        <v>27</v>
      </c>
      <c r="C19748" s="436">
        <v>0</v>
      </c>
    </row>
    <row r="19749" spans="1:3" x14ac:dyDescent="0.3">
      <c r="A19749" s="425">
        <v>61390</v>
      </c>
      <c r="B19749" s="12">
        <v>28</v>
      </c>
      <c r="C19749" s="436">
        <v>0</v>
      </c>
    </row>
    <row r="19750" spans="1:3" x14ac:dyDescent="0.3">
      <c r="A19750" s="425">
        <v>61391</v>
      </c>
      <c r="B19750" s="12">
        <v>29</v>
      </c>
      <c r="C19750" s="436">
        <v>0</v>
      </c>
    </row>
    <row r="19751" spans="1:3" x14ac:dyDescent="0.3">
      <c r="A19751" s="425">
        <v>61392</v>
      </c>
      <c r="B19751" s="12">
        <v>30</v>
      </c>
      <c r="C19751" s="436">
        <v>1</v>
      </c>
    </row>
    <row r="19752" spans="1:3" x14ac:dyDescent="0.3">
      <c r="A19752" s="425">
        <v>61393</v>
      </c>
      <c r="B19752" s="12">
        <v>31</v>
      </c>
      <c r="C19752" s="436">
        <v>0</v>
      </c>
    </row>
    <row r="19753" spans="1:3" x14ac:dyDescent="0.3">
      <c r="A19753" s="425">
        <v>61394</v>
      </c>
      <c r="B19753" s="12">
        <v>32</v>
      </c>
      <c r="C19753" s="436">
        <v>0</v>
      </c>
    </row>
    <row r="19754" spans="1:3" x14ac:dyDescent="0.3">
      <c r="A19754" s="425">
        <v>61395</v>
      </c>
      <c r="B19754" s="12">
        <v>33</v>
      </c>
      <c r="C19754" s="436">
        <v>0</v>
      </c>
    </row>
    <row r="19755" spans="1:3" x14ac:dyDescent="0.3">
      <c r="A19755" s="425">
        <v>61396</v>
      </c>
      <c r="B19755" s="12">
        <v>34</v>
      </c>
      <c r="C19755" s="436">
        <v>0</v>
      </c>
    </row>
    <row r="19756" spans="1:3" x14ac:dyDescent="0.3">
      <c r="A19756" s="425">
        <v>61397</v>
      </c>
      <c r="B19756" s="12">
        <v>35</v>
      </c>
      <c r="C19756" s="436">
        <v>0.8</v>
      </c>
    </row>
    <row r="19757" spans="1:3" x14ac:dyDescent="0.3">
      <c r="A19757" s="425">
        <v>61398</v>
      </c>
      <c r="B19757" s="12">
        <v>36</v>
      </c>
      <c r="C19757" s="436">
        <v>0</v>
      </c>
    </row>
    <row r="19758" spans="1:3" x14ac:dyDescent="0.3">
      <c r="A19758" s="425">
        <v>61399</v>
      </c>
      <c r="B19758" s="12">
        <v>37</v>
      </c>
      <c r="C19758" s="436">
        <v>27.4</v>
      </c>
    </row>
    <row r="19759" spans="1:3" x14ac:dyDescent="0.3">
      <c r="A19759" s="425">
        <v>61400</v>
      </c>
      <c r="B19759" s="12">
        <v>38</v>
      </c>
      <c r="C19759" s="436">
        <v>7</v>
      </c>
    </row>
    <row r="19760" spans="1:3" x14ac:dyDescent="0.3">
      <c r="A19760" s="425">
        <v>61401</v>
      </c>
      <c r="B19760" s="12">
        <v>39</v>
      </c>
      <c r="C19760" s="436">
        <v>1.5999999999999999</v>
      </c>
    </row>
    <row r="19761" spans="1:3" x14ac:dyDescent="0.3">
      <c r="A19761" s="425">
        <v>61402</v>
      </c>
      <c r="B19761" s="12">
        <v>40</v>
      </c>
      <c r="C19761" s="436">
        <v>1</v>
      </c>
    </row>
    <row r="19762" spans="1:3" x14ac:dyDescent="0.3">
      <c r="A19762" s="425">
        <v>61403</v>
      </c>
      <c r="B19762" s="12">
        <v>41</v>
      </c>
      <c r="C19762" s="436">
        <v>8.0000000000000036</v>
      </c>
    </row>
    <row r="19763" spans="1:3" x14ac:dyDescent="0.3">
      <c r="A19763" s="425">
        <v>61404</v>
      </c>
      <c r="B19763" s="12">
        <v>42</v>
      </c>
      <c r="C19763" s="436">
        <v>4.2000000000000011</v>
      </c>
    </row>
    <row r="19764" spans="1:3" x14ac:dyDescent="0.3">
      <c r="A19764" s="425">
        <v>61405</v>
      </c>
      <c r="B19764" s="12">
        <v>43</v>
      </c>
      <c r="C19764" s="436">
        <v>0.2</v>
      </c>
    </row>
    <row r="19765" spans="1:3" x14ac:dyDescent="0.3">
      <c r="A19765" s="425">
        <v>61406</v>
      </c>
      <c r="B19765" s="12">
        <v>44</v>
      </c>
      <c r="C19765" s="436">
        <v>0</v>
      </c>
    </row>
    <row r="19766" spans="1:3" x14ac:dyDescent="0.3">
      <c r="A19766" s="425">
        <v>61407</v>
      </c>
      <c r="B19766" s="12">
        <v>45</v>
      </c>
      <c r="C19766" s="436">
        <v>0</v>
      </c>
    </row>
    <row r="19767" spans="1:3" x14ac:dyDescent="0.3">
      <c r="A19767" s="425">
        <v>61408</v>
      </c>
      <c r="B19767" s="12">
        <v>46</v>
      </c>
      <c r="C19767" s="436">
        <v>7.2000000000000028</v>
      </c>
    </row>
    <row r="19768" spans="1:3" x14ac:dyDescent="0.3">
      <c r="A19768" s="425">
        <v>61409</v>
      </c>
      <c r="B19768" s="12">
        <v>47</v>
      </c>
      <c r="C19768" s="436">
        <v>11.199999999999992</v>
      </c>
    </row>
    <row r="19769" spans="1:3" x14ac:dyDescent="0.3">
      <c r="A19769" s="425">
        <v>61410</v>
      </c>
      <c r="B19769" s="12">
        <v>48</v>
      </c>
      <c r="C19769" s="436">
        <v>0.2</v>
      </c>
    </row>
    <row r="19770" spans="1:3" x14ac:dyDescent="0.3">
      <c r="A19770" s="425">
        <v>61411</v>
      </c>
      <c r="B19770" s="12">
        <v>49</v>
      </c>
      <c r="C19770" s="436">
        <v>0.2</v>
      </c>
    </row>
    <row r="19771" spans="1:3" x14ac:dyDescent="0.3">
      <c r="A19771" s="425">
        <v>61412</v>
      </c>
      <c r="B19771" s="12">
        <v>50</v>
      </c>
      <c r="C19771" s="436">
        <v>4.8000000000000016</v>
      </c>
    </row>
    <row r="19772" spans="1:3" x14ac:dyDescent="0.3">
      <c r="A19772" s="425">
        <v>61413</v>
      </c>
      <c r="B19772" s="12">
        <v>51</v>
      </c>
      <c r="C19772" s="436">
        <v>20.399999999999999</v>
      </c>
    </row>
    <row r="19773" spans="1:3" x14ac:dyDescent="0.3">
      <c r="A19773" s="425">
        <v>61414</v>
      </c>
      <c r="B19773" s="12">
        <v>52</v>
      </c>
      <c r="C19773" s="436">
        <v>14.199999999999998</v>
      </c>
    </row>
    <row r="19774" spans="1:3" x14ac:dyDescent="0.3">
      <c r="A19774" s="425">
        <v>61415</v>
      </c>
      <c r="B19774" s="12">
        <v>53</v>
      </c>
      <c r="C19774" s="436">
        <v>8.0000000000000018</v>
      </c>
    </row>
    <row r="19775" spans="1:3" x14ac:dyDescent="0.3">
      <c r="A19775" s="425">
        <v>61416</v>
      </c>
      <c r="B19775" s="12">
        <v>54</v>
      </c>
      <c r="C19775" s="436">
        <v>0.4</v>
      </c>
    </row>
    <row r="19776" spans="1:3" x14ac:dyDescent="0.3">
      <c r="A19776" s="425">
        <v>61417</v>
      </c>
      <c r="B19776" s="12">
        <v>55</v>
      </c>
      <c r="C19776" s="436">
        <v>0.8</v>
      </c>
    </row>
    <row r="19777" spans="1:3" x14ac:dyDescent="0.3">
      <c r="A19777" s="425">
        <v>61418</v>
      </c>
      <c r="B19777" s="12">
        <v>56</v>
      </c>
      <c r="C19777" s="436">
        <v>0</v>
      </c>
    </row>
    <row r="19778" spans="1:3" x14ac:dyDescent="0.3">
      <c r="A19778" s="425">
        <v>61419</v>
      </c>
      <c r="B19778" s="12">
        <v>57</v>
      </c>
      <c r="C19778" s="436">
        <v>0</v>
      </c>
    </row>
    <row r="19779" spans="1:3" x14ac:dyDescent="0.3">
      <c r="A19779" s="425">
        <v>61420</v>
      </c>
      <c r="B19779" s="12">
        <v>58</v>
      </c>
      <c r="C19779" s="436">
        <v>1.4</v>
      </c>
    </row>
    <row r="19780" spans="1:3" x14ac:dyDescent="0.3">
      <c r="A19780" s="425">
        <v>61421</v>
      </c>
      <c r="B19780" s="12">
        <v>59</v>
      </c>
      <c r="C19780" s="436">
        <v>2</v>
      </c>
    </row>
    <row r="19781" spans="1:3" x14ac:dyDescent="0.3">
      <c r="A19781" s="425">
        <v>61423</v>
      </c>
      <c r="B19781" s="12">
        <v>60</v>
      </c>
      <c r="C19781" s="436">
        <v>1.8000000000000003</v>
      </c>
    </row>
    <row r="19782" spans="1:3" x14ac:dyDescent="0.3">
      <c r="A19782" s="425">
        <v>61424</v>
      </c>
      <c r="B19782" s="12">
        <v>61</v>
      </c>
      <c r="C19782" s="436">
        <v>1.8</v>
      </c>
    </row>
    <row r="19783" spans="1:3" x14ac:dyDescent="0.3">
      <c r="A19783" s="425">
        <v>61425</v>
      </c>
      <c r="B19783" s="12">
        <v>62</v>
      </c>
      <c r="C19783" s="436">
        <v>7.4000000000000021</v>
      </c>
    </row>
    <row r="19784" spans="1:3" x14ac:dyDescent="0.3">
      <c r="A19784" s="425">
        <v>61426</v>
      </c>
      <c r="B19784" s="12">
        <v>63</v>
      </c>
      <c r="C19784" s="436">
        <v>0</v>
      </c>
    </row>
    <row r="19785" spans="1:3" x14ac:dyDescent="0.3">
      <c r="A19785" s="425">
        <v>61427</v>
      </c>
      <c r="B19785" s="12">
        <v>64</v>
      </c>
      <c r="C19785" s="436">
        <v>20.199999999999996</v>
      </c>
    </row>
    <row r="19786" spans="1:3" x14ac:dyDescent="0.3">
      <c r="A19786" s="425">
        <v>61428</v>
      </c>
      <c r="B19786" s="12">
        <v>65</v>
      </c>
      <c r="C19786" s="436">
        <v>0.4</v>
      </c>
    </row>
    <row r="19787" spans="1:3" x14ac:dyDescent="0.3">
      <c r="A19787" s="425">
        <v>61429</v>
      </c>
      <c r="B19787" s="12">
        <v>66</v>
      </c>
      <c r="C19787" s="436">
        <v>12.799999999999994</v>
      </c>
    </row>
    <row r="19788" spans="1:3" x14ac:dyDescent="0.3">
      <c r="A19788" s="425">
        <v>61430</v>
      </c>
      <c r="B19788" s="12">
        <v>67</v>
      </c>
      <c r="C19788" s="436">
        <v>3.8000000000000007</v>
      </c>
    </row>
    <row r="19789" spans="1:3" x14ac:dyDescent="0.3">
      <c r="A19789" s="425">
        <v>61431</v>
      </c>
      <c r="B19789" s="12">
        <v>68</v>
      </c>
      <c r="C19789" s="436">
        <v>4.8000000000000007</v>
      </c>
    </row>
    <row r="19790" spans="1:3" x14ac:dyDescent="0.3">
      <c r="A19790" s="425">
        <v>61432</v>
      </c>
      <c r="B19790" s="12">
        <v>69</v>
      </c>
      <c r="C19790" s="436">
        <v>0.2</v>
      </c>
    </row>
    <row r="19791" spans="1:3" x14ac:dyDescent="0.3">
      <c r="A19791" s="425">
        <v>61433</v>
      </c>
      <c r="B19791" s="12">
        <v>70</v>
      </c>
      <c r="C19791" s="436">
        <v>22.799999999999997</v>
      </c>
    </row>
    <row r="19792" spans="1:3" x14ac:dyDescent="0.3">
      <c r="A19792" s="425">
        <v>61434</v>
      </c>
      <c r="B19792" s="12">
        <v>71</v>
      </c>
      <c r="C19792" s="436">
        <v>1.5999999999999999</v>
      </c>
    </row>
    <row r="19793" spans="1:3" x14ac:dyDescent="0.3">
      <c r="A19793" s="425">
        <v>61435</v>
      </c>
      <c r="B19793" s="12">
        <v>72</v>
      </c>
      <c r="C19793" s="436">
        <v>4.8</v>
      </c>
    </row>
    <row r="19794" spans="1:3" x14ac:dyDescent="0.3">
      <c r="A19794" s="425">
        <v>61436</v>
      </c>
      <c r="B19794" s="12">
        <v>73</v>
      </c>
      <c r="C19794" s="436">
        <v>6.6000000000000023</v>
      </c>
    </row>
    <row r="19795" spans="1:3" x14ac:dyDescent="0.3">
      <c r="A19795" s="425">
        <v>61437</v>
      </c>
      <c r="B19795" s="12">
        <v>74</v>
      </c>
      <c r="C19795" s="436">
        <v>0</v>
      </c>
    </row>
    <row r="19796" spans="1:3" x14ac:dyDescent="0.3">
      <c r="A19796" s="425">
        <v>61438</v>
      </c>
      <c r="B19796" s="12">
        <v>75</v>
      </c>
      <c r="C19796" s="436">
        <v>1.5999999999999999</v>
      </c>
    </row>
    <row r="19797" spans="1:3" x14ac:dyDescent="0.3">
      <c r="A19797" s="425">
        <v>61439</v>
      </c>
      <c r="B19797" s="12">
        <v>76</v>
      </c>
      <c r="C19797" s="436">
        <v>17.8</v>
      </c>
    </row>
    <row r="19798" spans="1:3" x14ac:dyDescent="0.3">
      <c r="A19798" s="425">
        <v>61440</v>
      </c>
      <c r="B19798" s="12">
        <v>77</v>
      </c>
      <c r="C19798" s="436">
        <v>0</v>
      </c>
    </row>
    <row r="19799" spans="1:3" x14ac:dyDescent="0.3">
      <c r="A19799" s="425">
        <v>61441</v>
      </c>
      <c r="B19799" s="12">
        <v>78</v>
      </c>
      <c r="C19799" s="436">
        <v>0</v>
      </c>
    </row>
    <row r="19800" spans="1:3" x14ac:dyDescent="0.3">
      <c r="A19800" s="425">
        <v>61442</v>
      </c>
      <c r="B19800" s="12">
        <v>79</v>
      </c>
      <c r="C19800" s="436">
        <v>0.8</v>
      </c>
    </row>
    <row r="19801" spans="1:3" x14ac:dyDescent="0.3">
      <c r="A19801" s="425">
        <v>61443</v>
      </c>
      <c r="B19801" s="12">
        <v>80</v>
      </c>
      <c r="C19801" s="436">
        <v>7.2000000000000028</v>
      </c>
    </row>
    <row r="19802" spans="1:3" x14ac:dyDescent="0.3">
      <c r="A19802" s="425">
        <v>61444</v>
      </c>
      <c r="B19802" s="12">
        <v>81</v>
      </c>
      <c r="C19802" s="436">
        <v>16.999999999999996</v>
      </c>
    </row>
    <row r="19803" spans="1:3" x14ac:dyDescent="0.3">
      <c r="A19803" s="425">
        <v>61445</v>
      </c>
      <c r="B19803" s="12">
        <v>82</v>
      </c>
      <c r="C19803" s="436">
        <v>0.2</v>
      </c>
    </row>
    <row r="19804" spans="1:3" x14ac:dyDescent="0.3">
      <c r="A19804" s="425">
        <v>61446</v>
      </c>
      <c r="B19804" s="12">
        <v>83</v>
      </c>
      <c r="C19804" s="436">
        <v>0</v>
      </c>
    </row>
    <row r="19805" spans="1:3" x14ac:dyDescent="0.3">
      <c r="A19805" s="425">
        <v>61447</v>
      </c>
      <c r="B19805" s="12">
        <v>84</v>
      </c>
      <c r="C19805" s="436">
        <v>31.599999999999994</v>
      </c>
    </row>
    <row r="19806" spans="1:3" x14ac:dyDescent="0.3">
      <c r="A19806" s="425">
        <v>61448</v>
      </c>
      <c r="B19806" s="12">
        <v>85</v>
      </c>
      <c r="C19806" s="436">
        <v>0.4</v>
      </c>
    </row>
    <row r="19807" spans="1:3" x14ac:dyDescent="0.3">
      <c r="A19807" s="425">
        <v>61449</v>
      </c>
      <c r="B19807" s="12">
        <v>86</v>
      </c>
      <c r="C19807" s="436">
        <v>27.2</v>
      </c>
    </row>
    <row r="19808" spans="1:3" x14ac:dyDescent="0.3">
      <c r="A19808" s="425">
        <v>61450</v>
      </c>
      <c r="B19808" s="12">
        <v>87</v>
      </c>
      <c r="C19808" s="436">
        <v>1.8</v>
      </c>
    </row>
    <row r="19809" spans="1:3" x14ac:dyDescent="0.3">
      <c r="A19809" s="425">
        <v>61451</v>
      </c>
      <c r="B19809" s="12">
        <v>88</v>
      </c>
      <c r="C19809" s="436">
        <v>0.2</v>
      </c>
    </row>
    <row r="19810" spans="1:3" x14ac:dyDescent="0.3">
      <c r="A19810" s="425">
        <v>61452</v>
      </c>
      <c r="B19810" s="12">
        <v>89</v>
      </c>
      <c r="C19810" s="436">
        <v>0.60000000000000009</v>
      </c>
    </row>
    <row r="19811" spans="1:3" x14ac:dyDescent="0.3">
      <c r="A19811" s="425">
        <v>61453</v>
      </c>
      <c r="B19811" s="12">
        <v>90</v>
      </c>
      <c r="C19811" s="436">
        <v>0</v>
      </c>
    </row>
    <row r="19812" spans="1:3" x14ac:dyDescent="0.3">
      <c r="A19812" s="425">
        <v>61454</v>
      </c>
      <c r="B19812" s="12">
        <v>91</v>
      </c>
      <c r="C19812" s="436">
        <v>0</v>
      </c>
    </row>
    <row r="19813" spans="1:3" x14ac:dyDescent="0.3">
      <c r="A19813" s="425">
        <v>61455</v>
      </c>
      <c r="B19813" s="12">
        <v>92</v>
      </c>
      <c r="C19813" s="436">
        <v>0.60000000000000009</v>
      </c>
    </row>
    <row r="19814" spans="1:3" x14ac:dyDescent="0.3">
      <c r="A19814" s="425">
        <v>61456</v>
      </c>
      <c r="B19814" s="12">
        <v>93</v>
      </c>
      <c r="C19814" s="436">
        <v>7.6000000000000014</v>
      </c>
    </row>
    <row r="19815" spans="1:3" x14ac:dyDescent="0.3">
      <c r="A19815" s="425">
        <v>61457</v>
      </c>
      <c r="B19815" s="12">
        <v>94</v>
      </c>
      <c r="C19815" s="436">
        <v>8.2000000000000011</v>
      </c>
    </row>
    <row r="19816" spans="1:3" x14ac:dyDescent="0.3">
      <c r="A19816" s="425">
        <v>61458</v>
      </c>
      <c r="B19816" s="12">
        <v>95</v>
      </c>
      <c r="C19816" s="436">
        <v>2.6000000000000005</v>
      </c>
    </row>
    <row r="19817" spans="1:3" x14ac:dyDescent="0.3">
      <c r="A19817" s="425">
        <v>61459</v>
      </c>
      <c r="B19817" s="12">
        <v>96</v>
      </c>
      <c r="C19817" s="436">
        <v>74.800000000000082</v>
      </c>
    </row>
    <row r="19818" spans="1:3" x14ac:dyDescent="0.3">
      <c r="A19818" s="425">
        <v>61460</v>
      </c>
      <c r="B19818" s="12">
        <v>97</v>
      </c>
      <c r="C19818" s="436">
        <v>3</v>
      </c>
    </row>
    <row r="19819" spans="1:3" x14ac:dyDescent="0.3">
      <c r="A19819" s="425">
        <v>61461</v>
      </c>
      <c r="B19819" s="12">
        <v>98</v>
      </c>
      <c r="C19819" s="436">
        <v>1.4</v>
      </c>
    </row>
    <row r="19820" spans="1:3" x14ac:dyDescent="0.3">
      <c r="A19820" s="425">
        <v>61462</v>
      </c>
      <c r="B19820" s="12">
        <v>99</v>
      </c>
      <c r="C19820" s="436">
        <v>0.2</v>
      </c>
    </row>
    <row r="19821" spans="1:3" x14ac:dyDescent="0.3">
      <c r="A19821" s="425">
        <v>61463</v>
      </c>
      <c r="B19821" s="12">
        <v>100</v>
      </c>
      <c r="C19821" s="436">
        <v>0</v>
      </c>
    </row>
    <row r="19822" spans="1:3" x14ac:dyDescent="0.3">
      <c r="A19822" s="425">
        <v>61464</v>
      </c>
      <c r="B19822" s="12">
        <v>101</v>
      </c>
      <c r="C19822" s="436">
        <v>0</v>
      </c>
    </row>
    <row r="19823" spans="1:3" x14ac:dyDescent="0.3">
      <c r="A19823" s="425">
        <v>61465</v>
      </c>
      <c r="B19823" s="12">
        <v>102</v>
      </c>
      <c r="C19823" s="436">
        <v>0.2</v>
      </c>
    </row>
    <row r="19824" spans="1:3" x14ac:dyDescent="0.3">
      <c r="A19824" s="425">
        <v>61466</v>
      </c>
      <c r="B19824" s="12">
        <v>103</v>
      </c>
      <c r="C19824" s="436">
        <v>0.4</v>
      </c>
    </row>
    <row r="19825" spans="1:3" x14ac:dyDescent="0.3">
      <c r="A19825" s="425">
        <v>61467</v>
      </c>
      <c r="B19825" s="12">
        <v>104</v>
      </c>
      <c r="C19825" s="436">
        <v>0</v>
      </c>
    </row>
    <row r="19826" spans="1:3" x14ac:dyDescent="0.3">
      <c r="A19826" s="425">
        <v>61468</v>
      </c>
      <c r="B19826" s="12">
        <v>105</v>
      </c>
      <c r="C19826" s="436">
        <v>56.999999999999986</v>
      </c>
    </row>
    <row r="19827" spans="1:3" x14ac:dyDescent="0.3">
      <c r="A19827" s="425">
        <v>61469</v>
      </c>
      <c r="B19827" s="12">
        <v>106</v>
      </c>
      <c r="C19827" s="436">
        <v>5.0000000000000018</v>
      </c>
    </row>
    <row r="19828" spans="1:3" x14ac:dyDescent="0.3">
      <c r="A19828" s="425">
        <v>61470</v>
      </c>
      <c r="B19828" s="12">
        <v>107</v>
      </c>
      <c r="C19828" s="436">
        <v>14.799999999999999</v>
      </c>
    </row>
    <row r="19829" spans="1:3" x14ac:dyDescent="0.3">
      <c r="A19829" s="425">
        <v>61471</v>
      </c>
      <c r="B19829" s="12">
        <v>108</v>
      </c>
      <c r="C19829" s="436">
        <v>1.2</v>
      </c>
    </row>
    <row r="19830" spans="1:3" x14ac:dyDescent="0.3">
      <c r="A19830" s="425">
        <v>61472</v>
      </c>
      <c r="B19830" s="12">
        <v>109</v>
      </c>
      <c r="C19830" s="436">
        <v>1.2</v>
      </c>
    </row>
    <row r="19831" spans="1:3" x14ac:dyDescent="0.3">
      <c r="A19831" s="425">
        <v>61473</v>
      </c>
      <c r="B19831" s="12">
        <v>110</v>
      </c>
      <c r="C19831" s="436">
        <v>0</v>
      </c>
    </row>
    <row r="19832" spans="1:3" x14ac:dyDescent="0.3">
      <c r="A19832" s="425">
        <v>61474</v>
      </c>
      <c r="B19832" s="12">
        <v>111</v>
      </c>
      <c r="C19832" s="436">
        <v>0</v>
      </c>
    </row>
    <row r="19833" spans="1:3" x14ac:dyDescent="0.3">
      <c r="A19833" s="425">
        <v>61475</v>
      </c>
      <c r="B19833" s="12">
        <v>112</v>
      </c>
      <c r="C19833" s="436">
        <v>5.0000000000000018</v>
      </c>
    </row>
    <row r="19834" spans="1:3" x14ac:dyDescent="0.3">
      <c r="A19834" s="425">
        <v>61476</v>
      </c>
      <c r="B19834" s="12">
        <v>113</v>
      </c>
      <c r="C19834" s="436">
        <v>1.5999999999999999</v>
      </c>
    </row>
    <row r="19835" spans="1:3" x14ac:dyDescent="0.3">
      <c r="A19835" s="425">
        <v>61477</v>
      </c>
      <c r="B19835" s="12">
        <v>114</v>
      </c>
      <c r="C19835" s="436">
        <v>12.399999999999995</v>
      </c>
    </row>
    <row r="19836" spans="1:3" x14ac:dyDescent="0.3">
      <c r="A19836" s="425">
        <v>61478</v>
      </c>
      <c r="B19836" s="12">
        <v>115</v>
      </c>
      <c r="C19836" s="436">
        <v>16.199999999999996</v>
      </c>
    </row>
    <row r="19837" spans="1:3" x14ac:dyDescent="0.3">
      <c r="A19837" s="425">
        <v>61479</v>
      </c>
      <c r="B19837" s="12">
        <v>116</v>
      </c>
      <c r="C19837" s="436">
        <v>7.0000000000000036</v>
      </c>
    </row>
    <row r="19838" spans="1:3" x14ac:dyDescent="0.3">
      <c r="A19838" s="425">
        <v>61480</v>
      </c>
      <c r="B19838" s="12">
        <v>117</v>
      </c>
      <c r="C19838" s="436">
        <v>1</v>
      </c>
    </row>
    <row r="19839" spans="1:3" x14ac:dyDescent="0.3">
      <c r="A19839" s="425">
        <v>61481</v>
      </c>
      <c r="B19839" s="12">
        <v>118</v>
      </c>
      <c r="C19839" s="436">
        <v>0</v>
      </c>
    </row>
    <row r="19840" spans="1:3" x14ac:dyDescent="0.3">
      <c r="A19840" s="425">
        <v>61482</v>
      </c>
      <c r="B19840" s="12">
        <v>119</v>
      </c>
      <c r="C19840" s="436">
        <v>0.60000000000000009</v>
      </c>
    </row>
    <row r="19841" spans="1:3" x14ac:dyDescent="0.3">
      <c r="A19841" s="425">
        <v>61483</v>
      </c>
      <c r="B19841" s="12">
        <v>120</v>
      </c>
      <c r="C19841" s="436">
        <v>0</v>
      </c>
    </row>
    <row r="19842" spans="1:3" x14ac:dyDescent="0.3">
      <c r="A19842" s="425">
        <v>61484</v>
      </c>
      <c r="B19842" s="12">
        <v>121</v>
      </c>
      <c r="C19842" s="436">
        <v>38.800000000000026</v>
      </c>
    </row>
    <row r="19843" spans="1:3" x14ac:dyDescent="0.3">
      <c r="A19843" s="425">
        <v>61485</v>
      </c>
      <c r="B19843" s="12">
        <v>122</v>
      </c>
      <c r="C19843" s="436">
        <v>4.8000000000000007</v>
      </c>
    </row>
    <row r="19844" spans="1:3" x14ac:dyDescent="0.3">
      <c r="A19844" s="425">
        <v>61486</v>
      </c>
      <c r="B19844" s="12">
        <v>123</v>
      </c>
      <c r="C19844" s="436">
        <v>1.4</v>
      </c>
    </row>
    <row r="19845" spans="1:3" x14ac:dyDescent="0.3">
      <c r="A19845" s="425">
        <v>61487</v>
      </c>
      <c r="B19845" s="12">
        <v>124</v>
      </c>
      <c r="C19845" s="436">
        <v>1.8</v>
      </c>
    </row>
    <row r="19846" spans="1:3" x14ac:dyDescent="0.3">
      <c r="A19846" s="425">
        <v>61488</v>
      </c>
      <c r="B19846" s="12">
        <v>125</v>
      </c>
      <c r="C19846" s="436">
        <v>7.6</v>
      </c>
    </row>
    <row r="19847" spans="1:3" x14ac:dyDescent="0.3">
      <c r="A19847" s="425">
        <v>61489</v>
      </c>
      <c r="B19847" s="12">
        <v>126</v>
      </c>
      <c r="C19847" s="436">
        <v>1.4</v>
      </c>
    </row>
    <row r="19848" spans="1:3" x14ac:dyDescent="0.3">
      <c r="A19848" s="425">
        <v>61490</v>
      </c>
      <c r="B19848" s="12">
        <v>127</v>
      </c>
      <c r="C19848" s="436">
        <v>0</v>
      </c>
    </row>
    <row r="19849" spans="1:3" x14ac:dyDescent="0.3">
      <c r="A19849" s="425">
        <v>61491</v>
      </c>
      <c r="B19849" s="12">
        <v>128</v>
      </c>
      <c r="C19849" s="436">
        <v>26.599999999999991</v>
      </c>
    </row>
    <row r="19850" spans="1:3" x14ac:dyDescent="0.3">
      <c r="A19850" s="425">
        <v>61492</v>
      </c>
      <c r="B19850" s="12">
        <v>129</v>
      </c>
      <c r="C19850" s="436">
        <v>0.2</v>
      </c>
    </row>
    <row r="19851" spans="1:3" x14ac:dyDescent="0.3">
      <c r="A19851" s="425">
        <v>61493</v>
      </c>
      <c r="B19851" s="12">
        <v>130</v>
      </c>
      <c r="C19851" s="436">
        <v>22.200000000000003</v>
      </c>
    </row>
    <row r="19852" spans="1:3" x14ac:dyDescent="0.3">
      <c r="A19852" s="425">
        <v>61494</v>
      </c>
      <c r="B19852" s="12">
        <v>131</v>
      </c>
      <c r="C19852" s="436">
        <v>8.0000000000000018</v>
      </c>
    </row>
    <row r="19853" spans="1:3" x14ac:dyDescent="0.3">
      <c r="A19853" s="425">
        <v>61495</v>
      </c>
      <c r="B19853" s="12">
        <v>132</v>
      </c>
      <c r="C19853" s="436">
        <v>0.4</v>
      </c>
    </row>
    <row r="19854" spans="1:3" x14ac:dyDescent="0.3">
      <c r="A19854" s="425">
        <v>61496</v>
      </c>
      <c r="B19854" s="12">
        <v>133</v>
      </c>
      <c r="C19854" s="436">
        <v>23</v>
      </c>
    </row>
    <row r="19855" spans="1:3" x14ac:dyDescent="0.3">
      <c r="A19855" s="425">
        <v>61497</v>
      </c>
      <c r="B19855" s="12">
        <v>134</v>
      </c>
      <c r="C19855" s="436">
        <v>1.2</v>
      </c>
    </row>
    <row r="19856" spans="1:3" x14ac:dyDescent="0.3">
      <c r="A19856" s="425">
        <v>61498</v>
      </c>
      <c r="B19856" s="12">
        <v>135</v>
      </c>
      <c r="C19856" s="436">
        <v>0.4</v>
      </c>
    </row>
    <row r="19857" spans="1:3" x14ac:dyDescent="0.3">
      <c r="A19857" s="425">
        <v>61499</v>
      </c>
      <c r="B19857" s="12">
        <v>136</v>
      </c>
      <c r="C19857" s="436">
        <v>0</v>
      </c>
    </row>
    <row r="19858" spans="1:3" x14ac:dyDescent="0.3">
      <c r="A19858" s="425">
        <v>61500</v>
      </c>
      <c r="B19858" s="12">
        <v>137</v>
      </c>
      <c r="C19858" s="436">
        <v>0</v>
      </c>
    </row>
    <row r="19859" spans="1:3" x14ac:dyDescent="0.3">
      <c r="A19859" s="425">
        <v>61501</v>
      </c>
      <c r="B19859" s="12">
        <v>138</v>
      </c>
      <c r="C19859" s="436">
        <v>0</v>
      </c>
    </row>
    <row r="19860" spans="1:3" x14ac:dyDescent="0.3">
      <c r="A19860" s="425">
        <v>61502</v>
      </c>
      <c r="B19860" s="12">
        <v>139</v>
      </c>
      <c r="C19860" s="436">
        <v>20.799999999999994</v>
      </c>
    </row>
    <row r="19861" spans="1:3" x14ac:dyDescent="0.3">
      <c r="A19861" s="425">
        <v>61503</v>
      </c>
      <c r="B19861" s="12">
        <v>140</v>
      </c>
      <c r="C19861" s="436">
        <v>0.60000000000000009</v>
      </c>
    </row>
    <row r="19862" spans="1:3" x14ac:dyDescent="0.3">
      <c r="A19862" s="425">
        <v>61504</v>
      </c>
      <c r="B19862" s="12">
        <v>141</v>
      </c>
      <c r="C19862" s="436">
        <v>0.2</v>
      </c>
    </row>
    <row r="19863" spans="1:3" x14ac:dyDescent="0.3">
      <c r="A19863" s="425">
        <v>61505</v>
      </c>
      <c r="B19863" s="12">
        <v>142</v>
      </c>
      <c r="C19863" s="436">
        <v>0</v>
      </c>
    </row>
    <row r="19864" spans="1:3" x14ac:dyDescent="0.3">
      <c r="A19864" s="425">
        <v>61506</v>
      </c>
      <c r="B19864" s="12">
        <v>143</v>
      </c>
      <c r="C19864" s="436">
        <v>0</v>
      </c>
    </row>
    <row r="19865" spans="1:3" x14ac:dyDescent="0.3">
      <c r="A19865" s="425">
        <v>61507</v>
      </c>
      <c r="B19865" s="12">
        <v>144</v>
      </c>
      <c r="C19865" s="436">
        <v>0</v>
      </c>
    </row>
    <row r="19866" spans="1:3" x14ac:dyDescent="0.3">
      <c r="A19866" s="425">
        <v>61508</v>
      </c>
      <c r="B19866" s="12">
        <v>145</v>
      </c>
      <c r="C19866" s="436">
        <v>13.399999999999995</v>
      </c>
    </row>
    <row r="19867" spans="1:3" x14ac:dyDescent="0.3">
      <c r="A19867" s="425">
        <v>61509</v>
      </c>
      <c r="B19867" s="12">
        <v>146</v>
      </c>
      <c r="C19867" s="436">
        <v>28.199999999999996</v>
      </c>
    </row>
    <row r="19868" spans="1:3" x14ac:dyDescent="0.3">
      <c r="A19868" s="425">
        <v>61510</v>
      </c>
      <c r="B19868" s="12">
        <v>147</v>
      </c>
      <c r="C19868" s="436">
        <v>18.600000000000001</v>
      </c>
    </row>
    <row r="19869" spans="1:3" x14ac:dyDescent="0.3">
      <c r="A19869" s="425">
        <v>61511</v>
      </c>
      <c r="B19869" s="12">
        <v>148</v>
      </c>
      <c r="C19869" s="436">
        <v>6.6000000000000032</v>
      </c>
    </row>
    <row r="19870" spans="1:3" x14ac:dyDescent="0.3">
      <c r="A19870" s="425">
        <v>61512</v>
      </c>
      <c r="B19870" s="12">
        <v>149</v>
      </c>
      <c r="C19870" s="436">
        <v>0</v>
      </c>
    </row>
    <row r="19871" spans="1:3" x14ac:dyDescent="0.3">
      <c r="A19871" s="425">
        <v>61513</v>
      </c>
      <c r="B19871" s="12">
        <v>150</v>
      </c>
      <c r="C19871" s="436">
        <v>0</v>
      </c>
    </row>
    <row r="19872" spans="1:3" x14ac:dyDescent="0.3">
      <c r="A19872" s="425">
        <v>61514</v>
      </c>
      <c r="B19872" s="12">
        <v>151</v>
      </c>
      <c r="C19872" s="436">
        <v>24.399999999999991</v>
      </c>
    </row>
    <row r="19873" spans="1:3" x14ac:dyDescent="0.3">
      <c r="A19873" s="425">
        <v>61515</v>
      </c>
      <c r="B19873" s="12">
        <v>152</v>
      </c>
      <c r="C19873" s="436">
        <v>29.199999999999985</v>
      </c>
    </row>
    <row r="19874" spans="1:3" x14ac:dyDescent="0.3">
      <c r="A19874" s="425">
        <v>61516</v>
      </c>
      <c r="B19874" s="12">
        <v>153</v>
      </c>
      <c r="C19874" s="436">
        <v>6.4000000000000012</v>
      </c>
    </row>
    <row r="19875" spans="1:3" x14ac:dyDescent="0.3">
      <c r="A19875" s="425">
        <v>61517</v>
      </c>
      <c r="B19875" s="12">
        <v>154</v>
      </c>
      <c r="C19875" s="436">
        <v>0</v>
      </c>
    </row>
    <row r="19876" spans="1:3" x14ac:dyDescent="0.3">
      <c r="A19876" s="425">
        <v>61518</v>
      </c>
      <c r="B19876" s="12">
        <v>155</v>
      </c>
      <c r="C19876" s="436">
        <v>0.2</v>
      </c>
    </row>
    <row r="19877" spans="1:3" x14ac:dyDescent="0.3">
      <c r="A19877" s="425">
        <v>61519</v>
      </c>
      <c r="B19877" s="12">
        <v>156</v>
      </c>
      <c r="C19877" s="436">
        <v>0</v>
      </c>
    </row>
    <row r="19878" spans="1:3" x14ac:dyDescent="0.3">
      <c r="A19878" s="425">
        <v>61520</v>
      </c>
      <c r="B19878" s="12">
        <v>157</v>
      </c>
      <c r="C19878" s="436">
        <v>18.600000000000001</v>
      </c>
    </row>
    <row r="19879" spans="1:3" x14ac:dyDescent="0.3">
      <c r="A19879" s="425">
        <v>61521</v>
      </c>
      <c r="B19879" s="12">
        <v>158</v>
      </c>
      <c r="C19879" s="436">
        <v>8.9999999999999982</v>
      </c>
    </row>
    <row r="19880" spans="1:3" x14ac:dyDescent="0.3">
      <c r="A19880" s="425">
        <v>61522</v>
      </c>
      <c r="B19880" s="12">
        <v>159</v>
      </c>
      <c r="C19880" s="436">
        <v>59.8</v>
      </c>
    </row>
    <row r="19881" spans="1:3" x14ac:dyDescent="0.3">
      <c r="A19881" s="425">
        <v>61523</v>
      </c>
      <c r="B19881" s="12">
        <v>160</v>
      </c>
      <c r="C19881" s="436">
        <v>6.6000000000000005</v>
      </c>
    </row>
    <row r="19882" spans="1:3" x14ac:dyDescent="0.3">
      <c r="A19882" s="425">
        <v>61524</v>
      </c>
      <c r="B19882" s="12">
        <v>161</v>
      </c>
      <c r="C19882" s="436">
        <v>0</v>
      </c>
    </row>
    <row r="19883" spans="1:3" x14ac:dyDescent="0.3">
      <c r="A19883" s="425">
        <v>61525</v>
      </c>
      <c r="B19883" s="12">
        <v>162</v>
      </c>
      <c r="C19883" s="436">
        <v>7.6000000000000014</v>
      </c>
    </row>
    <row r="19884" spans="1:3" x14ac:dyDescent="0.3">
      <c r="A19884" s="425">
        <v>61526</v>
      </c>
      <c r="B19884" s="12">
        <v>163</v>
      </c>
      <c r="C19884" s="436">
        <v>30.999999999999996</v>
      </c>
    </row>
    <row r="19885" spans="1:3" x14ac:dyDescent="0.3">
      <c r="A19885" s="425">
        <v>61527</v>
      </c>
      <c r="B19885" s="12">
        <v>164</v>
      </c>
      <c r="C19885" s="436">
        <v>23.199999999999996</v>
      </c>
    </row>
    <row r="19886" spans="1:3" x14ac:dyDescent="0.3">
      <c r="A19886" s="425">
        <v>61528</v>
      </c>
      <c r="B19886" s="12">
        <v>165</v>
      </c>
      <c r="C19886" s="436">
        <v>14.399999999999999</v>
      </c>
    </row>
    <row r="19887" spans="1:3" x14ac:dyDescent="0.3">
      <c r="A19887" s="425">
        <v>61529</v>
      </c>
      <c r="B19887" s="12">
        <v>166</v>
      </c>
      <c r="C19887" s="436">
        <v>47.599999999999994</v>
      </c>
    </row>
    <row r="19888" spans="1:3" x14ac:dyDescent="0.3">
      <c r="A19888" s="425">
        <v>61530</v>
      </c>
      <c r="B19888" s="12">
        <v>167</v>
      </c>
      <c r="C19888" s="436">
        <v>9.8000000000000007</v>
      </c>
    </row>
    <row r="19889" spans="1:3" x14ac:dyDescent="0.3">
      <c r="A19889" s="425">
        <v>61531</v>
      </c>
      <c r="B19889" s="12">
        <v>168</v>
      </c>
      <c r="C19889" s="436">
        <v>0</v>
      </c>
    </row>
    <row r="19890" spans="1:3" x14ac:dyDescent="0.3">
      <c r="A19890" s="425">
        <v>61532</v>
      </c>
      <c r="B19890" s="12">
        <v>169</v>
      </c>
      <c r="C19890" s="436">
        <v>0</v>
      </c>
    </row>
    <row r="19891" spans="1:3" x14ac:dyDescent="0.3">
      <c r="A19891" s="425">
        <v>61533</v>
      </c>
      <c r="B19891" s="12">
        <v>170</v>
      </c>
      <c r="C19891" s="436">
        <v>0</v>
      </c>
    </row>
    <row r="19892" spans="1:3" x14ac:dyDescent="0.3">
      <c r="A19892" s="425">
        <v>61534</v>
      </c>
      <c r="B19892" s="12">
        <v>171</v>
      </c>
      <c r="C19892" s="436">
        <v>3.6000000000000005</v>
      </c>
    </row>
    <row r="19893" spans="1:3" x14ac:dyDescent="0.3">
      <c r="A19893" s="425">
        <v>61535</v>
      </c>
      <c r="B19893" s="12">
        <v>172</v>
      </c>
      <c r="C19893" s="436">
        <v>3.4000000000000008</v>
      </c>
    </row>
    <row r="19894" spans="1:3" x14ac:dyDescent="0.3">
      <c r="A19894" s="425">
        <v>61536</v>
      </c>
      <c r="B19894" s="12">
        <v>173</v>
      </c>
      <c r="C19894" s="436">
        <v>0.4</v>
      </c>
    </row>
    <row r="19895" spans="1:3" x14ac:dyDescent="0.3">
      <c r="A19895" s="425">
        <v>61537</v>
      </c>
      <c r="B19895" s="12">
        <v>174</v>
      </c>
      <c r="C19895" s="436">
        <v>0.2</v>
      </c>
    </row>
    <row r="19896" spans="1:3" x14ac:dyDescent="0.3">
      <c r="A19896" s="425">
        <v>61538</v>
      </c>
      <c r="B19896" s="12">
        <v>175</v>
      </c>
      <c r="C19896" s="436">
        <v>0</v>
      </c>
    </row>
    <row r="19897" spans="1:3" x14ac:dyDescent="0.3">
      <c r="A19897" s="425">
        <v>61539</v>
      </c>
      <c r="B19897" s="12">
        <v>176</v>
      </c>
      <c r="C19897" s="436">
        <v>27.999999999999996</v>
      </c>
    </row>
    <row r="19898" spans="1:3" x14ac:dyDescent="0.3">
      <c r="A19898" s="425">
        <v>61540</v>
      </c>
      <c r="B19898" s="12">
        <v>177</v>
      </c>
      <c r="C19898" s="436">
        <v>10.199999999999999</v>
      </c>
    </row>
    <row r="19899" spans="1:3" x14ac:dyDescent="0.3">
      <c r="A19899" s="425">
        <v>61541</v>
      </c>
      <c r="B19899" s="12">
        <v>178</v>
      </c>
      <c r="C19899" s="436">
        <v>11.999999999999996</v>
      </c>
    </row>
    <row r="19900" spans="1:3" x14ac:dyDescent="0.3">
      <c r="A19900" s="425">
        <v>61542</v>
      </c>
      <c r="B19900" s="12">
        <v>179</v>
      </c>
      <c r="C19900" s="436">
        <v>1.7999999999999998</v>
      </c>
    </row>
    <row r="19901" spans="1:3" x14ac:dyDescent="0.3">
      <c r="A19901" s="425">
        <v>61543</v>
      </c>
      <c r="B19901" s="12">
        <v>180</v>
      </c>
      <c r="C19901" s="436">
        <v>2.2000000000000002</v>
      </c>
    </row>
    <row r="19902" spans="1:3" x14ac:dyDescent="0.3">
      <c r="A19902" s="425">
        <v>61544</v>
      </c>
      <c r="B19902" s="12">
        <v>181</v>
      </c>
      <c r="C19902" s="436">
        <v>1.96</v>
      </c>
    </row>
    <row r="19903" spans="1:3" x14ac:dyDescent="0.3">
      <c r="A19903" s="425">
        <v>61545</v>
      </c>
      <c r="B19903" s="12">
        <v>182</v>
      </c>
      <c r="C19903" s="436">
        <v>0</v>
      </c>
    </row>
    <row r="19904" spans="1:3" x14ac:dyDescent="0.3">
      <c r="A19904" s="425">
        <v>61546</v>
      </c>
      <c r="B19904" s="12">
        <v>183</v>
      </c>
      <c r="C19904" s="436">
        <v>9.6</v>
      </c>
    </row>
    <row r="19905" spans="1:3" x14ac:dyDescent="0.3">
      <c r="A19905" s="425">
        <v>61547</v>
      </c>
      <c r="B19905" s="12">
        <v>184</v>
      </c>
      <c r="C19905" s="436">
        <v>1</v>
      </c>
    </row>
    <row r="19906" spans="1:3" x14ac:dyDescent="0.3">
      <c r="A19906" s="425">
        <v>61548</v>
      </c>
      <c r="B19906" s="12">
        <v>185</v>
      </c>
      <c r="C19906" s="436">
        <v>1.5999999999999999</v>
      </c>
    </row>
    <row r="19907" spans="1:3" x14ac:dyDescent="0.3">
      <c r="A19907" s="425">
        <v>61549</v>
      </c>
      <c r="B19907" s="12">
        <v>186</v>
      </c>
      <c r="C19907" s="436">
        <v>0.2</v>
      </c>
    </row>
    <row r="19908" spans="1:3" x14ac:dyDescent="0.3">
      <c r="A19908" s="425">
        <v>61550</v>
      </c>
      <c r="B19908" s="12">
        <v>187</v>
      </c>
      <c r="C19908" s="436">
        <v>0.2</v>
      </c>
    </row>
    <row r="19909" spans="1:3" x14ac:dyDescent="0.3">
      <c r="A19909" s="425">
        <v>61551</v>
      </c>
      <c r="B19909" s="12">
        <v>188</v>
      </c>
      <c r="C19909" s="436">
        <v>1.8000000000000003</v>
      </c>
    </row>
    <row r="19910" spans="1:3" x14ac:dyDescent="0.3">
      <c r="A19910" s="425">
        <v>61552</v>
      </c>
      <c r="B19910" s="12">
        <v>189</v>
      </c>
      <c r="C19910" s="436">
        <v>39.800000000000004</v>
      </c>
    </row>
    <row r="19911" spans="1:3" x14ac:dyDescent="0.3">
      <c r="A19911" s="425">
        <v>61553</v>
      </c>
      <c r="B19911" s="12">
        <v>190</v>
      </c>
      <c r="C19911" s="436">
        <v>0</v>
      </c>
    </row>
    <row r="19912" spans="1:3" x14ac:dyDescent="0.3">
      <c r="A19912" s="425">
        <v>61554</v>
      </c>
      <c r="B19912" s="12">
        <v>191</v>
      </c>
      <c r="C19912" s="436">
        <v>26.199999999999992</v>
      </c>
    </row>
    <row r="19913" spans="1:3" x14ac:dyDescent="0.3">
      <c r="A19913" s="425">
        <v>61555</v>
      </c>
      <c r="B19913" s="12">
        <v>192</v>
      </c>
      <c r="C19913" s="436">
        <v>0</v>
      </c>
    </row>
    <row r="19914" spans="1:3" x14ac:dyDescent="0.3">
      <c r="A19914" s="425">
        <v>61556</v>
      </c>
      <c r="B19914" s="12">
        <v>193</v>
      </c>
      <c r="C19914" s="436">
        <v>0</v>
      </c>
    </row>
    <row r="19915" spans="1:3" x14ac:dyDescent="0.3">
      <c r="A19915" s="425">
        <v>61557</v>
      </c>
      <c r="B19915" s="12">
        <v>194</v>
      </c>
      <c r="C19915" s="436">
        <v>0</v>
      </c>
    </row>
    <row r="19916" spans="1:3" x14ac:dyDescent="0.3">
      <c r="A19916" s="425">
        <v>61558</v>
      </c>
      <c r="B19916" s="12">
        <v>195</v>
      </c>
      <c r="C19916" s="436">
        <v>0</v>
      </c>
    </row>
    <row r="19917" spans="1:3" x14ac:dyDescent="0.3">
      <c r="A19917" s="425">
        <v>61559</v>
      </c>
      <c r="B19917" s="12">
        <v>196</v>
      </c>
      <c r="C19917" s="436">
        <v>4.8</v>
      </c>
    </row>
    <row r="19918" spans="1:3" x14ac:dyDescent="0.3">
      <c r="A19918" s="425">
        <v>61560</v>
      </c>
      <c r="B19918" s="12">
        <v>197</v>
      </c>
      <c r="C19918" s="436">
        <v>6.8000000000000016</v>
      </c>
    </row>
    <row r="19919" spans="1:3" x14ac:dyDescent="0.3">
      <c r="A19919" s="425">
        <v>61561</v>
      </c>
      <c r="B19919" s="12">
        <v>198</v>
      </c>
      <c r="C19919" s="436">
        <v>1.4</v>
      </c>
    </row>
    <row r="19920" spans="1:3" x14ac:dyDescent="0.3">
      <c r="A19920" s="425">
        <v>61562</v>
      </c>
      <c r="B19920" s="12">
        <v>199</v>
      </c>
      <c r="C19920" s="436">
        <v>25.799999999999997</v>
      </c>
    </row>
    <row r="19921" spans="1:3" x14ac:dyDescent="0.3">
      <c r="A19921" s="425">
        <v>61563</v>
      </c>
      <c r="B19921" s="12">
        <v>200</v>
      </c>
      <c r="C19921" s="436">
        <v>4.4000000000000004</v>
      </c>
    </row>
    <row r="19922" spans="1:3" x14ac:dyDescent="0.3">
      <c r="A19922" s="425">
        <v>61564</v>
      </c>
      <c r="B19922" s="12">
        <v>201</v>
      </c>
      <c r="C19922" s="436">
        <v>18.200000000000003</v>
      </c>
    </row>
    <row r="19923" spans="1:3" x14ac:dyDescent="0.3">
      <c r="A19923" s="425">
        <v>61565</v>
      </c>
      <c r="B19923" s="12">
        <v>202</v>
      </c>
      <c r="C19923" s="436">
        <v>27.399999999999991</v>
      </c>
    </row>
    <row r="19924" spans="1:3" x14ac:dyDescent="0.3">
      <c r="A19924" s="425">
        <v>61566</v>
      </c>
      <c r="B19924" s="12">
        <v>203</v>
      </c>
      <c r="C19924" s="436">
        <v>2.8</v>
      </c>
    </row>
    <row r="19925" spans="1:3" x14ac:dyDescent="0.3">
      <c r="A19925" s="425">
        <v>61567</v>
      </c>
      <c r="B19925" s="12">
        <v>204</v>
      </c>
      <c r="C19925" s="436">
        <v>0</v>
      </c>
    </row>
    <row r="19926" spans="1:3" x14ac:dyDescent="0.3">
      <c r="A19926" s="425">
        <v>61568</v>
      </c>
      <c r="B19926" s="12">
        <v>205</v>
      </c>
      <c r="C19926" s="436">
        <v>3.4000000000000008</v>
      </c>
    </row>
    <row r="19927" spans="1:3" x14ac:dyDescent="0.3">
      <c r="A19927" s="425">
        <v>61569</v>
      </c>
      <c r="B19927" s="12">
        <v>206</v>
      </c>
      <c r="C19927" s="436">
        <v>13</v>
      </c>
    </row>
    <row r="19928" spans="1:3" x14ac:dyDescent="0.3">
      <c r="A19928" s="425">
        <v>61570</v>
      </c>
      <c r="B19928" s="12">
        <v>207</v>
      </c>
      <c r="C19928" s="436">
        <v>102.20000000000003</v>
      </c>
    </row>
    <row r="19929" spans="1:3" x14ac:dyDescent="0.3">
      <c r="A19929" s="425">
        <v>61571</v>
      </c>
      <c r="B19929" s="12">
        <v>208</v>
      </c>
      <c r="C19929" s="436">
        <v>1</v>
      </c>
    </row>
    <row r="19930" spans="1:3" x14ac:dyDescent="0.3">
      <c r="A19930" s="425">
        <v>61572</v>
      </c>
      <c r="B19930" s="12">
        <v>209</v>
      </c>
      <c r="C19930" s="436">
        <v>4.2000000000000011</v>
      </c>
    </row>
    <row r="19931" spans="1:3" x14ac:dyDescent="0.3">
      <c r="A19931" s="425">
        <v>61573</v>
      </c>
      <c r="B19931" s="12">
        <v>210</v>
      </c>
      <c r="C19931" s="436">
        <v>11.199999999999998</v>
      </c>
    </row>
    <row r="19932" spans="1:3" x14ac:dyDescent="0.3">
      <c r="A19932" s="425">
        <v>61574</v>
      </c>
      <c r="B19932" s="12">
        <v>211</v>
      </c>
      <c r="C19932" s="436">
        <v>2.4000000000000004</v>
      </c>
    </row>
    <row r="19933" spans="1:3" x14ac:dyDescent="0.3">
      <c r="A19933" s="425">
        <v>61575</v>
      </c>
      <c r="B19933" s="12">
        <v>212</v>
      </c>
      <c r="C19933" s="436">
        <v>2.8</v>
      </c>
    </row>
    <row r="19934" spans="1:3" x14ac:dyDescent="0.3">
      <c r="A19934" s="425">
        <v>61576</v>
      </c>
      <c r="B19934" s="12">
        <v>213</v>
      </c>
      <c r="C19934" s="436">
        <v>0</v>
      </c>
    </row>
    <row r="19935" spans="1:3" x14ac:dyDescent="0.3">
      <c r="A19935" s="425">
        <v>61577</v>
      </c>
      <c r="B19935" s="12">
        <v>214</v>
      </c>
      <c r="C19935" s="436">
        <v>2.8000000000000007</v>
      </c>
    </row>
    <row r="19936" spans="1:3" x14ac:dyDescent="0.3">
      <c r="A19936" s="425">
        <v>61578</v>
      </c>
      <c r="B19936" s="12">
        <v>215</v>
      </c>
      <c r="C19936" s="436">
        <v>0</v>
      </c>
    </row>
    <row r="19937" spans="1:3" x14ac:dyDescent="0.3">
      <c r="A19937" s="425">
        <v>61579</v>
      </c>
      <c r="B19937" s="12">
        <v>216</v>
      </c>
      <c r="C19937" s="436">
        <v>0.8</v>
      </c>
    </row>
    <row r="19938" spans="1:3" x14ac:dyDescent="0.3">
      <c r="A19938" s="425">
        <v>61580</v>
      </c>
      <c r="B19938" s="12">
        <v>217</v>
      </c>
      <c r="C19938" s="436">
        <v>9.6</v>
      </c>
    </row>
    <row r="19939" spans="1:3" x14ac:dyDescent="0.3">
      <c r="A19939" s="425">
        <v>61581</v>
      </c>
      <c r="B19939" s="12">
        <v>218</v>
      </c>
      <c r="C19939" s="436">
        <v>0.4</v>
      </c>
    </row>
    <row r="19940" spans="1:3" x14ac:dyDescent="0.3">
      <c r="A19940" s="425">
        <v>61582</v>
      </c>
      <c r="B19940" s="12">
        <v>219</v>
      </c>
      <c r="C19940" s="436">
        <v>22.799999999999997</v>
      </c>
    </row>
    <row r="19941" spans="1:3" x14ac:dyDescent="0.3">
      <c r="A19941" s="425">
        <v>61583</v>
      </c>
      <c r="B19941" s="12">
        <v>220</v>
      </c>
      <c r="C19941" s="436">
        <v>34.400000000000006</v>
      </c>
    </row>
    <row r="19942" spans="1:3" x14ac:dyDescent="0.3">
      <c r="A19942" s="425">
        <v>61584</v>
      </c>
      <c r="B19942" s="12">
        <v>221</v>
      </c>
      <c r="C19942" s="436">
        <v>9.1999999999999975</v>
      </c>
    </row>
    <row r="19943" spans="1:3" x14ac:dyDescent="0.3">
      <c r="A19943" s="425">
        <v>61585</v>
      </c>
      <c r="B19943" s="12">
        <v>222</v>
      </c>
      <c r="C19943" s="436">
        <v>12</v>
      </c>
    </row>
    <row r="19944" spans="1:3" x14ac:dyDescent="0.3">
      <c r="A19944" s="425">
        <v>61586</v>
      </c>
      <c r="B19944" s="12">
        <v>223</v>
      </c>
      <c r="C19944" s="436">
        <v>30.799999999999997</v>
      </c>
    </row>
    <row r="19945" spans="1:3" x14ac:dyDescent="0.3">
      <c r="A19945" s="425">
        <v>61587</v>
      </c>
      <c r="B19945" s="12">
        <v>224</v>
      </c>
      <c r="C19945" s="436">
        <v>41.200000000000031</v>
      </c>
    </row>
    <row r="19946" spans="1:3" x14ac:dyDescent="0.3">
      <c r="A19946" s="425">
        <v>61588</v>
      </c>
      <c r="B19946" s="12">
        <v>225</v>
      </c>
      <c r="C19946" s="436">
        <v>0</v>
      </c>
    </row>
    <row r="19947" spans="1:3" x14ac:dyDescent="0.3">
      <c r="A19947" s="425">
        <v>61589</v>
      </c>
      <c r="B19947" s="12">
        <v>226</v>
      </c>
      <c r="C19947" s="436">
        <v>0</v>
      </c>
    </row>
    <row r="19948" spans="1:3" x14ac:dyDescent="0.3">
      <c r="A19948" s="425">
        <v>61590</v>
      </c>
      <c r="B19948" s="12">
        <v>227</v>
      </c>
      <c r="C19948" s="436">
        <v>14.6</v>
      </c>
    </row>
    <row r="19949" spans="1:3" x14ac:dyDescent="0.3">
      <c r="A19949" s="425">
        <v>61591</v>
      </c>
      <c r="B19949" s="12">
        <v>228</v>
      </c>
      <c r="C19949" s="436">
        <v>0.60000000000000009</v>
      </c>
    </row>
    <row r="19950" spans="1:3" x14ac:dyDescent="0.3">
      <c r="A19950" s="425">
        <v>61592</v>
      </c>
      <c r="B19950" s="12">
        <v>229</v>
      </c>
      <c r="C19950" s="436">
        <v>0.2</v>
      </c>
    </row>
    <row r="19951" spans="1:3" x14ac:dyDescent="0.3">
      <c r="A19951" s="425">
        <v>61593</v>
      </c>
      <c r="B19951" s="12">
        <v>230</v>
      </c>
      <c r="C19951" s="436">
        <v>1.5999999999999999</v>
      </c>
    </row>
    <row r="19952" spans="1:3" x14ac:dyDescent="0.3">
      <c r="A19952" s="425">
        <v>61594</v>
      </c>
      <c r="B19952" s="12">
        <v>231</v>
      </c>
      <c r="C19952" s="436">
        <v>10.199999999999999</v>
      </c>
    </row>
    <row r="19953" spans="1:3" x14ac:dyDescent="0.3">
      <c r="A19953" s="425">
        <v>61595</v>
      </c>
      <c r="B19953" s="12">
        <v>232</v>
      </c>
      <c r="C19953" s="436">
        <v>0.8</v>
      </c>
    </row>
    <row r="19954" spans="1:3" x14ac:dyDescent="0.3">
      <c r="A19954" s="425">
        <v>61596</v>
      </c>
      <c r="B19954" s="12">
        <v>233</v>
      </c>
      <c r="C19954" s="436">
        <v>0.60000000000000009</v>
      </c>
    </row>
    <row r="19955" spans="1:3" x14ac:dyDescent="0.3">
      <c r="A19955" s="425">
        <v>61597</v>
      </c>
      <c r="B19955" s="12">
        <v>234</v>
      </c>
      <c r="C19955" s="436">
        <v>0</v>
      </c>
    </row>
    <row r="19956" spans="1:3" x14ac:dyDescent="0.3">
      <c r="A19956" s="425">
        <v>61598</v>
      </c>
      <c r="B19956" s="12">
        <v>235</v>
      </c>
      <c r="C19956" s="436">
        <v>3.2</v>
      </c>
    </row>
    <row r="19957" spans="1:3" x14ac:dyDescent="0.3">
      <c r="A19957" s="425">
        <v>61599</v>
      </c>
      <c r="B19957" s="12">
        <v>236</v>
      </c>
      <c r="C19957" s="436">
        <v>0.8</v>
      </c>
    </row>
    <row r="19958" spans="1:3" x14ac:dyDescent="0.3">
      <c r="A19958" s="425">
        <v>61600</v>
      </c>
      <c r="B19958" s="12">
        <v>237</v>
      </c>
      <c r="C19958" s="436">
        <v>0.2</v>
      </c>
    </row>
    <row r="19959" spans="1:3" x14ac:dyDescent="0.3">
      <c r="A19959" s="425">
        <v>61601</v>
      </c>
      <c r="B19959" s="12">
        <v>238</v>
      </c>
      <c r="C19959" s="436">
        <v>4.6000000000000005</v>
      </c>
    </row>
    <row r="19960" spans="1:3" x14ac:dyDescent="0.3">
      <c r="A19960" s="425">
        <v>61602</v>
      </c>
      <c r="B19960" s="12">
        <v>239</v>
      </c>
      <c r="C19960" s="436">
        <v>0.2</v>
      </c>
    </row>
    <row r="19961" spans="1:3" x14ac:dyDescent="0.3">
      <c r="A19961" s="425">
        <v>61603</v>
      </c>
      <c r="B19961" s="12">
        <v>240</v>
      </c>
      <c r="C19961" s="436">
        <v>9.8000000000000007</v>
      </c>
    </row>
    <row r="19962" spans="1:3" x14ac:dyDescent="0.3">
      <c r="A19962" s="425">
        <v>61604</v>
      </c>
      <c r="B19962" s="12">
        <v>241</v>
      </c>
      <c r="C19962" s="436">
        <v>21.399999999999991</v>
      </c>
    </row>
    <row r="19963" spans="1:3" x14ac:dyDescent="0.3">
      <c r="A19963" s="425">
        <v>61605</v>
      </c>
      <c r="B19963" s="12">
        <v>242</v>
      </c>
      <c r="C19963" s="436">
        <v>0.60000000000000009</v>
      </c>
    </row>
    <row r="19964" spans="1:3" x14ac:dyDescent="0.3">
      <c r="A19964" s="425">
        <v>61606</v>
      </c>
      <c r="B19964" s="12">
        <v>243</v>
      </c>
      <c r="C19964" s="436">
        <v>2.4</v>
      </c>
    </row>
    <row r="19965" spans="1:3" x14ac:dyDescent="0.3">
      <c r="A19965" s="425">
        <v>61607</v>
      </c>
      <c r="B19965" s="12">
        <v>244</v>
      </c>
      <c r="C19965" s="436">
        <v>0</v>
      </c>
    </row>
    <row r="19966" spans="1:3" x14ac:dyDescent="0.3">
      <c r="A19966" s="425">
        <v>61608</v>
      </c>
      <c r="B19966" s="12">
        <v>245</v>
      </c>
      <c r="C19966" s="436">
        <v>34.400000000000006</v>
      </c>
    </row>
    <row r="19967" spans="1:3" x14ac:dyDescent="0.3">
      <c r="A19967" s="425">
        <v>61609</v>
      </c>
      <c r="B19967" s="12">
        <v>246</v>
      </c>
      <c r="C19967" s="436">
        <v>0</v>
      </c>
    </row>
    <row r="19968" spans="1:3" x14ac:dyDescent="0.3">
      <c r="A19968" s="425">
        <v>61610</v>
      </c>
      <c r="B19968" s="12">
        <v>247</v>
      </c>
      <c r="C19968" s="436">
        <v>4</v>
      </c>
    </row>
    <row r="19969" spans="1:3" x14ac:dyDescent="0.3">
      <c r="A19969" s="425">
        <v>61611</v>
      </c>
      <c r="B19969" s="12">
        <v>248</v>
      </c>
      <c r="C19969" s="436">
        <v>29.799999999999997</v>
      </c>
    </row>
    <row r="19970" spans="1:3" x14ac:dyDescent="0.3">
      <c r="A19970" s="425">
        <v>61612</v>
      </c>
      <c r="B19970" s="12">
        <v>249</v>
      </c>
      <c r="C19970" s="436">
        <v>8.3999999999999986</v>
      </c>
    </row>
    <row r="19971" spans="1:3" x14ac:dyDescent="0.3">
      <c r="A19971" s="425">
        <v>61613</v>
      </c>
      <c r="B19971" s="12">
        <v>250</v>
      </c>
      <c r="C19971" s="436">
        <v>0</v>
      </c>
    </row>
    <row r="19972" spans="1:3" x14ac:dyDescent="0.3">
      <c r="A19972" s="425">
        <v>61614</v>
      </c>
      <c r="B19972" s="12">
        <v>251</v>
      </c>
      <c r="C19972" s="436">
        <v>0</v>
      </c>
    </row>
    <row r="19973" spans="1:3" x14ac:dyDescent="0.3">
      <c r="A19973" s="425">
        <v>61615</v>
      </c>
      <c r="B19973" s="12">
        <v>252</v>
      </c>
      <c r="C19973" s="436">
        <v>3.6</v>
      </c>
    </row>
    <row r="19974" spans="1:3" x14ac:dyDescent="0.3">
      <c r="A19974" s="425">
        <v>61616</v>
      </c>
      <c r="B19974" s="12">
        <v>253</v>
      </c>
      <c r="C19974" s="436">
        <v>0.2</v>
      </c>
    </row>
    <row r="19975" spans="1:3" x14ac:dyDescent="0.3">
      <c r="A19975" s="425">
        <v>61617</v>
      </c>
      <c r="B19975" s="12">
        <v>254</v>
      </c>
      <c r="C19975" s="436">
        <v>0</v>
      </c>
    </row>
    <row r="19976" spans="1:3" x14ac:dyDescent="0.3">
      <c r="A19976" s="425">
        <v>61618</v>
      </c>
      <c r="B19976" s="12">
        <v>255</v>
      </c>
      <c r="C19976" s="436">
        <v>0</v>
      </c>
    </row>
    <row r="19977" spans="1:3" x14ac:dyDescent="0.3">
      <c r="A19977" s="425">
        <v>61619</v>
      </c>
      <c r="B19977" s="12">
        <v>256</v>
      </c>
      <c r="C19977" s="436">
        <v>0.8</v>
      </c>
    </row>
    <row r="19978" spans="1:3" x14ac:dyDescent="0.3">
      <c r="A19978" s="425">
        <v>61620</v>
      </c>
      <c r="B19978" s="12">
        <v>257</v>
      </c>
      <c r="C19978" s="436">
        <v>23.4</v>
      </c>
    </row>
    <row r="19979" spans="1:3" x14ac:dyDescent="0.3">
      <c r="A19979" s="425">
        <v>61621</v>
      </c>
      <c r="B19979" s="12">
        <v>258</v>
      </c>
      <c r="C19979" s="436">
        <v>0.8</v>
      </c>
    </row>
    <row r="19980" spans="1:3" x14ac:dyDescent="0.3">
      <c r="A19980" s="425">
        <v>61622</v>
      </c>
      <c r="B19980" s="12">
        <v>259</v>
      </c>
      <c r="C19980" s="436">
        <v>0</v>
      </c>
    </row>
    <row r="19981" spans="1:3" x14ac:dyDescent="0.3">
      <c r="A19981" s="425">
        <v>61623</v>
      </c>
      <c r="B19981" s="12">
        <v>260</v>
      </c>
      <c r="C19981" s="436">
        <v>0</v>
      </c>
    </row>
    <row r="19982" spans="1:3" x14ac:dyDescent="0.3">
      <c r="A19982" s="425">
        <v>61624</v>
      </c>
      <c r="B19982" s="12">
        <v>261</v>
      </c>
      <c r="C19982" s="436">
        <v>40.000000000000014</v>
      </c>
    </row>
    <row r="19983" spans="1:3" x14ac:dyDescent="0.3">
      <c r="A19983" s="425">
        <v>61625</v>
      </c>
      <c r="B19983" s="12">
        <v>262</v>
      </c>
      <c r="C19983" s="436">
        <v>22.199999999999996</v>
      </c>
    </row>
    <row r="19984" spans="1:3" x14ac:dyDescent="0.3">
      <c r="A19984" s="425">
        <v>61626</v>
      </c>
      <c r="B19984" s="12">
        <v>263</v>
      </c>
      <c r="C19984" s="436">
        <v>0</v>
      </c>
    </row>
    <row r="19985" spans="1:3" x14ac:dyDescent="0.3">
      <c r="A19985" s="425">
        <v>61627</v>
      </c>
      <c r="B19985" s="12">
        <v>264</v>
      </c>
      <c r="C19985" s="436">
        <v>0</v>
      </c>
    </row>
    <row r="19986" spans="1:3" x14ac:dyDescent="0.3">
      <c r="A19986" s="425">
        <v>61628</v>
      </c>
      <c r="B19986" s="12">
        <v>265</v>
      </c>
      <c r="C19986" s="436">
        <v>0</v>
      </c>
    </row>
    <row r="19987" spans="1:3" x14ac:dyDescent="0.3">
      <c r="A19987" s="425">
        <v>61629</v>
      </c>
      <c r="B19987" s="12">
        <v>266</v>
      </c>
      <c r="C19987" s="436">
        <v>0</v>
      </c>
    </row>
    <row r="19988" spans="1:3" x14ac:dyDescent="0.3">
      <c r="A19988" s="425">
        <v>61630</v>
      </c>
      <c r="B19988" s="12">
        <v>267</v>
      </c>
      <c r="C19988" s="436">
        <v>30.2</v>
      </c>
    </row>
    <row r="19989" spans="1:3" x14ac:dyDescent="0.3">
      <c r="A19989" s="425">
        <v>61631</v>
      </c>
      <c r="B19989" s="12">
        <v>268</v>
      </c>
      <c r="C19989" s="436">
        <v>0.4</v>
      </c>
    </row>
    <row r="19990" spans="1:3" x14ac:dyDescent="0.3">
      <c r="A19990" s="425">
        <v>61632</v>
      </c>
      <c r="B19990" s="12">
        <v>269</v>
      </c>
      <c r="C19990" s="436">
        <v>0</v>
      </c>
    </row>
    <row r="19991" spans="1:3" x14ac:dyDescent="0.3">
      <c r="A19991" s="425">
        <v>61633</v>
      </c>
      <c r="B19991" s="12">
        <v>270</v>
      </c>
      <c r="C19991" s="436">
        <v>0</v>
      </c>
    </row>
    <row r="19992" spans="1:3" x14ac:dyDescent="0.3">
      <c r="A19992" s="425">
        <v>61634</v>
      </c>
      <c r="B19992" s="12">
        <v>271</v>
      </c>
      <c r="C19992" s="436">
        <v>4</v>
      </c>
    </row>
    <row r="19993" spans="1:3" x14ac:dyDescent="0.3">
      <c r="A19993" s="425">
        <v>61635</v>
      </c>
      <c r="B19993" s="12">
        <v>272</v>
      </c>
      <c r="C19993" s="436">
        <v>0.2</v>
      </c>
    </row>
    <row r="19994" spans="1:3" x14ac:dyDescent="0.3">
      <c r="A19994" s="425">
        <v>61636</v>
      </c>
      <c r="B19994" s="12">
        <v>273</v>
      </c>
      <c r="C19994" s="436">
        <v>0.2</v>
      </c>
    </row>
    <row r="19995" spans="1:3" x14ac:dyDescent="0.3">
      <c r="A19995" s="425">
        <v>61637</v>
      </c>
      <c r="B19995" s="12">
        <v>274</v>
      </c>
      <c r="C19995" s="436">
        <v>0.2</v>
      </c>
    </row>
    <row r="19996" spans="1:3" x14ac:dyDescent="0.3">
      <c r="A19996" s="425">
        <v>61638</v>
      </c>
      <c r="B19996" s="12">
        <v>275</v>
      </c>
      <c r="C19996" s="436">
        <v>0</v>
      </c>
    </row>
    <row r="19997" spans="1:3" x14ac:dyDescent="0.3">
      <c r="A19997" s="425">
        <v>61639</v>
      </c>
      <c r="B19997" s="12">
        <v>276</v>
      </c>
      <c r="C19997" s="436">
        <v>0</v>
      </c>
    </row>
    <row r="19998" spans="1:3" x14ac:dyDescent="0.3">
      <c r="A19998" s="425">
        <v>61640</v>
      </c>
      <c r="B19998" s="12">
        <v>277</v>
      </c>
      <c r="C19998" s="436">
        <v>0</v>
      </c>
    </row>
    <row r="19999" spans="1:3" x14ac:dyDescent="0.3">
      <c r="A19999" s="425">
        <v>61641</v>
      </c>
      <c r="B19999" s="12">
        <v>278</v>
      </c>
      <c r="C19999" s="436">
        <v>0</v>
      </c>
    </row>
    <row r="20000" spans="1:3" x14ac:dyDescent="0.3">
      <c r="A20000" s="425">
        <v>61642</v>
      </c>
      <c r="B20000" s="12">
        <v>279</v>
      </c>
      <c r="C20000" s="436">
        <v>0</v>
      </c>
    </row>
    <row r="20001" spans="1:3" x14ac:dyDescent="0.3">
      <c r="A20001" s="425">
        <v>61643</v>
      </c>
      <c r="B20001" s="12">
        <v>280</v>
      </c>
      <c r="C20001" s="436">
        <v>5.782</v>
      </c>
    </row>
    <row r="20002" spans="1:3" x14ac:dyDescent="0.3">
      <c r="A20002" s="425">
        <v>61644</v>
      </c>
      <c r="B20002" s="12">
        <v>281</v>
      </c>
      <c r="C20002" s="436">
        <v>0.19600000000000001</v>
      </c>
    </row>
    <row r="20003" spans="1:3" x14ac:dyDescent="0.3">
      <c r="A20003" s="425">
        <v>61645</v>
      </c>
      <c r="B20003" s="12">
        <v>282</v>
      </c>
      <c r="C20003" s="436">
        <v>0</v>
      </c>
    </row>
    <row r="20004" spans="1:3" x14ac:dyDescent="0.3">
      <c r="A20004" s="425">
        <v>61646</v>
      </c>
      <c r="B20004" s="12">
        <v>283</v>
      </c>
      <c r="C20004" s="436">
        <v>0</v>
      </c>
    </row>
    <row r="20005" spans="1:3" x14ac:dyDescent="0.3">
      <c r="A20005" s="425">
        <v>61647</v>
      </c>
      <c r="B20005" s="12">
        <v>284</v>
      </c>
      <c r="C20005" s="436">
        <v>5.782</v>
      </c>
    </row>
    <row r="20006" spans="1:3" x14ac:dyDescent="0.3">
      <c r="A20006" s="425">
        <v>61648</v>
      </c>
      <c r="B20006" s="12">
        <v>285</v>
      </c>
      <c r="C20006" s="436">
        <v>9.8000000000000004E-2</v>
      </c>
    </row>
    <row r="20007" spans="1:3" x14ac:dyDescent="0.3">
      <c r="A20007" s="425">
        <v>61649</v>
      </c>
      <c r="B20007" s="12">
        <v>286</v>
      </c>
      <c r="C20007" s="436">
        <v>7.8000000000000025</v>
      </c>
    </row>
    <row r="20008" spans="1:3" x14ac:dyDescent="0.3">
      <c r="A20008" s="425">
        <v>61650</v>
      </c>
      <c r="B20008" s="12">
        <v>287</v>
      </c>
      <c r="C20008" s="436">
        <v>0</v>
      </c>
    </row>
    <row r="20009" spans="1:3" x14ac:dyDescent="0.3">
      <c r="A20009" s="425">
        <v>61651</v>
      </c>
      <c r="B20009" s="12">
        <v>288</v>
      </c>
      <c r="C20009" s="436">
        <v>0</v>
      </c>
    </row>
    <row r="20010" spans="1:3" x14ac:dyDescent="0.3">
      <c r="A20010" s="425">
        <v>61652</v>
      </c>
      <c r="B20010" s="12">
        <v>289</v>
      </c>
      <c r="C20010" s="436">
        <v>0</v>
      </c>
    </row>
    <row r="20011" spans="1:3" x14ac:dyDescent="0.3">
      <c r="A20011" s="425">
        <v>61653</v>
      </c>
      <c r="B20011" s="12">
        <v>290</v>
      </c>
      <c r="C20011" s="436">
        <v>0</v>
      </c>
    </row>
    <row r="20012" spans="1:3" x14ac:dyDescent="0.3">
      <c r="A20012" s="425">
        <v>61654</v>
      </c>
      <c r="B20012" s="12">
        <v>291</v>
      </c>
      <c r="C20012" s="436">
        <v>0</v>
      </c>
    </row>
    <row r="20013" spans="1:3" x14ac:dyDescent="0.3">
      <c r="A20013" s="425">
        <v>61655</v>
      </c>
      <c r="B20013" s="12">
        <v>292</v>
      </c>
      <c r="C20013" s="436">
        <v>0.60000000000000009</v>
      </c>
    </row>
    <row r="20014" spans="1:3" x14ac:dyDescent="0.3">
      <c r="A20014" s="425">
        <v>61656</v>
      </c>
      <c r="B20014" s="12">
        <v>293</v>
      </c>
      <c r="C20014" s="436">
        <v>0.2</v>
      </c>
    </row>
    <row r="20015" spans="1:3" x14ac:dyDescent="0.3">
      <c r="A20015" s="425">
        <v>61657</v>
      </c>
      <c r="B20015" s="12">
        <v>294</v>
      </c>
      <c r="C20015" s="436">
        <v>95.06</v>
      </c>
    </row>
    <row r="20016" spans="1:3" x14ac:dyDescent="0.3">
      <c r="A20016" s="425">
        <v>61658</v>
      </c>
      <c r="B20016" s="12">
        <v>295</v>
      </c>
      <c r="C20016" s="436">
        <v>0</v>
      </c>
    </row>
    <row r="20017" spans="1:3" x14ac:dyDescent="0.3">
      <c r="A20017" s="425">
        <v>61659</v>
      </c>
      <c r="B20017" s="12">
        <v>296</v>
      </c>
      <c r="C20017" s="436">
        <v>0</v>
      </c>
    </row>
    <row r="20018" spans="1:3" x14ac:dyDescent="0.3">
      <c r="A20018" s="425">
        <v>61660</v>
      </c>
      <c r="B20018" s="12">
        <v>297</v>
      </c>
      <c r="C20018" s="436">
        <v>0</v>
      </c>
    </row>
    <row r="20019" spans="1:3" x14ac:dyDescent="0.3">
      <c r="A20019" s="425">
        <v>61661</v>
      </c>
      <c r="B20019" s="12">
        <v>298</v>
      </c>
      <c r="C20019" s="436">
        <v>0</v>
      </c>
    </row>
    <row r="20020" spans="1:3" x14ac:dyDescent="0.3">
      <c r="A20020" s="425">
        <v>61662</v>
      </c>
      <c r="B20020" s="12">
        <v>299</v>
      </c>
      <c r="C20020" s="436">
        <v>0</v>
      </c>
    </row>
    <row r="20021" spans="1:3" x14ac:dyDescent="0.3">
      <c r="A20021" s="425">
        <v>61663</v>
      </c>
      <c r="B20021" s="12">
        <v>300</v>
      </c>
      <c r="C20021" s="436">
        <v>0</v>
      </c>
    </row>
    <row r="20022" spans="1:3" x14ac:dyDescent="0.3">
      <c r="A20022" s="425">
        <v>61664</v>
      </c>
      <c r="B20022" s="12">
        <v>301</v>
      </c>
      <c r="C20022" s="436">
        <v>0</v>
      </c>
    </row>
    <row r="20023" spans="1:3" x14ac:dyDescent="0.3">
      <c r="A20023" s="425">
        <v>61665</v>
      </c>
      <c r="B20023" s="12">
        <v>302</v>
      </c>
      <c r="C20023" s="436">
        <v>0</v>
      </c>
    </row>
    <row r="20024" spans="1:3" x14ac:dyDescent="0.3">
      <c r="A20024" s="425">
        <v>61666</v>
      </c>
      <c r="B20024" s="12">
        <v>303</v>
      </c>
      <c r="C20024" s="436">
        <v>0</v>
      </c>
    </row>
    <row r="20025" spans="1:3" x14ac:dyDescent="0.3">
      <c r="A20025" s="425">
        <v>61667</v>
      </c>
      <c r="B20025" s="12">
        <v>304</v>
      </c>
      <c r="C20025" s="436">
        <v>0</v>
      </c>
    </row>
    <row r="20026" spans="1:3" x14ac:dyDescent="0.3">
      <c r="A20026" s="425">
        <v>61668</v>
      </c>
      <c r="B20026" s="12">
        <v>305</v>
      </c>
      <c r="C20026" s="436">
        <v>0</v>
      </c>
    </row>
    <row r="20027" spans="1:3" x14ac:dyDescent="0.3">
      <c r="A20027" s="425">
        <v>61669</v>
      </c>
      <c r="B20027" s="12">
        <v>306</v>
      </c>
      <c r="C20027" s="436">
        <v>0</v>
      </c>
    </row>
    <row r="20028" spans="1:3" x14ac:dyDescent="0.3">
      <c r="A20028" s="425">
        <v>61670</v>
      </c>
      <c r="B20028" s="12">
        <v>307</v>
      </c>
      <c r="C20028" s="436">
        <v>0</v>
      </c>
    </row>
    <row r="20029" spans="1:3" x14ac:dyDescent="0.3">
      <c r="A20029" s="425">
        <v>61671</v>
      </c>
      <c r="B20029" s="12">
        <v>308</v>
      </c>
      <c r="C20029" s="436">
        <v>3.1360000000000001</v>
      </c>
    </row>
    <row r="20030" spans="1:3" x14ac:dyDescent="0.3">
      <c r="A20030" s="425">
        <v>61672</v>
      </c>
      <c r="B20030" s="12">
        <v>309</v>
      </c>
      <c r="C20030" s="436">
        <v>3.43</v>
      </c>
    </row>
    <row r="20031" spans="1:3" x14ac:dyDescent="0.3">
      <c r="A20031" s="425">
        <v>61673</v>
      </c>
      <c r="B20031" s="12">
        <v>310</v>
      </c>
      <c r="C20031" s="436">
        <v>0</v>
      </c>
    </row>
    <row r="20032" spans="1:3" x14ac:dyDescent="0.3">
      <c r="A20032" s="425">
        <v>61674</v>
      </c>
      <c r="B20032" s="12">
        <v>311</v>
      </c>
      <c r="C20032" s="436">
        <v>0</v>
      </c>
    </row>
    <row r="20033" spans="1:3" x14ac:dyDescent="0.3">
      <c r="A20033" s="425">
        <v>61675</v>
      </c>
      <c r="B20033" s="12">
        <v>312</v>
      </c>
      <c r="C20033" s="436">
        <v>0</v>
      </c>
    </row>
    <row r="20034" spans="1:3" x14ac:dyDescent="0.3">
      <c r="A20034" s="425">
        <v>61676</v>
      </c>
      <c r="B20034" s="12">
        <v>313</v>
      </c>
      <c r="C20034" s="436">
        <v>17.149999999999999</v>
      </c>
    </row>
    <row r="20035" spans="1:3" x14ac:dyDescent="0.3">
      <c r="A20035" s="425">
        <v>61677</v>
      </c>
      <c r="B20035" s="12">
        <v>314</v>
      </c>
      <c r="C20035" s="436">
        <v>0</v>
      </c>
    </row>
    <row r="20036" spans="1:3" x14ac:dyDescent="0.3">
      <c r="A20036" s="425">
        <v>61678</v>
      </c>
      <c r="B20036" s="12">
        <v>315</v>
      </c>
      <c r="C20036" s="436">
        <v>0</v>
      </c>
    </row>
    <row r="20037" spans="1:3" x14ac:dyDescent="0.3">
      <c r="A20037" s="425">
        <v>61679</v>
      </c>
      <c r="B20037" s="12">
        <v>316</v>
      </c>
      <c r="C20037" s="436">
        <v>0</v>
      </c>
    </row>
    <row r="20038" spans="1:3" x14ac:dyDescent="0.3">
      <c r="A20038" s="425">
        <v>61680</v>
      </c>
      <c r="B20038" s="12">
        <v>317</v>
      </c>
      <c r="C20038" s="436">
        <v>0</v>
      </c>
    </row>
    <row r="20039" spans="1:3" x14ac:dyDescent="0.3">
      <c r="A20039" s="425">
        <v>61681</v>
      </c>
      <c r="B20039" s="12">
        <v>318</v>
      </c>
      <c r="C20039" s="436">
        <v>2.8420000000000001</v>
      </c>
    </row>
    <row r="20040" spans="1:3" x14ac:dyDescent="0.3">
      <c r="A20040" s="425">
        <v>61682</v>
      </c>
      <c r="B20040" s="12">
        <v>319</v>
      </c>
      <c r="C20040" s="436">
        <v>0</v>
      </c>
    </row>
    <row r="20041" spans="1:3" x14ac:dyDescent="0.3">
      <c r="A20041" s="425">
        <v>61683</v>
      </c>
      <c r="B20041" s="12">
        <v>320</v>
      </c>
      <c r="C20041" s="436">
        <v>4.9000000000000002E-2</v>
      </c>
    </row>
    <row r="20042" spans="1:3" x14ac:dyDescent="0.3">
      <c r="A20042" s="425">
        <v>61684</v>
      </c>
      <c r="B20042" s="12">
        <v>321</v>
      </c>
      <c r="C20042" s="436">
        <v>0</v>
      </c>
    </row>
    <row r="20043" spans="1:3" x14ac:dyDescent="0.3">
      <c r="A20043" s="425">
        <v>61685</v>
      </c>
      <c r="B20043" s="12">
        <v>322</v>
      </c>
      <c r="C20043" s="436">
        <v>44.393999999999998</v>
      </c>
    </row>
    <row r="20044" spans="1:3" x14ac:dyDescent="0.3">
      <c r="A20044" s="425">
        <v>61686</v>
      </c>
      <c r="B20044" s="12">
        <v>323</v>
      </c>
      <c r="C20044" s="436">
        <v>3.92</v>
      </c>
    </row>
    <row r="20045" spans="1:3" x14ac:dyDescent="0.3">
      <c r="A20045" s="425">
        <v>61687</v>
      </c>
      <c r="B20045" s="12">
        <v>324</v>
      </c>
      <c r="C20045" s="436">
        <v>0</v>
      </c>
    </row>
    <row r="20046" spans="1:3" x14ac:dyDescent="0.3">
      <c r="A20046" s="425">
        <v>61688</v>
      </c>
      <c r="B20046" s="12">
        <v>325</v>
      </c>
      <c r="C20046" s="436">
        <v>0</v>
      </c>
    </row>
    <row r="20047" spans="1:3" x14ac:dyDescent="0.3">
      <c r="A20047" s="425">
        <v>61689</v>
      </c>
      <c r="B20047" s="12">
        <v>326</v>
      </c>
      <c r="C20047" s="436">
        <v>0</v>
      </c>
    </row>
    <row r="20048" spans="1:3" x14ac:dyDescent="0.3">
      <c r="A20048" s="425">
        <v>61690</v>
      </c>
      <c r="B20048" s="12">
        <v>327</v>
      </c>
      <c r="C20048" s="436">
        <v>6.0759999999999996</v>
      </c>
    </row>
    <row r="20049" spans="1:3" x14ac:dyDescent="0.3">
      <c r="A20049" s="425">
        <v>61691</v>
      </c>
      <c r="B20049" s="12">
        <v>328</v>
      </c>
      <c r="C20049" s="436">
        <v>0.2</v>
      </c>
    </row>
    <row r="20050" spans="1:3" x14ac:dyDescent="0.3">
      <c r="A20050" s="425">
        <v>61692</v>
      </c>
      <c r="B20050" s="12">
        <v>329</v>
      </c>
      <c r="C20050" s="436">
        <v>0</v>
      </c>
    </row>
    <row r="20051" spans="1:3" x14ac:dyDescent="0.3">
      <c r="A20051" s="425">
        <v>61693</v>
      </c>
      <c r="B20051" s="12">
        <v>330</v>
      </c>
      <c r="C20051" s="436">
        <v>21.399999999999984</v>
      </c>
    </row>
    <row r="20052" spans="1:3" x14ac:dyDescent="0.3">
      <c r="A20052" s="425">
        <v>61694</v>
      </c>
      <c r="B20052" s="12">
        <v>331</v>
      </c>
      <c r="C20052" s="436">
        <v>0.4</v>
      </c>
    </row>
    <row r="20053" spans="1:3" x14ac:dyDescent="0.3">
      <c r="A20053" s="425">
        <v>61695</v>
      </c>
      <c r="B20053" s="12">
        <v>332</v>
      </c>
      <c r="C20053" s="436">
        <v>0.2</v>
      </c>
    </row>
    <row r="20054" spans="1:3" x14ac:dyDescent="0.3">
      <c r="A20054" s="425">
        <v>61696</v>
      </c>
      <c r="B20054" s="12">
        <v>333</v>
      </c>
      <c r="C20054" s="436">
        <v>10.600000000000001</v>
      </c>
    </row>
    <row r="20055" spans="1:3" x14ac:dyDescent="0.3">
      <c r="A20055" s="425">
        <v>61697</v>
      </c>
      <c r="B20055" s="12">
        <v>334</v>
      </c>
      <c r="C20055" s="436">
        <v>1.7999999999999998</v>
      </c>
    </row>
    <row r="20056" spans="1:3" x14ac:dyDescent="0.3">
      <c r="A20056" s="425">
        <v>61698</v>
      </c>
      <c r="B20056" s="12">
        <v>335</v>
      </c>
      <c r="C20056" s="436">
        <v>2.8000000000000007</v>
      </c>
    </row>
    <row r="20057" spans="1:3" x14ac:dyDescent="0.3">
      <c r="A20057" s="425">
        <v>61699</v>
      </c>
      <c r="B20057" s="12">
        <v>336</v>
      </c>
      <c r="C20057" s="436">
        <v>1</v>
      </c>
    </row>
    <row r="20058" spans="1:3" x14ac:dyDescent="0.3">
      <c r="A20058" s="425">
        <v>61700</v>
      </c>
      <c r="B20058" s="12">
        <v>337</v>
      </c>
      <c r="C20058" s="436">
        <v>4.6000000000000014</v>
      </c>
    </row>
    <row r="20059" spans="1:3" x14ac:dyDescent="0.3">
      <c r="A20059" s="425">
        <v>61701</v>
      </c>
      <c r="B20059" s="12">
        <v>338</v>
      </c>
      <c r="C20059" s="436">
        <v>1.5999999999999999</v>
      </c>
    </row>
    <row r="20060" spans="1:3" x14ac:dyDescent="0.3">
      <c r="A20060" s="425">
        <v>61702</v>
      </c>
      <c r="B20060" s="12">
        <v>339</v>
      </c>
      <c r="C20060" s="436">
        <v>0</v>
      </c>
    </row>
    <row r="20061" spans="1:3" x14ac:dyDescent="0.3">
      <c r="A20061" s="425">
        <v>61703</v>
      </c>
      <c r="B20061" s="12">
        <v>340</v>
      </c>
      <c r="C20061" s="436">
        <v>0</v>
      </c>
    </row>
    <row r="20062" spans="1:3" x14ac:dyDescent="0.3">
      <c r="A20062" s="425">
        <v>61704</v>
      </c>
      <c r="B20062" s="12">
        <v>341</v>
      </c>
      <c r="C20062" s="436">
        <v>8.5999999999999979</v>
      </c>
    </row>
    <row r="20063" spans="1:3" x14ac:dyDescent="0.3">
      <c r="A20063" s="425">
        <v>61705</v>
      </c>
      <c r="B20063" s="12">
        <v>342</v>
      </c>
      <c r="C20063" s="436">
        <v>0</v>
      </c>
    </row>
    <row r="20064" spans="1:3" x14ac:dyDescent="0.3">
      <c r="A20064" s="425">
        <v>61706</v>
      </c>
      <c r="B20064" s="12">
        <v>343</v>
      </c>
      <c r="C20064" s="436">
        <v>2.8</v>
      </c>
    </row>
    <row r="20065" spans="1:3" x14ac:dyDescent="0.3">
      <c r="A20065" s="425">
        <v>61707</v>
      </c>
      <c r="B20065" s="12">
        <v>344</v>
      </c>
      <c r="C20065" s="436">
        <v>0</v>
      </c>
    </row>
    <row r="20066" spans="1:3" x14ac:dyDescent="0.3">
      <c r="A20066" s="425">
        <v>61708</v>
      </c>
      <c r="B20066" s="12">
        <v>345</v>
      </c>
      <c r="C20066" s="436">
        <v>18.79999999999999</v>
      </c>
    </row>
    <row r="20067" spans="1:3" x14ac:dyDescent="0.3">
      <c r="A20067" s="425">
        <v>61709</v>
      </c>
      <c r="B20067" s="12">
        <v>346</v>
      </c>
      <c r="C20067" s="436">
        <v>19.399999999999995</v>
      </c>
    </row>
    <row r="20068" spans="1:3" x14ac:dyDescent="0.3">
      <c r="A20068" s="425">
        <v>61710</v>
      </c>
      <c r="B20068" s="12">
        <v>347</v>
      </c>
      <c r="C20068" s="436">
        <v>0.4</v>
      </c>
    </row>
    <row r="20069" spans="1:3" x14ac:dyDescent="0.3">
      <c r="A20069" s="425">
        <v>61711</v>
      </c>
      <c r="B20069" s="12">
        <v>348</v>
      </c>
      <c r="C20069" s="436">
        <v>0</v>
      </c>
    </row>
    <row r="20070" spans="1:3" x14ac:dyDescent="0.3">
      <c r="A20070" s="425">
        <v>61712</v>
      </c>
      <c r="B20070" s="12">
        <v>349</v>
      </c>
      <c r="C20070" s="436">
        <v>0.8</v>
      </c>
    </row>
    <row r="20071" spans="1:3" x14ac:dyDescent="0.3">
      <c r="A20071" s="425">
        <v>61713</v>
      </c>
      <c r="B20071" s="12">
        <v>350</v>
      </c>
      <c r="C20071" s="436">
        <v>9.9999999999999964</v>
      </c>
    </row>
    <row r="20072" spans="1:3" x14ac:dyDescent="0.3">
      <c r="A20072" s="425">
        <v>61714</v>
      </c>
      <c r="B20072" s="12">
        <v>351</v>
      </c>
      <c r="C20072" s="436">
        <v>0.4</v>
      </c>
    </row>
    <row r="20073" spans="1:3" x14ac:dyDescent="0.3">
      <c r="A20073" s="425">
        <v>61715</v>
      </c>
      <c r="B20073" s="12">
        <v>352</v>
      </c>
      <c r="C20073" s="436">
        <v>0.60000000000000009</v>
      </c>
    </row>
    <row r="20074" spans="1:3" x14ac:dyDescent="0.3">
      <c r="A20074" s="425">
        <v>61716</v>
      </c>
      <c r="B20074" s="12">
        <v>353</v>
      </c>
      <c r="C20074" s="436">
        <v>5.2000000000000011</v>
      </c>
    </row>
    <row r="20075" spans="1:3" x14ac:dyDescent="0.3">
      <c r="A20075" s="425">
        <v>61717</v>
      </c>
      <c r="B20075" s="12">
        <v>354</v>
      </c>
      <c r="C20075" s="436">
        <v>0</v>
      </c>
    </row>
    <row r="20076" spans="1:3" x14ac:dyDescent="0.3">
      <c r="A20076" s="425">
        <v>61718</v>
      </c>
      <c r="B20076" s="12">
        <v>355</v>
      </c>
      <c r="C20076" s="436">
        <v>17.599999999999998</v>
      </c>
    </row>
    <row r="20077" spans="1:3" x14ac:dyDescent="0.3">
      <c r="A20077" s="425">
        <v>61719</v>
      </c>
      <c r="B20077" s="12">
        <v>356</v>
      </c>
      <c r="C20077" s="436">
        <v>6.0000000000000009</v>
      </c>
    </row>
    <row r="20078" spans="1:3" x14ac:dyDescent="0.3">
      <c r="A20078" s="425">
        <v>61720</v>
      </c>
      <c r="B20078" s="12">
        <v>357</v>
      </c>
      <c r="C20078" s="436">
        <v>0.2</v>
      </c>
    </row>
    <row r="20079" spans="1:3" x14ac:dyDescent="0.3">
      <c r="A20079" s="425">
        <v>61721</v>
      </c>
      <c r="B20079" s="12">
        <v>358</v>
      </c>
      <c r="C20079" s="436">
        <v>15.999999999999995</v>
      </c>
    </row>
    <row r="20080" spans="1:3" x14ac:dyDescent="0.3">
      <c r="A20080" s="425">
        <v>61722</v>
      </c>
      <c r="B20080" s="12">
        <v>359</v>
      </c>
      <c r="C20080" s="436">
        <v>1</v>
      </c>
    </row>
    <row r="20081" spans="1:3" x14ac:dyDescent="0.3">
      <c r="A20081" s="425">
        <v>61723</v>
      </c>
      <c r="B20081" s="12">
        <v>360</v>
      </c>
      <c r="C20081" s="436">
        <v>21.599999999999994</v>
      </c>
    </row>
    <row r="20082" spans="1:3" x14ac:dyDescent="0.3">
      <c r="A20082" s="425">
        <v>61724</v>
      </c>
      <c r="B20082" s="12">
        <v>361</v>
      </c>
      <c r="C20082" s="436">
        <v>0.2</v>
      </c>
    </row>
    <row r="20083" spans="1:3" x14ac:dyDescent="0.3">
      <c r="A20083" s="425">
        <v>61725</v>
      </c>
      <c r="B20083" s="12">
        <v>362</v>
      </c>
      <c r="C20083" s="436">
        <v>9</v>
      </c>
    </row>
    <row r="20084" spans="1:3" x14ac:dyDescent="0.3">
      <c r="A20084" s="425">
        <v>61726</v>
      </c>
      <c r="B20084" s="12">
        <v>363</v>
      </c>
      <c r="C20084" s="436">
        <v>0</v>
      </c>
    </row>
    <row r="20085" spans="1:3" x14ac:dyDescent="0.3">
      <c r="A20085" s="425">
        <v>61727</v>
      </c>
      <c r="B20085" s="12">
        <v>364</v>
      </c>
      <c r="C20085" s="436">
        <v>0</v>
      </c>
    </row>
    <row r="20086" spans="1:3" x14ac:dyDescent="0.3">
      <c r="A20086" s="425">
        <v>61728</v>
      </c>
      <c r="B20086" s="12">
        <v>365</v>
      </c>
      <c r="C20086" s="436">
        <v>0</v>
      </c>
    </row>
    <row r="20087" spans="1:3" x14ac:dyDescent="0.3">
      <c r="A20087" s="425">
        <v>61729</v>
      </c>
      <c r="B20087" s="12">
        <v>1</v>
      </c>
      <c r="C20087" s="436">
        <v>2</v>
      </c>
    </row>
    <row r="20088" spans="1:3" x14ac:dyDescent="0.3">
      <c r="A20088" s="425">
        <v>61730</v>
      </c>
      <c r="B20088" s="12">
        <v>2</v>
      </c>
      <c r="C20088" s="436">
        <v>5.0000000000000018</v>
      </c>
    </row>
    <row r="20089" spans="1:3" x14ac:dyDescent="0.3">
      <c r="A20089" s="425">
        <v>61731</v>
      </c>
      <c r="B20089" s="12">
        <v>3</v>
      </c>
      <c r="C20089" s="436">
        <v>5.8000000000000025</v>
      </c>
    </row>
    <row r="20090" spans="1:3" x14ac:dyDescent="0.3">
      <c r="A20090" s="425">
        <v>61732</v>
      </c>
      <c r="B20090" s="12">
        <v>4</v>
      </c>
      <c r="C20090" s="436">
        <v>3.0000000000000009</v>
      </c>
    </row>
    <row r="20091" spans="1:3" x14ac:dyDescent="0.3">
      <c r="A20091" s="425">
        <v>61733</v>
      </c>
      <c r="B20091" s="12">
        <v>5</v>
      </c>
      <c r="C20091" s="436">
        <v>7.6000000000000032</v>
      </c>
    </row>
    <row r="20092" spans="1:3" x14ac:dyDescent="0.3">
      <c r="A20092" s="425">
        <v>61734</v>
      </c>
      <c r="B20092" s="12">
        <v>6</v>
      </c>
      <c r="C20092" s="436">
        <v>0.2</v>
      </c>
    </row>
    <row r="20093" spans="1:3" x14ac:dyDescent="0.3">
      <c r="A20093" s="425">
        <v>61735</v>
      </c>
      <c r="B20093" s="12">
        <v>7</v>
      </c>
      <c r="C20093" s="436">
        <v>0</v>
      </c>
    </row>
    <row r="20094" spans="1:3" x14ac:dyDescent="0.3">
      <c r="A20094" s="425">
        <v>61736</v>
      </c>
      <c r="B20094" s="12">
        <v>8</v>
      </c>
      <c r="C20094" s="436">
        <v>18.8</v>
      </c>
    </row>
    <row r="20095" spans="1:3" x14ac:dyDescent="0.3">
      <c r="A20095" s="425">
        <v>61737</v>
      </c>
      <c r="B20095" s="12">
        <v>9</v>
      </c>
      <c r="C20095" s="436">
        <v>11.999999999999996</v>
      </c>
    </row>
    <row r="20096" spans="1:3" x14ac:dyDescent="0.3">
      <c r="A20096" s="425">
        <v>61738</v>
      </c>
      <c r="B20096" s="12">
        <v>10</v>
      </c>
      <c r="C20096" s="436">
        <v>0.4</v>
      </c>
    </row>
    <row r="20097" spans="1:3" x14ac:dyDescent="0.3">
      <c r="A20097" s="425">
        <v>61739</v>
      </c>
      <c r="B20097" s="12">
        <v>11</v>
      </c>
      <c r="C20097" s="436">
        <v>0.2</v>
      </c>
    </row>
    <row r="20098" spans="1:3" x14ac:dyDescent="0.3">
      <c r="A20098" s="425">
        <v>61740</v>
      </c>
      <c r="B20098" s="12">
        <v>12</v>
      </c>
      <c r="C20098" s="436">
        <v>0</v>
      </c>
    </row>
    <row r="20099" spans="1:3" x14ac:dyDescent="0.3">
      <c r="A20099" s="425">
        <v>61741</v>
      </c>
      <c r="B20099" s="12">
        <v>13</v>
      </c>
      <c r="C20099" s="436">
        <v>0.2</v>
      </c>
    </row>
    <row r="20100" spans="1:3" x14ac:dyDescent="0.3">
      <c r="A20100" s="425">
        <v>61742</v>
      </c>
      <c r="B20100" s="12">
        <v>14</v>
      </c>
      <c r="C20100" s="436">
        <v>22.599999999999987</v>
      </c>
    </row>
    <row r="20101" spans="1:3" x14ac:dyDescent="0.3">
      <c r="A20101" s="425">
        <v>61743</v>
      </c>
      <c r="B20101" s="12">
        <v>15</v>
      </c>
      <c r="C20101" s="436">
        <v>0.2</v>
      </c>
    </row>
    <row r="20102" spans="1:3" x14ac:dyDescent="0.3">
      <c r="A20102" s="425">
        <v>61744</v>
      </c>
      <c r="B20102" s="12">
        <v>16</v>
      </c>
      <c r="C20102" s="436">
        <v>17.999999999999989</v>
      </c>
    </row>
    <row r="20103" spans="1:3" x14ac:dyDescent="0.3">
      <c r="A20103" s="425">
        <v>61745</v>
      </c>
      <c r="B20103" s="12">
        <v>17</v>
      </c>
      <c r="C20103" s="436">
        <v>0.2</v>
      </c>
    </row>
    <row r="20104" spans="1:3" x14ac:dyDescent="0.3">
      <c r="A20104" s="425">
        <v>61746</v>
      </c>
      <c r="B20104" s="12">
        <v>18</v>
      </c>
      <c r="C20104" s="436">
        <v>0.2</v>
      </c>
    </row>
    <row r="20105" spans="1:3" x14ac:dyDescent="0.3">
      <c r="A20105" s="425">
        <v>61747</v>
      </c>
      <c r="B20105" s="12">
        <v>19</v>
      </c>
      <c r="C20105" s="436">
        <v>5.2000000000000011</v>
      </c>
    </row>
    <row r="20106" spans="1:3" x14ac:dyDescent="0.3">
      <c r="A20106" s="425">
        <v>61748</v>
      </c>
      <c r="B20106" s="12">
        <v>20</v>
      </c>
      <c r="C20106" s="436">
        <v>0.2</v>
      </c>
    </row>
    <row r="20107" spans="1:3" x14ac:dyDescent="0.3">
      <c r="A20107" s="425">
        <v>61749</v>
      </c>
      <c r="B20107" s="12">
        <v>21</v>
      </c>
      <c r="C20107" s="436">
        <v>1.4</v>
      </c>
    </row>
    <row r="20108" spans="1:3" x14ac:dyDescent="0.3">
      <c r="A20108" s="425">
        <v>61750</v>
      </c>
      <c r="B20108" s="12">
        <v>22</v>
      </c>
      <c r="C20108" s="436">
        <v>4.4000000000000004</v>
      </c>
    </row>
    <row r="20109" spans="1:3" x14ac:dyDescent="0.3">
      <c r="A20109" s="425">
        <v>61751</v>
      </c>
      <c r="B20109" s="12">
        <v>23</v>
      </c>
      <c r="C20109" s="436">
        <v>0</v>
      </c>
    </row>
    <row r="20110" spans="1:3" x14ac:dyDescent="0.3">
      <c r="A20110" s="425">
        <v>61752</v>
      </c>
      <c r="B20110" s="12">
        <v>24</v>
      </c>
      <c r="C20110" s="436">
        <v>0</v>
      </c>
    </row>
    <row r="20111" spans="1:3" x14ac:dyDescent="0.3">
      <c r="A20111" s="425">
        <v>61753</v>
      </c>
      <c r="B20111" s="12">
        <v>25</v>
      </c>
      <c r="C20111" s="436">
        <v>0</v>
      </c>
    </row>
    <row r="20112" spans="1:3" x14ac:dyDescent="0.3">
      <c r="A20112" s="425">
        <v>61754</v>
      </c>
      <c r="B20112" s="12">
        <v>26</v>
      </c>
      <c r="C20112" s="436">
        <v>0</v>
      </c>
    </row>
    <row r="20113" spans="1:3" x14ac:dyDescent="0.3">
      <c r="A20113" s="425">
        <v>61755</v>
      </c>
      <c r="B20113" s="12">
        <v>27</v>
      </c>
      <c r="C20113" s="436">
        <v>0</v>
      </c>
    </row>
    <row r="20114" spans="1:3" x14ac:dyDescent="0.3">
      <c r="A20114" s="425">
        <v>61756</v>
      </c>
      <c r="B20114" s="12">
        <v>28</v>
      </c>
      <c r="C20114" s="436">
        <v>12</v>
      </c>
    </row>
    <row r="20115" spans="1:3" x14ac:dyDescent="0.3">
      <c r="A20115" s="425">
        <v>61757</v>
      </c>
      <c r="B20115" s="12">
        <v>29</v>
      </c>
      <c r="C20115" s="436">
        <v>24.599999999999994</v>
      </c>
    </row>
    <row r="20116" spans="1:3" x14ac:dyDescent="0.3">
      <c r="A20116" s="425">
        <v>61758</v>
      </c>
      <c r="B20116" s="12">
        <v>30</v>
      </c>
      <c r="C20116" s="436">
        <v>0.2</v>
      </c>
    </row>
    <row r="20117" spans="1:3" x14ac:dyDescent="0.3">
      <c r="A20117" s="425">
        <v>61759</v>
      </c>
      <c r="B20117" s="12">
        <v>31</v>
      </c>
      <c r="C20117" s="436">
        <v>4.6000000000000005</v>
      </c>
    </row>
    <row r="20118" spans="1:3" x14ac:dyDescent="0.3">
      <c r="A20118" s="425">
        <v>61760</v>
      </c>
      <c r="B20118" s="12">
        <v>32</v>
      </c>
      <c r="C20118" s="436">
        <v>1</v>
      </c>
    </row>
    <row r="20119" spans="1:3" x14ac:dyDescent="0.3">
      <c r="A20119" s="425">
        <v>61761</v>
      </c>
      <c r="B20119" s="12">
        <v>33</v>
      </c>
      <c r="C20119" s="436">
        <v>1.7999999999999998</v>
      </c>
    </row>
    <row r="20120" spans="1:3" x14ac:dyDescent="0.3">
      <c r="A20120" s="425">
        <v>61762</v>
      </c>
      <c r="B20120" s="12">
        <v>34</v>
      </c>
      <c r="C20120" s="436">
        <v>13.6</v>
      </c>
    </row>
    <row r="20121" spans="1:3" x14ac:dyDescent="0.3">
      <c r="A20121" s="425">
        <v>61763</v>
      </c>
      <c r="B20121" s="12">
        <v>35</v>
      </c>
      <c r="C20121" s="436">
        <v>9</v>
      </c>
    </row>
    <row r="20122" spans="1:3" x14ac:dyDescent="0.3">
      <c r="A20122" s="425">
        <v>61764</v>
      </c>
      <c r="B20122" s="12">
        <v>36</v>
      </c>
      <c r="C20122" s="436">
        <v>13.199999999999989</v>
      </c>
    </row>
    <row r="20123" spans="1:3" x14ac:dyDescent="0.3">
      <c r="A20123" s="425">
        <v>61765</v>
      </c>
      <c r="B20123" s="12">
        <v>37</v>
      </c>
      <c r="C20123" s="436">
        <v>0.2</v>
      </c>
    </row>
    <row r="20124" spans="1:3" x14ac:dyDescent="0.3">
      <c r="A20124" s="425">
        <v>61766</v>
      </c>
      <c r="B20124" s="12">
        <v>38</v>
      </c>
      <c r="C20124" s="436">
        <v>29.8</v>
      </c>
    </row>
    <row r="20125" spans="1:3" x14ac:dyDescent="0.3">
      <c r="A20125" s="425">
        <v>61767</v>
      </c>
      <c r="B20125" s="12">
        <v>39</v>
      </c>
      <c r="C20125" s="436">
        <v>1.2</v>
      </c>
    </row>
    <row r="20126" spans="1:3" x14ac:dyDescent="0.3">
      <c r="A20126" s="425">
        <v>61768</v>
      </c>
      <c r="B20126" s="12">
        <v>40</v>
      </c>
      <c r="C20126" s="436">
        <v>11.599999999999994</v>
      </c>
    </row>
    <row r="20127" spans="1:3" x14ac:dyDescent="0.3">
      <c r="A20127" s="425">
        <v>61769</v>
      </c>
      <c r="B20127" s="12">
        <v>41</v>
      </c>
      <c r="C20127" s="436">
        <v>3.8000000000000007</v>
      </c>
    </row>
    <row r="20128" spans="1:3" x14ac:dyDescent="0.3">
      <c r="A20128" s="425">
        <v>61770</v>
      </c>
      <c r="B20128" s="12">
        <v>42</v>
      </c>
      <c r="C20128" s="436">
        <v>0.4</v>
      </c>
    </row>
    <row r="20129" spans="1:3" x14ac:dyDescent="0.3">
      <c r="A20129" s="425">
        <v>61771</v>
      </c>
      <c r="B20129" s="12">
        <v>43</v>
      </c>
      <c r="C20129" s="436">
        <v>0.4</v>
      </c>
    </row>
    <row r="20130" spans="1:3" x14ac:dyDescent="0.3">
      <c r="A20130" s="425">
        <v>61772</v>
      </c>
      <c r="B20130" s="12">
        <v>44</v>
      </c>
      <c r="C20130" s="436">
        <v>35.40000000000002</v>
      </c>
    </row>
    <row r="20131" spans="1:3" x14ac:dyDescent="0.3">
      <c r="A20131" s="425">
        <v>61773</v>
      </c>
      <c r="B20131" s="12">
        <v>45</v>
      </c>
      <c r="C20131" s="436">
        <v>1</v>
      </c>
    </row>
    <row r="20132" spans="1:3" x14ac:dyDescent="0.3">
      <c r="A20132" s="425">
        <v>61774</v>
      </c>
      <c r="B20132" s="12">
        <v>46</v>
      </c>
      <c r="C20132" s="436">
        <v>7.8000000000000016</v>
      </c>
    </row>
    <row r="20133" spans="1:3" x14ac:dyDescent="0.3">
      <c r="A20133" s="425">
        <v>61775</v>
      </c>
      <c r="B20133" s="12">
        <v>47</v>
      </c>
      <c r="C20133" s="436">
        <v>4.6000000000000014</v>
      </c>
    </row>
    <row r="20134" spans="1:3" x14ac:dyDescent="0.3">
      <c r="A20134" s="425">
        <v>61776</v>
      </c>
      <c r="B20134" s="12">
        <v>48</v>
      </c>
      <c r="C20134" s="436">
        <v>0</v>
      </c>
    </row>
    <row r="20135" spans="1:3" x14ac:dyDescent="0.3">
      <c r="A20135" s="425">
        <v>61777</v>
      </c>
      <c r="B20135" s="12">
        <v>49</v>
      </c>
      <c r="C20135" s="436">
        <v>0.2</v>
      </c>
    </row>
    <row r="20136" spans="1:3" x14ac:dyDescent="0.3">
      <c r="A20136" s="425">
        <v>61778</v>
      </c>
      <c r="B20136" s="12">
        <v>50</v>
      </c>
      <c r="C20136" s="436">
        <v>0.2</v>
      </c>
    </row>
    <row r="20137" spans="1:3" x14ac:dyDescent="0.3">
      <c r="A20137" s="425">
        <v>61779</v>
      </c>
      <c r="B20137" s="12">
        <v>51</v>
      </c>
      <c r="C20137" s="436">
        <v>64.400000000000034</v>
      </c>
    </row>
    <row r="20138" spans="1:3" x14ac:dyDescent="0.3">
      <c r="A20138" s="425">
        <v>61780</v>
      </c>
      <c r="B20138" s="12">
        <v>52</v>
      </c>
      <c r="C20138" s="436">
        <v>0.2</v>
      </c>
    </row>
    <row r="20139" spans="1:3" x14ac:dyDescent="0.3">
      <c r="A20139" s="425">
        <v>61781</v>
      </c>
      <c r="B20139" s="12">
        <v>53</v>
      </c>
      <c r="C20139" s="436">
        <v>0</v>
      </c>
    </row>
    <row r="20140" spans="1:3" x14ac:dyDescent="0.3">
      <c r="A20140" s="425">
        <v>61782</v>
      </c>
      <c r="B20140" s="12">
        <v>54</v>
      </c>
      <c r="C20140" s="436">
        <v>0</v>
      </c>
    </row>
    <row r="20141" spans="1:3" x14ac:dyDescent="0.3">
      <c r="A20141" s="425">
        <v>61783</v>
      </c>
      <c r="B20141" s="12">
        <v>55</v>
      </c>
      <c r="C20141" s="436">
        <v>0</v>
      </c>
    </row>
    <row r="20142" spans="1:3" x14ac:dyDescent="0.3">
      <c r="A20142" s="425">
        <v>61784</v>
      </c>
      <c r="B20142" s="12">
        <v>56</v>
      </c>
      <c r="C20142" s="436">
        <v>0</v>
      </c>
    </row>
    <row r="20143" spans="1:3" x14ac:dyDescent="0.3">
      <c r="A20143" s="425">
        <v>61785</v>
      </c>
      <c r="B20143" s="12">
        <v>57</v>
      </c>
      <c r="C20143" s="436">
        <v>0</v>
      </c>
    </row>
    <row r="20144" spans="1:3" x14ac:dyDescent="0.3">
      <c r="A20144" s="425">
        <v>61786</v>
      </c>
      <c r="B20144" s="12">
        <v>58</v>
      </c>
      <c r="C20144" s="436">
        <v>0</v>
      </c>
    </row>
    <row r="20145" spans="1:3" x14ac:dyDescent="0.3">
      <c r="A20145" s="425">
        <v>61787</v>
      </c>
      <c r="B20145" s="12">
        <v>59</v>
      </c>
      <c r="C20145" s="436">
        <v>0</v>
      </c>
    </row>
    <row r="20146" spans="1:3" x14ac:dyDescent="0.3">
      <c r="A20146" s="425">
        <v>61788</v>
      </c>
      <c r="B20146" s="12">
        <v>60</v>
      </c>
      <c r="C20146" s="436">
        <v>17.2</v>
      </c>
    </row>
    <row r="20147" spans="1:3" x14ac:dyDescent="0.3">
      <c r="A20147" s="425">
        <v>61789</v>
      </c>
      <c r="B20147" s="12">
        <v>61</v>
      </c>
      <c r="C20147" s="436">
        <v>15.875999999999999</v>
      </c>
    </row>
    <row r="20148" spans="1:3" x14ac:dyDescent="0.3">
      <c r="A20148" s="425">
        <v>61790</v>
      </c>
      <c r="B20148" s="12">
        <v>62</v>
      </c>
      <c r="C20148" s="436">
        <v>60.564</v>
      </c>
    </row>
    <row r="20149" spans="1:3" x14ac:dyDescent="0.3">
      <c r="A20149" s="425">
        <v>61791</v>
      </c>
      <c r="B20149" s="12">
        <v>63</v>
      </c>
      <c r="C20149" s="436">
        <v>14.504</v>
      </c>
    </row>
    <row r="20150" spans="1:3" x14ac:dyDescent="0.3">
      <c r="A20150" s="425">
        <v>61792</v>
      </c>
      <c r="B20150" s="12">
        <v>64</v>
      </c>
      <c r="C20150" s="436">
        <v>0.49</v>
      </c>
    </row>
    <row r="20151" spans="1:3" x14ac:dyDescent="0.3">
      <c r="A20151" s="425">
        <v>61793</v>
      </c>
      <c r="B20151" s="12">
        <v>65</v>
      </c>
      <c r="C20151" s="436">
        <v>2.94</v>
      </c>
    </row>
    <row r="20152" spans="1:3" x14ac:dyDescent="0.3">
      <c r="A20152" s="425">
        <v>61794</v>
      </c>
      <c r="B20152" s="12">
        <v>66</v>
      </c>
      <c r="C20152" s="436">
        <v>33.800000000000004</v>
      </c>
    </row>
    <row r="20153" spans="1:3" x14ac:dyDescent="0.3">
      <c r="A20153" s="425">
        <v>61795</v>
      </c>
      <c r="B20153" s="12">
        <v>67</v>
      </c>
      <c r="C20153" s="436">
        <v>5.7999999999999989</v>
      </c>
    </row>
    <row r="20154" spans="1:3" x14ac:dyDescent="0.3">
      <c r="A20154" s="425">
        <v>61796</v>
      </c>
      <c r="B20154" s="12">
        <v>68</v>
      </c>
      <c r="C20154" s="436">
        <v>8.4</v>
      </c>
    </row>
    <row r="20155" spans="1:3" x14ac:dyDescent="0.3">
      <c r="A20155" s="425">
        <v>61797</v>
      </c>
      <c r="B20155" s="12">
        <v>69</v>
      </c>
      <c r="C20155" s="436">
        <v>0.60000000000000009</v>
      </c>
    </row>
    <row r="20156" spans="1:3" x14ac:dyDescent="0.3">
      <c r="A20156" s="425">
        <v>61798</v>
      </c>
      <c r="B20156" s="12">
        <v>70</v>
      </c>
      <c r="C20156" s="436">
        <v>4.8000000000000007</v>
      </c>
    </row>
    <row r="20157" spans="1:3" x14ac:dyDescent="0.3">
      <c r="A20157" s="425">
        <v>61799</v>
      </c>
      <c r="B20157" s="12">
        <v>71</v>
      </c>
      <c r="C20157" s="436">
        <v>4.6000000000000005</v>
      </c>
    </row>
    <row r="20158" spans="1:3" x14ac:dyDescent="0.3">
      <c r="A20158" s="425">
        <v>61800</v>
      </c>
      <c r="B20158" s="12">
        <v>72</v>
      </c>
      <c r="C20158" s="436">
        <v>35</v>
      </c>
    </row>
    <row r="20159" spans="1:3" x14ac:dyDescent="0.3">
      <c r="A20159" s="425">
        <v>61801</v>
      </c>
      <c r="B20159" s="12">
        <v>73</v>
      </c>
      <c r="C20159" s="436">
        <v>1.2</v>
      </c>
    </row>
    <row r="20160" spans="1:3" x14ac:dyDescent="0.3">
      <c r="A20160" s="425">
        <v>61802</v>
      </c>
      <c r="B20160" s="12">
        <v>74</v>
      </c>
      <c r="C20160" s="436">
        <v>0</v>
      </c>
    </row>
    <row r="20161" spans="1:3" x14ac:dyDescent="0.3">
      <c r="A20161" s="425">
        <v>61803</v>
      </c>
      <c r="B20161" s="12">
        <v>75</v>
      </c>
      <c r="C20161" s="436">
        <v>0</v>
      </c>
    </row>
    <row r="20162" spans="1:3" x14ac:dyDescent="0.3">
      <c r="A20162" s="425">
        <v>61804</v>
      </c>
      <c r="B20162" s="12">
        <v>76</v>
      </c>
      <c r="C20162" s="436">
        <v>4.2</v>
      </c>
    </row>
    <row r="20163" spans="1:3" x14ac:dyDescent="0.3">
      <c r="A20163" s="425">
        <v>61805</v>
      </c>
      <c r="B20163" s="12">
        <v>77</v>
      </c>
      <c r="C20163" s="436">
        <v>0.2</v>
      </c>
    </row>
    <row r="20164" spans="1:3" x14ac:dyDescent="0.3">
      <c r="A20164" s="425">
        <v>61806</v>
      </c>
      <c r="B20164" s="12">
        <v>78</v>
      </c>
      <c r="C20164" s="436">
        <v>0</v>
      </c>
    </row>
    <row r="20165" spans="1:3" x14ac:dyDescent="0.3">
      <c r="A20165" s="425">
        <v>61807</v>
      </c>
      <c r="B20165" s="12">
        <v>79</v>
      </c>
      <c r="C20165" s="436">
        <v>27.999999999999996</v>
      </c>
    </row>
    <row r="20166" spans="1:3" x14ac:dyDescent="0.3">
      <c r="A20166" s="425">
        <v>61808</v>
      </c>
      <c r="B20166" s="12">
        <v>80</v>
      </c>
      <c r="C20166" s="436">
        <v>0.4</v>
      </c>
    </row>
    <row r="20167" spans="1:3" x14ac:dyDescent="0.3">
      <c r="A20167" s="425">
        <v>61809</v>
      </c>
      <c r="B20167" s="12">
        <v>81</v>
      </c>
      <c r="C20167" s="436">
        <v>19.399999999999999</v>
      </c>
    </row>
    <row r="20168" spans="1:3" x14ac:dyDescent="0.3">
      <c r="A20168" s="425">
        <v>61810</v>
      </c>
      <c r="B20168" s="12">
        <v>82</v>
      </c>
      <c r="C20168" s="436">
        <v>0</v>
      </c>
    </row>
    <row r="20169" spans="1:3" x14ac:dyDescent="0.3">
      <c r="A20169" s="425">
        <v>61811</v>
      </c>
      <c r="B20169" s="12">
        <v>83</v>
      </c>
      <c r="C20169" s="436">
        <v>11.599999999999998</v>
      </c>
    </row>
    <row r="20170" spans="1:3" x14ac:dyDescent="0.3">
      <c r="A20170" s="425">
        <v>61812</v>
      </c>
      <c r="B20170" s="12">
        <v>84</v>
      </c>
      <c r="C20170" s="436">
        <v>0.2</v>
      </c>
    </row>
    <row r="20171" spans="1:3" x14ac:dyDescent="0.3">
      <c r="A20171" s="425">
        <v>61813</v>
      </c>
      <c r="B20171" s="12">
        <v>85</v>
      </c>
      <c r="C20171" s="436">
        <v>22.200000000000003</v>
      </c>
    </row>
    <row r="20172" spans="1:3" x14ac:dyDescent="0.3">
      <c r="A20172" s="425">
        <v>61814</v>
      </c>
      <c r="B20172" s="12">
        <v>86</v>
      </c>
      <c r="C20172" s="436">
        <v>10.599999999999996</v>
      </c>
    </row>
    <row r="20173" spans="1:3" x14ac:dyDescent="0.3">
      <c r="A20173" s="425">
        <v>61815</v>
      </c>
      <c r="B20173" s="12">
        <v>87</v>
      </c>
      <c r="C20173" s="436">
        <v>8.0000000000000018</v>
      </c>
    </row>
    <row r="20174" spans="1:3" x14ac:dyDescent="0.3">
      <c r="A20174" s="425">
        <v>61816</v>
      </c>
      <c r="B20174" s="12">
        <v>88</v>
      </c>
      <c r="C20174" s="436">
        <v>10.399999999999999</v>
      </c>
    </row>
    <row r="20175" spans="1:3" x14ac:dyDescent="0.3">
      <c r="A20175" s="425">
        <v>61817</v>
      </c>
      <c r="B20175" s="12">
        <v>89</v>
      </c>
      <c r="C20175" s="436">
        <v>0</v>
      </c>
    </row>
    <row r="20176" spans="1:3" x14ac:dyDescent="0.3">
      <c r="A20176" s="425">
        <v>61818</v>
      </c>
      <c r="B20176" s="12">
        <v>90</v>
      </c>
      <c r="C20176" s="436">
        <v>43.000000000000043</v>
      </c>
    </row>
    <row r="20177" spans="1:3" x14ac:dyDescent="0.3">
      <c r="A20177" s="425">
        <v>61819</v>
      </c>
      <c r="B20177" s="12">
        <v>91</v>
      </c>
      <c r="C20177" s="436">
        <v>12.399999999999995</v>
      </c>
    </row>
    <row r="20178" spans="1:3" x14ac:dyDescent="0.3">
      <c r="A20178" s="425">
        <v>61820</v>
      </c>
      <c r="B20178" s="12">
        <v>92</v>
      </c>
      <c r="C20178" s="436">
        <v>7.0000000000000018</v>
      </c>
    </row>
    <row r="20179" spans="1:3" x14ac:dyDescent="0.3">
      <c r="A20179" s="425">
        <v>61821</v>
      </c>
      <c r="B20179" s="12">
        <v>93</v>
      </c>
      <c r="C20179" s="436">
        <v>0.60000000000000009</v>
      </c>
    </row>
    <row r="20180" spans="1:3" x14ac:dyDescent="0.3">
      <c r="A20180" s="425">
        <v>61822</v>
      </c>
      <c r="B20180" s="12">
        <v>94</v>
      </c>
      <c r="C20180" s="436">
        <v>0</v>
      </c>
    </row>
    <row r="20181" spans="1:3" x14ac:dyDescent="0.3">
      <c r="A20181" s="425">
        <v>61823</v>
      </c>
      <c r="B20181" s="12">
        <v>95</v>
      </c>
      <c r="C20181" s="436">
        <v>9.5999999999999979</v>
      </c>
    </row>
    <row r="20182" spans="1:3" x14ac:dyDescent="0.3">
      <c r="A20182" s="425">
        <v>61824</v>
      </c>
      <c r="B20182" s="12">
        <v>96</v>
      </c>
      <c r="C20182" s="436">
        <v>0.8</v>
      </c>
    </row>
    <row r="20183" spans="1:3" x14ac:dyDescent="0.3">
      <c r="A20183" s="425">
        <v>61825</v>
      </c>
      <c r="B20183" s="12">
        <v>97</v>
      </c>
      <c r="C20183" s="436">
        <v>0.4</v>
      </c>
    </row>
    <row r="20184" spans="1:3" x14ac:dyDescent="0.3">
      <c r="A20184" s="425">
        <v>61826</v>
      </c>
      <c r="B20184" s="12">
        <v>98</v>
      </c>
      <c r="C20184" s="436">
        <v>20.399999999999999</v>
      </c>
    </row>
    <row r="20185" spans="1:3" x14ac:dyDescent="0.3">
      <c r="A20185" s="425">
        <v>61827</v>
      </c>
      <c r="B20185" s="12">
        <v>99</v>
      </c>
      <c r="C20185" s="436">
        <v>0.2</v>
      </c>
    </row>
    <row r="20186" spans="1:3" x14ac:dyDescent="0.3">
      <c r="A20186" s="425">
        <v>61828</v>
      </c>
      <c r="B20186" s="12">
        <v>100</v>
      </c>
      <c r="C20186" s="436">
        <v>5.4</v>
      </c>
    </row>
    <row r="20187" spans="1:3" x14ac:dyDescent="0.3">
      <c r="A20187" s="425">
        <v>61829</v>
      </c>
      <c r="B20187" s="12">
        <v>101</v>
      </c>
      <c r="C20187" s="436">
        <v>0.2</v>
      </c>
    </row>
    <row r="20188" spans="1:3" x14ac:dyDescent="0.3">
      <c r="A20188" s="425">
        <v>61830</v>
      </c>
      <c r="B20188" s="12">
        <v>102</v>
      </c>
      <c r="C20188" s="436">
        <v>2.6000000000000005</v>
      </c>
    </row>
    <row r="20189" spans="1:3" x14ac:dyDescent="0.3">
      <c r="A20189" s="425">
        <v>61831</v>
      </c>
      <c r="B20189" s="12">
        <v>103</v>
      </c>
      <c r="C20189" s="436">
        <v>23.8</v>
      </c>
    </row>
    <row r="20190" spans="1:3" x14ac:dyDescent="0.3">
      <c r="A20190" s="425">
        <v>61832</v>
      </c>
      <c r="B20190" s="12">
        <v>104</v>
      </c>
      <c r="C20190" s="436">
        <v>1</v>
      </c>
    </row>
    <row r="20191" spans="1:3" x14ac:dyDescent="0.3">
      <c r="A20191" s="425">
        <v>61833</v>
      </c>
      <c r="B20191" s="12">
        <v>105</v>
      </c>
      <c r="C20191" s="436">
        <v>5.0000000000000009</v>
      </c>
    </row>
    <row r="20192" spans="1:3" x14ac:dyDescent="0.3">
      <c r="A20192" s="425">
        <v>61834</v>
      </c>
      <c r="B20192" s="12">
        <v>106</v>
      </c>
      <c r="C20192" s="436">
        <v>9.9999999999999982</v>
      </c>
    </row>
    <row r="20193" spans="1:3" x14ac:dyDescent="0.3">
      <c r="A20193" s="425">
        <v>61835</v>
      </c>
      <c r="B20193" s="12">
        <v>107</v>
      </c>
      <c r="C20193" s="436">
        <v>0</v>
      </c>
    </row>
    <row r="20194" spans="1:3" x14ac:dyDescent="0.3">
      <c r="A20194" s="425">
        <v>61836</v>
      </c>
      <c r="B20194" s="12">
        <v>108</v>
      </c>
      <c r="C20194" s="436">
        <v>10.399999999999995</v>
      </c>
    </row>
    <row r="20195" spans="1:3" x14ac:dyDescent="0.3">
      <c r="A20195" s="425">
        <v>61837</v>
      </c>
      <c r="B20195" s="12">
        <v>109</v>
      </c>
      <c r="C20195" s="436">
        <v>41</v>
      </c>
    </row>
    <row r="20196" spans="1:3" x14ac:dyDescent="0.3">
      <c r="A20196" s="425">
        <v>61838</v>
      </c>
      <c r="B20196" s="12">
        <v>110</v>
      </c>
      <c r="C20196" s="436">
        <v>16</v>
      </c>
    </row>
    <row r="20197" spans="1:3" x14ac:dyDescent="0.3">
      <c r="A20197" s="425">
        <v>61839</v>
      </c>
      <c r="B20197" s="12">
        <v>111</v>
      </c>
      <c r="C20197" s="436">
        <v>16.599999999999994</v>
      </c>
    </row>
    <row r="20198" spans="1:3" x14ac:dyDescent="0.3">
      <c r="A20198" s="425">
        <v>61840</v>
      </c>
      <c r="B20198" s="12">
        <v>112</v>
      </c>
      <c r="C20198" s="436">
        <v>1.4</v>
      </c>
    </row>
    <row r="20199" spans="1:3" x14ac:dyDescent="0.3">
      <c r="A20199" s="425">
        <v>61841</v>
      </c>
      <c r="B20199" s="12">
        <v>113</v>
      </c>
      <c r="C20199" s="436">
        <v>0.2</v>
      </c>
    </row>
    <row r="20200" spans="1:3" x14ac:dyDescent="0.3">
      <c r="A20200" s="425">
        <v>61842</v>
      </c>
      <c r="B20200" s="12">
        <v>114</v>
      </c>
      <c r="C20200" s="436">
        <v>7.2000000000000011</v>
      </c>
    </row>
    <row r="20201" spans="1:3" x14ac:dyDescent="0.3">
      <c r="A20201" s="425">
        <v>61843</v>
      </c>
      <c r="B20201" s="12">
        <v>115</v>
      </c>
      <c r="C20201" s="436">
        <v>3.6000000000000005</v>
      </c>
    </row>
    <row r="20202" spans="1:3" x14ac:dyDescent="0.3">
      <c r="A20202" s="425">
        <v>61844</v>
      </c>
      <c r="B20202" s="12">
        <v>116</v>
      </c>
      <c r="C20202" s="436">
        <v>0</v>
      </c>
    </row>
    <row r="20203" spans="1:3" x14ac:dyDescent="0.3">
      <c r="A20203" s="425">
        <v>61845</v>
      </c>
      <c r="B20203" s="12">
        <v>117</v>
      </c>
      <c r="C20203" s="436">
        <v>63.400000000000006</v>
      </c>
    </row>
    <row r="20204" spans="1:3" x14ac:dyDescent="0.3">
      <c r="A20204" s="425">
        <v>61846</v>
      </c>
      <c r="B20204" s="12">
        <v>118</v>
      </c>
      <c r="C20204" s="436">
        <v>52.4</v>
      </c>
    </row>
    <row r="20205" spans="1:3" x14ac:dyDescent="0.3">
      <c r="A20205" s="425">
        <v>61847</v>
      </c>
      <c r="B20205" s="12">
        <v>119</v>
      </c>
      <c r="C20205" s="436">
        <v>15.400000000000002</v>
      </c>
    </row>
    <row r="20206" spans="1:3" x14ac:dyDescent="0.3">
      <c r="A20206" s="425">
        <v>61848</v>
      </c>
      <c r="B20206" s="12">
        <v>120</v>
      </c>
      <c r="C20206" s="436">
        <v>7.8000000000000025</v>
      </c>
    </row>
    <row r="20207" spans="1:3" x14ac:dyDescent="0.3">
      <c r="A20207" s="425">
        <v>61849</v>
      </c>
      <c r="B20207" s="12">
        <v>121</v>
      </c>
      <c r="C20207" s="436">
        <v>0</v>
      </c>
    </row>
    <row r="20208" spans="1:3" x14ac:dyDescent="0.3">
      <c r="A20208" s="425">
        <v>61850</v>
      </c>
      <c r="B20208" s="12">
        <v>122</v>
      </c>
      <c r="C20208" s="436">
        <v>0.2</v>
      </c>
    </row>
    <row r="20209" spans="1:3" x14ac:dyDescent="0.3">
      <c r="A20209" s="425">
        <v>61851</v>
      </c>
      <c r="B20209" s="12">
        <v>123</v>
      </c>
      <c r="C20209" s="436">
        <v>2.6</v>
      </c>
    </row>
    <row r="20210" spans="1:3" x14ac:dyDescent="0.3">
      <c r="A20210" s="425">
        <v>61852</v>
      </c>
      <c r="B20210" s="12">
        <v>124</v>
      </c>
      <c r="C20210" s="436">
        <v>0.2</v>
      </c>
    </row>
    <row r="20211" spans="1:3" x14ac:dyDescent="0.3">
      <c r="A20211" s="425">
        <v>61853</v>
      </c>
      <c r="B20211" s="12">
        <v>125</v>
      </c>
      <c r="C20211" s="436">
        <v>0.2</v>
      </c>
    </row>
    <row r="20212" spans="1:3" x14ac:dyDescent="0.3">
      <c r="A20212" s="425">
        <v>61854</v>
      </c>
      <c r="B20212" s="12">
        <v>126</v>
      </c>
      <c r="C20212" s="436">
        <v>13.599999999999998</v>
      </c>
    </row>
    <row r="20213" spans="1:3" x14ac:dyDescent="0.3">
      <c r="A20213" s="425">
        <v>61855</v>
      </c>
      <c r="B20213" s="12">
        <v>127</v>
      </c>
      <c r="C20213" s="436">
        <v>0</v>
      </c>
    </row>
    <row r="20214" spans="1:3" x14ac:dyDescent="0.3">
      <c r="A20214" s="425">
        <v>61856</v>
      </c>
      <c r="B20214" s="12">
        <v>128</v>
      </c>
      <c r="C20214" s="436">
        <v>0</v>
      </c>
    </row>
    <row r="20215" spans="1:3" x14ac:dyDescent="0.3">
      <c r="A20215" s="425">
        <v>61857</v>
      </c>
      <c r="B20215" s="12">
        <v>129</v>
      </c>
      <c r="C20215" s="436">
        <v>2</v>
      </c>
    </row>
    <row r="20216" spans="1:3" x14ac:dyDescent="0.3">
      <c r="A20216" s="425">
        <v>61858</v>
      </c>
      <c r="B20216" s="12">
        <v>130</v>
      </c>
      <c r="C20216" s="436">
        <v>15.599999999999998</v>
      </c>
    </row>
    <row r="20217" spans="1:3" x14ac:dyDescent="0.3">
      <c r="A20217" s="425">
        <v>61859</v>
      </c>
      <c r="B20217" s="12">
        <v>131</v>
      </c>
      <c r="C20217" s="436">
        <v>0.2</v>
      </c>
    </row>
    <row r="20218" spans="1:3" x14ac:dyDescent="0.3">
      <c r="A20218" s="425">
        <v>61860</v>
      </c>
      <c r="B20218" s="12">
        <v>132</v>
      </c>
      <c r="C20218" s="436">
        <v>0.4</v>
      </c>
    </row>
    <row r="20219" spans="1:3" x14ac:dyDescent="0.3">
      <c r="A20219" s="425">
        <v>61861</v>
      </c>
      <c r="B20219" s="12">
        <v>133</v>
      </c>
      <c r="C20219" s="436">
        <v>9.2000000000000011</v>
      </c>
    </row>
    <row r="20220" spans="1:3" x14ac:dyDescent="0.3">
      <c r="A20220" s="425">
        <v>61862</v>
      </c>
      <c r="B20220" s="12">
        <v>134</v>
      </c>
      <c r="C20220" s="436">
        <v>0</v>
      </c>
    </row>
    <row r="20221" spans="1:3" x14ac:dyDescent="0.3">
      <c r="A20221" s="425">
        <v>61863</v>
      </c>
      <c r="B20221" s="12">
        <v>135</v>
      </c>
      <c r="C20221" s="436">
        <v>69.58</v>
      </c>
    </row>
    <row r="20222" spans="1:3" x14ac:dyDescent="0.3">
      <c r="A20222" s="425">
        <v>61864</v>
      </c>
      <c r="B20222" s="12">
        <v>136</v>
      </c>
      <c r="C20222" s="436">
        <v>0</v>
      </c>
    </row>
    <row r="20223" spans="1:3" x14ac:dyDescent="0.3">
      <c r="A20223" s="425">
        <v>61865</v>
      </c>
      <c r="B20223" s="12">
        <v>137</v>
      </c>
      <c r="C20223" s="436">
        <v>0</v>
      </c>
    </row>
    <row r="20224" spans="1:3" x14ac:dyDescent="0.3">
      <c r="A20224" s="425">
        <v>61866</v>
      </c>
      <c r="B20224" s="12">
        <v>138</v>
      </c>
      <c r="C20224" s="436">
        <v>2.25</v>
      </c>
    </row>
    <row r="20225" spans="1:3" x14ac:dyDescent="0.3">
      <c r="A20225" s="425">
        <v>61867</v>
      </c>
      <c r="B20225" s="12">
        <v>139</v>
      </c>
      <c r="C20225" s="436">
        <v>0</v>
      </c>
    </row>
    <row r="20226" spans="1:3" x14ac:dyDescent="0.3">
      <c r="A20226" s="425">
        <v>61868</v>
      </c>
      <c r="B20226" s="12">
        <v>140</v>
      </c>
      <c r="C20226" s="436">
        <v>0</v>
      </c>
    </row>
    <row r="20227" spans="1:3" x14ac:dyDescent="0.3">
      <c r="A20227" s="425">
        <v>61869</v>
      </c>
      <c r="B20227" s="12">
        <v>141</v>
      </c>
      <c r="C20227" s="436">
        <v>0.1</v>
      </c>
    </row>
    <row r="20228" spans="1:3" x14ac:dyDescent="0.3">
      <c r="A20228" s="425">
        <v>61870</v>
      </c>
      <c r="B20228" s="12">
        <v>142</v>
      </c>
      <c r="C20228" s="436">
        <v>2.5714285714285712</v>
      </c>
    </row>
    <row r="20229" spans="1:3" x14ac:dyDescent="0.3">
      <c r="A20229" s="425">
        <v>61871</v>
      </c>
      <c r="B20229" s="12">
        <v>143</v>
      </c>
      <c r="C20229" s="436">
        <v>0.2</v>
      </c>
    </row>
    <row r="20230" spans="1:3" x14ac:dyDescent="0.3">
      <c r="A20230" s="425">
        <v>61872</v>
      </c>
      <c r="B20230" s="12">
        <v>144</v>
      </c>
      <c r="C20230" s="436">
        <v>2</v>
      </c>
    </row>
    <row r="20231" spans="1:3" x14ac:dyDescent="0.3">
      <c r="A20231" s="425">
        <v>61873</v>
      </c>
      <c r="B20231" s="12">
        <v>145</v>
      </c>
      <c r="C20231" s="436">
        <v>0.8</v>
      </c>
    </row>
    <row r="20232" spans="1:3" x14ac:dyDescent="0.3">
      <c r="A20232" s="425">
        <v>61874</v>
      </c>
      <c r="B20232" s="12">
        <v>146</v>
      </c>
      <c r="C20232" s="436">
        <v>22.200000000000003</v>
      </c>
    </row>
    <row r="20233" spans="1:3" x14ac:dyDescent="0.3">
      <c r="A20233" s="425">
        <v>61875</v>
      </c>
      <c r="B20233" s="12">
        <v>147</v>
      </c>
      <c r="C20233" s="436">
        <v>36.4</v>
      </c>
    </row>
    <row r="20234" spans="1:3" x14ac:dyDescent="0.3">
      <c r="A20234" s="425">
        <v>61876</v>
      </c>
      <c r="B20234" s="12">
        <v>148</v>
      </c>
      <c r="C20234" s="436">
        <v>9.9999999999999982</v>
      </c>
    </row>
    <row r="20235" spans="1:3" x14ac:dyDescent="0.3">
      <c r="A20235" s="425">
        <v>61877</v>
      </c>
      <c r="B20235" s="12">
        <v>149</v>
      </c>
      <c r="C20235" s="436">
        <v>10.6</v>
      </c>
    </row>
    <row r="20236" spans="1:3" x14ac:dyDescent="0.3">
      <c r="A20236" s="425">
        <v>61878</v>
      </c>
      <c r="B20236" s="12">
        <v>150</v>
      </c>
      <c r="C20236" s="436">
        <v>2.4</v>
      </c>
    </row>
    <row r="20237" spans="1:3" x14ac:dyDescent="0.3">
      <c r="A20237" s="425">
        <v>61879</v>
      </c>
      <c r="B20237" s="12">
        <v>151</v>
      </c>
      <c r="C20237" s="436">
        <v>10.399999999999997</v>
      </c>
    </row>
    <row r="20238" spans="1:3" x14ac:dyDescent="0.3">
      <c r="A20238" s="425">
        <v>61880</v>
      </c>
      <c r="B20238" s="12">
        <v>152</v>
      </c>
      <c r="C20238" s="436">
        <v>3.2</v>
      </c>
    </row>
    <row r="20239" spans="1:3" x14ac:dyDescent="0.3">
      <c r="A20239" s="425">
        <v>61881</v>
      </c>
      <c r="B20239" s="12">
        <v>153</v>
      </c>
      <c r="C20239" s="436">
        <v>25.799999999999997</v>
      </c>
    </row>
    <row r="20240" spans="1:3" x14ac:dyDescent="0.3">
      <c r="A20240" s="425">
        <v>61882</v>
      </c>
      <c r="B20240" s="12">
        <v>154</v>
      </c>
      <c r="C20240" s="436">
        <v>9.8000000000000007</v>
      </c>
    </row>
    <row r="20241" spans="1:3" x14ac:dyDescent="0.3">
      <c r="A20241" s="425">
        <v>61883</v>
      </c>
      <c r="B20241" s="12">
        <v>155</v>
      </c>
      <c r="C20241" s="436">
        <v>5.2000000000000011</v>
      </c>
    </row>
    <row r="20242" spans="1:3" x14ac:dyDescent="0.3">
      <c r="A20242" s="425">
        <v>61884</v>
      </c>
      <c r="B20242" s="12">
        <v>156</v>
      </c>
      <c r="C20242" s="436">
        <v>0</v>
      </c>
    </row>
    <row r="20243" spans="1:3" x14ac:dyDescent="0.3">
      <c r="A20243" s="425">
        <v>61885</v>
      </c>
      <c r="B20243" s="12">
        <v>157</v>
      </c>
      <c r="C20243" s="436">
        <v>8.1999999999999993</v>
      </c>
    </row>
    <row r="20244" spans="1:3" x14ac:dyDescent="0.3">
      <c r="A20244" s="425">
        <v>61886</v>
      </c>
      <c r="B20244" s="12">
        <v>158</v>
      </c>
      <c r="C20244" s="436">
        <v>4.0000000000000009</v>
      </c>
    </row>
    <row r="20245" spans="1:3" x14ac:dyDescent="0.3">
      <c r="A20245" s="425">
        <v>61887</v>
      </c>
      <c r="B20245" s="12">
        <v>159</v>
      </c>
      <c r="C20245" s="436">
        <v>7.2000000000000028</v>
      </c>
    </row>
    <row r="20246" spans="1:3" x14ac:dyDescent="0.3">
      <c r="A20246" s="425">
        <v>61888</v>
      </c>
      <c r="B20246" s="12">
        <v>160</v>
      </c>
      <c r="C20246" s="436">
        <v>10.999999999999998</v>
      </c>
    </row>
    <row r="20247" spans="1:3" x14ac:dyDescent="0.3">
      <c r="A20247" s="425">
        <v>61889</v>
      </c>
      <c r="B20247" s="12">
        <v>161</v>
      </c>
      <c r="C20247" s="436">
        <v>0</v>
      </c>
    </row>
    <row r="20248" spans="1:3" x14ac:dyDescent="0.3">
      <c r="A20248" s="425">
        <v>61890</v>
      </c>
      <c r="B20248" s="12">
        <v>162</v>
      </c>
      <c r="C20248" s="436">
        <v>5.8000000000000016</v>
      </c>
    </row>
    <row r="20249" spans="1:3" x14ac:dyDescent="0.3">
      <c r="A20249" s="425">
        <v>61891</v>
      </c>
      <c r="B20249" s="12">
        <v>163</v>
      </c>
      <c r="C20249" s="436">
        <v>20.999999999999996</v>
      </c>
    </row>
    <row r="20250" spans="1:3" x14ac:dyDescent="0.3">
      <c r="A20250" s="425">
        <v>61892</v>
      </c>
      <c r="B20250" s="12">
        <v>164</v>
      </c>
      <c r="C20250" s="436">
        <v>1.4</v>
      </c>
    </row>
    <row r="20251" spans="1:3" x14ac:dyDescent="0.3">
      <c r="A20251" s="425">
        <v>61893</v>
      </c>
      <c r="B20251" s="12">
        <v>165</v>
      </c>
      <c r="C20251" s="436">
        <v>21.800000000000004</v>
      </c>
    </row>
    <row r="20252" spans="1:3" x14ac:dyDescent="0.3">
      <c r="A20252" s="425">
        <v>61894</v>
      </c>
      <c r="B20252" s="12">
        <v>166</v>
      </c>
      <c r="C20252" s="436">
        <v>3.8000000000000007</v>
      </c>
    </row>
    <row r="20253" spans="1:3" x14ac:dyDescent="0.3">
      <c r="A20253" s="425">
        <v>61895</v>
      </c>
      <c r="B20253" s="12">
        <v>167</v>
      </c>
      <c r="C20253" s="436">
        <v>0</v>
      </c>
    </row>
    <row r="20254" spans="1:3" x14ac:dyDescent="0.3">
      <c r="A20254" s="425">
        <v>61896</v>
      </c>
      <c r="B20254" s="12">
        <v>168</v>
      </c>
      <c r="C20254" s="436">
        <v>52.2</v>
      </c>
    </row>
    <row r="20255" spans="1:3" x14ac:dyDescent="0.3">
      <c r="A20255" s="425">
        <v>61897</v>
      </c>
      <c r="B20255" s="12">
        <v>169</v>
      </c>
      <c r="C20255" s="436">
        <v>2.1999999999999997</v>
      </c>
    </row>
    <row r="20256" spans="1:3" x14ac:dyDescent="0.3">
      <c r="A20256" s="425">
        <v>61898</v>
      </c>
      <c r="B20256" s="12">
        <v>170</v>
      </c>
      <c r="C20256" s="436">
        <v>11</v>
      </c>
    </row>
    <row r="20257" spans="1:3" x14ac:dyDescent="0.3">
      <c r="A20257" s="425">
        <v>61899</v>
      </c>
      <c r="B20257" s="12">
        <v>171</v>
      </c>
      <c r="C20257" s="436">
        <v>44.000000000000092</v>
      </c>
    </row>
    <row r="20258" spans="1:3" x14ac:dyDescent="0.3">
      <c r="A20258" s="425">
        <v>61900</v>
      </c>
      <c r="B20258" s="12">
        <v>172</v>
      </c>
      <c r="C20258" s="436">
        <v>1.8</v>
      </c>
    </row>
    <row r="20259" spans="1:3" x14ac:dyDescent="0.3">
      <c r="A20259" s="425">
        <v>61901</v>
      </c>
      <c r="B20259" s="12">
        <v>173</v>
      </c>
      <c r="C20259" s="436">
        <v>0.2</v>
      </c>
    </row>
    <row r="20260" spans="1:3" x14ac:dyDescent="0.3">
      <c r="A20260" s="425">
        <v>61902</v>
      </c>
      <c r="B20260" s="12">
        <v>174</v>
      </c>
      <c r="C20260" s="436">
        <v>42.400000000000034</v>
      </c>
    </row>
    <row r="20261" spans="1:3" x14ac:dyDescent="0.3">
      <c r="A20261" s="425">
        <v>61903</v>
      </c>
      <c r="B20261" s="12">
        <v>175</v>
      </c>
      <c r="C20261" s="436">
        <v>0.2</v>
      </c>
    </row>
    <row r="20262" spans="1:3" x14ac:dyDescent="0.3">
      <c r="A20262" s="425">
        <v>61904</v>
      </c>
      <c r="B20262" s="12">
        <v>176</v>
      </c>
      <c r="C20262" s="436">
        <v>0</v>
      </c>
    </row>
    <row r="20263" spans="1:3" x14ac:dyDescent="0.3">
      <c r="A20263" s="425">
        <v>61905</v>
      </c>
      <c r="B20263" s="12">
        <v>177</v>
      </c>
      <c r="C20263" s="436">
        <v>0</v>
      </c>
    </row>
    <row r="20264" spans="1:3" x14ac:dyDescent="0.3">
      <c r="A20264" s="425">
        <v>61906</v>
      </c>
      <c r="B20264" s="12">
        <v>178</v>
      </c>
      <c r="C20264" s="436">
        <v>0.2</v>
      </c>
    </row>
    <row r="20265" spans="1:3" x14ac:dyDescent="0.3">
      <c r="A20265" s="425">
        <v>61907</v>
      </c>
      <c r="B20265" s="12">
        <v>179</v>
      </c>
      <c r="C20265" s="436">
        <v>8.2000000000000028</v>
      </c>
    </row>
    <row r="20266" spans="1:3" x14ac:dyDescent="0.3">
      <c r="A20266" s="425">
        <v>61908</v>
      </c>
      <c r="B20266" s="12">
        <v>180</v>
      </c>
      <c r="C20266" s="436">
        <v>11.199999999999998</v>
      </c>
    </row>
    <row r="20267" spans="1:3" x14ac:dyDescent="0.3">
      <c r="A20267" s="425">
        <v>61909</v>
      </c>
      <c r="B20267" s="12">
        <v>181</v>
      </c>
      <c r="C20267" s="436">
        <v>0</v>
      </c>
    </row>
    <row r="20268" spans="1:3" x14ac:dyDescent="0.3">
      <c r="A20268" s="425">
        <v>61910</v>
      </c>
      <c r="B20268" s="12">
        <v>182</v>
      </c>
      <c r="C20268" s="436">
        <v>4.0000000000000009</v>
      </c>
    </row>
    <row r="20269" spans="1:3" x14ac:dyDescent="0.3">
      <c r="A20269" s="425">
        <v>61911</v>
      </c>
      <c r="B20269" s="12">
        <v>183</v>
      </c>
      <c r="C20269" s="436">
        <v>0.8</v>
      </c>
    </row>
    <row r="20270" spans="1:3" x14ac:dyDescent="0.3">
      <c r="A20270" s="425">
        <v>61912</v>
      </c>
      <c r="B20270" s="12">
        <v>184</v>
      </c>
      <c r="C20270" s="436">
        <v>0</v>
      </c>
    </row>
    <row r="20271" spans="1:3" x14ac:dyDescent="0.3">
      <c r="A20271" s="425">
        <v>61913</v>
      </c>
      <c r="B20271" s="12">
        <v>185</v>
      </c>
      <c r="C20271" s="436">
        <v>1.7999999999999998</v>
      </c>
    </row>
    <row r="20272" spans="1:3" x14ac:dyDescent="0.3">
      <c r="A20272" s="425">
        <v>61914</v>
      </c>
      <c r="B20272" s="12">
        <v>186</v>
      </c>
      <c r="C20272" s="436">
        <v>0.2</v>
      </c>
    </row>
    <row r="20273" spans="1:3" x14ac:dyDescent="0.3">
      <c r="A20273" s="425">
        <v>61915</v>
      </c>
      <c r="B20273" s="12">
        <v>187</v>
      </c>
      <c r="C20273" s="436">
        <v>0</v>
      </c>
    </row>
    <row r="20274" spans="1:3" x14ac:dyDescent="0.3">
      <c r="A20274" s="425">
        <v>61916</v>
      </c>
      <c r="B20274" s="12">
        <v>188</v>
      </c>
      <c r="C20274" s="436">
        <v>0</v>
      </c>
    </row>
    <row r="20275" spans="1:3" x14ac:dyDescent="0.3">
      <c r="A20275" s="425">
        <v>61917</v>
      </c>
      <c r="B20275" s="12">
        <v>189</v>
      </c>
      <c r="C20275" s="436">
        <v>2.4000000000000004</v>
      </c>
    </row>
    <row r="20276" spans="1:3" x14ac:dyDescent="0.3">
      <c r="A20276" s="425">
        <v>61918</v>
      </c>
      <c r="B20276" s="12">
        <v>190</v>
      </c>
      <c r="C20276" s="436">
        <v>0</v>
      </c>
    </row>
    <row r="20277" spans="1:3" x14ac:dyDescent="0.3">
      <c r="A20277" s="425">
        <v>61919</v>
      </c>
      <c r="B20277" s="12">
        <v>191</v>
      </c>
      <c r="C20277" s="436">
        <v>1</v>
      </c>
    </row>
    <row r="20278" spans="1:3" x14ac:dyDescent="0.3">
      <c r="A20278" s="425">
        <v>61920</v>
      </c>
      <c r="B20278" s="12">
        <v>192</v>
      </c>
      <c r="C20278" s="436">
        <v>0.2</v>
      </c>
    </row>
    <row r="20279" spans="1:3" x14ac:dyDescent="0.3">
      <c r="A20279" s="425">
        <v>61921</v>
      </c>
      <c r="B20279" s="12">
        <v>193</v>
      </c>
      <c r="C20279" s="436">
        <v>0</v>
      </c>
    </row>
    <row r="20280" spans="1:3" x14ac:dyDescent="0.3">
      <c r="A20280" s="425">
        <v>61922</v>
      </c>
      <c r="B20280" s="12">
        <v>194</v>
      </c>
      <c r="C20280" s="436">
        <v>1.2</v>
      </c>
    </row>
    <row r="20281" spans="1:3" x14ac:dyDescent="0.3">
      <c r="A20281" s="425">
        <v>61923</v>
      </c>
      <c r="B20281" s="12">
        <v>195</v>
      </c>
      <c r="C20281" s="436">
        <v>0</v>
      </c>
    </row>
    <row r="20282" spans="1:3" x14ac:dyDescent="0.3">
      <c r="A20282" s="425">
        <v>61924</v>
      </c>
      <c r="B20282" s="12">
        <v>196</v>
      </c>
      <c r="C20282" s="436">
        <v>0</v>
      </c>
    </row>
    <row r="20283" spans="1:3" x14ac:dyDescent="0.3">
      <c r="A20283" s="425">
        <v>61925</v>
      </c>
      <c r="B20283" s="12">
        <v>197</v>
      </c>
      <c r="C20283" s="436">
        <v>0.2</v>
      </c>
    </row>
    <row r="20284" spans="1:3" x14ac:dyDescent="0.3">
      <c r="A20284" s="425">
        <v>61926</v>
      </c>
      <c r="B20284" s="12">
        <v>198</v>
      </c>
      <c r="C20284" s="436">
        <v>1.4</v>
      </c>
    </row>
    <row r="20285" spans="1:3" x14ac:dyDescent="0.3">
      <c r="A20285" s="425">
        <v>61927</v>
      </c>
      <c r="B20285" s="12">
        <v>199</v>
      </c>
      <c r="C20285" s="436">
        <v>2</v>
      </c>
    </row>
    <row r="20286" spans="1:3" x14ac:dyDescent="0.3">
      <c r="A20286" s="425">
        <v>61928</v>
      </c>
      <c r="B20286" s="12">
        <v>200</v>
      </c>
      <c r="C20286" s="436">
        <v>0</v>
      </c>
    </row>
    <row r="20287" spans="1:3" x14ac:dyDescent="0.3">
      <c r="A20287" s="425">
        <v>61929</v>
      </c>
      <c r="B20287" s="12">
        <v>201</v>
      </c>
      <c r="C20287" s="436">
        <v>0.4</v>
      </c>
    </row>
    <row r="20288" spans="1:3" x14ac:dyDescent="0.3">
      <c r="A20288" s="425">
        <v>61930</v>
      </c>
      <c r="B20288" s="12">
        <v>202</v>
      </c>
      <c r="C20288" s="436">
        <v>0</v>
      </c>
    </row>
    <row r="20289" spans="1:3" x14ac:dyDescent="0.3">
      <c r="A20289" s="425">
        <v>61931</v>
      </c>
      <c r="B20289" s="12">
        <v>203</v>
      </c>
      <c r="C20289" s="436">
        <v>0</v>
      </c>
    </row>
    <row r="20290" spans="1:3" x14ac:dyDescent="0.3">
      <c r="A20290" s="425">
        <v>61932</v>
      </c>
      <c r="B20290" s="12">
        <v>204</v>
      </c>
      <c r="C20290" s="436">
        <v>16.2</v>
      </c>
    </row>
    <row r="20291" spans="1:3" x14ac:dyDescent="0.3">
      <c r="A20291" s="425">
        <v>61933</v>
      </c>
      <c r="B20291" s="12">
        <v>205</v>
      </c>
      <c r="C20291" s="436">
        <v>0</v>
      </c>
    </row>
    <row r="20292" spans="1:3" x14ac:dyDescent="0.3">
      <c r="A20292" s="425">
        <v>61934</v>
      </c>
      <c r="B20292" s="12">
        <v>206</v>
      </c>
      <c r="C20292" s="436">
        <v>0.2</v>
      </c>
    </row>
    <row r="20293" spans="1:3" x14ac:dyDescent="0.3">
      <c r="A20293" s="425">
        <v>61935</v>
      </c>
      <c r="B20293" s="12">
        <v>207</v>
      </c>
      <c r="C20293" s="436">
        <v>9.6</v>
      </c>
    </row>
    <row r="20294" spans="1:3" x14ac:dyDescent="0.3">
      <c r="A20294" s="425">
        <v>61936</v>
      </c>
      <c r="B20294" s="12">
        <v>208</v>
      </c>
      <c r="C20294" s="436">
        <v>9.8000000000000007</v>
      </c>
    </row>
    <row r="20295" spans="1:3" x14ac:dyDescent="0.3">
      <c r="A20295" s="425">
        <v>61937</v>
      </c>
      <c r="B20295" s="12">
        <v>209</v>
      </c>
      <c r="C20295" s="436">
        <v>0.2</v>
      </c>
    </row>
    <row r="20296" spans="1:3" x14ac:dyDescent="0.3">
      <c r="A20296" s="425">
        <v>61938</v>
      </c>
      <c r="B20296" s="12">
        <v>210</v>
      </c>
      <c r="C20296" s="436">
        <v>67.400000000000006</v>
      </c>
    </row>
    <row r="20297" spans="1:3" x14ac:dyDescent="0.3">
      <c r="A20297" s="425">
        <v>61939</v>
      </c>
      <c r="B20297" s="12">
        <v>211</v>
      </c>
      <c r="C20297" s="436">
        <v>24.399999999999977</v>
      </c>
    </row>
    <row r="20298" spans="1:3" x14ac:dyDescent="0.3">
      <c r="A20298" s="425">
        <v>61940</v>
      </c>
      <c r="B20298" s="12">
        <v>212</v>
      </c>
      <c r="C20298" s="436">
        <v>0</v>
      </c>
    </row>
    <row r="20299" spans="1:3" x14ac:dyDescent="0.3">
      <c r="A20299" s="425">
        <v>61941</v>
      </c>
      <c r="B20299" s="12">
        <v>213</v>
      </c>
      <c r="C20299" s="436">
        <v>0</v>
      </c>
    </row>
    <row r="20300" spans="1:3" x14ac:dyDescent="0.3">
      <c r="A20300" s="425">
        <v>61942</v>
      </c>
      <c r="B20300" s="12">
        <v>214</v>
      </c>
      <c r="C20300" s="436">
        <v>0</v>
      </c>
    </row>
    <row r="20301" spans="1:3" x14ac:dyDescent="0.3">
      <c r="A20301" s="425">
        <v>61943</v>
      </c>
      <c r="B20301" s="12">
        <v>215</v>
      </c>
      <c r="C20301" s="436">
        <v>0</v>
      </c>
    </row>
    <row r="20302" spans="1:3" x14ac:dyDescent="0.3">
      <c r="A20302" s="425">
        <v>61944</v>
      </c>
      <c r="B20302" s="12">
        <v>216</v>
      </c>
      <c r="C20302" s="436">
        <v>2.1999999999999997</v>
      </c>
    </row>
    <row r="20303" spans="1:3" x14ac:dyDescent="0.3">
      <c r="A20303" s="425">
        <v>61945</v>
      </c>
      <c r="B20303" s="12">
        <v>217</v>
      </c>
      <c r="C20303" s="436">
        <v>0</v>
      </c>
    </row>
    <row r="20304" spans="1:3" x14ac:dyDescent="0.3">
      <c r="A20304" s="425">
        <v>61946</v>
      </c>
      <c r="B20304" s="12">
        <v>218</v>
      </c>
      <c r="C20304" s="436">
        <v>0</v>
      </c>
    </row>
    <row r="20305" spans="1:3" x14ac:dyDescent="0.3">
      <c r="A20305" s="425">
        <v>61947</v>
      </c>
      <c r="B20305" s="12">
        <v>219</v>
      </c>
      <c r="C20305" s="436">
        <v>0</v>
      </c>
    </row>
    <row r="20306" spans="1:3" x14ac:dyDescent="0.3">
      <c r="A20306" s="425">
        <v>61948</v>
      </c>
      <c r="B20306" s="12">
        <v>220</v>
      </c>
      <c r="C20306" s="436">
        <v>54.200000000000017</v>
      </c>
    </row>
    <row r="20307" spans="1:3" x14ac:dyDescent="0.3">
      <c r="A20307" s="425">
        <v>61949</v>
      </c>
      <c r="B20307" s="12">
        <v>221</v>
      </c>
      <c r="C20307" s="436">
        <v>2.4</v>
      </c>
    </row>
    <row r="20308" spans="1:3" x14ac:dyDescent="0.3">
      <c r="A20308" s="425">
        <v>61950</v>
      </c>
      <c r="B20308" s="12">
        <v>222</v>
      </c>
      <c r="C20308" s="436">
        <v>0</v>
      </c>
    </row>
    <row r="20309" spans="1:3" x14ac:dyDescent="0.3">
      <c r="A20309" s="425">
        <v>61951</v>
      </c>
      <c r="B20309" s="12">
        <v>223</v>
      </c>
      <c r="C20309" s="436">
        <v>0</v>
      </c>
    </row>
    <row r="20310" spans="1:3" x14ac:dyDescent="0.3">
      <c r="A20310" s="425">
        <v>61952</v>
      </c>
      <c r="B20310" s="12">
        <v>224</v>
      </c>
      <c r="C20310" s="436">
        <v>0.2</v>
      </c>
    </row>
    <row r="20311" spans="1:3" x14ac:dyDescent="0.3">
      <c r="A20311" s="425">
        <v>61953</v>
      </c>
      <c r="B20311" s="12">
        <v>225</v>
      </c>
      <c r="C20311" s="436">
        <v>29.999999999999993</v>
      </c>
    </row>
    <row r="20312" spans="1:3" x14ac:dyDescent="0.3">
      <c r="A20312" s="425">
        <v>61954</v>
      </c>
      <c r="B20312" s="12">
        <v>226</v>
      </c>
      <c r="C20312" s="436">
        <v>8.3999999999999986</v>
      </c>
    </row>
    <row r="20313" spans="1:3" x14ac:dyDescent="0.3">
      <c r="A20313" s="425">
        <v>61955</v>
      </c>
      <c r="B20313" s="12">
        <v>227</v>
      </c>
      <c r="C20313" s="436">
        <v>0.4</v>
      </c>
    </row>
    <row r="20314" spans="1:3" x14ac:dyDescent="0.3">
      <c r="A20314" s="425">
        <v>61956</v>
      </c>
      <c r="B20314" s="12">
        <v>228</v>
      </c>
      <c r="C20314" s="436">
        <v>0</v>
      </c>
    </row>
    <row r="20315" spans="1:3" x14ac:dyDescent="0.3">
      <c r="A20315" s="425">
        <v>61957</v>
      </c>
      <c r="B20315" s="12">
        <v>229</v>
      </c>
      <c r="C20315" s="436">
        <v>0</v>
      </c>
    </row>
    <row r="20316" spans="1:3" x14ac:dyDescent="0.3">
      <c r="A20316" s="425">
        <v>61958</v>
      </c>
      <c r="B20316" s="12">
        <v>230</v>
      </c>
      <c r="C20316" s="436">
        <v>3.4000000000000004</v>
      </c>
    </row>
    <row r="20317" spans="1:3" x14ac:dyDescent="0.3">
      <c r="A20317" s="425">
        <v>61959</v>
      </c>
      <c r="B20317" s="12">
        <v>231</v>
      </c>
      <c r="C20317" s="436">
        <v>25.599999999999998</v>
      </c>
    </row>
    <row r="20318" spans="1:3" x14ac:dyDescent="0.3">
      <c r="A20318" s="425">
        <v>61960</v>
      </c>
      <c r="B20318" s="12">
        <v>232</v>
      </c>
      <c r="C20318" s="436">
        <v>6.8000000000000007</v>
      </c>
    </row>
    <row r="20319" spans="1:3" x14ac:dyDescent="0.3">
      <c r="A20319" s="425">
        <v>61961</v>
      </c>
      <c r="B20319" s="12">
        <v>233</v>
      </c>
      <c r="C20319" s="436">
        <v>0</v>
      </c>
    </row>
    <row r="20320" spans="1:3" x14ac:dyDescent="0.3">
      <c r="A20320" s="425">
        <v>61962</v>
      </c>
      <c r="B20320" s="12">
        <v>234</v>
      </c>
      <c r="C20320" s="436">
        <v>1</v>
      </c>
    </row>
    <row r="20321" spans="1:3" x14ac:dyDescent="0.3">
      <c r="A20321" s="425">
        <v>61963</v>
      </c>
      <c r="B20321" s="12">
        <v>235</v>
      </c>
      <c r="C20321" s="436">
        <v>0.2</v>
      </c>
    </row>
    <row r="20322" spans="1:3" x14ac:dyDescent="0.3">
      <c r="A20322" s="425">
        <v>61964</v>
      </c>
      <c r="B20322" s="12">
        <v>236</v>
      </c>
      <c r="C20322" s="436">
        <v>0</v>
      </c>
    </row>
    <row r="20323" spans="1:3" x14ac:dyDescent="0.3">
      <c r="A20323" s="425">
        <v>61965</v>
      </c>
      <c r="B20323" s="12">
        <v>237</v>
      </c>
      <c r="C20323" s="436">
        <v>0</v>
      </c>
    </row>
    <row r="20324" spans="1:3" x14ac:dyDescent="0.3">
      <c r="A20324" s="425">
        <v>61966</v>
      </c>
      <c r="B20324" s="12">
        <v>238</v>
      </c>
      <c r="C20324" s="436">
        <v>0</v>
      </c>
    </row>
    <row r="20325" spans="1:3" x14ac:dyDescent="0.3">
      <c r="A20325" s="425">
        <v>61967</v>
      </c>
      <c r="B20325" s="12">
        <v>239</v>
      </c>
      <c r="C20325" s="436">
        <v>0.2</v>
      </c>
    </row>
    <row r="20326" spans="1:3" x14ac:dyDescent="0.3">
      <c r="A20326" s="425">
        <v>61968</v>
      </c>
      <c r="B20326" s="12">
        <v>240</v>
      </c>
      <c r="C20326" s="436">
        <v>0.2</v>
      </c>
    </row>
    <row r="20327" spans="1:3" x14ac:dyDescent="0.3">
      <c r="A20327" s="425">
        <v>61969</v>
      </c>
      <c r="B20327" s="12">
        <v>241</v>
      </c>
      <c r="C20327" s="436">
        <v>0</v>
      </c>
    </row>
    <row r="20328" spans="1:3" x14ac:dyDescent="0.3">
      <c r="A20328" s="425">
        <v>61970</v>
      </c>
      <c r="B20328" s="12">
        <v>242</v>
      </c>
      <c r="C20328" s="436">
        <v>0</v>
      </c>
    </row>
    <row r="20329" spans="1:3" x14ac:dyDescent="0.3">
      <c r="A20329" s="425">
        <v>61971</v>
      </c>
      <c r="B20329" s="12">
        <v>243</v>
      </c>
      <c r="C20329" s="436">
        <v>0</v>
      </c>
    </row>
    <row r="20330" spans="1:3" x14ac:dyDescent="0.3">
      <c r="A20330" s="425">
        <v>61972</v>
      </c>
      <c r="B20330" s="12">
        <v>244</v>
      </c>
      <c r="C20330" s="436">
        <v>0</v>
      </c>
    </row>
    <row r="20331" spans="1:3" x14ac:dyDescent="0.3">
      <c r="A20331" s="425">
        <v>61973</v>
      </c>
      <c r="B20331" s="12">
        <v>245</v>
      </c>
      <c r="C20331" s="436">
        <v>20.799999999999997</v>
      </c>
    </row>
    <row r="20332" spans="1:3" x14ac:dyDescent="0.3">
      <c r="A20332" s="425">
        <v>61974</v>
      </c>
      <c r="B20332" s="12">
        <v>246</v>
      </c>
      <c r="C20332" s="436">
        <v>0</v>
      </c>
    </row>
    <row r="20333" spans="1:3" x14ac:dyDescent="0.3">
      <c r="A20333" s="425">
        <v>61975</v>
      </c>
      <c r="B20333" s="12">
        <v>247</v>
      </c>
      <c r="C20333" s="436">
        <v>0</v>
      </c>
    </row>
    <row r="20334" spans="1:3" x14ac:dyDescent="0.3">
      <c r="A20334" s="425">
        <v>61976</v>
      </c>
      <c r="B20334" s="12">
        <v>248</v>
      </c>
      <c r="C20334" s="436">
        <v>0</v>
      </c>
    </row>
    <row r="20335" spans="1:3" x14ac:dyDescent="0.3">
      <c r="A20335" s="425">
        <v>61977</v>
      </c>
      <c r="B20335" s="12">
        <v>249</v>
      </c>
      <c r="C20335" s="436">
        <v>0</v>
      </c>
    </row>
    <row r="20336" spans="1:3" x14ac:dyDescent="0.3">
      <c r="A20336" s="425">
        <v>61978</v>
      </c>
      <c r="B20336" s="12">
        <v>250</v>
      </c>
      <c r="C20336" s="436">
        <v>7.4</v>
      </c>
    </row>
    <row r="20337" spans="1:3" x14ac:dyDescent="0.3">
      <c r="A20337" s="425">
        <v>61979</v>
      </c>
      <c r="B20337" s="12">
        <v>251</v>
      </c>
      <c r="C20337" s="436">
        <v>12.999999999999998</v>
      </c>
    </row>
    <row r="20338" spans="1:3" x14ac:dyDescent="0.3">
      <c r="A20338" s="425">
        <v>61980</v>
      </c>
      <c r="B20338" s="12">
        <v>252</v>
      </c>
      <c r="C20338" s="436">
        <v>0</v>
      </c>
    </row>
    <row r="20339" spans="1:3" x14ac:dyDescent="0.3">
      <c r="A20339" s="425">
        <v>61981</v>
      </c>
      <c r="B20339" s="12">
        <v>253</v>
      </c>
      <c r="C20339" s="436">
        <v>0</v>
      </c>
    </row>
    <row r="20340" spans="1:3" x14ac:dyDescent="0.3">
      <c r="A20340" s="425">
        <v>61982</v>
      </c>
      <c r="B20340" s="12">
        <v>254</v>
      </c>
      <c r="C20340" s="436">
        <v>0</v>
      </c>
    </row>
    <row r="20341" spans="1:3" x14ac:dyDescent="0.3">
      <c r="A20341" s="425">
        <v>61983</v>
      </c>
      <c r="B20341" s="12">
        <v>255</v>
      </c>
      <c r="C20341" s="436">
        <v>9.6</v>
      </c>
    </row>
    <row r="20342" spans="1:3" x14ac:dyDescent="0.3">
      <c r="A20342" s="425">
        <v>61984</v>
      </c>
      <c r="B20342" s="12">
        <v>256</v>
      </c>
      <c r="C20342" s="436">
        <v>2.6000000000000005</v>
      </c>
    </row>
    <row r="20343" spans="1:3" x14ac:dyDescent="0.3">
      <c r="A20343" s="425">
        <v>61985</v>
      </c>
      <c r="B20343" s="12">
        <v>257</v>
      </c>
      <c r="C20343" s="436">
        <v>0</v>
      </c>
    </row>
    <row r="20344" spans="1:3" x14ac:dyDescent="0.3">
      <c r="A20344" s="425">
        <v>61986</v>
      </c>
      <c r="B20344" s="12">
        <v>258</v>
      </c>
      <c r="C20344" s="436">
        <v>0</v>
      </c>
    </row>
    <row r="20345" spans="1:3" x14ac:dyDescent="0.3">
      <c r="A20345" s="425">
        <v>61987</v>
      </c>
      <c r="B20345" s="12">
        <v>259</v>
      </c>
      <c r="C20345" s="436">
        <v>0</v>
      </c>
    </row>
    <row r="20346" spans="1:3" x14ac:dyDescent="0.3">
      <c r="A20346" s="425">
        <v>61988</v>
      </c>
      <c r="B20346" s="12">
        <v>260</v>
      </c>
      <c r="C20346" s="436">
        <v>0</v>
      </c>
    </row>
    <row r="20347" spans="1:3" x14ac:dyDescent="0.3">
      <c r="A20347" s="425">
        <v>61989</v>
      </c>
      <c r="B20347" s="12">
        <v>261</v>
      </c>
      <c r="C20347" s="436">
        <v>0</v>
      </c>
    </row>
    <row r="20348" spans="1:3" x14ac:dyDescent="0.3">
      <c r="A20348" s="425">
        <v>61990</v>
      </c>
      <c r="B20348" s="12">
        <v>262</v>
      </c>
      <c r="C20348" s="436">
        <v>0</v>
      </c>
    </row>
    <row r="20349" spans="1:3" x14ac:dyDescent="0.3">
      <c r="A20349" s="425">
        <v>61991</v>
      </c>
      <c r="B20349" s="12">
        <v>263</v>
      </c>
      <c r="C20349" s="436">
        <v>0</v>
      </c>
    </row>
    <row r="20350" spans="1:3" x14ac:dyDescent="0.3">
      <c r="A20350" s="425">
        <v>61992</v>
      </c>
      <c r="B20350" s="12">
        <v>264</v>
      </c>
      <c r="C20350" s="436">
        <v>0</v>
      </c>
    </row>
    <row r="20351" spans="1:3" x14ac:dyDescent="0.3">
      <c r="A20351" s="425">
        <v>61993</v>
      </c>
      <c r="B20351" s="12">
        <v>265</v>
      </c>
      <c r="C20351" s="436">
        <v>0</v>
      </c>
    </row>
    <row r="20352" spans="1:3" x14ac:dyDescent="0.3">
      <c r="A20352" s="425">
        <v>61994</v>
      </c>
      <c r="B20352" s="12">
        <v>266</v>
      </c>
      <c r="C20352" s="436">
        <v>0</v>
      </c>
    </row>
    <row r="20353" spans="1:3" x14ac:dyDescent="0.3">
      <c r="A20353" s="425">
        <v>61995</v>
      </c>
      <c r="B20353" s="12">
        <v>267</v>
      </c>
      <c r="C20353" s="436">
        <v>0</v>
      </c>
    </row>
    <row r="20354" spans="1:3" x14ac:dyDescent="0.3">
      <c r="A20354" s="425">
        <v>61996</v>
      </c>
      <c r="B20354" s="12">
        <v>268</v>
      </c>
      <c r="C20354" s="436">
        <v>1.5999999999999999</v>
      </c>
    </row>
    <row r="20355" spans="1:3" x14ac:dyDescent="0.3">
      <c r="A20355" s="425">
        <v>61997</v>
      </c>
      <c r="B20355" s="12">
        <v>269</v>
      </c>
      <c r="C20355" s="436">
        <v>9.8000000000000007</v>
      </c>
    </row>
    <row r="20356" spans="1:3" x14ac:dyDescent="0.3">
      <c r="A20356" s="425">
        <v>61998</v>
      </c>
      <c r="B20356" s="12">
        <v>270</v>
      </c>
      <c r="C20356" s="436">
        <v>1.5999999999999999</v>
      </c>
    </row>
    <row r="20357" spans="1:3" x14ac:dyDescent="0.3">
      <c r="A20357" s="425">
        <v>61999</v>
      </c>
      <c r="B20357" s="12">
        <v>271</v>
      </c>
      <c r="C20357" s="436">
        <v>42</v>
      </c>
    </row>
    <row r="20358" spans="1:3" x14ac:dyDescent="0.3">
      <c r="A20358" s="425">
        <v>62000</v>
      </c>
      <c r="B20358" s="12">
        <v>272</v>
      </c>
      <c r="C20358" s="436">
        <v>19</v>
      </c>
    </row>
    <row r="20359" spans="1:3" x14ac:dyDescent="0.3">
      <c r="A20359" s="425">
        <v>62001</v>
      </c>
      <c r="B20359" s="12">
        <v>273</v>
      </c>
      <c r="C20359" s="436">
        <v>0.60000000000000009</v>
      </c>
    </row>
    <row r="20360" spans="1:3" x14ac:dyDescent="0.3">
      <c r="A20360" s="425">
        <v>62002</v>
      </c>
      <c r="B20360" s="12">
        <v>274</v>
      </c>
      <c r="C20360" s="436">
        <v>0</v>
      </c>
    </row>
    <row r="20361" spans="1:3" x14ac:dyDescent="0.3">
      <c r="A20361" s="425">
        <v>62003</v>
      </c>
      <c r="B20361" s="12">
        <v>275</v>
      </c>
      <c r="C20361" s="436">
        <v>4.8000000000000007</v>
      </c>
    </row>
    <row r="20362" spans="1:3" x14ac:dyDescent="0.3">
      <c r="A20362" s="425">
        <v>62004</v>
      </c>
      <c r="B20362" s="12">
        <v>276</v>
      </c>
      <c r="C20362" s="436">
        <v>13</v>
      </c>
    </row>
    <row r="20363" spans="1:3" x14ac:dyDescent="0.3">
      <c r="A20363" s="425">
        <v>62005</v>
      </c>
      <c r="B20363" s="12">
        <v>277</v>
      </c>
      <c r="C20363" s="436">
        <v>0.2</v>
      </c>
    </row>
    <row r="20364" spans="1:3" x14ac:dyDescent="0.3">
      <c r="A20364" s="425">
        <v>62006</v>
      </c>
      <c r="B20364" s="12">
        <v>278</v>
      </c>
      <c r="C20364" s="436">
        <v>12.599999999999998</v>
      </c>
    </row>
    <row r="20365" spans="1:3" x14ac:dyDescent="0.3">
      <c r="A20365" s="425">
        <v>62007</v>
      </c>
      <c r="B20365" s="12">
        <v>279</v>
      </c>
      <c r="C20365" s="436">
        <v>7.0000000000000009</v>
      </c>
    </row>
    <row r="20366" spans="1:3" x14ac:dyDescent="0.3">
      <c r="A20366" s="425">
        <v>62008</v>
      </c>
      <c r="B20366" s="12">
        <v>280</v>
      </c>
      <c r="C20366" s="436">
        <v>1</v>
      </c>
    </row>
    <row r="20367" spans="1:3" x14ac:dyDescent="0.3">
      <c r="A20367" s="425">
        <v>62009</v>
      </c>
      <c r="B20367" s="12">
        <v>281</v>
      </c>
      <c r="C20367" s="436">
        <v>19.8</v>
      </c>
    </row>
    <row r="20368" spans="1:3" x14ac:dyDescent="0.3">
      <c r="A20368" s="425">
        <v>62010</v>
      </c>
      <c r="B20368" s="12">
        <v>282</v>
      </c>
      <c r="C20368" s="436">
        <v>44.6</v>
      </c>
    </row>
    <row r="20369" spans="1:3" x14ac:dyDescent="0.3">
      <c r="A20369" s="425">
        <v>62011</v>
      </c>
      <c r="B20369" s="12">
        <v>283</v>
      </c>
      <c r="C20369" s="436">
        <v>0</v>
      </c>
    </row>
    <row r="20370" spans="1:3" x14ac:dyDescent="0.3">
      <c r="A20370" s="425">
        <v>62012</v>
      </c>
      <c r="B20370" s="12">
        <v>284</v>
      </c>
      <c r="C20370" s="436">
        <v>0</v>
      </c>
    </row>
    <row r="20371" spans="1:3" x14ac:dyDescent="0.3">
      <c r="A20371" s="425">
        <v>62013</v>
      </c>
      <c r="B20371" s="12">
        <v>285</v>
      </c>
      <c r="C20371" s="436">
        <v>0</v>
      </c>
    </row>
    <row r="20372" spans="1:3" x14ac:dyDescent="0.3">
      <c r="A20372" s="425">
        <v>62014</v>
      </c>
      <c r="B20372" s="12">
        <v>286</v>
      </c>
      <c r="C20372" s="436">
        <v>24.400000000000002</v>
      </c>
    </row>
    <row r="20373" spans="1:3" x14ac:dyDescent="0.3">
      <c r="A20373" s="425">
        <v>62015</v>
      </c>
      <c r="B20373" s="12">
        <v>287</v>
      </c>
      <c r="C20373" s="436">
        <v>0</v>
      </c>
    </row>
    <row r="20374" spans="1:3" x14ac:dyDescent="0.3">
      <c r="A20374" s="425">
        <v>62016</v>
      </c>
      <c r="B20374" s="12">
        <v>288</v>
      </c>
      <c r="C20374" s="436">
        <v>18.8</v>
      </c>
    </row>
    <row r="20375" spans="1:3" x14ac:dyDescent="0.3">
      <c r="A20375" s="425">
        <v>62017</v>
      </c>
      <c r="B20375" s="12">
        <v>289</v>
      </c>
      <c r="C20375" s="436">
        <v>0</v>
      </c>
    </row>
    <row r="20376" spans="1:3" x14ac:dyDescent="0.3">
      <c r="A20376" s="425">
        <v>62018</v>
      </c>
      <c r="B20376" s="12">
        <v>290</v>
      </c>
      <c r="C20376" s="436">
        <v>3</v>
      </c>
    </row>
    <row r="20377" spans="1:3" x14ac:dyDescent="0.3">
      <c r="A20377" s="425">
        <v>62019</v>
      </c>
      <c r="B20377" s="12">
        <v>291</v>
      </c>
      <c r="C20377" s="436">
        <v>0</v>
      </c>
    </row>
    <row r="20378" spans="1:3" x14ac:dyDescent="0.3">
      <c r="A20378" s="425">
        <v>62020</v>
      </c>
      <c r="B20378" s="12">
        <v>292</v>
      </c>
      <c r="C20378" s="436">
        <v>0</v>
      </c>
    </row>
    <row r="20379" spans="1:3" x14ac:dyDescent="0.3">
      <c r="A20379" s="425">
        <v>62021</v>
      </c>
      <c r="B20379" s="12">
        <v>293</v>
      </c>
      <c r="C20379" s="436">
        <v>2.8</v>
      </c>
    </row>
    <row r="20380" spans="1:3" x14ac:dyDescent="0.3">
      <c r="A20380" s="425">
        <v>62022</v>
      </c>
      <c r="B20380" s="12">
        <v>294</v>
      </c>
      <c r="C20380" s="436">
        <v>0</v>
      </c>
    </row>
    <row r="20381" spans="1:3" x14ac:dyDescent="0.3">
      <c r="A20381" s="425">
        <v>62023</v>
      </c>
      <c r="B20381" s="12">
        <v>295</v>
      </c>
      <c r="C20381" s="436">
        <v>0</v>
      </c>
    </row>
    <row r="20382" spans="1:3" x14ac:dyDescent="0.3">
      <c r="A20382" s="425">
        <v>62024</v>
      </c>
      <c r="B20382" s="12">
        <v>296</v>
      </c>
      <c r="C20382" s="436">
        <v>0</v>
      </c>
    </row>
    <row r="20383" spans="1:3" x14ac:dyDescent="0.3">
      <c r="A20383" s="425">
        <v>62025</v>
      </c>
      <c r="B20383" s="12">
        <v>297</v>
      </c>
      <c r="C20383" s="436">
        <v>0</v>
      </c>
    </row>
    <row r="20384" spans="1:3" x14ac:dyDescent="0.3">
      <c r="A20384" s="425">
        <v>62026</v>
      </c>
      <c r="B20384" s="12">
        <v>298</v>
      </c>
      <c r="C20384" s="436">
        <v>0</v>
      </c>
    </row>
    <row r="20385" spans="1:3" x14ac:dyDescent="0.3">
      <c r="A20385" s="425">
        <v>62027</v>
      </c>
      <c r="B20385" s="12">
        <v>299</v>
      </c>
      <c r="C20385" s="436">
        <v>0.2</v>
      </c>
    </row>
    <row r="20386" spans="1:3" x14ac:dyDescent="0.3">
      <c r="A20386" s="425">
        <v>62028</v>
      </c>
      <c r="B20386" s="12">
        <v>300</v>
      </c>
      <c r="C20386" s="436">
        <v>1.2</v>
      </c>
    </row>
    <row r="20387" spans="1:3" x14ac:dyDescent="0.3">
      <c r="A20387" s="425">
        <v>62029</v>
      </c>
      <c r="B20387" s="12">
        <v>301</v>
      </c>
      <c r="C20387" s="436">
        <v>0</v>
      </c>
    </row>
    <row r="20388" spans="1:3" x14ac:dyDescent="0.3">
      <c r="A20388" s="425">
        <v>62030</v>
      </c>
      <c r="B20388" s="12">
        <v>302</v>
      </c>
      <c r="C20388" s="436">
        <v>0</v>
      </c>
    </row>
    <row r="20389" spans="1:3" x14ac:dyDescent="0.3">
      <c r="A20389" s="425">
        <v>62031</v>
      </c>
      <c r="B20389" s="12">
        <v>303</v>
      </c>
      <c r="C20389" s="436">
        <v>0</v>
      </c>
    </row>
    <row r="20390" spans="1:3" x14ac:dyDescent="0.3">
      <c r="A20390" s="425">
        <v>62032</v>
      </c>
      <c r="B20390" s="12">
        <v>304</v>
      </c>
      <c r="C20390" s="436">
        <v>4.6000000000000005</v>
      </c>
    </row>
    <row r="20391" spans="1:3" x14ac:dyDescent="0.3">
      <c r="A20391" s="425">
        <v>62033</v>
      </c>
      <c r="B20391" s="12">
        <v>305</v>
      </c>
      <c r="C20391" s="436">
        <v>1.2</v>
      </c>
    </row>
    <row r="20392" spans="1:3" x14ac:dyDescent="0.3">
      <c r="A20392" s="425">
        <v>62034</v>
      </c>
      <c r="B20392" s="12">
        <v>306</v>
      </c>
      <c r="C20392" s="436">
        <v>0</v>
      </c>
    </row>
    <row r="20393" spans="1:3" x14ac:dyDescent="0.3">
      <c r="A20393" s="425">
        <v>62035</v>
      </c>
      <c r="B20393" s="12">
        <v>307</v>
      </c>
      <c r="C20393" s="436">
        <v>2</v>
      </c>
    </row>
    <row r="20394" spans="1:3" x14ac:dyDescent="0.3">
      <c r="A20394" s="425">
        <v>62036</v>
      </c>
      <c r="B20394" s="12">
        <v>308</v>
      </c>
      <c r="C20394" s="436">
        <v>0</v>
      </c>
    </row>
    <row r="20395" spans="1:3" x14ac:dyDescent="0.3">
      <c r="A20395" s="425">
        <v>62037</v>
      </c>
      <c r="B20395" s="12">
        <v>309</v>
      </c>
      <c r="C20395" s="436">
        <v>0</v>
      </c>
    </row>
    <row r="20396" spans="1:3" x14ac:dyDescent="0.3">
      <c r="A20396" s="425">
        <v>62038</v>
      </c>
      <c r="B20396" s="12">
        <v>310</v>
      </c>
      <c r="C20396" s="436">
        <v>0.2</v>
      </c>
    </row>
    <row r="20397" spans="1:3" x14ac:dyDescent="0.3">
      <c r="A20397" s="425">
        <v>62039</v>
      </c>
      <c r="B20397" s="12">
        <v>311</v>
      </c>
      <c r="C20397" s="436">
        <v>3.2000000000000006</v>
      </c>
    </row>
    <row r="20398" spans="1:3" x14ac:dyDescent="0.3">
      <c r="A20398" s="425">
        <v>62040</v>
      </c>
      <c r="B20398" s="12">
        <v>312</v>
      </c>
      <c r="C20398" s="436">
        <v>0</v>
      </c>
    </row>
    <row r="20399" spans="1:3" x14ac:dyDescent="0.3">
      <c r="A20399" s="425">
        <v>62041</v>
      </c>
      <c r="B20399" s="12">
        <v>313</v>
      </c>
      <c r="C20399" s="436">
        <v>11.799999999999997</v>
      </c>
    </row>
    <row r="20400" spans="1:3" x14ac:dyDescent="0.3">
      <c r="A20400" s="425">
        <v>62042</v>
      </c>
      <c r="B20400" s="12">
        <v>314</v>
      </c>
      <c r="C20400" s="436">
        <v>9.9999999999999982</v>
      </c>
    </row>
    <row r="20401" spans="1:3" x14ac:dyDescent="0.3">
      <c r="A20401" s="425">
        <v>62043</v>
      </c>
      <c r="B20401" s="12">
        <v>315</v>
      </c>
      <c r="C20401" s="436">
        <v>0.4</v>
      </c>
    </row>
    <row r="20402" spans="1:3" x14ac:dyDescent="0.3">
      <c r="A20402" s="425">
        <v>62044</v>
      </c>
      <c r="B20402" s="12">
        <v>316</v>
      </c>
      <c r="C20402" s="436">
        <v>0.2</v>
      </c>
    </row>
    <row r="20403" spans="1:3" x14ac:dyDescent="0.3">
      <c r="A20403" s="425">
        <v>62045</v>
      </c>
      <c r="B20403" s="12">
        <v>317</v>
      </c>
      <c r="C20403" s="436">
        <v>0</v>
      </c>
    </row>
    <row r="20404" spans="1:3" x14ac:dyDescent="0.3">
      <c r="A20404" s="425">
        <v>62046</v>
      </c>
      <c r="B20404" s="12">
        <v>318</v>
      </c>
      <c r="C20404" s="436">
        <v>0</v>
      </c>
    </row>
    <row r="20405" spans="1:3" x14ac:dyDescent="0.3">
      <c r="A20405" s="425">
        <v>62047</v>
      </c>
      <c r="B20405" s="12">
        <v>319</v>
      </c>
      <c r="C20405" s="436">
        <v>0</v>
      </c>
    </row>
    <row r="20406" spans="1:3" x14ac:dyDescent="0.3">
      <c r="A20406" s="425">
        <v>62048</v>
      </c>
      <c r="B20406" s="12">
        <v>320</v>
      </c>
      <c r="C20406" s="436">
        <v>0</v>
      </c>
    </row>
    <row r="20407" spans="1:3" x14ac:dyDescent="0.3">
      <c r="A20407" s="425">
        <v>62049</v>
      </c>
      <c r="B20407" s="12">
        <v>321</v>
      </c>
      <c r="C20407" s="436">
        <v>0</v>
      </c>
    </row>
    <row r="20408" spans="1:3" x14ac:dyDescent="0.3">
      <c r="A20408" s="425">
        <v>62050</v>
      </c>
      <c r="B20408" s="12">
        <v>322</v>
      </c>
      <c r="C20408" s="436">
        <v>0</v>
      </c>
    </row>
    <row r="20409" spans="1:3" x14ac:dyDescent="0.3">
      <c r="A20409" s="425">
        <v>62051</v>
      </c>
      <c r="B20409" s="12">
        <v>323</v>
      </c>
      <c r="C20409" s="436">
        <v>2</v>
      </c>
    </row>
    <row r="20410" spans="1:3" x14ac:dyDescent="0.3">
      <c r="A20410" s="425">
        <v>62052</v>
      </c>
      <c r="B20410" s="12">
        <v>324</v>
      </c>
      <c r="C20410" s="436">
        <v>0</v>
      </c>
    </row>
    <row r="20411" spans="1:3" x14ac:dyDescent="0.3">
      <c r="A20411" s="425">
        <v>62053</v>
      </c>
      <c r="B20411" s="12">
        <v>325</v>
      </c>
      <c r="C20411" s="436">
        <v>0</v>
      </c>
    </row>
    <row r="20412" spans="1:3" x14ac:dyDescent="0.3">
      <c r="A20412" s="425">
        <v>62054</v>
      </c>
      <c r="B20412" s="12">
        <v>326</v>
      </c>
      <c r="C20412" s="436">
        <v>0</v>
      </c>
    </row>
    <row r="20413" spans="1:3" x14ac:dyDescent="0.3">
      <c r="A20413" s="425">
        <v>62055</v>
      </c>
      <c r="B20413" s="12">
        <v>327</v>
      </c>
      <c r="C20413" s="436">
        <v>0</v>
      </c>
    </row>
    <row r="20414" spans="1:3" x14ac:dyDescent="0.3">
      <c r="A20414" s="425">
        <v>62056</v>
      </c>
      <c r="B20414" s="12">
        <v>328</v>
      </c>
      <c r="C20414" s="436">
        <v>0</v>
      </c>
    </row>
    <row r="20415" spans="1:3" x14ac:dyDescent="0.3">
      <c r="A20415" s="425">
        <v>62057</v>
      </c>
      <c r="B20415" s="12">
        <v>329</v>
      </c>
      <c r="C20415" s="436">
        <v>0</v>
      </c>
    </row>
    <row r="20416" spans="1:3" x14ac:dyDescent="0.3">
      <c r="A20416" s="425">
        <v>62058</v>
      </c>
      <c r="B20416" s="12">
        <v>330</v>
      </c>
      <c r="C20416" s="436">
        <v>0</v>
      </c>
    </row>
    <row r="20417" spans="1:3" x14ac:dyDescent="0.3">
      <c r="A20417" s="425">
        <v>62059</v>
      </c>
      <c r="B20417" s="12">
        <v>331</v>
      </c>
      <c r="C20417" s="436">
        <v>0</v>
      </c>
    </row>
    <row r="20418" spans="1:3" x14ac:dyDescent="0.3">
      <c r="A20418" s="425">
        <v>62060</v>
      </c>
      <c r="B20418" s="12">
        <v>332</v>
      </c>
      <c r="C20418" s="436">
        <v>0.2</v>
      </c>
    </row>
    <row r="20419" spans="1:3" x14ac:dyDescent="0.3">
      <c r="A20419" s="425">
        <v>62061</v>
      </c>
      <c r="B20419" s="12">
        <v>333</v>
      </c>
      <c r="C20419" s="436">
        <v>0</v>
      </c>
    </row>
    <row r="20420" spans="1:3" x14ac:dyDescent="0.3">
      <c r="A20420" s="425">
        <v>62062</v>
      </c>
      <c r="B20420" s="12">
        <v>334</v>
      </c>
      <c r="C20420" s="436">
        <v>0</v>
      </c>
    </row>
    <row r="20421" spans="1:3" x14ac:dyDescent="0.3">
      <c r="A20421" s="425">
        <v>62063</v>
      </c>
      <c r="B20421" s="12">
        <v>335</v>
      </c>
      <c r="C20421" s="436">
        <v>0</v>
      </c>
    </row>
    <row r="20422" spans="1:3" x14ac:dyDescent="0.3">
      <c r="A20422" s="425">
        <v>62064</v>
      </c>
      <c r="B20422" s="12">
        <v>336</v>
      </c>
      <c r="C20422" s="436">
        <v>0</v>
      </c>
    </row>
    <row r="20423" spans="1:3" x14ac:dyDescent="0.3">
      <c r="A20423" s="425">
        <v>62065</v>
      </c>
      <c r="B20423" s="12">
        <v>337</v>
      </c>
      <c r="C20423" s="436">
        <v>6.8</v>
      </c>
    </row>
    <row r="20424" spans="1:3" x14ac:dyDescent="0.3">
      <c r="A20424" s="425">
        <v>62066</v>
      </c>
      <c r="B20424" s="12">
        <v>338</v>
      </c>
      <c r="C20424" s="436">
        <v>0</v>
      </c>
    </row>
    <row r="20425" spans="1:3" x14ac:dyDescent="0.3">
      <c r="A20425" s="425">
        <v>62067</v>
      </c>
      <c r="B20425" s="12">
        <v>339</v>
      </c>
      <c r="C20425" s="436">
        <v>0</v>
      </c>
    </row>
    <row r="20426" spans="1:3" x14ac:dyDescent="0.3">
      <c r="A20426" s="425">
        <v>62068</v>
      </c>
      <c r="B20426" s="12">
        <v>340</v>
      </c>
      <c r="C20426" s="436">
        <v>0</v>
      </c>
    </row>
    <row r="20427" spans="1:3" x14ac:dyDescent="0.3">
      <c r="A20427" s="425">
        <v>62069</v>
      </c>
      <c r="B20427" s="12">
        <v>341</v>
      </c>
      <c r="C20427" s="436">
        <v>0</v>
      </c>
    </row>
    <row r="20428" spans="1:3" x14ac:dyDescent="0.3">
      <c r="A20428" s="425">
        <v>62070</v>
      </c>
      <c r="B20428" s="12">
        <v>342</v>
      </c>
      <c r="C20428" s="436">
        <v>1.5999999999999999</v>
      </c>
    </row>
    <row r="20429" spans="1:3" x14ac:dyDescent="0.3">
      <c r="A20429" s="425">
        <v>62071</v>
      </c>
      <c r="B20429" s="12">
        <v>343</v>
      </c>
      <c r="C20429" s="436">
        <v>0</v>
      </c>
    </row>
    <row r="20430" spans="1:3" x14ac:dyDescent="0.3">
      <c r="A20430" s="425">
        <v>62072</v>
      </c>
      <c r="B20430" s="12">
        <v>344</v>
      </c>
      <c r="C20430" s="436">
        <v>0</v>
      </c>
    </row>
    <row r="20431" spans="1:3" x14ac:dyDescent="0.3">
      <c r="A20431" s="425">
        <v>62073</v>
      </c>
      <c r="B20431" s="12">
        <v>345</v>
      </c>
      <c r="C20431" s="436">
        <v>0</v>
      </c>
    </row>
    <row r="20432" spans="1:3" x14ac:dyDescent="0.3">
      <c r="A20432" s="425">
        <v>62074</v>
      </c>
      <c r="B20432" s="12">
        <v>346</v>
      </c>
      <c r="C20432" s="436">
        <v>2.2000000000000002</v>
      </c>
    </row>
    <row r="20433" spans="1:3" x14ac:dyDescent="0.3">
      <c r="A20433" s="425">
        <v>62075</v>
      </c>
      <c r="B20433" s="12">
        <v>347</v>
      </c>
      <c r="C20433" s="436">
        <v>13.799999999999999</v>
      </c>
    </row>
    <row r="20434" spans="1:3" x14ac:dyDescent="0.3">
      <c r="A20434" s="425">
        <v>62076</v>
      </c>
      <c r="B20434" s="12">
        <v>348</v>
      </c>
      <c r="C20434" s="436">
        <v>2.8</v>
      </c>
    </row>
    <row r="20435" spans="1:3" x14ac:dyDescent="0.3">
      <c r="A20435" s="425">
        <v>62077</v>
      </c>
      <c r="B20435" s="12">
        <v>349</v>
      </c>
      <c r="C20435" s="436">
        <v>1.6</v>
      </c>
    </row>
    <row r="20436" spans="1:3" x14ac:dyDescent="0.3">
      <c r="A20436" s="425">
        <v>62078</v>
      </c>
      <c r="B20436" s="12">
        <v>350</v>
      </c>
      <c r="C20436" s="436">
        <v>8.6</v>
      </c>
    </row>
    <row r="20437" spans="1:3" x14ac:dyDescent="0.3">
      <c r="A20437" s="425">
        <v>62079</v>
      </c>
      <c r="B20437" s="12">
        <v>351</v>
      </c>
      <c r="C20437" s="436">
        <v>2.2000000000000002</v>
      </c>
    </row>
    <row r="20438" spans="1:3" x14ac:dyDescent="0.3">
      <c r="A20438" s="425">
        <v>62080</v>
      </c>
      <c r="B20438" s="12">
        <v>352</v>
      </c>
      <c r="C20438" s="436">
        <v>0</v>
      </c>
    </row>
    <row r="20439" spans="1:3" x14ac:dyDescent="0.3">
      <c r="A20439" s="425">
        <v>62081</v>
      </c>
      <c r="B20439" s="12">
        <v>353</v>
      </c>
      <c r="C20439" s="436">
        <v>0</v>
      </c>
    </row>
    <row r="20440" spans="1:3" x14ac:dyDescent="0.3">
      <c r="A20440" s="425">
        <v>62082</v>
      </c>
      <c r="B20440" s="12">
        <v>354</v>
      </c>
      <c r="C20440" s="436">
        <v>0</v>
      </c>
    </row>
    <row r="20441" spans="1:3" x14ac:dyDescent="0.3">
      <c r="A20441" s="425">
        <v>62083</v>
      </c>
      <c r="B20441" s="12">
        <v>355</v>
      </c>
      <c r="C20441" s="436">
        <v>0</v>
      </c>
    </row>
    <row r="20442" spans="1:3" x14ac:dyDescent="0.3">
      <c r="A20442" s="425">
        <v>62084</v>
      </c>
      <c r="B20442" s="12">
        <v>356</v>
      </c>
      <c r="C20442" s="436">
        <v>2.1999999999999997</v>
      </c>
    </row>
    <row r="20443" spans="1:3" x14ac:dyDescent="0.3">
      <c r="A20443" s="425">
        <v>62085</v>
      </c>
      <c r="B20443" s="12">
        <v>357</v>
      </c>
      <c r="C20443" s="436">
        <v>54.2</v>
      </c>
    </row>
    <row r="20444" spans="1:3" x14ac:dyDescent="0.3">
      <c r="A20444" s="425">
        <v>62086</v>
      </c>
      <c r="B20444" s="12">
        <v>358</v>
      </c>
      <c r="C20444" s="436">
        <v>3.6000000000000014</v>
      </c>
    </row>
    <row r="20445" spans="1:3" x14ac:dyDescent="0.3">
      <c r="A20445" s="425">
        <v>62087</v>
      </c>
      <c r="B20445" s="12">
        <v>359</v>
      </c>
      <c r="C20445" s="436">
        <v>25.399999999999995</v>
      </c>
    </row>
    <row r="20446" spans="1:3" x14ac:dyDescent="0.3">
      <c r="A20446" s="425">
        <v>62088</v>
      </c>
      <c r="B20446" s="12">
        <v>360</v>
      </c>
      <c r="C20446" s="436">
        <v>0.2</v>
      </c>
    </row>
    <row r="20447" spans="1:3" x14ac:dyDescent="0.3">
      <c r="A20447" s="425">
        <v>62089</v>
      </c>
      <c r="B20447" s="12">
        <v>361</v>
      </c>
      <c r="C20447" s="436">
        <v>13.2</v>
      </c>
    </row>
    <row r="20448" spans="1:3" x14ac:dyDescent="0.3">
      <c r="A20448" s="425">
        <v>62090</v>
      </c>
      <c r="B20448" s="12">
        <v>362</v>
      </c>
      <c r="C20448" s="436">
        <v>1.2</v>
      </c>
    </row>
    <row r="20449" spans="1:3" x14ac:dyDescent="0.3">
      <c r="A20449" s="425">
        <v>62091</v>
      </c>
      <c r="B20449" s="12">
        <v>363</v>
      </c>
      <c r="C20449" s="436">
        <v>0</v>
      </c>
    </row>
    <row r="20450" spans="1:3" x14ac:dyDescent="0.3">
      <c r="A20450" s="425">
        <v>62092</v>
      </c>
      <c r="B20450" s="12">
        <v>364</v>
      </c>
      <c r="C20450" s="436">
        <v>0</v>
      </c>
    </row>
    <row r="20451" spans="1:3" x14ac:dyDescent="0.3">
      <c r="A20451" s="425">
        <v>62093</v>
      </c>
      <c r="B20451" s="12">
        <v>365</v>
      </c>
      <c r="C20451" s="436">
        <v>40.400000000000006</v>
      </c>
    </row>
    <row r="20452" spans="1:3" x14ac:dyDescent="0.3">
      <c r="A20452" s="425">
        <v>62094</v>
      </c>
      <c r="B20452" s="12">
        <v>1</v>
      </c>
      <c r="C20452" s="436">
        <v>11.799999999999997</v>
      </c>
    </row>
    <row r="20453" spans="1:3" x14ac:dyDescent="0.3">
      <c r="A20453" s="425">
        <v>62095</v>
      </c>
      <c r="B20453" s="12">
        <v>2</v>
      </c>
      <c r="C20453" s="436">
        <v>0.2</v>
      </c>
    </row>
    <row r="20454" spans="1:3" x14ac:dyDescent="0.3">
      <c r="A20454" s="425">
        <v>62096</v>
      </c>
      <c r="B20454" s="12">
        <v>3</v>
      </c>
      <c r="C20454" s="436">
        <v>7.2000000000000011</v>
      </c>
    </row>
    <row r="20455" spans="1:3" x14ac:dyDescent="0.3">
      <c r="A20455" s="425">
        <v>62097</v>
      </c>
      <c r="B20455" s="12">
        <v>4</v>
      </c>
      <c r="C20455" s="436">
        <v>3.1999999999999997</v>
      </c>
    </row>
    <row r="20456" spans="1:3" x14ac:dyDescent="0.3">
      <c r="A20456" s="425">
        <v>62098</v>
      </c>
      <c r="B20456" s="12">
        <v>5</v>
      </c>
      <c r="C20456" s="436">
        <v>17.199999999999992</v>
      </c>
    </row>
    <row r="20457" spans="1:3" x14ac:dyDescent="0.3">
      <c r="A20457" s="425">
        <v>62099</v>
      </c>
      <c r="B20457" s="12">
        <v>6</v>
      </c>
      <c r="C20457" s="436">
        <v>0.60000000000000009</v>
      </c>
    </row>
    <row r="20458" spans="1:3" x14ac:dyDescent="0.3">
      <c r="A20458" s="425">
        <v>62100</v>
      </c>
      <c r="B20458" s="12">
        <v>7</v>
      </c>
      <c r="C20458" s="436">
        <v>1.5999999999999999</v>
      </c>
    </row>
    <row r="20459" spans="1:3" x14ac:dyDescent="0.3">
      <c r="A20459" s="425">
        <v>62101</v>
      </c>
      <c r="B20459" s="12">
        <v>8</v>
      </c>
      <c r="C20459" s="436">
        <v>4.4000000000000012</v>
      </c>
    </row>
    <row r="20460" spans="1:3" x14ac:dyDescent="0.3">
      <c r="A20460" s="425">
        <v>62102</v>
      </c>
      <c r="B20460" s="12">
        <v>9</v>
      </c>
      <c r="C20460" s="436">
        <v>0.2</v>
      </c>
    </row>
    <row r="20461" spans="1:3" x14ac:dyDescent="0.3">
      <c r="A20461" s="425">
        <v>62103</v>
      </c>
      <c r="B20461" s="12">
        <v>10</v>
      </c>
      <c r="C20461" s="436">
        <v>20.400000000000002</v>
      </c>
    </row>
    <row r="20462" spans="1:3" x14ac:dyDescent="0.3">
      <c r="A20462" s="425">
        <v>62104</v>
      </c>
      <c r="B20462" s="12">
        <v>11</v>
      </c>
      <c r="C20462" s="436">
        <v>43.400000000000006</v>
      </c>
    </row>
    <row r="20463" spans="1:3" x14ac:dyDescent="0.3">
      <c r="A20463" s="425">
        <v>62105</v>
      </c>
      <c r="B20463" s="12">
        <v>12</v>
      </c>
      <c r="C20463" s="436">
        <v>0</v>
      </c>
    </row>
    <row r="20464" spans="1:3" x14ac:dyDescent="0.3">
      <c r="A20464" s="425">
        <v>62106</v>
      </c>
      <c r="B20464" s="12">
        <v>13</v>
      </c>
      <c r="C20464" s="436">
        <v>0</v>
      </c>
    </row>
    <row r="20465" spans="1:3" x14ac:dyDescent="0.3">
      <c r="A20465" s="425">
        <v>62107</v>
      </c>
      <c r="B20465" s="12">
        <v>14</v>
      </c>
      <c r="C20465" s="436">
        <v>0</v>
      </c>
    </row>
    <row r="20466" spans="1:3" x14ac:dyDescent="0.3">
      <c r="A20466" s="425">
        <v>62108</v>
      </c>
      <c r="B20466" s="12">
        <v>15</v>
      </c>
      <c r="C20466" s="436">
        <v>4.2</v>
      </c>
    </row>
    <row r="20467" spans="1:3" x14ac:dyDescent="0.3">
      <c r="A20467" s="425">
        <v>62109</v>
      </c>
      <c r="B20467" s="12">
        <v>16</v>
      </c>
      <c r="C20467" s="436">
        <v>41.000000000000021</v>
      </c>
    </row>
    <row r="20468" spans="1:3" x14ac:dyDescent="0.3">
      <c r="A20468" s="425">
        <v>62110</v>
      </c>
      <c r="B20468" s="12">
        <v>17</v>
      </c>
      <c r="C20468" s="436">
        <v>0.60000000000000009</v>
      </c>
    </row>
    <row r="20469" spans="1:3" x14ac:dyDescent="0.3">
      <c r="A20469" s="425">
        <v>62111</v>
      </c>
      <c r="B20469" s="12">
        <v>18</v>
      </c>
      <c r="C20469" s="436">
        <v>8.1999999999999993</v>
      </c>
    </row>
    <row r="20470" spans="1:3" x14ac:dyDescent="0.3">
      <c r="A20470" s="425">
        <v>62112</v>
      </c>
      <c r="B20470" s="12">
        <v>19</v>
      </c>
      <c r="C20470" s="436">
        <v>9.8000000000000007</v>
      </c>
    </row>
    <row r="20471" spans="1:3" x14ac:dyDescent="0.3">
      <c r="A20471" s="425">
        <v>62113</v>
      </c>
      <c r="B20471" s="12">
        <v>20</v>
      </c>
      <c r="C20471" s="436">
        <v>0.2</v>
      </c>
    </row>
    <row r="20472" spans="1:3" x14ac:dyDescent="0.3">
      <c r="A20472" s="425">
        <v>62114</v>
      </c>
      <c r="B20472" s="12">
        <v>21</v>
      </c>
      <c r="C20472" s="436">
        <v>0</v>
      </c>
    </row>
    <row r="20473" spans="1:3" x14ac:dyDescent="0.3">
      <c r="A20473" s="425">
        <v>62115</v>
      </c>
      <c r="B20473" s="12">
        <v>22</v>
      </c>
      <c r="C20473" s="436">
        <v>8.7999999999999972</v>
      </c>
    </row>
    <row r="20474" spans="1:3" x14ac:dyDescent="0.3">
      <c r="A20474" s="425">
        <v>62116</v>
      </c>
      <c r="B20474" s="12">
        <v>23</v>
      </c>
      <c r="C20474" s="436">
        <v>22.799999999999997</v>
      </c>
    </row>
    <row r="20475" spans="1:3" x14ac:dyDescent="0.3">
      <c r="A20475" s="425">
        <v>62117</v>
      </c>
      <c r="B20475" s="12">
        <v>24</v>
      </c>
      <c r="C20475" s="436">
        <v>0</v>
      </c>
    </row>
    <row r="20476" spans="1:3" x14ac:dyDescent="0.3">
      <c r="A20476" s="425">
        <v>62118</v>
      </c>
      <c r="B20476" s="12">
        <v>25</v>
      </c>
      <c r="C20476" s="436">
        <v>4</v>
      </c>
    </row>
    <row r="20477" spans="1:3" x14ac:dyDescent="0.3">
      <c r="A20477" s="425">
        <v>62119</v>
      </c>
      <c r="B20477" s="12">
        <v>26</v>
      </c>
      <c r="C20477" s="436">
        <v>1.7999999999999998</v>
      </c>
    </row>
    <row r="20478" spans="1:3" x14ac:dyDescent="0.3">
      <c r="A20478" s="425">
        <v>62120</v>
      </c>
      <c r="B20478" s="12">
        <v>27</v>
      </c>
      <c r="C20478" s="436">
        <v>0.2</v>
      </c>
    </row>
    <row r="20479" spans="1:3" x14ac:dyDescent="0.3">
      <c r="A20479" s="425">
        <v>62121</v>
      </c>
      <c r="B20479" s="12">
        <v>28</v>
      </c>
      <c r="C20479" s="436">
        <v>0.4</v>
      </c>
    </row>
    <row r="20480" spans="1:3" x14ac:dyDescent="0.3">
      <c r="A20480" s="425">
        <v>62122</v>
      </c>
      <c r="B20480" s="12">
        <v>29</v>
      </c>
      <c r="C20480" s="436">
        <v>0</v>
      </c>
    </row>
    <row r="20481" spans="1:3" x14ac:dyDescent="0.3">
      <c r="A20481" s="425">
        <v>62123</v>
      </c>
      <c r="B20481" s="12">
        <v>30</v>
      </c>
      <c r="C20481" s="436">
        <v>3.5999999999999996</v>
      </c>
    </row>
    <row r="20482" spans="1:3" x14ac:dyDescent="0.3">
      <c r="A20482" s="425">
        <v>62124</v>
      </c>
      <c r="B20482" s="12">
        <v>31</v>
      </c>
      <c r="C20482" s="436">
        <v>12.399999999999995</v>
      </c>
    </row>
    <row r="20483" spans="1:3" x14ac:dyDescent="0.3">
      <c r="A20483" s="425">
        <v>62125</v>
      </c>
      <c r="B20483" s="12">
        <v>32</v>
      </c>
      <c r="C20483" s="436">
        <v>0.2</v>
      </c>
    </row>
    <row r="20484" spans="1:3" x14ac:dyDescent="0.3">
      <c r="A20484" s="425">
        <v>62126</v>
      </c>
      <c r="B20484" s="12">
        <v>33</v>
      </c>
      <c r="C20484" s="436">
        <v>0</v>
      </c>
    </row>
    <row r="20485" spans="1:3" x14ac:dyDescent="0.3">
      <c r="A20485" s="425">
        <v>62127</v>
      </c>
      <c r="B20485" s="12">
        <v>34</v>
      </c>
      <c r="C20485" s="436">
        <v>0.2</v>
      </c>
    </row>
    <row r="20486" spans="1:3" x14ac:dyDescent="0.3">
      <c r="A20486" s="425">
        <v>62128</v>
      </c>
      <c r="B20486" s="12">
        <v>35</v>
      </c>
      <c r="C20486" s="436">
        <v>37.000000000000007</v>
      </c>
    </row>
    <row r="20487" spans="1:3" x14ac:dyDescent="0.3">
      <c r="A20487" s="425">
        <v>62129</v>
      </c>
      <c r="B20487" s="12">
        <v>36</v>
      </c>
      <c r="C20487" s="436">
        <v>0.2</v>
      </c>
    </row>
    <row r="20488" spans="1:3" x14ac:dyDescent="0.3">
      <c r="A20488" s="425">
        <v>62130</v>
      </c>
      <c r="B20488" s="12">
        <v>37</v>
      </c>
      <c r="C20488" s="436">
        <v>0.4</v>
      </c>
    </row>
    <row r="20489" spans="1:3" x14ac:dyDescent="0.3">
      <c r="A20489" s="425">
        <v>62131</v>
      </c>
      <c r="B20489" s="12">
        <v>38</v>
      </c>
      <c r="C20489" s="436">
        <v>4.8</v>
      </c>
    </row>
    <row r="20490" spans="1:3" x14ac:dyDescent="0.3">
      <c r="A20490" s="425">
        <v>62132</v>
      </c>
      <c r="B20490" s="12">
        <v>39</v>
      </c>
      <c r="C20490" s="436">
        <v>1</v>
      </c>
    </row>
    <row r="20491" spans="1:3" x14ac:dyDescent="0.3">
      <c r="A20491" s="425">
        <v>62133</v>
      </c>
      <c r="B20491" s="12">
        <v>40</v>
      </c>
      <c r="C20491" s="436">
        <v>92.799999999999983</v>
      </c>
    </row>
    <row r="20492" spans="1:3" x14ac:dyDescent="0.3">
      <c r="A20492" s="425">
        <v>62134</v>
      </c>
      <c r="B20492" s="12">
        <v>41</v>
      </c>
      <c r="C20492" s="436">
        <v>13.999999999999998</v>
      </c>
    </row>
    <row r="20493" spans="1:3" x14ac:dyDescent="0.3">
      <c r="A20493" s="425">
        <v>62135</v>
      </c>
      <c r="B20493" s="12">
        <v>42</v>
      </c>
      <c r="C20493" s="436">
        <v>0.60000000000000009</v>
      </c>
    </row>
    <row r="20494" spans="1:3" x14ac:dyDescent="0.3">
      <c r="A20494" s="425">
        <v>62136</v>
      </c>
      <c r="B20494" s="12">
        <v>43</v>
      </c>
      <c r="C20494" s="436">
        <v>0</v>
      </c>
    </row>
    <row r="20495" spans="1:3" x14ac:dyDescent="0.3">
      <c r="A20495" s="425">
        <v>62137</v>
      </c>
      <c r="B20495" s="12">
        <v>44</v>
      </c>
      <c r="C20495" s="436">
        <v>0</v>
      </c>
    </row>
    <row r="20496" spans="1:3" x14ac:dyDescent="0.3">
      <c r="A20496" s="425">
        <v>62138</v>
      </c>
      <c r="B20496" s="12">
        <v>45</v>
      </c>
      <c r="C20496" s="436">
        <v>0</v>
      </c>
    </row>
    <row r="20497" spans="1:3" x14ac:dyDescent="0.3">
      <c r="A20497" s="425">
        <v>62139</v>
      </c>
      <c r="B20497" s="12">
        <v>46</v>
      </c>
      <c r="C20497" s="436">
        <v>8.7999999999999989</v>
      </c>
    </row>
    <row r="20498" spans="1:3" x14ac:dyDescent="0.3">
      <c r="A20498" s="425">
        <v>62140</v>
      </c>
      <c r="B20498" s="12">
        <v>47</v>
      </c>
      <c r="C20498" s="436">
        <v>16</v>
      </c>
    </row>
    <row r="20499" spans="1:3" x14ac:dyDescent="0.3">
      <c r="A20499" s="425">
        <v>62141</v>
      </c>
      <c r="B20499" s="12">
        <v>48</v>
      </c>
      <c r="C20499" s="436">
        <v>16.799999999999994</v>
      </c>
    </row>
    <row r="20500" spans="1:3" x14ac:dyDescent="0.3">
      <c r="A20500" s="425">
        <v>62142</v>
      </c>
      <c r="B20500" s="12">
        <v>49</v>
      </c>
      <c r="C20500" s="436">
        <v>0.4</v>
      </c>
    </row>
    <row r="20501" spans="1:3" x14ac:dyDescent="0.3">
      <c r="A20501" s="425">
        <v>62143</v>
      </c>
      <c r="B20501" s="12">
        <v>50</v>
      </c>
      <c r="C20501" s="436">
        <v>1.5999999999999999</v>
      </c>
    </row>
    <row r="20502" spans="1:3" x14ac:dyDescent="0.3">
      <c r="A20502" s="425">
        <v>62144</v>
      </c>
      <c r="B20502" s="12">
        <v>51</v>
      </c>
      <c r="C20502" s="436">
        <v>64.600000000000023</v>
      </c>
    </row>
    <row r="20503" spans="1:3" x14ac:dyDescent="0.3">
      <c r="A20503" s="425">
        <v>62145</v>
      </c>
      <c r="B20503" s="12">
        <v>52</v>
      </c>
      <c r="C20503" s="436">
        <v>43.199999999999989</v>
      </c>
    </row>
    <row r="20504" spans="1:3" x14ac:dyDescent="0.3">
      <c r="A20504" s="425">
        <v>62146</v>
      </c>
      <c r="B20504" s="12">
        <v>53</v>
      </c>
      <c r="C20504" s="436">
        <v>4.4000000000000004</v>
      </c>
    </row>
    <row r="20505" spans="1:3" x14ac:dyDescent="0.3">
      <c r="A20505" s="425">
        <v>62147</v>
      </c>
      <c r="B20505" s="12">
        <v>54</v>
      </c>
      <c r="C20505" s="436">
        <v>0</v>
      </c>
    </row>
    <row r="20506" spans="1:3" x14ac:dyDescent="0.3">
      <c r="A20506" s="425">
        <v>62148</v>
      </c>
      <c r="B20506" s="12">
        <v>55</v>
      </c>
      <c r="C20506" s="436">
        <v>4.6000000000000005</v>
      </c>
    </row>
    <row r="20507" spans="1:3" x14ac:dyDescent="0.3">
      <c r="A20507" s="425">
        <v>62149</v>
      </c>
      <c r="B20507" s="12">
        <v>56</v>
      </c>
      <c r="C20507" s="436">
        <v>0.2</v>
      </c>
    </row>
    <row r="20508" spans="1:3" x14ac:dyDescent="0.3">
      <c r="A20508" s="425">
        <v>62150</v>
      </c>
      <c r="B20508" s="12">
        <v>57</v>
      </c>
      <c r="C20508" s="436">
        <v>0.2</v>
      </c>
    </row>
    <row r="20509" spans="1:3" x14ac:dyDescent="0.3">
      <c r="A20509" s="425">
        <v>62151</v>
      </c>
      <c r="B20509" s="12">
        <v>58</v>
      </c>
      <c r="C20509" s="436">
        <v>0</v>
      </c>
    </row>
    <row r="20510" spans="1:3" x14ac:dyDescent="0.3">
      <c r="A20510" s="425">
        <v>62152</v>
      </c>
      <c r="B20510" s="12">
        <v>59</v>
      </c>
      <c r="C20510" s="436">
        <v>0</v>
      </c>
    </row>
    <row r="20511" spans="1:3" x14ac:dyDescent="0.3">
      <c r="A20511" s="425">
        <v>62153</v>
      </c>
      <c r="B20511" s="12">
        <v>60</v>
      </c>
      <c r="C20511" s="436">
        <v>5.6000000000000014</v>
      </c>
    </row>
    <row r="20512" spans="1:3" x14ac:dyDescent="0.3">
      <c r="A20512" s="425">
        <v>62154</v>
      </c>
      <c r="B20512" s="12">
        <v>61</v>
      </c>
      <c r="C20512" s="436">
        <v>0.60000000000000009</v>
      </c>
    </row>
    <row r="20513" spans="1:3" x14ac:dyDescent="0.3">
      <c r="A20513" s="425">
        <v>62155</v>
      </c>
      <c r="B20513" s="12">
        <v>62</v>
      </c>
      <c r="C20513" s="436">
        <v>1.7999999999999998</v>
      </c>
    </row>
    <row r="20514" spans="1:3" x14ac:dyDescent="0.3">
      <c r="A20514" s="425">
        <v>62156</v>
      </c>
      <c r="B20514" s="12">
        <v>63</v>
      </c>
      <c r="C20514" s="436">
        <v>13.399999999999999</v>
      </c>
    </row>
    <row r="20515" spans="1:3" x14ac:dyDescent="0.3">
      <c r="A20515" s="425">
        <v>62157</v>
      </c>
      <c r="B20515" s="12">
        <v>64</v>
      </c>
      <c r="C20515" s="436">
        <v>15</v>
      </c>
    </row>
    <row r="20516" spans="1:3" x14ac:dyDescent="0.3">
      <c r="A20516" s="425">
        <v>62158</v>
      </c>
      <c r="B20516" s="12">
        <v>65</v>
      </c>
      <c r="C20516" s="436">
        <v>1.7999999999999998</v>
      </c>
    </row>
    <row r="20517" spans="1:3" x14ac:dyDescent="0.3">
      <c r="A20517" s="425">
        <v>62159</v>
      </c>
      <c r="B20517" s="12">
        <v>66</v>
      </c>
      <c r="C20517" s="436">
        <v>0.8</v>
      </c>
    </row>
    <row r="20518" spans="1:3" x14ac:dyDescent="0.3">
      <c r="A20518" s="425">
        <v>62160</v>
      </c>
      <c r="B20518" s="12">
        <v>67</v>
      </c>
      <c r="C20518" s="436">
        <v>0.2</v>
      </c>
    </row>
    <row r="20519" spans="1:3" x14ac:dyDescent="0.3">
      <c r="A20519" s="425">
        <v>62161</v>
      </c>
      <c r="B20519" s="12">
        <v>68</v>
      </c>
      <c r="C20519" s="436">
        <v>1.4</v>
      </c>
    </row>
    <row r="20520" spans="1:3" x14ac:dyDescent="0.3">
      <c r="A20520" s="425">
        <v>62162</v>
      </c>
      <c r="B20520" s="12">
        <v>69</v>
      </c>
      <c r="C20520" s="436">
        <v>27.2</v>
      </c>
    </row>
    <row r="20521" spans="1:3" x14ac:dyDescent="0.3">
      <c r="A20521" s="425">
        <v>62163</v>
      </c>
      <c r="B20521" s="12">
        <v>70</v>
      </c>
      <c r="C20521" s="436">
        <v>26.399999999999995</v>
      </c>
    </row>
    <row r="20522" spans="1:3" x14ac:dyDescent="0.3">
      <c r="A20522" s="425">
        <v>62164</v>
      </c>
      <c r="B20522" s="12">
        <v>71</v>
      </c>
      <c r="C20522" s="436">
        <v>0.4</v>
      </c>
    </row>
    <row r="20523" spans="1:3" x14ac:dyDescent="0.3">
      <c r="A20523" s="425">
        <v>62165</v>
      </c>
      <c r="B20523" s="12">
        <v>72</v>
      </c>
      <c r="C20523" s="436">
        <v>1.8</v>
      </c>
    </row>
    <row r="20524" spans="1:3" x14ac:dyDescent="0.3">
      <c r="A20524" s="425">
        <v>62166</v>
      </c>
      <c r="B20524" s="12">
        <v>73</v>
      </c>
      <c r="C20524" s="436">
        <v>28.199999999999996</v>
      </c>
    </row>
    <row r="20525" spans="1:3" x14ac:dyDescent="0.3">
      <c r="A20525" s="425">
        <v>62167</v>
      </c>
      <c r="B20525" s="12">
        <v>74</v>
      </c>
      <c r="C20525" s="436">
        <v>0.2</v>
      </c>
    </row>
    <row r="20526" spans="1:3" x14ac:dyDescent="0.3">
      <c r="A20526" s="425">
        <v>62168</v>
      </c>
      <c r="B20526" s="12">
        <v>75</v>
      </c>
      <c r="C20526" s="436">
        <v>2.8</v>
      </c>
    </row>
    <row r="20527" spans="1:3" x14ac:dyDescent="0.3">
      <c r="A20527" s="425">
        <v>62169</v>
      </c>
      <c r="B20527" s="12">
        <v>76</v>
      </c>
      <c r="C20527" s="436">
        <v>0.2</v>
      </c>
    </row>
    <row r="20528" spans="1:3" x14ac:dyDescent="0.3">
      <c r="A20528" s="425">
        <v>62170</v>
      </c>
      <c r="B20528" s="12">
        <v>77</v>
      </c>
      <c r="C20528" s="436">
        <v>28</v>
      </c>
    </row>
    <row r="20529" spans="1:3" x14ac:dyDescent="0.3">
      <c r="A20529" s="425">
        <v>62171</v>
      </c>
      <c r="B20529" s="12">
        <v>78</v>
      </c>
      <c r="C20529" s="436">
        <v>36.800000000000004</v>
      </c>
    </row>
    <row r="20530" spans="1:3" x14ac:dyDescent="0.3">
      <c r="A20530" s="425">
        <v>62172</v>
      </c>
      <c r="B20530" s="12">
        <v>79</v>
      </c>
      <c r="C20530" s="436">
        <v>1.4</v>
      </c>
    </row>
    <row r="20531" spans="1:3" x14ac:dyDescent="0.3">
      <c r="A20531" s="425">
        <v>62173</v>
      </c>
      <c r="B20531" s="12">
        <v>80</v>
      </c>
      <c r="C20531" s="436">
        <v>40.800000000000011</v>
      </c>
    </row>
    <row r="20532" spans="1:3" x14ac:dyDescent="0.3">
      <c r="A20532" s="425">
        <v>62174</v>
      </c>
      <c r="B20532" s="12">
        <v>81</v>
      </c>
      <c r="C20532" s="436">
        <v>31.599999999999991</v>
      </c>
    </row>
    <row r="20533" spans="1:3" x14ac:dyDescent="0.3">
      <c r="A20533" s="425">
        <v>62175</v>
      </c>
      <c r="B20533" s="12">
        <v>82</v>
      </c>
      <c r="C20533" s="436">
        <v>31.6</v>
      </c>
    </row>
    <row r="20534" spans="1:3" x14ac:dyDescent="0.3">
      <c r="A20534" s="425">
        <v>62176</v>
      </c>
      <c r="B20534" s="12">
        <v>83</v>
      </c>
      <c r="C20534" s="436">
        <v>50.000000000000014</v>
      </c>
    </row>
    <row r="20535" spans="1:3" x14ac:dyDescent="0.3">
      <c r="A20535" s="425">
        <v>62177</v>
      </c>
      <c r="B20535" s="12">
        <v>84</v>
      </c>
      <c r="C20535" s="436">
        <v>0</v>
      </c>
    </row>
    <row r="20536" spans="1:3" x14ac:dyDescent="0.3">
      <c r="A20536" s="425">
        <v>62178</v>
      </c>
      <c r="B20536" s="12">
        <v>85</v>
      </c>
      <c r="C20536" s="436">
        <v>0.60000000000000009</v>
      </c>
    </row>
    <row r="20537" spans="1:3" x14ac:dyDescent="0.3">
      <c r="A20537" s="425">
        <v>62179</v>
      </c>
      <c r="B20537" s="12">
        <v>86</v>
      </c>
      <c r="C20537" s="436">
        <v>5.0000000000000018</v>
      </c>
    </row>
    <row r="20538" spans="1:3" x14ac:dyDescent="0.3">
      <c r="A20538" s="425">
        <v>62180</v>
      </c>
      <c r="B20538" s="12">
        <v>87</v>
      </c>
      <c r="C20538" s="436">
        <v>6.4000000000000021</v>
      </c>
    </row>
    <row r="20539" spans="1:3" x14ac:dyDescent="0.3">
      <c r="A20539" s="425">
        <v>62181</v>
      </c>
      <c r="B20539" s="12">
        <v>88</v>
      </c>
      <c r="C20539" s="436">
        <v>1.4</v>
      </c>
    </row>
    <row r="20540" spans="1:3" x14ac:dyDescent="0.3">
      <c r="A20540" s="425">
        <v>62182</v>
      </c>
      <c r="B20540" s="12">
        <v>89</v>
      </c>
      <c r="C20540" s="436">
        <v>0.60000000000000009</v>
      </c>
    </row>
    <row r="20541" spans="1:3" x14ac:dyDescent="0.3">
      <c r="A20541" s="425">
        <v>62183</v>
      </c>
      <c r="B20541" s="12">
        <v>90</v>
      </c>
      <c r="C20541" s="436">
        <v>2.6</v>
      </c>
    </row>
    <row r="20542" spans="1:3" x14ac:dyDescent="0.3">
      <c r="A20542" s="425">
        <v>62184</v>
      </c>
      <c r="B20542" s="12">
        <v>91</v>
      </c>
      <c r="C20542" s="436">
        <v>1.5999999999999999</v>
      </c>
    </row>
    <row r="20543" spans="1:3" x14ac:dyDescent="0.3">
      <c r="A20543" s="425">
        <v>62185</v>
      </c>
      <c r="B20543" s="12">
        <v>92</v>
      </c>
      <c r="C20543" s="436">
        <v>0.4</v>
      </c>
    </row>
    <row r="20544" spans="1:3" x14ac:dyDescent="0.3">
      <c r="A20544" s="425">
        <v>62186</v>
      </c>
      <c r="B20544" s="12">
        <v>93</v>
      </c>
      <c r="C20544" s="436">
        <v>22</v>
      </c>
    </row>
    <row r="20545" spans="1:3" x14ac:dyDescent="0.3">
      <c r="A20545" s="425">
        <v>62187</v>
      </c>
      <c r="B20545" s="12">
        <v>94</v>
      </c>
      <c r="C20545" s="436">
        <v>95</v>
      </c>
    </row>
    <row r="20546" spans="1:3" x14ac:dyDescent="0.3">
      <c r="A20546" s="425">
        <v>62188</v>
      </c>
      <c r="B20546" s="12">
        <v>95</v>
      </c>
      <c r="C20546" s="436">
        <v>1.5999999999999999</v>
      </c>
    </row>
    <row r="20547" spans="1:3" x14ac:dyDescent="0.3">
      <c r="A20547" s="425">
        <v>62189</v>
      </c>
      <c r="B20547" s="12">
        <v>96</v>
      </c>
      <c r="C20547" s="436">
        <v>0</v>
      </c>
    </row>
    <row r="20548" spans="1:3" x14ac:dyDescent="0.3">
      <c r="A20548" s="425">
        <v>62190</v>
      </c>
      <c r="B20548" s="12">
        <v>97</v>
      </c>
      <c r="C20548" s="436">
        <v>37.599999999999994</v>
      </c>
    </row>
    <row r="20549" spans="1:3" x14ac:dyDescent="0.3">
      <c r="A20549" s="425">
        <v>62191</v>
      </c>
      <c r="B20549" s="12">
        <v>98</v>
      </c>
      <c r="C20549" s="436">
        <v>110.80000000000003</v>
      </c>
    </row>
    <row r="20550" spans="1:3" x14ac:dyDescent="0.3">
      <c r="A20550" s="425">
        <v>62192</v>
      </c>
      <c r="B20550" s="12">
        <v>99</v>
      </c>
      <c r="C20550" s="436">
        <v>0.60000000000000009</v>
      </c>
    </row>
    <row r="20551" spans="1:3" x14ac:dyDescent="0.3">
      <c r="A20551" s="425">
        <v>62193</v>
      </c>
      <c r="B20551" s="12">
        <v>100</v>
      </c>
      <c r="C20551" s="436">
        <v>0.8</v>
      </c>
    </row>
    <row r="20552" spans="1:3" x14ac:dyDescent="0.3">
      <c r="A20552" s="425">
        <v>62194</v>
      </c>
      <c r="B20552" s="12">
        <v>101</v>
      </c>
      <c r="C20552" s="436">
        <v>11.599999999999996</v>
      </c>
    </row>
    <row r="20553" spans="1:3" x14ac:dyDescent="0.3">
      <c r="A20553" s="425">
        <v>62195</v>
      </c>
      <c r="B20553" s="12">
        <v>102</v>
      </c>
      <c r="C20553" s="436">
        <v>13</v>
      </c>
    </row>
    <row r="20554" spans="1:3" x14ac:dyDescent="0.3">
      <c r="A20554" s="425">
        <v>62196</v>
      </c>
      <c r="B20554" s="12">
        <v>103</v>
      </c>
      <c r="C20554" s="436">
        <v>0.8</v>
      </c>
    </row>
    <row r="20555" spans="1:3" x14ac:dyDescent="0.3">
      <c r="A20555" s="425">
        <v>62197</v>
      </c>
      <c r="B20555" s="12">
        <v>104</v>
      </c>
      <c r="C20555" s="436">
        <v>6.6000000000000005</v>
      </c>
    </row>
    <row r="20556" spans="1:3" x14ac:dyDescent="0.3">
      <c r="A20556" s="425">
        <v>62198</v>
      </c>
      <c r="B20556" s="12">
        <v>105</v>
      </c>
      <c r="C20556" s="436">
        <v>8.3999999999999986</v>
      </c>
    </row>
    <row r="20557" spans="1:3" x14ac:dyDescent="0.3">
      <c r="A20557" s="425">
        <v>62199</v>
      </c>
      <c r="B20557" s="12">
        <v>106</v>
      </c>
      <c r="C20557" s="436">
        <v>47.599999999999994</v>
      </c>
    </row>
    <row r="20558" spans="1:3" x14ac:dyDescent="0.3">
      <c r="A20558" s="425">
        <v>62200</v>
      </c>
      <c r="B20558" s="12">
        <v>107</v>
      </c>
      <c r="C20558" s="436">
        <v>0</v>
      </c>
    </row>
    <row r="20559" spans="1:3" x14ac:dyDescent="0.3">
      <c r="A20559" s="425">
        <v>62201</v>
      </c>
      <c r="B20559" s="12">
        <v>108</v>
      </c>
      <c r="C20559" s="436">
        <v>0</v>
      </c>
    </row>
    <row r="20560" spans="1:3" x14ac:dyDescent="0.3">
      <c r="A20560" s="425">
        <v>62202</v>
      </c>
      <c r="B20560" s="12">
        <v>109</v>
      </c>
      <c r="C20560" s="436">
        <v>7.6000000000000014</v>
      </c>
    </row>
    <row r="20561" spans="1:3" x14ac:dyDescent="0.3">
      <c r="A20561" s="425">
        <v>62203</v>
      </c>
      <c r="B20561" s="12">
        <v>110</v>
      </c>
      <c r="C20561" s="436">
        <v>5.6000000000000014</v>
      </c>
    </row>
    <row r="20562" spans="1:3" x14ac:dyDescent="0.3">
      <c r="A20562" s="425">
        <v>62204</v>
      </c>
      <c r="B20562" s="12">
        <v>111</v>
      </c>
      <c r="C20562" s="436">
        <v>0.4</v>
      </c>
    </row>
    <row r="20563" spans="1:3" x14ac:dyDescent="0.3">
      <c r="A20563" s="425">
        <v>62205</v>
      </c>
      <c r="B20563" s="12">
        <v>112</v>
      </c>
      <c r="C20563" s="436">
        <v>3.0000000000000004</v>
      </c>
    </row>
    <row r="20564" spans="1:3" x14ac:dyDescent="0.3">
      <c r="A20564" s="425">
        <v>62206</v>
      </c>
      <c r="B20564" s="12">
        <v>113</v>
      </c>
      <c r="C20564" s="436">
        <v>11.2</v>
      </c>
    </row>
    <row r="20565" spans="1:3" x14ac:dyDescent="0.3">
      <c r="A20565" s="425">
        <v>62207</v>
      </c>
      <c r="B20565" s="12">
        <v>114</v>
      </c>
      <c r="C20565" s="436">
        <v>0.2</v>
      </c>
    </row>
    <row r="20566" spans="1:3" x14ac:dyDescent="0.3">
      <c r="A20566" s="425">
        <v>62208</v>
      </c>
      <c r="B20566" s="12">
        <v>115</v>
      </c>
      <c r="C20566" s="436">
        <v>39.199999999999996</v>
      </c>
    </row>
    <row r="20567" spans="1:3" x14ac:dyDescent="0.3">
      <c r="A20567" s="425">
        <v>62209</v>
      </c>
      <c r="B20567" s="12">
        <v>116</v>
      </c>
      <c r="C20567" s="436">
        <v>65.2</v>
      </c>
    </row>
    <row r="20568" spans="1:3" x14ac:dyDescent="0.3">
      <c r="A20568" s="425">
        <v>62210</v>
      </c>
      <c r="B20568" s="12">
        <v>117</v>
      </c>
      <c r="C20568" s="436">
        <v>0</v>
      </c>
    </row>
    <row r="20569" spans="1:3" x14ac:dyDescent="0.3">
      <c r="A20569" s="425">
        <v>62211</v>
      </c>
      <c r="B20569" s="12">
        <v>118</v>
      </c>
      <c r="C20569" s="436">
        <v>3.2</v>
      </c>
    </row>
    <row r="20570" spans="1:3" x14ac:dyDescent="0.3">
      <c r="A20570" s="425">
        <v>62212</v>
      </c>
      <c r="B20570" s="12">
        <v>119</v>
      </c>
      <c r="C20570" s="436">
        <v>0</v>
      </c>
    </row>
    <row r="20571" spans="1:3" x14ac:dyDescent="0.3">
      <c r="A20571" s="425">
        <v>62213</v>
      </c>
      <c r="B20571" s="12">
        <v>120</v>
      </c>
      <c r="C20571" s="436">
        <v>1.5999999999999999</v>
      </c>
    </row>
    <row r="20572" spans="1:3" x14ac:dyDescent="0.3">
      <c r="A20572" s="425">
        <v>62214</v>
      </c>
      <c r="B20572" s="12">
        <v>121</v>
      </c>
      <c r="C20572" s="436">
        <v>0</v>
      </c>
    </row>
    <row r="20573" spans="1:3" x14ac:dyDescent="0.3">
      <c r="A20573" s="425">
        <v>62215</v>
      </c>
      <c r="B20573" s="12">
        <v>122</v>
      </c>
      <c r="C20573" s="436">
        <v>29.8</v>
      </c>
    </row>
    <row r="20574" spans="1:3" x14ac:dyDescent="0.3">
      <c r="A20574" s="425">
        <v>62216</v>
      </c>
      <c r="B20574" s="12">
        <v>123</v>
      </c>
      <c r="C20574" s="436">
        <v>11.999999999999996</v>
      </c>
    </row>
    <row r="20575" spans="1:3" x14ac:dyDescent="0.3">
      <c r="A20575" s="425">
        <v>62217</v>
      </c>
      <c r="B20575" s="12">
        <v>124</v>
      </c>
      <c r="C20575" s="436">
        <v>0.2</v>
      </c>
    </row>
    <row r="20576" spans="1:3" x14ac:dyDescent="0.3">
      <c r="A20576" s="425">
        <v>62218</v>
      </c>
      <c r="B20576" s="12">
        <v>125</v>
      </c>
      <c r="C20576" s="436">
        <v>0</v>
      </c>
    </row>
    <row r="20577" spans="1:3" x14ac:dyDescent="0.3">
      <c r="A20577" s="425">
        <v>62219</v>
      </c>
      <c r="B20577" s="12">
        <v>126</v>
      </c>
      <c r="C20577" s="436">
        <v>0</v>
      </c>
    </row>
    <row r="20578" spans="1:3" x14ac:dyDescent="0.3">
      <c r="A20578" s="425">
        <v>62220</v>
      </c>
      <c r="B20578" s="12">
        <v>127</v>
      </c>
      <c r="C20578" s="436">
        <v>43.074782608695656</v>
      </c>
    </row>
    <row r="20579" spans="1:3" x14ac:dyDescent="0.3">
      <c r="A20579" s="425">
        <v>62221</v>
      </c>
      <c r="B20579" s="12">
        <v>128</v>
      </c>
      <c r="C20579" s="436">
        <v>100.352</v>
      </c>
    </row>
    <row r="20580" spans="1:3" x14ac:dyDescent="0.3">
      <c r="A20580" s="425">
        <v>62222</v>
      </c>
      <c r="B20580" s="12">
        <v>129</v>
      </c>
      <c r="C20580" s="436">
        <v>0</v>
      </c>
    </row>
    <row r="20581" spans="1:3" x14ac:dyDescent="0.3">
      <c r="A20581" s="425">
        <v>62223</v>
      </c>
      <c r="B20581" s="12">
        <v>130</v>
      </c>
      <c r="C20581" s="436">
        <v>26.46</v>
      </c>
    </row>
    <row r="20582" spans="1:3" x14ac:dyDescent="0.3">
      <c r="A20582" s="425">
        <v>62224</v>
      </c>
      <c r="B20582" s="12">
        <v>131</v>
      </c>
      <c r="C20582" s="436">
        <v>0</v>
      </c>
    </row>
    <row r="20583" spans="1:3" x14ac:dyDescent="0.3">
      <c r="A20583" s="425">
        <v>62225</v>
      </c>
      <c r="B20583" s="12">
        <v>132</v>
      </c>
      <c r="C20583" s="436">
        <v>11.76</v>
      </c>
    </row>
    <row r="20584" spans="1:3" x14ac:dyDescent="0.3">
      <c r="A20584" s="425">
        <v>62226</v>
      </c>
      <c r="B20584" s="12">
        <v>133</v>
      </c>
      <c r="C20584" s="436">
        <v>0</v>
      </c>
    </row>
    <row r="20585" spans="1:3" x14ac:dyDescent="0.3">
      <c r="A20585" s="425">
        <v>62227</v>
      </c>
      <c r="B20585" s="12">
        <v>134</v>
      </c>
      <c r="C20585" s="436">
        <v>0</v>
      </c>
    </row>
    <row r="20586" spans="1:3" x14ac:dyDescent="0.3">
      <c r="A20586" s="425">
        <v>62228</v>
      </c>
      <c r="B20586" s="12">
        <v>135</v>
      </c>
      <c r="C20586" s="436">
        <v>29.89</v>
      </c>
    </row>
    <row r="20587" spans="1:3" x14ac:dyDescent="0.3">
      <c r="A20587" s="425">
        <v>62229</v>
      </c>
      <c r="B20587" s="12">
        <v>136</v>
      </c>
      <c r="C20587" s="436">
        <v>15.68</v>
      </c>
    </row>
    <row r="20588" spans="1:3" x14ac:dyDescent="0.3">
      <c r="A20588" s="425">
        <v>62230</v>
      </c>
      <c r="B20588" s="12">
        <v>137</v>
      </c>
      <c r="C20588" s="436">
        <v>0</v>
      </c>
    </row>
    <row r="20589" spans="1:3" x14ac:dyDescent="0.3">
      <c r="A20589" s="425">
        <v>62231</v>
      </c>
      <c r="B20589" s="12">
        <v>138</v>
      </c>
      <c r="C20589" s="436">
        <v>13.72</v>
      </c>
    </row>
    <row r="20590" spans="1:3" x14ac:dyDescent="0.3">
      <c r="A20590" s="425">
        <v>62232</v>
      </c>
      <c r="B20590" s="12">
        <v>139</v>
      </c>
      <c r="C20590" s="436">
        <v>0</v>
      </c>
    </row>
    <row r="20591" spans="1:3" x14ac:dyDescent="0.3">
      <c r="A20591" s="425">
        <v>62233</v>
      </c>
      <c r="B20591" s="12">
        <v>140</v>
      </c>
      <c r="C20591" s="436">
        <v>0</v>
      </c>
    </row>
    <row r="20592" spans="1:3" x14ac:dyDescent="0.3">
      <c r="A20592" s="425">
        <v>62234</v>
      </c>
      <c r="B20592" s="12">
        <v>141</v>
      </c>
      <c r="C20592" s="436">
        <v>3.92</v>
      </c>
    </row>
    <row r="20593" spans="1:3" x14ac:dyDescent="0.3">
      <c r="A20593" s="425">
        <v>62235</v>
      </c>
      <c r="B20593" s="12">
        <v>142</v>
      </c>
      <c r="C20593" s="436">
        <v>52.92</v>
      </c>
    </row>
    <row r="20594" spans="1:3" x14ac:dyDescent="0.3">
      <c r="A20594" s="425">
        <v>62236</v>
      </c>
      <c r="B20594" s="12">
        <v>143</v>
      </c>
      <c r="C20594" s="436">
        <v>0</v>
      </c>
    </row>
    <row r="20595" spans="1:3" x14ac:dyDescent="0.3">
      <c r="A20595" s="425">
        <v>62237</v>
      </c>
      <c r="B20595" s="12">
        <v>144</v>
      </c>
      <c r="C20595" s="436">
        <v>5.39</v>
      </c>
    </row>
    <row r="20596" spans="1:3" x14ac:dyDescent="0.3">
      <c r="A20596" s="425">
        <v>62238</v>
      </c>
      <c r="B20596" s="12">
        <v>145</v>
      </c>
      <c r="C20596" s="436">
        <v>0</v>
      </c>
    </row>
    <row r="20597" spans="1:3" x14ac:dyDescent="0.3">
      <c r="A20597" s="425">
        <v>62239</v>
      </c>
      <c r="B20597" s="12">
        <v>146</v>
      </c>
      <c r="C20597" s="436">
        <v>1.5680000000000001</v>
      </c>
    </row>
    <row r="20598" spans="1:3" x14ac:dyDescent="0.3">
      <c r="A20598" s="425">
        <v>62240</v>
      </c>
      <c r="B20598" s="12">
        <v>147</v>
      </c>
      <c r="C20598" s="436">
        <v>5.194</v>
      </c>
    </row>
    <row r="20599" spans="1:3" x14ac:dyDescent="0.3">
      <c r="A20599" s="425">
        <v>62241</v>
      </c>
      <c r="B20599" s="12">
        <v>148</v>
      </c>
      <c r="C20599" s="436">
        <v>3.1360000000000001</v>
      </c>
    </row>
    <row r="20600" spans="1:3" x14ac:dyDescent="0.3">
      <c r="A20600" s="425">
        <v>62242</v>
      </c>
      <c r="B20600" s="12">
        <v>149</v>
      </c>
      <c r="C20600" s="436">
        <v>14.7</v>
      </c>
    </row>
    <row r="20601" spans="1:3" x14ac:dyDescent="0.3">
      <c r="A20601" s="425">
        <v>62243</v>
      </c>
      <c r="B20601" s="12">
        <v>150</v>
      </c>
      <c r="C20601" s="436">
        <v>0</v>
      </c>
    </row>
    <row r="20602" spans="1:3" x14ac:dyDescent="0.3">
      <c r="A20602" s="425">
        <v>62244</v>
      </c>
      <c r="B20602" s="12">
        <v>151</v>
      </c>
      <c r="C20602" s="436">
        <v>0</v>
      </c>
    </row>
    <row r="20603" spans="1:3" x14ac:dyDescent="0.3">
      <c r="A20603" s="425">
        <v>62245</v>
      </c>
      <c r="B20603" s="12">
        <v>152</v>
      </c>
      <c r="C20603" s="436">
        <v>16.66</v>
      </c>
    </row>
    <row r="20604" spans="1:3" x14ac:dyDescent="0.3">
      <c r="A20604" s="425">
        <v>62246</v>
      </c>
      <c r="B20604" s="12">
        <v>153</v>
      </c>
      <c r="C20604" s="436">
        <v>2.4500000000000002</v>
      </c>
    </row>
    <row r="20605" spans="1:3" x14ac:dyDescent="0.3">
      <c r="A20605" s="425">
        <v>62247</v>
      </c>
      <c r="B20605" s="12">
        <v>154</v>
      </c>
      <c r="C20605" s="436">
        <v>5.194</v>
      </c>
    </row>
    <row r="20606" spans="1:3" x14ac:dyDescent="0.3">
      <c r="A20606" s="425">
        <v>62248</v>
      </c>
      <c r="B20606" s="12">
        <v>155</v>
      </c>
      <c r="C20606" s="436">
        <v>0</v>
      </c>
    </row>
    <row r="20607" spans="1:3" x14ac:dyDescent="0.3">
      <c r="A20607" s="425">
        <v>62249</v>
      </c>
      <c r="B20607" s="12">
        <v>156</v>
      </c>
      <c r="C20607" s="436">
        <v>0</v>
      </c>
    </row>
    <row r="20608" spans="1:3" x14ac:dyDescent="0.3">
      <c r="A20608" s="425">
        <v>62250</v>
      </c>
      <c r="B20608" s="12">
        <v>157</v>
      </c>
      <c r="C20608" s="436">
        <v>3.1360000000000001</v>
      </c>
    </row>
    <row r="20609" spans="1:3" x14ac:dyDescent="0.3">
      <c r="A20609" s="425">
        <v>62251</v>
      </c>
      <c r="B20609" s="12">
        <v>158</v>
      </c>
      <c r="C20609" s="436">
        <v>32.83</v>
      </c>
    </row>
    <row r="20610" spans="1:3" x14ac:dyDescent="0.3">
      <c r="A20610" s="425">
        <v>62252</v>
      </c>
      <c r="B20610" s="12">
        <v>159</v>
      </c>
      <c r="C20610" s="436">
        <v>0</v>
      </c>
    </row>
    <row r="20611" spans="1:3" x14ac:dyDescent="0.3">
      <c r="A20611" s="425">
        <v>62253</v>
      </c>
      <c r="B20611" s="12">
        <v>160</v>
      </c>
      <c r="C20611" s="436">
        <v>7.35</v>
      </c>
    </row>
    <row r="20612" spans="1:3" x14ac:dyDescent="0.3">
      <c r="A20612" s="425">
        <v>62254</v>
      </c>
      <c r="B20612" s="12">
        <v>161</v>
      </c>
      <c r="C20612" s="436">
        <v>0</v>
      </c>
    </row>
    <row r="20613" spans="1:3" x14ac:dyDescent="0.3">
      <c r="A20613" s="425">
        <v>62255</v>
      </c>
      <c r="B20613" s="12">
        <v>162</v>
      </c>
      <c r="C20613" s="436">
        <v>17.738</v>
      </c>
    </row>
    <row r="20614" spans="1:3" x14ac:dyDescent="0.3">
      <c r="A20614" s="425">
        <v>62256</v>
      </c>
      <c r="B20614" s="12">
        <v>163</v>
      </c>
      <c r="C20614" s="436">
        <v>0</v>
      </c>
    </row>
    <row r="20615" spans="1:3" x14ac:dyDescent="0.3">
      <c r="A20615" s="425">
        <v>62257</v>
      </c>
      <c r="B20615" s="12">
        <v>164</v>
      </c>
      <c r="C20615" s="436">
        <v>15.739534883720927</v>
      </c>
    </row>
    <row r="20616" spans="1:3" x14ac:dyDescent="0.3">
      <c r="A20616" s="425">
        <v>62258</v>
      </c>
      <c r="B20616" s="12">
        <v>165</v>
      </c>
      <c r="C20616" s="436">
        <v>15.400000000000002</v>
      </c>
    </row>
    <row r="20617" spans="1:3" x14ac:dyDescent="0.3">
      <c r="A20617" s="425">
        <v>62259</v>
      </c>
      <c r="B20617" s="12">
        <v>166</v>
      </c>
      <c r="C20617" s="436">
        <v>5.0000000000000018</v>
      </c>
    </row>
    <row r="20618" spans="1:3" x14ac:dyDescent="0.3">
      <c r="A20618" s="425">
        <v>62260</v>
      </c>
      <c r="B20618" s="12">
        <v>167</v>
      </c>
      <c r="C20618" s="436">
        <v>0.2</v>
      </c>
    </row>
    <row r="20619" spans="1:3" x14ac:dyDescent="0.3">
      <c r="A20619" s="425">
        <v>62261</v>
      </c>
      <c r="B20619" s="12">
        <v>168</v>
      </c>
      <c r="C20619" s="436">
        <v>25.599999999999998</v>
      </c>
    </row>
    <row r="20620" spans="1:3" x14ac:dyDescent="0.3">
      <c r="A20620" s="425">
        <v>62262</v>
      </c>
      <c r="B20620" s="12">
        <v>169</v>
      </c>
      <c r="C20620" s="436">
        <v>4.0000000000000009</v>
      </c>
    </row>
    <row r="20621" spans="1:3" x14ac:dyDescent="0.3">
      <c r="A20621" s="425">
        <v>62263</v>
      </c>
      <c r="B20621" s="12">
        <v>170</v>
      </c>
      <c r="C20621" s="436">
        <v>0.8</v>
      </c>
    </row>
    <row r="20622" spans="1:3" x14ac:dyDescent="0.3">
      <c r="A20622" s="425">
        <v>62264</v>
      </c>
      <c r="B20622" s="12">
        <v>171</v>
      </c>
      <c r="C20622" s="436">
        <v>2.4000000000000004</v>
      </c>
    </row>
    <row r="20623" spans="1:3" x14ac:dyDescent="0.3">
      <c r="A20623" s="425">
        <v>62265</v>
      </c>
      <c r="B20623" s="12">
        <v>172</v>
      </c>
      <c r="C20623" s="436">
        <v>10.599999999999998</v>
      </c>
    </row>
    <row r="20624" spans="1:3" x14ac:dyDescent="0.3">
      <c r="A20624" s="425">
        <v>62266</v>
      </c>
      <c r="B20624" s="12">
        <v>173</v>
      </c>
      <c r="C20624" s="436">
        <v>1.4</v>
      </c>
    </row>
    <row r="20625" spans="1:3" x14ac:dyDescent="0.3">
      <c r="A20625" s="425">
        <v>62267</v>
      </c>
      <c r="B20625" s="12">
        <v>174</v>
      </c>
      <c r="C20625" s="436">
        <v>0</v>
      </c>
    </row>
    <row r="20626" spans="1:3" x14ac:dyDescent="0.3">
      <c r="A20626" s="425">
        <v>62268</v>
      </c>
      <c r="B20626" s="12">
        <v>175</v>
      </c>
      <c r="C20626" s="436">
        <v>2.2000000000000002</v>
      </c>
    </row>
    <row r="20627" spans="1:3" x14ac:dyDescent="0.3">
      <c r="A20627" s="425">
        <v>62269</v>
      </c>
      <c r="B20627" s="12">
        <v>176</v>
      </c>
      <c r="C20627" s="436">
        <v>8.1999999999999993</v>
      </c>
    </row>
    <row r="20628" spans="1:3" x14ac:dyDescent="0.3">
      <c r="A20628" s="425">
        <v>62270</v>
      </c>
      <c r="B20628" s="12">
        <v>177</v>
      </c>
      <c r="C20628" s="436">
        <v>6.400000000000003</v>
      </c>
    </row>
    <row r="20629" spans="1:3" x14ac:dyDescent="0.3">
      <c r="A20629" s="425">
        <v>62271</v>
      </c>
      <c r="B20629" s="12">
        <v>178</v>
      </c>
      <c r="C20629" s="436">
        <v>0</v>
      </c>
    </row>
    <row r="20630" spans="1:3" x14ac:dyDescent="0.3">
      <c r="A20630" s="425">
        <v>62272</v>
      </c>
      <c r="B20630" s="12">
        <v>179</v>
      </c>
      <c r="C20630" s="436">
        <v>0.8</v>
      </c>
    </row>
    <row r="20631" spans="1:3" x14ac:dyDescent="0.3">
      <c r="A20631" s="425">
        <v>62273</v>
      </c>
      <c r="B20631" s="12">
        <v>180</v>
      </c>
      <c r="C20631" s="436">
        <v>0.2</v>
      </c>
    </row>
    <row r="20632" spans="1:3" x14ac:dyDescent="0.3">
      <c r="A20632" s="425">
        <v>62274</v>
      </c>
      <c r="B20632" s="12">
        <v>181</v>
      </c>
      <c r="C20632" s="436">
        <v>22</v>
      </c>
    </row>
    <row r="20633" spans="1:3" x14ac:dyDescent="0.3">
      <c r="A20633" s="425">
        <v>62275</v>
      </c>
      <c r="B20633" s="12">
        <v>182</v>
      </c>
      <c r="C20633" s="436">
        <v>0.2</v>
      </c>
    </row>
    <row r="20634" spans="1:3" x14ac:dyDescent="0.3">
      <c r="A20634" s="425">
        <v>62276</v>
      </c>
      <c r="B20634" s="12">
        <v>183</v>
      </c>
      <c r="C20634" s="436">
        <v>38.400000000000006</v>
      </c>
    </row>
    <row r="20635" spans="1:3" x14ac:dyDescent="0.3">
      <c r="A20635" s="425">
        <v>62277</v>
      </c>
      <c r="B20635" s="12">
        <v>184</v>
      </c>
      <c r="C20635" s="436">
        <v>55.2</v>
      </c>
    </row>
    <row r="20636" spans="1:3" x14ac:dyDescent="0.3">
      <c r="A20636" s="425">
        <v>62278</v>
      </c>
      <c r="B20636" s="12">
        <v>185</v>
      </c>
      <c r="C20636" s="436">
        <v>0.60000000000000009</v>
      </c>
    </row>
    <row r="20637" spans="1:3" x14ac:dyDescent="0.3">
      <c r="A20637" s="425">
        <v>62279</v>
      </c>
      <c r="B20637" s="12">
        <v>186</v>
      </c>
      <c r="C20637" s="436">
        <v>3.0000000000000004</v>
      </c>
    </row>
    <row r="20638" spans="1:3" x14ac:dyDescent="0.3">
      <c r="A20638" s="425">
        <v>62280</v>
      </c>
      <c r="B20638" s="12">
        <v>187</v>
      </c>
      <c r="C20638" s="436">
        <v>3.2000000000000011</v>
      </c>
    </row>
    <row r="20639" spans="1:3" x14ac:dyDescent="0.3">
      <c r="A20639" s="425">
        <v>62281</v>
      </c>
      <c r="B20639" s="12">
        <v>188</v>
      </c>
      <c r="C20639" s="436">
        <v>1.6</v>
      </c>
    </row>
    <row r="20640" spans="1:3" x14ac:dyDescent="0.3">
      <c r="A20640" s="425">
        <v>62282</v>
      </c>
      <c r="B20640" s="12">
        <v>189</v>
      </c>
      <c r="C20640" s="436">
        <v>23</v>
      </c>
    </row>
    <row r="20641" spans="1:3" x14ac:dyDescent="0.3">
      <c r="A20641" s="425">
        <v>62283</v>
      </c>
      <c r="B20641" s="12">
        <v>190</v>
      </c>
      <c r="C20641" s="436">
        <v>8.2000000000000011</v>
      </c>
    </row>
    <row r="20642" spans="1:3" x14ac:dyDescent="0.3">
      <c r="A20642" s="425">
        <v>62284</v>
      </c>
      <c r="B20642" s="12">
        <v>191</v>
      </c>
      <c r="C20642" s="436">
        <v>6.2000000000000028</v>
      </c>
    </row>
    <row r="20643" spans="1:3" x14ac:dyDescent="0.3">
      <c r="A20643" s="425">
        <v>62285</v>
      </c>
      <c r="B20643" s="12">
        <v>192</v>
      </c>
      <c r="C20643" s="436">
        <v>3.2000000000000006</v>
      </c>
    </row>
    <row r="20644" spans="1:3" x14ac:dyDescent="0.3">
      <c r="A20644" s="425">
        <v>62286</v>
      </c>
      <c r="B20644" s="12">
        <v>193</v>
      </c>
      <c r="C20644" s="436">
        <v>9.5999999999999979</v>
      </c>
    </row>
    <row r="20645" spans="1:3" x14ac:dyDescent="0.3">
      <c r="A20645" s="425">
        <v>62287</v>
      </c>
      <c r="B20645" s="12">
        <v>194</v>
      </c>
      <c r="C20645" s="436">
        <v>26.599999999999991</v>
      </c>
    </row>
    <row r="20646" spans="1:3" x14ac:dyDescent="0.3">
      <c r="A20646" s="425">
        <v>62288</v>
      </c>
      <c r="B20646" s="12">
        <v>195</v>
      </c>
      <c r="C20646" s="436">
        <v>16.199999999999992</v>
      </c>
    </row>
    <row r="20647" spans="1:3" x14ac:dyDescent="0.3">
      <c r="A20647" s="425">
        <v>62289</v>
      </c>
      <c r="B20647" s="12">
        <v>196</v>
      </c>
      <c r="C20647" s="436">
        <v>4</v>
      </c>
    </row>
    <row r="20648" spans="1:3" x14ac:dyDescent="0.3">
      <c r="A20648" s="425">
        <v>62290</v>
      </c>
      <c r="B20648" s="12">
        <v>197</v>
      </c>
      <c r="C20648" s="436">
        <v>6.2000000000000028</v>
      </c>
    </row>
    <row r="20649" spans="1:3" x14ac:dyDescent="0.3">
      <c r="A20649" s="425">
        <v>62291</v>
      </c>
      <c r="B20649" s="12">
        <v>198</v>
      </c>
      <c r="C20649" s="436">
        <v>0</v>
      </c>
    </row>
    <row r="20650" spans="1:3" x14ac:dyDescent="0.3">
      <c r="A20650" s="425">
        <v>62292</v>
      </c>
      <c r="B20650" s="12">
        <v>199</v>
      </c>
      <c r="C20650" s="436">
        <v>0.4</v>
      </c>
    </row>
    <row r="20651" spans="1:3" x14ac:dyDescent="0.3">
      <c r="A20651" s="425">
        <v>62293</v>
      </c>
      <c r="B20651" s="12">
        <v>200</v>
      </c>
      <c r="C20651" s="436">
        <v>23.4</v>
      </c>
    </row>
    <row r="20652" spans="1:3" x14ac:dyDescent="0.3">
      <c r="A20652" s="425">
        <v>62294</v>
      </c>
      <c r="B20652" s="12">
        <v>201</v>
      </c>
      <c r="C20652" s="436">
        <v>46.400000000000013</v>
      </c>
    </row>
    <row r="20653" spans="1:3" x14ac:dyDescent="0.3">
      <c r="A20653" s="425">
        <v>62295</v>
      </c>
      <c r="B20653" s="12">
        <v>202</v>
      </c>
      <c r="C20653" s="436">
        <v>0</v>
      </c>
    </row>
    <row r="20654" spans="1:3" x14ac:dyDescent="0.3">
      <c r="A20654" s="425">
        <v>62296</v>
      </c>
      <c r="B20654" s="12">
        <v>203</v>
      </c>
      <c r="C20654" s="436">
        <v>0.8</v>
      </c>
    </row>
    <row r="20655" spans="1:3" x14ac:dyDescent="0.3">
      <c r="A20655" s="425">
        <v>62297</v>
      </c>
      <c r="B20655" s="12">
        <v>204</v>
      </c>
      <c r="C20655" s="436">
        <v>0</v>
      </c>
    </row>
    <row r="20656" spans="1:3" x14ac:dyDescent="0.3">
      <c r="A20656" s="425">
        <v>62298</v>
      </c>
      <c r="B20656" s="12">
        <v>205</v>
      </c>
      <c r="C20656" s="436">
        <v>0</v>
      </c>
    </row>
    <row r="20657" spans="1:3" x14ac:dyDescent="0.3">
      <c r="A20657" s="425">
        <v>62299</v>
      </c>
      <c r="B20657" s="12">
        <v>206</v>
      </c>
      <c r="C20657" s="436">
        <v>72.800000000000026</v>
      </c>
    </row>
    <row r="20658" spans="1:3" x14ac:dyDescent="0.3">
      <c r="A20658" s="425">
        <v>62300</v>
      </c>
      <c r="B20658" s="12">
        <v>207</v>
      </c>
      <c r="C20658" s="436">
        <v>0.60000000000000009</v>
      </c>
    </row>
    <row r="20659" spans="1:3" x14ac:dyDescent="0.3">
      <c r="A20659" s="425">
        <v>62301</v>
      </c>
      <c r="B20659" s="12">
        <v>208</v>
      </c>
      <c r="C20659" s="436">
        <v>0</v>
      </c>
    </row>
    <row r="20660" spans="1:3" x14ac:dyDescent="0.3">
      <c r="A20660" s="425">
        <v>62302</v>
      </c>
      <c r="B20660" s="12">
        <v>209</v>
      </c>
      <c r="C20660" s="436">
        <v>0</v>
      </c>
    </row>
    <row r="20661" spans="1:3" x14ac:dyDescent="0.3">
      <c r="A20661" s="425">
        <v>62303</v>
      </c>
      <c r="B20661" s="12">
        <v>210</v>
      </c>
      <c r="C20661" s="436">
        <v>1.8</v>
      </c>
    </row>
    <row r="20662" spans="1:3" x14ac:dyDescent="0.3">
      <c r="A20662" s="425">
        <v>62304</v>
      </c>
      <c r="B20662" s="12">
        <v>211</v>
      </c>
      <c r="C20662" s="436">
        <v>8</v>
      </c>
    </row>
    <row r="20663" spans="1:3" x14ac:dyDescent="0.3">
      <c r="A20663" s="425">
        <v>62305</v>
      </c>
      <c r="B20663" s="12">
        <v>212</v>
      </c>
      <c r="C20663" s="436">
        <v>1</v>
      </c>
    </row>
    <row r="20664" spans="1:3" x14ac:dyDescent="0.3">
      <c r="A20664" s="425">
        <v>62306</v>
      </c>
      <c r="B20664" s="12">
        <v>213</v>
      </c>
      <c r="C20664" s="436">
        <v>5.4</v>
      </c>
    </row>
    <row r="20665" spans="1:3" x14ac:dyDescent="0.3">
      <c r="A20665" s="425">
        <v>62307</v>
      </c>
      <c r="B20665" s="12">
        <v>214</v>
      </c>
      <c r="C20665" s="436">
        <v>2.8</v>
      </c>
    </row>
    <row r="20666" spans="1:3" x14ac:dyDescent="0.3">
      <c r="A20666" s="425">
        <v>62308</v>
      </c>
      <c r="B20666" s="12">
        <v>215</v>
      </c>
      <c r="C20666" s="436">
        <v>12.4</v>
      </c>
    </row>
    <row r="20667" spans="1:3" x14ac:dyDescent="0.3">
      <c r="A20667" s="425">
        <v>62309</v>
      </c>
      <c r="B20667" s="12">
        <v>216</v>
      </c>
      <c r="C20667" s="436">
        <v>14.599999999999998</v>
      </c>
    </row>
    <row r="20668" spans="1:3" x14ac:dyDescent="0.3">
      <c r="A20668" s="425">
        <v>62310</v>
      </c>
      <c r="B20668" s="12">
        <v>217</v>
      </c>
      <c r="C20668" s="436">
        <v>0.2</v>
      </c>
    </row>
    <row r="20669" spans="1:3" x14ac:dyDescent="0.3">
      <c r="A20669" s="425">
        <v>62311</v>
      </c>
      <c r="B20669" s="12">
        <v>218</v>
      </c>
      <c r="C20669" s="436">
        <v>0.8</v>
      </c>
    </row>
    <row r="20670" spans="1:3" x14ac:dyDescent="0.3">
      <c r="A20670" s="425">
        <v>62312</v>
      </c>
      <c r="B20670" s="12">
        <v>219</v>
      </c>
      <c r="C20670" s="436">
        <v>0</v>
      </c>
    </row>
    <row r="20671" spans="1:3" x14ac:dyDescent="0.3">
      <c r="A20671" s="425">
        <v>62313</v>
      </c>
      <c r="B20671" s="12">
        <v>220</v>
      </c>
      <c r="C20671" s="436">
        <v>0.2</v>
      </c>
    </row>
    <row r="20672" spans="1:3" x14ac:dyDescent="0.3">
      <c r="A20672" s="425">
        <v>62314</v>
      </c>
      <c r="B20672" s="12">
        <v>221</v>
      </c>
      <c r="C20672" s="436">
        <v>0</v>
      </c>
    </row>
    <row r="20673" spans="1:3" x14ac:dyDescent="0.3">
      <c r="A20673" s="425">
        <v>62315</v>
      </c>
      <c r="B20673" s="12">
        <v>222</v>
      </c>
      <c r="C20673" s="436">
        <v>0</v>
      </c>
    </row>
    <row r="20674" spans="1:3" x14ac:dyDescent="0.3">
      <c r="A20674" s="425">
        <v>62316</v>
      </c>
      <c r="B20674" s="12">
        <v>223</v>
      </c>
      <c r="C20674" s="436">
        <v>0.8</v>
      </c>
    </row>
    <row r="20675" spans="1:3" x14ac:dyDescent="0.3">
      <c r="A20675" s="425">
        <v>62317</v>
      </c>
      <c r="B20675" s="12">
        <v>224</v>
      </c>
      <c r="C20675" s="436">
        <v>0.2</v>
      </c>
    </row>
    <row r="20676" spans="1:3" x14ac:dyDescent="0.3">
      <c r="A20676" s="425">
        <v>62318</v>
      </c>
      <c r="B20676" s="12">
        <v>225</v>
      </c>
      <c r="C20676" s="436">
        <v>0</v>
      </c>
    </row>
    <row r="20677" spans="1:3" x14ac:dyDescent="0.3">
      <c r="A20677" s="425">
        <v>62319</v>
      </c>
      <c r="B20677" s="12">
        <v>226</v>
      </c>
      <c r="C20677" s="436">
        <v>0</v>
      </c>
    </row>
    <row r="20678" spans="1:3" x14ac:dyDescent="0.3">
      <c r="A20678" s="425">
        <v>62320</v>
      </c>
      <c r="B20678" s="12">
        <v>227</v>
      </c>
      <c r="C20678" s="436">
        <v>0</v>
      </c>
    </row>
    <row r="20679" spans="1:3" x14ac:dyDescent="0.3">
      <c r="A20679" s="425">
        <v>62321</v>
      </c>
      <c r="B20679" s="12">
        <v>228</v>
      </c>
      <c r="C20679" s="436">
        <v>3.4000000000000008</v>
      </c>
    </row>
    <row r="20680" spans="1:3" x14ac:dyDescent="0.3">
      <c r="A20680" s="425">
        <v>62322</v>
      </c>
      <c r="B20680" s="12">
        <v>229</v>
      </c>
      <c r="C20680" s="436">
        <v>0</v>
      </c>
    </row>
    <row r="20681" spans="1:3" x14ac:dyDescent="0.3">
      <c r="A20681" s="425">
        <v>62323</v>
      </c>
      <c r="B20681" s="12">
        <v>230</v>
      </c>
      <c r="C20681" s="436">
        <v>0</v>
      </c>
    </row>
    <row r="20682" spans="1:3" x14ac:dyDescent="0.3">
      <c r="A20682" s="425">
        <v>62324</v>
      </c>
      <c r="B20682" s="12">
        <v>231</v>
      </c>
      <c r="C20682" s="436">
        <v>0</v>
      </c>
    </row>
    <row r="20683" spans="1:3" x14ac:dyDescent="0.3">
      <c r="A20683" s="425">
        <v>62325</v>
      </c>
      <c r="B20683" s="12">
        <v>232</v>
      </c>
      <c r="C20683" s="436">
        <v>0</v>
      </c>
    </row>
    <row r="20684" spans="1:3" x14ac:dyDescent="0.3">
      <c r="A20684" s="425">
        <v>62326</v>
      </c>
      <c r="B20684" s="12">
        <v>233</v>
      </c>
      <c r="C20684" s="436">
        <v>0</v>
      </c>
    </row>
    <row r="20685" spans="1:3" x14ac:dyDescent="0.3">
      <c r="A20685" s="425">
        <v>62327</v>
      </c>
      <c r="B20685" s="12">
        <v>234</v>
      </c>
      <c r="C20685" s="436">
        <v>0.60000000000000009</v>
      </c>
    </row>
    <row r="20686" spans="1:3" x14ac:dyDescent="0.3">
      <c r="A20686" s="425">
        <v>62328</v>
      </c>
      <c r="B20686" s="12">
        <v>235</v>
      </c>
      <c r="C20686" s="436">
        <v>1.2</v>
      </c>
    </row>
    <row r="20687" spans="1:3" x14ac:dyDescent="0.3">
      <c r="A20687" s="425">
        <v>62329</v>
      </c>
      <c r="B20687" s="12">
        <v>236</v>
      </c>
      <c r="C20687" s="436">
        <v>0</v>
      </c>
    </row>
    <row r="20688" spans="1:3" x14ac:dyDescent="0.3">
      <c r="A20688" s="425">
        <v>62330</v>
      </c>
      <c r="B20688" s="12">
        <v>237</v>
      </c>
      <c r="C20688" s="436">
        <v>11.8</v>
      </c>
    </row>
    <row r="20689" spans="1:3" x14ac:dyDescent="0.3">
      <c r="A20689" s="425">
        <v>62331</v>
      </c>
      <c r="B20689" s="12">
        <v>238</v>
      </c>
      <c r="C20689" s="436">
        <v>25.999999999999986</v>
      </c>
    </row>
    <row r="20690" spans="1:3" x14ac:dyDescent="0.3">
      <c r="A20690" s="425">
        <v>62332</v>
      </c>
      <c r="B20690" s="12">
        <v>239</v>
      </c>
      <c r="C20690" s="436">
        <v>0</v>
      </c>
    </row>
    <row r="20691" spans="1:3" x14ac:dyDescent="0.3">
      <c r="A20691" s="425">
        <v>62333</v>
      </c>
      <c r="B20691" s="12">
        <v>240</v>
      </c>
      <c r="C20691" s="436">
        <v>1</v>
      </c>
    </row>
    <row r="20692" spans="1:3" x14ac:dyDescent="0.3">
      <c r="A20692" s="425">
        <v>62334</v>
      </c>
      <c r="B20692" s="12">
        <v>241</v>
      </c>
      <c r="C20692" s="436">
        <v>0</v>
      </c>
    </row>
    <row r="20693" spans="1:3" x14ac:dyDescent="0.3">
      <c r="A20693" s="425">
        <v>62335</v>
      </c>
      <c r="B20693" s="12">
        <v>242</v>
      </c>
      <c r="C20693" s="436">
        <v>1.2</v>
      </c>
    </row>
    <row r="20694" spans="1:3" x14ac:dyDescent="0.3">
      <c r="A20694" s="425">
        <v>62336</v>
      </c>
      <c r="B20694" s="12">
        <v>243</v>
      </c>
      <c r="C20694" s="436">
        <v>30.199999999999996</v>
      </c>
    </row>
    <row r="20695" spans="1:3" x14ac:dyDescent="0.3">
      <c r="A20695" s="425">
        <v>62337</v>
      </c>
      <c r="B20695" s="12">
        <v>244</v>
      </c>
      <c r="C20695" s="436">
        <v>42.6</v>
      </c>
    </row>
    <row r="20696" spans="1:3" x14ac:dyDescent="0.3">
      <c r="A20696" s="425">
        <v>62338</v>
      </c>
      <c r="B20696" s="12">
        <v>245</v>
      </c>
      <c r="C20696" s="436">
        <v>5.4</v>
      </c>
    </row>
    <row r="20697" spans="1:3" x14ac:dyDescent="0.3">
      <c r="A20697" s="425">
        <v>62339</v>
      </c>
      <c r="B20697" s="12">
        <v>246</v>
      </c>
      <c r="C20697" s="436">
        <v>0.2</v>
      </c>
    </row>
    <row r="20698" spans="1:3" x14ac:dyDescent="0.3">
      <c r="A20698" s="425">
        <v>62340</v>
      </c>
      <c r="B20698" s="12">
        <v>247</v>
      </c>
      <c r="C20698" s="436">
        <v>11.999999999999996</v>
      </c>
    </row>
    <row r="20699" spans="1:3" x14ac:dyDescent="0.3">
      <c r="A20699" s="425">
        <v>62341</v>
      </c>
      <c r="B20699" s="12">
        <v>248</v>
      </c>
      <c r="C20699" s="436">
        <v>0.2</v>
      </c>
    </row>
    <row r="20700" spans="1:3" x14ac:dyDescent="0.3">
      <c r="A20700" s="425">
        <v>62342</v>
      </c>
      <c r="B20700" s="12">
        <v>249</v>
      </c>
      <c r="C20700" s="436">
        <v>0.8</v>
      </c>
    </row>
    <row r="20701" spans="1:3" x14ac:dyDescent="0.3">
      <c r="A20701" s="425">
        <v>62343</v>
      </c>
      <c r="B20701" s="12">
        <v>250</v>
      </c>
      <c r="C20701" s="436">
        <v>35.600000000000009</v>
      </c>
    </row>
    <row r="20702" spans="1:3" x14ac:dyDescent="0.3">
      <c r="A20702" s="425">
        <v>62344</v>
      </c>
      <c r="B20702" s="12">
        <v>251</v>
      </c>
      <c r="C20702" s="436">
        <v>1.8</v>
      </c>
    </row>
    <row r="20703" spans="1:3" x14ac:dyDescent="0.3">
      <c r="A20703" s="425">
        <v>62345</v>
      </c>
      <c r="B20703" s="12">
        <v>252</v>
      </c>
      <c r="C20703" s="436">
        <v>0.8</v>
      </c>
    </row>
    <row r="20704" spans="1:3" x14ac:dyDescent="0.3">
      <c r="A20704" s="425">
        <v>62346</v>
      </c>
      <c r="B20704" s="12">
        <v>253</v>
      </c>
      <c r="C20704" s="436">
        <v>12.799999999999997</v>
      </c>
    </row>
    <row r="20705" spans="1:3" x14ac:dyDescent="0.3">
      <c r="A20705" s="425">
        <v>62347</v>
      </c>
      <c r="B20705" s="12">
        <v>254</v>
      </c>
      <c r="C20705" s="436">
        <v>4.4000000000000004</v>
      </c>
    </row>
    <row r="20706" spans="1:3" x14ac:dyDescent="0.3">
      <c r="A20706" s="425">
        <v>62348</v>
      </c>
      <c r="B20706" s="12">
        <v>255</v>
      </c>
      <c r="C20706" s="436">
        <v>0.6</v>
      </c>
    </row>
    <row r="20707" spans="1:3" x14ac:dyDescent="0.3">
      <c r="A20707" s="425">
        <v>62349</v>
      </c>
      <c r="B20707" s="12">
        <v>256</v>
      </c>
      <c r="C20707" s="436">
        <v>6.8000000000000016</v>
      </c>
    </row>
    <row r="20708" spans="1:3" x14ac:dyDescent="0.3">
      <c r="A20708" s="425">
        <v>62350</v>
      </c>
      <c r="B20708" s="12">
        <v>257</v>
      </c>
      <c r="C20708" s="436">
        <v>0</v>
      </c>
    </row>
    <row r="20709" spans="1:3" x14ac:dyDescent="0.3">
      <c r="A20709" s="425">
        <v>62351</v>
      </c>
      <c r="B20709" s="12">
        <v>258</v>
      </c>
      <c r="C20709" s="436">
        <v>3.4000000000000004</v>
      </c>
    </row>
    <row r="20710" spans="1:3" x14ac:dyDescent="0.3">
      <c r="A20710" s="425">
        <v>62352</v>
      </c>
      <c r="B20710" s="12">
        <v>259</v>
      </c>
      <c r="C20710" s="436">
        <v>0</v>
      </c>
    </row>
    <row r="20711" spans="1:3" x14ac:dyDescent="0.3">
      <c r="A20711" s="425">
        <v>62353</v>
      </c>
      <c r="B20711" s="12">
        <v>260</v>
      </c>
      <c r="C20711" s="436">
        <v>0</v>
      </c>
    </row>
    <row r="20712" spans="1:3" x14ac:dyDescent="0.3">
      <c r="A20712" s="425">
        <v>62354</v>
      </c>
      <c r="B20712" s="12">
        <v>261</v>
      </c>
      <c r="C20712" s="436">
        <v>0</v>
      </c>
    </row>
    <row r="20713" spans="1:3" x14ac:dyDescent="0.3">
      <c r="A20713" s="425">
        <v>62355</v>
      </c>
      <c r="B20713" s="12">
        <v>262</v>
      </c>
      <c r="C20713" s="436">
        <v>0</v>
      </c>
    </row>
    <row r="20714" spans="1:3" x14ac:dyDescent="0.3">
      <c r="A20714" s="425">
        <v>62356</v>
      </c>
      <c r="B20714" s="12">
        <v>263</v>
      </c>
      <c r="C20714" s="436">
        <v>0</v>
      </c>
    </row>
    <row r="20715" spans="1:3" x14ac:dyDescent="0.3">
      <c r="A20715" s="425">
        <v>62357</v>
      </c>
      <c r="B20715" s="12">
        <v>264</v>
      </c>
      <c r="C20715" s="436">
        <v>0.60000000000000009</v>
      </c>
    </row>
    <row r="20716" spans="1:3" x14ac:dyDescent="0.3">
      <c r="A20716" s="425">
        <v>62358</v>
      </c>
      <c r="B20716" s="12">
        <v>265</v>
      </c>
      <c r="C20716" s="436">
        <v>11.399999999999999</v>
      </c>
    </row>
    <row r="20717" spans="1:3" x14ac:dyDescent="0.3">
      <c r="A20717" s="425">
        <v>62359</v>
      </c>
      <c r="B20717" s="12">
        <v>266</v>
      </c>
      <c r="C20717" s="436">
        <v>73.8</v>
      </c>
    </row>
    <row r="20718" spans="1:3" x14ac:dyDescent="0.3">
      <c r="A20718" s="425">
        <v>62360</v>
      </c>
      <c r="B20718" s="12">
        <v>267</v>
      </c>
      <c r="C20718" s="436">
        <v>0</v>
      </c>
    </row>
    <row r="20719" spans="1:3" x14ac:dyDescent="0.3">
      <c r="A20719" s="425">
        <v>62361</v>
      </c>
      <c r="B20719" s="12">
        <v>268</v>
      </c>
      <c r="C20719" s="436">
        <v>0</v>
      </c>
    </row>
    <row r="20720" spans="1:3" x14ac:dyDescent="0.3">
      <c r="A20720" s="425">
        <v>62362</v>
      </c>
      <c r="B20720" s="12">
        <v>269</v>
      </c>
      <c r="C20720" s="436">
        <v>12.2</v>
      </c>
    </row>
    <row r="20721" spans="1:3" x14ac:dyDescent="0.3">
      <c r="A20721" s="425">
        <v>62363</v>
      </c>
      <c r="B20721" s="12">
        <v>270</v>
      </c>
      <c r="C20721" s="436">
        <v>0.2</v>
      </c>
    </row>
    <row r="20722" spans="1:3" x14ac:dyDescent="0.3">
      <c r="A20722" s="425">
        <v>62364</v>
      </c>
      <c r="B20722" s="12">
        <v>271</v>
      </c>
      <c r="C20722" s="436">
        <v>0</v>
      </c>
    </row>
    <row r="20723" spans="1:3" x14ac:dyDescent="0.3">
      <c r="A20723" s="425">
        <v>62365</v>
      </c>
      <c r="B20723" s="12">
        <v>272</v>
      </c>
      <c r="C20723" s="436">
        <v>0.8</v>
      </c>
    </row>
    <row r="20724" spans="1:3" x14ac:dyDescent="0.3">
      <c r="A20724" s="425">
        <v>62366</v>
      </c>
      <c r="B20724" s="12">
        <v>273</v>
      </c>
      <c r="C20724" s="436">
        <v>0.60000000000000009</v>
      </c>
    </row>
    <row r="20725" spans="1:3" x14ac:dyDescent="0.3">
      <c r="A20725" s="425">
        <v>62367</v>
      </c>
      <c r="B20725" s="12">
        <v>274</v>
      </c>
      <c r="C20725" s="436">
        <v>0.2</v>
      </c>
    </row>
    <row r="20726" spans="1:3" x14ac:dyDescent="0.3">
      <c r="A20726" s="425">
        <v>62368</v>
      </c>
      <c r="B20726" s="12">
        <v>275</v>
      </c>
      <c r="C20726" s="436">
        <v>0.2</v>
      </c>
    </row>
    <row r="20727" spans="1:3" x14ac:dyDescent="0.3">
      <c r="A20727" s="425">
        <v>62369</v>
      </c>
      <c r="B20727" s="12">
        <v>276</v>
      </c>
      <c r="C20727" s="436">
        <v>0</v>
      </c>
    </row>
    <row r="20728" spans="1:3" x14ac:dyDescent="0.3">
      <c r="A20728" s="425">
        <v>62370</v>
      </c>
      <c r="B20728" s="12">
        <v>277</v>
      </c>
      <c r="C20728" s="436">
        <v>0</v>
      </c>
    </row>
    <row r="20729" spans="1:3" x14ac:dyDescent="0.3">
      <c r="A20729" s="425">
        <v>62371</v>
      </c>
      <c r="B20729" s="12">
        <v>278</v>
      </c>
      <c r="C20729" s="436">
        <v>0</v>
      </c>
    </row>
    <row r="20730" spans="1:3" x14ac:dyDescent="0.3">
      <c r="A20730" s="425">
        <v>62372</v>
      </c>
      <c r="B20730" s="12">
        <v>279</v>
      </c>
      <c r="C20730" s="436">
        <v>6.8000000000000007</v>
      </c>
    </row>
    <row r="20731" spans="1:3" x14ac:dyDescent="0.3">
      <c r="A20731" s="425">
        <v>62373</v>
      </c>
      <c r="B20731" s="12">
        <v>280</v>
      </c>
      <c r="C20731" s="436">
        <v>65.600000000000009</v>
      </c>
    </row>
    <row r="20732" spans="1:3" x14ac:dyDescent="0.3">
      <c r="A20732" s="425">
        <v>62374</v>
      </c>
      <c r="B20732" s="12">
        <v>281</v>
      </c>
      <c r="C20732" s="436">
        <v>2.8</v>
      </c>
    </row>
    <row r="20733" spans="1:3" x14ac:dyDescent="0.3">
      <c r="A20733" s="425">
        <v>62375</v>
      </c>
      <c r="B20733" s="12">
        <v>282</v>
      </c>
      <c r="C20733" s="436">
        <v>88.399999999999991</v>
      </c>
    </row>
    <row r="20734" spans="1:3" x14ac:dyDescent="0.3">
      <c r="A20734" s="425">
        <v>62376</v>
      </c>
      <c r="B20734" s="12">
        <v>283</v>
      </c>
      <c r="C20734" s="436">
        <v>6</v>
      </c>
    </row>
    <row r="20735" spans="1:3" x14ac:dyDescent="0.3">
      <c r="A20735" s="425">
        <v>62377</v>
      </c>
      <c r="B20735" s="12">
        <v>284</v>
      </c>
      <c r="C20735" s="436">
        <v>7.0000000000000009</v>
      </c>
    </row>
    <row r="20736" spans="1:3" x14ac:dyDescent="0.3">
      <c r="A20736" s="425">
        <v>62378</v>
      </c>
      <c r="B20736" s="12">
        <v>285</v>
      </c>
      <c r="C20736" s="436">
        <v>0</v>
      </c>
    </row>
    <row r="20737" spans="1:3" x14ac:dyDescent="0.3">
      <c r="A20737" s="425">
        <v>62379</v>
      </c>
      <c r="B20737" s="12">
        <v>286</v>
      </c>
      <c r="C20737" s="436">
        <v>0</v>
      </c>
    </row>
    <row r="20738" spans="1:3" x14ac:dyDescent="0.3">
      <c r="A20738" s="425">
        <v>62380</v>
      </c>
      <c r="B20738" s="12">
        <v>287</v>
      </c>
      <c r="C20738" s="436">
        <v>4</v>
      </c>
    </row>
    <row r="20739" spans="1:3" x14ac:dyDescent="0.3">
      <c r="A20739" s="425">
        <v>62381</v>
      </c>
      <c r="B20739" s="12">
        <v>288</v>
      </c>
      <c r="C20739" s="436">
        <v>0.4</v>
      </c>
    </row>
    <row r="20740" spans="1:3" x14ac:dyDescent="0.3">
      <c r="A20740" s="425">
        <v>62382</v>
      </c>
      <c r="B20740" s="12">
        <v>289</v>
      </c>
      <c r="C20740" s="436">
        <v>1.8</v>
      </c>
    </row>
    <row r="20741" spans="1:3" x14ac:dyDescent="0.3">
      <c r="A20741" s="425">
        <v>62383</v>
      </c>
      <c r="B20741" s="12">
        <v>290</v>
      </c>
      <c r="C20741" s="436">
        <v>12.2</v>
      </c>
    </row>
    <row r="20742" spans="1:3" x14ac:dyDescent="0.3">
      <c r="A20742" s="425">
        <v>62384</v>
      </c>
      <c r="B20742" s="12">
        <v>291</v>
      </c>
      <c r="C20742" s="436">
        <v>16.599999999999998</v>
      </c>
    </row>
    <row r="20743" spans="1:3" x14ac:dyDescent="0.3">
      <c r="A20743" s="425">
        <v>62385</v>
      </c>
      <c r="B20743" s="12">
        <v>292</v>
      </c>
      <c r="C20743" s="436">
        <v>0.2</v>
      </c>
    </row>
    <row r="20744" spans="1:3" x14ac:dyDescent="0.3">
      <c r="A20744" s="425">
        <v>62386</v>
      </c>
      <c r="B20744" s="12">
        <v>293</v>
      </c>
      <c r="C20744" s="436">
        <v>2.6000000000000005</v>
      </c>
    </row>
    <row r="20745" spans="1:3" x14ac:dyDescent="0.3">
      <c r="A20745" s="425">
        <v>62387</v>
      </c>
      <c r="B20745" s="12">
        <v>294</v>
      </c>
      <c r="C20745" s="436">
        <v>0</v>
      </c>
    </row>
    <row r="20746" spans="1:3" x14ac:dyDescent="0.3">
      <c r="A20746" s="425">
        <v>62388</v>
      </c>
      <c r="B20746" s="12">
        <v>295</v>
      </c>
      <c r="C20746" s="436">
        <v>0</v>
      </c>
    </row>
    <row r="20747" spans="1:3" x14ac:dyDescent="0.3">
      <c r="A20747" s="425">
        <v>62389</v>
      </c>
      <c r="B20747" s="12">
        <v>296</v>
      </c>
      <c r="C20747" s="436">
        <v>0</v>
      </c>
    </row>
    <row r="20748" spans="1:3" x14ac:dyDescent="0.3">
      <c r="A20748" s="425">
        <v>62390</v>
      </c>
      <c r="B20748" s="12">
        <v>297</v>
      </c>
      <c r="C20748" s="436">
        <v>10.599999999999998</v>
      </c>
    </row>
    <row r="20749" spans="1:3" x14ac:dyDescent="0.3">
      <c r="A20749" s="425">
        <v>62391</v>
      </c>
      <c r="B20749" s="12">
        <v>298</v>
      </c>
      <c r="C20749" s="436">
        <v>0</v>
      </c>
    </row>
    <row r="20750" spans="1:3" x14ac:dyDescent="0.3">
      <c r="A20750" s="425">
        <v>62392</v>
      </c>
      <c r="B20750" s="12">
        <v>299</v>
      </c>
      <c r="C20750" s="436">
        <v>0</v>
      </c>
    </row>
    <row r="20751" spans="1:3" x14ac:dyDescent="0.3">
      <c r="A20751" s="425">
        <v>62393</v>
      </c>
      <c r="B20751" s="12">
        <v>300</v>
      </c>
      <c r="C20751" s="436">
        <v>0.2</v>
      </c>
    </row>
    <row r="20752" spans="1:3" x14ac:dyDescent="0.3">
      <c r="A20752" s="425">
        <v>62394</v>
      </c>
      <c r="B20752" s="12">
        <v>301</v>
      </c>
      <c r="C20752" s="436">
        <v>0</v>
      </c>
    </row>
    <row r="20753" spans="1:3" x14ac:dyDescent="0.3">
      <c r="A20753" s="425">
        <v>62395</v>
      </c>
      <c r="B20753" s="12">
        <v>302</v>
      </c>
      <c r="C20753" s="436">
        <v>0.4</v>
      </c>
    </row>
    <row r="20754" spans="1:3" x14ac:dyDescent="0.3">
      <c r="A20754" s="425">
        <v>62396</v>
      </c>
      <c r="B20754" s="12">
        <v>303</v>
      </c>
      <c r="C20754" s="436">
        <v>0.2</v>
      </c>
    </row>
    <row r="20755" spans="1:3" x14ac:dyDescent="0.3">
      <c r="A20755" s="425">
        <v>62397</v>
      </c>
      <c r="B20755" s="12">
        <v>304</v>
      </c>
      <c r="C20755" s="436">
        <v>24.199999999999996</v>
      </c>
    </row>
    <row r="20756" spans="1:3" x14ac:dyDescent="0.3">
      <c r="A20756" s="425">
        <v>62398</v>
      </c>
      <c r="B20756" s="12">
        <v>305</v>
      </c>
      <c r="C20756" s="436">
        <v>0</v>
      </c>
    </row>
    <row r="20757" spans="1:3" x14ac:dyDescent="0.3">
      <c r="A20757" s="425">
        <v>62399</v>
      </c>
      <c r="B20757" s="12">
        <v>306</v>
      </c>
      <c r="C20757" s="436">
        <v>12.6</v>
      </c>
    </row>
    <row r="20758" spans="1:3" x14ac:dyDescent="0.3">
      <c r="A20758" s="425">
        <v>62400</v>
      </c>
      <c r="B20758" s="12">
        <v>307</v>
      </c>
      <c r="C20758" s="436">
        <v>0</v>
      </c>
    </row>
    <row r="20759" spans="1:3" x14ac:dyDescent="0.3">
      <c r="A20759" s="425">
        <v>62401</v>
      </c>
      <c r="B20759" s="12">
        <v>308</v>
      </c>
      <c r="C20759" s="436">
        <v>0</v>
      </c>
    </row>
    <row r="20760" spans="1:3" x14ac:dyDescent="0.3">
      <c r="A20760" s="425">
        <v>62402</v>
      </c>
      <c r="B20760" s="12">
        <v>309</v>
      </c>
      <c r="C20760" s="436">
        <v>6.8000000000000007</v>
      </c>
    </row>
    <row r="20761" spans="1:3" x14ac:dyDescent="0.3">
      <c r="A20761" s="425">
        <v>62403</v>
      </c>
      <c r="B20761" s="12">
        <v>310</v>
      </c>
      <c r="C20761" s="436">
        <v>31.799999999999997</v>
      </c>
    </row>
    <row r="20762" spans="1:3" x14ac:dyDescent="0.3">
      <c r="A20762" s="425">
        <v>62404</v>
      </c>
      <c r="B20762" s="12">
        <v>311</v>
      </c>
      <c r="C20762" s="436">
        <v>2</v>
      </c>
    </row>
    <row r="20763" spans="1:3" x14ac:dyDescent="0.3">
      <c r="A20763" s="425">
        <v>62405</v>
      </c>
      <c r="B20763" s="12">
        <v>312</v>
      </c>
      <c r="C20763" s="436">
        <v>0.60000000000000009</v>
      </c>
    </row>
    <row r="20764" spans="1:3" x14ac:dyDescent="0.3">
      <c r="A20764" s="425">
        <v>62406</v>
      </c>
      <c r="B20764" s="12">
        <v>313</v>
      </c>
      <c r="C20764" s="436">
        <v>0</v>
      </c>
    </row>
    <row r="20765" spans="1:3" x14ac:dyDescent="0.3">
      <c r="A20765" s="425">
        <v>62407</v>
      </c>
      <c r="B20765" s="12">
        <v>314</v>
      </c>
      <c r="C20765" s="436">
        <v>0</v>
      </c>
    </row>
    <row r="20766" spans="1:3" x14ac:dyDescent="0.3">
      <c r="A20766" s="425">
        <v>62408</v>
      </c>
      <c r="B20766" s="12">
        <v>315</v>
      </c>
      <c r="C20766" s="436">
        <v>0</v>
      </c>
    </row>
    <row r="20767" spans="1:3" x14ac:dyDescent="0.3">
      <c r="A20767" s="425">
        <v>62409</v>
      </c>
      <c r="B20767" s="12">
        <v>316</v>
      </c>
      <c r="C20767" s="436">
        <v>0</v>
      </c>
    </row>
    <row r="20768" spans="1:3" x14ac:dyDescent="0.3">
      <c r="A20768" s="425">
        <v>62410</v>
      </c>
      <c r="B20768" s="12">
        <v>317</v>
      </c>
      <c r="C20768" s="436">
        <v>0</v>
      </c>
    </row>
    <row r="20769" spans="1:3" x14ac:dyDescent="0.3">
      <c r="A20769" s="425">
        <v>62411</v>
      </c>
      <c r="B20769" s="12">
        <v>318</v>
      </c>
      <c r="C20769" s="436">
        <v>19.199999999999996</v>
      </c>
    </row>
    <row r="20770" spans="1:3" x14ac:dyDescent="0.3">
      <c r="A20770" s="425">
        <v>62412</v>
      </c>
      <c r="B20770" s="12">
        <v>319</v>
      </c>
      <c r="C20770" s="436">
        <v>0</v>
      </c>
    </row>
    <row r="20771" spans="1:3" x14ac:dyDescent="0.3">
      <c r="A20771" s="425">
        <v>62413</v>
      </c>
      <c r="B20771" s="12">
        <v>320</v>
      </c>
      <c r="C20771" s="436">
        <v>0</v>
      </c>
    </row>
    <row r="20772" spans="1:3" x14ac:dyDescent="0.3">
      <c r="A20772" s="425">
        <v>62414</v>
      </c>
      <c r="B20772" s="12">
        <v>321</v>
      </c>
      <c r="C20772" s="436">
        <v>0</v>
      </c>
    </row>
    <row r="20773" spans="1:3" x14ac:dyDescent="0.3">
      <c r="A20773" s="425">
        <v>62415</v>
      </c>
      <c r="B20773" s="12">
        <v>322</v>
      </c>
      <c r="C20773" s="436">
        <v>0</v>
      </c>
    </row>
    <row r="20774" spans="1:3" x14ac:dyDescent="0.3">
      <c r="A20774" s="425">
        <v>62416</v>
      </c>
      <c r="B20774" s="12">
        <v>323</v>
      </c>
      <c r="C20774" s="436">
        <v>0.8</v>
      </c>
    </row>
    <row r="20775" spans="1:3" x14ac:dyDescent="0.3">
      <c r="A20775" s="425">
        <v>62417</v>
      </c>
      <c r="B20775" s="12">
        <v>324</v>
      </c>
      <c r="C20775" s="436">
        <v>0.19600000000000001</v>
      </c>
    </row>
    <row r="20776" spans="1:3" x14ac:dyDescent="0.3">
      <c r="A20776" s="425">
        <v>62418</v>
      </c>
      <c r="B20776" s="12">
        <v>325</v>
      </c>
      <c r="C20776" s="436">
        <v>0</v>
      </c>
    </row>
    <row r="20777" spans="1:3" x14ac:dyDescent="0.3">
      <c r="A20777" s="425">
        <v>62419</v>
      </c>
      <c r="B20777" s="12">
        <v>326</v>
      </c>
      <c r="C20777" s="436">
        <v>43.414000000000001</v>
      </c>
    </row>
    <row r="20778" spans="1:3" x14ac:dyDescent="0.3">
      <c r="A20778" s="425">
        <v>62420</v>
      </c>
      <c r="B20778" s="12">
        <v>327</v>
      </c>
      <c r="C20778" s="436">
        <v>3.0379999999999998</v>
      </c>
    </row>
    <row r="20779" spans="1:3" x14ac:dyDescent="0.3">
      <c r="A20779" s="425">
        <v>62421</v>
      </c>
      <c r="B20779" s="12">
        <v>328</v>
      </c>
      <c r="C20779" s="436">
        <v>0</v>
      </c>
    </row>
    <row r="20780" spans="1:3" x14ac:dyDescent="0.3">
      <c r="A20780" s="425">
        <v>62422</v>
      </c>
      <c r="B20780" s="12">
        <v>329</v>
      </c>
      <c r="C20780" s="436">
        <v>4.7039999999999997</v>
      </c>
    </row>
    <row r="20781" spans="1:3" x14ac:dyDescent="0.3">
      <c r="A20781" s="425">
        <v>62423</v>
      </c>
      <c r="B20781" s="12">
        <v>330</v>
      </c>
      <c r="C20781" s="436">
        <v>4.7039999999999997</v>
      </c>
    </row>
    <row r="20782" spans="1:3" x14ac:dyDescent="0.3">
      <c r="A20782" s="425">
        <v>62424</v>
      </c>
      <c r="B20782" s="12">
        <v>331</v>
      </c>
      <c r="C20782" s="436">
        <v>31.948</v>
      </c>
    </row>
    <row r="20783" spans="1:3" x14ac:dyDescent="0.3">
      <c r="A20783" s="425">
        <v>62425</v>
      </c>
      <c r="B20783" s="12">
        <v>332</v>
      </c>
      <c r="C20783" s="436">
        <v>15.19</v>
      </c>
    </row>
    <row r="20784" spans="1:3" x14ac:dyDescent="0.3">
      <c r="A20784" s="425">
        <v>62426</v>
      </c>
      <c r="B20784" s="12">
        <v>333</v>
      </c>
      <c r="C20784" s="436">
        <v>0</v>
      </c>
    </row>
    <row r="20785" spans="1:3" x14ac:dyDescent="0.3">
      <c r="A20785" s="425">
        <v>62427</v>
      </c>
      <c r="B20785" s="12">
        <v>334</v>
      </c>
      <c r="C20785" s="436">
        <v>0</v>
      </c>
    </row>
    <row r="20786" spans="1:3" x14ac:dyDescent="0.3">
      <c r="A20786" s="425">
        <v>62428</v>
      </c>
      <c r="B20786" s="12">
        <v>335</v>
      </c>
      <c r="C20786" s="436">
        <v>38.415999999999997</v>
      </c>
    </row>
    <row r="20787" spans="1:3" x14ac:dyDescent="0.3">
      <c r="A20787" s="425">
        <v>62429</v>
      </c>
      <c r="B20787" s="12">
        <v>336</v>
      </c>
      <c r="C20787" s="436">
        <v>33.026000000000003</v>
      </c>
    </row>
    <row r="20788" spans="1:3" x14ac:dyDescent="0.3">
      <c r="A20788" s="425">
        <v>62430</v>
      </c>
      <c r="B20788" s="12">
        <v>337</v>
      </c>
      <c r="C20788" s="436">
        <v>0</v>
      </c>
    </row>
    <row r="20789" spans="1:3" x14ac:dyDescent="0.3">
      <c r="A20789" s="425">
        <v>62431</v>
      </c>
      <c r="B20789" s="12">
        <v>338</v>
      </c>
      <c r="C20789" s="436">
        <v>15.875999999999999</v>
      </c>
    </row>
    <row r="20790" spans="1:3" x14ac:dyDescent="0.3">
      <c r="A20790" s="425">
        <v>62432</v>
      </c>
      <c r="B20790" s="12">
        <v>339</v>
      </c>
      <c r="C20790" s="436">
        <v>0.78400000000000003</v>
      </c>
    </row>
    <row r="20791" spans="1:3" x14ac:dyDescent="0.3">
      <c r="A20791" s="425">
        <v>62433</v>
      </c>
      <c r="B20791" s="12">
        <v>340</v>
      </c>
      <c r="C20791" s="436">
        <v>0</v>
      </c>
    </row>
    <row r="20792" spans="1:3" x14ac:dyDescent="0.3">
      <c r="A20792" s="425">
        <v>62434</v>
      </c>
      <c r="B20792" s="12">
        <v>341</v>
      </c>
      <c r="C20792" s="436">
        <v>0</v>
      </c>
    </row>
    <row r="20793" spans="1:3" x14ac:dyDescent="0.3">
      <c r="A20793" s="425">
        <v>62435</v>
      </c>
      <c r="B20793" s="12">
        <v>342</v>
      </c>
      <c r="C20793" s="436">
        <v>2.6459999999999999</v>
      </c>
    </row>
    <row r="20794" spans="1:3" x14ac:dyDescent="0.3">
      <c r="A20794" s="425">
        <v>62436</v>
      </c>
      <c r="B20794" s="12">
        <v>343</v>
      </c>
      <c r="C20794" s="436">
        <v>0</v>
      </c>
    </row>
    <row r="20795" spans="1:3" x14ac:dyDescent="0.3">
      <c r="A20795" s="425">
        <v>62437</v>
      </c>
      <c r="B20795" s="12">
        <v>344</v>
      </c>
      <c r="C20795" s="436">
        <v>33.417999999999999</v>
      </c>
    </row>
    <row r="20796" spans="1:3" x14ac:dyDescent="0.3">
      <c r="A20796" s="425">
        <v>62438</v>
      </c>
      <c r="B20796" s="12">
        <v>345</v>
      </c>
      <c r="C20796" s="436">
        <v>19.992000000000001</v>
      </c>
    </row>
    <row r="20797" spans="1:3" x14ac:dyDescent="0.3">
      <c r="A20797" s="425">
        <v>62439</v>
      </c>
      <c r="B20797" s="12">
        <v>346</v>
      </c>
      <c r="C20797" s="436">
        <v>17.248000000000001</v>
      </c>
    </row>
    <row r="20798" spans="1:3" x14ac:dyDescent="0.3">
      <c r="A20798" s="425">
        <v>62440</v>
      </c>
      <c r="B20798" s="12">
        <v>347</v>
      </c>
      <c r="C20798" s="436">
        <v>28.91</v>
      </c>
    </row>
    <row r="20799" spans="1:3" x14ac:dyDescent="0.3">
      <c r="A20799" s="425">
        <v>62441</v>
      </c>
      <c r="B20799" s="12">
        <v>348</v>
      </c>
      <c r="C20799" s="436">
        <v>0</v>
      </c>
    </row>
    <row r="20800" spans="1:3" x14ac:dyDescent="0.3">
      <c r="A20800" s="425">
        <v>62442</v>
      </c>
      <c r="B20800" s="12">
        <v>349</v>
      </c>
      <c r="C20800" s="436">
        <v>1.3720000000000001</v>
      </c>
    </row>
    <row r="20801" spans="1:3" x14ac:dyDescent="0.3">
      <c r="A20801" s="425">
        <v>62443</v>
      </c>
      <c r="B20801" s="12">
        <v>350</v>
      </c>
      <c r="C20801" s="436">
        <v>0</v>
      </c>
    </row>
    <row r="20802" spans="1:3" x14ac:dyDescent="0.3">
      <c r="A20802" s="425">
        <v>62444</v>
      </c>
      <c r="B20802" s="12">
        <v>351</v>
      </c>
      <c r="C20802" s="436">
        <v>16.757999999999999</v>
      </c>
    </row>
    <row r="20803" spans="1:3" x14ac:dyDescent="0.3">
      <c r="A20803" s="425">
        <v>62445</v>
      </c>
      <c r="B20803" s="12">
        <v>352</v>
      </c>
      <c r="C20803" s="436">
        <v>0.29399999999999998</v>
      </c>
    </row>
    <row r="20804" spans="1:3" x14ac:dyDescent="0.3">
      <c r="A20804" s="425">
        <v>62446</v>
      </c>
      <c r="B20804" s="12">
        <v>353</v>
      </c>
      <c r="C20804" s="436">
        <v>19.893999999999998</v>
      </c>
    </row>
    <row r="20805" spans="1:3" x14ac:dyDescent="0.3">
      <c r="A20805" s="425">
        <v>62447</v>
      </c>
      <c r="B20805" s="12">
        <v>354</v>
      </c>
      <c r="C20805" s="436">
        <v>0</v>
      </c>
    </row>
    <row r="20806" spans="1:3" x14ac:dyDescent="0.3">
      <c r="A20806" s="425">
        <v>62448</v>
      </c>
      <c r="B20806" s="12">
        <v>355</v>
      </c>
      <c r="C20806" s="436">
        <v>0</v>
      </c>
    </row>
    <row r="20807" spans="1:3" x14ac:dyDescent="0.3">
      <c r="A20807" s="425">
        <v>62449</v>
      </c>
      <c r="B20807" s="12">
        <v>356</v>
      </c>
      <c r="C20807" s="436">
        <v>0</v>
      </c>
    </row>
    <row r="20808" spans="1:3" x14ac:dyDescent="0.3">
      <c r="A20808" s="425">
        <v>62450</v>
      </c>
      <c r="B20808" s="12">
        <v>357</v>
      </c>
      <c r="C20808" s="436">
        <v>41.65</v>
      </c>
    </row>
    <row r="20809" spans="1:3" x14ac:dyDescent="0.3">
      <c r="A20809" s="425">
        <v>62451</v>
      </c>
      <c r="B20809" s="12">
        <v>358</v>
      </c>
      <c r="C20809" s="436">
        <v>0.78400000000000003</v>
      </c>
    </row>
    <row r="20810" spans="1:3" x14ac:dyDescent="0.3">
      <c r="A20810" s="425">
        <v>62452</v>
      </c>
      <c r="B20810" s="12">
        <v>359</v>
      </c>
      <c r="C20810" s="436">
        <v>1.274</v>
      </c>
    </row>
    <row r="20811" spans="1:3" x14ac:dyDescent="0.3">
      <c r="A20811" s="425">
        <v>62453</v>
      </c>
      <c r="B20811" s="12">
        <v>360</v>
      </c>
      <c r="C20811" s="436">
        <v>9.31</v>
      </c>
    </row>
    <row r="20812" spans="1:3" x14ac:dyDescent="0.3">
      <c r="A20812" s="425">
        <v>62454</v>
      </c>
      <c r="B20812" s="12">
        <v>361</v>
      </c>
      <c r="C20812" s="436">
        <v>17.64</v>
      </c>
    </row>
    <row r="20813" spans="1:3" x14ac:dyDescent="0.3">
      <c r="A20813" s="425">
        <v>62455</v>
      </c>
      <c r="B20813" s="12">
        <v>362</v>
      </c>
      <c r="C20813" s="436">
        <v>2.548</v>
      </c>
    </row>
    <row r="20814" spans="1:3" x14ac:dyDescent="0.3">
      <c r="A20814" s="425">
        <v>62456</v>
      </c>
      <c r="B20814" s="12">
        <v>363</v>
      </c>
      <c r="C20814" s="436">
        <v>0.58799999999999997</v>
      </c>
    </row>
    <row r="20815" spans="1:3" x14ac:dyDescent="0.3">
      <c r="A20815" s="425">
        <v>62457</v>
      </c>
      <c r="B20815" s="12">
        <v>364</v>
      </c>
      <c r="C20815" s="436">
        <v>0.49</v>
      </c>
    </row>
    <row r="20816" spans="1:3" x14ac:dyDescent="0.3">
      <c r="A20816" s="425">
        <v>62458</v>
      </c>
      <c r="B20816" s="12">
        <v>365</v>
      </c>
      <c r="C20816" s="436">
        <v>12.25</v>
      </c>
    </row>
    <row r="20817" spans="1:3" x14ac:dyDescent="0.3">
      <c r="A20817" s="425">
        <v>62459</v>
      </c>
      <c r="B20817" s="12">
        <v>1</v>
      </c>
      <c r="C20817" s="436">
        <v>5.2000000000000011</v>
      </c>
    </row>
    <row r="20818" spans="1:3" x14ac:dyDescent="0.3">
      <c r="A20818" s="425">
        <v>62460</v>
      </c>
      <c r="B20818" s="12">
        <v>2</v>
      </c>
      <c r="C20818" s="436">
        <v>1.2</v>
      </c>
    </row>
    <row r="20819" spans="1:3" x14ac:dyDescent="0.3">
      <c r="A20819" s="425">
        <v>62461</v>
      </c>
      <c r="B20819" s="12">
        <v>3</v>
      </c>
      <c r="C20819" s="436">
        <v>14.599999999999998</v>
      </c>
    </row>
    <row r="20820" spans="1:3" x14ac:dyDescent="0.3">
      <c r="A20820" s="425">
        <v>62462</v>
      </c>
      <c r="B20820" s="12">
        <v>4</v>
      </c>
      <c r="C20820" s="436">
        <v>17.599999999999994</v>
      </c>
    </row>
    <row r="20821" spans="1:3" x14ac:dyDescent="0.3">
      <c r="A20821" s="425">
        <v>62463</v>
      </c>
      <c r="B20821" s="12">
        <v>5</v>
      </c>
      <c r="C20821" s="436">
        <v>1.7999999999999998</v>
      </c>
    </row>
    <row r="20822" spans="1:3" x14ac:dyDescent="0.3">
      <c r="A20822" s="425">
        <v>62464</v>
      </c>
      <c r="B20822" s="12">
        <v>6</v>
      </c>
      <c r="C20822" s="436">
        <v>1.5999999999999999</v>
      </c>
    </row>
    <row r="20823" spans="1:3" x14ac:dyDescent="0.3">
      <c r="A20823" s="425">
        <v>62465</v>
      </c>
      <c r="B20823" s="12">
        <v>7</v>
      </c>
      <c r="C20823" s="436">
        <v>0</v>
      </c>
    </row>
    <row r="20824" spans="1:3" x14ac:dyDescent="0.3">
      <c r="A20824" s="425">
        <v>62466</v>
      </c>
      <c r="B20824" s="12">
        <v>8</v>
      </c>
      <c r="C20824" s="436">
        <v>2.8000000000000007</v>
      </c>
    </row>
    <row r="20825" spans="1:3" x14ac:dyDescent="0.3">
      <c r="A20825" s="425">
        <v>62467</v>
      </c>
      <c r="B20825" s="12">
        <v>9</v>
      </c>
      <c r="C20825" s="436">
        <v>2</v>
      </c>
    </row>
    <row r="20826" spans="1:3" x14ac:dyDescent="0.3">
      <c r="A20826" s="425">
        <v>62468</v>
      </c>
      <c r="B20826" s="12">
        <v>10</v>
      </c>
      <c r="C20826" s="436">
        <v>24.599999999999998</v>
      </c>
    </row>
    <row r="20827" spans="1:3" x14ac:dyDescent="0.3">
      <c r="A20827" s="425">
        <v>62469</v>
      </c>
      <c r="B20827" s="12">
        <v>11</v>
      </c>
      <c r="C20827" s="436">
        <v>8.8000000000000007</v>
      </c>
    </row>
    <row r="20828" spans="1:3" x14ac:dyDescent="0.3">
      <c r="A20828" s="425">
        <v>62470</v>
      </c>
      <c r="B20828" s="12">
        <v>12</v>
      </c>
      <c r="C20828" s="436">
        <v>2.1999999999999997</v>
      </c>
    </row>
    <row r="20829" spans="1:3" x14ac:dyDescent="0.3">
      <c r="A20829" s="425">
        <v>62471</v>
      </c>
      <c r="B20829" s="12">
        <v>13</v>
      </c>
      <c r="C20829" s="436">
        <v>0.2</v>
      </c>
    </row>
    <row r="20830" spans="1:3" x14ac:dyDescent="0.3">
      <c r="A20830" s="425">
        <v>62472</v>
      </c>
      <c r="B20830" s="12">
        <v>14</v>
      </c>
      <c r="C20830" s="436">
        <v>0</v>
      </c>
    </row>
    <row r="20831" spans="1:3" x14ac:dyDescent="0.3">
      <c r="A20831" s="425">
        <v>62473</v>
      </c>
      <c r="B20831" s="12">
        <v>15</v>
      </c>
      <c r="C20831" s="436">
        <v>33.40000000000002</v>
      </c>
    </row>
    <row r="20832" spans="1:3" x14ac:dyDescent="0.3">
      <c r="A20832" s="425">
        <v>62474</v>
      </c>
      <c r="B20832" s="12">
        <v>16</v>
      </c>
      <c r="C20832" s="436">
        <v>1.4</v>
      </c>
    </row>
    <row r="20833" spans="1:3" x14ac:dyDescent="0.3">
      <c r="A20833" s="425">
        <v>62475</v>
      </c>
      <c r="B20833" s="12">
        <v>17</v>
      </c>
      <c r="C20833" s="436">
        <v>19</v>
      </c>
    </row>
    <row r="20834" spans="1:3" x14ac:dyDescent="0.3">
      <c r="A20834" s="425">
        <v>62476</v>
      </c>
      <c r="B20834" s="12">
        <v>18</v>
      </c>
      <c r="C20834" s="436">
        <v>0.2</v>
      </c>
    </row>
    <row r="20835" spans="1:3" x14ac:dyDescent="0.3">
      <c r="A20835" s="425">
        <v>62477</v>
      </c>
      <c r="B20835" s="12">
        <v>19</v>
      </c>
      <c r="C20835" s="436">
        <v>0</v>
      </c>
    </row>
    <row r="20836" spans="1:3" x14ac:dyDescent="0.3">
      <c r="A20836" s="425">
        <v>62478</v>
      </c>
      <c r="B20836" s="12">
        <v>20</v>
      </c>
      <c r="C20836" s="436">
        <v>2</v>
      </c>
    </row>
    <row r="20837" spans="1:3" x14ac:dyDescent="0.3">
      <c r="A20837" s="425">
        <v>62479</v>
      </c>
      <c r="B20837" s="12">
        <v>21</v>
      </c>
      <c r="C20837" s="436">
        <v>0.8</v>
      </c>
    </row>
    <row r="20838" spans="1:3" x14ac:dyDescent="0.3">
      <c r="A20838" s="425">
        <v>62480</v>
      </c>
      <c r="B20838" s="12">
        <v>22</v>
      </c>
      <c r="C20838" s="436">
        <v>0</v>
      </c>
    </row>
    <row r="20839" spans="1:3" x14ac:dyDescent="0.3">
      <c r="A20839" s="425">
        <v>62481</v>
      </c>
      <c r="B20839" s="12">
        <v>23</v>
      </c>
      <c r="C20839" s="436">
        <v>1.5999999999999999</v>
      </c>
    </row>
    <row r="20840" spans="1:3" x14ac:dyDescent="0.3">
      <c r="A20840" s="425">
        <v>62482</v>
      </c>
      <c r="B20840" s="12">
        <v>24</v>
      </c>
      <c r="C20840" s="436">
        <v>0.2</v>
      </c>
    </row>
    <row r="20841" spans="1:3" x14ac:dyDescent="0.3">
      <c r="A20841" s="425">
        <v>62483</v>
      </c>
      <c r="B20841" s="12">
        <v>25</v>
      </c>
      <c r="C20841" s="436">
        <v>0.2</v>
      </c>
    </row>
    <row r="20842" spans="1:3" x14ac:dyDescent="0.3">
      <c r="A20842" s="425">
        <v>62484</v>
      </c>
      <c r="B20842" s="12">
        <v>26</v>
      </c>
      <c r="C20842" s="436">
        <v>0</v>
      </c>
    </row>
    <row r="20843" spans="1:3" x14ac:dyDescent="0.3">
      <c r="A20843" s="425">
        <v>62485</v>
      </c>
      <c r="B20843" s="12">
        <v>27</v>
      </c>
      <c r="C20843" s="436">
        <v>0</v>
      </c>
    </row>
    <row r="20844" spans="1:3" x14ac:dyDescent="0.3">
      <c r="A20844" s="425">
        <v>62486</v>
      </c>
      <c r="B20844" s="12">
        <v>28</v>
      </c>
      <c r="C20844" s="436">
        <v>0</v>
      </c>
    </row>
    <row r="20845" spans="1:3" x14ac:dyDescent="0.3">
      <c r="A20845" s="425">
        <v>62487</v>
      </c>
      <c r="B20845" s="12">
        <v>29</v>
      </c>
      <c r="C20845" s="436">
        <v>0</v>
      </c>
    </row>
    <row r="20846" spans="1:3" x14ac:dyDescent="0.3">
      <c r="A20846" s="425">
        <v>62488</v>
      </c>
      <c r="B20846" s="12">
        <v>30</v>
      </c>
      <c r="C20846" s="436">
        <v>1</v>
      </c>
    </row>
    <row r="20847" spans="1:3" x14ac:dyDescent="0.3">
      <c r="A20847" s="425">
        <v>62489</v>
      </c>
      <c r="B20847" s="12">
        <v>31</v>
      </c>
      <c r="C20847" s="436">
        <v>0</v>
      </c>
    </row>
    <row r="20848" spans="1:3" x14ac:dyDescent="0.3">
      <c r="A20848" s="425">
        <v>62490</v>
      </c>
      <c r="B20848" s="12">
        <v>32</v>
      </c>
      <c r="C20848" s="436">
        <v>0</v>
      </c>
    </row>
    <row r="20849" spans="1:3" x14ac:dyDescent="0.3">
      <c r="A20849" s="425">
        <v>62491</v>
      </c>
      <c r="B20849" s="12">
        <v>33</v>
      </c>
      <c r="C20849" s="436">
        <v>0</v>
      </c>
    </row>
    <row r="20850" spans="1:3" x14ac:dyDescent="0.3">
      <c r="A20850" s="425">
        <v>62492</v>
      </c>
      <c r="B20850" s="12">
        <v>34</v>
      </c>
      <c r="C20850" s="436">
        <v>0</v>
      </c>
    </row>
    <row r="20851" spans="1:3" x14ac:dyDescent="0.3">
      <c r="A20851" s="425">
        <v>62493</v>
      </c>
      <c r="B20851" s="12">
        <v>35</v>
      </c>
      <c r="C20851" s="436">
        <v>0.8</v>
      </c>
    </row>
    <row r="20852" spans="1:3" x14ac:dyDescent="0.3">
      <c r="A20852" s="425">
        <v>62494</v>
      </c>
      <c r="B20852" s="12">
        <v>36</v>
      </c>
      <c r="C20852" s="436">
        <v>0</v>
      </c>
    </row>
    <row r="20853" spans="1:3" x14ac:dyDescent="0.3">
      <c r="A20853" s="425">
        <v>62495</v>
      </c>
      <c r="B20853" s="12">
        <v>37</v>
      </c>
      <c r="C20853" s="436">
        <v>27.4</v>
      </c>
    </row>
    <row r="20854" spans="1:3" x14ac:dyDescent="0.3">
      <c r="A20854" s="425">
        <v>62496</v>
      </c>
      <c r="B20854" s="12">
        <v>38</v>
      </c>
      <c r="C20854" s="436">
        <v>7</v>
      </c>
    </row>
    <row r="20855" spans="1:3" x14ac:dyDescent="0.3">
      <c r="A20855" s="425">
        <v>62497</v>
      </c>
      <c r="B20855" s="12">
        <v>39</v>
      </c>
      <c r="C20855" s="436">
        <v>1.5999999999999999</v>
      </c>
    </row>
    <row r="20856" spans="1:3" x14ac:dyDescent="0.3">
      <c r="A20856" s="425">
        <v>62498</v>
      </c>
      <c r="B20856" s="12">
        <v>40</v>
      </c>
      <c r="C20856" s="436">
        <v>1</v>
      </c>
    </row>
    <row r="20857" spans="1:3" x14ac:dyDescent="0.3">
      <c r="A20857" s="425">
        <v>62499</v>
      </c>
      <c r="B20857" s="12">
        <v>41</v>
      </c>
      <c r="C20857" s="436">
        <v>8.0000000000000036</v>
      </c>
    </row>
    <row r="20858" spans="1:3" x14ac:dyDescent="0.3">
      <c r="A20858" s="425">
        <v>62500</v>
      </c>
      <c r="B20858" s="12">
        <v>42</v>
      </c>
      <c r="C20858" s="436">
        <v>4.2000000000000011</v>
      </c>
    </row>
    <row r="20859" spans="1:3" x14ac:dyDescent="0.3">
      <c r="A20859" s="425">
        <v>62501</v>
      </c>
      <c r="B20859" s="12">
        <v>43</v>
      </c>
      <c r="C20859" s="436">
        <v>0.2</v>
      </c>
    </row>
    <row r="20860" spans="1:3" x14ac:dyDescent="0.3">
      <c r="A20860" s="425">
        <v>62502</v>
      </c>
      <c r="B20860" s="12">
        <v>44</v>
      </c>
      <c r="C20860" s="436">
        <v>0</v>
      </c>
    </row>
    <row r="20861" spans="1:3" x14ac:dyDescent="0.3">
      <c r="A20861" s="425">
        <v>62503</v>
      </c>
      <c r="B20861" s="12">
        <v>45</v>
      </c>
      <c r="C20861" s="436">
        <v>0</v>
      </c>
    </row>
    <row r="20862" spans="1:3" x14ac:dyDescent="0.3">
      <c r="A20862" s="425">
        <v>62504</v>
      </c>
      <c r="B20862" s="12">
        <v>46</v>
      </c>
      <c r="C20862" s="436">
        <v>7.2000000000000028</v>
      </c>
    </row>
    <row r="20863" spans="1:3" x14ac:dyDescent="0.3">
      <c r="A20863" s="425">
        <v>62505</v>
      </c>
      <c r="B20863" s="12">
        <v>47</v>
      </c>
      <c r="C20863" s="436">
        <v>11.199999999999992</v>
      </c>
    </row>
    <row r="20864" spans="1:3" x14ac:dyDescent="0.3">
      <c r="A20864" s="425">
        <v>62506</v>
      </c>
      <c r="B20864" s="12">
        <v>48</v>
      </c>
      <c r="C20864" s="436">
        <v>0.2</v>
      </c>
    </row>
    <row r="20865" spans="1:3" x14ac:dyDescent="0.3">
      <c r="A20865" s="425">
        <v>62507</v>
      </c>
      <c r="B20865" s="12">
        <v>49</v>
      </c>
      <c r="C20865" s="436">
        <v>0.2</v>
      </c>
    </row>
    <row r="20866" spans="1:3" x14ac:dyDescent="0.3">
      <c r="A20866" s="425">
        <v>62508</v>
      </c>
      <c r="B20866" s="12">
        <v>50</v>
      </c>
      <c r="C20866" s="436">
        <v>4.8000000000000016</v>
      </c>
    </row>
    <row r="20867" spans="1:3" x14ac:dyDescent="0.3">
      <c r="A20867" s="425">
        <v>62509</v>
      </c>
      <c r="B20867" s="12">
        <v>51</v>
      </c>
      <c r="C20867" s="436">
        <v>20.399999999999999</v>
      </c>
    </row>
    <row r="20868" spans="1:3" x14ac:dyDescent="0.3">
      <c r="A20868" s="425">
        <v>62510</v>
      </c>
      <c r="B20868" s="12">
        <v>52</v>
      </c>
      <c r="C20868" s="436">
        <v>14.199999999999998</v>
      </c>
    </row>
    <row r="20869" spans="1:3" x14ac:dyDescent="0.3">
      <c r="A20869" s="425">
        <v>62511</v>
      </c>
      <c r="B20869" s="12">
        <v>53</v>
      </c>
      <c r="C20869" s="436">
        <v>8.0000000000000018</v>
      </c>
    </row>
    <row r="20870" spans="1:3" x14ac:dyDescent="0.3">
      <c r="A20870" s="425">
        <v>62512</v>
      </c>
      <c r="B20870" s="12">
        <v>54</v>
      </c>
      <c r="C20870" s="436">
        <v>0.4</v>
      </c>
    </row>
    <row r="20871" spans="1:3" x14ac:dyDescent="0.3">
      <c r="A20871" s="425">
        <v>62513</v>
      </c>
      <c r="B20871" s="12">
        <v>55</v>
      </c>
      <c r="C20871" s="436">
        <v>0.8</v>
      </c>
    </row>
    <row r="20872" spans="1:3" x14ac:dyDescent="0.3">
      <c r="A20872" s="425">
        <v>62514</v>
      </c>
      <c r="B20872" s="12">
        <v>56</v>
      </c>
      <c r="C20872" s="436">
        <v>0</v>
      </c>
    </row>
    <row r="20873" spans="1:3" x14ac:dyDescent="0.3">
      <c r="A20873" s="425">
        <v>62515</v>
      </c>
      <c r="B20873" s="12">
        <v>57</v>
      </c>
      <c r="C20873" s="436">
        <v>0</v>
      </c>
    </row>
    <row r="20874" spans="1:3" x14ac:dyDescent="0.3">
      <c r="A20874" s="425">
        <v>62516</v>
      </c>
      <c r="B20874" s="12">
        <v>58</v>
      </c>
      <c r="C20874" s="436">
        <v>1.4</v>
      </c>
    </row>
    <row r="20875" spans="1:3" x14ac:dyDescent="0.3">
      <c r="A20875" s="425">
        <v>62517</v>
      </c>
      <c r="B20875" s="12">
        <v>59</v>
      </c>
      <c r="C20875" s="436">
        <v>2</v>
      </c>
    </row>
    <row r="20876" spans="1:3" x14ac:dyDescent="0.3">
      <c r="A20876" s="425">
        <v>62518</v>
      </c>
      <c r="B20876" s="12">
        <v>60</v>
      </c>
      <c r="C20876" s="436">
        <v>1.8000000000000003</v>
      </c>
    </row>
    <row r="20877" spans="1:3" x14ac:dyDescent="0.3">
      <c r="A20877" s="425">
        <v>62519</v>
      </c>
      <c r="B20877" s="12">
        <v>61</v>
      </c>
      <c r="C20877" s="436">
        <v>1.8</v>
      </c>
    </row>
    <row r="20878" spans="1:3" x14ac:dyDescent="0.3">
      <c r="A20878" s="425">
        <v>62520</v>
      </c>
      <c r="B20878" s="12">
        <v>62</v>
      </c>
      <c r="C20878" s="436">
        <v>7.4000000000000021</v>
      </c>
    </row>
    <row r="20879" spans="1:3" x14ac:dyDescent="0.3">
      <c r="A20879" s="425">
        <v>62521</v>
      </c>
      <c r="B20879" s="12">
        <v>63</v>
      </c>
      <c r="C20879" s="436">
        <v>0</v>
      </c>
    </row>
    <row r="20880" spans="1:3" x14ac:dyDescent="0.3">
      <c r="A20880" s="425">
        <v>62522</v>
      </c>
      <c r="B20880" s="12">
        <v>64</v>
      </c>
      <c r="C20880" s="436">
        <v>20.199999999999996</v>
      </c>
    </row>
    <row r="20881" spans="1:3" x14ac:dyDescent="0.3">
      <c r="A20881" s="425">
        <v>62523</v>
      </c>
      <c r="B20881" s="12">
        <v>65</v>
      </c>
      <c r="C20881" s="436">
        <v>0.4</v>
      </c>
    </row>
    <row r="20882" spans="1:3" x14ac:dyDescent="0.3">
      <c r="A20882" s="425">
        <v>62524</v>
      </c>
      <c r="B20882" s="12">
        <v>66</v>
      </c>
      <c r="C20882" s="436">
        <v>12.799999999999994</v>
      </c>
    </row>
    <row r="20883" spans="1:3" x14ac:dyDescent="0.3">
      <c r="A20883" s="425">
        <v>62525</v>
      </c>
      <c r="B20883" s="12">
        <v>67</v>
      </c>
      <c r="C20883" s="436">
        <v>3.8000000000000007</v>
      </c>
    </row>
    <row r="20884" spans="1:3" x14ac:dyDescent="0.3">
      <c r="A20884" s="425">
        <v>62526</v>
      </c>
      <c r="B20884" s="12">
        <v>68</v>
      </c>
      <c r="C20884" s="436">
        <v>4.8000000000000007</v>
      </c>
    </row>
    <row r="20885" spans="1:3" x14ac:dyDescent="0.3">
      <c r="A20885" s="425">
        <v>62527</v>
      </c>
      <c r="B20885" s="12">
        <v>69</v>
      </c>
      <c r="C20885" s="436">
        <v>0.2</v>
      </c>
    </row>
    <row r="20886" spans="1:3" x14ac:dyDescent="0.3">
      <c r="A20886" s="425">
        <v>62528</v>
      </c>
      <c r="B20886" s="12">
        <v>70</v>
      </c>
      <c r="C20886" s="436">
        <v>22.799999999999997</v>
      </c>
    </row>
    <row r="20887" spans="1:3" x14ac:dyDescent="0.3">
      <c r="A20887" s="425">
        <v>62529</v>
      </c>
      <c r="B20887" s="12">
        <v>71</v>
      </c>
      <c r="C20887" s="436">
        <v>1.5999999999999999</v>
      </c>
    </row>
    <row r="20888" spans="1:3" x14ac:dyDescent="0.3">
      <c r="A20888" s="425">
        <v>62530</v>
      </c>
      <c r="B20888" s="12">
        <v>72</v>
      </c>
      <c r="C20888" s="436">
        <v>4.8</v>
      </c>
    </row>
    <row r="20889" spans="1:3" x14ac:dyDescent="0.3">
      <c r="A20889" s="425">
        <v>62531</v>
      </c>
      <c r="B20889" s="12">
        <v>73</v>
      </c>
      <c r="C20889" s="436">
        <v>6.6000000000000023</v>
      </c>
    </row>
    <row r="20890" spans="1:3" x14ac:dyDescent="0.3">
      <c r="A20890" s="425">
        <v>62532</v>
      </c>
      <c r="B20890" s="12">
        <v>74</v>
      </c>
      <c r="C20890" s="436">
        <v>0</v>
      </c>
    </row>
    <row r="20891" spans="1:3" x14ac:dyDescent="0.3">
      <c r="A20891" s="425">
        <v>62533</v>
      </c>
      <c r="B20891" s="12">
        <v>75</v>
      </c>
      <c r="C20891" s="436">
        <v>1.5999999999999999</v>
      </c>
    </row>
    <row r="20892" spans="1:3" x14ac:dyDescent="0.3">
      <c r="A20892" s="425">
        <v>62534</v>
      </c>
      <c r="B20892" s="12">
        <v>76</v>
      </c>
      <c r="C20892" s="436">
        <v>17.8</v>
      </c>
    </row>
    <row r="20893" spans="1:3" x14ac:dyDescent="0.3">
      <c r="A20893" s="425">
        <v>62535</v>
      </c>
      <c r="B20893" s="12">
        <v>77</v>
      </c>
      <c r="C20893" s="436">
        <v>0</v>
      </c>
    </row>
    <row r="20894" spans="1:3" x14ac:dyDescent="0.3">
      <c r="A20894" s="425">
        <v>62536</v>
      </c>
      <c r="B20894" s="12">
        <v>78</v>
      </c>
      <c r="C20894" s="436">
        <v>0</v>
      </c>
    </row>
    <row r="20895" spans="1:3" x14ac:dyDescent="0.3">
      <c r="A20895" s="425">
        <v>62537</v>
      </c>
      <c r="B20895" s="12">
        <v>79</v>
      </c>
      <c r="C20895" s="436">
        <v>0.8</v>
      </c>
    </row>
    <row r="20896" spans="1:3" x14ac:dyDescent="0.3">
      <c r="A20896" s="425">
        <v>62538</v>
      </c>
      <c r="B20896" s="12">
        <v>80</v>
      </c>
      <c r="C20896" s="436">
        <v>7.2000000000000028</v>
      </c>
    </row>
    <row r="20897" spans="1:3" x14ac:dyDescent="0.3">
      <c r="A20897" s="425">
        <v>62539</v>
      </c>
      <c r="B20897" s="12">
        <v>81</v>
      </c>
      <c r="C20897" s="436">
        <v>16.999999999999996</v>
      </c>
    </row>
    <row r="20898" spans="1:3" x14ac:dyDescent="0.3">
      <c r="A20898" s="425">
        <v>62540</v>
      </c>
      <c r="B20898" s="12">
        <v>82</v>
      </c>
      <c r="C20898" s="436">
        <v>0.2</v>
      </c>
    </row>
    <row r="20899" spans="1:3" x14ac:dyDescent="0.3">
      <c r="A20899" s="425">
        <v>62541</v>
      </c>
      <c r="B20899" s="12">
        <v>83</v>
      </c>
      <c r="C20899" s="436">
        <v>0</v>
      </c>
    </row>
    <row r="20900" spans="1:3" x14ac:dyDescent="0.3">
      <c r="A20900" s="425">
        <v>62542</v>
      </c>
      <c r="B20900" s="12">
        <v>84</v>
      </c>
      <c r="C20900" s="436">
        <v>31.599999999999994</v>
      </c>
    </row>
    <row r="20901" spans="1:3" x14ac:dyDescent="0.3">
      <c r="A20901" s="425">
        <v>62543</v>
      </c>
      <c r="B20901" s="12">
        <v>85</v>
      </c>
      <c r="C20901" s="436">
        <v>0.4</v>
      </c>
    </row>
    <row r="20902" spans="1:3" x14ac:dyDescent="0.3">
      <c r="A20902" s="425">
        <v>62544</v>
      </c>
      <c r="B20902" s="12">
        <v>86</v>
      </c>
      <c r="C20902" s="436">
        <v>27.2</v>
      </c>
    </row>
    <row r="20903" spans="1:3" x14ac:dyDescent="0.3">
      <c r="A20903" s="425">
        <v>62545</v>
      </c>
      <c r="B20903" s="12">
        <v>87</v>
      </c>
      <c r="C20903" s="436">
        <v>1.8</v>
      </c>
    </row>
    <row r="20904" spans="1:3" x14ac:dyDescent="0.3">
      <c r="A20904" s="425">
        <v>62546</v>
      </c>
      <c r="B20904" s="12">
        <v>88</v>
      </c>
      <c r="C20904" s="436">
        <v>0.2</v>
      </c>
    </row>
    <row r="20905" spans="1:3" x14ac:dyDescent="0.3">
      <c r="A20905" s="425">
        <v>62547</v>
      </c>
      <c r="B20905" s="12">
        <v>89</v>
      </c>
      <c r="C20905" s="436">
        <v>0.60000000000000009</v>
      </c>
    </row>
    <row r="20906" spans="1:3" x14ac:dyDescent="0.3">
      <c r="A20906" s="425">
        <v>62548</v>
      </c>
      <c r="B20906" s="12">
        <v>90</v>
      </c>
      <c r="C20906" s="436">
        <v>0</v>
      </c>
    </row>
    <row r="20907" spans="1:3" x14ac:dyDescent="0.3">
      <c r="A20907" s="425">
        <v>62549</v>
      </c>
      <c r="B20907" s="12">
        <v>91</v>
      </c>
      <c r="C20907" s="436">
        <v>0</v>
      </c>
    </row>
    <row r="20908" spans="1:3" x14ac:dyDescent="0.3">
      <c r="A20908" s="425">
        <v>62550</v>
      </c>
      <c r="B20908" s="12">
        <v>92</v>
      </c>
      <c r="C20908" s="436">
        <v>0.60000000000000009</v>
      </c>
    </row>
    <row r="20909" spans="1:3" x14ac:dyDescent="0.3">
      <c r="A20909" s="425">
        <v>62551</v>
      </c>
      <c r="B20909" s="12">
        <v>93</v>
      </c>
      <c r="C20909" s="436">
        <v>7.6000000000000014</v>
      </c>
    </row>
    <row r="20910" spans="1:3" x14ac:dyDescent="0.3">
      <c r="A20910" s="425">
        <v>62552</v>
      </c>
      <c r="B20910" s="12">
        <v>94</v>
      </c>
      <c r="C20910" s="436">
        <v>8.2000000000000011</v>
      </c>
    </row>
    <row r="20911" spans="1:3" x14ac:dyDescent="0.3">
      <c r="A20911" s="425">
        <v>62553</v>
      </c>
      <c r="B20911" s="12">
        <v>95</v>
      </c>
      <c r="C20911" s="436">
        <v>2.6000000000000005</v>
      </c>
    </row>
    <row r="20912" spans="1:3" x14ac:dyDescent="0.3">
      <c r="A20912" s="425">
        <v>62554</v>
      </c>
      <c r="B20912" s="12">
        <v>96</v>
      </c>
      <c r="C20912" s="436">
        <v>74.800000000000082</v>
      </c>
    </row>
    <row r="20913" spans="1:3" x14ac:dyDescent="0.3">
      <c r="A20913" s="425">
        <v>62555</v>
      </c>
      <c r="B20913" s="12">
        <v>97</v>
      </c>
      <c r="C20913" s="436">
        <v>3</v>
      </c>
    </row>
    <row r="20914" spans="1:3" x14ac:dyDescent="0.3">
      <c r="A20914" s="425">
        <v>62556</v>
      </c>
      <c r="B20914" s="12">
        <v>98</v>
      </c>
      <c r="C20914" s="436">
        <v>1.4</v>
      </c>
    </row>
    <row r="20915" spans="1:3" x14ac:dyDescent="0.3">
      <c r="A20915" s="425">
        <v>62557</v>
      </c>
      <c r="B20915" s="12">
        <v>99</v>
      </c>
      <c r="C20915" s="436">
        <v>0.2</v>
      </c>
    </row>
    <row r="20916" spans="1:3" x14ac:dyDescent="0.3">
      <c r="A20916" s="425">
        <v>62558</v>
      </c>
      <c r="B20916" s="12">
        <v>100</v>
      </c>
      <c r="C20916" s="436">
        <v>0</v>
      </c>
    </row>
    <row r="20917" spans="1:3" x14ac:dyDescent="0.3">
      <c r="A20917" s="425">
        <v>62559</v>
      </c>
      <c r="B20917" s="12">
        <v>101</v>
      </c>
      <c r="C20917" s="436">
        <v>0</v>
      </c>
    </row>
    <row r="20918" spans="1:3" x14ac:dyDescent="0.3">
      <c r="A20918" s="425">
        <v>62560</v>
      </c>
      <c r="B20918" s="12">
        <v>102</v>
      </c>
      <c r="C20918" s="436">
        <v>0.2</v>
      </c>
    </row>
    <row r="20919" spans="1:3" x14ac:dyDescent="0.3">
      <c r="A20919" s="425">
        <v>62561</v>
      </c>
      <c r="B20919" s="12">
        <v>103</v>
      </c>
      <c r="C20919" s="436">
        <v>0.4</v>
      </c>
    </row>
    <row r="20920" spans="1:3" x14ac:dyDescent="0.3">
      <c r="A20920" s="425">
        <v>62562</v>
      </c>
      <c r="B20920" s="12">
        <v>104</v>
      </c>
      <c r="C20920" s="436">
        <v>0</v>
      </c>
    </row>
    <row r="20921" spans="1:3" x14ac:dyDescent="0.3">
      <c r="A20921" s="425">
        <v>62563</v>
      </c>
      <c r="B20921" s="12">
        <v>105</v>
      </c>
      <c r="C20921" s="436">
        <v>56.999999999999986</v>
      </c>
    </row>
    <row r="20922" spans="1:3" x14ac:dyDescent="0.3">
      <c r="A20922" s="425">
        <v>62564</v>
      </c>
      <c r="B20922" s="12">
        <v>106</v>
      </c>
      <c r="C20922" s="436">
        <v>5.0000000000000018</v>
      </c>
    </row>
    <row r="20923" spans="1:3" x14ac:dyDescent="0.3">
      <c r="A20923" s="425">
        <v>62565</v>
      </c>
      <c r="B20923" s="12">
        <v>107</v>
      </c>
      <c r="C20923" s="436">
        <v>14.799999999999999</v>
      </c>
    </row>
    <row r="20924" spans="1:3" x14ac:dyDescent="0.3">
      <c r="A20924" s="425">
        <v>62566</v>
      </c>
      <c r="B20924" s="12">
        <v>108</v>
      </c>
      <c r="C20924" s="436">
        <v>1.2</v>
      </c>
    </row>
    <row r="20925" spans="1:3" x14ac:dyDescent="0.3">
      <c r="A20925" s="425">
        <v>62567</v>
      </c>
      <c r="B20925" s="12">
        <v>109</v>
      </c>
      <c r="C20925" s="436">
        <v>1.2</v>
      </c>
    </row>
    <row r="20926" spans="1:3" x14ac:dyDescent="0.3">
      <c r="A20926" s="425">
        <v>62568</v>
      </c>
      <c r="B20926" s="12">
        <v>110</v>
      </c>
      <c r="C20926" s="436">
        <v>0</v>
      </c>
    </row>
    <row r="20927" spans="1:3" x14ac:dyDescent="0.3">
      <c r="A20927" s="425">
        <v>62569</v>
      </c>
      <c r="B20927" s="12">
        <v>111</v>
      </c>
      <c r="C20927" s="436">
        <v>0</v>
      </c>
    </row>
    <row r="20928" spans="1:3" x14ac:dyDescent="0.3">
      <c r="A20928" s="425">
        <v>62570</v>
      </c>
      <c r="B20928" s="12">
        <v>112</v>
      </c>
      <c r="C20928" s="436">
        <v>5.0000000000000018</v>
      </c>
    </row>
    <row r="20929" spans="1:3" x14ac:dyDescent="0.3">
      <c r="A20929" s="425">
        <v>62571</v>
      </c>
      <c r="B20929" s="12">
        <v>113</v>
      </c>
      <c r="C20929" s="436">
        <v>1.5999999999999999</v>
      </c>
    </row>
    <row r="20930" spans="1:3" x14ac:dyDescent="0.3">
      <c r="A20930" s="425">
        <v>62572</v>
      </c>
      <c r="B20930" s="12">
        <v>114</v>
      </c>
      <c r="C20930" s="436">
        <v>12.399999999999995</v>
      </c>
    </row>
    <row r="20931" spans="1:3" x14ac:dyDescent="0.3">
      <c r="A20931" s="425">
        <v>62573</v>
      </c>
      <c r="B20931" s="12">
        <v>115</v>
      </c>
      <c r="C20931" s="436">
        <v>16.199999999999996</v>
      </c>
    </row>
    <row r="20932" spans="1:3" x14ac:dyDescent="0.3">
      <c r="A20932" s="425">
        <v>62574</v>
      </c>
      <c r="B20932" s="12">
        <v>116</v>
      </c>
      <c r="C20932" s="436">
        <v>7.0000000000000036</v>
      </c>
    </row>
    <row r="20933" spans="1:3" x14ac:dyDescent="0.3">
      <c r="A20933" s="425">
        <v>62575</v>
      </c>
      <c r="B20933" s="12">
        <v>117</v>
      </c>
      <c r="C20933" s="436">
        <v>1</v>
      </c>
    </row>
    <row r="20934" spans="1:3" x14ac:dyDescent="0.3">
      <c r="A20934" s="425">
        <v>62576</v>
      </c>
      <c r="B20934" s="12">
        <v>118</v>
      </c>
      <c r="C20934" s="436">
        <v>0</v>
      </c>
    </row>
    <row r="20935" spans="1:3" x14ac:dyDescent="0.3">
      <c r="A20935" s="425">
        <v>62577</v>
      </c>
      <c r="B20935" s="12">
        <v>119</v>
      </c>
      <c r="C20935" s="436">
        <v>0.60000000000000009</v>
      </c>
    </row>
    <row r="20936" spans="1:3" x14ac:dyDescent="0.3">
      <c r="A20936" s="425">
        <v>62578</v>
      </c>
      <c r="B20936" s="12">
        <v>120</v>
      </c>
      <c r="C20936" s="436">
        <v>0</v>
      </c>
    </row>
    <row r="20937" spans="1:3" x14ac:dyDescent="0.3">
      <c r="A20937" s="425">
        <v>62579</v>
      </c>
      <c r="B20937" s="12">
        <v>121</v>
      </c>
      <c r="C20937" s="436">
        <v>38.800000000000026</v>
      </c>
    </row>
    <row r="20938" spans="1:3" x14ac:dyDescent="0.3">
      <c r="A20938" s="425">
        <v>62580</v>
      </c>
      <c r="B20938" s="12">
        <v>122</v>
      </c>
      <c r="C20938" s="436">
        <v>4.8000000000000007</v>
      </c>
    </row>
    <row r="20939" spans="1:3" x14ac:dyDescent="0.3">
      <c r="A20939" s="425">
        <v>62581</v>
      </c>
      <c r="B20939" s="12">
        <v>123</v>
      </c>
      <c r="C20939" s="436">
        <v>1.4</v>
      </c>
    </row>
    <row r="20940" spans="1:3" x14ac:dyDescent="0.3">
      <c r="A20940" s="425">
        <v>62582</v>
      </c>
      <c r="B20940" s="12">
        <v>124</v>
      </c>
      <c r="C20940" s="436">
        <v>1.8</v>
      </c>
    </row>
    <row r="20941" spans="1:3" x14ac:dyDescent="0.3">
      <c r="A20941" s="425">
        <v>62583</v>
      </c>
      <c r="B20941" s="12">
        <v>125</v>
      </c>
      <c r="C20941" s="436">
        <v>7.6</v>
      </c>
    </row>
    <row r="20942" spans="1:3" x14ac:dyDescent="0.3">
      <c r="A20942" s="425">
        <v>62584</v>
      </c>
      <c r="B20942" s="12">
        <v>126</v>
      </c>
      <c r="C20942" s="436">
        <v>1.4</v>
      </c>
    </row>
    <row r="20943" spans="1:3" x14ac:dyDescent="0.3">
      <c r="A20943" s="425">
        <v>62585</v>
      </c>
      <c r="B20943" s="12">
        <v>127</v>
      </c>
      <c r="C20943" s="436">
        <v>0</v>
      </c>
    </row>
    <row r="20944" spans="1:3" x14ac:dyDescent="0.3">
      <c r="A20944" s="425">
        <v>62586</v>
      </c>
      <c r="B20944" s="12">
        <v>128</v>
      </c>
      <c r="C20944" s="436">
        <v>26.599999999999991</v>
      </c>
    </row>
    <row r="20945" spans="1:3" x14ac:dyDescent="0.3">
      <c r="A20945" s="425">
        <v>62587</v>
      </c>
      <c r="B20945" s="12">
        <v>129</v>
      </c>
      <c r="C20945" s="436">
        <v>0.2</v>
      </c>
    </row>
    <row r="20946" spans="1:3" x14ac:dyDescent="0.3">
      <c r="A20946" s="425">
        <v>62588</v>
      </c>
      <c r="B20946" s="12">
        <v>130</v>
      </c>
      <c r="C20946" s="436">
        <v>22.200000000000003</v>
      </c>
    </row>
    <row r="20947" spans="1:3" x14ac:dyDescent="0.3">
      <c r="A20947" s="425">
        <v>62589</v>
      </c>
      <c r="B20947" s="12">
        <v>131</v>
      </c>
      <c r="C20947" s="436">
        <v>8.0000000000000018</v>
      </c>
    </row>
    <row r="20948" spans="1:3" x14ac:dyDescent="0.3">
      <c r="A20948" s="425">
        <v>62590</v>
      </c>
      <c r="B20948" s="12">
        <v>132</v>
      </c>
      <c r="C20948" s="436">
        <v>0.4</v>
      </c>
    </row>
    <row r="20949" spans="1:3" x14ac:dyDescent="0.3">
      <c r="A20949" s="425">
        <v>62591</v>
      </c>
      <c r="B20949" s="12">
        <v>133</v>
      </c>
      <c r="C20949" s="436">
        <v>23</v>
      </c>
    </row>
    <row r="20950" spans="1:3" x14ac:dyDescent="0.3">
      <c r="A20950" s="425">
        <v>62592</v>
      </c>
      <c r="B20950" s="12">
        <v>134</v>
      </c>
      <c r="C20950" s="436">
        <v>1.2</v>
      </c>
    </row>
    <row r="20951" spans="1:3" x14ac:dyDescent="0.3">
      <c r="A20951" s="425">
        <v>62593</v>
      </c>
      <c r="B20951" s="12">
        <v>135</v>
      </c>
      <c r="C20951" s="436">
        <v>0.4</v>
      </c>
    </row>
    <row r="20952" spans="1:3" x14ac:dyDescent="0.3">
      <c r="A20952" s="425">
        <v>62594</v>
      </c>
      <c r="B20952" s="12">
        <v>136</v>
      </c>
      <c r="C20952" s="436">
        <v>0</v>
      </c>
    </row>
    <row r="20953" spans="1:3" x14ac:dyDescent="0.3">
      <c r="A20953" s="425">
        <v>62595</v>
      </c>
      <c r="B20953" s="12">
        <v>137</v>
      </c>
      <c r="C20953" s="436">
        <v>0</v>
      </c>
    </row>
    <row r="20954" spans="1:3" x14ac:dyDescent="0.3">
      <c r="A20954" s="425">
        <v>62596</v>
      </c>
      <c r="B20954" s="12">
        <v>138</v>
      </c>
      <c r="C20954" s="436">
        <v>0</v>
      </c>
    </row>
    <row r="20955" spans="1:3" x14ac:dyDescent="0.3">
      <c r="A20955" s="425">
        <v>62597</v>
      </c>
      <c r="B20955" s="12">
        <v>139</v>
      </c>
      <c r="C20955" s="436">
        <v>20.799999999999994</v>
      </c>
    </row>
    <row r="20956" spans="1:3" x14ac:dyDescent="0.3">
      <c r="A20956" s="425">
        <v>62598</v>
      </c>
      <c r="B20956" s="12">
        <v>140</v>
      </c>
      <c r="C20956" s="436">
        <v>0.60000000000000009</v>
      </c>
    </row>
    <row r="20957" spans="1:3" x14ac:dyDescent="0.3">
      <c r="A20957" s="425">
        <v>62599</v>
      </c>
      <c r="B20957" s="12">
        <v>141</v>
      </c>
      <c r="C20957" s="436">
        <v>0.2</v>
      </c>
    </row>
    <row r="20958" spans="1:3" x14ac:dyDescent="0.3">
      <c r="A20958" s="425">
        <v>62600</v>
      </c>
      <c r="B20958" s="12">
        <v>142</v>
      </c>
      <c r="C20958" s="436">
        <v>0</v>
      </c>
    </row>
    <row r="20959" spans="1:3" x14ac:dyDescent="0.3">
      <c r="A20959" s="425">
        <v>62601</v>
      </c>
      <c r="B20959" s="12">
        <v>143</v>
      </c>
      <c r="C20959" s="436">
        <v>0</v>
      </c>
    </row>
    <row r="20960" spans="1:3" x14ac:dyDescent="0.3">
      <c r="A20960" s="425">
        <v>62602</v>
      </c>
      <c r="B20960" s="12">
        <v>144</v>
      </c>
      <c r="C20960" s="436">
        <v>0</v>
      </c>
    </row>
    <row r="20961" spans="1:3" x14ac:dyDescent="0.3">
      <c r="A20961" s="425">
        <v>62603</v>
      </c>
      <c r="B20961" s="12">
        <v>145</v>
      </c>
      <c r="C20961" s="436">
        <v>13.399999999999995</v>
      </c>
    </row>
    <row r="20962" spans="1:3" x14ac:dyDescent="0.3">
      <c r="A20962" s="425">
        <v>62604</v>
      </c>
      <c r="B20962" s="12">
        <v>146</v>
      </c>
      <c r="C20962" s="436">
        <v>28.199999999999996</v>
      </c>
    </row>
    <row r="20963" spans="1:3" x14ac:dyDescent="0.3">
      <c r="A20963" s="425">
        <v>62605</v>
      </c>
      <c r="B20963" s="12">
        <v>147</v>
      </c>
      <c r="C20963" s="436">
        <v>18.600000000000001</v>
      </c>
    </row>
    <row r="20964" spans="1:3" x14ac:dyDescent="0.3">
      <c r="A20964" s="425">
        <v>62606</v>
      </c>
      <c r="B20964" s="12">
        <v>148</v>
      </c>
      <c r="C20964" s="436">
        <v>6.6000000000000032</v>
      </c>
    </row>
    <row r="20965" spans="1:3" x14ac:dyDescent="0.3">
      <c r="A20965" s="425">
        <v>62607</v>
      </c>
      <c r="B20965" s="12">
        <v>149</v>
      </c>
      <c r="C20965" s="436">
        <v>0</v>
      </c>
    </row>
    <row r="20966" spans="1:3" x14ac:dyDescent="0.3">
      <c r="A20966" s="425">
        <v>62608</v>
      </c>
      <c r="B20966" s="12">
        <v>150</v>
      </c>
      <c r="C20966" s="436">
        <v>0</v>
      </c>
    </row>
    <row r="20967" spans="1:3" x14ac:dyDescent="0.3">
      <c r="A20967" s="425">
        <v>62609</v>
      </c>
      <c r="B20967" s="12">
        <v>151</v>
      </c>
      <c r="C20967" s="436">
        <v>24.399999999999991</v>
      </c>
    </row>
    <row r="20968" spans="1:3" x14ac:dyDescent="0.3">
      <c r="A20968" s="425">
        <v>62610</v>
      </c>
      <c r="B20968" s="12">
        <v>152</v>
      </c>
      <c r="C20968" s="436">
        <v>29.199999999999985</v>
      </c>
    </row>
    <row r="20969" spans="1:3" x14ac:dyDescent="0.3">
      <c r="A20969" s="425">
        <v>62611</v>
      </c>
      <c r="B20969" s="12">
        <v>153</v>
      </c>
      <c r="C20969" s="436">
        <v>6.4000000000000012</v>
      </c>
    </row>
    <row r="20970" spans="1:3" x14ac:dyDescent="0.3">
      <c r="A20970" s="425">
        <v>62612</v>
      </c>
      <c r="B20970" s="12">
        <v>154</v>
      </c>
      <c r="C20970" s="436">
        <v>0</v>
      </c>
    </row>
    <row r="20971" spans="1:3" x14ac:dyDescent="0.3">
      <c r="A20971" s="425">
        <v>62613</v>
      </c>
      <c r="B20971" s="12">
        <v>155</v>
      </c>
      <c r="C20971" s="436">
        <v>0.2</v>
      </c>
    </row>
    <row r="20972" spans="1:3" x14ac:dyDescent="0.3">
      <c r="A20972" s="425">
        <v>62614</v>
      </c>
      <c r="B20972" s="12">
        <v>156</v>
      </c>
      <c r="C20972" s="436">
        <v>0</v>
      </c>
    </row>
    <row r="20973" spans="1:3" x14ac:dyDescent="0.3">
      <c r="A20973" s="425">
        <v>62615</v>
      </c>
      <c r="B20973" s="12">
        <v>157</v>
      </c>
      <c r="C20973" s="436">
        <v>18.600000000000001</v>
      </c>
    </row>
    <row r="20974" spans="1:3" x14ac:dyDescent="0.3">
      <c r="A20974" s="425">
        <v>62616</v>
      </c>
      <c r="B20974" s="12">
        <v>158</v>
      </c>
      <c r="C20974" s="436">
        <v>8.9999999999999982</v>
      </c>
    </row>
    <row r="20975" spans="1:3" x14ac:dyDescent="0.3">
      <c r="A20975" s="425">
        <v>62617</v>
      </c>
      <c r="B20975" s="12">
        <v>159</v>
      </c>
      <c r="C20975" s="436">
        <v>59.8</v>
      </c>
    </row>
    <row r="20976" spans="1:3" x14ac:dyDescent="0.3">
      <c r="A20976" s="425">
        <v>62618</v>
      </c>
      <c r="B20976" s="12">
        <v>160</v>
      </c>
      <c r="C20976" s="436">
        <v>6.6000000000000005</v>
      </c>
    </row>
    <row r="20977" spans="1:3" x14ac:dyDescent="0.3">
      <c r="A20977" s="425">
        <v>62619</v>
      </c>
      <c r="B20977" s="12">
        <v>161</v>
      </c>
      <c r="C20977" s="436">
        <v>0</v>
      </c>
    </row>
    <row r="20978" spans="1:3" x14ac:dyDescent="0.3">
      <c r="A20978" s="425">
        <v>62620</v>
      </c>
      <c r="B20978" s="12">
        <v>162</v>
      </c>
      <c r="C20978" s="436">
        <v>7.6000000000000014</v>
      </c>
    </row>
    <row r="20979" spans="1:3" x14ac:dyDescent="0.3">
      <c r="A20979" s="425">
        <v>62621</v>
      </c>
      <c r="B20979" s="12">
        <v>163</v>
      </c>
      <c r="C20979" s="436">
        <v>30.999999999999996</v>
      </c>
    </row>
    <row r="20980" spans="1:3" x14ac:dyDescent="0.3">
      <c r="A20980" s="425">
        <v>62622</v>
      </c>
      <c r="B20980" s="12">
        <v>164</v>
      </c>
      <c r="C20980" s="436">
        <v>23.199999999999996</v>
      </c>
    </row>
    <row r="20981" spans="1:3" x14ac:dyDescent="0.3">
      <c r="A20981" s="425">
        <v>62623</v>
      </c>
      <c r="B20981" s="12">
        <v>165</v>
      </c>
      <c r="C20981" s="436">
        <v>14.399999999999999</v>
      </c>
    </row>
    <row r="20982" spans="1:3" x14ac:dyDescent="0.3">
      <c r="A20982" s="425">
        <v>62624</v>
      </c>
      <c r="B20982" s="12">
        <v>166</v>
      </c>
      <c r="C20982" s="436">
        <v>47.599999999999994</v>
      </c>
    </row>
    <row r="20983" spans="1:3" x14ac:dyDescent="0.3">
      <c r="A20983" s="425">
        <v>62625</v>
      </c>
      <c r="B20983" s="12">
        <v>167</v>
      </c>
      <c r="C20983" s="436">
        <v>9.8000000000000007</v>
      </c>
    </row>
    <row r="20984" spans="1:3" x14ac:dyDescent="0.3">
      <c r="A20984" s="425">
        <v>62626</v>
      </c>
      <c r="B20984" s="12">
        <v>168</v>
      </c>
      <c r="C20984" s="436">
        <v>0</v>
      </c>
    </row>
    <row r="20985" spans="1:3" x14ac:dyDescent="0.3">
      <c r="A20985" s="425">
        <v>62627</v>
      </c>
      <c r="B20985" s="12">
        <v>169</v>
      </c>
      <c r="C20985" s="436">
        <v>0</v>
      </c>
    </row>
    <row r="20986" spans="1:3" x14ac:dyDescent="0.3">
      <c r="A20986" s="425">
        <v>62628</v>
      </c>
      <c r="B20986" s="12">
        <v>170</v>
      </c>
      <c r="C20986" s="436">
        <v>0</v>
      </c>
    </row>
    <row r="20987" spans="1:3" x14ac:dyDescent="0.3">
      <c r="A20987" s="425">
        <v>62629</v>
      </c>
      <c r="B20987" s="12">
        <v>171</v>
      </c>
      <c r="C20987" s="436">
        <v>3.6000000000000005</v>
      </c>
    </row>
    <row r="20988" spans="1:3" x14ac:dyDescent="0.3">
      <c r="A20988" s="425">
        <v>62630</v>
      </c>
      <c r="B20988" s="12">
        <v>172</v>
      </c>
      <c r="C20988" s="436">
        <v>3.4000000000000008</v>
      </c>
    </row>
    <row r="20989" spans="1:3" x14ac:dyDescent="0.3">
      <c r="A20989" s="425">
        <v>62631</v>
      </c>
      <c r="B20989" s="12">
        <v>173</v>
      </c>
      <c r="C20989" s="436">
        <v>0.4</v>
      </c>
    </row>
    <row r="20990" spans="1:3" x14ac:dyDescent="0.3">
      <c r="A20990" s="425">
        <v>62632</v>
      </c>
      <c r="B20990" s="12">
        <v>174</v>
      </c>
      <c r="C20990" s="436">
        <v>0.2</v>
      </c>
    </row>
    <row r="20991" spans="1:3" x14ac:dyDescent="0.3">
      <c r="A20991" s="425">
        <v>62633</v>
      </c>
      <c r="B20991" s="12">
        <v>175</v>
      </c>
      <c r="C20991" s="436">
        <v>0</v>
      </c>
    </row>
    <row r="20992" spans="1:3" x14ac:dyDescent="0.3">
      <c r="A20992" s="425">
        <v>62634</v>
      </c>
      <c r="B20992" s="12">
        <v>176</v>
      </c>
      <c r="C20992" s="436">
        <v>27.999999999999996</v>
      </c>
    </row>
    <row r="20993" spans="1:3" x14ac:dyDescent="0.3">
      <c r="A20993" s="425">
        <v>62635</v>
      </c>
      <c r="B20993" s="12">
        <v>177</v>
      </c>
      <c r="C20993" s="436">
        <v>10.199999999999999</v>
      </c>
    </row>
    <row r="20994" spans="1:3" x14ac:dyDescent="0.3">
      <c r="A20994" s="425">
        <v>62636</v>
      </c>
      <c r="B20994" s="12">
        <v>178</v>
      </c>
      <c r="C20994" s="436">
        <v>11.999999999999996</v>
      </c>
    </row>
    <row r="20995" spans="1:3" x14ac:dyDescent="0.3">
      <c r="A20995" s="425">
        <v>62637</v>
      </c>
      <c r="B20995" s="12">
        <v>179</v>
      </c>
      <c r="C20995" s="436">
        <v>1.7999999999999998</v>
      </c>
    </row>
    <row r="20996" spans="1:3" x14ac:dyDescent="0.3">
      <c r="A20996" s="425">
        <v>62638</v>
      </c>
      <c r="B20996" s="12">
        <v>180</v>
      </c>
      <c r="C20996" s="436">
        <v>2.2000000000000002</v>
      </c>
    </row>
    <row r="20997" spans="1:3" x14ac:dyDescent="0.3">
      <c r="A20997" s="425">
        <v>62639</v>
      </c>
      <c r="B20997" s="12">
        <v>181</v>
      </c>
      <c r="C20997" s="436">
        <v>1.96</v>
      </c>
    </row>
    <row r="20998" spans="1:3" x14ac:dyDescent="0.3">
      <c r="A20998" s="425">
        <v>62640</v>
      </c>
      <c r="B20998" s="12">
        <v>182</v>
      </c>
      <c r="C20998" s="436">
        <v>0</v>
      </c>
    </row>
    <row r="20999" spans="1:3" x14ac:dyDescent="0.3">
      <c r="A20999" s="425">
        <v>62641</v>
      </c>
      <c r="B20999" s="12">
        <v>183</v>
      </c>
      <c r="C20999" s="436">
        <v>9.6</v>
      </c>
    </row>
    <row r="21000" spans="1:3" x14ac:dyDescent="0.3">
      <c r="A21000" s="425">
        <v>62642</v>
      </c>
      <c r="B21000" s="12">
        <v>184</v>
      </c>
      <c r="C21000" s="436">
        <v>1</v>
      </c>
    </row>
    <row r="21001" spans="1:3" x14ac:dyDescent="0.3">
      <c r="A21001" s="425">
        <v>62643</v>
      </c>
      <c r="B21001" s="12">
        <v>185</v>
      </c>
      <c r="C21001" s="436">
        <v>1.5999999999999999</v>
      </c>
    </row>
    <row r="21002" spans="1:3" x14ac:dyDescent="0.3">
      <c r="A21002" s="425">
        <v>62644</v>
      </c>
      <c r="B21002" s="12">
        <v>186</v>
      </c>
      <c r="C21002" s="436">
        <v>0.2</v>
      </c>
    </row>
    <row r="21003" spans="1:3" x14ac:dyDescent="0.3">
      <c r="A21003" s="425">
        <v>62645</v>
      </c>
      <c r="B21003" s="12">
        <v>187</v>
      </c>
      <c r="C21003" s="436">
        <v>0.2</v>
      </c>
    </row>
    <row r="21004" spans="1:3" x14ac:dyDescent="0.3">
      <c r="A21004" s="425">
        <v>62646</v>
      </c>
      <c r="B21004" s="12">
        <v>188</v>
      </c>
      <c r="C21004" s="436">
        <v>1.8000000000000003</v>
      </c>
    </row>
    <row r="21005" spans="1:3" x14ac:dyDescent="0.3">
      <c r="A21005" s="425">
        <v>62647</v>
      </c>
      <c r="B21005" s="12">
        <v>189</v>
      </c>
      <c r="C21005" s="436">
        <v>39.800000000000004</v>
      </c>
    </row>
    <row r="21006" spans="1:3" x14ac:dyDescent="0.3">
      <c r="A21006" s="425">
        <v>62648</v>
      </c>
      <c r="B21006" s="12">
        <v>190</v>
      </c>
      <c r="C21006" s="436">
        <v>0</v>
      </c>
    </row>
    <row r="21007" spans="1:3" x14ac:dyDescent="0.3">
      <c r="A21007" s="425">
        <v>62649</v>
      </c>
      <c r="B21007" s="12">
        <v>191</v>
      </c>
      <c r="C21007" s="436">
        <v>26.199999999999992</v>
      </c>
    </row>
    <row r="21008" spans="1:3" x14ac:dyDescent="0.3">
      <c r="A21008" s="425">
        <v>62650</v>
      </c>
      <c r="B21008" s="12">
        <v>192</v>
      </c>
      <c r="C21008" s="436">
        <v>0</v>
      </c>
    </row>
    <row r="21009" spans="1:3" x14ac:dyDescent="0.3">
      <c r="A21009" s="425">
        <v>62651</v>
      </c>
      <c r="B21009" s="12">
        <v>193</v>
      </c>
      <c r="C21009" s="436">
        <v>0</v>
      </c>
    </row>
    <row r="21010" spans="1:3" x14ac:dyDescent="0.3">
      <c r="A21010" s="425">
        <v>62652</v>
      </c>
      <c r="B21010" s="12">
        <v>194</v>
      </c>
      <c r="C21010" s="436">
        <v>0</v>
      </c>
    </row>
    <row r="21011" spans="1:3" x14ac:dyDescent="0.3">
      <c r="A21011" s="425">
        <v>62653</v>
      </c>
      <c r="B21011" s="12">
        <v>195</v>
      </c>
      <c r="C21011" s="436">
        <v>0</v>
      </c>
    </row>
    <row r="21012" spans="1:3" x14ac:dyDescent="0.3">
      <c r="A21012" s="425">
        <v>62654</v>
      </c>
      <c r="B21012" s="12">
        <v>196</v>
      </c>
      <c r="C21012" s="436">
        <v>4.8</v>
      </c>
    </row>
    <row r="21013" spans="1:3" x14ac:dyDescent="0.3">
      <c r="A21013" s="425">
        <v>62655</v>
      </c>
      <c r="B21013" s="12">
        <v>197</v>
      </c>
      <c r="C21013" s="436">
        <v>6.8000000000000016</v>
      </c>
    </row>
    <row r="21014" spans="1:3" x14ac:dyDescent="0.3">
      <c r="A21014" s="425">
        <v>62656</v>
      </c>
      <c r="B21014" s="12">
        <v>198</v>
      </c>
      <c r="C21014" s="436">
        <v>1.4</v>
      </c>
    </row>
    <row r="21015" spans="1:3" x14ac:dyDescent="0.3">
      <c r="A21015" s="425">
        <v>62657</v>
      </c>
      <c r="B21015" s="12">
        <v>199</v>
      </c>
      <c r="C21015" s="436">
        <v>25.799999999999997</v>
      </c>
    </row>
    <row r="21016" spans="1:3" x14ac:dyDescent="0.3">
      <c r="A21016" s="425">
        <v>62658</v>
      </c>
      <c r="B21016" s="12">
        <v>200</v>
      </c>
      <c r="C21016" s="436">
        <v>4.4000000000000004</v>
      </c>
    </row>
    <row r="21017" spans="1:3" x14ac:dyDescent="0.3">
      <c r="A21017" s="425">
        <v>62659</v>
      </c>
      <c r="B21017" s="12">
        <v>201</v>
      </c>
      <c r="C21017" s="436">
        <v>18.200000000000003</v>
      </c>
    </row>
    <row r="21018" spans="1:3" x14ac:dyDescent="0.3">
      <c r="A21018" s="425">
        <v>62660</v>
      </c>
      <c r="B21018" s="12">
        <v>202</v>
      </c>
      <c r="C21018" s="436">
        <v>27.399999999999991</v>
      </c>
    </row>
    <row r="21019" spans="1:3" x14ac:dyDescent="0.3">
      <c r="A21019" s="425">
        <v>62661</v>
      </c>
      <c r="B21019" s="12">
        <v>203</v>
      </c>
      <c r="C21019" s="436">
        <v>2.8</v>
      </c>
    </row>
    <row r="21020" spans="1:3" x14ac:dyDescent="0.3">
      <c r="A21020" s="425">
        <v>62662</v>
      </c>
      <c r="B21020" s="12">
        <v>204</v>
      </c>
      <c r="C21020" s="436">
        <v>0</v>
      </c>
    </row>
    <row r="21021" spans="1:3" x14ac:dyDescent="0.3">
      <c r="A21021" s="425">
        <v>62663</v>
      </c>
      <c r="B21021" s="12">
        <v>205</v>
      </c>
      <c r="C21021" s="436">
        <v>3.4000000000000008</v>
      </c>
    </row>
    <row r="21022" spans="1:3" x14ac:dyDescent="0.3">
      <c r="A21022" s="425">
        <v>62664</v>
      </c>
      <c r="B21022" s="12">
        <v>206</v>
      </c>
      <c r="C21022" s="436">
        <v>13</v>
      </c>
    </row>
    <row r="21023" spans="1:3" x14ac:dyDescent="0.3">
      <c r="A21023" s="425">
        <v>62665</v>
      </c>
      <c r="B21023" s="12">
        <v>207</v>
      </c>
      <c r="C21023" s="436">
        <v>102.20000000000003</v>
      </c>
    </row>
    <row r="21024" spans="1:3" x14ac:dyDescent="0.3">
      <c r="A21024" s="425">
        <v>62666</v>
      </c>
      <c r="B21024" s="12">
        <v>208</v>
      </c>
      <c r="C21024" s="436">
        <v>1</v>
      </c>
    </row>
    <row r="21025" spans="1:3" x14ac:dyDescent="0.3">
      <c r="A21025" s="425">
        <v>62667</v>
      </c>
      <c r="B21025" s="12">
        <v>209</v>
      </c>
      <c r="C21025" s="436">
        <v>4.2000000000000011</v>
      </c>
    </row>
    <row r="21026" spans="1:3" x14ac:dyDescent="0.3">
      <c r="A21026" s="425">
        <v>62668</v>
      </c>
      <c r="B21026" s="12">
        <v>210</v>
      </c>
      <c r="C21026" s="436">
        <v>11.199999999999998</v>
      </c>
    </row>
    <row r="21027" spans="1:3" x14ac:dyDescent="0.3">
      <c r="A21027" s="425">
        <v>62669</v>
      </c>
      <c r="B21027" s="12">
        <v>211</v>
      </c>
      <c r="C21027" s="436">
        <v>2.4000000000000004</v>
      </c>
    </row>
    <row r="21028" spans="1:3" x14ac:dyDescent="0.3">
      <c r="A21028" s="425">
        <v>62670</v>
      </c>
      <c r="B21028" s="12">
        <v>212</v>
      </c>
      <c r="C21028" s="436">
        <v>2.8</v>
      </c>
    </row>
    <row r="21029" spans="1:3" x14ac:dyDescent="0.3">
      <c r="A21029" s="425">
        <v>62671</v>
      </c>
      <c r="B21029" s="12">
        <v>213</v>
      </c>
      <c r="C21029" s="436">
        <v>0</v>
      </c>
    </row>
    <row r="21030" spans="1:3" x14ac:dyDescent="0.3">
      <c r="A21030" s="425">
        <v>62672</v>
      </c>
      <c r="B21030" s="12">
        <v>214</v>
      </c>
      <c r="C21030" s="436">
        <v>2.8000000000000007</v>
      </c>
    </row>
    <row r="21031" spans="1:3" x14ac:dyDescent="0.3">
      <c r="A21031" s="425">
        <v>62673</v>
      </c>
      <c r="B21031" s="12">
        <v>215</v>
      </c>
      <c r="C21031" s="436">
        <v>0</v>
      </c>
    </row>
    <row r="21032" spans="1:3" x14ac:dyDescent="0.3">
      <c r="A21032" s="425">
        <v>62674</v>
      </c>
      <c r="B21032" s="12">
        <v>216</v>
      </c>
      <c r="C21032" s="436">
        <v>0.8</v>
      </c>
    </row>
    <row r="21033" spans="1:3" x14ac:dyDescent="0.3">
      <c r="A21033" s="425">
        <v>62675</v>
      </c>
      <c r="B21033" s="12">
        <v>217</v>
      </c>
      <c r="C21033" s="436">
        <v>9.6</v>
      </c>
    </row>
    <row r="21034" spans="1:3" x14ac:dyDescent="0.3">
      <c r="A21034" s="425">
        <v>62676</v>
      </c>
      <c r="B21034" s="12">
        <v>218</v>
      </c>
      <c r="C21034" s="436">
        <v>0.4</v>
      </c>
    </row>
    <row r="21035" spans="1:3" x14ac:dyDescent="0.3">
      <c r="A21035" s="425">
        <v>62677</v>
      </c>
      <c r="B21035" s="12">
        <v>219</v>
      </c>
      <c r="C21035" s="436">
        <v>22.799999999999997</v>
      </c>
    </row>
    <row r="21036" spans="1:3" x14ac:dyDescent="0.3">
      <c r="A21036" s="425">
        <v>62678</v>
      </c>
      <c r="B21036" s="12">
        <v>220</v>
      </c>
      <c r="C21036" s="436">
        <v>34.400000000000006</v>
      </c>
    </row>
    <row r="21037" spans="1:3" x14ac:dyDescent="0.3">
      <c r="A21037" s="425">
        <v>62679</v>
      </c>
      <c r="B21037" s="12">
        <v>221</v>
      </c>
      <c r="C21037" s="436">
        <v>9.1999999999999975</v>
      </c>
    </row>
    <row r="21038" spans="1:3" x14ac:dyDescent="0.3">
      <c r="A21038" s="425">
        <v>62680</v>
      </c>
      <c r="B21038" s="12">
        <v>222</v>
      </c>
      <c r="C21038" s="436">
        <v>12</v>
      </c>
    </row>
    <row r="21039" spans="1:3" x14ac:dyDescent="0.3">
      <c r="A21039" s="425">
        <v>62681</v>
      </c>
      <c r="B21039" s="12">
        <v>223</v>
      </c>
      <c r="C21039" s="436">
        <v>30.799999999999997</v>
      </c>
    </row>
    <row r="21040" spans="1:3" x14ac:dyDescent="0.3">
      <c r="A21040" s="425">
        <v>62682</v>
      </c>
      <c r="B21040" s="12">
        <v>224</v>
      </c>
      <c r="C21040" s="436">
        <v>41.200000000000031</v>
      </c>
    </row>
    <row r="21041" spans="1:3" x14ac:dyDescent="0.3">
      <c r="A21041" s="425">
        <v>62683</v>
      </c>
      <c r="B21041" s="12">
        <v>225</v>
      </c>
      <c r="C21041" s="436">
        <v>0</v>
      </c>
    </row>
    <row r="21042" spans="1:3" x14ac:dyDescent="0.3">
      <c r="A21042" s="425">
        <v>62684</v>
      </c>
      <c r="B21042" s="12">
        <v>226</v>
      </c>
      <c r="C21042" s="436">
        <v>0</v>
      </c>
    </row>
    <row r="21043" spans="1:3" x14ac:dyDescent="0.3">
      <c r="A21043" s="425">
        <v>62685</v>
      </c>
      <c r="B21043" s="12">
        <v>227</v>
      </c>
      <c r="C21043" s="436">
        <v>14.6</v>
      </c>
    </row>
    <row r="21044" spans="1:3" x14ac:dyDescent="0.3">
      <c r="A21044" s="425">
        <v>62686</v>
      </c>
      <c r="B21044" s="12">
        <v>228</v>
      </c>
      <c r="C21044" s="436">
        <v>0.60000000000000009</v>
      </c>
    </row>
    <row r="21045" spans="1:3" x14ac:dyDescent="0.3">
      <c r="A21045" s="425">
        <v>62687</v>
      </c>
      <c r="B21045" s="12">
        <v>229</v>
      </c>
      <c r="C21045" s="436">
        <v>0.2</v>
      </c>
    </row>
    <row r="21046" spans="1:3" x14ac:dyDescent="0.3">
      <c r="A21046" s="425">
        <v>62688</v>
      </c>
      <c r="B21046" s="12">
        <v>230</v>
      </c>
      <c r="C21046" s="436">
        <v>1.5999999999999999</v>
      </c>
    </row>
    <row r="21047" spans="1:3" x14ac:dyDescent="0.3">
      <c r="A21047" s="425">
        <v>62689</v>
      </c>
      <c r="B21047" s="12">
        <v>231</v>
      </c>
      <c r="C21047" s="436">
        <v>10.199999999999999</v>
      </c>
    </row>
    <row r="21048" spans="1:3" x14ac:dyDescent="0.3">
      <c r="A21048" s="425">
        <v>62690</v>
      </c>
      <c r="B21048" s="12">
        <v>232</v>
      </c>
      <c r="C21048" s="436">
        <v>0.8</v>
      </c>
    </row>
    <row r="21049" spans="1:3" x14ac:dyDescent="0.3">
      <c r="A21049" s="425">
        <v>62691</v>
      </c>
      <c r="B21049" s="12">
        <v>233</v>
      </c>
      <c r="C21049" s="436">
        <v>0.60000000000000009</v>
      </c>
    </row>
    <row r="21050" spans="1:3" x14ac:dyDescent="0.3">
      <c r="A21050" s="425">
        <v>62692</v>
      </c>
      <c r="B21050" s="12">
        <v>234</v>
      </c>
      <c r="C21050" s="436">
        <v>0</v>
      </c>
    </row>
    <row r="21051" spans="1:3" x14ac:dyDescent="0.3">
      <c r="A21051" s="425">
        <v>62693</v>
      </c>
      <c r="B21051" s="12">
        <v>235</v>
      </c>
      <c r="C21051" s="436">
        <v>3.2</v>
      </c>
    </row>
    <row r="21052" spans="1:3" x14ac:dyDescent="0.3">
      <c r="A21052" s="425">
        <v>62694</v>
      </c>
      <c r="B21052" s="12">
        <v>236</v>
      </c>
      <c r="C21052" s="436">
        <v>0.8</v>
      </c>
    </row>
    <row r="21053" spans="1:3" x14ac:dyDescent="0.3">
      <c r="A21053" s="425">
        <v>62695</v>
      </c>
      <c r="B21053" s="12">
        <v>237</v>
      </c>
      <c r="C21053" s="436">
        <v>0.2</v>
      </c>
    </row>
    <row r="21054" spans="1:3" x14ac:dyDescent="0.3">
      <c r="A21054" s="425">
        <v>62696</v>
      </c>
      <c r="B21054" s="12">
        <v>238</v>
      </c>
      <c r="C21054" s="436">
        <v>4.6000000000000005</v>
      </c>
    </row>
    <row r="21055" spans="1:3" x14ac:dyDescent="0.3">
      <c r="A21055" s="425">
        <v>62697</v>
      </c>
      <c r="B21055" s="12">
        <v>239</v>
      </c>
      <c r="C21055" s="436">
        <v>0.2</v>
      </c>
    </row>
    <row r="21056" spans="1:3" x14ac:dyDescent="0.3">
      <c r="A21056" s="425">
        <v>62698</v>
      </c>
      <c r="B21056" s="12">
        <v>240</v>
      </c>
      <c r="C21056" s="436">
        <v>9.8000000000000007</v>
      </c>
    </row>
    <row r="21057" spans="1:3" x14ac:dyDescent="0.3">
      <c r="A21057" s="425">
        <v>62699</v>
      </c>
      <c r="B21057" s="12">
        <v>241</v>
      </c>
      <c r="C21057" s="436">
        <v>21.399999999999991</v>
      </c>
    </row>
    <row r="21058" spans="1:3" x14ac:dyDescent="0.3">
      <c r="A21058" s="425">
        <v>62700</v>
      </c>
      <c r="B21058" s="12">
        <v>242</v>
      </c>
      <c r="C21058" s="436">
        <v>0.60000000000000009</v>
      </c>
    </row>
    <row r="21059" spans="1:3" x14ac:dyDescent="0.3">
      <c r="A21059" s="425">
        <v>62701</v>
      </c>
      <c r="B21059" s="12">
        <v>243</v>
      </c>
      <c r="C21059" s="436">
        <v>2.4</v>
      </c>
    </row>
    <row r="21060" spans="1:3" x14ac:dyDescent="0.3">
      <c r="A21060" s="425">
        <v>62702</v>
      </c>
      <c r="B21060" s="12">
        <v>244</v>
      </c>
      <c r="C21060" s="436">
        <v>0</v>
      </c>
    </row>
    <row r="21061" spans="1:3" x14ac:dyDescent="0.3">
      <c r="A21061" s="425">
        <v>62703</v>
      </c>
      <c r="B21061" s="12">
        <v>245</v>
      </c>
      <c r="C21061" s="436">
        <v>34.400000000000006</v>
      </c>
    </row>
    <row r="21062" spans="1:3" x14ac:dyDescent="0.3">
      <c r="A21062" s="425">
        <v>62704</v>
      </c>
      <c r="B21062" s="12">
        <v>246</v>
      </c>
      <c r="C21062" s="436">
        <v>0</v>
      </c>
    </row>
    <row r="21063" spans="1:3" x14ac:dyDescent="0.3">
      <c r="A21063" s="425">
        <v>62705</v>
      </c>
      <c r="B21063" s="12">
        <v>247</v>
      </c>
      <c r="C21063" s="436">
        <v>4</v>
      </c>
    </row>
    <row r="21064" spans="1:3" x14ac:dyDescent="0.3">
      <c r="A21064" s="425">
        <v>62706</v>
      </c>
      <c r="B21064" s="12">
        <v>248</v>
      </c>
      <c r="C21064" s="436">
        <v>29.799999999999997</v>
      </c>
    </row>
    <row r="21065" spans="1:3" x14ac:dyDescent="0.3">
      <c r="A21065" s="425">
        <v>62707</v>
      </c>
      <c r="B21065" s="12">
        <v>249</v>
      </c>
      <c r="C21065" s="436">
        <v>8.3999999999999986</v>
      </c>
    </row>
    <row r="21066" spans="1:3" x14ac:dyDescent="0.3">
      <c r="A21066" s="425">
        <v>62708</v>
      </c>
      <c r="B21066" s="12">
        <v>250</v>
      </c>
      <c r="C21066" s="436">
        <v>0</v>
      </c>
    </row>
    <row r="21067" spans="1:3" x14ac:dyDescent="0.3">
      <c r="A21067" s="425">
        <v>62709</v>
      </c>
      <c r="B21067" s="12">
        <v>251</v>
      </c>
      <c r="C21067" s="436">
        <v>0</v>
      </c>
    </row>
    <row r="21068" spans="1:3" x14ac:dyDescent="0.3">
      <c r="A21068" s="425">
        <v>62710</v>
      </c>
      <c r="B21068" s="12">
        <v>252</v>
      </c>
      <c r="C21068" s="436">
        <v>3.6</v>
      </c>
    </row>
    <row r="21069" spans="1:3" x14ac:dyDescent="0.3">
      <c r="A21069" s="425">
        <v>62711</v>
      </c>
      <c r="B21069" s="12">
        <v>253</v>
      </c>
      <c r="C21069" s="436">
        <v>0.2</v>
      </c>
    </row>
    <row r="21070" spans="1:3" x14ac:dyDescent="0.3">
      <c r="A21070" s="425">
        <v>62712</v>
      </c>
      <c r="B21070" s="12">
        <v>254</v>
      </c>
      <c r="C21070" s="436">
        <v>0</v>
      </c>
    </row>
    <row r="21071" spans="1:3" x14ac:dyDescent="0.3">
      <c r="A21071" s="425">
        <v>62713</v>
      </c>
      <c r="B21071" s="12">
        <v>255</v>
      </c>
      <c r="C21071" s="436">
        <v>0</v>
      </c>
    </row>
    <row r="21072" spans="1:3" x14ac:dyDescent="0.3">
      <c r="A21072" s="425">
        <v>62714</v>
      </c>
      <c r="B21072" s="12">
        <v>256</v>
      </c>
      <c r="C21072" s="436">
        <v>0.8</v>
      </c>
    </row>
    <row r="21073" spans="1:3" x14ac:dyDescent="0.3">
      <c r="A21073" s="425">
        <v>62715</v>
      </c>
      <c r="B21073" s="12">
        <v>257</v>
      </c>
      <c r="C21073" s="436">
        <v>23.4</v>
      </c>
    </row>
    <row r="21074" spans="1:3" x14ac:dyDescent="0.3">
      <c r="A21074" s="425">
        <v>62716</v>
      </c>
      <c r="B21074" s="12">
        <v>258</v>
      </c>
      <c r="C21074" s="436">
        <v>0.8</v>
      </c>
    </row>
    <row r="21075" spans="1:3" x14ac:dyDescent="0.3">
      <c r="A21075" s="425">
        <v>62717</v>
      </c>
      <c r="B21075" s="12">
        <v>259</v>
      </c>
      <c r="C21075" s="436">
        <v>0</v>
      </c>
    </row>
    <row r="21076" spans="1:3" x14ac:dyDescent="0.3">
      <c r="A21076" s="425">
        <v>62718</v>
      </c>
      <c r="B21076" s="12">
        <v>260</v>
      </c>
      <c r="C21076" s="436">
        <v>0</v>
      </c>
    </row>
    <row r="21077" spans="1:3" x14ac:dyDescent="0.3">
      <c r="A21077" s="425">
        <v>62719</v>
      </c>
      <c r="B21077" s="12">
        <v>261</v>
      </c>
      <c r="C21077" s="436">
        <v>40.000000000000014</v>
      </c>
    </row>
    <row r="21078" spans="1:3" x14ac:dyDescent="0.3">
      <c r="A21078" s="425">
        <v>62720</v>
      </c>
      <c r="B21078" s="12">
        <v>262</v>
      </c>
      <c r="C21078" s="436">
        <v>22.199999999999996</v>
      </c>
    </row>
    <row r="21079" spans="1:3" x14ac:dyDescent="0.3">
      <c r="A21079" s="425">
        <v>62721</v>
      </c>
      <c r="B21079" s="12">
        <v>263</v>
      </c>
      <c r="C21079" s="436">
        <v>0</v>
      </c>
    </row>
    <row r="21080" spans="1:3" x14ac:dyDescent="0.3">
      <c r="A21080" s="425">
        <v>62722</v>
      </c>
      <c r="B21080" s="12">
        <v>264</v>
      </c>
      <c r="C21080" s="436">
        <v>0</v>
      </c>
    </row>
    <row r="21081" spans="1:3" x14ac:dyDescent="0.3">
      <c r="A21081" s="425">
        <v>62723</v>
      </c>
      <c r="B21081" s="12">
        <v>265</v>
      </c>
      <c r="C21081" s="436">
        <v>0</v>
      </c>
    </row>
    <row r="21082" spans="1:3" x14ac:dyDescent="0.3">
      <c r="A21082" s="425">
        <v>62724</v>
      </c>
      <c r="B21082" s="12">
        <v>266</v>
      </c>
      <c r="C21082" s="436">
        <v>0</v>
      </c>
    </row>
    <row r="21083" spans="1:3" x14ac:dyDescent="0.3">
      <c r="A21083" s="425">
        <v>62725</v>
      </c>
      <c r="B21083" s="12">
        <v>267</v>
      </c>
      <c r="C21083" s="436">
        <v>30.2</v>
      </c>
    </row>
    <row r="21084" spans="1:3" x14ac:dyDescent="0.3">
      <c r="A21084" s="425">
        <v>62726</v>
      </c>
      <c r="B21084" s="12">
        <v>268</v>
      </c>
      <c r="C21084" s="436">
        <v>0.4</v>
      </c>
    </row>
    <row r="21085" spans="1:3" x14ac:dyDescent="0.3">
      <c r="A21085" s="425">
        <v>62727</v>
      </c>
      <c r="B21085" s="12">
        <v>269</v>
      </c>
      <c r="C21085" s="436">
        <v>0</v>
      </c>
    </row>
    <row r="21086" spans="1:3" x14ac:dyDescent="0.3">
      <c r="A21086" s="425">
        <v>62728</v>
      </c>
      <c r="B21086" s="12">
        <v>270</v>
      </c>
      <c r="C21086" s="436">
        <v>0</v>
      </c>
    </row>
    <row r="21087" spans="1:3" x14ac:dyDescent="0.3">
      <c r="A21087" s="425">
        <v>62729</v>
      </c>
      <c r="B21087" s="12">
        <v>271</v>
      </c>
      <c r="C21087" s="436">
        <v>4</v>
      </c>
    </row>
    <row r="21088" spans="1:3" x14ac:dyDescent="0.3">
      <c r="A21088" s="425">
        <v>62730</v>
      </c>
      <c r="B21088" s="12">
        <v>272</v>
      </c>
      <c r="C21088" s="436">
        <v>0.2</v>
      </c>
    </row>
    <row r="21089" spans="1:3" x14ac:dyDescent="0.3">
      <c r="A21089" s="425">
        <v>62731</v>
      </c>
      <c r="B21089" s="12">
        <v>273</v>
      </c>
      <c r="C21089" s="436">
        <v>0.2</v>
      </c>
    </row>
    <row r="21090" spans="1:3" x14ac:dyDescent="0.3">
      <c r="A21090" s="425">
        <v>62732</v>
      </c>
      <c r="B21090" s="12">
        <v>274</v>
      </c>
      <c r="C21090" s="436">
        <v>0.2</v>
      </c>
    </row>
    <row r="21091" spans="1:3" x14ac:dyDescent="0.3">
      <c r="A21091" s="425">
        <v>62733</v>
      </c>
      <c r="B21091" s="12">
        <v>275</v>
      </c>
      <c r="C21091" s="436">
        <v>0</v>
      </c>
    </row>
    <row r="21092" spans="1:3" x14ac:dyDescent="0.3">
      <c r="A21092" s="425">
        <v>62734</v>
      </c>
      <c r="B21092" s="12">
        <v>276</v>
      </c>
      <c r="C21092" s="436">
        <v>0</v>
      </c>
    </row>
    <row r="21093" spans="1:3" x14ac:dyDescent="0.3">
      <c r="A21093" s="425">
        <v>62735</v>
      </c>
      <c r="B21093" s="12">
        <v>277</v>
      </c>
      <c r="C21093" s="436">
        <v>0</v>
      </c>
    </row>
    <row r="21094" spans="1:3" x14ac:dyDescent="0.3">
      <c r="A21094" s="425">
        <v>62736</v>
      </c>
      <c r="B21094" s="12">
        <v>278</v>
      </c>
      <c r="C21094" s="436">
        <v>0</v>
      </c>
    </row>
    <row r="21095" spans="1:3" x14ac:dyDescent="0.3">
      <c r="A21095" s="425">
        <v>62737</v>
      </c>
      <c r="B21095" s="12">
        <v>279</v>
      </c>
      <c r="C21095" s="436">
        <v>0</v>
      </c>
    </row>
    <row r="21096" spans="1:3" x14ac:dyDescent="0.3">
      <c r="A21096" s="425">
        <v>62738</v>
      </c>
      <c r="B21096" s="12">
        <v>280</v>
      </c>
      <c r="C21096" s="436">
        <v>5.782</v>
      </c>
    </row>
    <row r="21097" spans="1:3" x14ac:dyDescent="0.3">
      <c r="A21097" s="425">
        <v>62739</v>
      </c>
      <c r="B21097" s="12">
        <v>281</v>
      </c>
      <c r="C21097" s="436">
        <v>0.19600000000000001</v>
      </c>
    </row>
    <row r="21098" spans="1:3" x14ac:dyDescent="0.3">
      <c r="A21098" s="425">
        <v>62740</v>
      </c>
      <c r="B21098" s="12">
        <v>282</v>
      </c>
      <c r="C21098" s="436">
        <v>0</v>
      </c>
    </row>
    <row r="21099" spans="1:3" x14ac:dyDescent="0.3">
      <c r="A21099" s="425">
        <v>62741</v>
      </c>
      <c r="B21099" s="12">
        <v>283</v>
      </c>
      <c r="C21099" s="436">
        <v>0</v>
      </c>
    </row>
    <row r="21100" spans="1:3" x14ac:dyDescent="0.3">
      <c r="A21100" s="425">
        <v>62742</v>
      </c>
      <c r="B21100" s="12">
        <v>284</v>
      </c>
      <c r="C21100" s="436">
        <v>5.782</v>
      </c>
    </row>
    <row r="21101" spans="1:3" x14ac:dyDescent="0.3">
      <c r="A21101" s="425">
        <v>62743</v>
      </c>
      <c r="B21101" s="12">
        <v>285</v>
      </c>
      <c r="C21101" s="436">
        <v>9.8000000000000004E-2</v>
      </c>
    </row>
    <row r="21102" spans="1:3" x14ac:dyDescent="0.3">
      <c r="A21102" s="425">
        <v>62744</v>
      </c>
      <c r="B21102" s="12">
        <v>286</v>
      </c>
      <c r="C21102" s="436">
        <v>7.8000000000000025</v>
      </c>
    </row>
    <row r="21103" spans="1:3" x14ac:dyDescent="0.3">
      <c r="A21103" s="425">
        <v>62745</v>
      </c>
      <c r="B21103" s="12">
        <v>287</v>
      </c>
      <c r="C21103" s="436">
        <v>0</v>
      </c>
    </row>
    <row r="21104" spans="1:3" x14ac:dyDescent="0.3">
      <c r="A21104" s="425">
        <v>62746</v>
      </c>
      <c r="B21104" s="12">
        <v>288</v>
      </c>
      <c r="C21104" s="436">
        <v>0</v>
      </c>
    </row>
    <row r="21105" spans="1:3" x14ac:dyDescent="0.3">
      <c r="A21105" s="425">
        <v>62747</v>
      </c>
      <c r="B21105" s="12">
        <v>289</v>
      </c>
      <c r="C21105" s="436">
        <v>0</v>
      </c>
    </row>
    <row r="21106" spans="1:3" x14ac:dyDescent="0.3">
      <c r="A21106" s="425">
        <v>62748</v>
      </c>
      <c r="B21106" s="12">
        <v>290</v>
      </c>
      <c r="C21106" s="436">
        <v>0</v>
      </c>
    </row>
    <row r="21107" spans="1:3" x14ac:dyDescent="0.3">
      <c r="A21107" s="425">
        <v>62749</v>
      </c>
      <c r="B21107" s="12">
        <v>291</v>
      </c>
      <c r="C21107" s="436">
        <v>0</v>
      </c>
    </row>
    <row r="21108" spans="1:3" x14ac:dyDescent="0.3">
      <c r="A21108" s="425">
        <v>62750</v>
      </c>
      <c r="B21108" s="12">
        <v>292</v>
      </c>
      <c r="C21108" s="436">
        <v>0.60000000000000009</v>
      </c>
    </row>
    <row r="21109" spans="1:3" x14ac:dyDescent="0.3">
      <c r="A21109" s="425">
        <v>62751</v>
      </c>
      <c r="B21109" s="12">
        <v>293</v>
      </c>
      <c r="C21109" s="436">
        <v>0.2</v>
      </c>
    </row>
    <row r="21110" spans="1:3" x14ac:dyDescent="0.3">
      <c r="A21110" s="425">
        <v>62752</v>
      </c>
      <c r="B21110" s="12">
        <v>294</v>
      </c>
      <c r="C21110" s="436">
        <v>95.06</v>
      </c>
    </row>
    <row r="21111" spans="1:3" x14ac:dyDescent="0.3">
      <c r="A21111" s="425">
        <v>62753</v>
      </c>
      <c r="B21111" s="12">
        <v>295</v>
      </c>
      <c r="C21111" s="436">
        <v>0</v>
      </c>
    </row>
    <row r="21112" spans="1:3" x14ac:dyDescent="0.3">
      <c r="A21112" s="425">
        <v>62754</v>
      </c>
      <c r="B21112" s="12">
        <v>296</v>
      </c>
      <c r="C21112" s="436">
        <v>0</v>
      </c>
    </row>
    <row r="21113" spans="1:3" x14ac:dyDescent="0.3">
      <c r="A21113" s="425">
        <v>62755</v>
      </c>
      <c r="B21113" s="12">
        <v>297</v>
      </c>
      <c r="C21113" s="436">
        <v>0</v>
      </c>
    </row>
    <row r="21114" spans="1:3" x14ac:dyDescent="0.3">
      <c r="A21114" s="425">
        <v>62756</v>
      </c>
      <c r="B21114" s="12">
        <v>298</v>
      </c>
      <c r="C21114" s="436">
        <v>0</v>
      </c>
    </row>
    <row r="21115" spans="1:3" x14ac:dyDescent="0.3">
      <c r="A21115" s="425">
        <v>62757</v>
      </c>
      <c r="B21115" s="12">
        <v>299</v>
      </c>
      <c r="C21115" s="436">
        <v>0</v>
      </c>
    </row>
    <row r="21116" spans="1:3" x14ac:dyDescent="0.3">
      <c r="A21116" s="425">
        <v>62758</v>
      </c>
      <c r="B21116" s="12">
        <v>300</v>
      </c>
      <c r="C21116" s="436">
        <v>0</v>
      </c>
    </row>
    <row r="21117" spans="1:3" x14ac:dyDescent="0.3">
      <c r="A21117" s="425">
        <v>62759</v>
      </c>
      <c r="B21117" s="12">
        <v>301</v>
      </c>
      <c r="C21117" s="436">
        <v>0</v>
      </c>
    </row>
    <row r="21118" spans="1:3" x14ac:dyDescent="0.3">
      <c r="A21118" s="425">
        <v>62760</v>
      </c>
      <c r="B21118" s="12">
        <v>302</v>
      </c>
      <c r="C21118" s="436">
        <v>0</v>
      </c>
    </row>
    <row r="21119" spans="1:3" x14ac:dyDescent="0.3">
      <c r="A21119" s="425">
        <v>62761</v>
      </c>
      <c r="B21119" s="12">
        <v>303</v>
      </c>
      <c r="C21119" s="436">
        <v>0</v>
      </c>
    </row>
    <row r="21120" spans="1:3" x14ac:dyDescent="0.3">
      <c r="A21120" s="425">
        <v>62762</v>
      </c>
      <c r="B21120" s="12">
        <v>304</v>
      </c>
      <c r="C21120" s="436">
        <v>0</v>
      </c>
    </row>
    <row r="21121" spans="1:3" x14ac:dyDescent="0.3">
      <c r="A21121" s="425">
        <v>62763</v>
      </c>
      <c r="B21121" s="12">
        <v>305</v>
      </c>
      <c r="C21121" s="436">
        <v>0</v>
      </c>
    </row>
    <row r="21122" spans="1:3" x14ac:dyDescent="0.3">
      <c r="A21122" s="425">
        <v>62764</v>
      </c>
      <c r="B21122" s="12">
        <v>306</v>
      </c>
      <c r="C21122" s="436">
        <v>0</v>
      </c>
    </row>
    <row r="21123" spans="1:3" x14ac:dyDescent="0.3">
      <c r="A21123" s="425">
        <v>62765</v>
      </c>
      <c r="B21123" s="12">
        <v>307</v>
      </c>
      <c r="C21123" s="436">
        <v>0</v>
      </c>
    </row>
    <row r="21124" spans="1:3" x14ac:dyDescent="0.3">
      <c r="A21124" s="425">
        <v>62766</v>
      </c>
      <c r="B21124" s="12">
        <v>308</v>
      </c>
      <c r="C21124" s="436">
        <v>3.1360000000000001</v>
      </c>
    </row>
    <row r="21125" spans="1:3" x14ac:dyDescent="0.3">
      <c r="A21125" s="425">
        <v>62767</v>
      </c>
      <c r="B21125" s="12">
        <v>309</v>
      </c>
      <c r="C21125" s="436">
        <v>3.43</v>
      </c>
    </row>
    <row r="21126" spans="1:3" x14ac:dyDescent="0.3">
      <c r="A21126" s="425">
        <v>62768</v>
      </c>
      <c r="B21126" s="12">
        <v>310</v>
      </c>
      <c r="C21126" s="436">
        <v>0</v>
      </c>
    </row>
    <row r="21127" spans="1:3" x14ac:dyDescent="0.3">
      <c r="A21127" s="425">
        <v>62769</v>
      </c>
      <c r="B21127" s="12">
        <v>311</v>
      </c>
      <c r="C21127" s="436">
        <v>0</v>
      </c>
    </row>
    <row r="21128" spans="1:3" x14ac:dyDescent="0.3">
      <c r="A21128" s="425">
        <v>62770</v>
      </c>
      <c r="B21128" s="12">
        <v>312</v>
      </c>
      <c r="C21128" s="436">
        <v>0</v>
      </c>
    </row>
    <row r="21129" spans="1:3" x14ac:dyDescent="0.3">
      <c r="A21129" s="425">
        <v>62771</v>
      </c>
      <c r="B21129" s="12">
        <v>313</v>
      </c>
      <c r="C21129" s="436">
        <v>17.149999999999999</v>
      </c>
    </row>
    <row r="21130" spans="1:3" x14ac:dyDescent="0.3">
      <c r="A21130" s="425">
        <v>62772</v>
      </c>
      <c r="B21130" s="12">
        <v>314</v>
      </c>
      <c r="C21130" s="436">
        <v>0</v>
      </c>
    </row>
    <row r="21131" spans="1:3" x14ac:dyDescent="0.3">
      <c r="A21131" s="425">
        <v>62773</v>
      </c>
      <c r="B21131" s="12">
        <v>315</v>
      </c>
      <c r="C21131" s="436">
        <v>0</v>
      </c>
    </row>
    <row r="21132" spans="1:3" x14ac:dyDescent="0.3">
      <c r="A21132" s="425">
        <v>62774</v>
      </c>
      <c r="B21132" s="12">
        <v>316</v>
      </c>
      <c r="C21132" s="436">
        <v>0</v>
      </c>
    </row>
    <row r="21133" spans="1:3" x14ac:dyDescent="0.3">
      <c r="A21133" s="425">
        <v>62775</v>
      </c>
      <c r="B21133" s="12">
        <v>317</v>
      </c>
      <c r="C21133" s="436">
        <v>0</v>
      </c>
    </row>
    <row r="21134" spans="1:3" x14ac:dyDescent="0.3">
      <c r="A21134" s="425">
        <v>62776</v>
      </c>
      <c r="B21134" s="12">
        <v>318</v>
      </c>
      <c r="C21134" s="436">
        <v>2.8420000000000001</v>
      </c>
    </row>
    <row r="21135" spans="1:3" x14ac:dyDescent="0.3">
      <c r="A21135" s="425">
        <v>62777</v>
      </c>
      <c r="B21135" s="12">
        <v>319</v>
      </c>
      <c r="C21135" s="436">
        <v>0</v>
      </c>
    </row>
    <row r="21136" spans="1:3" x14ac:dyDescent="0.3">
      <c r="A21136" s="425">
        <v>62778</v>
      </c>
      <c r="B21136" s="12">
        <v>320</v>
      </c>
      <c r="C21136" s="436">
        <v>4.9000000000000002E-2</v>
      </c>
    </row>
    <row r="21137" spans="1:3" x14ac:dyDescent="0.3">
      <c r="A21137" s="425">
        <v>62779</v>
      </c>
      <c r="B21137" s="12">
        <v>321</v>
      </c>
      <c r="C21137" s="436">
        <v>0</v>
      </c>
    </row>
    <row r="21138" spans="1:3" x14ac:dyDescent="0.3">
      <c r="A21138" s="425">
        <v>62780</v>
      </c>
      <c r="B21138" s="12">
        <v>322</v>
      </c>
      <c r="C21138" s="436">
        <v>44.393999999999998</v>
      </c>
    </row>
    <row r="21139" spans="1:3" x14ac:dyDescent="0.3">
      <c r="A21139" s="425">
        <v>62781</v>
      </c>
      <c r="B21139" s="12">
        <v>323</v>
      </c>
      <c r="C21139" s="436">
        <v>3.92</v>
      </c>
    </row>
    <row r="21140" spans="1:3" x14ac:dyDescent="0.3">
      <c r="A21140" s="425">
        <v>62782</v>
      </c>
      <c r="B21140" s="12">
        <v>324</v>
      </c>
      <c r="C21140" s="436">
        <v>0</v>
      </c>
    </row>
    <row r="21141" spans="1:3" x14ac:dyDescent="0.3">
      <c r="A21141" s="425">
        <v>62783</v>
      </c>
      <c r="B21141" s="12">
        <v>325</v>
      </c>
      <c r="C21141" s="436">
        <v>0</v>
      </c>
    </row>
    <row r="21142" spans="1:3" x14ac:dyDescent="0.3">
      <c r="A21142" s="425">
        <v>62784</v>
      </c>
      <c r="B21142" s="12">
        <v>326</v>
      </c>
      <c r="C21142" s="436">
        <v>0</v>
      </c>
    </row>
    <row r="21143" spans="1:3" x14ac:dyDescent="0.3">
      <c r="A21143" s="425">
        <v>62785</v>
      </c>
      <c r="B21143" s="12">
        <v>327</v>
      </c>
      <c r="C21143" s="436">
        <v>6.0759999999999996</v>
      </c>
    </row>
    <row r="21144" spans="1:3" x14ac:dyDescent="0.3">
      <c r="A21144" s="425">
        <v>62786</v>
      </c>
      <c r="B21144" s="12">
        <v>328</v>
      </c>
      <c r="C21144" s="436">
        <v>0.2</v>
      </c>
    </row>
    <row r="21145" spans="1:3" x14ac:dyDescent="0.3">
      <c r="A21145" s="425">
        <v>62787</v>
      </c>
      <c r="B21145" s="12">
        <v>329</v>
      </c>
      <c r="C21145" s="436">
        <v>0</v>
      </c>
    </row>
    <row r="21146" spans="1:3" x14ac:dyDescent="0.3">
      <c r="A21146" s="425">
        <v>62788</v>
      </c>
      <c r="B21146" s="12">
        <v>330</v>
      </c>
      <c r="C21146" s="436">
        <v>21.399999999999984</v>
      </c>
    </row>
    <row r="21147" spans="1:3" x14ac:dyDescent="0.3">
      <c r="A21147" s="425">
        <v>62789</v>
      </c>
      <c r="B21147" s="12">
        <v>331</v>
      </c>
      <c r="C21147" s="436">
        <v>0.4</v>
      </c>
    </row>
    <row r="21148" spans="1:3" x14ac:dyDescent="0.3">
      <c r="A21148" s="425">
        <v>62790</v>
      </c>
      <c r="B21148" s="12">
        <v>332</v>
      </c>
      <c r="C21148" s="436">
        <v>0.2</v>
      </c>
    </row>
    <row r="21149" spans="1:3" x14ac:dyDescent="0.3">
      <c r="A21149" s="425">
        <v>62791</v>
      </c>
      <c r="B21149" s="12">
        <v>333</v>
      </c>
      <c r="C21149" s="436">
        <v>10.600000000000001</v>
      </c>
    </row>
    <row r="21150" spans="1:3" x14ac:dyDescent="0.3">
      <c r="A21150" s="425">
        <v>62792</v>
      </c>
      <c r="B21150" s="12">
        <v>334</v>
      </c>
      <c r="C21150" s="436">
        <v>1.7999999999999998</v>
      </c>
    </row>
    <row r="21151" spans="1:3" x14ac:dyDescent="0.3">
      <c r="A21151" s="425">
        <v>62793</v>
      </c>
      <c r="B21151" s="12">
        <v>335</v>
      </c>
      <c r="C21151" s="436">
        <v>2.8000000000000007</v>
      </c>
    </row>
    <row r="21152" spans="1:3" x14ac:dyDescent="0.3">
      <c r="A21152" s="425">
        <v>62794</v>
      </c>
      <c r="B21152" s="12">
        <v>336</v>
      </c>
      <c r="C21152" s="436">
        <v>1</v>
      </c>
    </row>
    <row r="21153" spans="1:3" x14ac:dyDescent="0.3">
      <c r="A21153" s="425">
        <v>62795</v>
      </c>
      <c r="B21153" s="12">
        <v>337</v>
      </c>
      <c r="C21153" s="436">
        <v>4.6000000000000014</v>
      </c>
    </row>
    <row r="21154" spans="1:3" x14ac:dyDescent="0.3">
      <c r="A21154" s="425">
        <v>62796</v>
      </c>
      <c r="B21154" s="12">
        <v>338</v>
      </c>
      <c r="C21154" s="436">
        <v>1.5999999999999999</v>
      </c>
    </row>
    <row r="21155" spans="1:3" x14ac:dyDescent="0.3">
      <c r="A21155" s="425">
        <v>62797</v>
      </c>
      <c r="B21155" s="12">
        <v>339</v>
      </c>
      <c r="C21155" s="436">
        <v>0</v>
      </c>
    </row>
    <row r="21156" spans="1:3" x14ac:dyDescent="0.3">
      <c r="A21156" s="425">
        <v>62798</v>
      </c>
      <c r="B21156" s="12">
        <v>340</v>
      </c>
      <c r="C21156" s="436">
        <v>0</v>
      </c>
    </row>
    <row r="21157" spans="1:3" x14ac:dyDescent="0.3">
      <c r="A21157" s="425">
        <v>62799</v>
      </c>
      <c r="B21157" s="12">
        <v>341</v>
      </c>
      <c r="C21157" s="436">
        <v>8.5999999999999979</v>
      </c>
    </row>
    <row r="21158" spans="1:3" x14ac:dyDescent="0.3">
      <c r="A21158" s="425">
        <v>62800</v>
      </c>
      <c r="B21158" s="12">
        <v>342</v>
      </c>
      <c r="C21158" s="436">
        <v>0</v>
      </c>
    </row>
    <row r="21159" spans="1:3" x14ac:dyDescent="0.3">
      <c r="A21159" s="425">
        <v>62801</v>
      </c>
      <c r="B21159" s="12">
        <v>343</v>
      </c>
      <c r="C21159" s="436">
        <v>2.8</v>
      </c>
    </row>
    <row r="21160" spans="1:3" x14ac:dyDescent="0.3">
      <c r="A21160" s="425">
        <v>62802</v>
      </c>
      <c r="B21160" s="12">
        <v>344</v>
      </c>
      <c r="C21160" s="436">
        <v>0</v>
      </c>
    </row>
    <row r="21161" spans="1:3" x14ac:dyDescent="0.3">
      <c r="A21161" s="425">
        <v>62803</v>
      </c>
      <c r="B21161" s="12">
        <v>345</v>
      </c>
      <c r="C21161" s="436">
        <v>18.79999999999999</v>
      </c>
    </row>
    <row r="21162" spans="1:3" x14ac:dyDescent="0.3">
      <c r="A21162" s="425">
        <v>62804</v>
      </c>
      <c r="B21162" s="12">
        <v>346</v>
      </c>
      <c r="C21162" s="436">
        <v>19.399999999999995</v>
      </c>
    </row>
    <row r="21163" spans="1:3" x14ac:dyDescent="0.3">
      <c r="A21163" s="425">
        <v>62805</v>
      </c>
      <c r="B21163" s="12">
        <v>347</v>
      </c>
      <c r="C21163" s="436">
        <v>0.4</v>
      </c>
    </row>
    <row r="21164" spans="1:3" x14ac:dyDescent="0.3">
      <c r="A21164" s="425">
        <v>62806</v>
      </c>
      <c r="B21164" s="12">
        <v>348</v>
      </c>
      <c r="C21164" s="436">
        <v>0</v>
      </c>
    </row>
    <row r="21165" spans="1:3" x14ac:dyDescent="0.3">
      <c r="A21165" s="425">
        <v>62807</v>
      </c>
      <c r="B21165" s="12">
        <v>349</v>
      </c>
      <c r="C21165" s="436">
        <v>0.8</v>
      </c>
    </row>
    <row r="21166" spans="1:3" x14ac:dyDescent="0.3">
      <c r="A21166" s="425">
        <v>62808</v>
      </c>
      <c r="B21166" s="12">
        <v>350</v>
      </c>
      <c r="C21166" s="436">
        <v>9.9999999999999964</v>
      </c>
    </row>
    <row r="21167" spans="1:3" x14ac:dyDescent="0.3">
      <c r="A21167" s="425">
        <v>62809</v>
      </c>
      <c r="B21167" s="12">
        <v>351</v>
      </c>
      <c r="C21167" s="436">
        <v>0.4</v>
      </c>
    </row>
    <row r="21168" spans="1:3" x14ac:dyDescent="0.3">
      <c r="A21168" s="425">
        <v>62810</v>
      </c>
      <c r="B21168" s="12">
        <v>352</v>
      </c>
      <c r="C21168" s="436">
        <v>0.60000000000000009</v>
      </c>
    </row>
    <row r="21169" spans="1:3" x14ac:dyDescent="0.3">
      <c r="A21169" s="425">
        <v>62811</v>
      </c>
      <c r="B21169" s="12">
        <v>353</v>
      </c>
      <c r="C21169" s="436">
        <v>5.2000000000000011</v>
      </c>
    </row>
    <row r="21170" spans="1:3" x14ac:dyDescent="0.3">
      <c r="A21170" s="425">
        <v>62812</v>
      </c>
      <c r="B21170" s="12">
        <v>354</v>
      </c>
      <c r="C21170" s="436">
        <v>0</v>
      </c>
    </row>
    <row r="21171" spans="1:3" x14ac:dyDescent="0.3">
      <c r="A21171" s="425">
        <v>62813</v>
      </c>
      <c r="B21171" s="12">
        <v>355</v>
      </c>
      <c r="C21171" s="436">
        <v>17.599999999999998</v>
      </c>
    </row>
    <row r="21172" spans="1:3" x14ac:dyDescent="0.3">
      <c r="A21172" s="425">
        <v>62814</v>
      </c>
      <c r="B21172" s="12">
        <v>356</v>
      </c>
      <c r="C21172" s="436">
        <v>6.0000000000000009</v>
      </c>
    </row>
    <row r="21173" spans="1:3" x14ac:dyDescent="0.3">
      <c r="A21173" s="425">
        <v>62815</v>
      </c>
      <c r="B21173" s="12">
        <v>357</v>
      </c>
      <c r="C21173" s="436">
        <v>0.2</v>
      </c>
    </row>
    <row r="21174" spans="1:3" x14ac:dyDescent="0.3">
      <c r="A21174" s="425">
        <v>62816</v>
      </c>
      <c r="B21174" s="12">
        <v>358</v>
      </c>
      <c r="C21174" s="436">
        <v>15.999999999999995</v>
      </c>
    </row>
    <row r="21175" spans="1:3" x14ac:dyDescent="0.3">
      <c r="A21175" s="425">
        <v>62817</v>
      </c>
      <c r="B21175" s="12">
        <v>359</v>
      </c>
      <c r="C21175" s="436">
        <v>1</v>
      </c>
    </row>
    <row r="21176" spans="1:3" x14ac:dyDescent="0.3">
      <c r="A21176" s="425">
        <v>62818</v>
      </c>
      <c r="B21176" s="12">
        <v>360</v>
      </c>
      <c r="C21176" s="436">
        <v>21.599999999999994</v>
      </c>
    </row>
    <row r="21177" spans="1:3" x14ac:dyDescent="0.3">
      <c r="A21177" s="425">
        <v>62819</v>
      </c>
      <c r="B21177" s="12">
        <v>361</v>
      </c>
      <c r="C21177" s="436">
        <v>0.2</v>
      </c>
    </row>
    <row r="21178" spans="1:3" x14ac:dyDescent="0.3">
      <c r="A21178" s="425">
        <v>62820</v>
      </c>
      <c r="B21178" s="12">
        <v>362</v>
      </c>
      <c r="C21178" s="436">
        <v>9</v>
      </c>
    </row>
    <row r="21179" spans="1:3" x14ac:dyDescent="0.3">
      <c r="A21179" s="425">
        <v>62821</v>
      </c>
      <c r="B21179" s="12">
        <v>363</v>
      </c>
      <c r="C21179" s="436">
        <v>0</v>
      </c>
    </row>
    <row r="21180" spans="1:3" x14ac:dyDescent="0.3">
      <c r="A21180" s="425">
        <v>62822</v>
      </c>
      <c r="B21180" s="12">
        <v>364</v>
      </c>
      <c r="C21180" s="436">
        <v>0</v>
      </c>
    </row>
    <row r="21181" spans="1:3" x14ac:dyDescent="0.3">
      <c r="A21181" s="425">
        <v>62823</v>
      </c>
      <c r="B21181" s="12">
        <v>365</v>
      </c>
      <c r="C21181" s="436">
        <v>0</v>
      </c>
    </row>
    <row r="21182" spans="1:3" x14ac:dyDescent="0.3">
      <c r="A21182" s="425">
        <v>62824</v>
      </c>
      <c r="B21182" s="12">
        <v>1</v>
      </c>
      <c r="C21182" s="436">
        <v>2</v>
      </c>
    </row>
    <row r="21183" spans="1:3" x14ac:dyDescent="0.3">
      <c r="A21183" s="425">
        <v>62825</v>
      </c>
      <c r="B21183" s="12">
        <v>2</v>
      </c>
      <c r="C21183" s="436">
        <v>5.0000000000000018</v>
      </c>
    </row>
    <row r="21184" spans="1:3" x14ac:dyDescent="0.3">
      <c r="A21184" s="425">
        <v>62826</v>
      </c>
      <c r="B21184" s="12">
        <v>3</v>
      </c>
      <c r="C21184" s="436">
        <v>5.8000000000000025</v>
      </c>
    </row>
    <row r="21185" spans="1:3" x14ac:dyDescent="0.3">
      <c r="A21185" s="425">
        <v>62827</v>
      </c>
      <c r="B21185" s="12">
        <v>4</v>
      </c>
      <c r="C21185" s="436">
        <v>3.0000000000000009</v>
      </c>
    </row>
    <row r="21186" spans="1:3" x14ac:dyDescent="0.3">
      <c r="A21186" s="425">
        <v>62828</v>
      </c>
      <c r="B21186" s="12">
        <v>5</v>
      </c>
      <c r="C21186" s="436">
        <v>7.6000000000000032</v>
      </c>
    </row>
    <row r="21187" spans="1:3" x14ac:dyDescent="0.3">
      <c r="A21187" s="425">
        <v>62829</v>
      </c>
      <c r="B21187" s="12">
        <v>6</v>
      </c>
      <c r="C21187" s="436">
        <v>0.2</v>
      </c>
    </row>
    <row r="21188" spans="1:3" x14ac:dyDescent="0.3">
      <c r="A21188" s="425">
        <v>62830</v>
      </c>
      <c r="B21188" s="12">
        <v>7</v>
      </c>
      <c r="C21188" s="436">
        <v>0</v>
      </c>
    </row>
    <row r="21189" spans="1:3" x14ac:dyDescent="0.3">
      <c r="A21189" s="425">
        <v>62831</v>
      </c>
      <c r="B21189" s="12">
        <v>8</v>
      </c>
      <c r="C21189" s="436">
        <v>18.8</v>
      </c>
    </row>
    <row r="21190" spans="1:3" x14ac:dyDescent="0.3">
      <c r="A21190" s="425">
        <v>62832</v>
      </c>
      <c r="B21190" s="12">
        <v>9</v>
      </c>
      <c r="C21190" s="436">
        <v>11.999999999999996</v>
      </c>
    </row>
    <row r="21191" spans="1:3" x14ac:dyDescent="0.3">
      <c r="A21191" s="425">
        <v>62833</v>
      </c>
      <c r="B21191" s="12">
        <v>10</v>
      </c>
      <c r="C21191" s="436">
        <v>0.4</v>
      </c>
    </row>
    <row r="21192" spans="1:3" x14ac:dyDescent="0.3">
      <c r="A21192" s="425">
        <v>62834</v>
      </c>
      <c r="B21192" s="12">
        <v>11</v>
      </c>
      <c r="C21192" s="436">
        <v>0.2</v>
      </c>
    </row>
    <row r="21193" spans="1:3" x14ac:dyDescent="0.3">
      <c r="A21193" s="425">
        <v>62835</v>
      </c>
      <c r="B21193" s="12">
        <v>12</v>
      </c>
      <c r="C21193" s="436">
        <v>0</v>
      </c>
    </row>
    <row r="21194" spans="1:3" x14ac:dyDescent="0.3">
      <c r="A21194" s="425">
        <v>62836</v>
      </c>
      <c r="B21194" s="12">
        <v>13</v>
      </c>
      <c r="C21194" s="436">
        <v>0.2</v>
      </c>
    </row>
    <row r="21195" spans="1:3" x14ac:dyDescent="0.3">
      <c r="A21195" s="425">
        <v>62837</v>
      </c>
      <c r="B21195" s="12">
        <v>14</v>
      </c>
      <c r="C21195" s="436">
        <v>22.599999999999987</v>
      </c>
    </row>
    <row r="21196" spans="1:3" x14ac:dyDescent="0.3">
      <c r="A21196" s="425">
        <v>62838</v>
      </c>
      <c r="B21196" s="12">
        <v>15</v>
      </c>
      <c r="C21196" s="436">
        <v>0.2</v>
      </c>
    </row>
    <row r="21197" spans="1:3" x14ac:dyDescent="0.3">
      <c r="A21197" s="425">
        <v>62839</v>
      </c>
      <c r="B21197" s="12">
        <v>16</v>
      </c>
      <c r="C21197" s="436">
        <v>17.999999999999989</v>
      </c>
    </row>
    <row r="21198" spans="1:3" x14ac:dyDescent="0.3">
      <c r="A21198" s="425">
        <v>62840</v>
      </c>
      <c r="B21198" s="12">
        <v>17</v>
      </c>
      <c r="C21198" s="436">
        <v>0.2</v>
      </c>
    </row>
    <row r="21199" spans="1:3" x14ac:dyDescent="0.3">
      <c r="A21199" s="425">
        <v>62841</v>
      </c>
      <c r="B21199" s="12">
        <v>18</v>
      </c>
      <c r="C21199" s="436">
        <v>0.2</v>
      </c>
    </row>
    <row r="21200" spans="1:3" x14ac:dyDescent="0.3">
      <c r="A21200" s="425">
        <v>62842</v>
      </c>
      <c r="B21200" s="12">
        <v>19</v>
      </c>
      <c r="C21200" s="436">
        <v>5.2000000000000011</v>
      </c>
    </row>
    <row r="21201" spans="1:3" x14ac:dyDescent="0.3">
      <c r="A21201" s="425">
        <v>62843</v>
      </c>
      <c r="B21201" s="12">
        <v>20</v>
      </c>
      <c r="C21201" s="436">
        <v>0.2</v>
      </c>
    </row>
    <row r="21202" spans="1:3" x14ac:dyDescent="0.3">
      <c r="A21202" s="425">
        <v>62844</v>
      </c>
      <c r="B21202" s="12">
        <v>21</v>
      </c>
      <c r="C21202" s="436">
        <v>1.4</v>
      </c>
    </row>
    <row r="21203" spans="1:3" x14ac:dyDescent="0.3">
      <c r="A21203" s="425">
        <v>62845</v>
      </c>
      <c r="B21203" s="12">
        <v>22</v>
      </c>
      <c r="C21203" s="436">
        <v>4.4000000000000004</v>
      </c>
    </row>
    <row r="21204" spans="1:3" x14ac:dyDescent="0.3">
      <c r="A21204" s="425">
        <v>62846</v>
      </c>
      <c r="B21204" s="12">
        <v>23</v>
      </c>
      <c r="C21204" s="436">
        <v>0</v>
      </c>
    </row>
    <row r="21205" spans="1:3" x14ac:dyDescent="0.3">
      <c r="A21205" s="425">
        <v>62847</v>
      </c>
      <c r="B21205" s="12">
        <v>24</v>
      </c>
      <c r="C21205" s="436">
        <v>0</v>
      </c>
    </row>
    <row r="21206" spans="1:3" x14ac:dyDescent="0.3">
      <c r="A21206" s="425">
        <v>62848</v>
      </c>
      <c r="B21206" s="12">
        <v>25</v>
      </c>
      <c r="C21206" s="436">
        <v>0</v>
      </c>
    </row>
    <row r="21207" spans="1:3" x14ac:dyDescent="0.3">
      <c r="A21207" s="425">
        <v>62849</v>
      </c>
      <c r="B21207" s="12">
        <v>26</v>
      </c>
      <c r="C21207" s="436">
        <v>0</v>
      </c>
    </row>
    <row r="21208" spans="1:3" x14ac:dyDescent="0.3">
      <c r="A21208" s="425">
        <v>62850</v>
      </c>
      <c r="B21208" s="12">
        <v>27</v>
      </c>
      <c r="C21208" s="436">
        <v>0</v>
      </c>
    </row>
    <row r="21209" spans="1:3" x14ac:dyDescent="0.3">
      <c r="A21209" s="425">
        <v>62851</v>
      </c>
      <c r="B21209" s="12">
        <v>28</v>
      </c>
      <c r="C21209" s="436">
        <v>12</v>
      </c>
    </row>
    <row r="21210" spans="1:3" x14ac:dyDescent="0.3">
      <c r="A21210" s="425">
        <v>62852</v>
      </c>
      <c r="B21210" s="12">
        <v>29</v>
      </c>
      <c r="C21210" s="436">
        <v>24.599999999999994</v>
      </c>
    </row>
    <row r="21211" spans="1:3" x14ac:dyDescent="0.3">
      <c r="A21211" s="425">
        <v>62853</v>
      </c>
      <c r="B21211" s="12">
        <v>30</v>
      </c>
      <c r="C21211" s="436">
        <v>0.2</v>
      </c>
    </row>
    <row r="21212" spans="1:3" x14ac:dyDescent="0.3">
      <c r="A21212" s="425">
        <v>62854</v>
      </c>
      <c r="B21212" s="12">
        <v>31</v>
      </c>
      <c r="C21212" s="436">
        <v>4.6000000000000005</v>
      </c>
    </row>
    <row r="21213" spans="1:3" x14ac:dyDescent="0.3">
      <c r="A21213" s="425">
        <v>62855</v>
      </c>
      <c r="B21213" s="12">
        <v>32</v>
      </c>
      <c r="C21213" s="436">
        <v>1</v>
      </c>
    </row>
    <row r="21214" spans="1:3" x14ac:dyDescent="0.3">
      <c r="A21214" s="425">
        <v>62856</v>
      </c>
      <c r="B21214" s="12">
        <v>33</v>
      </c>
      <c r="C21214" s="436">
        <v>1.7999999999999998</v>
      </c>
    </row>
    <row r="21215" spans="1:3" x14ac:dyDescent="0.3">
      <c r="A21215" s="425">
        <v>62857</v>
      </c>
      <c r="B21215" s="12">
        <v>34</v>
      </c>
      <c r="C21215" s="436">
        <v>13.6</v>
      </c>
    </row>
    <row r="21216" spans="1:3" x14ac:dyDescent="0.3">
      <c r="A21216" s="425">
        <v>62858</v>
      </c>
      <c r="B21216" s="12">
        <v>35</v>
      </c>
      <c r="C21216" s="436">
        <v>9</v>
      </c>
    </row>
    <row r="21217" spans="1:3" x14ac:dyDescent="0.3">
      <c r="A21217" s="425">
        <v>62859</v>
      </c>
      <c r="B21217" s="12">
        <v>36</v>
      </c>
      <c r="C21217" s="436">
        <v>13.199999999999989</v>
      </c>
    </row>
    <row r="21218" spans="1:3" x14ac:dyDescent="0.3">
      <c r="A21218" s="425">
        <v>62860</v>
      </c>
      <c r="B21218" s="12">
        <v>37</v>
      </c>
      <c r="C21218" s="436">
        <v>0.2</v>
      </c>
    </row>
    <row r="21219" spans="1:3" x14ac:dyDescent="0.3">
      <c r="A21219" s="425">
        <v>62861</v>
      </c>
      <c r="B21219" s="12">
        <v>38</v>
      </c>
      <c r="C21219" s="436">
        <v>29.8</v>
      </c>
    </row>
    <row r="21220" spans="1:3" x14ac:dyDescent="0.3">
      <c r="A21220" s="425">
        <v>62862</v>
      </c>
      <c r="B21220" s="12">
        <v>39</v>
      </c>
      <c r="C21220" s="436">
        <v>1.2</v>
      </c>
    </row>
    <row r="21221" spans="1:3" x14ac:dyDescent="0.3">
      <c r="A21221" s="425">
        <v>62863</v>
      </c>
      <c r="B21221" s="12">
        <v>40</v>
      </c>
      <c r="C21221" s="436">
        <v>11.599999999999994</v>
      </c>
    </row>
    <row r="21222" spans="1:3" x14ac:dyDescent="0.3">
      <c r="A21222" s="425">
        <v>62864</v>
      </c>
      <c r="B21222" s="12">
        <v>41</v>
      </c>
      <c r="C21222" s="436">
        <v>3.8000000000000007</v>
      </c>
    </row>
    <row r="21223" spans="1:3" x14ac:dyDescent="0.3">
      <c r="A21223" s="425">
        <v>62865</v>
      </c>
      <c r="B21223" s="12">
        <v>42</v>
      </c>
      <c r="C21223" s="436">
        <v>0.4</v>
      </c>
    </row>
    <row r="21224" spans="1:3" x14ac:dyDescent="0.3">
      <c r="A21224" s="425">
        <v>62866</v>
      </c>
      <c r="B21224" s="12">
        <v>43</v>
      </c>
      <c r="C21224" s="436">
        <v>0.4</v>
      </c>
    </row>
    <row r="21225" spans="1:3" x14ac:dyDescent="0.3">
      <c r="A21225" s="425">
        <v>62867</v>
      </c>
      <c r="B21225" s="12">
        <v>44</v>
      </c>
      <c r="C21225" s="436">
        <v>35.40000000000002</v>
      </c>
    </row>
    <row r="21226" spans="1:3" x14ac:dyDescent="0.3">
      <c r="A21226" s="425">
        <v>62868</v>
      </c>
      <c r="B21226" s="12">
        <v>45</v>
      </c>
      <c r="C21226" s="436">
        <v>1</v>
      </c>
    </row>
    <row r="21227" spans="1:3" x14ac:dyDescent="0.3">
      <c r="A21227" s="425">
        <v>62869</v>
      </c>
      <c r="B21227" s="12">
        <v>46</v>
      </c>
      <c r="C21227" s="436">
        <v>7.8000000000000016</v>
      </c>
    </row>
    <row r="21228" spans="1:3" x14ac:dyDescent="0.3">
      <c r="A21228" s="425">
        <v>62870</v>
      </c>
      <c r="B21228" s="12">
        <v>47</v>
      </c>
      <c r="C21228" s="436">
        <v>4.6000000000000014</v>
      </c>
    </row>
    <row r="21229" spans="1:3" x14ac:dyDescent="0.3">
      <c r="A21229" s="425">
        <v>62871</v>
      </c>
      <c r="B21229" s="12">
        <v>48</v>
      </c>
      <c r="C21229" s="436">
        <v>0</v>
      </c>
    </row>
    <row r="21230" spans="1:3" x14ac:dyDescent="0.3">
      <c r="A21230" s="425">
        <v>62872</v>
      </c>
      <c r="B21230" s="12">
        <v>49</v>
      </c>
      <c r="C21230" s="436">
        <v>0.2</v>
      </c>
    </row>
    <row r="21231" spans="1:3" x14ac:dyDescent="0.3">
      <c r="A21231" s="425">
        <v>62873</v>
      </c>
      <c r="B21231" s="12">
        <v>50</v>
      </c>
      <c r="C21231" s="436">
        <v>0.2</v>
      </c>
    </row>
    <row r="21232" spans="1:3" x14ac:dyDescent="0.3">
      <c r="A21232" s="425">
        <v>62874</v>
      </c>
      <c r="B21232" s="12">
        <v>51</v>
      </c>
      <c r="C21232" s="436">
        <v>64.400000000000034</v>
      </c>
    </row>
    <row r="21233" spans="1:3" x14ac:dyDescent="0.3">
      <c r="A21233" s="425">
        <v>62875</v>
      </c>
      <c r="B21233" s="12">
        <v>52</v>
      </c>
      <c r="C21233" s="436">
        <v>0.2</v>
      </c>
    </row>
    <row r="21234" spans="1:3" x14ac:dyDescent="0.3">
      <c r="A21234" s="425">
        <v>62876</v>
      </c>
      <c r="B21234" s="12">
        <v>53</v>
      </c>
      <c r="C21234" s="436">
        <v>0</v>
      </c>
    </row>
    <row r="21235" spans="1:3" x14ac:dyDescent="0.3">
      <c r="A21235" s="425">
        <v>62877</v>
      </c>
      <c r="B21235" s="12">
        <v>54</v>
      </c>
      <c r="C21235" s="436">
        <v>0</v>
      </c>
    </row>
    <row r="21236" spans="1:3" x14ac:dyDescent="0.3">
      <c r="A21236" s="425">
        <v>62878</v>
      </c>
      <c r="B21236" s="12">
        <v>55</v>
      </c>
      <c r="C21236" s="436">
        <v>0</v>
      </c>
    </row>
    <row r="21237" spans="1:3" x14ac:dyDescent="0.3">
      <c r="A21237" s="425">
        <v>62879</v>
      </c>
      <c r="B21237" s="12">
        <v>56</v>
      </c>
      <c r="C21237" s="436">
        <v>0</v>
      </c>
    </row>
    <row r="21238" spans="1:3" x14ac:dyDescent="0.3">
      <c r="A21238" s="425">
        <v>62880</v>
      </c>
      <c r="B21238" s="12">
        <v>57</v>
      </c>
      <c r="C21238" s="436">
        <v>0</v>
      </c>
    </row>
    <row r="21239" spans="1:3" x14ac:dyDescent="0.3">
      <c r="A21239" s="425">
        <v>62881</v>
      </c>
      <c r="B21239" s="12">
        <v>58</v>
      </c>
      <c r="C21239" s="436">
        <v>0</v>
      </c>
    </row>
    <row r="21240" spans="1:3" x14ac:dyDescent="0.3">
      <c r="A21240" s="425">
        <v>62882</v>
      </c>
      <c r="B21240" s="12">
        <v>59</v>
      </c>
      <c r="C21240" s="436">
        <v>0</v>
      </c>
    </row>
    <row r="21241" spans="1:3" x14ac:dyDescent="0.3">
      <c r="A21241" s="425">
        <v>62884</v>
      </c>
      <c r="B21241" s="12">
        <v>60</v>
      </c>
      <c r="C21241" s="436">
        <v>17.2</v>
      </c>
    </row>
    <row r="21242" spans="1:3" x14ac:dyDescent="0.3">
      <c r="A21242" s="425">
        <v>62885</v>
      </c>
      <c r="B21242" s="12">
        <v>61</v>
      </c>
      <c r="C21242" s="436">
        <v>15.875999999999999</v>
      </c>
    </row>
    <row r="21243" spans="1:3" x14ac:dyDescent="0.3">
      <c r="A21243" s="425">
        <v>62886</v>
      </c>
      <c r="B21243" s="12">
        <v>62</v>
      </c>
      <c r="C21243" s="436">
        <v>60.564</v>
      </c>
    </row>
    <row r="21244" spans="1:3" x14ac:dyDescent="0.3">
      <c r="A21244" s="425">
        <v>62887</v>
      </c>
      <c r="B21244" s="12">
        <v>63</v>
      </c>
      <c r="C21244" s="436">
        <v>14.504</v>
      </c>
    </row>
    <row r="21245" spans="1:3" x14ac:dyDescent="0.3">
      <c r="A21245" s="425">
        <v>62888</v>
      </c>
      <c r="B21245" s="12">
        <v>64</v>
      </c>
      <c r="C21245" s="436">
        <v>0.49</v>
      </c>
    </row>
    <row r="21246" spans="1:3" x14ac:dyDescent="0.3">
      <c r="A21246" s="425">
        <v>62889</v>
      </c>
      <c r="B21246" s="12">
        <v>65</v>
      </c>
      <c r="C21246" s="436">
        <v>2.94</v>
      </c>
    </row>
    <row r="21247" spans="1:3" x14ac:dyDescent="0.3">
      <c r="A21247" s="425">
        <v>62890</v>
      </c>
      <c r="B21247" s="12">
        <v>66</v>
      </c>
      <c r="C21247" s="436">
        <v>33.800000000000004</v>
      </c>
    </row>
    <row r="21248" spans="1:3" x14ac:dyDescent="0.3">
      <c r="A21248" s="425">
        <v>62891</v>
      </c>
      <c r="B21248" s="12">
        <v>67</v>
      </c>
      <c r="C21248" s="436">
        <v>5.7999999999999989</v>
      </c>
    </row>
    <row r="21249" spans="1:3" x14ac:dyDescent="0.3">
      <c r="A21249" s="425">
        <v>62892</v>
      </c>
      <c r="B21249" s="12">
        <v>68</v>
      </c>
      <c r="C21249" s="436">
        <v>8.4</v>
      </c>
    </row>
    <row r="21250" spans="1:3" x14ac:dyDescent="0.3">
      <c r="A21250" s="425">
        <v>62893</v>
      </c>
      <c r="B21250" s="12">
        <v>69</v>
      </c>
      <c r="C21250" s="436">
        <v>0.60000000000000009</v>
      </c>
    </row>
    <row r="21251" spans="1:3" x14ac:dyDescent="0.3">
      <c r="A21251" s="425">
        <v>62894</v>
      </c>
      <c r="B21251" s="12">
        <v>70</v>
      </c>
      <c r="C21251" s="436">
        <v>4.8000000000000007</v>
      </c>
    </row>
    <row r="21252" spans="1:3" x14ac:dyDescent="0.3">
      <c r="A21252" s="425">
        <v>62895</v>
      </c>
      <c r="B21252" s="12">
        <v>71</v>
      </c>
      <c r="C21252" s="436">
        <v>4.6000000000000005</v>
      </c>
    </row>
    <row r="21253" spans="1:3" x14ac:dyDescent="0.3">
      <c r="A21253" s="425">
        <v>62896</v>
      </c>
      <c r="B21253" s="12">
        <v>72</v>
      </c>
      <c r="C21253" s="436">
        <v>35</v>
      </c>
    </row>
    <row r="21254" spans="1:3" x14ac:dyDescent="0.3">
      <c r="A21254" s="425">
        <v>62897</v>
      </c>
      <c r="B21254" s="12">
        <v>73</v>
      </c>
      <c r="C21254" s="436">
        <v>1.2</v>
      </c>
    </row>
    <row r="21255" spans="1:3" x14ac:dyDescent="0.3">
      <c r="A21255" s="425">
        <v>62898</v>
      </c>
      <c r="B21255" s="12">
        <v>74</v>
      </c>
      <c r="C21255" s="436">
        <v>0</v>
      </c>
    </row>
    <row r="21256" spans="1:3" x14ac:dyDescent="0.3">
      <c r="A21256" s="425">
        <v>62899</v>
      </c>
      <c r="B21256" s="12">
        <v>75</v>
      </c>
      <c r="C21256" s="436">
        <v>0</v>
      </c>
    </row>
    <row r="21257" spans="1:3" x14ac:dyDescent="0.3">
      <c r="A21257" s="425">
        <v>62900</v>
      </c>
      <c r="B21257" s="12">
        <v>76</v>
      </c>
      <c r="C21257" s="436">
        <v>4.2</v>
      </c>
    </row>
    <row r="21258" spans="1:3" x14ac:dyDescent="0.3">
      <c r="A21258" s="425">
        <v>62901</v>
      </c>
      <c r="B21258" s="12">
        <v>77</v>
      </c>
      <c r="C21258" s="436">
        <v>0.2</v>
      </c>
    </row>
    <row r="21259" spans="1:3" x14ac:dyDescent="0.3">
      <c r="A21259" s="425">
        <v>62902</v>
      </c>
      <c r="B21259" s="12">
        <v>78</v>
      </c>
      <c r="C21259" s="436">
        <v>0</v>
      </c>
    </row>
    <row r="21260" spans="1:3" x14ac:dyDescent="0.3">
      <c r="A21260" s="425">
        <v>62903</v>
      </c>
      <c r="B21260" s="12">
        <v>79</v>
      </c>
      <c r="C21260" s="436">
        <v>27.999999999999996</v>
      </c>
    </row>
    <row r="21261" spans="1:3" x14ac:dyDescent="0.3">
      <c r="A21261" s="425">
        <v>62904</v>
      </c>
      <c r="B21261" s="12">
        <v>80</v>
      </c>
      <c r="C21261" s="436">
        <v>0.4</v>
      </c>
    </row>
    <row r="21262" spans="1:3" x14ac:dyDescent="0.3">
      <c r="A21262" s="425">
        <v>62905</v>
      </c>
      <c r="B21262" s="12">
        <v>81</v>
      </c>
      <c r="C21262" s="436">
        <v>19.399999999999999</v>
      </c>
    </row>
    <row r="21263" spans="1:3" x14ac:dyDescent="0.3">
      <c r="A21263" s="425">
        <v>62906</v>
      </c>
      <c r="B21263" s="12">
        <v>82</v>
      </c>
      <c r="C21263" s="436">
        <v>0</v>
      </c>
    </row>
    <row r="21264" spans="1:3" x14ac:dyDescent="0.3">
      <c r="A21264" s="425">
        <v>62907</v>
      </c>
      <c r="B21264" s="12">
        <v>83</v>
      </c>
      <c r="C21264" s="436">
        <v>11.599999999999998</v>
      </c>
    </row>
    <row r="21265" spans="1:3" x14ac:dyDescent="0.3">
      <c r="A21265" s="425">
        <v>62908</v>
      </c>
      <c r="B21265" s="12">
        <v>84</v>
      </c>
      <c r="C21265" s="436">
        <v>0.2</v>
      </c>
    </row>
    <row r="21266" spans="1:3" x14ac:dyDescent="0.3">
      <c r="A21266" s="425">
        <v>62909</v>
      </c>
      <c r="B21266" s="12">
        <v>85</v>
      </c>
      <c r="C21266" s="436">
        <v>22.200000000000003</v>
      </c>
    </row>
    <row r="21267" spans="1:3" x14ac:dyDescent="0.3">
      <c r="A21267" s="425">
        <v>62910</v>
      </c>
      <c r="B21267" s="12">
        <v>86</v>
      </c>
      <c r="C21267" s="436">
        <v>10.599999999999996</v>
      </c>
    </row>
    <row r="21268" spans="1:3" x14ac:dyDescent="0.3">
      <c r="A21268" s="425">
        <v>62911</v>
      </c>
      <c r="B21268" s="12">
        <v>87</v>
      </c>
      <c r="C21268" s="436">
        <v>8.0000000000000018</v>
      </c>
    </row>
    <row r="21269" spans="1:3" x14ac:dyDescent="0.3">
      <c r="A21269" s="425">
        <v>62912</v>
      </c>
      <c r="B21269" s="12">
        <v>88</v>
      </c>
      <c r="C21269" s="436">
        <v>10.399999999999999</v>
      </c>
    </row>
    <row r="21270" spans="1:3" x14ac:dyDescent="0.3">
      <c r="A21270" s="425">
        <v>62913</v>
      </c>
      <c r="B21270" s="12">
        <v>89</v>
      </c>
      <c r="C21270" s="436">
        <v>0</v>
      </c>
    </row>
    <row r="21271" spans="1:3" x14ac:dyDescent="0.3">
      <c r="A21271" s="425">
        <v>62914</v>
      </c>
      <c r="B21271" s="12">
        <v>90</v>
      </c>
      <c r="C21271" s="436">
        <v>43.000000000000043</v>
      </c>
    </row>
    <row r="21272" spans="1:3" x14ac:dyDescent="0.3">
      <c r="A21272" s="425">
        <v>62915</v>
      </c>
      <c r="B21272" s="12">
        <v>91</v>
      </c>
      <c r="C21272" s="436">
        <v>12.399999999999995</v>
      </c>
    </row>
    <row r="21273" spans="1:3" x14ac:dyDescent="0.3">
      <c r="A21273" s="425">
        <v>62916</v>
      </c>
      <c r="B21273" s="12">
        <v>92</v>
      </c>
      <c r="C21273" s="436">
        <v>7.0000000000000018</v>
      </c>
    </row>
    <row r="21274" spans="1:3" x14ac:dyDescent="0.3">
      <c r="A21274" s="425">
        <v>62917</v>
      </c>
      <c r="B21274" s="12">
        <v>93</v>
      </c>
      <c r="C21274" s="436">
        <v>0.60000000000000009</v>
      </c>
    </row>
    <row r="21275" spans="1:3" x14ac:dyDescent="0.3">
      <c r="A21275" s="425">
        <v>62918</v>
      </c>
      <c r="B21275" s="12">
        <v>94</v>
      </c>
      <c r="C21275" s="436">
        <v>0</v>
      </c>
    </row>
    <row r="21276" spans="1:3" x14ac:dyDescent="0.3">
      <c r="A21276" s="425">
        <v>62919</v>
      </c>
      <c r="B21276" s="12">
        <v>95</v>
      </c>
      <c r="C21276" s="436">
        <v>9.5999999999999979</v>
      </c>
    </row>
    <row r="21277" spans="1:3" x14ac:dyDescent="0.3">
      <c r="A21277" s="425">
        <v>62920</v>
      </c>
      <c r="B21277" s="12">
        <v>96</v>
      </c>
      <c r="C21277" s="436">
        <v>0.8</v>
      </c>
    </row>
    <row r="21278" spans="1:3" x14ac:dyDescent="0.3">
      <c r="A21278" s="425">
        <v>62921</v>
      </c>
      <c r="B21278" s="12">
        <v>97</v>
      </c>
      <c r="C21278" s="436">
        <v>0.4</v>
      </c>
    </row>
    <row r="21279" spans="1:3" x14ac:dyDescent="0.3">
      <c r="A21279" s="425">
        <v>62922</v>
      </c>
      <c r="B21279" s="12">
        <v>98</v>
      </c>
      <c r="C21279" s="436">
        <v>20.399999999999999</v>
      </c>
    </row>
    <row r="21280" spans="1:3" x14ac:dyDescent="0.3">
      <c r="A21280" s="425">
        <v>62923</v>
      </c>
      <c r="B21280" s="12">
        <v>99</v>
      </c>
      <c r="C21280" s="436">
        <v>0.2</v>
      </c>
    </row>
    <row r="21281" spans="1:3" x14ac:dyDescent="0.3">
      <c r="A21281" s="425">
        <v>62924</v>
      </c>
      <c r="B21281" s="12">
        <v>100</v>
      </c>
      <c r="C21281" s="436">
        <v>5.4</v>
      </c>
    </row>
    <row r="21282" spans="1:3" x14ac:dyDescent="0.3">
      <c r="A21282" s="425">
        <v>62925</v>
      </c>
      <c r="B21282" s="12">
        <v>101</v>
      </c>
      <c r="C21282" s="436">
        <v>0.2</v>
      </c>
    </row>
    <row r="21283" spans="1:3" x14ac:dyDescent="0.3">
      <c r="A21283" s="425">
        <v>62926</v>
      </c>
      <c r="B21283" s="12">
        <v>102</v>
      </c>
      <c r="C21283" s="436">
        <v>2.6000000000000005</v>
      </c>
    </row>
    <row r="21284" spans="1:3" x14ac:dyDescent="0.3">
      <c r="A21284" s="425">
        <v>62927</v>
      </c>
      <c r="B21284" s="12">
        <v>103</v>
      </c>
      <c r="C21284" s="436">
        <v>23.8</v>
      </c>
    </row>
    <row r="21285" spans="1:3" x14ac:dyDescent="0.3">
      <c r="A21285" s="425">
        <v>62928</v>
      </c>
      <c r="B21285" s="12">
        <v>104</v>
      </c>
      <c r="C21285" s="436">
        <v>1</v>
      </c>
    </row>
    <row r="21286" spans="1:3" x14ac:dyDescent="0.3">
      <c r="A21286" s="425">
        <v>62929</v>
      </c>
      <c r="B21286" s="12">
        <v>105</v>
      </c>
      <c r="C21286" s="436">
        <v>5.0000000000000009</v>
      </c>
    </row>
    <row r="21287" spans="1:3" x14ac:dyDescent="0.3">
      <c r="A21287" s="425">
        <v>62930</v>
      </c>
      <c r="B21287" s="12">
        <v>106</v>
      </c>
      <c r="C21287" s="436">
        <v>9.9999999999999982</v>
      </c>
    </row>
    <row r="21288" spans="1:3" x14ac:dyDescent="0.3">
      <c r="A21288" s="425">
        <v>62931</v>
      </c>
      <c r="B21288" s="12">
        <v>107</v>
      </c>
      <c r="C21288" s="436">
        <v>0</v>
      </c>
    </row>
    <row r="21289" spans="1:3" x14ac:dyDescent="0.3">
      <c r="A21289" s="425">
        <v>62932</v>
      </c>
      <c r="B21289" s="12">
        <v>108</v>
      </c>
      <c r="C21289" s="436">
        <v>10.399999999999995</v>
      </c>
    </row>
    <row r="21290" spans="1:3" x14ac:dyDescent="0.3">
      <c r="A21290" s="425">
        <v>62933</v>
      </c>
      <c r="B21290" s="12">
        <v>109</v>
      </c>
      <c r="C21290" s="436">
        <v>41</v>
      </c>
    </row>
    <row r="21291" spans="1:3" x14ac:dyDescent="0.3">
      <c r="A21291" s="425">
        <v>62934</v>
      </c>
      <c r="B21291" s="12">
        <v>110</v>
      </c>
      <c r="C21291" s="436">
        <v>16</v>
      </c>
    </row>
    <row r="21292" spans="1:3" x14ac:dyDescent="0.3">
      <c r="A21292" s="425">
        <v>62935</v>
      </c>
      <c r="B21292" s="12">
        <v>111</v>
      </c>
      <c r="C21292" s="436">
        <v>16.599999999999994</v>
      </c>
    </row>
    <row r="21293" spans="1:3" x14ac:dyDescent="0.3">
      <c r="A21293" s="425">
        <v>62936</v>
      </c>
      <c r="B21293" s="12">
        <v>112</v>
      </c>
      <c r="C21293" s="436">
        <v>1.4</v>
      </c>
    </row>
    <row r="21294" spans="1:3" x14ac:dyDescent="0.3">
      <c r="A21294" s="425">
        <v>62937</v>
      </c>
      <c r="B21294" s="12">
        <v>113</v>
      </c>
      <c r="C21294" s="436">
        <v>0.2</v>
      </c>
    </row>
    <row r="21295" spans="1:3" x14ac:dyDescent="0.3">
      <c r="A21295" s="425">
        <v>62938</v>
      </c>
      <c r="B21295" s="12">
        <v>114</v>
      </c>
      <c r="C21295" s="436">
        <v>7.2000000000000011</v>
      </c>
    </row>
    <row r="21296" spans="1:3" x14ac:dyDescent="0.3">
      <c r="A21296" s="425">
        <v>62939</v>
      </c>
      <c r="B21296" s="12">
        <v>115</v>
      </c>
      <c r="C21296" s="436">
        <v>3.6000000000000005</v>
      </c>
    </row>
    <row r="21297" spans="1:3" x14ac:dyDescent="0.3">
      <c r="A21297" s="425">
        <v>62940</v>
      </c>
      <c r="B21297" s="12">
        <v>116</v>
      </c>
      <c r="C21297" s="436">
        <v>0</v>
      </c>
    </row>
    <row r="21298" spans="1:3" x14ac:dyDescent="0.3">
      <c r="A21298" s="425">
        <v>62941</v>
      </c>
      <c r="B21298" s="12">
        <v>117</v>
      </c>
      <c r="C21298" s="436">
        <v>63.400000000000006</v>
      </c>
    </row>
    <row r="21299" spans="1:3" x14ac:dyDescent="0.3">
      <c r="A21299" s="425">
        <v>62942</v>
      </c>
      <c r="B21299" s="12">
        <v>118</v>
      </c>
      <c r="C21299" s="436">
        <v>52.4</v>
      </c>
    </row>
    <row r="21300" spans="1:3" x14ac:dyDescent="0.3">
      <c r="A21300" s="425">
        <v>62943</v>
      </c>
      <c r="B21300" s="12">
        <v>119</v>
      </c>
      <c r="C21300" s="436">
        <v>15.400000000000002</v>
      </c>
    </row>
    <row r="21301" spans="1:3" x14ac:dyDescent="0.3">
      <c r="A21301" s="425">
        <v>62944</v>
      </c>
      <c r="B21301" s="12">
        <v>120</v>
      </c>
      <c r="C21301" s="436">
        <v>7.8000000000000025</v>
      </c>
    </row>
    <row r="21302" spans="1:3" x14ac:dyDescent="0.3">
      <c r="A21302" s="425">
        <v>62945</v>
      </c>
      <c r="B21302" s="12">
        <v>121</v>
      </c>
      <c r="C21302" s="436">
        <v>0</v>
      </c>
    </row>
    <row r="21303" spans="1:3" x14ac:dyDescent="0.3">
      <c r="A21303" s="425">
        <v>62946</v>
      </c>
      <c r="B21303" s="12">
        <v>122</v>
      </c>
      <c r="C21303" s="436">
        <v>0.2</v>
      </c>
    </row>
    <row r="21304" spans="1:3" x14ac:dyDescent="0.3">
      <c r="A21304" s="425">
        <v>62947</v>
      </c>
      <c r="B21304" s="12">
        <v>123</v>
      </c>
      <c r="C21304" s="436">
        <v>2.6</v>
      </c>
    </row>
    <row r="21305" spans="1:3" x14ac:dyDescent="0.3">
      <c r="A21305" s="425">
        <v>62948</v>
      </c>
      <c r="B21305" s="12">
        <v>124</v>
      </c>
      <c r="C21305" s="436">
        <v>0.2</v>
      </c>
    </row>
    <row r="21306" spans="1:3" x14ac:dyDescent="0.3">
      <c r="A21306" s="425">
        <v>62949</v>
      </c>
      <c r="B21306" s="12">
        <v>125</v>
      </c>
      <c r="C21306" s="436">
        <v>0.2</v>
      </c>
    </row>
    <row r="21307" spans="1:3" x14ac:dyDescent="0.3">
      <c r="A21307" s="425">
        <v>62950</v>
      </c>
      <c r="B21307" s="12">
        <v>126</v>
      </c>
      <c r="C21307" s="436">
        <v>13.599999999999998</v>
      </c>
    </row>
    <row r="21308" spans="1:3" x14ac:dyDescent="0.3">
      <c r="A21308" s="425">
        <v>62951</v>
      </c>
      <c r="B21308" s="12">
        <v>127</v>
      </c>
      <c r="C21308" s="436">
        <v>0</v>
      </c>
    </row>
    <row r="21309" spans="1:3" x14ac:dyDescent="0.3">
      <c r="A21309" s="425">
        <v>62952</v>
      </c>
      <c r="B21309" s="12">
        <v>128</v>
      </c>
      <c r="C21309" s="436">
        <v>0</v>
      </c>
    </row>
    <row r="21310" spans="1:3" x14ac:dyDescent="0.3">
      <c r="A21310" s="425">
        <v>62953</v>
      </c>
      <c r="B21310" s="12">
        <v>129</v>
      </c>
      <c r="C21310" s="436">
        <v>2</v>
      </c>
    </row>
    <row r="21311" spans="1:3" x14ac:dyDescent="0.3">
      <c r="A21311" s="425">
        <v>62954</v>
      </c>
      <c r="B21311" s="12">
        <v>130</v>
      </c>
      <c r="C21311" s="436">
        <v>15.599999999999998</v>
      </c>
    </row>
    <row r="21312" spans="1:3" x14ac:dyDescent="0.3">
      <c r="A21312" s="425">
        <v>62955</v>
      </c>
      <c r="B21312" s="12">
        <v>131</v>
      </c>
      <c r="C21312" s="436">
        <v>0.2</v>
      </c>
    </row>
    <row r="21313" spans="1:3" x14ac:dyDescent="0.3">
      <c r="A21313" s="425">
        <v>62956</v>
      </c>
      <c r="B21313" s="12">
        <v>132</v>
      </c>
      <c r="C21313" s="436">
        <v>0.4</v>
      </c>
    </row>
    <row r="21314" spans="1:3" x14ac:dyDescent="0.3">
      <c r="A21314" s="425">
        <v>62957</v>
      </c>
      <c r="B21314" s="12">
        <v>133</v>
      </c>
      <c r="C21314" s="436">
        <v>9.2000000000000011</v>
      </c>
    </row>
    <row r="21315" spans="1:3" x14ac:dyDescent="0.3">
      <c r="A21315" s="425">
        <v>62958</v>
      </c>
      <c r="B21315" s="12">
        <v>134</v>
      </c>
      <c r="C21315" s="436">
        <v>0</v>
      </c>
    </row>
    <row r="21316" spans="1:3" x14ac:dyDescent="0.3">
      <c r="A21316" s="425">
        <v>62959</v>
      </c>
      <c r="B21316" s="12">
        <v>135</v>
      </c>
      <c r="C21316" s="436">
        <v>69.58</v>
      </c>
    </row>
    <row r="21317" spans="1:3" x14ac:dyDescent="0.3">
      <c r="A21317" s="425">
        <v>62960</v>
      </c>
      <c r="B21317" s="12">
        <v>136</v>
      </c>
      <c r="C21317" s="436">
        <v>0</v>
      </c>
    </row>
    <row r="21318" spans="1:3" x14ac:dyDescent="0.3">
      <c r="A21318" s="425">
        <v>62961</v>
      </c>
      <c r="B21318" s="12">
        <v>137</v>
      </c>
      <c r="C21318" s="436">
        <v>0</v>
      </c>
    </row>
    <row r="21319" spans="1:3" x14ac:dyDescent="0.3">
      <c r="A21319" s="425">
        <v>62962</v>
      </c>
      <c r="B21319" s="12">
        <v>138</v>
      </c>
      <c r="C21319" s="436">
        <v>2.25</v>
      </c>
    </row>
    <row r="21320" spans="1:3" x14ac:dyDescent="0.3">
      <c r="A21320" s="425">
        <v>62963</v>
      </c>
      <c r="B21320" s="12">
        <v>139</v>
      </c>
      <c r="C21320" s="436">
        <v>0</v>
      </c>
    </row>
    <row r="21321" spans="1:3" x14ac:dyDescent="0.3">
      <c r="A21321" s="425">
        <v>62964</v>
      </c>
      <c r="B21321" s="12">
        <v>140</v>
      </c>
      <c r="C21321" s="436">
        <v>0</v>
      </c>
    </row>
    <row r="21322" spans="1:3" x14ac:dyDescent="0.3">
      <c r="A21322" s="425">
        <v>62965</v>
      </c>
      <c r="B21322" s="12">
        <v>141</v>
      </c>
      <c r="C21322" s="436">
        <v>0.1</v>
      </c>
    </row>
    <row r="21323" spans="1:3" x14ac:dyDescent="0.3">
      <c r="A21323" s="425">
        <v>62966</v>
      </c>
      <c r="B21323" s="12">
        <v>142</v>
      </c>
      <c r="C21323" s="436">
        <v>2.5714285714285712</v>
      </c>
    </row>
    <row r="21324" spans="1:3" x14ac:dyDescent="0.3">
      <c r="A21324" s="425">
        <v>62967</v>
      </c>
      <c r="B21324" s="12">
        <v>143</v>
      </c>
      <c r="C21324" s="436">
        <v>0.2</v>
      </c>
    </row>
    <row r="21325" spans="1:3" x14ac:dyDescent="0.3">
      <c r="A21325" s="425">
        <v>62968</v>
      </c>
      <c r="B21325" s="12">
        <v>144</v>
      </c>
      <c r="C21325" s="436">
        <v>2</v>
      </c>
    </row>
    <row r="21326" spans="1:3" x14ac:dyDescent="0.3">
      <c r="A21326" s="425">
        <v>62969</v>
      </c>
      <c r="B21326" s="12">
        <v>145</v>
      </c>
      <c r="C21326" s="436">
        <v>0.8</v>
      </c>
    </row>
    <row r="21327" spans="1:3" x14ac:dyDescent="0.3">
      <c r="A21327" s="425">
        <v>62970</v>
      </c>
      <c r="B21327" s="12">
        <v>146</v>
      </c>
      <c r="C21327" s="436">
        <v>22.200000000000003</v>
      </c>
    </row>
    <row r="21328" spans="1:3" x14ac:dyDescent="0.3">
      <c r="A21328" s="425">
        <v>62971</v>
      </c>
      <c r="B21328" s="12">
        <v>147</v>
      </c>
      <c r="C21328" s="436">
        <v>36.4</v>
      </c>
    </row>
    <row r="21329" spans="1:3" x14ac:dyDescent="0.3">
      <c r="A21329" s="425">
        <v>62972</v>
      </c>
      <c r="B21329" s="12">
        <v>148</v>
      </c>
      <c r="C21329" s="436">
        <v>9.9999999999999982</v>
      </c>
    </row>
    <row r="21330" spans="1:3" x14ac:dyDescent="0.3">
      <c r="A21330" s="425">
        <v>62973</v>
      </c>
      <c r="B21330" s="12">
        <v>149</v>
      </c>
      <c r="C21330" s="436">
        <v>10.6</v>
      </c>
    </row>
    <row r="21331" spans="1:3" x14ac:dyDescent="0.3">
      <c r="A21331" s="425">
        <v>62974</v>
      </c>
      <c r="B21331" s="12">
        <v>150</v>
      </c>
      <c r="C21331" s="436">
        <v>2.4</v>
      </c>
    </row>
    <row r="21332" spans="1:3" x14ac:dyDescent="0.3">
      <c r="A21332" s="425">
        <v>62975</v>
      </c>
      <c r="B21332" s="12">
        <v>151</v>
      </c>
      <c r="C21332" s="436">
        <v>10.399999999999997</v>
      </c>
    </row>
    <row r="21333" spans="1:3" x14ac:dyDescent="0.3">
      <c r="A21333" s="425">
        <v>62976</v>
      </c>
      <c r="B21333" s="12">
        <v>152</v>
      </c>
      <c r="C21333" s="436">
        <v>3.2</v>
      </c>
    </row>
    <row r="21334" spans="1:3" x14ac:dyDescent="0.3">
      <c r="A21334" s="425">
        <v>62977</v>
      </c>
      <c r="B21334" s="12">
        <v>153</v>
      </c>
      <c r="C21334" s="436">
        <v>25.799999999999997</v>
      </c>
    </row>
    <row r="21335" spans="1:3" x14ac:dyDescent="0.3">
      <c r="A21335" s="425">
        <v>62978</v>
      </c>
      <c r="B21335" s="12">
        <v>154</v>
      </c>
      <c r="C21335" s="436">
        <v>9.8000000000000007</v>
      </c>
    </row>
    <row r="21336" spans="1:3" x14ac:dyDescent="0.3">
      <c r="A21336" s="425">
        <v>62979</v>
      </c>
      <c r="B21336" s="12">
        <v>155</v>
      </c>
      <c r="C21336" s="436">
        <v>5.2000000000000011</v>
      </c>
    </row>
    <row r="21337" spans="1:3" x14ac:dyDescent="0.3">
      <c r="A21337" s="425">
        <v>62980</v>
      </c>
      <c r="B21337" s="12">
        <v>156</v>
      </c>
      <c r="C21337" s="436">
        <v>0</v>
      </c>
    </row>
    <row r="21338" spans="1:3" x14ac:dyDescent="0.3">
      <c r="A21338" s="425">
        <v>62981</v>
      </c>
      <c r="B21338" s="12">
        <v>157</v>
      </c>
      <c r="C21338" s="436">
        <v>8.1999999999999993</v>
      </c>
    </row>
    <row r="21339" spans="1:3" x14ac:dyDescent="0.3">
      <c r="A21339" s="425">
        <v>62982</v>
      </c>
      <c r="B21339" s="12">
        <v>158</v>
      </c>
      <c r="C21339" s="436">
        <v>4.0000000000000009</v>
      </c>
    </row>
    <row r="21340" spans="1:3" x14ac:dyDescent="0.3">
      <c r="A21340" s="425">
        <v>62983</v>
      </c>
      <c r="B21340" s="12">
        <v>159</v>
      </c>
      <c r="C21340" s="436">
        <v>7.2000000000000028</v>
      </c>
    </row>
    <row r="21341" spans="1:3" x14ac:dyDescent="0.3">
      <c r="A21341" s="425">
        <v>62984</v>
      </c>
      <c r="B21341" s="12">
        <v>160</v>
      </c>
      <c r="C21341" s="436">
        <v>10.999999999999998</v>
      </c>
    </row>
    <row r="21342" spans="1:3" x14ac:dyDescent="0.3">
      <c r="A21342" s="425">
        <v>62985</v>
      </c>
      <c r="B21342" s="12">
        <v>161</v>
      </c>
      <c r="C21342" s="436">
        <v>0</v>
      </c>
    </row>
    <row r="21343" spans="1:3" x14ac:dyDescent="0.3">
      <c r="A21343" s="425">
        <v>62986</v>
      </c>
      <c r="B21343" s="12">
        <v>162</v>
      </c>
      <c r="C21343" s="436">
        <v>5.8000000000000016</v>
      </c>
    </row>
    <row r="21344" spans="1:3" x14ac:dyDescent="0.3">
      <c r="A21344" s="425">
        <v>62987</v>
      </c>
      <c r="B21344" s="12">
        <v>163</v>
      </c>
      <c r="C21344" s="436">
        <v>20.999999999999996</v>
      </c>
    </row>
    <row r="21345" spans="1:3" x14ac:dyDescent="0.3">
      <c r="A21345" s="425">
        <v>62988</v>
      </c>
      <c r="B21345" s="12">
        <v>164</v>
      </c>
      <c r="C21345" s="436">
        <v>1.4</v>
      </c>
    </row>
    <row r="21346" spans="1:3" x14ac:dyDescent="0.3">
      <c r="A21346" s="425">
        <v>62989</v>
      </c>
      <c r="B21346" s="12">
        <v>165</v>
      </c>
      <c r="C21346" s="436">
        <v>21.800000000000004</v>
      </c>
    </row>
    <row r="21347" spans="1:3" x14ac:dyDescent="0.3">
      <c r="A21347" s="425">
        <v>62990</v>
      </c>
      <c r="B21347" s="12">
        <v>166</v>
      </c>
      <c r="C21347" s="436">
        <v>3.8000000000000007</v>
      </c>
    </row>
    <row r="21348" spans="1:3" x14ac:dyDescent="0.3">
      <c r="A21348" s="425">
        <v>62991</v>
      </c>
      <c r="B21348" s="12">
        <v>167</v>
      </c>
      <c r="C21348" s="436">
        <v>0</v>
      </c>
    </row>
    <row r="21349" spans="1:3" x14ac:dyDescent="0.3">
      <c r="A21349" s="425">
        <v>62992</v>
      </c>
      <c r="B21349" s="12">
        <v>168</v>
      </c>
      <c r="C21349" s="436">
        <v>52.2</v>
      </c>
    </row>
    <row r="21350" spans="1:3" x14ac:dyDescent="0.3">
      <c r="A21350" s="425">
        <v>62993</v>
      </c>
      <c r="B21350" s="12">
        <v>169</v>
      </c>
      <c r="C21350" s="436">
        <v>2.1999999999999997</v>
      </c>
    </row>
    <row r="21351" spans="1:3" x14ac:dyDescent="0.3">
      <c r="A21351" s="425">
        <v>62994</v>
      </c>
      <c r="B21351" s="12">
        <v>170</v>
      </c>
      <c r="C21351" s="436">
        <v>11</v>
      </c>
    </row>
    <row r="21352" spans="1:3" x14ac:dyDescent="0.3">
      <c r="A21352" s="425">
        <v>62995</v>
      </c>
      <c r="B21352" s="12">
        <v>171</v>
      </c>
      <c r="C21352" s="436">
        <v>44.000000000000092</v>
      </c>
    </row>
    <row r="21353" spans="1:3" x14ac:dyDescent="0.3">
      <c r="A21353" s="425">
        <v>62996</v>
      </c>
      <c r="B21353" s="12">
        <v>172</v>
      </c>
      <c r="C21353" s="436">
        <v>1.8</v>
      </c>
    </row>
    <row r="21354" spans="1:3" x14ac:dyDescent="0.3">
      <c r="A21354" s="425">
        <v>62997</v>
      </c>
      <c r="B21354" s="12">
        <v>173</v>
      </c>
      <c r="C21354" s="436">
        <v>0.2</v>
      </c>
    </row>
    <row r="21355" spans="1:3" x14ac:dyDescent="0.3">
      <c r="A21355" s="425">
        <v>62998</v>
      </c>
      <c r="B21355" s="12">
        <v>174</v>
      </c>
      <c r="C21355" s="436">
        <v>42.400000000000034</v>
      </c>
    </row>
    <row r="21356" spans="1:3" x14ac:dyDescent="0.3">
      <c r="A21356" s="425">
        <v>62999</v>
      </c>
      <c r="B21356" s="12">
        <v>175</v>
      </c>
      <c r="C21356" s="436">
        <v>0.2</v>
      </c>
    </row>
    <row r="21357" spans="1:3" x14ac:dyDescent="0.3">
      <c r="A21357" s="425">
        <v>63000</v>
      </c>
      <c r="B21357" s="12">
        <v>176</v>
      </c>
      <c r="C21357" s="436">
        <v>0</v>
      </c>
    </row>
    <row r="21358" spans="1:3" x14ac:dyDescent="0.3">
      <c r="A21358" s="425">
        <v>63001</v>
      </c>
      <c r="B21358" s="12">
        <v>177</v>
      </c>
      <c r="C21358" s="436">
        <v>0</v>
      </c>
    </row>
    <row r="21359" spans="1:3" x14ac:dyDescent="0.3">
      <c r="A21359" s="425">
        <v>63002</v>
      </c>
      <c r="B21359" s="12">
        <v>178</v>
      </c>
      <c r="C21359" s="436">
        <v>0.2</v>
      </c>
    </row>
    <row r="21360" spans="1:3" x14ac:dyDescent="0.3">
      <c r="A21360" s="425">
        <v>63003</v>
      </c>
      <c r="B21360" s="12">
        <v>179</v>
      </c>
      <c r="C21360" s="436">
        <v>8.2000000000000028</v>
      </c>
    </row>
    <row r="21361" spans="1:3" x14ac:dyDescent="0.3">
      <c r="A21361" s="425">
        <v>63004</v>
      </c>
      <c r="B21361" s="12">
        <v>180</v>
      </c>
      <c r="C21361" s="436">
        <v>11.199999999999998</v>
      </c>
    </row>
    <row r="21362" spans="1:3" x14ac:dyDescent="0.3">
      <c r="A21362" s="425">
        <v>63005</v>
      </c>
      <c r="B21362" s="12">
        <v>181</v>
      </c>
      <c r="C21362" s="436">
        <v>0</v>
      </c>
    </row>
    <row r="21363" spans="1:3" x14ac:dyDescent="0.3">
      <c r="A21363" s="425">
        <v>63006</v>
      </c>
      <c r="B21363" s="12">
        <v>182</v>
      </c>
      <c r="C21363" s="436">
        <v>4.0000000000000009</v>
      </c>
    </row>
    <row r="21364" spans="1:3" x14ac:dyDescent="0.3">
      <c r="A21364" s="425">
        <v>63007</v>
      </c>
      <c r="B21364" s="12">
        <v>183</v>
      </c>
      <c r="C21364" s="436">
        <v>0.8</v>
      </c>
    </row>
    <row r="21365" spans="1:3" x14ac:dyDescent="0.3">
      <c r="A21365" s="425">
        <v>63008</v>
      </c>
      <c r="B21365" s="12">
        <v>184</v>
      </c>
      <c r="C21365" s="436">
        <v>0</v>
      </c>
    </row>
    <row r="21366" spans="1:3" x14ac:dyDescent="0.3">
      <c r="A21366" s="425">
        <v>63009</v>
      </c>
      <c r="B21366" s="12">
        <v>185</v>
      </c>
      <c r="C21366" s="436">
        <v>1.7999999999999998</v>
      </c>
    </row>
    <row r="21367" spans="1:3" x14ac:dyDescent="0.3">
      <c r="A21367" s="425">
        <v>63010</v>
      </c>
      <c r="B21367" s="12">
        <v>186</v>
      </c>
      <c r="C21367" s="436">
        <v>0.2</v>
      </c>
    </row>
    <row r="21368" spans="1:3" x14ac:dyDescent="0.3">
      <c r="A21368" s="425">
        <v>63011</v>
      </c>
      <c r="B21368" s="12">
        <v>187</v>
      </c>
      <c r="C21368" s="436">
        <v>0</v>
      </c>
    </row>
    <row r="21369" spans="1:3" x14ac:dyDescent="0.3">
      <c r="A21369" s="425">
        <v>63012</v>
      </c>
      <c r="B21369" s="12">
        <v>188</v>
      </c>
      <c r="C21369" s="436">
        <v>0</v>
      </c>
    </row>
    <row r="21370" spans="1:3" x14ac:dyDescent="0.3">
      <c r="A21370" s="425">
        <v>63013</v>
      </c>
      <c r="B21370" s="12">
        <v>189</v>
      </c>
      <c r="C21370" s="436">
        <v>2.4000000000000004</v>
      </c>
    </row>
    <row r="21371" spans="1:3" x14ac:dyDescent="0.3">
      <c r="A21371" s="425">
        <v>63014</v>
      </c>
      <c r="B21371" s="12">
        <v>190</v>
      </c>
      <c r="C21371" s="436">
        <v>0</v>
      </c>
    </row>
    <row r="21372" spans="1:3" x14ac:dyDescent="0.3">
      <c r="A21372" s="425">
        <v>63015</v>
      </c>
      <c r="B21372" s="12">
        <v>191</v>
      </c>
      <c r="C21372" s="436">
        <v>1</v>
      </c>
    </row>
    <row r="21373" spans="1:3" x14ac:dyDescent="0.3">
      <c r="A21373" s="425">
        <v>63016</v>
      </c>
      <c r="B21373" s="12">
        <v>192</v>
      </c>
      <c r="C21373" s="436">
        <v>0.2</v>
      </c>
    </row>
    <row r="21374" spans="1:3" x14ac:dyDescent="0.3">
      <c r="A21374" s="425">
        <v>63017</v>
      </c>
      <c r="B21374" s="12">
        <v>193</v>
      </c>
      <c r="C21374" s="436">
        <v>0</v>
      </c>
    </row>
    <row r="21375" spans="1:3" x14ac:dyDescent="0.3">
      <c r="A21375" s="425">
        <v>63018</v>
      </c>
      <c r="B21375" s="12">
        <v>194</v>
      </c>
      <c r="C21375" s="436">
        <v>1.2</v>
      </c>
    </row>
    <row r="21376" spans="1:3" x14ac:dyDescent="0.3">
      <c r="A21376" s="425">
        <v>63019</v>
      </c>
      <c r="B21376" s="12">
        <v>195</v>
      </c>
      <c r="C21376" s="436">
        <v>0</v>
      </c>
    </row>
    <row r="21377" spans="1:3" x14ac:dyDescent="0.3">
      <c r="A21377" s="425">
        <v>63020</v>
      </c>
      <c r="B21377" s="12">
        <v>196</v>
      </c>
      <c r="C21377" s="436">
        <v>0</v>
      </c>
    </row>
    <row r="21378" spans="1:3" x14ac:dyDescent="0.3">
      <c r="A21378" s="425">
        <v>63021</v>
      </c>
      <c r="B21378" s="12">
        <v>197</v>
      </c>
      <c r="C21378" s="436">
        <v>0.2</v>
      </c>
    </row>
    <row r="21379" spans="1:3" x14ac:dyDescent="0.3">
      <c r="A21379" s="425">
        <v>63022</v>
      </c>
      <c r="B21379" s="12">
        <v>198</v>
      </c>
      <c r="C21379" s="436">
        <v>1.4</v>
      </c>
    </row>
    <row r="21380" spans="1:3" x14ac:dyDescent="0.3">
      <c r="A21380" s="425">
        <v>63023</v>
      </c>
      <c r="B21380" s="12">
        <v>199</v>
      </c>
      <c r="C21380" s="436">
        <v>2</v>
      </c>
    </row>
    <row r="21381" spans="1:3" x14ac:dyDescent="0.3">
      <c r="A21381" s="425">
        <v>63024</v>
      </c>
      <c r="B21381" s="12">
        <v>200</v>
      </c>
      <c r="C21381" s="436">
        <v>0</v>
      </c>
    </row>
    <row r="21382" spans="1:3" x14ac:dyDescent="0.3">
      <c r="A21382" s="425">
        <v>63025</v>
      </c>
      <c r="B21382" s="12">
        <v>201</v>
      </c>
      <c r="C21382" s="436">
        <v>0.4</v>
      </c>
    </row>
    <row r="21383" spans="1:3" x14ac:dyDescent="0.3">
      <c r="A21383" s="425">
        <v>63026</v>
      </c>
      <c r="B21383" s="12">
        <v>202</v>
      </c>
      <c r="C21383" s="436">
        <v>0</v>
      </c>
    </row>
    <row r="21384" spans="1:3" x14ac:dyDescent="0.3">
      <c r="A21384" s="425">
        <v>63027</v>
      </c>
      <c r="B21384" s="12">
        <v>203</v>
      </c>
      <c r="C21384" s="436">
        <v>0</v>
      </c>
    </row>
    <row r="21385" spans="1:3" x14ac:dyDescent="0.3">
      <c r="A21385" s="425">
        <v>63028</v>
      </c>
      <c r="B21385" s="12">
        <v>204</v>
      </c>
      <c r="C21385" s="436">
        <v>16.2</v>
      </c>
    </row>
    <row r="21386" spans="1:3" x14ac:dyDescent="0.3">
      <c r="A21386" s="425">
        <v>63029</v>
      </c>
      <c r="B21386" s="12">
        <v>205</v>
      </c>
      <c r="C21386" s="436">
        <v>0</v>
      </c>
    </row>
    <row r="21387" spans="1:3" x14ac:dyDescent="0.3">
      <c r="A21387" s="425">
        <v>63030</v>
      </c>
      <c r="B21387" s="12">
        <v>206</v>
      </c>
      <c r="C21387" s="436">
        <v>0.2</v>
      </c>
    </row>
    <row r="21388" spans="1:3" x14ac:dyDescent="0.3">
      <c r="A21388" s="425">
        <v>63031</v>
      </c>
      <c r="B21388" s="12">
        <v>207</v>
      </c>
      <c r="C21388" s="436">
        <v>9.6</v>
      </c>
    </row>
    <row r="21389" spans="1:3" x14ac:dyDescent="0.3">
      <c r="A21389" s="425">
        <v>63032</v>
      </c>
      <c r="B21389" s="12">
        <v>208</v>
      </c>
      <c r="C21389" s="436">
        <v>9.8000000000000007</v>
      </c>
    </row>
    <row r="21390" spans="1:3" x14ac:dyDescent="0.3">
      <c r="A21390" s="425">
        <v>63033</v>
      </c>
      <c r="B21390" s="12">
        <v>209</v>
      </c>
      <c r="C21390" s="436">
        <v>0.2</v>
      </c>
    </row>
    <row r="21391" spans="1:3" x14ac:dyDescent="0.3">
      <c r="A21391" s="425">
        <v>63034</v>
      </c>
      <c r="B21391" s="12">
        <v>210</v>
      </c>
      <c r="C21391" s="436">
        <v>67.400000000000006</v>
      </c>
    </row>
    <row r="21392" spans="1:3" x14ac:dyDescent="0.3">
      <c r="A21392" s="425">
        <v>63035</v>
      </c>
      <c r="B21392" s="12">
        <v>211</v>
      </c>
      <c r="C21392" s="436">
        <v>24.399999999999977</v>
      </c>
    </row>
    <row r="21393" spans="1:3" x14ac:dyDescent="0.3">
      <c r="A21393" s="425">
        <v>63036</v>
      </c>
      <c r="B21393" s="12">
        <v>212</v>
      </c>
      <c r="C21393" s="436">
        <v>0</v>
      </c>
    </row>
    <row r="21394" spans="1:3" x14ac:dyDescent="0.3">
      <c r="A21394" s="425">
        <v>63037</v>
      </c>
      <c r="B21394" s="12">
        <v>213</v>
      </c>
      <c r="C21394" s="436">
        <v>0</v>
      </c>
    </row>
    <row r="21395" spans="1:3" x14ac:dyDescent="0.3">
      <c r="A21395" s="425">
        <v>63038</v>
      </c>
      <c r="B21395" s="12">
        <v>214</v>
      </c>
      <c r="C21395" s="436">
        <v>0</v>
      </c>
    </row>
    <row r="21396" spans="1:3" x14ac:dyDescent="0.3">
      <c r="A21396" s="425">
        <v>63039</v>
      </c>
      <c r="B21396" s="12">
        <v>215</v>
      </c>
      <c r="C21396" s="436">
        <v>0</v>
      </c>
    </row>
    <row r="21397" spans="1:3" x14ac:dyDescent="0.3">
      <c r="A21397" s="425">
        <v>63040</v>
      </c>
      <c r="B21397" s="12">
        <v>216</v>
      </c>
      <c r="C21397" s="436">
        <v>2.1999999999999997</v>
      </c>
    </row>
    <row r="21398" spans="1:3" x14ac:dyDescent="0.3">
      <c r="A21398" s="425">
        <v>63041</v>
      </c>
      <c r="B21398" s="12">
        <v>217</v>
      </c>
      <c r="C21398" s="436">
        <v>0</v>
      </c>
    </row>
    <row r="21399" spans="1:3" x14ac:dyDescent="0.3">
      <c r="A21399" s="425">
        <v>63042</v>
      </c>
      <c r="B21399" s="12">
        <v>218</v>
      </c>
      <c r="C21399" s="436">
        <v>0</v>
      </c>
    </row>
    <row r="21400" spans="1:3" x14ac:dyDescent="0.3">
      <c r="A21400" s="425">
        <v>63043</v>
      </c>
      <c r="B21400" s="12">
        <v>219</v>
      </c>
      <c r="C21400" s="436">
        <v>0</v>
      </c>
    </row>
    <row r="21401" spans="1:3" x14ac:dyDescent="0.3">
      <c r="A21401" s="425">
        <v>63044</v>
      </c>
      <c r="B21401" s="12">
        <v>220</v>
      </c>
      <c r="C21401" s="436">
        <v>54.200000000000017</v>
      </c>
    </row>
    <row r="21402" spans="1:3" x14ac:dyDescent="0.3">
      <c r="A21402" s="425">
        <v>63045</v>
      </c>
      <c r="B21402" s="12">
        <v>221</v>
      </c>
      <c r="C21402" s="436">
        <v>2.4</v>
      </c>
    </row>
    <row r="21403" spans="1:3" x14ac:dyDescent="0.3">
      <c r="A21403" s="425">
        <v>63046</v>
      </c>
      <c r="B21403" s="12">
        <v>222</v>
      </c>
      <c r="C21403" s="436">
        <v>0</v>
      </c>
    </row>
    <row r="21404" spans="1:3" x14ac:dyDescent="0.3">
      <c r="A21404" s="425">
        <v>63047</v>
      </c>
      <c r="B21404" s="12">
        <v>223</v>
      </c>
      <c r="C21404" s="436">
        <v>0</v>
      </c>
    </row>
    <row r="21405" spans="1:3" x14ac:dyDescent="0.3">
      <c r="A21405" s="425">
        <v>63048</v>
      </c>
      <c r="B21405" s="12">
        <v>224</v>
      </c>
      <c r="C21405" s="436">
        <v>0.2</v>
      </c>
    </row>
    <row r="21406" spans="1:3" x14ac:dyDescent="0.3">
      <c r="A21406" s="425">
        <v>63049</v>
      </c>
      <c r="B21406" s="12">
        <v>225</v>
      </c>
      <c r="C21406" s="436">
        <v>29.999999999999993</v>
      </c>
    </row>
    <row r="21407" spans="1:3" x14ac:dyDescent="0.3">
      <c r="A21407" s="425">
        <v>63050</v>
      </c>
      <c r="B21407" s="12">
        <v>226</v>
      </c>
      <c r="C21407" s="436">
        <v>8.3999999999999986</v>
      </c>
    </row>
    <row r="21408" spans="1:3" x14ac:dyDescent="0.3">
      <c r="A21408" s="425">
        <v>63051</v>
      </c>
      <c r="B21408" s="12">
        <v>227</v>
      </c>
      <c r="C21408" s="436">
        <v>0.4</v>
      </c>
    </row>
    <row r="21409" spans="1:3" x14ac:dyDescent="0.3">
      <c r="A21409" s="425">
        <v>63052</v>
      </c>
      <c r="B21409" s="12">
        <v>228</v>
      </c>
      <c r="C21409" s="436">
        <v>0</v>
      </c>
    </row>
    <row r="21410" spans="1:3" x14ac:dyDescent="0.3">
      <c r="A21410" s="425">
        <v>63053</v>
      </c>
      <c r="B21410" s="12">
        <v>229</v>
      </c>
      <c r="C21410" s="436">
        <v>0</v>
      </c>
    </row>
    <row r="21411" spans="1:3" x14ac:dyDescent="0.3">
      <c r="A21411" s="425">
        <v>63054</v>
      </c>
      <c r="B21411" s="12">
        <v>230</v>
      </c>
      <c r="C21411" s="436">
        <v>3.4000000000000004</v>
      </c>
    </row>
    <row r="21412" spans="1:3" x14ac:dyDescent="0.3">
      <c r="A21412" s="425">
        <v>63055</v>
      </c>
      <c r="B21412" s="12">
        <v>231</v>
      </c>
      <c r="C21412" s="436">
        <v>25.599999999999998</v>
      </c>
    </row>
    <row r="21413" spans="1:3" x14ac:dyDescent="0.3">
      <c r="A21413" s="425">
        <v>63056</v>
      </c>
      <c r="B21413" s="12">
        <v>232</v>
      </c>
      <c r="C21413" s="436">
        <v>6.8000000000000007</v>
      </c>
    </row>
    <row r="21414" spans="1:3" x14ac:dyDescent="0.3">
      <c r="A21414" s="425">
        <v>63057</v>
      </c>
      <c r="B21414" s="12">
        <v>233</v>
      </c>
      <c r="C21414" s="436">
        <v>0</v>
      </c>
    </row>
    <row r="21415" spans="1:3" x14ac:dyDescent="0.3">
      <c r="A21415" s="425">
        <v>63058</v>
      </c>
      <c r="B21415" s="12">
        <v>234</v>
      </c>
      <c r="C21415" s="436">
        <v>1</v>
      </c>
    </row>
    <row r="21416" spans="1:3" x14ac:dyDescent="0.3">
      <c r="A21416" s="425">
        <v>63059</v>
      </c>
      <c r="B21416" s="12">
        <v>235</v>
      </c>
      <c r="C21416" s="436">
        <v>0.2</v>
      </c>
    </row>
    <row r="21417" spans="1:3" x14ac:dyDescent="0.3">
      <c r="A21417" s="425">
        <v>63060</v>
      </c>
      <c r="B21417" s="12">
        <v>236</v>
      </c>
      <c r="C21417" s="436">
        <v>0</v>
      </c>
    </row>
    <row r="21418" spans="1:3" x14ac:dyDescent="0.3">
      <c r="A21418" s="425">
        <v>63061</v>
      </c>
      <c r="B21418" s="12">
        <v>237</v>
      </c>
      <c r="C21418" s="436">
        <v>0</v>
      </c>
    </row>
    <row r="21419" spans="1:3" x14ac:dyDescent="0.3">
      <c r="A21419" s="425">
        <v>63062</v>
      </c>
      <c r="B21419" s="12">
        <v>238</v>
      </c>
      <c r="C21419" s="436">
        <v>0</v>
      </c>
    </row>
    <row r="21420" spans="1:3" x14ac:dyDescent="0.3">
      <c r="A21420" s="425">
        <v>63063</v>
      </c>
      <c r="B21420" s="12">
        <v>239</v>
      </c>
      <c r="C21420" s="436">
        <v>0.2</v>
      </c>
    </row>
    <row r="21421" spans="1:3" x14ac:dyDescent="0.3">
      <c r="A21421" s="425">
        <v>63064</v>
      </c>
      <c r="B21421" s="12">
        <v>240</v>
      </c>
      <c r="C21421" s="436">
        <v>0.2</v>
      </c>
    </row>
    <row r="21422" spans="1:3" x14ac:dyDescent="0.3">
      <c r="A21422" s="425">
        <v>63065</v>
      </c>
      <c r="B21422" s="12">
        <v>241</v>
      </c>
      <c r="C21422" s="436">
        <v>0</v>
      </c>
    </row>
    <row r="21423" spans="1:3" x14ac:dyDescent="0.3">
      <c r="A21423" s="425">
        <v>63066</v>
      </c>
      <c r="B21423" s="12">
        <v>242</v>
      </c>
      <c r="C21423" s="436">
        <v>0</v>
      </c>
    </row>
    <row r="21424" spans="1:3" x14ac:dyDescent="0.3">
      <c r="A21424" s="425">
        <v>63067</v>
      </c>
      <c r="B21424" s="12">
        <v>243</v>
      </c>
      <c r="C21424" s="436">
        <v>0</v>
      </c>
    </row>
    <row r="21425" spans="1:3" x14ac:dyDescent="0.3">
      <c r="A21425" s="425">
        <v>63068</v>
      </c>
      <c r="B21425" s="12">
        <v>244</v>
      </c>
      <c r="C21425" s="436">
        <v>0</v>
      </c>
    </row>
    <row r="21426" spans="1:3" x14ac:dyDescent="0.3">
      <c r="A21426" s="425">
        <v>63069</v>
      </c>
      <c r="B21426" s="12">
        <v>245</v>
      </c>
      <c r="C21426" s="436">
        <v>20.799999999999997</v>
      </c>
    </row>
    <row r="21427" spans="1:3" x14ac:dyDescent="0.3">
      <c r="A21427" s="425">
        <v>63070</v>
      </c>
      <c r="B21427" s="12">
        <v>246</v>
      </c>
      <c r="C21427" s="436">
        <v>0</v>
      </c>
    </row>
    <row r="21428" spans="1:3" x14ac:dyDescent="0.3">
      <c r="A21428" s="425">
        <v>63071</v>
      </c>
      <c r="B21428" s="12">
        <v>247</v>
      </c>
      <c r="C21428" s="436">
        <v>0</v>
      </c>
    </row>
    <row r="21429" spans="1:3" x14ac:dyDescent="0.3">
      <c r="A21429" s="425">
        <v>63072</v>
      </c>
      <c r="B21429" s="12">
        <v>248</v>
      </c>
      <c r="C21429" s="436">
        <v>0</v>
      </c>
    </row>
    <row r="21430" spans="1:3" x14ac:dyDescent="0.3">
      <c r="A21430" s="425">
        <v>63073</v>
      </c>
      <c r="B21430" s="12">
        <v>249</v>
      </c>
      <c r="C21430" s="436">
        <v>0</v>
      </c>
    </row>
    <row r="21431" spans="1:3" x14ac:dyDescent="0.3">
      <c r="A21431" s="425">
        <v>63074</v>
      </c>
      <c r="B21431" s="12">
        <v>250</v>
      </c>
      <c r="C21431" s="436">
        <v>7.4</v>
      </c>
    </row>
    <row r="21432" spans="1:3" x14ac:dyDescent="0.3">
      <c r="A21432" s="425">
        <v>63075</v>
      </c>
      <c r="B21432" s="12">
        <v>251</v>
      </c>
      <c r="C21432" s="436">
        <v>12.999999999999998</v>
      </c>
    </row>
    <row r="21433" spans="1:3" x14ac:dyDescent="0.3">
      <c r="A21433" s="425">
        <v>63076</v>
      </c>
      <c r="B21433" s="12">
        <v>252</v>
      </c>
      <c r="C21433" s="436">
        <v>0</v>
      </c>
    </row>
    <row r="21434" spans="1:3" x14ac:dyDescent="0.3">
      <c r="A21434" s="425">
        <v>63077</v>
      </c>
      <c r="B21434" s="12">
        <v>253</v>
      </c>
      <c r="C21434" s="436">
        <v>0</v>
      </c>
    </row>
    <row r="21435" spans="1:3" x14ac:dyDescent="0.3">
      <c r="A21435" s="425">
        <v>63078</v>
      </c>
      <c r="B21435" s="12">
        <v>254</v>
      </c>
      <c r="C21435" s="436">
        <v>0</v>
      </c>
    </row>
    <row r="21436" spans="1:3" x14ac:dyDescent="0.3">
      <c r="A21436" s="425">
        <v>63079</v>
      </c>
      <c r="B21436" s="12">
        <v>255</v>
      </c>
      <c r="C21436" s="436">
        <v>9.6</v>
      </c>
    </row>
    <row r="21437" spans="1:3" x14ac:dyDescent="0.3">
      <c r="A21437" s="425">
        <v>63080</v>
      </c>
      <c r="B21437" s="12">
        <v>256</v>
      </c>
      <c r="C21437" s="436">
        <v>2.6000000000000005</v>
      </c>
    </row>
    <row r="21438" spans="1:3" x14ac:dyDescent="0.3">
      <c r="A21438" s="425">
        <v>63081</v>
      </c>
      <c r="B21438" s="12">
        <v>257</v>
      </c>
      <c r="C21438" s="436">
        <v>0</v>
      </c>
    </row>
    <row r="21439" spans="1:3" x14ac:dyDescent="0.3">
      <c r="A21439" s="425">
        <v>63082</v>
      </c>
      <c r="B21439" s="12">
        <v>258</v>
      </c>
      <c r="C21439" s="436">
        <v>0</v>
      </c>
    </row>
    <row r="21440" spans="1:3" x14ac:dyDescent="0.3">
      <c r="A21440" s="425">
        <v>63083</v>
      </c>
      <c r="B21440" s="12">
        <v>259</v>
      </c>
      <c r="C21440" s="436">
        <v>0</v>
      </c>
    </row>
    <row r="21441" spans="1:3" x14ac:dyDescent="0.3">
      <c r="A21441" s="425">
        <v>63084</v>
      </c>
      <c r="B21441" s="12">
        <v>260</v>
      </c>
      <c r="C21441" s="436">
        <v>0</v>
      </c>
    </row>
    <row r="21442" spans="1:3" x14ac:dyDescent="0.3">
      <c r="A21442" s="425">
        <v>63085</v>
      </c>
      <c r="B21442" s="12">
        <v>261</v>
      </c>
      <c r="C21442" s="436">
        <v>0</v>
      </c>
    </row>
    <row r="21443" spans="1:3" x14ac:dyDescent="0.3">
      <c r="A21443" s="425">
        <v>63086</v>
      </c>
      <c r="B21443" s="12">
        <v>262</v>
      </c>
      <c r="C21443" s="436">
        <v>0</v>
      </c>
    </row>
    <row r="21444" spans="1:3" x14ac:dyDescent="0.3">
      <c r="A21444" s="425">
        <v>63087</v>
      </c>
      <c r="B21444" s="12">
        <v>263</v>
      </c>
      <c r="C21444" s="436">
        <v>0</v>
      </c>
    </row>
    <row r="21445" spans="1:3" x14ac:dyDescent="0.3">
      <c r="A21445" s="425">
        <v>63088</v>
      </c>
      <c r="B21445" s="12">
        <v>264</v>
      </c>
      <c r="C21445" s="436">
        <v>0</v>
      </c>
    </row>
    <row r="21446" spans="1:3" x14ac:dyDescent="0.3">
      <c r="A21446" s="425">
        <v>63089</v>
      </c>
      <c r="B21446" s="12">
        <v>265</v>
      </c>
      <c r="C21446" s="436">
        <v>0</v>
      </c>
    </row>
    <row r="21447" spans="1:3" x14ac:dyDescent="0.3">
      <c r="A21447" s="425">
        <v>63090</v>
      </c>
      <c r="B21447" s="12">
        <v>266</v>
      </c>
      <c r="C21447" s="436">
        <v>0</v>
      </c>
    </row>
    <row r="21448" spans="1:3" x14ac:dyDescent="0.3">
      <c r="A21448" s="425">
        <v>63091</v>
      </c>
      <c r="B21448" s="12">
        <v>267</v>
      </c>
      <c r="C21448" s="436">
        <v>0</v>
      </c>
    </row>
    <row r="21449" spans="1:3" x14ac:dyDescent="0.3">
      <c r="A21449" s="425">
        <v>63092</v>
      </c>
      <c r="B21449" s="12">
        <v>268</v>
      </c>
      <c r="C21449" s="436">
        <v>1.5999999999999999</v>
      </c>
    </row>
    <row r="21450" spans="1:3" x14ac:dyDescent="0.3">
      <c r="A21450" s="425">
        <v>63093</v>
      </c>
      <c r="B21450" s="12">
        <v>269</v>
      </c>
      <c r="C21450" s="436">
        <v>9.8000000000000007</v>
      </c>
    </row>
    <row r="21451" spans="1:3" x14ac:dyDescent="0.3">
      <c r="A21451" s="425">
        <v>63094</v>
      </c>
      <c r="B21451" s="12">
        <v>270</v>
      </c>
      <c r="C21451" s="436">
        <v>1.5999999999999999</v>
      </c>
    </row>
    <row r="21452" spans="1:3" x14ac:dyDescent="0.3">
      <c r="A21452" s="425">
        <v>63095</v>
      </c>
      <c r="B21452" s="12">
        <v>271</v>
      </c>
      <c r="C21452" s="436">
        <v>42</v>
      </c>
    </row>
    <row r="21453" spans="1:3" x14ac:dyDescent="0.3">
      <c r="A21453" s="425">
        <v>63096</v>
      </c>
      <c r="B21453" s="12">
        <v>272</v>
      </c>
      <c r="C21453" s="436">
        <v>19</v>
      </c>
    </row>
    <row r="21454" spans="1:3" x14ac:dyDescent="0.3">
      <c r="A21454" s="425">
        <v>63097</v>
      </c>
      <c r="B21454" s="12">
        <v>273</v>
      </c>
      <c r="C21454" s="436">
        <v>0.60000000000000009</v>
      </c>
    </row>
    <row r="21455" spans="1:3" x14ac:dyDescent="0.3">
      <c r="A21455" s="425">
        <v>63098</v>
      </c>
      <c r="B21455" s="12">
        <v>274</v>
      </c>
      <c r="C21455" s="436">
        <v>0</v>
      </c>
    </row>
    <row r="21456" spans="1:3" x14ac:dyDescent="0.3">
      <c r="A21456" s="425">
        <v>63099</v>
      </c>
      <c r="B21456" s="12">
        <v>275</v>
      </c>
      <c r="C21456" s="436">
        <v>4.8000000000000007</v>
      </c>
    </row>
    <row r="21457" spans="1:3" x14ac:dyDescent="0.3">
      <c r="A21457" s="425">
        <v>63100</v>
      </c>
      <c r="B21457" s="12">
        <v>276</v>
      </c>
      <c r="C21457" s="436">
        <v>13</v>
      </c>
    </row>
    <row r="21458" spans="1:3" x14ac:dyDescent="0.3">
      <c r="A21458" s="425">
        <v>63101</v>
      </c>
      <c r="B21458" s="12">
        <v>277</v>
      </c>
      <c r="C21458" s="436">
        <v>0.2</v>
      </c>
    </row>
    <row r="21459" spans="1:3" x14ac:dyDescent="0.3">
      <c r="A21459" s="425">
        <v>63102</v>
      </c>
      <c r="B21459" s="12">
        <v>278</v>
      </c>
      <c r="C21459" s="436">
        <v>12.599999999999998</v>
      </c>
    </row>
    <row r="21460" spans="1:3" x14ac:dyDescent="0.3">
      <c r="A21460" s="425">
        <v>63103</v>
      </c>
      <c r="B21460" s="12">
        <v>279</v>
      </c>
      <c r="C21460" s="436">
        <v>7.0000000000000009</v>
      </c>
    </row>
    <row r="21461" spans="1:3" x14ac:dyDescent="0.3">
      <c r="A21461" s="425">
        <v>63104</v>
      </c>
      <c r="B21461" s="12">
        <v>280</v>
      </c>
      <c r="C21461" s="436">
        <v>1</v>
      </c>
    </row>
    <row r="21462" spans="1:3" x14ac:dyDescent="0.3">
      <c r="A21462" s="425">
        <v>63105</v>
      </c>
      <c r="B21462" s="12">
        <v>281</v>
      </c>
      <c r="C21462" s="436">
        <v>19.8</v>
      </c>
    </row>
    <row r="21463" spans="1:3" x14ac:dyDescent="0.3">
      <c r="A21463" s="425">
        <v>63106</v>
      </c>
      <c r="B21463" s="12">
        <v>282</v>
      </c>
      <c r="C21463" s="436">
        <v>44.6</v>
      </c>
    </row>
    <row r="21464" spans="1:3" x14ac:dyDescent="0.3">
      <c r="A21464" s="425">
        <v>63107</v>
      </c>
      <c r="B21464" s="12">
        <v>283</v>
      </c>
      <c r="C21464" s="436">
        <v>0</v>
      </c>
    </row>
    <row r="21465" spans="1:3" x14ac:dyDescent="0.3">
      <c r="A21465" s="425">
        <v>63108</v>
      </c>
      <c r="B21465" s="12">
        <v>284</v>
      </c>
      <c r="C21465" s="436">
        <v>0</v>
      </c>
    </row>
    <row r="21466" spans="1:3" x14ac:dyDescent="0.3">
      <c r="A21466" s="425">
        <v>63109</v>
      </c>
      <c r="B21466" s="12">
        <v>285</v>
      </c>
      <c r="C21466" s="436">
        <v>0</v>
      </c>
    </row>
    <row r="21467" spans="1:3" x14ac:dyDescent="0.3">
      <c r="A21467" s="425">
        <v>63110</v>
      </c>
      <c r="B21467" s="12">
        <v>286</v>
      </c>
      <c r="C21467" s="436">
        <v>24.400000000000002</v>
      </c>
    </row>
    <row r="21468" spans="1:3" x14ac:dyDescent="0.3">
      <c r="A21468" s="425">
        <v>63111</v>
      </c>
      <c r="B21468" s="12">
        <v>287</v>
      </c>
      <c r="C21468" s="436">
        <v>0</v>
      </c>
    </row>
    <row r="21469" spans="1:3" x14ac:dyDescent="0.3">
      <c r="A21469" s="425">
        <v>63112</v>
      </c>
      <c r="B21469" s="12">
        <v>288</v>
      </c>
      <c r="C21469" s="436">
        <v>18.8</v>
      </c>
    </row>
    <row r="21470" spans="1:3" x14ac:dyDescent="0.3">
      <c r="A21470" s="425">
        <v>63113</v>
      </c>
      <c r="B21470" s="12">
        <v>289</v>
      </c>
      <c r="C21470" s="436">
        <v>0</v>
      </c>
    </row>
    <row r="21471" spans="1:3" x14ac:dyDescent="0.3">
      <c r="A21471" s="425">
        <v>63114</v>
      </c>
      <c r="B21471" s="12">
        <v>290</v>
      </c>
      <c r="C21471" s="436">
        <v>3</v>
      </c>
    </row>
    <row r="21472" spans="1:3" x14ac:dyDescent="0.3">
      <c r="A21472" s="425">
        <v>63115</v>
      </c>
      <c r="B21472" s="12">
        <v>291</v>
      </c>
      <c r="C21472" s="436">
        <v>0</v>
      </c>
    </row>
    <row r="21473" spans="1:3" x14ac:dyDescent="0.3">
      <c r="A21473" s="425">
        <v>63116</v>
      </c>
      <c r="B21473" s="12">
        <v>292</v>
      </c>
      <c r="C21473" s="436">
        <v>0</v>
      </c>
    </row>
    <row r="21474" spans="1:3" x14ac:dyDescent="0.3">
      <c r="A21474" s="425">
        <v>63117</v>
      </c>
      <c r="B21474" s="12">
        <v>293</v>
      </c>
      <c r="C21474" s="436">
        <v>2.8</v>
      </c>
    </row>
    <row r="21475" spans="1:3" x14ac:dyDescent="0.3">
      <c r="A21475" s="425">
        <v>63118</v>
      </c>
      <c r="B21475" s="12">
        <v>294</v>
      </c>
      <c r="C21475" s="436">
        <v>0</v>
      </c>
    </row>
    <row r="21476" spans="1:3" x14ac:dyDescent="0.3">
      <c r="A21476" s="425">
        <v>63119</v>
      </c>
      <c r="B21476" s="12">
        <v>295</v>
      </c>
      <c r="C21476" s="436">
        <v>0</v>
      </c>
    </row>
    <row r="21477" spans="1:3" x14ac:dyDescent="0.3">
      <c r="A21477" s="425">
        <v>63120</v>
      </c>
      <c r="B21477" s="12">
        <v>296</v>
      </c>
      <c r="C21477" s="436">
        <v>0</v>
      </c>
    </row>
    <row r="21478" spans="1:3" x14ac:dyDescent="0.3">
      <c r="A21478" s="425">
        <v>63121</v>
      </c>
      <c r="B21478" s="12">
        <v>297</v>
      </c>
      <c r="C21478" s="436">
        <v>0</v>
      </c>
    </row>
    <row r="21479" spans="1:3" x14ac:dyDescent="0.3">
      <c r="A21479" s="425">
        <v>63122</v>
      </c>
      <c r="B21479" s="12">
        <v>298</v>
      </c>
      <c r="C21479" s="436">
        <v>0</v>
      </c>
    </row>
    <row r="21480" spans="1:3" x14ac:dyDescent="0.3">
      <c r="A21480" s="425">
        <v>63123</v>
      </c>
      <c r="B21480" s="12">
        <v>299</v>
      </c>
      <c r="C21480" s="436">
        <v>0.2</v>
      </c>
    </row>
    <row r="21481" spans="1:3" x14ac:dyDescent="0.3">
      <c r="A21481" s="425">
        <v>63124</v>
      </c>
      <c r="B21481" s="12">
        <v>300</v>
      </c>
      <c r="C21481" s="436">
        <v>1.2</v>
      </c>
    </row>
    <row r="21482" spans="1:3" x14ac:dyDescent="0.3">
      <c r="A21482" s="425">
        <v>63125</v>
      </c>
      <c r="B21482" s="12">
        <v>301</v>
      </c>
      <c r="C21482" s="436">
        <v>0</v>
      </c>
    </row>
    <row r="21483" spans="1:3" x14ac:dyDescent="0.3">
      <c r="A21483" s="425">
        <v>63126</v>
      </c>
      <c r="B21483" s="12">
        <v>302</v>
      </c>
      <c r="C21483" s="436">
        <v>0</v>
      </c>
    </row>
    <row r="21484" spans="1:3" x14ac:dyDescent="0.3">
      <c r="A21484" s="425">
        <v>63127</v>
      </c>
      <c r="B21484" s="12">
        <v>303</v>
      </c>
      <c r="C21484" s="436">
        <v>0</v>
      </c>
    </row>
    <row r="21485" spans="1:3" x14ac:dyDescent="0.3">
      <c r="A21485" s="425">
        <v>63128</v>
      </c>
      <c r="B21485" s="12">
        <v>304</v>
      </c>
      <c r="C21485" s="436">
        <v>4.6000000000000005</v>
      </c>
    </row>
    <row r="21486" spans="1:3" x14ac:dyDescent="0.3">
      <c r="A21486" s="425">
        <v>63129</v>
      </c>
      <c r="B21486" s="12">
        <v>305</v>
      </c>
      <c r="C21486" s="436">
        <v>1.2</v>
      </c>
    </row>
    <row r="21487" spans="1:3" x14ac:dyDescent="0.3">
      <c r="A21487" s="425">
        <v>63130</v>
      </c>
      <c r="B21487" s="12">
        <v>306</v>
      </c>
      <c r="C21487" s="436">
        <v>0</v>
      </c>
    </row>
    <row r="21488" spans="1:3" x14ac:dyDescent="0.3">
      <c r="A21488" s="425">
        <v>63131</v>
      </c>
      <c r="B21488" s="12">
        <v>307</v>
      </c>
      <c r="C21488" s="436">
        <v>2</v>
      </c>
    </row>
    <row r="21489" spans="1:3" x14ac:dyDescent="0.3">
      <c r="A21489" s="425">
        <v>63132</v>
      </c>
      <c r="B21489" s="12">
        <v>308</v>
      </c>
      <c r="C21489" s="436">
        <v>0</v>
      </c>
    </row>
    <row r="21490" spans="1:3" x14ac:dyDescent="0.3">
      <c r="A21490" s="425">
        <v>63133</v>
      </c>
      <c r="B21490" s="12">
        <v>309</v>
      </c>
      <c r="C21490" s="436">
        <v>0</v>
      </c>
    </row>
    <row r="21491" spans="1:3" x14ac:dyDescent="0.3">
      <c r="A21491" s="425">
        <v>63134</v>
      </c>
      <c r="B21491" s="12">
        <v>310</v>
      </c>
      <c r="C21491" s="436">
        <v>0.2</v>
      </c>
    </row>
    <row r="21492" spans="1:3" x14ac:dyDescent="0.3">
      <c r="A21492" s="425">
        <v>63135</v>
      </c>
      <c r="B21492" s="12">
        <v>311</v>
      </c>
      <c r="C21492" s="436">
        <v>3.2000000000000006</v>
      </c>
    </row>
    <row r="21493" spans="1:3" x14ac:dyDescent="0.3">
      <c r="A21493" s="425">
        <v>63136</v>
      </c>
      <c r="B21493" s="12">
        <v>312</v>
      </c>
      <c r="C21493" s="436">
        <v>0</v>
      </c>
    </row>
    <row r="21494" spans="1:3" x14ac:dyDescent="0.3">
      <c r="A21494" s="425">
        <v>63137</v>
      </c>
      <c r="B21494" s="12">
        <v>313</v>
      </c>
      <c r="C21494" s="436">
        <v>11.799999999999997</v>
      </c>
    </row>
    <row r="21495" spans="1:3" x14ac:dyDescent="0.3">
      <c r="A21495" s="425">
        <v>63138</v>
      </c>
      <c r="B21495" s="12">
        <v>314</v>
      </c>
      <c r="C21495" s="436">
        <v>9.9999999999999982</v>
      </c>
    </row>
    <row r="21496" spans="1:3" x14ac:dyDescent="0.3">
      <c r="A21496" s="425">
        <v>63139</v>
      </c>
      <c r="B21496" s="12">
        <v>315</v>
      </c>
      <c r="C21496" s="436">
        <v>0.4</v>
      </c>
    </row>
    <row r="21497" spans="1:3" x14ac:dyDescent="0.3">
      <c r="A21497" s="425">
        <v>63140</v>
      </c>
      <c r="B21497" s="12">
        <v>316</v>
      </c>
      <c r="C21497" s="436">
        <v>0.2</v>
      </c>
    </row>
    <row r="21498" spans="1:3" x14ac:dyDescent="0.3">
      <c r="A21498" s="425">
        <v>63141</v>
      </c>
      <c r="B21498" s="12">
        <v>317</v>
      </c>
      <c r="C21498" s="436">
        <v>0</v>
      </c>
    </row>
    <row r="21499" spans="1:3" x14ac:dyDescent="0.3">
      <c r="A21499" s="425">
        <v>63142</v>
      </c>
      <c r="B21499" s="12">
        <v>318</v>
      </c>
      <c r="C21499" s="436">
        <v>0</v>
      </c>
    </row>
    <row r="21500" spans="1:3" x14ac:dyDescent="0.3">
      <c r="A21500" s="425">
        <v>63143</v>
      </c>
      <c r="B21500" s="12">
        <v>319</v>
      </c>
      <c r="C21500" s="436">
        <v>0</v>
      </c>
    </row>
    <row r="21501" spans="1:3" x14ac:dyDescent="0.3">
      <c r="A21501" s="425">
        <v>63144</v>
      </c>
      <c r="B21501" s="12">
        <v>320</v>
      </c>
      <c r="C21501" s="436">
        <v>0</v>
      </c>
    </row>
    <row r="21502" spans="1:3" x14ac:dyDescent="0.3">
      <c r="A21502" s="425">
        <v>63145</v>
      </c>
      <c r="B21502" s="12">
        <v>321</v>
      </c>
      <c r="C21502" s="436">
        <v>0</v>
      </c>
    </row>
    <row r="21503" spans="1:3" x14ac:dyDescent="0.3">
      <c r="A21503" s="425">
        <v>63146</v>
      </c>
      <c r="B21503" s="12">
        <v>322</v>
      </c>
      <c r="C21503" s="436">
        <v>0</v>
      </c>
    </row>
    <row r="21504" spans="1:3" x14ac:dyDescent="0.3">
      <c r="A21504" s="425">
        <v>63147</v>
      </c>
      <c r="B21504" s="12">
        <v>323</v>
      </c>
      <c r="C21504" s="436">
        <v>2</v>
      </c>
    </row>
    <row r="21505" spans="1:3" x14ac:dyDescent="0.3">
      <c r="A21505" s="425">
        <v>63148</v>
      </c>
      <c r="B21505" s="12">
        <v>324</v>
      </c>
      <c r="C21505" s="436">
        <v>0</v>
      </c>
    </row>
    <row r="21506" spans="1:3" x14ac:dyDescent="0.3">
      <c r="A21506" s="425">
        <v>63149</v>
      </c>
      <c r="B21506" s="12">
        <v>325</v>
      </c>
      <c r="C21506" s="436">
        <v>0</v>
      </c>
    </row>
    <row r="21507" spans="1:3" x14ac:dyDescent="0.3">
      <c r="A21507" s="425">
        <v>63150</v>
      </c>
      <c r="B21507" s="12">
        <v>326</v>
      </c>
      <c r="C21507" s="436">
        <v>0</v>
      </c>
    </row>
    <row r="21508" spans="1:3" x14ac:dyDescent="0.3">
      <c r="A21508" s="425">
        <v>63151</v>
      </c>
      <c r="B21508" s="12">
        <v>327</v>
      </c>
      <c r="C21508" s="436">
        <v>0</v>
      </c>
    </row>
    <row r="21509" spans="1:3" x14ac:dyDescent="0.3">
      <c r="A21509" s="425">
        <v>63152</v>
      </c>
      <c r="B21509" s="12">
        <v>328</v>
      </c>
      <c r="C21509" s="436">
        <v>0</v>
      </c>
    </row>
    <row r="21510" spans="1:3" x14ac:dyDescent="0.3">
      <c r="A21510" s="425">
        <v>63153</v>
      </c>
      <c r="B21510" s="12">
        <v>329</v>
      </c>
      <c r="C21510" s="436">
        <v>0</v>
      </c>
    </row>
    <row r="21511" spans="1:3" x14ac:dyDescent="0.3">
      <c r="A21511" s="425">
        <v>63154</v>
      </c>
      <c r="B21511" s="12">
        <v>330</v>
      </c>
      <c r="C21511" s="436">
        <v>0</v>
      </c>
    </row>
    <row r="21512" spans="1:3" x14ac:dyDescent="0.3">
      <c r="A21512" s="425">
        <v>63155</v>
      </c>
      <c r="B21512" s="12">
        <v>331</v>
      </c>
      <c r="C21512" s="436">
        <v>0</v>
      </c>
    </row>
    <row r="21513" spans="1:3" x14ac:dyDescent="0.3">
      <c r="A21513" s="425">
        <v>63156</v>
      </c>
      <c r="B21513" s="12">
        <v>332</v>
      </c>
      <c r="C21513" s="436">
        <v>0.2</v>
      </c>
    </row>
    <row r="21514" spans="1:3" x14ac:dyDescent="0.3">
      <c r="A21514" s="425">
        <v>63157</v>
      </c>
      <c r="B21514" s="12">
        <v>333</v>
      </c>
      <c r="C21514" s="436">
        <v>0</v>
      </c>
    </row>
    <row r="21515" spans="1:3" x14ac:dyDescent="0.3">
      <c r="A21515" s="425">
        <v>63158</v>
      </c>
      <c r="B21515" s="12">
        <v>334</v>
      </c>
      <c r="C21515" s="436">
        <v>0</v>
      </c>
    </row>
    <row r="21516" spans="1:3" x14ac:dyDescent="0.3">
      <c r="A21516" s="425">
        <v>63159</v>
      </c>
      <c r="B21516" s="12">
        <v>335</v>
      </c>
      <c r="C21516" s="436">
        <v>0</v>
      </c>
    </row>
    <row r="21517" spans="1:3" x14ac:dyDescent="0.3">
      <c r="A21517" s="425">
        <v>63160</v>
      </c>
      <c r="B21517" s="12">
        <v>336</v>
      </c>
      <c r="C21517" s="436">
        <v>0</v>
      </c>
    </row>
    <row r="21518" spans="1:3" x14ac:dyDescent="0.3">
      <c r="A21518" s="425">
        <v>63161</v>
      </c>
      <c r="B21518" s="12">
        <v>337</v>
      </c>
      <c r="C21518" s="436">
        <v>6.8</v>
      </c>
    </row>
    <row r="21519" spans="1:3" x14ac:dyDescent="0.3">
      <c r="A21519" s="425">
        <v>63162</v>
      </c>
      <c r="B21519" s="12">
        <v>338</v>
      </c>
      <c r="C21519" s="436">
        <v>0</v>
      </c>
    </row>
    <row r="21520" spans="1:3" x14ac:dyDescent="0.3">
      <c r="A21520" s="425">
        <v>63163</v>
      </c>
      <c r="B21520" s="12">
        <v>339</v>
      </c>
      <c r="C21520" s="436">
        <v>0</v>
      </c>
    </row>
    <row r="21521" spans="1:3" x14ac:dyDescent="0.3">
      <c r="A21521" s="425">
        <v>63164</v>
      </c>
      <c r="B21521" s="12">
        <v>340</v>
      </c>
      <c r="C21521" s="436">
        <v>0</v>
      </c>
    </row>
    <row r="21522" spans="1:3" x14ac:dyDescent="0.3">
      <c r="A21522" s="425">
        <v>63165</v>
      </c>
      <c r="B21522" s="12">
        <v>341</v>
      </c>
      <c r="C21522" s="436">
        <v>0</v>
      </c>
    </row>
    <row r="21523" spans="1:3" x14ac:dyDescent="0.3">
      <c r="A21523" s="425">
        <v>63166</v>
      </c>
      <c r="B21523" s="12">
        <v>342</v>
      </c>
      <c r="C21523" s="436">
        <v>1.5999999999999999</v>
      </c>
    </row>
    <row r="21524" spans="1:3" x14ac:dyDescent="0.3">
      <c r="A21524" s="425">
        <v>63167</v>
      </c>
      <c r="B21524" s="12">
        <v>343</v>
      </c>
      <c r="C21524" s="436">
        <v>0</v>
      </c>
    </row>
    <row r="21525" spans="1:3" x14ac:dyDescent="0.3">
      <c r="A21525" s="425">
        <v>63168</v>
      </c>
      <c r="B21525" s="12">
        <v>344</v>
      </c>
      <c r="C21525" s="436">
        <v>0</v>
      </c>
    </row>
    <row r="21526" spans="1:3" x14ac:dyDescent="0.3">
      <c r="A21526" s="425">
        <v>63169</v>
      </c>
      <c r="B21526" s="12">
        <v>345</v>
      </c>
      <c r="C21526" s="436">
        <v>0</v>
      </c>
    </row>
    <row r="21527" spans="1:3" x14ac:dyDescent="0.3">
      <c r="A21527" s="425">
        <v>63170</v>
      </c>
      <c r="B21527" s="12">
        <v>346</v>
      </c>
      <c r="C21527" s="436">
        <v>2.2000000000000002</v>
      </c>
    </row>
    <row r="21528" spans="1:3" x14ac:dyDescent="0.3">
      <c r="A21528" s="425">
        <v>63171</v>
      </c>
      <c r="B21528" s="12">
        <v>347</v>
      </c>
      <c r="C21528" s="436">
        <v>13.799999999999999</v>
      </c>
    </row>
    <row r="21529" spans="1:3" x14ac:dyDescent="0.3">
      <c r="A21529" s="425">
        <v>63172</v>
      </c>
      <c r="B21529" s="12">
        <v>348</v>
      </c>
      <c r="C21529" s="436">
        <v>2.8</v>
      </c>
    </row>
    <row r="21530" spans="1:3" x14ac:dyDescent="0.3">
      <c r="A21530" s="425">
        <v>63173</v>
      </c>
      <c r="B21530" s="12">
        <v>349</v>
      </c>
      <c r="C21530" s="436">
        <v>1.6</v>
      </c>
    </row>
    <row r="21531" spans="1:3" x14ac:dyDescent="0.3">
      <c r="A21531" s="425">
        <v>63174</v>
      </c>
      <c r="B21531" s="12">
        <v>350</v>
      </c>
      <c r="C21531" s="436">
        <v>8.6</v>
      </c>
    </row>
    <row r="21532" spans="1:3" x14ac:dyDescent="0.3">
      <c r="A21532" s="425">
        <v>63175</v>
      </c>
      <c r="B21532" s="12">
        <v>351</v>
      </c>
      <c r="C21532" s="436">
        <v>2.2000000000000002</v>
      </c>
    </row>
    <row r="21533" spans="1:3" x14ac:dyDescent="0.3">
      <c r="A21533" s="425">
        <v>63176</v>
      </c>
      <c r="B21533" s="12">
        <v>352</v>
      </c>
      <c r="C21533" s="436">
        <v>0</v>
      </c>
    </row>
    <row r="21534" spans="1:3" x14ac:dyDescent="0.3">
      <c r="A21534" s="425">
        <v>63177</v>
      </c>
      <c r="B21534" s="12">
        <v>353</v>
      </c>
      <c r="C21534" s="436">
        <v>0</v>
      </c>
    </row>
    <row r="21535" spans="1:3" x14ac:dyDescent="0.3">
      <c r="A21535" s="425">
        <v>63178</v>
      </c>
      <c r="B21535" s="12">
        <v>354</v>
      </c>
      <c r="C21535" s="436">
        <v>0</v>
      </c>
    </row>
    <row r="21536" spans="1:3" x14ac:dyDescent="0.3">
      <c r="A21536" s="425">
        <v>63179</v>
      </c>
      <c r="B21536" s="12">
        <v>355</v>
      </c>
      <c r="C21536" s="436">
        <v>0</v>
      </c>
    </row>
    <row r="21537" spans="1:3" x14ac:dyDescent="0.3">
      <c r="A21537" s="425">
        <v>63180</v>
      </c>
      <c r="B21537" s="12">
        <v>356</v>
      </c>
      <c r="C21537" s="436">
        <v>2.1999999999999997</v>
      </c>
    </row>
    <row r="21538" spans="1:3" x14ac:dyDescent="0.3">
      <c r="A21538" s="425">
        <v>63181</v>
      </c>
      <c r="B21538" s="12">
        <v>357</v>
      </c>
      <c r="C21538" s="436">
        <v>54.2</v>
      </c>
    </row>
    <row r="21539" spans="1:3" x14ac:dyDescent="0.3">
      <c r="A21539" s="425">
        <v>63182</v>
      </c>
      <c r="B21539" s="12">
        <v>358</v>
      </c>
      <c r="C21539" s="436">
        <v>3.6000000000000014</v>
      </c>
    </row>
    <row r="21540" spans="1:3" x14ac:dyDescent="0.3">
      <c r="A21540" s="425">
        <v>63183</v>
      </c>
      <c r="B21540" s="12">
        <v>359</v>
      </c>
      <c r="C21540" s="436">
        <v>25.399999999999995</v>
      </c>
    </row>
    <row r="21541" spans="1:3" x14ac:dyDescent="0.3">
      <c r="A21541" s="425">
        <v>63184</v>
      </c>
      <c r="B21541" s="12">
        <v>360</v>
      </c>
      <c r="C21541" s="436">
        <v>0.2</v>
      </c>
    </row>
    <row r="21542" spans="1:3" x14ac:dyDescent="0.3">
      <c r="A21542" s="425">
        <v>63185</v>
      </c>
      <c r="B21542" s="12">
        <v>361</v>
      </c>
      <c r="C21542" s="436">
        <v>13.2</v>
      </c>
    </row>
    <row r="21543" spans="1:3" x14ac:dyDescent="0.3">
      <c r="A21543" s="425">
        <v>63186</v>
      </c>
      <c r="B21543" s="12">
        <v>362</v>
      </c>
      <c r="C21543" s="436">
        <v>1.2</v>
      </c>
    </row>
    <row r="21544" spans="1:3" x14ac:dyDescent="0.3">
      <c r="A21544" s="425">
        <v>63187</v>
      </c>
      <c r="B21544" s="12">
        <v>363</v>
      </c>
      <c r="C21544" s="436">
        <v>0</v>
      </c>
    </row>
    <row r="21545" spans="1:3" x14ac:dyDescent="0.3">
      <c r="A21545" s="425">
        <v>63188</v>
      </c>
      <c r="B21545" s="12">
        <v>364</v>
      </c>
      <c r="C21545" s="436">
        <v>0</v>
      </c>
    </row>
    <row r="21546" spans="1:3" x14ac:dyDescent="0.3">
      <c r="A21546" s="425">
        <v>63189</v>
      </c>
      <c r="B21546" s="12">
        <v>365</v>
      </c>
      <c r="C21546" s="436">
        <v>40.400000000000006</v>
      </c>
    </row>
    <row r="21547" spans="1:3" x14ac:dyDescent="0.3">
      <c r="A21547" s="425">
        <v>63190</v>
      </c>
      <c r="B21547" s="12">
        <v>1</v>
      </c>
      <c r="C21547" s="436">
        <v>11.799999999999997</v>
      </c>
    </row>
    <row r="21548" spans="1:3" x14ac:dyDescent="0.3">
      <c r="A21548" s="425">
        <v>63191</v>
      </c>
      <c r="B21548" s="12">
        <v>2</v>
      </c>
      <c r="C21548" s="436">
        <v>0.2</v>
      </c>
    </row>
    <row r="21549" spans="1:3" x14ac:dyDescent="0.3">
      <c r="A21549" s="425">
        <v>63192</v>
      </c>
      <c r="B21549" s="12">
        <v>3</v>
      </c>
      <c r="C21549" s="436">
        <v>7.2000000000000011</v>
      </c>
    </row>
    <row r="21550" spans="1:3" x14ac:dyDescent="0.3">
      <c r="A21550" s="425">
        <v>63193</v>
      </c>
      <c r="B21550" s="12">
        <v>4</v>
      </c>
      <c r="C21550" s="436">
        <v>3.1999999999999997</v>
      </c>
    </row>
    <row r="21551" spans="1:3" x14ac:dyDescent="0.3">
      <c r="A21551" s="425">
        <v>63194</v>
      </c>
      <c r="B21551" s="12">
        <v>5</v>
      </c>
      <c r="C21551" s="436">
        <v>17.199999999999992</v>
      </c>
    </row>
    <row r="21552" spans="1:3" x14ac:dyDescent="0.3">
      <c r="A21552" s="425">
        <v>63195</v>
      </c>
      <c r="B21552" s="12">
        <v>6</v>
      </c>
      <c r="C21552" s="436">
        <v>0.60000000000000009</v>
      </c>
    </row>
    <row r="21553" spans="1:3" x14ac:dyDescent="0.3">
      <c r="A21553" s="425">
        <v>63196</v>
      </c>
      <c r="B21553" s="12">
        <v>7</v>
      </c>
      <c r="C21553" s="436">
        <v>1.5999999999999999</v>
      </c>
    </row>
    <row r="21554" spans="1:3" x14ac:dyDescent="0.3">
      <c r="A21554" s="425">
        <v>63197</v>
      </c>
      <c r="B21554" s="12">
        <v>8</v>
      </c>
      <c r="C21554" s="436">
        <v>4.4000000000000012</v>
      </c>
    </row>
    <row r="21555" spans="1:3" x14ac:dyDescent="0.3">
      <c r="A21555" s="425">
        <v>63198</v>
      </c>
      <c r="B21555" s="12">
        <v>9</v>
      </c>
      <c r="C21555" s="436">
        <v>0.2</v>
      </c>
    </row>
    <row r="21556" spans="1:3" x14ac:dyDescent="0.3">
      <c r="A21556" s="425">
        <v>63199</v>
      </c>
      <c r="B21556" s="12">
        <v>10</v>
      </c>
      <c r="C21556" s="436">
        <v>20.400000000000002</v>
      </c>
    </row>
    <row r="21557" spans="1:3" x14ac:dyDescent="0.3">
      <c r="A21557" s="425">
        <v>63200</v>
      </c>
      <c r="B21557" s="12">
        <v>11</v>
      </c>
      <c r="C21557" s="436">
        <v>43.400000000000006</v>
      </c>
    </row>
    <row r="21558" spans="1:3" x14ac:dyDescent="0.3">
      <c r="A21558" s="425">
        <v>63201</v>
      </c>
      <c r="B21558" s="12">
        <v>12</v>
      </c>
      <c r="C21558" s="436">
        <v>0</v>
      </c>
    </row>
    <row r="21559" spans="1:3" x14ac:dyDescent="0.3">
      <c r="A21559" s="425">
        <v>63202</v>
      </c>
      <c r="B21559" s="12">
        <v>13</v>
      </c>
      <c r="C21559" s="436">
        <v>0</v>
      </c>
    </row>
    <row r="21560" spans="1:3" x14ac:dyDescent="0.3">
      <c r="A21560" s="425">
        <v>63203</v>
      </c>
      <c r="B21560" s="12">
        <v>14</v>
      </c>
      <c r="C21560" s="436">
        <v>0</v>
      </c>
    </row>
    <row r="21561" spans="1:3" x14ac:dyDescent="0.3">
      <c r="A21561" s="425">
        <v>63204</v>
      </c>
      <c r="B21561" s="12">
        <v>15</v>
      </c>
      <c r="C21561" s="436">
        <v>4.2</v>
      </c>
    </row>
    <row r="21562" spans="1:3" x14ac:dyDescent="0.3">
      <c r="A21562" s="425">
        <v>63205</v>
      </c>
      <c r="B21562" s="12">
        <v>16</v>
      </c>
      <c r="C21562" s="436">
        <v>41.000000000000021</v>
      </c>
    </row>
    <row r="21563" spans="1:3" x14ac:dyDescent="0.3">
      <c r="A21563" s="425">
        <v>63206</v>
      </c>
      <c r="B21563" s="12">
        <v>17</v>
      </c>
      <c r="C21563" s="436">
        <v>0.60000000000000009</v>
      </c>
    </row>
    <row r="21564" spans="1:3" x14ac:dyDescent="0.3">
      <c r="A21564" s="425">
        <v>63207</v>
      </c>
      <c r="B21564" s="12">
        <v>18</v>
      </c>
      <c r="C21564" s="436">
        <v>8.1999999999999993</v>
      </c>
    </row>
    <row r="21565" spans="1:3" x14ac:dyDescent="0.3">
      <c r="A21565" s="425">
        <v>63208</v>
      </c>
      <c r="B21565" s="12">
        <v>19</v>
      </c>
      <c r="C21565" s="436">
        <v>9.8000000000000007</v>
      </c>
    </row>
    <row r="21566" spans="1:3" x14ac:dyDescent="0.3">
      <c r="A21566" s="425">
        <v>63209</v>
      </c>
      <c r="B21566" s="12">
        <v>20</v>
      </c>
      <c r="C21566" s="436">
        <v>0.2</v>
      </c>
    </row>
    <row r="21567" spans="1:3" x14ac:dyDescent="0.3">
      <c r="A21567" s="425">
        <v>63210</v>
      </c>
      <c r="B21567" s="12">
        <v>21</v>
      </c>
      <c r="C21567" s="436">
        <v>0</v>
      </c>
    </row>
    <row r="21568" spans="1:3" x14ac:dyDescent="0.3">
      <c r="A21568" s="425">
        <v>63211</v>
      </c>
      <c r="B21568" s="12">
        <v>22</v>
      </c>
      <c r="C21568" s="436">
        <v>8.7999999999999972</v>
      </c>
    </row>
    <row r="21569" spans="1:3" x14ac:dyDescent="0.3">
      <c r="A21569" s="425">
        <v>63212</v>
      </c>
      <c r="B21569" s="12">
        <v>23</v>
      </c>
      <c r="C21569" s="436">
        <v>22.799999999999997</v>
      </c>
    </row>
    <row r="21570" spans="1:3" x14ac:dyDescent="0.3">
      <c r="A21570" s="425">
        <v>63213</v>
      </c>
      <c r="B21570" s="12">
        <v>24</v>
      </c>
      <c r="C21570" s="436">
        <v>0</v>
      </c>
    </row>
    <row r="21571" spans="1:3" x14ac:dyDescent="0.3">
      <c r="A21571" s="425">
        <v>63214</v>
      </c>
      <c r="B21571" s="12">
        <v>25</v>
      </c>
      <c r="C21571" s="436">
        <v>4</v>
      </c>
    </row>
    <row r="21572" spans="1:3" x14ac:dyDescent="0.3">
      <c r="A21572" s="425">
        <v>63215</v>
      </c>
      <c r="B21572" s="12">
        <v>26</v>
      </c>
      <c r="C21572" s="436">
        <v>1.7999999999999998</v>
      </c>
    </row>
    <row r="21573" spans="1:3" x14ac:dyDescent="0.3">
      <c r="A21573" s="425">
        <v>63216</v>
      </c>
      <c r="B21573" s="12">
        <v>27</v>
      </c>
      <c r="C21573" s="436">
        <v>0.2</v>
      </c>
    </row>
    <row r="21574" spans="1:3" x14ac:dyDescent="0.3">
      <c r="A21574" s="425">
        <v>63217</v>
      </c>
      <c r="B21574" s="12">
        <v>28</v>
      </c>
      <c r="C21574" s="436">
        <v>0.4</v>
      </c>
    </row>
    <row r="21575" spans="1:3" x14ac:dyDescent="0.3">
      <c r="A21575" s="425">
        <v>63218</v>
      </c>
      <c r="B21575" s="12">
        <v>29</v>
      </c>
      <c r="C21575" s="436">
        <v>0</v>
      </c>
    </row>
    <row r="21576" spans="1:3" x14ac:dyDescent="0.3">
      <c r="A21576" s="425">
        <v>63219</v>
      </c>
      <c r="B21576" s="12">
        <v>30</v>
      </c>
      <c r="C21576" s="436">
        <v>3.5999999999999996</v>
      </c>
    </row>
    <row r="21577" spans="1:3" x14ac:dyDescent="0.3">
      <c r="A21577" s="425">
        <v>63220</v>
      </c>
      <c r="B21577" s="12">
        <v>31</v>
      </c>
      <c r="C21577" s="436">
        <v>12.399999999999995</v>
      </c>
    </row>
    <row r="21578" spans="1:3" x14ac:dyDescent="0.3">
      <c r="A21578" s="425">
        <v>63221</v>
      </c>
      <c r="B21578" s="12">
        <v>32</v>
      </c>
      <c r="C21578" s="436">
        <v>0.2</v>
      </c>
    </row>
    <row r="21579" spans="1:3" x14ac:dyDescent="0.3">
      <c r="A21579" s="425">
        <v>63222</v>
      </c>
      <c r="B21579" s="12">
        <v>33</v>
      </c>
      <c r="C21579" s="436">
        <v>0</v>
      </c>
    </row>
    <row r="21580" spans="1:3" x14ac:dyDescent="0.3">
      <c r="A21580" s="425">
        <v>63223</v>
      </c>
      <c r="B21580" s="12">
        <v>34</v>
      </c>
      <c r="C21580" s="436">
        <v>0.2</v>
      </c>
    </row>
    <row r="21581" spans="1:3" x14ac:dyDescent="0.3">
      <c r="A21581" s="425">
        <v>63224</v>
      </c>
      <c r="B21581" s="12">
        <v>35</v>
      </c>
      <c r="C21581" s="436">
        <v>37.000000000000007</v>
      </c>
    </row>
    <row r="21582" spans="1:3" x14ac:dyDescent="0.3">
      <c r="A21582" s="425">
        <v>63225</v>
      </c>
      <c r="B21582" s="12">
        <v>36</v>
      </c>
      <c r="C21582" s="436">
        <v>0.2</v>
      </c>
    </row>
    <row r="21583" spans="1:3" x14ac:dyDescent="0.3">
      <c r="A21583" s="425">
        <v>63226</v>
      </c>
      <c r="B21583" s="12">
        <v>37</v>
      </c>
      <c r="C21583" s="436">
        <v>0.4</v>
      </c>
    </row>
    <row r="21584" spans="1:3" x14ac:dyDescent="0.3">
      <c r="A21584" s="425">
        <v>63227</v>
      </c>
      <c r="B21584" s="12">
        <v>38</v>
      </c>
      <c r="C21584" s="436">
        <v>4.8</v>
      </c>
    </row>
    <row r="21585" spans="1:3" x14ac:dyDescent="0.3">
      <c r="A21585" s="425">
        <v>63228</v>
      </c>
      <c r="B21585" s="12">
        <v>39</v>
      </c>
      <c r="C21585" s="436">
        <v>1</v>
      </c>
    </row>
    <row r="21586" spans="1:3" x14ac:dyDescent="0.3">
      <c r="A21586" s="425">
        <v>63229</v>
      </c>
      <c r="B21586" s="12">
        <v>40</v>
      </c>
      <c r="C21586" s="436">
        <v>92.799999999999983</v>
      </c>
    </row>
    <row r="21587" spans="1:3" x14ac:dyDescent="0.3">
      <c r="A21587" s="425">
        <v>63230</v>
      </c>
      <c r="B21587" s="12">
        <v>41</v>
      </c>
      <c r="C21587" s="436">
        <v>13.999999999999998</v>
      </c>
    </row>
    <row r="21588" spans="1:3" x14ac:dyDescent="0.3">
      <c r="A21588" s="425">
        <v>63231</v>
      </c>
      <c r="B21588" s="12">
        <v>42</v>
      </c>
      <c r="C21588" s="436">
        <v>0.60000000000000009</v>
      </c>
    </row>
    <row r="21589" spans="1:3" x14ac:dyDescent="0.3">
      <c r="A21589" s="425">
        <v>63232</v>
      </c>
      <c r="B21589" s="12">
        <v>43</v>
      </c>
      <c r="C21589" s="436">
        <v>0</v>
      </c>
    </row>
    <row r="21590" spans="1:3" x14ac:dyDescent="0.3">
      <c r="A21590" s="425">
        <v>63233</v>
      </c>
      <c r="B21590" s="12">
        <v>44</v>
      </c>
      <c r="C21590" s="436">
        <v>0</v>
      </c>
    </row>
    <row r="21591" spans="1:3" x14ac:dyDescent="0.3">
      <c r="A21591" s="425">
        <v>63234</v>
      </c>
      <c r="B21591" s="12">
        <v>45</v>
      </c>
      <c r="C21591" s="436">
        <v>0</v>
      </c>
    </row>
    <row r="21592" spans="1:3" x14ac:dyDescent="0.3">
      <c r="A21592" s="425">
        <v>63235</v>
      </c>
      <c r="B21592" s="12">
        <v>46</v>
      </c>
      <c r="C21592" s="436">
        <v>8.7999999999999989</v>
      </c>
    </row>
    <row r="21593" spans="1:3" x14ac:dyDescent="0.3">
      <c r="A21593" s="425">
        <v>63236</v>
      </c>
      <c r="B21593" s="12">
        <v>47</v>
      </c>
      <c r="C21593" s="436">
        <v>16</v>
      </c>
    </row>
    <row r="21594" spans="1:3" x14ac:dyDescent="0.3">
      <c r="A21594" s="425">
        <v>63237</v>
      </c>
      <c r="B21594" s="12">
        <v>48</v>
      </c>
      <c r="C21594" s="436">
        <v>16.799999999999994</v>
      </c>
    </row>
    <row r="21595" spans="1:3" x14ac:dyDescent="0.3">
      <c r="A21595" s="425">
        <v>63238</v>
      </c>
      <c r="B21595" s="12">
        <v>49</v>
      </c>
      <c r="C21595" s="436">
        <v>0.4</v>
      </c>
    </row>
    <row r="21596" spans="1:3" x14ac:dyDescent="0.3">
      <c r="A21596" s="425">
        <v>63239</v>
      </c>
      <c r="B21596" s="12">
        <v>50</v>
      </c>
      <c r="C21596" s="436">
        <v>1.5999999999999999</v>
      </c>
    </row>
    <row r="21597" spans="1:3" x14ac:dyDescent="0.3">
      <c r="A21597" s="425">
        <v>63240</v>
      </c>
      <c r="B21597" s="12">
        <v>51</v>
      </c>
      <c r="C21597" s="436">
        <v>64.600000000000023</v>
      </c>
    </row>
    <row r="21598" spans="1:3" x14ac:dyDescent="0.3">
      <c r="A21598" s="425">
        <v>63241</v>
      </c>
      <c r="B21598" s="12">
        <v>52</v>
      </c>
      <c r="C21598" s="436">
        <v>43.199999999999989</v>
      </c>
    </row>
    <row r="21599" spans="1:3" x14ac:dyDescent="0.3">
      <c r="A21599" s="425">
        <v>63242</v>
      </c>
      <c r="B21599" s="12">
        <v>53</v>
      </c>
      <c r="C21599" s="436">
        <v>4.4000000000000004</v>
      </c>
    </row>
    <row r="21600" spans="1:3" x14ac:dyDescent="0.3">
      <c r="A21600" s="425">
        <v>63243</v>
      </c>
      <c r="B21600" s="12">
        <v>54</v>
      </c>
      <c r="C21600" s="436">
        <v>0</v>
      </c>
    </row>
    <row r="21601" spans="1:3" x14ac:dyDescent="0.3">
      <c r="A21601" s="425">
        <v>63244</v>
      </c>
      <c r="B21601" s="12">
        <v>55</v>
      </c>
      <c r="C21601" s="436">
        <v>4.6000000000000005</v>
      </c>
    </row>
    <row r="21602" spans="1:3" x14ac:dyDescent="0.3">
      <c r="A21602" s="425">
        <v>63245</v>
      </c>
      <c r="B21602" s="12">
        <v>56</v>
      </c>
      <c r="C21602" s="436">
        <v>0.2</v>
      </c>
    </row>
    <row r="21603" spans="1:3" x14ac:dyDescent="0.3">
      <c r="A21603" s="425">
        <v>63246</v>
      </c>
      <c r="B21603" s="12">
        <v>57</v>
      </c>
      <c r="C21603" s="436">
        <v>0.2</v>
      </c>
    </row>
    <row r="21604" spans="1:3" x14ac:dyDescent="0.3">
      <c r="A21604" s="425">
        <v>63247</v>
      </c>
      <c r="B21604" s="12">
        <v>58</v>
      </c>
      <c r="C21604" s="436">
        <v>0</v>
      </c>
    </row>
    <row r="21605" spans="1:3" x14ac:dyDescent="0.3">
      <c r="A21605" s="425">
        <v>63248</v>
      </c>
      <c r="B21605" s="12">
        <v>59</v>
      </c>
      <c r="C21605" s="436">
        <v>0</v>
      </c>
    </row>
    <row r="21606" spans="1:3" x14ac:dyDescent="0.3">
      <c r="A21606" s="425">
        <v>63249</v>
      </c>
      <c r="B21606" s="12">
        <v>60</v>
      </c>
      <c r="C21606" s="436">
        <v>5.6000000000000014</v>
      </c>
    </row>
    <row r="21607" spans="1:3" x14ac:dyDescent="0.3">
      <c r="A21607" s="425">
        <v>63250</v>
      </c>
      <c r="B21607" s="12">
        <v>61</v>
      </c>
      <c r="C21607" s="436">
        <v>0.60000000000000009</v>
      </c>
    </row>
    <row r="21608" spans="1:3" x14ac:dyDescent="0.3">
      <c r="A21608" s="425">
        <v>63251</v>
      </c>
      <c r="B21608" s="12">
        <v>62</v>
      </c>
      <c r="C21608" s="436">
        <v>1.7999999999999998</v>
      </c>
    </row>
    <row r="21609" spans="1:3" x14ac:dyDescent="0.3">
      <c r="A21609" s="425">
        <v>63252</v>
      </c>
      <c r="B21609" s="12">
        <v>63</v>
      </c>
      <c r="C21609" s="436">
        <v>13.399999999999999</v>
      </c>
    </row>
    <row r="21610" spans="1:3" x14ac:dyDescent="0.3">
      <c r="A21610" s="425">
        <v>63253</v>
      </c>
      <c r="B21610" s="12">
        <v>64</v>
      </c>
      <c r="C21610" s="436">
        <v>15</v>
      </c>
    </row>
    <row r="21611" spans="1:3" x14ac:dyDescent="0.3">
      <c r="A21611" s="425">
        <v>63254</v>
      </c>
      <c r="B21611" s="12">
        <v>65</v>
      </c>
      <c r="C21611" s="436">
        <v>1.7999999999999998</v>
      </c>
    </row>
    <row r="21612" spans="1:3" x14ac:dyDescent="0.3">
      <c r="A21612" s="425">
        <v>63255</v>
      </c>
      <c r="B21612" s="12">
        <v>66</v>
      </c>
      <c r="C21612" s="436">
        <v>0.8</v>
      </c>
    </row>
    <row r="21613" spans="1:3" x14ac:dyDescent="0.3">
      <c r="A21613" s="425">
        <v>63256</v>
      </c>
      <c r="B21613" s="12">
        <v>67</v>
      </c>
      <c r="C21613" s="436">
        <v>0.2</v>
      </c>
    </row>
    <row r="21614" spans="1:3" x14ac:dyDescent="0.3">
      <c r="A21614" s="425">
        <v>63257</v>
      </c>
      <c r="B21614" s="12">
        <v>68</v>
      </c>
      <c r="C21614" s="436">
        <v>1.4</v>
      </c>
    </row>
    <row r="21615" spans="1:3" x14ac:dyDescent="0.3">
      <c r="A21615" s="425">
        <v>63258</v>
      </c>
      <c r="B21615" s="12">
        <v>69</v>
      </c>
      <c r="C21615" s="436">
        <v>27.2</v>
      </c>
    </row>
    <row r="21616" spans="1:3" x14ac:dyDescent="0.3">
      <c r="A21616" s="425">
        <v>63259</v>
      </c>
      <c r="B21616" s="12">
        <v>70</v>
      </c>
      <c r="C21616" s="436">
        <v>26.399999999999995</v>
      </c>
    </row>
    <row r="21617" spans="1:3" x14ac:dyDescent="0.3">
      <c r="A21617" s="425">
        <v>63260</v>
      </c>
      <c r="B21617" s="12">
        <v>71</v>
      </c>
      <c r="C21617" s="436">
        <v>0.4</v>
      </c>
    </row>
    <row r="21618" spans="1:3" x14ac:dyDescent="0.3">
      <c r="A21618" s="425">
        <v>63261</v>
      </c>
      <c r="B21618" s="12">
        <v>72</v>
      </c>
      <c r="C21618" s="436">
        <v>1.8</v>
      </c>
    </row>
    <row r="21619" spans="1:3" x14ac:dyDescent="0.3">
      <c r="A21619" s="425">
        <v>63262</v>
      </c>
      <c r="B21619" s="12">
        <v>73</v>
      </c>
      <c r="C21619" s="436">
        <v>28.199999999999996</v>
      </c>
    </row>
    <row r="21620" spans="1:3" x14ac:dyDescent="0.3">
      <c r="A21620" s="425">
        <v>63263</v>
      </c>
      <c r="B21620" s="12">
        <v>74</v>
      </c>
      <c r="C21620" s="436">
        <v>0.2</v>
      </c>
    </row>
    <row r="21621" spans="1:3" x14ac:dyDescent="0.3">
      <c r="A21621" s="425">
        <v>63264</v>
      </c>
      <c r="B21621" s="12">
        <v>75</v>
      </c>
      <c r="C21621" s="436">
        <v>2.8</v>
      </c>
    </row>
    <row r="21622" spans="1:3" x14ac:dyDescent="0.3">
      <c r="A21622" s="425">
        <v>63265</v>
      </c>
      <c r="B21622" s="12">
        <v>76</v>
      </c>
      <c r="C21622" s="436">
        <v>0.2</v>
      </c>
    </row>
    <row r="21623" spans="1:3" x14ac:dyDescent="0.3">
      <c r="A21623" s="425">
        <v>63266</v>
      </c>
      <c r="B21623" s="12">
        <v>77</v>
      </c>
      <c r="C21623" s="436">
        <v>28</v>
      </c>
    </row>
    <row r="21624" spans="1:3" x14ac:dyDescent="0.3">
      <c r="A21624" s="425">
        <v>63267</v>
      </c>
      <c r="B21624" s="12">
        <v>78</v>
      </c>
      <c r="C21624" s="436">
        <v>36.800000000000004</v>
      </c>
    </row>
    <row r="21625" spans="1:3" x14ac:dyDescent="0.3">
      <c r="A21625" s="425">
        <v>63268</v>
      </c>
      <c r="B21625" s="12">
        <v>79</v>
      </c>
      <c r="C21625" s="436">
        <v>1.4</v>
      </c>
    </row>
    <row r="21626" spans="1:3" x14ac:dyDescent="0.3">
      <c r="A21626" s="425">
        <v>63269</v>
      </c>
      <c r="B21626" s="12">
        <v>80</v>
      </c>
      <c r="C21626" s="436">
        <v>40.800000000000011</v>
      </c>
    </row>
    <row r="21627" spans="1:3" x14ac:dyDescent="0.3">
      <c r="A21627" s="425">
        <v>63270</v>
      </c>
      <c r="B21627" s="12">
        <v>81</v>
      </c>
      <c r="C21627" s="436">
        <v>31.599999999999991</v>
      </c>
    </row>
    <row r="21628" spans="1:3" x14ac:dyDescent="0.3">
      <c r="A21628" s="425">
        <v>63271</v>
      </c>
      <c r="B21628" s="12">
        <v>82</v>
      </c>
      <c r="C21628" s="436">
        <v>31.6</v>
      </c>
    </row>
    <row r="21629" spans="1:3" x14ac:dyDescent="0.3">
      <c r="A21629" s="425">
        <v>63272</v>
      </c>
      <c r="B21629" s="12">
        <v>83</v>
      </c>
      <c r="C21629" s="436">
        <v>50.000000000000014</v>
      </c>
    </row>
    <row r="21630" spans="1:3" x14ac:dyDescent="0.3">
      <c r="A21630" s="425">
        <v>63273</v>
      </c>
      <c r="B21630" s="12">
        <v>84</v>
      </c>
      <c r="C21630" s="436">
        <v>0</v>
      </c>
    </row>
    <row r="21631" spans="1:3" x14ac:dyDescent="0.3">
      <c r="A21631" s="425">
        <v>63274</v>
      </c>
      <c r="B21631" s="12">
        <v>85</v>
      </c>
      <c r="C21631" s="436">
        <v>0.60000000000000009</v>
      </c>
    </row>
    <row r="21632" spans="1:3" x14ac:dyDescent="0.3">
      <c r="A21632" s="425">
        <v>63275</v>
      </c>
      <c r="B21632" s="12">
        <v>86</v>
      </c>
      <c r="C21632" s="436">
        <v>5.0000000000000018</v>
      </c>
    </row>
    <row r="21633" spans="1:3" x14ac:dyDescent="0.3">
      <c r="A21633" s="425">
        <v>63276</v>
      </c>
      <c r="B21633" s="12">
        <v>87</v>
      </c>
      <c r="C21633" s="436">
        <v>6.4000000000000021</v>
      </c>
    </row>
    <row r="21634" spans="1:3" x14ac:dyDescent="0.3">
      <c r="A21634" s="425">
        <v>63277</v>
      </c>
      <c r="B21634" s="12">
        <v>88</v>
      </c>
      <c r="C21634" s="436">
        <v>1.4</v>
      </c>
    </row>
    <row r="21635" spans="1:3" x14ac:dyDescent="0.3">
      <c r="A21635" s="425">
        <v>63278</v>
      </c>
      <c r="B21635" s="12">
        <v>89</v>
      </c>
      <c r="C21635" s="436">
        <v>0.60000000000000009</v>
      </c>
    </row>
    <row r="21636" spans="1:3" x14ac:dyDescent="0.3">
      <c r="A21636" s="425">
        <v>63279</v>
      </c>
      <c r="B21636" s="12">
        <v>90</v>
      </c>
      <c r="C21636" s="436">
        <v>2.6</v>
      </c>
    </row>
    <row r="21637" spans="1:3" x14ac:dyDescent="0.3">
      <c r="A21637" s="425">
        <v>63280</v>
      </c>
      <c r="B21637" s="12">
        <v>91</v>
      </c>
      <c r="C21637" s="436">
        <v>1.5999999999999999</v>
      </c>
    </row>
    <row r="21638" spans="1:3" x14ac:dyDescent="0.3">
      <c r="A21638" s="425">
        <v>63281</v>
      </c>
      <c r="B21638" s="12">
        <v>92</v>
      </c>
      <c r="C21638" s="436">
        <v>0.4</v>
      </c>
    </row>
    <row r="21639" spans="1:3" x14ac:dyDescent="0.3">
      <c r="A21639" s="425">
        <v>63282</v>
      </c>
      <c r="B21639" s="12">
        <v>93</v>
      </c>
      <c r="C21639" s="436">
        <v>22</v>
      </c>
    </row>
    <row r="21640" spans="1:3" x14ac:dyDescent="0.3">
      <c r="A21640" s="425">
        <v>63283</v>
      </c>
      <c r="B21640" s="12">
        <v>94</v>
      </c>
      <c r="C21640" s="436">
        <v>95</v>
      </c>
    </row>
    <row r="21641" spans="1:3" x14ac:dyDescent="0.3">
      <c r="A21641" s="425">
        <v>63284</v>
      </c>
      <c r="B21641" s="12">
        <v>95</v>
      </c>
      <c r="C21641" s="436">
        <v>1.5999999999999999</v>
      </c>
    </row>
    <row r="21642" spans="1:3" x14ac:dyDescent="0.3">
      <c r="A21642" s="425">
        <v>63285</v>
      </c>
      <c r="B21642" s="12">
        <v>96</v>
      </c>
      <c r="C21642" s="436">
        <v>0</v>
      </c>
    </row>
    <row r="21643" spans="1:3" x14ac:dyDescent="0.3">
      <c r="A21643" s="425">
        <v>63286</v>
      </c>
      <c r="B21643" s="12">
        <v>97</v>
      </c>
      <c r="C21643" s="436">
        <v>37.599999999999994</v>
      </c>
    </row>
    <row r="21644" spans="1:3" x14ac:dyDescent="0.3">
      <c r="A21644" s="425">
        <v>63287</v>
      </c>
      <c r="B21644" s="12">
        <v>98</v>
      </c>
      <c r="C21644" s="436">
        <v>110.80000000000003</v>
      </c>
    </row>
    <row r="21645" spans="1:3" x14ac:dyDescent="0.3">
      <c r="A21645" s="425">
        <v>63288</v>
      </c>
      <c r="B21645" s="12">
        <v>99</v>
      </c>
      <c r="C21645" s="436">
        <v>0.60000000000000009</v>
      </c>
    </row>
    <row r="21646" spans="1:3" x14ac:dyDescent="0.3">
      <c r="A21646" s="425">
        <v>63289</v>
      </c>
      <c r="B21646" s="12">
        <v>100</v>
      </c>
      <c r="C21646" s="436">
        <v>0.8</v>
      </c>
    </row>
    <row r="21647" spans="1:3" x14ac:dyDescent="0.3">
      <c r="A21647" s="425">
        <v>63290</v>
      </c>
      <c r="B21647" s="12">
        <v>101</v>
      </c>
      <c r="C21647" s="436">
        <v>11.599999999999996</v>
      </c>
    </row>
    <row r="21648" spans="1:3" x14ac:dyDescent="0.3">
      <c r="A21648" s="425">
        <v>63291</v>
      </c>
      <c r="B21648" s="12">
        <v>102</v>
      </c>
      <c r="C21648" s="436">
        <v>13</v>
      </c>
    </row>
    <row r="21649" spans="1:3" x14ac:dyDescent="0.3">
      <c r="A21649" s="425">
        <v>63292</v>
      </c>
      <c r="B21649" s="12">
        <v>103</v>
      </c>
      <c r="C21649" s="436">
        <v>0.8</v>
      </c>
    </row>
    <row r="21650" spans="1:3" x14ac:dyDescent="0.3">
      <c r="A21650" s="425">
        <v>63293</v>
      </c>
      <c r="B21650" s="12">
        <v>104</v>
      </c>
      <c r="C21650" s="436">
        <v>6.6000000000000005</v>
      </c>
    </row>
    <row r="21651" spans="1:3" x14ac:dyDescent="0.3">
      <c r="A21651" s="425">
        <v>63294</v>
      </c>
      <c r="B21651" s="12">
        <v>105</v>
      </c>
      <c r="C21651" s="436">
        <v>8.3999999999999986</v>
      </c>
    </row>
    <row r="21652" spans="1:3" x14ac:dyDescent="0.3">
      <c r="A21652" s="425">
        <v>63295</v>
      </c>
      <c r="B21652" s="12">
        <v>106</v>
      </c>
      <c r="C21652" s="436">
        <v>47.599999999999994</v>
      </c>
    </row>
    <row r="21653" spans="1:3" x14ac:dyDescent="0.3">
      <c r="A21653" s="425">
        <v>63296</v>
      </c>
      <c r="B21653" s="12">
        <v>107</v>
      </c>
      <c r="C21653" s="436">
        <v>0</v>
      </c>
    </row>
    <row r="21654" spans="1:3" x14ac:dyDescent="0.3">
      <c r="A21654" s="425">
        <v>63297</v>
      </c>
      <c r="B21654" s="12">
        <v>108</v>
      </c>
      <c r="C21654" s="436">
        <v>0</v>
      </c>
    </row>
    <row r="21655" spans="1:3" x14ac:dyDescent="0.3">
      <c r="A21655" s="425">
        <v>63298</v>
      </c>
      <c r="B21655" s="12">
        <v>109</v>
      </c>
      <c r="C21655" s="436">
        <v>7.6000000000000014</v>
      </c>
    </row>
    <row r="21656" spans="1:3" x14ac:dyDescent="0.3">
      <c r="A21656" s="425">
        <v>63299</v>
      </c>
      <c r="B21656" s="12">
        <v>110</v>
      </c>
      <c r="C21656" s="436">
        <v>5.6000000000000014</v>
      </c>
    </row>
    <row r="21657" spans="1:3" x14ac:dyDescent="0.3">
      <c r="A21657" s="425">
        <v>63300</v>
      </c>
      <c r="B21657" s="12">
        <v>111</v>
      </c>
      <c r="C21657" s="436">
        <v>0.4</v>
      </c>
    </row>
    <row r="21658" spans="1:3" x14ac:dyDescent="0.3">
      <c r="A21658" s="425">
        <v>63301</v>
      </c>
      <c r="B21658" s="12">
        <v>112</v>
      </c>
      <c r="C21658" s="436">
        <v>3.0000000000000004</v>
      </c>
    </row>
    <row r="21659" spans="1:3" x14ac:dyDescent="0.3">
      <c r="A21659" s="425">
        <v>63302</v>
      </c>
      <c r="B21659" s="12">
        <v>113</v>
      </c>
      <c r="C21659" s="436">
        <v>11.2</v>
      </c>
    </row>
    <row r="21660" spans="1:3" x14ac:dyDescent="0.3">
      <c r="A21660" s="425">
        <v>63303</v>
      </c>
      <c r="B21660" s="12">
        <v>114</v>
      </c>
      <c r="C21660" s="436">
        <v>0.2</v>
      </c>
    </row>
    <row r="21661" spans="1:3" x14ac:dyDescent="0.3">
      <c r="A21661" s="425">
        <v>63304</v>
      </c>
      <c r="B21661" s="12">
        <v>115</v>
      </c>
      <c r="C21661" s="436">
        <v>39.199999999999996</v>
      </c>
    </row>
    <row r="21662" spans="1:3" x14ac:dyDescent="0.3">
      <c r="A21662" s="425">
        <v>63305</v>
      </c>
      <c r="B21662" s="12">
        <v>116</v>
      </c>
      <c r="C21662" s="436">
        <v>65.2</v>
      </c>
    </row>
    <row r="21663" spans="1:3" x14ac:dyDescent="0.3">
      <c r="A21663" s="425">
        <v>63306</v>
      </c>
      <c r="B21663" s="12">
        <v>117</v>
      </c>
      <c r="C21663" s="436">
        <v>0</v>
      </c>
    </row>
    <row r="21664" spans="1:3" x14ac:dyDescent="0.3">
      <c r="A21664" s="425">
        <v>63307</v>
      </c>
      <c r="B21664" s="12">
        <v>118</v>
      </c>
      <c r="C21664" s="436">
        <v>3.2</v>
      </c>
    </row>
    <row r="21665" spans="1:3" x14ac:dyDescent="0.3">
      <c r="A21665" s="425">
        <v>63308</v>
      </c>
      <c r="B21665" s="12">
        <v>119</v>
      </c>
      <c r="C21665" s="436">
        <v>0</v>
      </c>
    </row>
    <row r="21666" spans="1:3" x14ac:dyDescent="0.3">
      <c r="A21666" s="425">
        <v>63309</v>
      </c>
      <c r="B21666" s="12">
        <v>120</v>
      </c>
      <c r="C21666" s="436">
        <v>1.5999999999999999</v>
      </c>
    </row>
    <row r="21667" spans="1:3" x14ac:dyDescent="0.3">
      <c r="A21667" s="425">
        <v>63310</v>
      </c>
      <c r="B21667" s="12">
        <v>121</v>
      </c>
      <c r="C21667" s="436">
        <v>0</v>
      </c>
    </row>
    <row r="21668" spans="1:3" x14ac:dyDescent="0.3">
      <c r="A21668" s="425">
        <v>63311</v>
      </c>
      <c r="B21668" s="12">
        <v>122</v>
      </c>
      <c r="C21668" s="436">
        <v>29.8</v>
      </c>
    </row>
    <row r="21669" spans="1:3" x14ac:dyDescent="0.3">
      <c r="A21669" s="425">
        <v>63312</v>
      </c>
      <c r="B21669" s="12">
        <v>123</v>
      </c>
      <c r="C21669" s="436">
        <v>11.999999999999996</v>
      </c>
    </row>
    <row r="21670" spans="1:3" x14ac:dyDescent="0.3">
      <c r="A21670" s="425">
        <v>63313</v>
      </c>
      <c r="B21670" s="12">
        <v>124</v>
      </c>
      <c r="C21670" s="436">
        <v>0.2</v>
      </c>
    </row>
    <row r="21671" spans="1:3" x14ac:dyDescent="0.3">
      <c r="A21671" s="425">
        <v>63314</v>
      </c>
      <c r="B21671" s="12">
        <v>125</v>
      </c>
      <c r="C21671" s="436">
        <v>0</v>
      </c>
    </row>
    <row r="21672" spans="1:3" x14ac:dyDescent="0.3">
      <c r="A21672" s="425">
        <v>63315</v>
      </c>
      <c r="B21672" s="12">
        <v>126</v>
      </c>
      <c r="C21672" s="436">
        <v>0</v>
      </c>
    </row>
    <row r="21673" spans="1:3" x14ac:dyDescent="0.3">
      <c r="A21673" s="425">
        <v>63316</v>
      </c>
      <c r="B21673" s="12">
        <v>127</v>
      </c>
      <c r="C21673" s="436">
        <v>43.074782608695656</v>
      </c>
    </row>
    <row r="21674" spans="1:3" x14ac:dyDescent="0.3">
      <c r="A21674" s="425">
        <v>63317</v>
      </c>
      <c r="B21674" s="12">
        <v>128</v>
      </c>
      <c r="C21674" s="436">
        <v>100.352</v>
      </c>
    </row>
    <row r="21675" spans="1:3" x14ac:dyDescent="0.3">
      <c r="A21675" s="425">
        <v>63318</v>
      </c>
      <c r="B21675" s="12">
        <v>129</v>
      </c>
      <c r="C21675" s="436">
        <v>0</v>
      </c>
    </row>
    <row r="21676" spans="1:3" x14ac:dyDescent="0.3">
      <c r="A21676" s="425">
        <v>63319</v>
      </c>
      <c r="B21676" s="12">
        <v>130</v>
      </c>
      <c r="C21676" s="436">
        <v>26.46</v>
      </c>
    </row>
    <row r="21677" spans="1:3" x14ac:dyDescent="0.3">
      <c r="A21677" s="425">
        <v>63320</v>
      </c>
      <c r="B21677" s="12">
        <v>131</v>
      </c>
      <c r="C21677" s="436">
        <v>0</v>
      </c>
    </row>
    <row r="21678" spans="1:3" x14ac:dyDescent="0.3">
      <c r="A21678" s="425">
        <v>63321</v>
      </c>
      <c r="B21678" s="12">
        <v>132</v>
      </c>
      <c r="C21678" s="436">
        <v>11.76</v>
      </c>
    </row>
    <row r="21679" spans="1:3" x14ac:dyDescent="0.3">
      <c r="A21679" s="425">
        <v>63322</v>
      </c>
      <c r="B21679" s="12">
        <v>133</v>
      </c>
      <c r="C21679" s="436">
        <v>0</v>
      </c>
    </row>
    <row r="21680" spans="1:3" x14ac:dyDescent="0.3">
      <c r="A21680" s="425">
        <v>63323</v>
      </c>
      <c r="B21680" s="12">
        <v>134</v>
      </c>
      <c r="C21680" s="436">
        <v>0</v>
      </c>
    </row>
    <row r="21681" spans="1:3" x14ac:dyDescent="0.3">
      <c r="A21681" s="425">
        <v>63324</v>
      </c>
      <c r="B21681" s="12">
        <v>135</v>
      </c>
      <c r="C21681" s="436">
        <v>29.89</v>
      </c>
    </row>
    <row r="21682" spans="1:3" x14ac:dyDescent="0.3">
      <c r="A21682" s="425">
        <v>63325</v>
      </c>
      <c r="B21682" s="12">
        <v>136</v>
      </c>
      <c r="C21682" s="436">
        <v>15.68</v>
      </c>
    </row>
    <row r="21683" spans="1:3" x14ac:dyDescent="0.3">
      <c r="A21683" s="425">
        <v>63326</v>
      </c>
      <c r="B21683" s="12">
        <v>137</v>
      </c>
      <c r="C21683" s="436">
        <v>0</v>
      </c>
    </row>
    <row r="21684" spans="1:3" x14ac:dyDescent="0.3">
      <c r="A21684" s="425">
        <v>63327</v>
      </c>
      <c r="B21684" s="12">
        <v>138</v>
      </c>
      <c r="C21684" s="436">
        <v>13.72</v>
      </c>
    </row>
    <row r="21685" spans="1:3" x14ac:dyDescent="0.3">
      <c r="A21685" s="425">
        <v>63328</v>
      </c>
      <c r="B21685" s="12">
        <v>139</v>
      </c>
      <c r="C21685" s="436">
        <v>0</v>
      </c>
    </row>
    <row r="21686" spans="1:3" x14ac:dyDescent="0.3">
      <c r="A21686" s="425">
        <v>63329</v>
      </c>
      <c r="B21686" s="12">
        <v>140</v>
      </c>
      <c r="C21686" s="436">
        <v>0</v>
      </c>
    </row>
    <row r="21687" spans="1:3" x14ac:dyDescent="0.3">
      <c r="A21687" s="425">
        <v>63330</v>
      </c>
      <c r="B21687" s="12">
        <v>141</v>
      </c>
      <c r="C21687" s="436">
        <v>3.92</v>
      </c>
    </row>
    <row r="21688" spans="1:3" x14ac:dyDescent="0.3">
      <c r="A21688" s="425">
        <v>63331</v>
      </c>
      <c r="B21688" s="12">
        <v>142</v>
      </c>
      <c r="C21688" s="436">
        <v>52.92</v>
      </c>
    </row>
    <row r="21689" spans="1:3" x14ac:dyDescent="0.3">
      <c r="A21689" s="425">
        <v>63332</v>
      </c>
      <c r="B21689" s="12">
        <v>143</v>
      </c>
      <c r="C21689" s="436">
        <v>0</v>
      </c>
    </row>
    <row r="21690" spans="1:3" x14ac:dyDescent="0.3">
      <c r="A21690" s="425">
        <v>63333</v>
      </c>
      <c r="B21690" s="12">
        <v>144</v>
      </c>
      <c r="C21690" s="436">
        <v>5.39</v>
      </c>
    </row>
    <row r="21691" spans="1:3" x14ac:dyDescent="0.3">
      <c r="A21691" s="425">
        <v>63334</v>
      </c>
      <c r="B21691" s="12">
        <v>145</v>
      </c>
      <c r="C21691" s="436">
        <v>0</v>
      </c>
    </row>
    <row r="21692" spans="1:3" x14ac:dyDescent="0.3">
      <c r="A21692" s="425">
        <v>63335</v>
      </c>
      <c r="B21692" s="12">
        <v>146</v>
      </c>
      <c r="C21692" s="436">
        <v>1.5680000000000001</v>
      </c>
    </row>
    <row r="21693" spans="1:3" x14ac:dyDescent="0.3">
      <c r="A21693" s="425">
        <v>63336</v>
      </c>
      <c r="B21693" s="12">
        <v>147</v>
      </c>
      <c r="C21693" s="436">
        <v>5.194</v>
      </c>
    </row>
    <row r="21694" spans="1:3" x14ac:dyDescent="0.3">
      <c r="A21694" s="425">
        <v>63337</v>
      </c>
      <c r="B21694" s="12">
        <v>148</v>
      </c>
      <c r="C21694" s="436">
        <v>3.1360000000000001</v>
      </c>
    </row>
    <row r="21695" spans="1:3" x14ac:dyDescent="0.3">
      <c r="A21695" s="425">
        <v>63338</v>
      </c>
      <c r="B21695" s="12">
        <v>149</v>
      </c>
      <c r="C21695" s="436">
        <v>14.7</v>
      </c>
    </row>
    <row r="21696" spans="1:3" x14ac:dyDescent="0.3">
      <c r="A21696" s="425">
        <v>63339</v>
      </c>
      <c r="B21696" s="12">
        <v>150</v>
      </c>
      <c r="C21696" s="436">
        <v>0</v>
      </c>
    </row>
    <row r="21697" spans="1:3" x14ac:dyDescent="0.3">
      <c r="A21697" s="425">
        <v>63340</v>
      </c>
      <c r="B21697" s="12">
        <v>151</v>
      </c>
      <c r="C21697" s="436">
        <v>0</v>
      </c>
    </row>
    <row r="21698" spans="1:3" x14ac:dyDescent="0.3">
      <c r="A21698" s="425">
        <v>63341</v>
      </c>
      <c r="B21698" s="12">
        <v>152</v>
      </c>
      <c r="C21698" s="436">
        <v>16.66</v>
      </c>
    </row>
    <row r="21699" spans="1:3" x14ac:dyDescent="0.3">
      <c r="A21699" s="425">
        <v>63342</v>
      </c>
      <c r="B21699" s="12">
        <v>153</v>
      </c>
      <c r="C21699" s="436">
        <v>2.4500000000000002</v>
      </c>
    </row>
    <row r="21700" spans="1:3" x14ac:dyDescent="0.3">
      <c r="A21700" s="425">
        <v>63343</v>
      </c>
      <c r="B21700" s="12">
        <v>154</v>
      </c>
      <c r="C21700" s="436">
        <v>5.194</v>
      </c>
    </row>
    <row r="21701" spans="1:3" x14ac:dyDescent="0.3">
      <c r="A21701" s="425">
        <v>63344</v>
      </c>
      <c r="B21701" s="12">
        <v>155</v>
      </c>
      <c r="C21701" s="436">
        <v>0</v>
      </c>
    </row>
    <row r="21702" spans="1:3" x14ac:dyDescent="0.3">
      <c r="A21702" s="425">
        <v>63345</v>
      </c>
      <c r="B21702" s="12">
        <v>156</v>
      </c>
      <c r="C21702" s="436">
        <v>0</v>
      </c>
    </row>
    <row r="21703" spans="1:3" x14ac:dyDescent="0.3">
      <c r="A21703" s="425">
        <v>63346</v>
      </c>
      <c r="B21703" s="12">
        <v>157</v>
      </c>
      <c r="C21703" s="436">
        <v>3.1360000000000001</v>
      </c>
    </row>
    <row r="21704" spans="1:3" x14ac:dyDescent="0.3">
      <c r="A21704" s="425">
        <v>63347</v>
      </c>
      <c r="B21704" s="12">
        <v>158</v>
      </c>
      <c r="C21704" s="436">
        <v>32.83</v>
      </c>
    </row>
    <row r="21705" spans="1:3" x14ac:dyDescent="0.3">
      <c r="A21705" s="425">
        <v>63348</v>
      </c>
      <c r="B21705" s="12">
        <v>159</v>
      </c>
      <c r="C21705" s="436">
        <v>0</v>
      </c>
    </row>
    <row r="21706" spans="1:3" x14ac:dyDescent="0.3">
      <c r="A21706" s="425">
        <v>63349</v>
      </c>
      <c r="B21706" s="12">
        <v>160</v>
      </c>
      <c r="C21706" s="436">
        <v>7.35</v>
      </c>
    </row>
    <row r="21707" spans="1:3" x14ac:dyDescent="0.3">
      <c r="A21707" s="425">
        <v>63350</v>
      </c>
      <c r="B21707" s="12">
        <v>161</v>
      </c>
      <c r="C21707" s="436">
        <v>0</v>
      </c>
    </row>
    <row r="21708" spans="1:3" x14ac:dyDescent="0.3">
      <c r="A21708" s="425">
        <v>63351</v>
      </c>
      <c r="B21708" s="12">
        <v>162</v>
      </c>
      <c r="C21708" s="436">
        <v>17.738</v>
      </c>
    </row>
    <row r="21709" spans="1:3" x14ac:dyDescent="0.3">
      <c r="A21709" s="425">
        <v>63352</v>
      </c>
      <c r="B21709" s="12">
        <v>163</v>
      </c>
      <c r="C21709" s="436">
        <v>0</v>
      </c>
    </row>
    <row r="21710" spans="1:3" x14ac:dyDescent="0.3">
      <c r="A21710" s="425">
        <v>63353</v>
      </c>
      <c r="B21710" s="12">
        <v>164</v>
      </c>
      <c r="C21710" s="436">
        <v>15.739534883720927</v>
      </c>
    </row>
    <row r="21711" spans="1:3" x14ac:dyDescent="0.3">
      <c r="A21711" s="425">
        <v>63354</v>
      </c>
      <c r="B21711" s="12">
        <v>165</v>
      </c>
      <c r="C21711" s="436">
        <v>15.400000000000002</v>
      </c>
    </row>
    <row r="21712" spans="1:3" x14ac:dyDescent="0.3">
      <c r="A21712" s="425">
        <v>63355</v>
      </c>
      <c r="B21712" s="12">
        <v>166</v>
      </c>
      <c r="C21712" s="436">
        <v>5.0000000000000018</v>
      </c>
    </row>
    <row r="21713" spans="1:3" x14ac:dyDescent="0.3">
      <c r="A21713" s="425">
        <v>63356</v>
      </c>
      <c r="B21713" s="12">
        <v>167</v>
      </c>
      <c r="C21713" s="436">
        <v>0.2</v>
      </c>
    </row>
    <row r="21714" spans="1:3" x14ac:dyDescent="0.3">
      <c r="A21714" s="425">
        <v>63357</v>
      </c>
      <c r="B21714" s="12">
        <v>168</v>
      </c>
      <c r="C21714" s="436">
        <v>25.599999999999998</v>
      </c>
    </row>
    <row r="21715" spans="1:3" x14ac:dyDescent="0.3">
      <c r="A21715" s="425">
        <v>63358</v>
      </c>
      <c r="B21715" s="12">
        <v>169</v>
      </c>
      <c r="C21715" s="436">
        <v>4.0000000000000009</v>
      </c>
    </row>
    <row r="21716" spans="1:3" x14ac:dyDescent="0.3">
      <c r="A21716" s="425">
        <v>63359</v>
      </c>
      <c r="B21716" s="12">
        <v>170</v>
      </c>
      <c r="C21716" s="436">
        <v>0.8</v>
      </c>
    </row>
    <row r="21717" spans="1:3" x14ac:dyDescent="0.3">
      <c r="A21717" s="425">
        <v>63360</v>
      </c>
      <c r="B21717" s="12">
        <v>171</v>
      </c>
      <c r="C21717" s="436">
        <v>2.4000000000000004</v>
      </c>
    </row>
    <row r="21718" spans="1:3" x14ac:dyDescent="0.3">
      <c r="A21718" s="425">
        <v>63361</v>
      </c>
      <c r="B21718" s="12">
        <v>172</v>
      </c>
      <c r="C21718" s="436">
        <v>10.599999999999998</v>
      </c>
    </row>
    <row r="21719" spans="1:3" x14ac:dyDescent="0.3">
      <c r="A21719" s="425">
        <v>63362</v>
      </c>
      <c r="B21719" s="12">
        <v>173</v>
      </c>
      <c r="C21719" s="436">
        <v>1.4</v>
      </c>
    </row>
    <row r="21720" spans="1:3" x14ac:dyDescent="0.3">
      <c r="A21720" s="425">
        <v>63363</v>
      </c>
      <c r="B21720" s="12">
        <v>174</v>
      </c>
      <c r="C21720" s="436">
        <v>0</v>
      </c>
    </row>
    <row r="21721" spans="1:3" x14ac:dyDescent="0.3">
      <c r="A21721" s="425">
        <v>63364</v>
      </c>
      <c r="B21721" s="12">
        <v>175</v>
      </c>
      <c r="C21721" s="436">
        <v>2.2000000000000002</v>
      </c>
    </row>
    <row r="21722" spans="1:3" x14ac:dyDescent="0.3">
      <c r="A21722" s="425">
        <v>63365</v>
      </c>
      <c r="B21722" s="12">
        <v>176</v>
      </c>
      <c r="C21722" s="436">
        <v>8.1999999999999993</v>
      </c>
    </row>
    <row r="21723" spans="1:3" x14ac:dyDescent="0.3">
      <c r="A21723" s="425">
        <v>63366</v>
      </c>
      <c r="B21723" s="12">
        <v>177</v>
      </c>
      <c r="C21723" s="436">
        <v>6.400000000000003</v>
      </c>
    </row>
    <row r="21724" spans="1:3" x14ac:dyDescent="0.3">
      <c r="A21724" s="425">
        <v>63367</v>
      </c>
      <c r="B21724" s="12">
        <v>178</v>
      </c>
      <c r="C21724" s="436">
        <v>0</v>
      </c>
    </row>
    <row r="21725" spans="1:3" x14ac:dyDescent="0.3">
      <c r="A21725" s="425">
        <v>63368</v>
      </c>
      <c r="B21725" s="12">
        <v>179</v>
      </c>
      <c r="C21725" s="436">
        <v>0.8</v>
      </c>
    </row>
    <row r="21726" spans="1:3" x14ac:dyDescent="0.3">
      <c r="A21726" s="425">
        <v>63369</v>
      </c>
      <c r="B21726" s="12">
        <v>180</v>
      </c>
      <c r="C21726" s="436">
        <v>0.2</v>
      </c>
    </row>
    <row r="21727" spans="1:3" x14ac:dyDescent="0.3">
      <c r="A21727" s="425">
        <v>63370</v>
      </c>
      <c r="B21727" s="12">
        <v>181</v>
      </c>
      <c r="C21727" s="436">
        <v>22</v>
      </c>
    </row>
    <row r="21728" spans="1:3" x14ac:dyDescent="0.3">
      <c r="A21728" s="425">
        <v>63371</v>
      </c>
      <c r="B21728" s="12">
        <v>182</v>
      </c>
      <c r="C21728" s="436">
        <v>0.2</v>
      </c>
    </row>
    <row r="21729" spans="1:3" x14ac:dyDescent="0.3">
      <c r="A21729" s="425">
        <v>63372</v>
      </c>
      <c r="B21729" s="12">
        <v>183</v>
      </c>
      <c r="C21729" s="436">
        <v>38.400000000000006</v>
      </c>
    </row>
    <row r="21730" spans="1:3" x14ac:dyDescent="0.3">
      <c r="A21730" s="425">
        <v>63373</v>
      </c>
      <c r="B21730" s="12">
        <v>184</v>
      </c>
      <c r="C21730" s="436">
        <v>55.2</v>
      </c>
    </row>
    <row r="21731" spans="1:3" x14ac:dyDescent="0.3">
      <c r="A21731" s="425">
        <v>63374</v>
      </c>
      <c r="B21731" s="12">
        <v>185</v>
      </c>
      <c r="C21731" s="436">
        <v>0.60000000000000009</v>
      </c>
    </row>
    <row r="21732" spans="1:3" x14ac:dyDescent="0.3">
      <c r="A21732" s="425">
        <v>63375</v>
      </c>
      <c r="B21732" s="12">
        <v>186</v>
      </c>
      <c r="C21732" s="436">
        <v>3.0000000000000004</v>
      </c>
    </row>
    <row r="21733" spans="1:3" x14ac:dyDescent="0.3">
      <c r="A21733" s="425">
        <v>63376</v>
      </c>
      <c r="B21733" s="12">
        <v>187</v>
      </c>
      <c r="C21733" s="436">
        <v>3.2000000000000011</v>
      </c>
    </row>
    <row r="21734" spans="1:3" x14ac:dyDescent="0.3">
      <c r="A21734" s="425">
        <v>63377</v>
      </c>
      <c r="B21734" s="12">
        <v>188</v>
      </c>
      <c r="C21734" s="436">
        <v>1.6</v>
      </c>
    </row>
    <row r="21735" spans="1:3" x14ac:dyDescent="0.3">
      <c r="A21735" s="425">
        <v>63378</v>
      </c>
      <c r="B21735" s="12">
        <v>189</v>
      </c>
      <c r="C21735" s="436">
        <v>23</v>
      </c>
    </row>
    <row r="21736" spans="1:3" x14ac:dyDescent="0.3">
      <c r="A21736" s="425">
        <v>63379</v>
      </c>
      <c r="B21736" s="12">
        <v>190</v>
      </c>
      <c r="C21736" s="436">
        <v>8.2000000000000011</v>
      </c>
    </row>
    <row r="21737" spans="1:3" x14ac:dyDescent="0.3">
      <c r="A21737" s="425">
        <v>63380</v>
      </c>
      <c r="B21737" s="12">
        <v>191</v>
      </c>
      <c r="C21737" s="436">
        <v>6.2000000000000028</v>
      </c>
    </row>
    <row r="21738" spans="1:3" x14ac:dyDescent="0.3">
      <c r="A21738" s="425">
        <v>63381</v>
      </c>
      <c r="B21738" s="12">
        <v>192</v>
      </c>
      <c r="C21738" s="436">
        <v>3.2000000000000006</v>
      </c>
    </row>
    <row r="21739" spans="1:3" x14ac:dyDescent="0.3">
      <c r="A21739" s="425">
        <v>63382</v>
      </c>
      <c r="B21739" s="12">
        <v>193</v>
      </c>
      <c r="C21739" s="436">
        <v>9.5999999999999979</v>
      </c>
    </row>
    <row r="21740" spans="1:3" x14ac:dyDescent="0.3">
      <c r="A21740" s="425">
        <v>63383</v>
      </c>
      <c r="B21740" s="12">
        <v>194</v>
      </c>
      <c r="C21740" s="436">
        <v>26.599999999999991</v>
      </c>
    </row>
    <row r="21741" spans="1:3" x14ac:dyDescent="0.3">
      <c r="A21741" s="425">
        <v>63384</v>
      </c>
      <c r="B21741" s="12">
        <v>195</v>
      </c>
      <c r="C21741" s="436">
        <v>16.199999999999992</v>
      </c>
    </row>
    <row r="21742" spans="1:3" x14ac:dyDescent="0.3">
      <c r="A21742" s="425">
        <v>63385</v>
      </c>
      <c r="B21742" s="12">
        <v>196</v>
      </c>
      <c r="C21742" s="436">
        <v>4</v>
      </c>
    </row>
    <row r="21743" spans="1:3" x14ac:dyDescent="0.3">
      <c r="A21743" s="425">
        <v>63386</v>
      </c>
      <c r="B21743" s="12">
        <v>197</v>
      </c>
      <c r="C21743" s="436">
        <v>6.2000000000000028</v>
      </c>
    </row>
    <row r="21744" spans="1:3" x14ac:dyDescent="0.3">
      <c r="A21744" s="425">
        <v>63387</v>
      </c>
      <c r="B21744" s="12">
        <v>198</v>
      </c>
      <c r="C21744" s="436">
        <v>0</v>
      </c>
    </row>
    <row r="21745" spans="1:3" x14ac:dyDescent="0.3">
      <c r="A21745" s="425">
        <v>63388</v>
      </c>
      <c r="B21745" s="12">
        <v>199</v>
      </c>
      <c r="C21745" s="436">
        <v>0.4</v>
      </c>
    </row>
    <row r="21746" spans="1:3" x14ac:dyDescent="0.3">
      <c r="A21746" s="425">
        <v>63389</v>
      </c>
      <c r="B21746" s="12">
        <v>200</v>
      </c>
      <c r="C21746" s="436">
        <v>23.4</v>
      </c>
    </row>
    <row r="21747" spans="1:3" x14ac:dyDescent="0.3">
      <c r="A21747" s="425">
        <v>63390</v>
      </c>
      <c r="B21747" s="12">
        <v>201</v>
      </c>
      <c r="C21747" s="436">
        <v>46.400000000000013</v>
      </c>
    </row>
    <row r="21748" spans="1:3" x14ac:dyDescent="0.3">
      <c r="A21748" s="425">
        <v>63391</v>
      </c>
      <c r="B21748" s="12">
        <v>202</v>
      </c>
      <c r="C21748" s="436">
        <v>0</v>
      </c>
    </row>
    <row r="21749" spans="1:3" x14ac:dyDescent="0.3">
      <c r="A21749" s="425">
        <v>63392</v>
      </c>
      <c r="B21749" s="12">
        <v>203</v>
      </c>
      <c r="C21749" s="436">
        <v>0.8</v>
      </c>
    </row>
    <row r="21750" spans="1:3" x14ac:dyDescent="0.3">
      <c r="A21750" s="425">
        <v>63393</v>
      </c>
      <c r="B21750" s="12">
        <v>204</v>
      </c>
      <c r="C21750" s="436">
        <v>0</v>
      </c>
    </row>
    <row r="21751" spans="1:3" x14ac:dyDescent="0.3">
      <c r="A21751" s="425">
        <v>63394</v>
      </c>
      <c r="B21751" s="12">
        <v>205</v>
      </c>
      <c r="C21751" s="436">
        <v>0</v>
      </c>
    </row>
    <row r="21752" spans="1:3" x14ac:dyDescent="0.3">
      <c r="A21752" s="425">
        <v>63395</v>
      </c>
      <c r="B21752" s="12">
        <v>206</v>
      </c>
      <c r="C21752" s="436">
        <v>72.800000000000026</v>
      </c>
    </row>
    <row r="21753" spans="1:3" x14ac:dyDescent="0.3">
      <c r="A21753" s="425">
        <v>63396</v>
      </c>
      <c r="B21753" s="12">
        <v>207</v>
      </c>
      <c r="C21753" s="436">
        <v>0.60000000000000009</v>
      </c>
    </row>
    <row r="21754" spans="1:3" x14ac:dyDescent="0.3">
      <c r="A21754" s="425">
        <v>63397</v>
      </c>
      <c r="B21754" s="12">
        <v>208</v>
      </c>
      <c r="C21754" s="436">
        <v>0</v>
      </c>
    </row>
    <row r="21755" spans="1:3" x14ac:dyDescent="0.3">
      <c r="A21755" s="425">
        <v>63398</v>
      </c>
      <c r="B21755" s="12">
        <v>209</v>
      </c>
      <c r="C21755" s="436">
        <v>0</v>
      </c>
    </row>
    <row r="21756" spans="1:3" x14ac:dyDescent="0.3">
      <c r="A21756" s="425">
        <v>63399</v>
      </c>
      <c r="B21756" s="12">
        <v>210</v>
      </c>
      <c r="C21756" s="436">
        <v>1.8</v>
      </c>
    </row>
    <row r="21757" spans="1:3" x14ac:dyDescent="0.3">
      <c r="A21757" s="425">
        <v>63400</v>
      </c>
      <c r="B21757" s="12">
        <v>211</v>
      </c>
      <c r="C21757" s="436">
        <v>8</v>
      </c>
    </row>
    <row r="21758" spans="1:3" x14ac:dyDescent="0.3">
      <c r="A21758" s="425">
        <v>63401</v>
      </c>
      <c r="B21758" s="12">
        <v>212</v>
      </c>
      <c r="C21758" s="436">
        <v>1</v>
      </c>
    </row>
    <row r="21759" spans="1:3" x14ac:dyDescent="0.3">
      <c r="A21759" s="425">
        <v>63402</v>
      </c>
      <c r="B21759" s="12">
        <v>213</v>
      </c>
      <c r="C21759" s="436">
        <v>5.4</v>
      </c>
    </row>
    <row r="21760" spans="1:3" x14ac:dyDescent="0.3">
      <c r="A21760" s="425">
        <v>63403</v>
      </c>
      <c r="B21760" s="12">
        <v>214</v>
      </c>
      <c r="C21760" s="436">
        <v>2.8</v>
      </c>
    </row>
    <row r="21761" spans="1:3" x14ac:dyDescent="0.3">
      <c r="A21761" s="425">
        <v>63404</v>
      </c>
      <c r="B21761" s="12">
        <v>215</v>
      </c>
      <c r="C21761" s="436">
        <v>12.4</v>
      </c>
    </row>
    <row r="21762" spans="1:3" x14ac:dyDescent="0.3">
      <c r="A21762" s="425">
        <v>63405</v>
      </c>
      <c r="B21762" s="12">
        <v>216</v>
      </c>
      <c r="C21762" s="436">
        <v>14.599999999999998</v>
      </c>
    </row>
    <row r="21763" spans="1:3" x14ac:dyDescent="0.3">
      <c r="A21763" s="425">
        <v>63406</v>
      </c>
      <c r="B21763" s="12">
        <v>217</v>
      </c>
      <c r="C21763" s="436">
        <v>0.2</v>
      </c>
    </row>
    <row r="21764" spans="1:3" x14ac:dyDescent="0.3">
      <c r="A21764" s="425">
        <v>63407</v>
      </c>
      <c r="B21764" s="12">
        <v>218</v>
      </c>
      <c r="C21764" s="436">
        <v>0.8</v>
      </c>
    </row>
    <row r="21765" spans="1:3" x14ac:dyDescent="0.3">
      <c r="A21765" s="425">
        <v>63408</v>
      </c>
      <c r="B21765" s="12">
        <v>219</v>
      </c>
      <c r="C21765" s="436">
        <v>0</v>
      </c>
    </row>
    <row r="21766" spans="1:3" x14ac:dyDescent="0.3">
      <c r="A21766" s="425">
        <v>63409</v>
      </c>
      <c r="B21766" s="12">
        <v>220</v>
      </c>
      <c r="C21766" s="436">
        <v>0.2</v>
      </c>
    </row>
    <row r="21767" spans="1:3" x14ac:dyDescent="0.3">
      <c r="A21767" s="425">
        <v>63410</v>
      </c>
      <c r="B21767" s="12">
        <v>221</v>
      </c>
      <c r="C21767" s="436">
        <v>0</v>
      </c>
    </row>
    <row r="21768" spans="1:3" x14ac:dyDescent="0.3">
      <c r="A21768" s="425">
        <v>63411</v>
      </c>
      <c r="B21768" s="12">
        <v>222</v>
      </c>
      <c r="C21768" s="436">
        <v>0</v>
      </c>
    </row>
    <row r="21769" spans="1:3" x14ac:dyDescent="0.3">
      <c r="A21769" s="425">
        <v>63412</v>
      </c>
      <c r="B21769" s="12">
        <v>223</v>
      </c>
      <c r="C21769" s="436">
        <v>0.8</v>
      </c>
    </row>
    <row r="21770" spans="1:3" x14ac:dyDescent="0.3">
      <c r="A21770" s="425">
        <v>63413</v>
      </c>
      <c r="B21770" s="12">
        <v>224</v>
      </c>
      <c r="C21770" s="436">
        <v>0.2</v>
      </c>
    </row>
    <row r="21771" spans="1:3" x14ac:dyDescent="0.3">
      <c r="A21771" s="425">
        <v>63414</v>
      </c>
      <c r="B21771" s="12">
        <v>225</v>
      </c>
      <c r="C21771" s="436">
        <v>0</v>
      </c>
    </row>
    <row r="21772" spans="1:3" x14ac:dyDescent="0.3">
      <c r="A21772" s="425">
        <v>63415</v>
      </c>
      <c r="B21772" s="12">
        <v>226</v>
      </c>
      <c r="C21772" s="436">
        <v>0</v>
      </c>
    </row>
    <row r="21773" spans="1:3" x14ac:dyDescent="0.3">
      <c r="A21773" s="425">
        <v>63416</v>
      </c>
      <c r="B21773" s="12">
        <v>227</v>
      </c>
      <c r="C21773" s="436">
        <v>0</v>
      </c>
    </row>
    <row r="21774" spans="1:3" x14ac:dyDescent="0.3">
      <c r="A21774" s="425">
        <v>63417</v>
      </c>
      <c r="B21774" s="12">
        <v>228</v>
      </c>
      <c r="C21774" s="436">
        <v>3.4000000000000008</v>
      </c>
    </row>
    <row r="21775" spans="1:3" x14ac:dyDescent="0.3">
      <c r="A21775" s="425">
        <v>63418</v>
      </c>
      <c r="B21775" s="12">
        <v>229</v>
      </c>
      <c r="C21775" s="436">
        <v>0</v>
      </c>
    </row>
    <row r="21776" spans="1:3" x14ac:dyDescent="0.3">
      <c r="A21776" s="425">
        <v>63419</v>
      </c>
      <c r="B21776" s="12">
        <v>230</v>
      </c>
      <c r="C21776" s="436">
        <v>0</v>
      </c>
    </row>
    <row r="21777" spans="1:3" x14ac:dyDescent="0.3">
      <c r="A21777" s="425">
        <v>63420</v>
      </c>
      <c r="B21777" s="12">
        <v>231</v>
      </c>
      <c r="C21777" s="436">
        <v>0</v>
      </c>
    </row>
    <row r="21778" spans="1:3" x14ac:dyDescent="0.3">
      <c r="A21778" s="425">
        <v>63421</v>
      </c>
      <c r="B21778" s="12">
        <v>232</v>
      </c>
      <c r="C21778" s="436">
        <v>0</v>
      </c>
    </row>
    <row r="21779" spans="1:3" x14ac:dyDescent="0.3">
      <c r="A21779" s="425">
        <v>63422</v>
      </c>
      <c r="B21779" s="12">
        <v>233</v>
      </c>
      <c r="C21779" s="436">
        <v>0</v>
      </c>
    </row>
    <row r="21780" spans="1:3" x14ac:dyDescent="0.3">
      <c r="A21780" s="425">
        <v>63423</v>
      </c>
      <c r="B21780" s="12">
        <v>234</v>
      </c>
      <c r="C21780" s="436">
        <v>0.60000000000000009</v>
      </c>
    </row>
    <row r="21781" spans="1:3" x14ac:dyDescent="0.3">
      <c r="A21781" s="425">
        <v>63424</v>
      </c>
      <c r="B21781" s="12">
        <v>235</v>
      </c>
      <c r="C21781" s="436">
        <v>1.2</v>
      </c>
    </row>
    <row r="21782" spans="1:3" x14ac:dyDescent="0.3">
      <c r="A21782" s="425">
        <v>63425</v>
      </c>
      <c r="B21782" s="12">
        <v>236</v>
      </c>
      <c r="C21782" s="436">
        <v>0</v>
      </c>
    </row>
    <row r="21783" spans="1:3" x14ac:dyDescent="0.3">
      <c r="A21783" s="425">
        <v>63426</v>
      </c>
      <c r="B21783" s="12">
        <v>237</v>
      </c>
      <c r="C21783" s="436">
        <v>11.8</v>
      </c>
    </row>
    <row r="21784" spans="1:3" x14ac:dyDescent="0.3">
      <c r="A21784" s="425">
        <v>63427</v>
      </c>
      <c r="B21784" s="12">
        <v>238</v>
      </c>
      <c r="C21784" s="436">
        <v>25.999999999999986</v>
      </c>
    </row>
    <row r="21785" spans="1:3" x14ac:dyDescent="0.3">
      <c r="A21785" s="425">
        <v>63428</v>
      </c>
      <c r="B21785" s="12">
        <v>239</v>
      </c>
      <c r="C21785" s="436">
        <v>0</v>
      </c>
    </row>
    <row r="21786" spans="1:3" x14ac:dyDescent="0.3">
      <c r="A21786" s="425">
        <v>63429</v>
      </c>
      <c r="B21786" s="12">
        <v>240</v>
      </c>
      <c r="C21786" s="436">
        <v>1</v>
      </c>
    </row>
    <row r="21787" spans="1:3" x14ac:dyDescent="0.3">
      <c r="A21787" s="425">
        <v>63430</v>
      </c>
      <c r="B21787" s="12">
        <v>241</v>
      </c>
      <c r="C21787" s="436">
        <v>0</v>
      </c>
    </row>
    <row r="21788" spans="1:3" x14ac:dyDescent="0.3">
      <c r="A21788" s="425">
        <v>63431</v>
      </c>
      <c r="B21788" s="12">
        <v>242</v>
      </c>
      <c r="C21788" s="436">
        <v>1.2</v>
      </c>
    </row>
    <row r="21789" spans="1:3" x14ac:dyDescent="0.3">
      <c r="A21789" s="425">
        <v>63432</v>
      </c>
      <c r="B21789" s="12">
        <v>243</v>
      </c>
      <c r="C21789" s="436">
        <v>30.199999999999996</v>
      </c>
    </row>
    <row r="21790" spans="1:3" x14ac:dyDescent="0.3">
      <c r="A21790" s="425">
        <v>63433</v>
      </c>
      <c r="B21790" s="12">
        <v>244</v>
      </c>
      <c r="C21790" s="436">
        <v>42.6</v>
      </c>
    </row>
    <row r="21791" spans="1:3" x14ac:dyDescent="0.3">
      <c r="A21791" s="425">
        <v>63434</v>
      </c>
      <c r="B21791" s="12">
        <v>245</v>
      </c>
      <c r="C21791" s="436">
        <v>5.4</v>
      </c>
    </row>
    <row r="21792" spans="1:3" x14ac:dyDescent="0.3">
      <c r="A21792" s="425">
        <v>63435</v>
      </c>
      <c r="B21792" s="12">
        <v>246</v>
      </c>
      <c r="C21792" s="436">
        <v>0.2</v>
      </c>
    </row>
    <row r="21793" spans="1:3" x14ac:dyDescent="0.3">
      <c r="A21793" s="425">
        <v>63436</v>
      </c>
      <c r="B21793" s="12">
        <v>247</v>
      </c>
      <c r="C21793" s="436">
        <v>11.999999999999996</v>
      </c>
    </row>
    <row r="21794" spans="1:3" x14ac:dyDescent="0.3">
      <c r="A21794" s="425">
        <v>63437</v>
      </c>
      <c r="B21794" s="12">
        <v>248</v>
      </c>
      <c r="C21794" s="436">
        <v>0.2</v>
      </c>
    </row>
    <row r="21795" spans="1:3" x14ac:dyDescent="0.3">
      <c r="A21795" s="425">
        <v>63438</v>
      </c>
      <c r="B21795" s="12">
        <v>249</v>
      </c>
      <c r="C21795" s="436">
        <v>0.8</v>
      </c>
    </row>
    <row r="21796" spans="1:3" x14ac:dyDescent="0.3">
      <c r="A21796" s="425">
        <v>63439</v>
      </c>
      <c r="B21796" s="12">
        <v>250</v>
      </c>
      <c r="C21796" s="436">
        <v>35.600000000000009</v>
      </c>
    </row>
    <row r="21797" spans="1:3" x14ac:dyDescent="0.3">
      <c r="A21797" s="425">
        <v>63440</v>
      </c>
      <c r="B21797" s="12">
        <v>251</v>
      </c>
      <c r="C21797" s="436">
        <v>1.8</v>
      </c>
    </row>
    <row r="21798" spans="1:3" x14ac:dyDescent="0.3">
      <c r="A21798" s="425">
        <v>63441</v>
      </c>
      <c r="B21798" s="12">
        <v>252</v>
      </c>
      <c r="C21798" s="436">
        <v>0.8</v>
      </c>
    </row>
    <row r="21799" spans="1:3" x14ac:dyDescent="0.3">
      <c r="A21799" s="425">
        <v>63442</v>
      </c>
      <c r="B21799" s="12">
        <v>253</v>
      </c>
      <c r="C21799" s="436">
        <v>12.799999999999997</v>
      </c>
    </row>
    <row r="21800" spans="1:3" x14ac:dyDescent="0.3">
      <c r="A21800" s="425">
        <v>63443</v>
      </c>
      <c r="B21800" s="12">
        <v>254</v>
      </c>
      <c r="C21800" s="436">
        <v>4.4000000000000004</v>
      </c>
    </row>
    <row r="21801" spans="1:3" x14ac:dyDescent="0.3">
      <c r="A21801" s="425">
        <v>63444</v>
      </c>
      <c r="B21801" s="12">
        <v>255</v>
      </c>
      <c r="C21801" s="436">
        <v>0.6</v>
      </c>
    </row>
    <row r="21802" spans="1:3" x14ac:dyDescent="0.3">
      <c r="A21802" s="425">
        <v>63445</v>
      </c>
      <c r="B21802" s="12">
        <v>256</v>
      </c>
      <c r="C21802" s="436">
        <v>6.8000000000000016</v>
      </c>
    </row>
    <row r="21803" spans="1:3" x14ac:dyDescent="0.3">
      <c r="A21803" s="425">
        <v>63446</v>
      </c>
      <c r="B21803" s="12">
        <v>257</v>
      </c>
      <c r="C21803" s="436">
        <v>0</v>
      </c>
    </row>
    <row r="21804" spans="1:3" x14ac:dyDescent="0.3">
      <c r="A21804" s="425">
        <v>63447</v>
      </c>
      <c r="B21804" s="12">
        <v>258</v>
      </c>
      <c r="C21804" s="436">
        <v>3.4000000000000004</v>
      </c>
    </row>
    <row r="21805" spans="1:3" x14ac:dyDescent="0.3">
      <c r="A21805" s="425">
        <v>63448</v>
      </c>
      <c r="B21805" s="12">
        <v>259</v>
      </c>
      <c r="C21805" s="436">
        <v>0</v>
      </c>
    </row>
    <row r="21806" spans="1:3" x14ac:dyDescent="0.3">
      <c r="A21806" s="425">
        <v>63449</v>
      </c>
      <c r="B21806" s="12">
        <v>260</v>
      </c>
      <c r="C21806" s="436">
        <v>0</v>
      </c>
    </row>
    <row r="21807" spans="1:3" x14ac:dyDescent="0.3">
      <c r="A21807" s="425">
        <v>63450</v>
      </c>
      <c r="B21807" s="12">
        <v>261</v>
      </c>
      <c r="C21807" s="436">
        <v>0</v>
      </c>
    </row>
    <row r="21808" spans="1:3" x14ac:dyDescent="0.3">
      <c r="A21808" s="425">
        <v>63451</v>
      </c>
      <c r="B21808" s="12">
        <v>262</v>
      </c>
      <c r="C21808" s="436">
        <v>0</v>
      </c>
    </row>
    <row r="21809" spans="1:3" x14ac:dyDescent="0.3">
      <c r="A21809" s="425">
        <v>63452</v>
      </c>
      <c r="B21809" s="12">
        <v>263</v>
      </c>
      <c r="C21809" s="436">
        <v>0</v>
      </c>
    </row>
    <row r="21810" spans="1:3" x14ac:dyDescent="0.3">
      <c r="A21810" s="425">
        <v>63453</v>
      </c>
      <c r="B21810" s="12">
        <v>264</v>
      </c>
      <c r="C21810" s="436">
        <v>0.60000000000000009</v>
      </c>
    </row>
    <row r="21811" spans="1:3" x14ac:dyDescent="0.3">
      <c r="A21811" s="425">
        <v>63454</v>
      </c>
      <c r="B21811" s="12">
        <v>265</v>
      </c>
      <c r="C21811" s="436">
        <v>11.399999999999999</v>
      </c>
    </row>
    <row r="21812" spans="1:3" x14ac:dyDescent="0.3">
      <c r="A21812" s="425">
        <v>63455</v>
      </c>
      <c r="B21812" s="12">
        <v>266</v>
      </c>
      <c r="C21812" s="436">
        <v>73.8</v>
      </c>
    </row>
    <row r="21813" spans="1:3" x14ac:dyDescent="0.3">
      <c r="A21813" s="425">
        <v>63456</v>
      </c>
      <c r="B21813" s="12">
        <v>267</v>
      </c>
      <c r="C21813" s="436">
        <v>0</v>
      </c>
    </row>
    <row r="21814" spans="1:3" x14ac:dyDescent="0.3">
      <c r="A21814" s="425">
        <v>63457</v>
      </c>
      <c r="B21814" s="12">
        <v>268</v>
      </c>
      <c r="C21814" s="436">
        <v>0</v>
      </c>
    </row>
    <row r="21815" spans="1:3" x14ac:dyDescent="0.3">
      <c r="A21815" s="425">
        <v>63458</v>
      </c>
      <c r="B21815" s="12">
        <v>269</v>
      </c>
      <c r="C21815" s="436">
        <v>12.2</v>
      </c>
    </row>
    <row r="21816" spans="1:3" x14ac:dyDescent="0.3">
      <c r="A21816" s="425">
        <v>63459</v>
      </c>
      <c r="B21816" s="12">
        <v>270</v>
      </c>
      <c r="C21816" s="436">
        <v>0.2</v>
      </c>
    </row>
    <row r="21817" spans="1:3" x14ac:dyDescent="0.3">
      <c r="A21817" s="425">
        <v>63460</v>
      </c>
      <c r="B21817" s="12">
        <v>271</v>
      </c>
      <c r="C21817" s="436">
        <v>0</v>
      </c>
    </row>
    <row r="21818" spans="1:3" x14ac:dyDescent="0.3">
      <c r="A21818" s="425">
        <v>63461</v>
      </c>
      <c r="B21818" s="12">
        <v>272</v>
      </c>
      <c r="C21818" s="436">
        <v>0.8</v>
      </c>
    </row>
    <row r="21819" spans="1:3" x14ac:dyDescent="0.3">
      <c r="A21819" s="425">
        <v>63462</v>
      </c>
      <c r="B21819" s="12">
        <v>273</v>
      </c>
      <c r="C21819" s="436">
        <v>0.60000000000000009</v>
      </c>
    </row>
    <row r="21820" spans="1:3" x14ac:dyDescent="0.3">
      <c r="A21820" s="425">
        <v>63463</v>
      </c>
      <c r="B21820" s="12">
        <v>274</v>
      </c>
      <c r="C21820" s="436">
        <v>0.2</v>
      </c>
    </row>
    <row r="21821" spans="1:3" x14ac:dyDescent="0.3">
      <c r="A21821" s="425">
        <v>63464</v>
      </c>
      <c r="B21821" s="12">
        <v>275</v>
      </c>
      <c r="C21821" s="436">
        <v>0.2</v>
      </c>
    </row>
    <row r="21822" spans="1:3" x14ac:dyDescent="0.3">
      <c r="A21822" s="425">
        <v>63465</v>
      </c>
      <c r="B21822" s="12">
        <v>276</v>
      </c>
      <c r="C21822" s="436">
        <v>0</v>
      </c>
    </row>
    <row r="21823" spans="1:3" x14ac:dyDescent="0.3">
      <c r="A21823" s="425">
        <v>63466</v>
      </c>
      <c r="B21823" s="12">
        <v>277</v>
      </c>
      <c r="C21823" s="436">
        <v>0</v>
      </c>
    </row>
    <row r="21824" spans="1:3" x14ac:dyDescent="0.3">
      <c r="A21824" s="425">
        <v>63467</v>
      </c>
      <c r="B21824" s="12">
        <v>278</v>
      </c>
      <c r="C21824" s="436">
        <v>0</v>
      </c>
    </row>
    <row r="21825" spans="1:3" x14ac:dyDescent="0.3">
      <c r="A21825" s="425">
        <v>63468</v>
      </c>
      <c r="B21825" s="12">
        <v>279</v>
      </c>
      <c r="C21825" s="436">
        <v>6.8000000000000007</v>
      </c>
    </row>
    <row r="21826" spans="1:3" x14ac:dyDescent="0.3">
      <c r="A21826" s="425">
        <v>63469</v>
      </c>
      <c r="B21826" s="12">
        <v>280</v>
      </c>
      <c r="C21826" s="436">
        <v>65.600000000000009</v>
      </c>
    </row>
    <row r="21827" spans="1:3" x14ac:dyDescent="0.3">
      <c r="A21827" s="425">
        <v>63470</v>
      </c>
      <c r="B21827" s="12">
        <v>281</v>
      </c>
      <c r="C21827" s="436">
        <v>2.8</v>
      </c>
    </row>
    <row r="21828" spans="1:3" x14ac:dyDescent="0.3">
      <c r="A21828" s="425">
        <v>63471</v>
      </c>
      <c r="B21828" s="12">
        <v>282</v>
      </c>
      <c r="C21828" s="436">
        <v>88.399999999999991</v>
      </c>
    </row>
    <row r="21829" spans="1:3" x14ac:dyDescent="0.3">
      <c r="A21829" s="425">
        <v>63472</v>
      </c>
      <c r="B21829" s="12">
        <v>283</v>
      </c>
      <c r="C21829" s="436">
        <v>6</v>
      </c>
    </row>
    <row r="21830" spans="1:3" x14ac:dyDescent="0.3">
      <c r="A21830" s="425">
        <v>63473</v>
      </c>
      <c r="B21830" s="12">
        <v>284</v>
      </c>
      <c r="C21830" s="436">
        <v>7.0000000000000009</v>
      </c>
    </row>
    <row r="21831" spans="1:3" x14ac:dyDescent="0.3">
      <c r="A21831" s="425">
        <v>63474</v>
      </c>
      <c r="B21831" s="12">
        <v>285</v>
      </c>
      <c r="C21831" s="436">
        <v>0</v>
      </c>
    </row>
    <row r="21832" spans="1:3" x14ac:dyDescent="0.3">
      <c r="A21832" s="425">
        <v>63475</v>
      </c>
      <c r="B21832" s="12">
        <v>286</v>
      </c>
      <c r="C21832" s="436">
        <v>0</v>
      </c>
    </row>
    <row r="21833" spans="1:3" x14ac:dyDescent="0.3">
      <c r="A21833" s="425">
        <v>63476</v>
      </c>
      <c r="B21833" s="12">
        <v>287</v>
      </c>
      <c r="C21833" s="436">
        <v>4</v>
      </c>
    </row>
    <row r="21834" spans="1:3" x14ac:dyDescent="0.3">
      <c r="A21834" s="425">
        <v>63477</v>
      </c>
      <c r="B21834" s="12">
        <v>288</v>
      </c>
      <c r="C21834" s="436">
        <v>0.4</v>
      </c>
    </row>
    <row r="21835" spans="1:3" x14ac:dyDescent="0.3">
      <c r="A21835" s="425">
        <v>63478</v>
      </c>
      <c r="B21835" s="12">
        <v>289</v>
      </c>
      <c r="C21835" s="436">
        <v>1.8</v>
      </c>
    </row>
    <row r="21836" spans="1:3" x14ac:dyDescent="0.3">
      <c r="A21836" s="425">
        <v>63479</v>
      </c>
      <c r="B21836" s="12">
        <v>290</v>
      </c>
      <c r="C21836" s="436">
        <v>12.2</v>
      </c>
    </row>
    <row r="21837" spans="1:3" x14ac:dyDescent="0.3">
      <c r="A21837" s="425">
        <v>63480</v>
      </c>
      <c r="B21837" s="12">
        <v>291</v>
      </c>
      <c r="C21837" s="436">
        <v>16.599999999999998</v>
      </c>
    </row>
    <row r="21838" spans="1:3" x14ac:dyDescent="0.3">
      <c r="A21838" s="425">
        <v>63481</v>
      </c>
      <c r="B21838" s="12">
        <v>292</v>
      </c>
      <c r="C21838" s="436">
        <v>0.2</v>
      </c>
    </row>
    <row r="21839" spans="1:3" x14ac:dyDescent="0.3">
      <c r="A21839" s="425">
        <v>63482</v>
      </c>
      <c r="B21839" s="12">
        <v>293</v>
      </c>
      <c r="C21839" s="436">
        <v>2.6000000000000005</v>
      </c>
    </row>
    <row r="21840" spans="1:3" x14ac:dyDescent="0.3">
      <c r="A21840" s="425">
        <v>63483</v>
      </c>
      <c r="B21840" s="12">
        <v>294</v>
      </c>
      <c r="C21840" s="436">
        <v>0</v>
      </c>
    </row>
    <row r="21841" spans="1:3" x14ac:dyDescent="0.3">
      <c r="A21841" s="425">
        <v>63484</v>
      </c>
      <c r="B21841" s="12">
        <v>295</v>
      </c>
      <c r="C21841" s="436">
        <v>0</v>
      </c>
    </row>
    <row r="21842" spans="1:3" x14ac:dyDescent="0.3">
      <c r="A21842" s="425">
        <v>63485</v>
      </c>
      <c r="B21842" s="12">
        <v>296</v>
      </c>
      <c r="C21842" s="436">
        <v>0</v>
      </c>
    </row>
    <row r="21843" spans="1:3" x14ac:dyDescent="0.3">
      <c r="A21843" s="425">
        <v>63486</v>
      </c>
      <c r="B21843" s="12">
        <v>297</v>
      </c>
      <c r="C21843" s="436">
        <v>10.599999999999998</v>
      </c>
    </row>
    <row r="21844" spans="1:3" x14ac:dyDescent="0.3">
      <c r="A21844" s="425">
        <v>63487</v>
      </c>
      <c r="B21844" s="12">
        <v>298</v>
      </c>
      <c r="C21844" s="436">
        <v>0</v>
      </c>
    </row>
    <row r="21845" spans="1:3" x14ac:dyDescent="0.3">
      <c r="A21845" s="425">
        <v>63488</v>
      </c>
      <c r="B21845" s="12">
        <v>299</v>
      </c>
      <c r="C21845" s="436">
        <v>0</v>
      </c>
    </row>
    <row r="21846" spans="1:3" x14ac:dyDescent="0.3">
      <c r="A21846" s="425">
        <v>63489</v>
      </c>
      <c r="B21846" s="12">
        <v>300</v>
      </c>
      <c r="C21846" s="436">
        <v>0.2</v>
      </c>
    </row>
    <row r="21847" spans="1:3" x14ac:dyDescent="0.3">
      <c r="A21847" s="425">
        <v>63490</v>
      </c>
      <c r="B21847" s="12">
        <v>301</v>
      </c>
      <c r="C21847" s="436">
        <v>0</v>
      </c>
    </row>
    <row r="21848" spans="1:3" x14ac:dyDescent="0.3">
      <c r="A21848" s="425">
        <v>63491</v>
      </c>
      <c r="B21848" s="12">
        <v>302</v>
      </c>
      <c r="C21848" s="436">
        <v>0.4</v>
      </c>
    </row>
    <row r="21849" spans="1:3" x14ac:dyDescent="0.3">
      <c r="A21849" s="425">
        <v>63492</v>
      </c>
      <c r="B21849" s="12">
        <v>303</v>
      </c>
      <c r="C21849" s="436">
        <v>0.2</v>
      </c>
    </row>
    <row r="21850" spans="1:3" x14ac:dyDescent="0.3">
      <c r="A21850" s="425">
        <v>63493</v>
      </c>
      <c r="B21850" s="12">
        <v>304</v>
      </c>
      <c r="C21850" s="436">
        <v>24.199999999999996</v>
      </c>
    </row>
    <row r="21851" spans="1:3" x14ac:dyDescent="0.3">
      <c r="A21851" s="425">
        <v>63494</v>
      </c>
      <c r="B21851" s="12">
        <v>305</v>
      </c>
      <c r="C21851" s="436">
        <v>0</v>
      </c>
    </row>
    <row r="21852" spans="1:3" x14ac:dyDescent="0.3">
      <c r="A21852" s="425">
        <v>63495</v>
      </c>
      <c r="B21852" s="12">
        <v>306</v>
      </c>
      <c r="C21852" s="436">
        <v>12.6</v>
      </c>
    </row>
    <row r="21853" spans="1:3" x14ac:dyDescent="0.3">
      <c r="A21853" s="425">
        <v>63496</v>
      </c>
      <c r="B21853" s="12">
        <v>307</v>
      </c>
      <c r="C21853" s="436">
        <v>0</v>
      </c>
    </row>
    <row r="21854" spans="1:3" x14ac:dyDescent="0.3">
      <c r="A21854" s="425">
        <v>63497</v>
      </c>
      <c r="B21854" s="12">
        <v>308</v>
      </c>
      <c r="C21854" s="436">
        <v>0</v>
      </c>
    </row>
    <row r="21855" spans="1:3" x14ac:dyDescent="0.3">
      <c r="A21855" s="425">
        <v>63498</v>
      </c>
      <c r="B21855" s="12">
        <v>309</v>
      </c>
      <c r="C21855" s="436">
        <v>6.8000000000000007</v>
      </c>
    </row>
    <row r="21856" spans="1:3" x14ac:dyDescent="0.3">
      <c r="A21856" s="425">
        <v>63499</v>
      </c>
      <c r="B21856" s="12">
        <v>310</v>
      </c>
      <c r="C21856" s="436">
        <v>31.799999999999997</v>
      </c>
    </row>
    <row r="21857" spans="1:3" x14ac:dyDescent="0.3">
      <c r="A21857" s="425">
        <v>63500</v>
      </c>
      <c r="B21857" s="12">
        <v>311</v>
      </c>
      <c r="C21857" s="436">
        <v>2</v>
      </c>
    </row>
    <row r="21858" spans="1:3" x14ac:dyDescent="0.3">
      <c r="A21858" s="425">
        <v>63501</v>
      </c>
      <c r="B21858" s="12">
        <v>312</v>
      </c>
      <c r="C21858" s="436">
        <v>0.60000000000000009</v>
      </c>
    </row>
    <row r="21859" spans="1:3" x14ac:dyDescent="0.3">
      <c r="A21859" s="425">
        <v>63502</v>
      </c>
      <c r="B21859" s="12">
        <v>313</v>
      </c>
      <c r="C21859" s="436">
        <v>0</v>
      </c>
    </row>
    <row r="21860" spans="1:3" x14ac:dyDescent="0.3">
      <c r="A21860" s="425">
        <v>63503</v>
      </c>
      <c r="B21860" s="12">
        <v>314</v>
      </c>
      <c r="C21860" s="436">
        <v>0</v>
      </c>
    </row>
    <row r="21861" spans="1:3" x14ac:dyDescent="0.3">
      <c r="A21861" s="425">
        <v>63504</v>
      </c>
      <c r="B21861" s="12">
        <v>315</v>
      </c>
      <c r="C21861" s="436">
        <v>0</v>
      </c>
    </row>
    <row r="21862" spans="1:3" x14ac:dyDescent="0.3">
      <c r="A21862" s="425">
        <v>63505</v>
      </c>
      <c r="B21862" s="12">
        <v>316</v>
      </c>
      <c r="C21862" s="436">
        <v>0</v>
      </c>
    </row>
    <row r="21863" spans="1:3" x14ac:dyDescent="0.3">
      <c r="A21863" s="425">
        <v>63506</v>
      </c>
      <c r="B21863" s="12">
        <v>317</v>
      </c>
      <c r="C21863" s="436">
        <v>0</v>
      </c>
    </row>
    <row r="21864" spans="1:3" x14ac:dyDescent="0.3">
      <c r="A21864" s="425">
        <v>63507</v>
      </c>
      <c r="B21864" s="12">
        <v>318</v>
      </c>
      <c r="C21864" s="436">
        <v>19.199999999999996</v>
      </c>
    </row>
    <row r="21865" spans="1:3" x14ac:dyDescent="0.3">
      <c r="A21865" s="425">
        <v>63508</v>
      </c>
      <c r="B21865" s="12">
        <v>319</v>
      </c>
      <c r="C21865" s="436">
        <v>0</v>
      </c>
    </row>
    <row r="21866" spans="1:3" x14ac:dyDescent="0.3">
      <c r="A21866" s="425">
        <v>63509</v>
      </c>
      <c r="B21866" s="12">
        <v>320</v>
      </c>
      <c r="C21866" s="436">
        <v>0</v>
      </c>
    </row>
    <row r="21867" spans="1:3" x14ac:dyDescent="0.3">
      <c r="A21867" s="425">
        <v>63510</v>
      </c>
      <c r="B21867" s="12">
        <v>321</v>
      </c>
      <c r="C21867" s="436">
        <v>0</v>
      </c>
    </row>
    <row r="21868" spans="1:3" x14ac:dyDescent="0.3">
      <c r="A21868" s="425">
        <v>63511</v>
      </c>
      <c r="B21868" s="12">
        <v>322</v>
      </c>
      <c r="C21868" s="436">
        <v>0</v>
      </c>
    </row>
    <row r="21869" spans="1:3" x14ac:dyDescent="0.3">
      <c r="A21869" s="425">
        <v>63512</v>
      </c>
      <c r="B21869" s="12">
        <v>323</v>
      </c>
      <c r="C21869" s="436">
        <v>0.8</v>
      </c>
    </row>
    <row r="21870" spans="1:3" x14ac:dyDescent="0.3">
      <c r="A21870" s="425">
        <v>63513</v>
      </c>
      <c r="B21870" s="12">
        <v>324</v>
      </c>
      <c r="C21870" s="436">
        <v>0.19600000000000001</v>
      </c>
    </row>
    <row r="21871" spans="1:3" x14ac:dyDescent="0.3">
      <c r="A21871" s="425">
        <v>63514</v>
      </c>
      <c r="B21871" s="12">
        <v>325</v>
      </c>
      <c r="C21871" s="436">
        <v>0</v>
      </c>
    </row>
    <row r="21872" spans="1:3" x14ac:dyDescent="0.3">
      <c r="A21872" s="425">
        <v>63515</v>
      </c>
      <c r="B21872" s="12">
        <v>326</v>
      </c>
      <c r="C21872" s="436">
        <v>43.414000000000001</v>
      </c>
    </row>
    <row r="21873" spans="1:3" x14ac:dyDescent="0.3">
      <c r="A21873" s="425">
        <v>63516</v>
      </c>
      <c r="B21873" s="12">
        <v>327</v>
      </c>
      <c r="C21873" s="436">
        <v>3.0379999999999998</v>
      </c>
    </row>
    <row r="21874" spans="1:3" x14ac:dyDescent="0.3">
      <c r="A21874" s="425">
        <v>63517</v>
      </c>
      <c r="B21874" s="12">
        <v>328</v>
      </c>
      <c r="C21874" s="436">
        <v>0</v>
      </c>
    </row>
    <row r="21875" spans="1:3" x14ac:dyDescent="0.3">
      <c r="A21875" s="425">
        <v>63518</v>
      </c>
      <c r="B21875" s="12">
        <v>329</v>
      </c>
      <c r="C21875" s="436">
        <v>4.7039999999999997</v>
      </c>
    </row>
    <row r="21876" spans="1:3" x14ac:dyDescent="0.3">
      <c r="A21876" s="425">
        <v>63519</v>
      </c>
      <c r="B21876" s="12">
        <v>330</v>
      </c>
      <c r="C21876" s="436">
        <v>4.7039999999999997</v>
      </c>
    </row>
    <row r="21877" spans="1:3" x14ac:dyDescent="0.3">
      <c r="A21877" s="425">
        <v>63520</v>
      </c>
      <c r="B21877" s="12">
        <v>331</v>
      </c>
      <c r="C21877" s="436">
        <v>31.948</v>
      </c>
    </row>
    <row r="21878" spans="1:3" x14ac:dyDescent="0.3">
      <c r="A21878" s="425">
        <v>63521</v>
      </c>
      <c r="B21878" s="12">
        <v>332</v>
      </c>
      <c r="C21878" s="436">
        <v>15.19</v>
      </c>
    </row>
    <row r="21879" spans="1:3" x14ac:dyDescent="0.3">
      <c r="A21879" s="425">
        <v>63522</v>
      </c>
      <c r="B21879" s="12">
        <v>333</v>
      </c>
      <c r="C21879" s="436">
        <v>0</v>
      </c>
    </row>
    <row r="21880" spans="1:3" x14ac:dyDescent="0.3">
      <c r="A21880" s="425">
        <v>63523</v>
      </c>
      <c r="B21880" s="12">
        <v>334</v>
      </c>
      <c r="C21880" s="436">
        <v>0</v>
      </c>
    </row>
    <row r="21881" spans="1:3" x14ac:dyDescent="0.3">
      <c r="A21881" s="425">
        <v>63524</v>
      </c>
      <c r="B21881" s="12">
        <v>335</v>
      </c>
      <c r="C21881" s="436">
        <v>38.415999999999997</v>
      </c>
    </row>
    <row r="21882" spans="1:3" x14ac:dyDescent="0.3">
      <c r="A21882" s="425">
        <v>63525</v>
      </c>
      <c r="B21882" s="12">
        <v>336</v>
      </c>
      <c r="C21882" s="436">
        <v>33.026000000000003</v>
      </c>
    </row>
    <row r="21883" spans="1:3" x14ac:dyDescent="0.3">
      <c r="A21883" s="425">
        <v>63526</v>
      </c>
      <c r="B21883" s="12">
        <v>337</v>
      </c>
      <c r="C21883" s="436">
        <v>0</v>
      </c>
    </row>
    <row r="21884" spans="1:3" x14ac:dyDescent="0.3">
      <c r="A21884" s="425">
        <v>63527</v>
      </c>
      <c r="B21884" s="12">
        <v>338</v>
      </c>
      <c r="C21884" s="436">
        <v>15.875999999999999</v>
      </c>
    </row>
    <row r="21885" spans="1:3" x14ac:dyDescent="0.3">
      <c r="A21885" s="425">
        <v>63528</v>
      </c>
      <c r="B21885" s="12">
        <v>339</v>
      </c>
      <c r="C21885" s="436">
        <v>0.78400000000000003</v>
      </c>
    </row>
    <row r="21886" spans="1:3" x14ac:dyDescent="0.3">
      <c r="A21886" s="425">
        <v>63529</v>
      </c>
      <c r="B21886" s="12">
        <v>340</v>
      </c>
      <c r="C21886" s="436">
        <v>0</v>
      </c>
    </row>
    <row r="21887" spans="1:3" x14ac:dyDescent="0.3">
      <c r="A21887" s="425">
        <v>63530</v>
      </c>
      <c r="B21887" s="12">
        <v>341</v>
      </c>
      <c r="C21887" s="436">
        <v>0</v>
      </c>
    </row>
    <row r="21888" spans="1:3" x14ac:dyDescent="0.3">
      <c r="A21888" s="425">
        <v>63531</v>
      </c>
      <c r="B21888" s="12">
        <v>342</v>
      </c>
      <c r="C21888" s="436">
        <v>2.6459999999999999</v>
      </c>
    </row>
    <row r="21889" spans="1:3" x14ac:dyDescent="0.3">
      <c r="A21889" s="425">
        <v>63532</v>
      </c>
      <c r="B21889" s="12">
        <v>343</v>
      </c>
      <c r="C21889" s="436">
        <v>0</v>
      </c>
    </row>
    <row r="21890" spans="1:3" x14ac:dyDescent="0.3">
      <c r="A21890" s="425">
        <v>63533</v>
      </c>
      <c r="B21890" s="12">
        <v>344</v>
      </c>
      <c r="C21890" s="436">
        <v>33.417999999999999</v>
      </c>
    </row>
    <row r="21891" spans="1:3" x14ac:dyDescent="0.3">
      <c r="A21891" s="425">
        <v>63534</v>
      </c>
      <c r="B21891" s="12">
        <v>345</v>
      </c>
      <c r="C21891" s="436">
        <v>19.992000000000001</v>
      </c>
    </row>
    <row r="21892" spans="1:3" x14ac:dyDescent="0.3">
      <c r="A21892" s="425">
        <v>63535</v>
      </c>
      <c r="B21892" s="12">
        <v>346</v>
      </c>
      <c r="C21892" s="436">
        <v>17.248000000000001</v>
      </c>
    </row>
    <row r="21893" spans="1:3" x14ac:dyDescent="0.3">
      <c r="A21893" s="425">
        <v>63536</v>
      </c>
      <c r="B21893" s="12">
        <v>347</v>
      </c>
      <c r="C21893" s="436">
        <v>28.91</v>
      </c>
    </row>
    <row r="21894" spans="1:3" x14ac:dyDescent="0.3">
      <c r="A21894" s="425">
        <v>63537</v>
      </c>
      <c r="B21894" s="12">
        <v>348</v>
      </c>
      <c r="C21894" s="436">
        <v>0</v>
      </c>
    </row>
    <row r="21895" spans="1:3" x14ac:dyDescent="0.3">
      <c r="A21895" s="425">
        <v>63538</v>
      </c>
      <c r="B21895" s="12">
        <v>349</v>
      </c>
      <c r="C21895" s="436">
        <v>1.3720000000000001</v>
      </c>
    </row>
    <row r="21896" spans="1:3" x14ac:dyDescent="0.3">
      <c r="A21896" s="425">
        <v>63539</v>
      </c>
      <c r="B21896" s="12">
        <v>350</v>
      </c>
      <c r="C21896" s="436">
        <v>0</v>
      </c>
    </row>
    <row r="21897" spans="1:3" x14ac:dyDescent="0.3">
      <c r="A21897" s="425">
        <v>63540</v>
      </c>
      <c r="B21897" s="12">
        <v>351</v>
      </c>
      <c r="C21897" s="436">
        <v>16.757999999999999</v>
      </c>
    </row>
    <row r="21898" spans="1:3" x14ac:dyDescent="0.3">
      <c r="A21898" s="425">
        <v>63541</v>
      </c>
      <c r="B21898" s="12">
        <v>352</v>
      </c>
      <c r="C21898" s="436">
        <v>0.29399999999999998</v>
      </c>
    </row>
    <row r="21899" spans="1:3" x14ac:dyDescent="0.3">
      <c r="A21899" s="425">
        <v>63542</v>
      </c>
      <c r="B21899" s="12">
        <v>353</v>
      </c>
      <c r="C21899" s="436">
        <v>19.893999999999998</v>
      </c>
    </row>
    <row r="21900" spans="1:3" x14ac:dyDescent="0.3">
      <c r="A21900" s="425">
        <v>63543</v>
      </c>
      <c r="B21900" s="12">
        <v>354</v>
      </c>
      <c r="C21900" s="436">
        <v>0</v>
      </c>
    </row>
    <row r="21901" spans="1:3" x14ac:dyDescent="0.3">
      <c r="A21901" s="425">
        <v>63544</v>
      </c>
      <c r="B21901" s="12">
        <v>355</v>
      </c>
      <c r="C21901" s="436">
        <v>0</v>
      </c>
    </row>
    <row r="21902" spans="1:3" x14ac:dyDescent="0.3">
      <c r="A21902" s="425">
        <v>63545</v>
      </c>
      <c r="B21902" s="12">
        <v>356</v>
      </c>
      <c r="C21902" s="436">
        <v>0</v>
      </c>
    </row>
    <row r="21903" spans="1:3" x14ac:dyDescent="0.3">
      <c r="A21903" s="425">
        <v>63546</v>
      </c>
      <c r="B21903" s="12">
        <v>357</v>
      </c>
      <c r="C21903" s="436">
        <v>41.65</v>
      </c>
    </row>
    <row r="21904" spans="1:3" x14ac:dyDescent="0.3">
      <c r="A21904" s="425">
        <v>63547</v>
      </c>
      <c r="B21904" s="12">
        <v>358</v>
      </c>
      <c r="C21904" s="436">
        <v>0.78400000000000003</v>
      </c>
    </row>
    <row r="21905" spans="1:3" x14ac:dyDescent="0.3">
      <c r="A21905" s="425">
        <v>63548</v>
      </c>
      <c r="B21905" s="12">
        <v>359</v>
      </c>
      <c r="C21905" s="436">
        <v>1.274</v>
      </c>
    </row>
    <row r="21906" spans="1:3" x14ac:dyDescent="0.3">
      <c r="A21906" s="425">
        <v>63549</v>
      </c>
      <c r="B21906" s="12">
        <v>360</v>
      </c>
      <c r="C21906" s="436">
        <v>9.31</v>
      </c>
    </row>
    <row r="21907" spans="1:3" x14ac:dyDescent="0.3">
      <c r="A21907" s="425">
        <v>63550</v>
      </c>
      <c r="B21907" s="12">
        <v>361</v>
      </c>
      <c r="C21907" s="436">
        <v>17.64</v>
      </c>
    </row>
    <row r="21908" spans="1:3" x14ac:dyDescent="0.3">
      <c r="A21908" s="425">
        <v>63551</v>
      </c>
      <c r="B21908" s="12">
        <v>362</v>
      </c>
      <c r="C21908" s="436">
        <v>2.548</v>
      </c>
    </row>
    <row r="21909" spans="1:3" x14ac:dyDescent="0.3">
      <c r="A21909" s="425">
        <v>63552</v>
      </c>
      <c r="B21909" s="12">
        <v>363</v>
      </c>
      <c r="C21909" s="436">
        <v>0.58799999999999997</v>
      </c>
    </row>
    <row r="21910" spans="1:3" x14ac:dyDescent="0.3">
      <c r="A21910" s="425">
        <v>63553</v>
      </c>
      <c r="B21910" s="12">
        <v>364</v>
      </c>
      <c r="C21910" s="436">
        <v>0.49</v>
      </c>
    </row>
    <row r="21911" spans="1:3" x14ac:dyDescent="0.3">
      <c r="A21911" s="425">
        <v>63554</v>
      </c>
      <c r="B21911" s="12">
        <v>365</v>
      </c>
      <c r="C21911" s="436">
        <v>12.25</v>
      </c>
    </row>
  </sheetData>
  <mergeCells count="6">
    <mergeCell ref="F10:F11"/>
    <mergeCell ref="A10:A11"/>
    <mergeCell ref="E10:E11"/>
    <mergeCell ref="B10:B11"/>
    <mergeCell ref="C10:C11"/>
    <mergeCell ref="D10:D11"/>
  </mergeCells>
  <phoneticPr fontId="2" type="noConversion"/>
  <conditionalFormatting sqref="C236:C376">
    <cfRule type="cellIs" dxfId="59" priority="62" operator="equal">
      <formula>0</formula>
    </cfRule>
  </conditionalFormatting>
  <conditionalFormatting sqref="C12:C235">
    <cfRule type="cellIs" dxfId="58" priority="61" operator="equal">
      <formula>0</formula>
    </cfRule>
  </conditionalFormatting>
  <conditionalFormatting sqref="C601:C741">
    <cfRule type="cellIs" dxfId="57" priority="58" operator="equal">
      <formula>0</formula>
    </cfRule>
  </conditionalFormatting>
  <conditionalFormatting sqref="C377:C600">
    <cfRule type="cellIs" dxfId="56" priority="57" operator="equal">
      <formula>0</formula>
    </cfRule>
  </conditionalFormatting>
  <conditionalFormatting sqref="C966:C1106">
    <cfRule type="cellIs" dxfId="55" priority="56" operator="equal">
      <formula>0</formula>
    </cfRule>
  </conditionalFormatting>
  <conditionalFormatting sqref="C742:C965">
    <cfRule type="cellIs" dxfId="54" priority="55" operator="equal">
      <formula>0</formula>
    </cfRule>
  </conditionalFormatting>
  <conditionalFormatting sqref="C1331:C1471">
    <cfRule type="cellIs" dxfId="53" priority="54" operator="equal">
      <formula>0</formula>
    </cfRule>
  </conditionalFormatting>
  <conditionalFormatting sqref="C1107:C1330">
    <cfRule type="cellIs" dxfId="52" priority="53" operator="equal">
      <formula>0</formula>
    </cfRule>
  </conditionalFormatting>
  <conditionalFormatting sqref="C1696:C1836">
    <cfRule type="cellIs" dxfId="51" priority="52" operator="equal">
      <formula>0</formula>
    </cfRule>
  </conditionalFormatting>
  <conditionalFormatting sqref="C1472:C1695">
    <cfRule type="cellIs" dxfId="50" priority="51" operator="equal">
      <formula>0</formula>
    </cfRule>
  </conditionalFormatting>
  <conditionalFormatting sqref="C2061:C2201">
    <cfRule type="cellIs" dxfId="49" priority="50" operator="equal">
      <formula>0</formula>
    </cfRule>
  </conditionalFormatting>
  <conditionalFormatting sqref="C1837:C2060">
    <cfRule type="cellIs" dxfId="48" priority="49" operator="equal">
      <formula>0</formula>
    </cfRule>
  </conditionalFormatting>
  <conditionalFormatting sqref="C2426:C2566">
    <cfRule type="cellIs" dxfId="47" priority="48" operator="equal">
      <formula>0</formula>
    </cfRule>
  </conditionalFormatting>
  <conditionalFormatting sqref="C2202:C2425">
    <cfRule type="cellIs" dxfId="46" priority="47" operator="equal">
      <formula>0</formula>
    </cfRule>
  </conditionalFormatting>
  <conditionalFormatting sqref="C2791:C2931">
    <cfRule type="cellIs" dxfId="45" priority="46" operator="equal">
      <formula>0</formula>
    </cfRule>
  </conditionalFormatting>
  <conditionalFormatting sqref="C2567:C2790">
    <cfRule type="cellIs" dxfId="44" priority="45" operator="equal">
      <formula>0</formula>
    </cfRule>
  </conditionalFormatting>
  <conditionalFormatting sqref="C3156:C3296">
    <cfRule type="cellIs" dxfId="43" priority="44" operator="equal">
      <formula>0</formula>
    </cfRule>
  </conditionalFormatting>
  <conditionalFormatting sqref="C2932:C3155">
    <cfRule type="cellIs" dxfId="42" priority="43" operator="equal">
      <formula>0</formula>
    </cfRule>
  </conditionalFormatting>
  <conditionalFormatting sqref="C3521:C3661">
    <cfRule type="cellIs" dxfId="41" priority="42" operator="equal">
      <formula>0</formula>
    </cfRule>
  </conditionalFormatting>
  <conditionalFormatting sqref="C3297:C3520">
    <cfRule type="cellIs" dxfId="40" priority="41" operator="equal">
      <formula>0</formula>
    </cfRule>
  </conditionalFormatting>
  <conditionalFormatting sqref="C3886:C4026">
    <cfRule type="cellIs" dxfId="39" priority="40" operator="equal">
      <formula>0</formula>
    </cfRule>
  </conditionalFormatting>
  <conditionalFormatting sqref="C3662:C3885">
    <cfRule type="cellIs" dxfId="38" priority="39" operator="equal">
      <formula>0</formula>
    </cfRule>
  </conditionalFormatting>
  <conditionalFormatting sqref="C4251:C4391">
    <cfRule type="cellIs" dxfId="37" priority="38" operator="equal">
      <formula>0</formula>
    </cfRule>
  </conditionalFormatting>
  <conditionalFormatting sqref="C4027:C4250">
    <cfRule type="cellIs" dxfId="36" priority="37" operator="equal">
      <formula>0</formula>
    </cfRule>
  </conditionalFormatting>
  <conditionalFormatting sqref="C4616:C4756">
    <cfRule type="cellIs" dxfId="35" priority="36" operator="equal">
      <formula>0</formula>
    </cfRule>
  </conditionalFormatting>
  <conditionalFormatting sqref="C4392:C4615">
    <cfRule type="cellIs" dxfId="34" priority="35" operator="equal">
      <formula>0</formula>
    </cfRule>
  </conditionalFormatting>
  <conditionalFormatting sqref="C4981:C5121">
    <cfRule type="cellIs" dxfId="33" priority="34" operator="equal">
      <formula>0</formula>
    </cfRule>
  </conditionalFormatting>
  <conditionalFormatting sqref="C4757:C4980">
    <cfRule type="cellIs" dxfId="32" priority="33" operator="equal">
      <formula>0</formula>
    </cfRule>
  </conditionalFormatting>
  <conditionalFormatting sqref="C5346:C5486">
    <cfRule type="cellIs" dxfId="31" priority="32" operator="equal">
      <formula>0</formula>
    </cfRule>
  </conditionalFormatting>
  <conditionalFormatting sqref="C5122:C5345">
    <cfRule type="cellIs" dxfId="30" priority="31" operator="equal">
      <formula>0</formula>
    </cfRule>
  </conditionalFormatting>
  <conditionalFormatting sqref="C5711:C5851">
    <cfRule type="cellIs" dxfId="29" priority="30" operator="equal">
      <formula>0</formula>
    </cfRule>
  </conditionalFormatting>
  <conditionalFormatting sqref="C5487:C5710">
    <cfRule type="cellIs" dxfId="28" priority="29" operator="equal">
      <formula>0</formula>
    </cfRule>
  </conditionalFormatting>
  <conditionalFormatting sqref="C6076:C6216">
    <cfRule type="cellIs" dxfId="27" priority="28" operator="equal">
      <formula>0</formula>
    </cfRule>
  </conditionalFormatting>
  <conditionalFormatting sqref="C5852:C6075">
    <cfRule type="cellIs" dxfId="26" priority="27" operator="equal">
      <formula>0</formula>
    </cfRule>
  </conditionalFormatting>
  <conditionalFormatting sqref="C6441:C6581">
    <cfRule type="cellIs" dxfId="25" priority="26" operator="equal">
      <formula>0</formula>
    </cfRule>
  </conditionalFormatting>
  <conditionalFormatting sqref="C6217:C6440">
    <cfRule type="cellIs" dxfId="24" priority="25" operator="equal">
      <formula>0</formula>
    </cfRule>
  </conditionalFormatting>
  <conditionalFormatting sqref="C6806:C6946">
    <cfRule type="cellIs" dxfId="23" priority="24" operator="equal">
      <formula>0</formula>
    </cfRule>
  </conditionalFormatting>
  <conditionalFormatting sqref="C6582:C6805">
    <cfRule type="cellIs" dxfId="22" priority="23" operator="equal">
      <formula>0</formula>
    </cfRule>
  </conditionalFormatting>
  <conditionalFormatting sqref="C7171:C7311">
    <cfRule type="cellIs" dxfId="21" priority="22" operator="equal">
      <formula>0</formula>
    </cfRule>
  </conditionalFormatting>
  <conditionalFormatting sqref="C6947:C7170">
    <cfRule type="cellIs" dxfId="20" priority="21" operator="equal">
      <formula>0</formula>
    </cfRule>
  </conditionalFormatting>
  <conditionalFormatting sqref="C7536:C7676">
    <cfRule type="cellIs" dxfId="19" priority="20" operator="equal">
      <formula>0</formula>
    </cfRule>
  </conditionalFormatting>
  <conditionalFormatting sqref="C7312:C7535">
    <cfRule type="cellIs" dxfId="18" priority="19" operator="equal">
      <formula>0</formula>
    </cfRule>
  </conditionalFormatting>
  <conditionalFormatting sqref="C7901:C8041">
    <cfRule type="cellIs" dxfId="17" priority="18" operator="equal">
      <formula>0</formula>
    </cfRule>
  </conditionalFormatting>
  <conditionalFormatting sqref="C7677:C7900">
    <cfRule type="cellIs" dxfId="16" priority="17" operator="equal">
      <formula>0</formula>
    </cfRule>
  </conditionalFormatting>
  <conditionalFormatting sqref="C8266:C8406">
    <cfRule type="cellIs" dxfId="15" priority="16" operator="equal">
      <formula>0</formula>
    </cfRule>
  </conditionalFormatting>
  <conditionalFormatting sqref="C8042:C8265">
    <cfRule type="cellIs" dxfId="14" priority="15" operator="equal">
      <formula>0</formula>
    </cfRule>
  </conditionalFormatting>
  <conditionalFormatting sqref="C8631:C8771">
    <cfRule type="cellIs" dxfId="13" priority="14" operator="equal">
      <formula>0</formula>
    </cfRule>
  </conditionalFormatting>
  <conditionalFormatting sqref="C8407:C8630">
    <cfRule type="cellIs" dxfId="12" priority="13" operator="equal">
      <formula>0</formula>
    </cfRule>
  </conditionalFormatting>
  <conditionalFormatting sqref="C8996:C9136">
    <cfRule type="cellIs" dxfId="11" priority="12" operator="equal">
      <formula>0</formula>
    </cfRule>
  </conditionalFormatting>
  <conditionalFormatting sqref="C8772:C8995">
    <cfRule type="cellIs" dxfId="10" priority="11" operator="equal">
      <formula>0</formula>
    </cfRule>
  </conditionalFormatting>
  <conditionalFormatting sqref="C9361:C9501">
    <cfRule type="cellIs" dxfId="9" priority="10" operator="equal">
      <formula>0</formula>
    </cfRule>
  </conditionalFormatting>
  <conditionalFormatting sqref="C9137:C9360">
    <cfRule type="cellIs" dxfId="8" priority="9" operator="equal">
      <formula>0</formula>
    </cfRule>
  </conditionalFormatting>
  <conditionalFormatting sqref="C9726:C9866">
    <cfRule type="cellIs" dxfId="7" priority="8" operator="equal">
      <formula>0</formula>
    </cfRule>
  </conditionalFormatting>
  <conditionalFormatting sqref="C9502:C9725">
    <cfRule type="cellIs" dxfId="6" priority="7" operator="equal">
      <formula>0</formula>
    </cfRule>
  </conditionalFormatting>
  <conditionalFormatting sqref="C10091:C10231">
    <cfRule type="cellIs" dxfId="5" priority="6" operator="equal">
      <formula>0</formula>
    </cfRule>
  </conditionalFormatting>
  <conditionalFormatting sqref="C9867:C10090">
    <cfRule type="cellIs" dxfId="4" priority="5" operator="equal">
      <formula>0</formula>
    </cfRule>
  </conditionalFormatting>
  <conditionalFormatting sqref="C10456:C10596">
    <cfRule type="cellIs" dxfId="3" priority="4" operator="equal">
      <formula>0</formula>
    </cfRule>
  </conditionalFormatting>
  <conditionalFormatting sqref="C10232:C10455">
    <cfRule type="cellIs" dxfId="2" priority="3" operator="equal">
      <formula>0</formula>
    </cfRule>
  </conditionalFormatting>
  <conditionalFormatting sqref="C10821:C10961">
    <cfRule type="cellIs" dxfId="1" priority="2" operator="equal">
      <formula>0</formula>
    </cfRule>
  </conditionalFormatting>
  <conditionalFormatting sqref="C10597:C10820">
    <cfRule type="cellIs" dxfId="0" priority="1" operator="equal">
      <formula>0</formula>
    </cfRule>
  </conditionalFormatting>
  <pageMargins left="0.75" right="0.75" top="1" bottom="1" header="0.5" footer="0.5"/>
  <pageSetup paperSize="9" orientation="portrait"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17414" r:id="rId4" name="CommandButton1">
          <controlPr autoLine="0" r:id="rId5">
            <anchor moveWithCells="1">
              <from>
                <xdr:col>7</xdr:col>
                <xdr:colOff>274320</xdr:colOff>
                <xdr:row>15</xdr:row>
                <xdr:rowOff>30480</xdr:rowOff>
              </from>
              <to>
                <xdr:col>9</xdr:col>
                <xdr:colOff>358140</xdr:colOff>
                <xdr:row>17</xdr:row>
                <xdr:rowOff>68580</xdr:rowOff>
              </to>
            </anchor>
          </controlPr>
        </control>
      </mc:Choice>
      <mc:Fallback>
        <control shapeId="17414"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BD182"/>
  <sheetViews>
    <sheetView topLeftCell="A25" zoomScale="90" zoomScaleNormal="90" workbookViewId="0">
      <selection activeCell="N10" sqref="N10"/>
    </sheetView>
  </sheetViews>
  <sheetFormatPr defaultColWidth="9.109375" defaultRowHeight="15.6" x14ac:dyDescent="0.3"/>
  <cols>
    <col min="1" max="1" width="59.44140625" style="10" customWidth="1"/>
    <col min="2" max="2" width="12" style="10" customWidth="1"/>
    <col min="3" max="3" width="23.6640625" style="10" customWidth="1"/>
    <col min="4" max="5" width="9.109375" style="10"/>
    <col min="6" max="6" width="9.6640625" style="10" bestFit="1" customWidth="1"/>
    <col min="7" max="7" width="8.6640625" style="10" customWidth="1"/>
    <col min="8" max="10" width="9.109375" style="10"/>
    <col min="11" max="11" width="8.6640625" style="10" customWidth="1"/>
    <col min="12" max="12" width="0.109375" style="10" customWidth="1"/>
    <col min="13" max="13" width="14.44140625" style="10" customWidth="1"/>
    <col min="14" max="14" width="12.33203125" style="10" customWidth="1"/>
    <col min="15" max="15" width="22" style="10" customWidth="1"/>
    <col min="16" max="16" width="18.109375" style="10" customWidth="1"/>
    <col min="17" max="17" width="9.5546875" style="10" bestFit="1" customWidth="1"/>
    <col min="18" max="18" width="9.88671875" style="10" bestFit="1" customWidth="1"/>
    <col min="19" max="24" width="9.109375" style="10"/>
    <col min="25" max="25" width="9.88671875" style="10" customWidth="1"/>
    <col min="26" max="16384" width="9.109375" style="10"/>
  </cols>
  <sheetData>
    <row r="1" spans="1:54" ht="48.75" customHeight="1" x14ac:dyDescent="0.3">
      <c r="A1" s="27"/>
      <c r="B1" s="28"/>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row>
    <row r="2" spans="1:54"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row>
    <row r="3" spans="1:54"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row>
    <row r="4" spans="1:54"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row>
    <row r="5" spans="1:54"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row>
    <row r="6" spans="1:54"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row>
    <row r="7" spans="1:54" x14ac:dyDescent="0.3">
      <c r="A7" s="11"/>
      <c r="B7" s="22"/>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row>
    <row r="8" spans="1:54" x14ac:dyDescent="0.3">
      <c r="A8" s="11"/>
      <c r="B8" s="11"/>
      <c r="C8" s="11"/>
      <c r="D8" s="11"/>
      <c r="E8" s="11"/>
      <c r="F8" s="11"/>
      <c r="G8" s="11"/>
      <c r="H8" s="11"/>
      <c r="I8" s="11"/>
      <c r="J8" s="11"/>
      <c r="K8" s="11"/>
      <c r="L8" s="11"/>
      <c r="M8" s="23"/>
      <c r="N8" s="24"/>
      <c r="O8" s="29"/>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row>
    <row r="9" spans="1:54" x14ac:dyDescent="0.3">
      <c r="A9" s="11"/>
      <c r="B9" s="11"/>
      <c r="C9" s="11"/>
      <c r="D9" s="11"/>
      <c r="E9" s="11"/>
      <c r="F9" s="11"/>
      <c r="G9" s="11"/>
      <c r="H9" s="11"/>
      <c r="I9" s="11"/>
      <c r="J9" s="11"/>
      <c r="K9" s="11"/>
      <c r="L9" s="11"/>
      <c r="M9" s="23" t="s">
        <v>578</v>
      </c>
      <c r="N9" s="13">
        <v>4</v>
      </c>
      <c r="O9" s="29" t="str">
        <f>IF(MOD(N9,1)&gt;0,"WRONG INPUT FOR LAYER",IF(N9&lt;1,"WRONG INPUT FOR LAYER",IF(N9&gt;4,"WRONG INPUT FOR LAYER"," ")))</f>
        <v xml:space="preserve"> </v>
      </c>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row>
    <row r="10" spans="1:54" x14ac:dyDescent="0.3">
      <c r="A10" s="11"/>
      <c r="B10" s="11"/>
      <c r="C10" s="11"/>
      <c r="D10" s="11"/>
      <c r="E10" s="11"/>
      <c r="F10" s="11"/>
      <c r="G10" s="11"/>
      <c r="H10" s="11"/>
      <c r="I10" s="11"/>
      <c r="J10" s="11"/>
      <c r="K10" s="11"/>
      <c r="L10" s="11"/>
      <c r="M10" s="30" t="s">
        <v>579</v>
      </c>
      <c r="N10" s="30" t="s">
        <v>38</v>
      </c>
      <c r="O10" s="31" t="s">
        <v>39</v>
      </c>
      <c r="P10" s="11" t="s">
        <v>665</v>
      </c>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row>
    <row r="11" spans="1:54" x14ac:dyDescent="0.3">
      <c r="A11" s="11"/>
      <c r="B11" s="11"/>
      <c r="C11" s="11"/>
      <c r="D11" s="11"/>
      <c r="E11" s="11"/>
      <c r="F11" s="11"/>
      <c r="G11" s="11"/>
      <c r="H11" s="11"/>
      <c r="I11" s="11"/>
      <c r="J11" s="11"/>
      <c r="K11" s="11"/>
      <c r="L11" s="11"/>
      <c r="M11" s="12">
        <f>B43</f>
        <v>18.326252337405311</v>
      </c>
      <c r="N11" s="32">
        <f>C73</f>
        <v>18.326252337405311</v>
      </c>
      <c r="O11" s="33">
        <f>B51</f>
        <v>0.31284534984275814</v>
      </c>
      <c r="P11" s="33">
        <f>D123</f>
        <v>0.21141328272544005</v>
      </c>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row>
    <row r="12" spans="1:54"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row>
    <row r="13" spans="1:54" x14ac:dyDescent="0.3">
      <c r="A13" s="11"/>
      <c r="B13" s="11"/>
      <c r="C13" s="11"/>
      <c r="D13" s="11"/>
      <c r="E13" s="11"/>
      <c r="F13" s="11"/>
      <c r="G13" s="11"/>
      <c r="H13" s="11"/>
      <c r="I13" s="11"/>
      <c r="J13" s="11"/>
      <c r="K13" s="11"/>
      <c r="L13" s="11"/>
      <c r="M13" s="34" t="str">
        <f>P80</f>
        <v>Theta</v>
      </c>
      <c r="N13" s="35" t="str">
        <f>R80</f>
        <v>Phi</v>
      </c>
      <c r="O13" s="35" t="str">
        <f>Q80</f>
        <v>P</v>
      </c>
      <c r="P13" s="23"/>
      <c r="Q13" s="23" t="str">
        <f>J80</f>
        <v>pF</v>
      </c>
      <c r="R13" s="35" t="str">
        <f>K80</f>
        <v>Phi</v>
      </c>
      <c r="S13" s="30"/>
      <c r="T13" s="36" t="str">
        <f>M80</f>
        <v>P</v>
      </c>
      <c r="U13" s="35" t="str">
        <f>N80</f>
        <v>Theta</v>
      </c>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row>
    <row r="14" spans="1:54" x14ac:dyDescent="0.3">
      <c r="A14" s="11"/>
      <c r="B14" s="11"/>
      <c r="C14" s="11"/>
      <c r="D14" s="11"/>
      <c r="E14" s="11"/>
      <c r="F14" s="11"/>
      <c r="G14" s="11"/>
      <c r="H14" s="11"/>
      <c r="I14" s="11"/>
      <c r="J14" s="11"/>
      <c r="K14" s="11"/>
      <c r="L14" s="11"/>
      <c r="M14" s="37">
        <v>0.01</v>
      </c>
      <c r="N14" s="38">
        <f>R82</f>
        <v>-1.7575626783462279E-6</v>
      </c>
      <c r="O14" s="39">
        <f>Q82</f>
        <v>-1000000</v>
      </c>
      <c r="P14" s="11"/>
      <c r="Q14" s="40">
        <v>0</v>
      </c>
      <c r="R14" s="38">
        <f>K82</f>
        <v>1.0841860509912213</v>
      </c>
      <c r="S14" s="9"/>
      <c r="T14" s="41">
        <v>-250</v>
      </c>
      <c r="U14" s="42">
        <f>N82</f>
        <v>0.22425412811728318</v>
      </c>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row>
    <row r="15" spans="1:54" x14ac:dyDescent="0.3">
      <c r="A15" s="11"/>
      <c r="B15" s="11"/>
      <c r="C15" s="11"/>
      <c r="D15" s="11"/>
      <c r="E15" s="11"/>
      <c r="F15" s="11"/>
      <c r="G15" s="11"/>
      <c r="H15" s="11"/>
      <c r="I15" s="11"/>
      <c r="J15" s="11"/>
      <c r="K15" s="11"/>
      <c r="L15" s="11"/>
      <c r="M15" s="37">
        <v>2.18E-2</v>
      </c>
      <c r="N15" s="38">
        <f t="shared" ref="N15:N45" si="0">R83</f>
        <v>-1.7575626783462279E-6</v>
      </c>
      <c r="O15" s="39">
        <f t="shared" ref="O15:O45" si="1">Q83</f>
        <v>-1000000</v>
      </c>
      <c r="P15" s="11"/>
      <c r="Q15" s="40">
        <v>0.2</v>
      </c>
      <c r="R15" s="38">
        <f t="shared" ref="R15:R39" si="2">K83</f>
        <v>0.74739501843384726</v>
      </c>
      <c r="S15" s="9"/>
      <c r="T15" s="41">
        <v>-240</v>
      </c>
      <c r="U15" s="42">
        <f t="shared" ref="U15:U39" si="3">N83</f>
        <v>0.22453755575915066</v>
      </c>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row>
    <row r="16" spans="1:54" x14ac:dyDescent="0.3">
      <c r="A16" s="11"/>
      <c r="B16" s="11"/>
      <c r="C16" s="11"/>
      <c r="D16" s="11"/>
      <c r="E16" s="11"/>
      <c r="F16" s="11"/>
      <c r="G16" s="11"/>
      <c r="H16" s="11"/>
      <c r="I16" s="11"/>
      <c r="J16" s="11"/>
      <c r="K16" s="11"/>
      <c r="L16" s="11"/>
      <c r="M16" s="37">
        <v>3.3599999999999998E-2</v>
      </c>
      <c r="N16" s="38">
        <f t="shared" si="0"/>
        <v>-1.7575626783462279E-6</v>
      </c>
      <c r="O16" s="39">
        <f t="shared" si="1"/>
        <v>-1000000</v>
      </c>
      <c r="P16" s="11"/>
      <c r="Q16" s="40">
        <v>0.4</v>
      </c>
      <c r="R16" s="38">
        <f t="shared" si="2"/>
        <v>0.50415434052853003</v>
      </c>
      <c r="S16" s="9"/>
      <c r="T16" s="41">
        <v>-230</v>
      </c>
      <c r="U16" s="42">
        <f t="shared" si="3"/>
        <v>0.22483869588325039</v>
      </c>
      <c r="V16" s="11" t="s">
        <v>42</v>
      </c>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row>
    <row r="17" spans="1:54" x14ac:dyDescent="0.3">
      <c r="A17" s="11"/>
      <c r="B17" s="11"/>
      <c r="C17" s="11"/>
      <c r="D17" s="11"/>
      <c r="E17" s="11"/>
      <c r="F17" s="11"/>
      <c r="G17" s="11"/>
      <c r="H17" s="11"/>
      <c r="I17" s="11"/>
      <c r="J17" s="11"/>
      <c r="K17" s="11"/>
      <c r="L17" s="11"/>
      <c r="M17" s="37">
        <v>4.5399999999999996E-2</v>
      </c>
      <c r="N17" s="38">
        <f t="shared" si="0"/>
        <v>-1.7575626783462279E-6</v>
      </c>
      <c r="O17" s="39">
        <f t="shared" si="1"/>
        <v>-1000000</v>
      </c>
      <c r="P17" s="11"/>
      <c r="Q17" s="40">
        <v>0.6</v>
      </c>
      <c r="R17" s="38">
        <f t="shared" si="2"/>
        <v>0.33475833982044012</v>
      </c>
      <c r="S17" s="9"/>
      <c r="T17" s="41">
        <v>-220</v>
      </c>
      <c r="U17" s="42">
        <f t="shared" si="3"/>
        <v>0.22515950033858662</v>
      </c>
      <c r="V17" s="11">
        <f>B34</f>
        <v>1.393</v>
      </c>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row>
    <row r="18" spans="1:54" x14ac:dyDescent="0.3">
      <c r="A18" s="11"/>
      <c r="B18" s="11"/>
      <c r="C18" s="11"/>
      <c r="D18" s="11"/>
      <c r="E18" s="11"/>
      <c r="F18" s="11"/>
      <c r="G18" s="11"/>
      <c r="H18" s="11"/>
      <c r="I18" s="11"/>
      <c r="J18" s="11"/>
      <c r="K18" s="11"/>
      <c r="L18" s="11"/>
      <c r="M18" s="37">
        <v>5.7199999999999994E-2</v>
      </c>
      <c r="N18" s="38">
        <f t="shared" si="0"/>
        <v>-1.7575626783462279E-6</v>
      </c>
      <c r="O18" s="39">
        <f t="shared" si="1"/>
        <v>-1000000</v>
      </c>
      <c r="P18" s="11"/>
      <c r="Q18" s="40">
        <v>0.8</v>
      </c>
      <c r="R18" s="38">
        <f t="shared" si="2"/>
        <v>0.22042070987963799</v>
      </c>
      <c r="S18" s="9"/>
      <c r="T18" s="41">
        <v>-210</v>
      </c>
      <c r="U18" s="42">
        <f t="shared" si="3"/>
        <v>0.22550223793182131</v>
      </c>
      <c r="V18" s="11" t="s">
        <v>680</v>
      </c>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row>
    <row r="19" spans="1:54" x14ac:dyDescent="0.3">
      <c r="A19" s="11"/>
      <c r="B19" s="11"/>
      <c r="C19" s="11"/>
      <c r="D19" s="11"/>
      <c r="E19" s="11"/>
      <c r="F19" s="11"/>
      <c r="G19" s="11"/>
      <c r="H19" s="11"/>
      <c r="I19" s="11"/>
      <c r="J19" s="11"/>
      <c r="K19" s="11"/>
      <c r="L19" s="11"/>
      <c r="M19" s="37">
        <v>6.8999999999999992E-2</v>
      </c>
      <c r="N19" s="38">
        <f t="shared" si="0"/>
        <v>-1.7575626783462279E-6</v>
      </c>
      <c r="O19" s="39">
        <f t="shared" si="1"/>
        <v>-1000000</v>
      </c>
      <c r="P19" s="11"/>
      <c r="Q19" s="40">
        <v>1</v>
      </c>
      <c r="R19" s="38">
        <f t="shared" si="2"/>
        <v>0.14455469576536115</v>
      </c>
      <c r="S19" s="9"/>
      <c r="T19" s="41">
        <v>-200</v>
      </c>
      <c r="U19" s="42">
        <f t="shared" si="3"/>
        <v>0.22586956407454659</v>
      </c>
      <c r="V19" s="11">
        <f>B31</f>
        <v>63.41</v>
      </c>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row>
    <row r="20" spans="1:54" x14ac:dyDescent="0.3">
      <c r="A20" s="11"/>
      <c r="B20" s="11"/>
      <c r="C20" s="11"/>
      <c r="D20" s="11"/>
      <c r="E20" s="11"/>
      <c r="F20" s="11"/>
      <c r="G20" s="11"/>
      <c r="H20" s="11"/>
      <c r="I20" s="11"/>
      <c r="J20" s="11"/>
      <c r="K20" s="11"/>
      <c r="L20" s="11"/>
      <c r="M20" s="37">
        <v>8.0799999999999997E-2</v>
      </c>
      <c r="N20" s="38">
        <f t="shared" si="0"/>
        <v>-1.7575626783462279E-6</v>
      </c>
      <c r="O20" s="39">
        <f t="shared" si="1"/>
        <v>-1000000</v>
      </c>
      <c r="P20" s="11"/>
      <c r="Q20" s="40">
        <v>1.2</v>
      </c>
      <c r="R20" s="38">
        <f t="shared" si="2"/>
        <v>9.464803434190551E-2</v>
      </c>
      <c r="S20" s="9"/>
      <c r="T20" s="41">
        <v>-190</v>
      </c>
      <c r="U20" s="42">
        <f t="shared" si="3"/>
        <v>0.22626461014398266</v>
      </c>
      <c r="V20" s="11" t="s">
        <v>679</v>
      </c>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row>
    <row r="21" spans="1:54" x14ac:dyDescent="0.3">
      <c r="A21" s="11"/>
      <c r="B21" s="11"/>
      <c r="C21" s="11"/>
      <c r="D21" s="11"/>
      <c r="E21" s="11"/>
      <c r="F21" s="11"/>
      <c r="G21" s="11"/>
      <c r="H21" s="11"/>
      <c r="I21" s="11"/>
      <c r="J21" s="11"/>
      <c r="K21" s="11"/>
      <c r="L21" s="11"/>
      <c r="M21" s="37">
        <v>9.2600000000000002E-2</v>
      </c>
      <c r="N21" s="38">
        <f t="shared" si="0"/>
        <v>-1.7575626783462279E-6</v>
      </c>
      <c r="O21" s="39">
        <f t="shared" si="1"/>
        <v>-1000000</v>
      </c>
      <c r="P21" s="11"/>
      <c r="Q21" s="40">
        <v>1.4</v>
      </c>
      <c r="R21" s="38">
        <f t="shared" si="2"/>
        <v>6.1947484488733363E-2</v>
      </c>
      <c r="S21" s="9"/>
      <c r="T21" s="41">
        <v>-180</v>
      </c>
      <c r="U21" s="42">
        <f t="shared" si="3"/>
        <v>0.22669109952184918</v>
      </c>
      <c r="V21" s="11">
        <f>B30</f>
        <v>23.12</v>
      </c>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row>
    <row r="22" spans="1:54" x14ac:dyDescent="0.3">
      <c r="A22" s="11"/>
      <c r="B22" s="11"/>
      <c r="C22" s="11"/>
      <c r="D22" s="11"/>
      <c r="E22" s="11"/>
      <c r="F22" s="11"/>
      <c r="G22" s="11"/>
      <c r="H22" s="11"/>
      <c r="I22" s="11"/>
      <c r="J22" s="11"/>
      <c r="K22" s="11"/>
      <c r="L22" s="11"/>
      <c r="M22" s="37">
        <v>0.10440000000000001</v>
      </c>
      <c r="N22" s="38">
        <f t="shared" si="0"/>
        <v>-1.7575626783462279E-6</v>
      </c>
      <c r="O22" s="39">
        <f t="shared" si="1"/>
        <v>-1000000</v>
      </c>
      <c r="P22" s="11"/>
      <c r="Q22" s="40">
        <v>1.6</v>
      </c>
      <c r="R22" s="38">
        <f t="shared" si="2"/>
        <v>4.0553039206796808E-2</v>
      </c>
      <c r="S22" s="9"/>
      <c r="T22" s="41">
        <v>-170</v>
      </c>
      <c r="U22" s="42">
        <f t="shared" si="3"/>
        <v>0.22715350028288178</v>
      </c>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row>
    <row r="23" spans="1:54" x14ac:dyDescent="0.3">
      <c r="A23" s="11"/>
      <c r="B23" s="11"/>
      <c r="C23" s="11"/>
      <c r="D23" s="11"/>
      <c r="E23" s="11"/>
      <c r="F23" s="11"/>
      <c r="G23" s="11"/>
      <c r="H23" s="11"/>
      <c r="I23" s="11"/>
      <c r="J23" s="11"/>
      <c r="K23" s="11"/>
      <c r="L23" s="11"/>
      <c r="M23" s="37">
        <v>0.11620000000000001</v>
      </c>
      <c r="N23" s="38">
        <f t="shared" si="0"/>
        <v>-1.7575626783462279E-6</v>
      </c>
      <c r="O23" s="39">
        <f t="shared" si="1"/>
        <v>-1000000</v>
      </c>
      <c r="P23" s="11"/>
      <c r="Q23" s="40">
        <v>1.8</v>
      </c>
      <c r="R23" s="38">
        <f t="shared" si="2"/>
        <v>2.655944252351946E-2</v>
      </c>
      <c r="S23" s="9"/>
      <c r="T23" s="41">
        <v>-160</v>
      </c>
      <c r="U23" s="42">
        <f t="shared" si="3"/>
        <v>0.22765722907401176</v>
      </c>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row>
    <row r="24" spans="1:54" x14ac:dyDescent="0.3">
      <c r="A24" s="11"/>
      <c r="B24" s="11"/>
      <c r="C24" s="11"/>
      <c r="D24" s="11"/>
      <c r="E24" s="11"/>
      <c r="F24" s="11"/>
      <c r="G24" s="11"/>
      <c r="H24" s="11"/>
      <c r="I24" s="11"/>
      <c r="J24" s="11"/>
      <c r="K24" s="11"/>
      <c r="L24" s="11"/>
      <c r="M24" s="37">
        <v>0.128</v>
      </c>
      <c r="N24" s="38">
        <f t="shared" si="0"/>
        <v>-1.7575626783462279E-6</v>
      </c>
      <c r="O24" s="39">
        <f t="shared" si="1"/>
        <v>-1000000</v>
      </c>
      <c r="P24" s="11"/>
      <c r="Q24" s="40">
        <v>2</v>
      </c>
      <c r="R24" s="38">
        <f t="shared" si="2"/>
        <v>1.7403733471426569E-2</v>
      </c>
      <c r="S24" s="9"/>
      <c r="T24" s="41">
        <v>-150</v>
      </c>
      <c r="U24" s="42">
        <f t="shared" si="3"/>
        <v>0.22820892782562224</v>
      </c>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row>
    <row r="25" spans="1:54" x14ac:dyDescent="0.3">
      <c r="A25" s="11"/>
      <c r="B25" s="11"/>
      <c r="C25" s="11"/>
      <c r="D25" s="11"/>
      <c r="E25" s="11"/>
      <c r="F25" s="11"/>
      <c r="G25" s="11"/>
      <c r="H25" s="11"/>
      <c r="I25" s="11"/>
      <c r="J25" s="11"/>
      <c r="K25" s="11"/>
      <c r="L25" s="11"/>
      <c r="M25" s="37">
        <v>0.13980000000000001</v>
      </c>
      <c r="N25" s="38">
        <f t="shared" si="0"/>
        <v>-1.7575626783462279E-6</v>
      </c>
      <c r="O25" s="39">
        <f t="shared" si="1"/>
        <v>-1000000</v>
      </c>
      <c r="P25" s="11"/>
      <c r="Q25" s="40">
        <v>2.2000000000000002</v>
      </c>
      <c r="R25" s="38">
        <f t="shared" si="2"/>
        <v>1.1410022124687683E-2</v>
      </c>
      <c r="S25" s="9"/>
      <c r="T25" s="41">
        <v>-140</v>
      </c>
      <c r="U25" s="42">
        <f t="shared" si="3"/>
        <v>0.22881684624519427</v>
      </c>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row>
    <row r="26" spans="1:54" x14ac:dyDescent="0.3">
      <c r="A26" s="11"/>
      <c r="B26" s="11"/>
      <c r="C26" s="11"/>
      <c r="D26" s="11"/>
      <c r="E26" s="11"/>
      <c r="F26" s="11"/>
      <c r="G26" s="11"/>
      <c r="H26" s="11"/>
      <c r="I26" s="11"/>
      <c r="J26" s="11"/>
      <c r="K26" s="11"/>
      <c r="L26" s="11"/>
      <c r="M26" s="37">
        <v>0.15160000000000001</v>
      </c>
      <c r="N26" s="38">
        <f t="shared" si="0"/>
        <v>-1.7575626783462279E-6</v>
      </c>
      <c r="O26" s="39">
        <f t="shared" si="1"/>
        <v>-1000000</v>
      </c>
      <c r="P26" s="11"/>
      <c r="Q26" s="40">
        <v>2.4</v>
      </c>
      <c r="R26" s="38">
        <f t="shared" si="2"/>
        <v>7.4838029340630521E-3</v>
      </c>
      <c r="S26" s="9"/>
      <c r="T26" s="41">
        <v>-130</v>
      </c>
      <c r="U26" s="42">
        <f t="shared" si="3"/>
        <v>0.2294913815613881</v>
      </c>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row>
    <row r="27" spans="1:54" x14ac:dyDescent="0.3">
      <c r="A27" s="11"/>
      <c r="B27" s="11"/>
      <c r="C27" s="11"/>
      <c r="D27" s="11"/>
      <c r="E27" s="11"/>
      <c r="F27" s="11"/>
      <c r="G27" s="11"/>
      <c r="H27" s="11"/>
      <c r="I27" s="11"/>
      <c r="J27" s="11"/>
      <c r="K27" s="11"/>
      <c r="L27" s="11"/>
      <c r="M27" s="37">
        <v>0.16340000000000002</v>
      </c>
      <c r="N27" s="38">
        <f t="shared" si="0"/>
        <v>-1.7575626783462279E-6</v>
      </c>
      <c r="O27" s="39">
        <f t="shared" si="1"/>
        <v>-1000000</v>
      </c>
      <c r="P27" s="11"/>
      <c r="Q27" s="40">
        <v>2.6</v>
      </c>
      <c r="R27" s="38">
        <f t="shared" si="2"/>
        <v>4.9102920156648706E-3</v>
      </c>
      <c r="S27" s="9"/>
      <c r="T27" s="41">
        <v>-120</v>
      </c>
      <c r="U27" s="42">
        <f t="shared" si="3"/>
        <v>0.23024585827216815</v>
      </c>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row>
    <row r="28" spans="1:54" x14ac:dyDescent="0.3">
      <c r="A28" s="25" t="s">
        <v>760</v>
      </c>
      <c r="B28" s="43">
        <v>2</v>
      </c>
      <c r="C28" s="44" t="str">
        <f>IF($B$28=1,B55,IF($B$28=2,C55,0))</f>
        <v>2 = Tropical Soils_Tomasella_Hodnett</v>
      </c>
      <c r="D28" s="11"/>
      <c r="E28" s="11"/>
      <c r="F28" s="11"/>
      <c r="G28" s="11"/>
      <c r="H28" s="11"/>
      <c r="I28" s="11"/>
      <c r="J28" s="11"/>
      <c r="K28" s="11"/>
      <c r="L28" s="11"/>
      <c r="M28" s="37">
        <v>0.17520000000000002</v>
      </c>
      <c r="N28" s="38">
        <f t="shared" si="0"/>
        <v>-1.7575626783462279E-6</v>
      </c>
      <c r="O28" s="39">
        <f t="shared" si="1"/>
        <v>-1000000</v>
      </c>
      <c r="P28" s="11"/>
      <c r="Q28" s="40">
        <v>2.8</v>
      </c>
      <c r="R28" s="38">
        <f t="shared" si="2"/>
        <v>3.2224504098229004E-3</v>
      </c>
      <c r="S28" s="9"/>
      <c r="T28" s="41">
        <v>-110</v>
      </c>
      <c r="U28" s="42">
        <f t="shared" si="3"/>
        <v>0.23109768542542827</v>
      </c>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row>
    <row r="29" spans="1:54" x14ac:dyDescent="0.3">
      <c r="A29" s="26" t="s">
        <v>40</v>
      </c>
      <c r="B29" s="11"/>
      <c r="C29" s="45"/>
      <c r="D29" s="11"/>
      <c r="E29" s="11"/>
      <c r="F29" s="11"/>
      <c r="G29" s="11"/>
      <c r="H29" s="11"/>
      <c r="I29" s="11"/>
      <c r="J29" s="11"/>
      <c r="K29" s="11"/>
      <c r="L29" s="11"/>
      <c r="M29" s="37">
        <v>0.18700000000000003</v>
      </c>
      <c r="N29" s="38">
        <f t="shared" si="0"/>
        <v>-1.7575626783462279E-6</v>
      </c>
      <c r="O29" s="39">
        <f t="shared" si="1"/>
        <v>-1000000</v>
      </c>
      <c r="P29" s="11"/>
      <c r="Q29" s="40">
        <v>3</v>
      </c>
      <c r="R29" s="38">
        <f t="shared" si="2"/>
        <v>2.1148924057013871E-3</v>
      </c>
      <c r="S29" s="9"/>
      <c r="T29" s="41">
        <v>-100</v>
      </c>
      <c r="U29" s="42">
        <f t="shared" si="3"/>
        <v>0.23207012887526204</v>
      </c>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row>
    <row r="30" spans="1:54" x14ac:dyDescent="0.3">
      <c r="A30" s="30" t="s">
        <v>759</v>
      </c>
      <c r="B30" s="13">
        <v>23.12</v>
      </c>
      <c r="C30" s="46" t="s">
        <v>758</v>
      </c>
      <c r="D30" s="11"/>
      <c r="E30" s="11"/>
      <c r="F30" s="11"/>
      <c r="G30" s="11"/>
      <c r="H30" s="11"/>
      <c r="I30" s="11"/>
      <c r="J30" s="11"/>
      <c r="K30" s="11"/>
      <c r="L30" s="11"/>
      <c r="M30" s="37">
        <v>0.19880000000000003</v>
      </c>
      <c r="N30" s="38">
        <f t="shared" si="0"/>
        <v>-1.7575626783462279E-6</v>
      </c>
      <c r="O30" s="39">
        <f t="shared" si="1"/>
        <v>-1000000</v>
      </c>
      <c r="P30" s="11"/>
      <c r="Q30" s="40">
        <v>3.2</v>
      </c>
      <c r="R30" s="38">
        <f t="shared" si="2"/>
        <v>1.387776271136033E-3</v>
      </c>
      <c r="S30" s="9"/>
      <c r="T30" s="41">
        <v>-90</v>
      </c>
      <c r="U30" s="42">
        <f t="shared" si="3"/>
        <v>0.2331951271216528</v>
      </c>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row>
    <row r="31" spans="1:54" x14ac:dyDescent="0.3">
      <c r="A31" s="30" t="s">
        <v>757</v>
      </c>
      <c r="B31" s="13">
        <v>63.41</v>
      </c>
      <c r="C31" s="47">
        <f>1.7*B33</f>
        <v>2.125</v>
      </c>
      <c r="D31" s="11"/>
      <c r="E31" s="11"/>
      <c r="F31" s="11"/>
      <c r="G31" s="11"/>
      <c r="H31" s="11"/>
      <c r="I31" s="11"/>
      <c r="J31" s="11"/>
      <c r="K31" s="11"/>
      <c r="L31" s="11"/>
      <c r="M31" s="37">
        <v>0.21060000000000004</v>
      </c>
      <c r="N31" s="38">
        <f t="shared" si="0"/>
        <v>5.7382461334960346E-5</v>
      </c>
      <c r="O31" s="39">
        <f t="shared" si="1"/>
        <v>-41480.270063452743</v>
      </c>
      <c r="P31" s="11"/>
      <c r="Q31" s="40">
        <v>3.4</v>
      </c>
      <c r="R31" s="38">
        <f t="shared" si="2"/>
        <v>9.1022732338398712E-4</v>
      </c>
      <c r="S31" s="9"/>
      <c r="T31" s="41">
        <v>-80</v>
      </c>
      <c r="U31" s="42">
        <f t="shared" si="3"/>
        <v>0.23451796628647553</v>
      </c>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row>
    <row r="32" spans="1:54" x14ac:dyDescent="0.3">
      <c r="A32" s="11" t="s">
        <v>756</v>
      </c>
      <c r="B32" s="47">
        <f>100-B31-B30</f>
        <v>13.470000000000002</v>
      </c>
      <c r="C32" s="48" t="s">
        <v>763</v>
      </c>
      <c r="D32" s="11"/>
      <c r="E32" s="11"/>
      <c r="F32" s="11"/>
      <c r="G32" s="11"/>
      <c r="H32" s="11"/>
      <c r="I32" s="11"/>
      <c r="J32" s="11"/>
      <c r="K32" s="11"/>
      <c r="L32" s="11"/>
      <c r="M32" s="37">
        <v>0.22240000000000004</v>
      </c>
      <c r="N32" s="38">
        <f t="shared" si="0"/>
        <v>5.1663803354998952E-3</v>
      </c>
      <c r="O32" s="39">
        <f t="shared" si="1"/>
        <v>-333.28037626542937</v>
      </c>
      <c r="P32" s="11"/>
      <c r="Q32" s="40">
        <v>3.6</v>
      </c>
      <c r="R32" s="38">
        <f t="shared" si="2"/>
        <v>5.9647631839042587E-4</v>
      </c>
      <c r="S32" s="9"/>
      <c r="T32" s="41">
        <v>-70</v>
      </c>
      <c r="U32" s="42">
        <f t="shared" si="3"/>
        <v>0.23610546779475297</v>
      </c>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row>
    <row r="33" spans="1:54" x14ac:dyDescent="0.3">
      <c r="A33" s="11" t="s">
        <v>755</v>
      </c>
      <c r="B33" s="13">
        <v>1.25</v>
      </c>
      <c r="C33" s="49">
        <f>IF(($B$30+$B$31)&lt;50,1/(-1.984+0.01841*$C$31+0.032*$B$38+0.00003576*($B$30+$B$31)^2+67.5/$B$37+0.424*LN($B$37)),1/(0.603+0.003975*$B$30+0.00207*$C$31*$C$31+0.01781*LN($C$31)))</f>
        <v>1.3933902757502286</v>
      </c>
      <c r="D33" s="11"/>
      <c r="E33" s="11"/>
      <c r="F33" s="11"/>
      <c r="G33" s="11"/>
      <c r="H33" s="11"/>
      <c r="I33" s="11"/>
      <c r="J33" s="11"/>
      <c r="K33" s="11"/>
      <c r="L33" s="11"/>
      <c r="M33" s="37">
        <v>0.23420000000000005</v>
      </c>
      <c r="N33" s="38">
        <f t="shared" si="0"/>
        <v>1.8362656485276772E-2</v>
      </c>
      <c r="O33" s="39">
        <f t="shared" si="1"/>
        <v>-82.250525676417197</v>
      </c>
      <c r="P33" s="11"/>
      <c r="Q33" s="40">
        <v>3.8</v>
      </c>
      <c r="R33" s="38">
        <f t="shared" si="2"/>
        <v>3.9027842603048929E-4</v>
      </c>
      <c r="S33" s="9"/>
      <c r="T33" s="41">
        <v>-60</v>
      </c>
      <c r="U33" s="42">
        <f t="shared" si="3"/>
        <v>0.23806131406208286</v>
      </c>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9"/>
    </row>
    <row r="34" spans="1:54" x14ac:dyDescent="0.3">
      <c r="A34" s="30" t="s">
        <v>754</v>
      </c>
      <c r="B34" s="13">
        <v>1.393</v>
      </c>
      <c r="C34" s="50" t="s">
        <v>764</v>
      </c>
      <c r="D34" s="11"/>
      <c r="E34" s="11"/>
      <c r="F34" s="11"/>
      <c r="G34" s="11"/>
      <c r="H34" s="11"/>
      <c r="I34" s="11"/>
      <c r="J34" s="11"/>
      <c r="K34" s="11"/>
      <c r="L34" s="11"/>
      <c r="M34" s="37">
        <v>0.24600000000000005</v>
      </c>
      <c r="N34" s="38">
        <f t="shared" si="0"/>
        <v>4.2906294895726962E-2</v>
      </c>
      <c r="O34" s="39">
        <f t="shared" si="1"/>
        <v>-35.155529862078041</v>
      </c>
      <c r="P34" s="11"/>
      <c r="Q34" s="40">
        <v>4</v>
      </c>
      <c r="R34" s="38">
        <f t="shared" si="2"/>
        <v>2.547293965721321E-4</v>
      </c>
      <c r="S34" s="9"/>
      <c r="T34" s="41">
        <v>-50</v>
      </c>
      <c r="U34" s="42">
        <f t="shared" si="3"/>
        <v>0.24055728731804829</v>
      </c>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row>
    <row r="35" spans="1:54" x14ac:dyDescent="0.3">
      <c r="A35" s="15" t="s">
        <v>177</v>
      </c>
      <c r="B35" s="51"/>
      <c r="C35" s="49">
        <f>B34/C33</f>
        <v>0.99971990923360043</v>
      </c>
      <c r="D35" s="11"/>
      <c r="E35" s="11"/>
      <c r="F35" s="11"/>
      <c r="G35" s="11"/>
      <c r="H35" s="11"/>
      <c r="I35" s="11"/>
      <c r="J35" s="11"/>
      <c r="K35" s="11"/>
      <c r="L35" s="11"/>
      <c r="M35" s="37">
        <v>0.25780000000000003</v>
      </c>
      <c r="N35" s="38">
        <f t="shared" si="0"/>
        <v>8.123174305793332E-2</v>
      </c>
      <c r="O35" s="39">
        <f t="shared" si="1"/>
        <v>-19.021660070256466</v>
      </c>
      <c r="P35" s="11"/>
      <c r="Q35" s="40">
        <v>4.2</v>
      </c>
      <c r="R35" s="38">
        <f t="shared" si="2"/>
        <v>1.6560321457874448E-4</v>
      </c>
      <c r="S35" s="9"/>
      <c r="T35" s="41">
        <v>-40</v>
      </c>
      <c r="U35" s="42">
        <f t="shared" si="3"/>
        <v>0.24390461547852374</v>
      </c>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row>
    <row r="36" spans="1:54" x14ac:dyDescent="0.3">
      <c r="A36" s="30" t="s">
        <v>43</v>
      </c>
      <c r="B36" s="13">
        <v>0.1</v>
      </c>
      <c r="C36" s="26" t="s">
        <v>44</v>
      </c>
      <c r="D36" s="11"/>
      <c r="E36" s="11"/>
      <c r="F36" s="11"/>
      <c r="G36" s="11"/>
      <c r="H36" s="11"/>
      <c r="I36" s="11"/>
      <c r="J36" s="11"/>
      <c r="K36" s="11"/>
      <c r="L36" s="11"/>
      <c r="M36" s="37">
        <v>0.26960000000000001</v>
      </c>
      <c r="N36" s="38">
        <f t="shared" si="0"/>
        <v>0.12441529694920339</v>
      </c>
      <c r="O36" s="39">
        <f t="shared" si="1"/>
        <v>-11.728996100820018</v>
      </c>
      <c r="P36" s="11"/>
      <c r="Q36" s="40">
        <v>4.4000000000000004</v>
      </c>
      <c r="R36" s="38">
        <f t="shared" si="2"/>
        <v>1.0698984578528557E-4</v>
      </c>
      <c r="S36" s="9"/>
      <c r="T36" s="41">
        <v>-30</v>
      </c>
      <c r="U36" s="42">
        <f t="shared" si="3"/>
        <v>0.24874536633608421</v>
      </c>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row>
    <row r="37" spans="1:54" x14ac:dyDescent="0.3">
      <c r="A37" s="30" t="s">
        <v>753</v>
      </c>
      <c r="B37" s="13">
        <v>290</v>
      </c>
      <c r="C37" s="11"/>
      <c r="D37" s="11"/>
      <c r="E37" s="11"/>
      <c r="F37" s="11"/>
      <c r="G37" s="11"/>
      <c r="H37" s="11"/>
      <c r="I37" s="11"/>
      <c r="J37" s="11"/>
      <c r="K37" s="11"/>
      <c r="L37" s="11"/>
      <c r="M37" s="37">
        <v>0.28139999999999998</v>
      </c>
      <c r="N37" s="38">
        <f t="shared" si="0"/>
        <v>0.19033820995238473</v>
      </c>
      <c r="O37" s="39">
        <f t="shared" si="1"/>
        <v>-7.8505814674324608</v>
      </c>
      <c r="P37" s="11"/>
      <c r="Q37" s="40">
        <v>4.5999999999999996</v>
      </c>
      <c r="R37" s="38">
        <f t="shared" si="2"/>
        <v>6.8436835416956296E-5</v>
      </c>
      <c r="S37" s="9"/>
      <c r="T37" s="41">
        <v>-20</v>
      </c>
      <c r="U37" s="42">
        <f t="shared" si="3"/>
        <v>0.25671177879999857</v>
      </c>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row>
    <row r="38" spans="1:54" x14ac:dyDescent="0.3">
      <c r="A38" s="30" t="s">
        <v>765</v>
      </c>
      <c r="B38" s="13">
        <v>0</v>
      </c>
      <c r="C38" s="11"/>
      <c r="D38" s="11"/>
      <c r="E38" s="11"/>
      <c r="F38" s="11"/>
      <c r="G38" s="11"/>
      <c r="H38" s="11"/>
      <c r="I38" s="11"/>
      <c r="J38" s="11"/>
      <c r="K38" s="11"/>
      <c r="L38" s="11"/>
      <c r="M38" s="37">
        <v>0.29319999999999996</v>
      </c>
      <c r="N38" s="38">
        <f t="shared" si="0"/>
        <v>0.23549500643622481</v>
      </c>
      <c r="O38" s="39">
        <f t="shared" si="1"/>
        <v>-5.5525818085980125</v>
      </c>
      <c r="P38" s="11"/>
      <c r="Q38" s="40">
        <v>4.8</v>
      </c>
      <c r="R38" s="38">
        <f t="shared" si="2"/>
        <v>4.3075061041950672E-5</v>
      </c>
      <c r="S38" s="9"/>
      <c r="T38" s="41">
        <v>-10</v>
      </c>
      <c r="U38" s="42">
        <f t="shared" si="3"/>
        <v>0.27405565021532136</v>
      </c>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row>
    <row r="39" spans="1:54" x14ac:dyDescent="0.3">
      <c r="A39" s="11" t="s">
        <v>752</v>
      </c>
      <c r="B39" s="13">
        <v>10.199999999999999</v>
      </c>
      <c r="C39" s="52" t="s">
        <v>751</v>
      </c>
      <c r="D39" s="11"/>
      <c r="E39" s="11"/>
      <c r="F39" s="11"/>
      <c r="G39" s="11"/>
      <c r="H39" s="11"/>
      <c r="I39" s="11"/>
      <c r="J39" s="11"/>
      <c r="K39" s="11"/>
      <c r="L39" s="11"/>
      <c r="M39" s="37">
        <v>0.30499999999999999</v>
      </c>
      <c r="N39" s="38">
        <f t="shared" si="0"/>
        <v>0.29102573376065444</v>
      </c>
      <c r="O39" s="39">
        <f t="shared" si="1"/>
        <v>-4.0809067228898268</v>
      </c>
      <c r="P39" s="11"/>
      <c r="Q39" s="40">
        <v>5</v>
      </c>
      <c r="R39" s="38">
        <f t="shared" si="2"/>
        <v>2.6389083115332051E-5</v>
      </c>
      <c r="S39" s="9"/>
      <c r="T39" s="41">
        <v>0</v>
      </c>
      <c r="U39" s="42">
        <f t="shared" si="3"/>
        <v>0.42399756800000005</v>
      </c>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row>
    <row r="40" spans="1:54" x14ac:dyDescent="0.3">
      <c r="A40" s="11" t="s">
        <v>750</v>
      </c>
      <c r="B40" s="13">
        <v>4.55</v>
      </c>
      <c r="C40" s="11"/>
      <c r="D40" s="11"/>
      <c r="E40" s="11"/>
      <c r="F40" s="11"/>
      <c r="G40" s="11"/>
      <c r="H40" s="11"/>
      <c r="I40" s="11"/>
      <c r="J40" s="11"/>
      <c r="K40" s="11"/>
      <c r="L40" s="11"/>
      <c r="M40" s="37">
        <v>0.31679999999999992</v>
      </c>
      <c r="N40" s="38">
        <f t="shared" si="0"/>
        <v>0.4407871552840314</v>
      </c>
      <c r="O40" s="39">
        <f t="shared" si="1"/>
        <v>-3.0808670028855012</v>
      </c>
      <c r="P40" s="11"/>
      <c r="Q40" s="9"/>
      <c r="R40" s="9"/>
      <c r="S40" s="11"/>
      <c r="T40" s="9"/>
      <c r="U40" s="53"/>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row>
    <row r="41" spans="1:54" x14ac:dyDescent="0.3">
      <c r="A41" s="11"/>
      <c r="B41" s="54"/>
      <c r="C41" s="11"/>
      <c r="D41" s="11"/>
      <c r="E41" s="11"/>
      <c r="F41" s="11"/>
      <c r="G41" s="11"/>
      <c r="H41" s="11"/>
      <c r="I41" s="11"/>
      <c r="J41" s="11"/>
      <c r="K41" s="11"/>
      <c r="L41" s="11"/>
      <c r="M41" s="37">
        <v>0.32859999999999989</v>
      </c>
      <c r="N41" s="38">
        <f t="shared" si="0"/>
        <v>0.54071655649835981</v>
      </c>
      <c r="O41" s="39">
        <f t="shared" si="1"/>
        <v>-2.3683571585770329</v>
      </c>
      <c r="P41" s="11"/>
      <c r="Q41" s="9"/>
      <c r="R41" s="9"/>
      <c r="S41" s="11"/>
      <c r="T41" s="9"/>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9"/>
    </row>
    <row r="42" spans="1:54" x14ac:dyDescent="0.3">
      <c r="A42" s="55" t="s">
        <v>976</v>
      </c>
      <c r="B42" s="13">
        <v>1</v>
      </c>
      <c r="C42" s="11"/>
      <c r="D42" s="11"/>
      <c r="E42" s="11"/>
      <c r="F42" s="11"/>
      <c r="G42" s="11"/>
      <c r="H42" s="11"/>
      <c r="I42" s="11"/>
      <c r="J42" s="11"/>
      <c r="K42" s="11"/>
      <c r="L42" s="11"/>
      <c r="M42" s="37">
        <v>0.34039999999999987</v>
      </c>
      <c r="N42" s="38">
        <f t="shared" si="0"/>
        <v>0.66034493914903303</v>
      </c>
      <c r="O42" s="39">
        <f t="shared" si="1"/>
        <v>-1.8402657075817044</v>
      </c>
      <c r="P42" s="11"/>
      <c r="Q42" s="9"/>
      <c r="R42" s="9"/>
      <c r="S42" s="11"/>
      <c r="T42" s="9"/>
      <c r="U42" s="9"/>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9"/>
    </row>
    <row r="43" spans="1:54" x14ac:dyDescent="0.3">
      <c r="A43" s="30" t="s">
        <v>45</v>
      </c>
      <c r="B43" s="56">
        <f>B47</f>
        <v>18.326252337405311</v>
      </c>
      <c r="C43" s="26" t="s">
        <v>44</v>
      </c>
      <c r="D43" s="11"/>
      <c r="E43" s="11"/>
      <c r="F43" s="11"/>
      <c r="G43" s="11"/>
      <c r="H43" s="11"/>
      <c r="I43" s="11"/>
      <c r="J43" s="11"/>
      <c r="K43" s="11"/>
      <c r="L43" s="11"/>
      <c r="M43" s="37">
        <v>0.35219999999999985</v>
      </c>
      <c r="N43" s="38">
        <f t="shared" si="0"/>
        <v>0.80174055750524453</v>
      </c>
      <c r="O43" s="39">
        <f t="shared" si="1"/>
        <v>-1.4351775759071259</v>
      </c>
      <c r="P43" s="11"/>
      <c r="Q43" s="9"/>
      <c r="R43" s="9"/>
      <c r="S43" s="11"/>
      <c r="T43" s="9"/>
      <c r="U43" s="9"/>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9"/>
    </row>
    <row r="44" spans="1:54" x14ac:dyDescent="0.3">
      <c r="A44" s="11"/>
      <c r="B44" s="11"/>
      <c r="C44" s="11"/>
      <c r="D44" s="11"/>
      <c r="E44" s="11"/>
      <c r="F44" s="11"/>
      <c r="G44" s="11"/>
      <c r="H44" s="11"/>
      <c r="I44" s="11"/>
      <c r="J44" s="11"/>
      <c r="K44" s="11"/>
      <c r="L44" s="11"/>
      <c r="M44" s="37">
        <v>0.36399999999999982</v>
      </c>
      <c r="N44" s="38">
        <f t="shared" si="0"/>
        <v>0.96812370286340454</v>
      </c>
      <c r="O44" s="39">
        <f t="shared" si="1"/>
        <v>-1.1145172287237526</v>
      </c>
      <c r="P44" s="11"/>
      <c r="Q44" s="9"/>
      <c r="R44" s="9"/>
      <c r="S44" s="11"/>
      <c r="T44" s="9"/>
      <c r="U44" s="9"/>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9"/>
    </row>
    <row r="45" spans="1:54" x14ac:dyDescent="0.3">
      <c r="A45" s="57" t="s">
        <v>749</v>
      </c>
      <c r="B45" s="30"/>
      <c r="C45" s="30"/>
      <c r="D45" s="11"/>
      <c r="E45" s="11"/>
      <c r="F45" s="11"/>
      <c r="G45" s="11"/>
      <c r="H45" s="11"/>
      <c r="I45" s="11"/>
      <c r="J45" s="11"/>
      <c r="K45" s="11"/>
      <c r="L45" s="11"/>
      <c r="M45" s="37">
        <v>0.3757999999999998</v>
      </c>
      <c r="N45" s="38">
        <f t="shared" si="0"/>
        <v>1.0841860509912213</v>
      </c>
      <c r="O45" s="39">
        <f t="shared" si="1"/>
        <v>-1</v>
      </c>
      <c r="P45" s="11"/>
      <c r="Q45" s="9"/>
      <c r="R45" s="9"/>
      <c r="S45" s="11"/>
      <c r="T45" s="9"/>
      <c r="U45" s="9"/>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9"/>
    </row>
    <row r="46" spans="1:54" x14ac:dyDescent="0.3">
      <c r="A46" s="31" t="s">
        <v>46</v>
      </c>
      <c r="B46" s="58">
        <f>IF($B$28=1,B56,IF($B$28=2,C56,0))</f>
        <v>0.42399756800000005</v>
      </c>
      <c r="C46" s="59" t="s">
        <v>47</v>
      </c>
      <c r="D46" s="11"/>
      <c r="E46" s="11"/>
      <c r="F46" s="11"/>
      <c r="G46" s="11"/>
      <c r="H46" s="11"/>
      <c r="I46" s="11"/>
      <c r="J46" s="11"/>
      <c r="K46" s="11"/>
      <c r="L46" s="11"/>
      <c r="M46" s="37">
        <v>0.38759999999999978</v>
      </c>
      <c r="N46" s="38">
        <f t="shared" ref="N46:N64" si="4">R114</f>
        <v>1.0841860509912213</v>
      </c>
      <c r="O46" s="39">
        <f t="shared" ref="O46:O64" si="5">Q114</f>
        <v>-1</v>
      </c>
      <c r="P46" s="11"/>
      <c r="Q46" s="9"/>
      <c r="R46" s="9"/>
      <c r="S46" s="11"/>
      <c r="T46" s="9"/>
      <c r="U46" s="9"/>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9"/>
    </row>
    <row r="47" spans="1:54" x14ac:dyDescent="0.3">
      <c r="A47" s="31" t="s">
        <v>48</v>
      </c>
      <c r="B47" s="58">
        <f>IF($B$28=1,B57,IF($B$28=2,C57,0))</f>
        <v>18.326252337405311</v>
      </c>
      <c r="C47" s="59" t="s">
        <v>44</v>
      </c>
      <c r="D47" s="11"/>
      <c r="E47" s="11"/>
      <c r="F47" s="11"/>
      <c r="G47" s="11"/>
      <c r="H47" s="11"/>
      <c r="I47" s="11"/>
      <c r="J47" s="11"/>
      <c r="K47" s="11"/>
      <c r="L47" s="11"/>
      <c r="M47" s="37">
        <v>0.39939999999999976</v>
      </c>
      <c r="N47" s="38">
        <f t="shared" si="4"/>
        <v>1.0841860509912213</v>
      </c>
      <c r="O47" s="39">
        <f t="shared" si="5"/>
        <v>-1</v>
      </c>
      <c r="P47" s="11"/>
      <c r="Q47" s="9"/>
      <c r="R47" s="9"/>
      <c r="S47" s="11"/>
      <c r="T47" s="9"/>
      <c r="U47" s="9"/>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9"/>
    </row>
    <row r="48" spans="1:54" x14ac:dyDescent="0.3">
      <c r="A48" s="31" t="s">
        <v>49</v>
      </c>
      <c r="B48" s="58">
        <f>IF($B$28=1,B58,IF($B$28=2,C58,0))</f>
        <v>1.3701953651794363</v>
      </c>
      <c r="C48" s="59" t="s">
        <v>50</v>
      </c>
      <c r="D48" s="11"/>
      <c r="E48" s="11"/>
      <c r="F48" s="11"/>
      <c r="G48" s="11"/>
      <c r="H48" s="11"/>
      <c r="I48" s="11"/>
      <c r="J48" s="11"/>
      <c r="K48" s="11"/>
      <c r="L48" s="11"/>
      <c r="M48" s="37">
        <v>0.41119999999999973</v>
      </c>
      <c r="N48" s="38">
        <f t="shared" si="4"/>
        <v>1.0841860509912213</v>
      </c>
      <c r="O48" s="39">
        <f t="shared" si="5"/>
        <v>-1</v>
      </c>
      <c r="P48" s="11"/>
      <c r="Q48" s="9"/>
      <c r="R48" s="9"/>
      <c r="S48" s="11"/>
      <c r="T48" s="9"/>
      <c r="U48" s="9"/>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9"/>
    </row>
    <row r="49" spans="1:54" x14ac:dyDescent="0.3">
      <c r="A49" s="31" t="s">
        <v>51</v>
      </c>
      <c r="B49" s="58">
        <f>IF($B$28=1,B59,IF($B$28=2,C59,0))</f>
        <v>-2.8002762155180774</v>
      </c>
      <c r="C49" s="59"/>
      <c r="D49" s="11"/>
      <c r="E49" s="11"/>
      <c r="F49" s="11"/>
      <c r="G49" s="11"/>
      <c r="H49" s="11"/>
      <c r="I49" s="11"/>
      <c r="J49" s="11"/>
      <c r="K49" s="11"/>
      <c r="L49" s="11"/>
      <c r="M49" s="37">
        <v>0.42299999999999971</v>
      </c>
      <c r="N49" s="38">
        <f t="shared" si="4"/>
        <v>1.0841860509912213</v>
      </c>
      <c r="O49" s="39">
        <f t="shared" si="5"/>
        <v>-1</v>
      </c>
      <c r="P49" s="11"/>
      <c r="Q49" s="9"/>
      <c r="R49" s="9"/>
      <c r="S49" s="11"/>
      <c r="T49" s="9"/>
      <c r="U49" s="9"/>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9"/>
    </row>
    <row r="50" spans="1:54" x14ac:dyDescent="0.3">
      <c r="A50" s="31" t="s">
        <v>52</v>
      </c>
      <c r="B50" s="58">
        <f>IF($B$28=1,B60,IF($B$28=2,C60,0))</f>
        <v>1.4545414989996901</v>
      </c>
      <c r="C50" s="59"/>
      <c r="D50" s="11"/>
      <c r="E50" s="11"/>
      <c r="F50" s="11"/>
      <c r="G50" s="11"/>
      <c r="H50" s="11"/>
      <c r="I50" s="11"/>
      <c r="J50" s="11"/>
      <c r="K50" s="11"/>
      <c r="L50" s="11"/>
      <c r="M50" s="37">
        <v>0.43479999999999969</v>
      </c>
      <c r="N50" s="38">
        <f t="shared" si="4"/>
        <v>1.0841860509912213</v>
      </c>
      <c r="O50" s="39">
        <f t="shared" si="5"/>
        <v>-1</v>
      </c>
      <c r="P50" s="11"/>
      <c r="Q50" s="9"/>
      <c r="R50" s="9"/>
      <c r="S50" s="11"/>
      <c r="T50" s="9"/>
      <c r="U50" s="9"/>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9"/>
    </row>
    <row r="51" spans="1:54" x14ac:dyDescent="0.3">
      <c r="A51" s="31" t="s">
        <v>53</v>
      </c>
      <c r="B51" s="58">
        <f>AN75</f>
        <v>0.31284534984275814</v>
      </c>
      <c r="C51" s="59" t="s">
        <v>47</v>
      </c>
      <c r="D51" s="11"/>
      <c r="E51" s="11"/>
      <c r="F51" s="11"/>
      <c r="G51" s="11"/>
      <c r="H51" s="11"/>
      <c r="I51" s="11"/>
      <c r="J51" s="11"/>
      <c r="K51" s="11"/>
      <c r="L51" s="11"/>
      <c r="M51" s="37">
        <v>0.44659999999999966</v>
      </c>
      <c r="N51" s="38">
        <f t="shared" si="4"/>
        <v>1.0841860509912213</v>
      </c>
      <c r="O51" s="39">
        <f t="shared" si="5"/>
        <v>-1</v>
      </c>
      <c r="P51" s="11"/>
      <c r="Q51" s="9"/>
      <c r="R51" s="9"/>
      <c r="S51" s="11"/>
      <c r="T51" s="9"/>
      <c r="U51" s="9"/>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9"/>
    </row>
    <row r="52" spans="1:54" x14ac:dyDescent="0.3">
      <c r="A52" s="60" t="s">
        <v>747</v>
      </c>
      <c r="B52" s="58">
        <f>IF($B$28=1,B61,IF($B$28=2,C61,0))</f>
        <v>0.20911740559999997</v>
      </c>
      <c r="C52" s="59" t="s">
        <v>47</v>
      </c>
      <c r="D52" s="11"/>
      <c r="E52" s="11"/>
      <c r="F52" s="11"/>
      <c r="G52" s="11"/>
      <c r="H52" s="11"/>
      <c r="I52" s="11"/>
      <c r="J52" s="11"/>
      <c r="K52" s="11"/>
      <c r="L52" s="11"/>
      <c r="M52" s="37">
        <v>0.45839999999999964</v>
      </c>
      <c r="N52" s="38">
        <f t="shared" si="4"/>
        <v>1.0841860509912213</v>
      </c>
      <c r="O52" s="39">
        <f t="shared" si="5"/>
        <v>-1</v>
      </c>
      <c r="P52" s="11"/>
      <c r="Q52" s="9"/>
      <c r="R52" s="9"/>
      <c r="S52" s="11"/>
      <c r="T52" s="9"/>
      <c r="U52" s="9"/>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9"/>
    </row>
    <row r="53" spans="1:54" x14ac:dyDescent="0.3">
      <c r="A53" s="60" t="s">
        <v>748</v>
      </c>
      <c r="B53" s="61">
        <f>D123</f>
        <v>0.21141328272544005</v>
      </c>
      <c r="C53" s="11"/>
      <c r="D53" s="11"/>
      <c r="E53" s="11"/>
      <c r="F53" s="11"/>
      <c r="G53" s="11"/>
      <c r="H53" s="11"/>
      <c r="I53" s="11"/>
      <c r="J53" s="11"/>
      <c r="K53" s="11"/>
      <c r="L53" s="11"/>
      <c r="M53" s="37">
        <v>0.47019999999999962</v>
      </c>
      <c r="N53" s="38">
        <f t="shared" si="4"/>
        <v>1.0841860509912213</v>
      </c>
      <c r="O53" s="39">
        <f t="shared" si="5"/>
        <v>-1</v>
      </c>
      <c r="P53" s="11"/>
      <c r="Q53" s="9"/>
      <c r="R53" s="9"/>
      <c r="S53" s="11"/>
      <c r="T53" s="9"/>
      <c r="U53" s="9"/>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9"/>
    </row>
    <row r="54" spans="1:54" x14ac:dyDescent="0.3">
      <c r="A54" s="11"/>
      <c r="B54" s="11"/>
      <c r="C54" s="11"/>
      <c r="D54" s="11"/>
      <c r="E54" s="11"/>
      <c r="F54" s="11"/>
      <c r="G54" s="11"/>
      <c r="H54" s="11"/>
      <c r="I54" s="11"/>
      <c r="J54" s="11"/>
      <c r="K54" s="11"/>
      <c r="L54" s="11"/>
      <c r="M54" s="37">
        <v>0.4819999999999996</v>
      </c>
      <c r="N54" s="38">
        <f t="shared" si="4"/>
        <v>1.0841860509912213</v>
      </c>
      <c r="O54" s="39">
        <f t="shared" si="5"/>
        <v>-1</v>
      </c>
      <c r="P54" s="11"/>
      <c r="Q54" s="9"/>
      <c r="R54" s="9"/>
      <c r="S54" s="11"/>
      <c r="T54" s="9"/>
      <c r="U54" s="9"/>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9"/>
    </row>
    <row r="55" spans="1:54" x14ac:dyDescent="0.3">
      <c r="A55" s="11"/>
      <c r="B55" s="60" t="s">
        <v>761</v>
      </c>
      <c r="C55" s="11" t="s">
        <v>762</v>
      </c>
      <c r="D55" s="11"/>
      <c r="E55" s="11"/>
      <c r="F55" s="11"/>
      <c r="G55" s="11"/>
      <c r="H55" s="11"/>
      <c r="I55" s="11"/>
      <c r="J55" s="11"/>
      <c r="K55" s="11"/>
      <c r="L55" s="11"/>
      <c r="M55" s="37">
        <v>0.49379999999999957</v>
      </c>
      <c r="N55" s="38">
        <f t="shared" si="4"/>
        <v>1.0841860509912213</v>
      </c>
      <c r="O55" s="39">
        <f t="shared" si="5"/>
        <v>-1</v>
      </c>
      <c r="P55" s="11"/>
      <c r="Q55" s="9"/>
      <c r="R55" s="9"/>
      <c r="S55" s="11"/>
      <c r="T55" s="9"/>
      <c r="U55" s="9"/>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9"/>
    </row>
    <row r="56" spans="1:54" x14ac:dyDescent="0.3">
      <c r="A56" s="31" t="s">
        <v>46</v>
      </c>
      <c r="B56" s="62">
        <f>(0.7919+0.001691*$B$30-0.29619*$B$34-0.000001491*$B$31^2+0.0000821*$C$31^2+0.02427/$B$30+0.01113/$B$31+
0.01472*LN($B$31)-0.0000733*$C$31*$B$30-0.000619*$B$34*$B$30-0.001183*$B$34*$C$31-0.0001664*$B$38*$B$31)</f>
        <v>0.44804795267399095</v>
      </c>
      <c r="C56" s="62">
        <f>(81.799+(0.099*$B$30)-(31.42*$B$34)+(0.018*$B$39)+(0.451*$B$40)-(0.0005*$B$32*$B$30))/100</f>
        <v>0.42399756800000005</v>
      </c>
      <c r="D56" s="59" t="s">
        <v>47</v>
      </c>
      <c r="E56" s="11"/>
      <c r="F56" s="11"/>
      <c r="G56" s="11"/>
      <c r="H56" s="11"/>
      <c r="I56" s="11"/>
      <c r="J56" s="11"/>
      <c r="K56" s="11"/>
      <c r="L56" s="11"/>
      <c r="M56" s="37">
        <v>0.50559999999999961</v>
      </c>
      <c r="N56" s="38">
        <f t="shared" si="4"/>
        <v>1.0841860509912213</v>
      </c>
      <c r="O56" s="39">
        <f t="shared" si="5"/>
        <v>-1</v>
      </c>
      <c r="P56" s="11"/>
      <c r="Q56" s="9"/>
      <c r="R56" s="9"/>
      <c r="S56" s="11"/>
      <c r="T56" s="9"/>
      <c r="U56" s="9"/>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9"/>
    </row>
    <row r="57" spans="1:54" x14ac:dyDescent="0.3">
      <c r="A57" s="31" t="s">
        <v>48</v>
      </c>
      <c r="B57" s="58">
        <f>EXP(7.755+0.0352*$B$31+0.93*$B$38-0.967*$B$34^2-0.000484*$B$30^2-0.000322*$B$31^2+0.001/$B$31-0.0748/$C$31-0.643*LN($B$31)-0.01398*$B$34*$B$30-0.1673*$B$34*$C$31+0.02986*$B$38*$B$30-0.03305*$B$38*$B$31)</f>
        <v>18.326252337405311</v>
      </c>
      <c r="C57" s="58">
        <f>EXP(7.755+0.0352*$B$31+0.93*$B$38-0.967*$B$34^2-0.000484*$B$30^2-0.000322*$B$31^2+0.001/$B$31-0.0748/$C$31-0.643*LN($B$31)-0.01398*$B$34*$B$30-0.1673*$B$34*$C$31+0.02986*$B$38*$B$30-0.03305*$B$38*$B$31)</f>
        <v>18.326252337405311</v>
      </c>
      <c r="D57" s="59" t="s">
        <v>44</v>
      </c>
      <c r="E57" s="11"/>
      <c r="F57" s="11"/>
      <c r="G57" s="11"/>
      <c r="H57" s="11"/>
      <c r="I57" s="11"/>
      <c r="J57" s="11"/>
      <c r="K57" s="11"/>
      <c r="L57" s="11"/>
      <c r="M57" s="37">
        <v>0.51739999999999964</v>
      </c>
      <c r="N57" s="38">
        <f t="shared" si="4"/>
        <v>1.0841860509912213</v>
      </c>
      <c r="O57" s="39">
        <f t="shared" si="5"/>
        <v>-1</v>
      </c>
      <c r="P57" s="11"/>
      <c r="Q57" s="9"/>
      <c r="R57" s="9"/>
      <c r="S57" s="11"/>
      <c r="T57" s="9"/>
      <c r="U57" s="9"/>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9"/>
    </row>
    <row r="58" spans="1:54" x14ac:dyDescent="0.3">
      <c r="A58" s="31" t="s">
        <v>49</v>
      </c>
      <c r="B58" s="62">
        <f>EXP(-14.96+0.03135*$B$30+0.0351*$B$31+0.646*$C$31+15.29*$B$34-0.192*$B$38-4.671*$B$34^2-0.000781*$B$30^2-0.00687*$C$31^2+0.0449/$C$31+0.0663*LN($B$31)+0.1482*LN($C$31)-0.04546*$B$34*$B$31-0.4852*$B$34*$C$31+0.00673*$B$38*$B$30)</f>
        <v>2.0365967205916217E-2</v>
      </c>
      <c r="C58" s="62">
        <f>EXP((-2.294-(3.526*$B$31)+(2.44*$B$33)-(0.076*$B$39)-(11.331*$B$40)+(0.019*($B$31^2)))/100)*10</f>
        <v>1.3701953651794363</v>
      </c>
      <c r="D58" s="59" t="s">
        <v>50</v>
      </c>
      <c r="E58" s="11"/>
      <c r="F58" s="11"/>
      <c r="G58" s="11"/>
      <c r="H58" s="11"/>
      <c r="I58" s="11"/>
      <c r="J58" s="11"/>
      <c r="K58" s="11"/>
      <c r="L58" s="11"/>
      <c r="M58" s="37">
        <v>0.52919999999999967</v>
      </c>
      <c r="N58" s="38">
        <f t="shared" si="4"/>
        <v>1.0841860509912213</v>
      </c>
      <c r="O58" s="39">
        <f t="shared" si="5"/>
        <v>-1</v>
      </c>
      <c r="P58" s="11"/>
      <c r="Q58" s="9"/>
      <c r="R58" s="9"/>
      <c r="S58" s="11"/>
      <c r="T58" s="9"/>
      <c r="U58" s="9"/>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9"/>
    </row>
    <row r="59" spans="1:54" x14ac:dyDescent="0.3">
      <c r="A59" s="31" t="s">
        <v>51</v>
      </c>
      <c r="B59" s="58">
        <f>((10*(EXP(0.0202+0.0006193*$B$30^2-0.001136*$C$31^2-0.2316*LN($C$31)-0.03544*$B$34*$B$30+0.00283*$B$34*$B$31+0.0488*$B$34*$C$31)))-10)/(1+(EXP(0.0202+0.0006193*$B$30^2-0.001136*$C$31^2-0.2316*LN($C$31)-0.03544*$B$34*$B$30+0.00283*$B$34*$B$31+0.0488*$B$34*$C$31)))</f>
        <v>-2.8002762155180774</v>
      </c>
      <c r="C59" s="58">
        <f>((10*(EXP(0.0202+0.0006193*$B$30^2-0.001136*$C$31^2-0.2316*LN($C$31)-0.03544*$B$34*$B$30+0.00283*$B$34*$B$31+0.0488*$B$34*$C$31)))-10)/(1+(EXP(0.0202+0.0006193*$B$30^2-0.001136*$C$31^2-0.2316*LN($C$31)-0.03544*$B$34*$B$30+0.00283*$B$34*$B$31+0.0488*$B$34*$C$31)))</f>
        <v>-2.8002762155180774</v>
      </c>
      <c r="D59" s="59"/>
      <c r="E59" s="11"/>
      <c r="F59" s="11"/>
      <c r="G59" s="11"/>
      <c r="H59" s="11"/>
      <c r="I59" s="11"/>
      <c r="J59" s="11"/>
      <c r="K59" s="11"/>
      <c r="L59" s="11"/>
      <c r="M59" s="37">
        <v>0.5409999999999997</v>
      </c>
      <c r="N59" s="38">
        <f t="shared" si="4"/>
        <v>1.0841860509912213</v>
      </c>
      <c r="O59" s="39">
        <f t="shared" si="5"/>
        <v>-1</v>
      </c>
      <c r="P59" s="11"/>
      <c r="Q59" s="9"/>
      <c r="R59" s="9"/>
      <c r="S59" s="11"/>
      <c r="T59" s="9"/>
      <c r="U59" s="9"/>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9"/>
    </row>
    <row r="60" spans="1:54" x14ac:dyDescent="0.3">
      <c r="A60" s="31" t="s">
        <v>52</v>
      </c>
      <c r="B60" s="62">
        <f>(EXP(-25.23-0.02195*$B$30+0.0074*$B$31-0.194*$C$31+45.5*$B$34-7.24*($B$34^2)+0.0003658*$B$30^2+0.002885*$C$31^2-12.81/$B$34-0.1524/$B$31-0.01958/$C$31-0.2876*LN($B$31)-0.0709*LN($C$31)-44.6*LN($B$34)-0.02264*$B$34*$B$30+0.0896*$B$34*$C$31+0.00718*$B$38*$B$30))+1</f>
        <v>1.1586929368380379</v>
      </c>
      <c r="C60" s="62">
        <f>(EXP((62.986-(0.833*$B$30)-(0.592*$B$33)+(0.593*$B$40)+(0.007*($B$30^2))-(0.014*$B$31*$B$32))/100))</f>
        <v>1.4545414989996901</v>
      </c>
      <c r="D60" s="59"/>
      <c r="E60" s="11"/>
      <c r="F60" s="11"/>
      <c r="G60" s="11"/>
      <c r="H60" s="11"/>
      <c r="I60" s="11"/>
      <c r="J60" s="11"/>
      <c r="K60" s="11"/>
      <c r="L60" s="11"/>
      <c r="M60" s="37">
        <v>0.55279999999999974</v>
      </c>
      <c r="N60" s="38">
        <f t="shared" si="4"/>
        <v>1.0841860509912213</v>
      </c>
      <c r="O60" s="39">
        <f t="shared" si="5"/>
        <v>-1</v>
      </c>
      <c r="P60" s="11"/>
      <c r="Q60" s="9"/>
      <c r="R60" s="9"/>
      <c r="S60" s="11"/>
      <c r="T60" s="9"/>
      <c r="U60" s="9"/>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9"/>
    </row>
    <row r="61" spans="1:54" x14ac:dyDescent="0.3">
      <c r="A61" s="60" t="s">
        <v>747</v>
      </c>
      <c r="B61" s="62">
        <v>0</v>
      </c>
      <c r="C61" s="62">
        <f>(22.733-(0.164*$B$32)+(0.235*$B$39)-(0.831*$B$40)+(0.0018*($B$30^2))+(0.0026*$B$32*$B$30))/100</f>
        <v>0.20911740559999997</v>
      </c>
      <c r="D61" s="59" t="s">
        <v>47</v>
      </c>
      <c r="E61" s="11"/>
      <c r="F61" s="11"/>
      <c r="G61" s="11"/>
      <c r="H61" s="11"/>
      <c r="I61" s="11"/>
      <c r="J61" s="11"/>
      <c r="K61" s="11"/>
      <c r="L61" s="11"/>
      <c r="M61" s="37">
        <v>0.56459999999999977</v>
      </c>
      <c r="N61" s="38">
        <f t="shared" si="4"/>
        <v>1.0841860509912213</v>
      </c>
      <c r="O61" s="39">
        <f t="shared" si="5"/>
        <v>-1</v>
      </c>
      <c r="P61" s="11"/>
      <c r="Q61" s="9"/>
      <c r="R61" s="9"/>
      <c r="S61" s="11"/>
      <c r="T61" s="9"/>
      <c r="U61" s="9"/>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9"/>
    </row>
    <row r="62" spans="1:54" x14ac:dyDescent="0.3">
      <c r="A62" s="11" t="s">
        <v>177</v>
      </c>
      <c r="B62" s="11"/>
      <c r="C62" s="11"/>
      <c r="D62" s="11"/>
      <c r="E62" s="11"/>
      <c r="F62" s="11"/>
      <c r="G62" s="11"/>
      <c r="H62" s="11"/>
      <c r="I62" s="11"/>
      <c r="J62" s="11"/>
      <c r="K62" s="11"/>
      <c r="L62" s="11"/>
      <c r="M62" s="37">
        <v>0.5763999999999998</v>
      </c>
      <c r="N62" s="38">
        <f t="shared" si="4"/>
        <v>1.0841860509912213</v>
      </c>
      <c r="O62" s="39">
        <f t="shared" si="5"/>
        <v>-1</v>
      </c>
      <c r="P62" s="11"/>
      <c r="Q62" s="9"/>
      <c r="R62" s="9"/>
      <c r="S62" s="11"/>
      <c r="T62" s="9"/>
      <c r="U62" s="9"/>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9"/>
    </row>
    <row r="63" spans="1:54" x14ac:dyDescent="0.3">
      <c r="A63" s="11"/>
      <c r="B63" s="11"/>
      <c r="C63" s="11"/>
      <c r="D63" s="11"/>
      <c r="E63" s="11"/>
      <c r="F63" s="11"/>
      <c r="G63" s="11"/>
      <c r="H63" s="11"/>
      <c r="I63" s="11"/>
      <c r="J63" s="11"/>
      <c r="K63" s="11"/>
      <c r="L63" s="11"/>
      <c r="M63" s="37">
        <v>0.58819999999999983</v>
      </c>
      <c r="N63" s="38">
        <f t="shared" si="4"/>
        <v>1.0841860509912213</v>
      </c>
      <c r="O63" s="39">
        <f t="shared" si="5"/>
        <v>-1</v>
      </c>
      <c r="P63" s="11"/>
      <c r="Q63" s="9"/>
      <c r="R63" s="9"/>
      <c r="S63" s="11"/>
      <c r="T63" s="9"/>
      <c r="U63" s="9"/>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9"/>
    </row>
    <row r="64" spans="1:54" x14ac:dyDescent="0.3">
      <c r="A64" s="11"/>
      <c r="B64" s="11"/>
      <c r="C64" s="11"/>
      <c r="D64" s="11"/>
      <c r="E64" s="11"/>
      <c r="F64" s="11"/>
      <c r="G64" s="11"/>
      <c r="H64" s="11"/>
      <c r="I64" s="11"/>
      <c r="J64" s="11"/>
      <c r="K64" s="11"/>
      <c r="L64" s="11"/>
      <c r="M64" s="37">
        <v>0.6</v>
      </c>
      <c r="N64" s="38">
        <f t="shared" si="4"/>
        <v>1.0841860509912213</v>
      </c>
      <c r="O64" s="39">
        <f t="shared" si="5"/>
        <v>-1</v>
      </c>
      <c r="P64" s="11"/>
      <c r="Q64" s="9"/>
      <c r="R64" s="9"/>
      <c r="S64" s="11"/>
      <c r="T64" s="9"/>
      <c r="U64" s="9"/>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9"/>
    </row>
    <row r="65" spans="1:54" x14ac:dyDescent="0.3">
      <c r="A65" s="11"/>
      <c r="B65" s="11"/>
      <c r="C65" s="11"/>
      <c r="D65" s="11"/>
      <c r="E65" s="11"/>
      <c r="F65" s="11"/>
      <c r="G65" s="11"/>
      <c r="H65" s="11"/>
      <c r="I65" s="11"/>
      <c r="J65" s="11"/>
      <c r="K65" s="11"/>
      <c r="L65" s="11"/>
      <c r="M65" s="11"/>
      <c r="N65" s="11"/>
      <c r="O65" s="11"/>
      <c r="P65" s="11"/>
      <c r="Q65" s="11"/>
      <c r="R65" s="11"/>
      <c r="S65" s="11"/>
      <c r="T65" s="11"/>
      <c r="U65" s="9"/>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9"/>
    </row>
    <row r="66" spans="1:54" x14ac:dyDescent="0.3">
      <c r="A66" s="11"/>
      <c r="B66" s="11"/>
      <c r="C66" s="11"/>
      <c r="D66" s="11"/>
      <c r="E66" s="11"/>
      <c r="F66" s="11"/>
      <c r="G66" s="11"/>
      <c r="H66" s="11"/>
      <c r="I66" s="11"/>
      <c r="J66" s="11"/>
      <c r="K66" s="11"/>
      <c r="L66" s="11"/>
      <c r="M66" s="11"/>
      <c r="N66" s="11"/>
      <c r="O66" s="11"/>
      <c r="P66" s="11"/>
      <c r="Q66" s="11"/>
      <c r="R66" s="11"/>
      <c r="S66" s="11"/>
      <c r="T66" s="11"/>
      <c r="U66" s="9"/>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9"/>
    </row>
    <row r="67" spans="1:54"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9"/>
    </row>
    <row r="68" spans="1:54"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9"/>
    </row>
    <row r="69" spans="1:54"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9"/>
    </row>
    <row r="70" spans="1:54"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9"/>
    </row>
    <row r="71" spans="1:54"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9"/>
    </row>
    <row r="72" spans="1:54" x14ac:dyDescent="0.3">
      <c r="A72" s="11"/>
      <c r="B72" s="63" t="s">
        <v>54</v>
      </c>
      <c r="C72" s="64">
        <f>B46</f>
        <v>0.42399756800000005</v>
      </c>
      <c r="D72" s="65"/>
      <c r="E72" s="65"/>
      <c r="F72" s="65"/>
      <c r="G72" s="65"/>
      <c r="H72" s="65"/>
      <c r="I72" s="66"/>
      <c r="J72" s="66"/>
      <c r="K72" s="66"/>
      <c r="L72" s="11"/>
      <c r="M72" s="66"/>
      <c r="N72" s="66"/>
      <c r="O72" s="66"/>
      <c r="P72" s="66"/>
      <c r="Q72" s="66"/>
      <c r="R72" s="66"/>
      <c r="S72" s="66"/>
      <c r="T72" s="66"/>
      <c r="U72" s="66"/>
      <c r="V72" s="66"/>
      <c r="W72" s="66"/>
      <c r="X72" s="66"/>
      <c r="Y72" s="66"/>
      <c r="Z72" s="66"/>
      <c r="AA72" s="66"/>
      <c r="AB72" s="66"/>
      <c r="AC72" s="66"/>
      <c r="AD72" s="66"/>
      <c r="AE72" s="66"/>
      <c r="AF72" s="66"/>
      <c r="AG72" s="66"/>
      <c r="AH72" s="65" t="s">
        <v>55</v>
      </c>
      <c r="AI72" s="65"/>
      <c r="AJ72" s="65"/>
      <c r="AK72" s="65"/>
      <c r="AL72" s="65"/>
      <c r="AM72" s="65"/>
      <c r="AN72" s="65" t="s">
        <v>55</v>
      </c>
      <c r="AO72" s="66"/>
      <c r="AP72" s="66"/>
      <c r="AQ72" s="66"/>
      <c r="AR72" s="66"/>
      <c r="AS72" s="66"/>
      <c r="AT72" s="66"/>
      <c r="AU72" s="66"/>
      <c r="AV72" s="67"/>
      <c r="AW72" s="11"/>
      <c r="AX72" s="11"/>
      <c r="AY72" s="11"/>
      <c r="AZ72" s="11"/>
      <c r="BA72" s="11"/>
      <c r="BB72" s="11"/>
    </row>
    <row r="73" spans="1:54" x14ac:dyDescent="0.3">
      <c r="A73" s="11"/>
      <c r="B73" s="68" t="s">
        <v>56</v>
      </c>
      <c r="C73" s="33">
        <f>IF(B42=1,B47,B43)</f>
        <v>18.326252337405311</v>
      </c>
      <c r="D73" s="30"/>
      <c r="E73" s="30"/>
      <c r="F73" s="30"/>
      <c r="G73" s="30"/>
      <c r="H73" s="30"/>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30" t="s">
        <v>57</v>
      </c>
      <c r="AI73" s="30"/>
      <c r="AJ73" s="30"/>
      <c r="AK73" s="30"/>
      <c r="AL73" s="30"/>
      <c r="AM73" s="30"/>
      <c r="AN73" s="30" t="s">
        <v>57</v>
      </c>
      <c r="AO73" s="11"/>
      <c r="AP73" s="11"/>
      <c r="AQ73" s="11"/>
      <c r="AR73" s="11"/>
      <c r="AS73" s="11"/>
      <c r="AT73" s="11"/>
      <c r="AU73" s="11"/>
      <c r="AV73" s="69"/>
      <c r="AW73" s="11"/>
      <c r="AX73" s="11"/>
      <c r="AY73" s="11"/>
      <c r="AZ73" s="11"/>
      <c r="BA73" s="11"/>
      <c r="BB73" s="11"/>
    </row>
    <row r="74" spans="1:54" x14ac:dyDescent="0.3">
      <c r="A74" s="11"/>
      <c r="B74" s="68" t="s">
        <v>49</v>
      </c>
      <c r="C74" s="33">
        <f>B48</f>
        <v>1.3701953651794363</v>
      </c>
      <c r="D74" s="30"/>
      <c r="E74" s="30"/>
      <c r="F74" s="30"/>
      <c r="G74" s="30"/>
      <c r="H74" s="30"/>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30" t="s">
        <v>58</v>
      </c>
      <c r="AI74" s="30"/>
      <c r="AJ74" s="30"/>
      <c r="AK74" s="30"/>
      <c r="AL74" s="30"/>
      <c r="AM74" s="30"/>
      <c r="AN74" s="30" t="s">
        <v>59</v>
      </c>
      <c r="AO74" s="11"/>
      <c r="AP74" s="11"/>
      <c r="AQ74" s="11"/>
      <c r="AR74" s="11"/>
      <c r="AS74" s="11"/>
      <c r="AT74" s="11"/>
      <c r="AU74" s="11"/>
      <c r="AV74" s="69"/>
      <c r="AW74" s="11"/>
      <c r="AX74" s="11"/>
      <c r="AY74" s="11"/>
      <c r="AZ74" s="11"/>
      <c r="BA74" s="11"/>
      <c r="BB74" s="11"/>
    </row>
    <row r="75" spans="1:54" x14ac:dyDescent="0.3">
      <c r="A75" s="11"/>
      <c r="B75" s="68" t="s">
        <v>51</v>
      </c>
      <c r="C75" s="33">
        <f>B49</f>
        <v>-2.8002762155180774</v>
      </c>
      <c r="D75" s="30"/>
      <c r="E75" s="30"/>
      <c r="F75" s="30"/>
      <c r="G75" s="30"/>
      <c r="H75" s="30"/>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7">
        <f>IF(AH80=AJ80,AH80,AH80-AG80*(AJ80-AH80)/(AI80-AG80))</f>
        <v>0.23207012887526204</v>
      </c>
      <c r="AI75" s="11"/>
      <c r="AJ75" s="11"/>
      <c r="AK75" s="11"/>
      <c r="AL75" s="11"/>
      <c r="AM75" s="11"/>
      <c r="AN75" s="17">
        <f>IF(AN80=AP80,AN80,AN80-AM80*(AP80-AN80)/(AO80-AM80))</f>
        <v>0.31284534984275814</v>
      </c>
      <c r="AO75" s="11"/>
      <c r="AP75" s="11"/>
      <c r="AQ75" s="11"/>
      <c r="AR75" s="11"/>
      <c r="AS75" s="11"/>
      <c r="AT75" s="11"/>
      <c r="AU75" s="11"/>
      <c r="AV75" s="69"/>
      <c r="AW75" s="11"/>
      <c r="AX75" s="11"/>
      <c r="AY75" s="11"/>
      <c r="AZ75" s="11"/>
      <c r="BA75" s="11"/>
      <c r="BB75" s="11"/>
    </row>
    <row r="76" spans="1:54" x14ac:dyDescent="0.3">
      <c r="A76" s="11"/>
      <c r="B76" s="68" t="s">
        <v>52</v>
      </c>
      <c r="C76" s="33">
        <f>B50</f>
        <v>1.4545414989996901</v>
      </c>
      <c r="D76" s="30"/>
      <c r="E76" s="30"/>
      <c r="F76" s="30"/>
      <c r="G76" s="30"/>
      <c r="H76" s="30"/>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9"/>
      <c r="AL76" s="11"/>
      <c r="AM76" s="11"/>
      <c r="AN76" s="11"/>
      <c r="AO76" s="11"/>
      <c r="AP76" s="11"/>
      <c r="AQ76" s="11"/>
      <c r="AR76" s="11"/>
      <c r="AS76" s="11"/>
      <c r="AT76" s="11"/>
      <c r="AU76" s="11"/>
      <c r="AV76" s="69"/>
      <c r="AW76" s="11"/>
      <c r="AX76" s="11"/>
      <c r="AY76" s="11"/>
      <c r="AZ76" s="11"/>
      <c r="BA76" s="11"/>
      <c r="BB76" s="11"/>
    </row>
    <row r="77" spans="1:54" x14ac:dyDescent="0.3">
      <c r="A77" s="11"/>
      <c r="B77" s="68" t="str">
        <f>A61</f>
        <v>Theta resid (residual water content)</v>
      </c>
      <c r="C77" s="70">
        <f>B52</f>
        <v>0.20911740559999997</v>
      </c>
      <c r="D77" s="30"/>
      <c r="E77" s="30"/>
      <c r="F77" s="30"/>
      <c r="G77" s="30"/>
      <c r="H77" s="30"/>
      <c r="I77" s="11"/>
      <c r="J77" s="11"/>
      <c r="K77" s="11"/>
      <c r="L77" s="66"/>
      <c r="M77" s="11"/>
      <c r="N77" s="11"/>
      <c r="O77" s="11"/>
      <c r="P77" s="11"/>
      <c r="Q77" s="11"/>
      <c r="R77" s="11"/>
      <c r="S77" s="11"/>
      <c r="T77" s="11"/>
      <c r="U77" s="11"/>
      <c r="V77" s="11"/>
      <c r="W77" s="11"/>
      <c r="X77" s="11"/>
      <c r="Y77" s="11"/>
      <c r="Z77" s="11"/>
      <c r="AA77" s="11"/>
      <c r="AB77" s="11"/>
      <c r="AC77" s="11"/>
      <c r="AD77" s="11"/>
      <c r="AE77" s="11"/>
      <c r="AF77" s="11"/>
      <c r="AG77" s="11"/>
      <c r="AH77" s="30">
        <f>IF(AI80=AG80,1,AI80-AG80)</f>
        <v>1</v>
      </c>
      <c r="AI77" s="11"/>
      <c r="AJ77" s="11"/>
      <c r="AK77" s="9"/>
      <c r="AL77" s="11"/>
      <c r="AM77" s="11"/>
      <c r="AN77" s="30">
        <f>IF(AO80=AM80,1,AO80-AM80)</f>
        <v>0.18474309636042796</v>
      </c>
      <c r="AO77" s="11"/>
      <c r="AP77" s="11"/>
      <c r="AQ77" s="11"/>
      <c r="AR77" s="11"/>
      <c r="AS77" s="11"/>
      <c r="AT77" s="11"/>
      <c r="AU77" s="11"/>
      <c r="AV77" s="69"/>
      <c r="AW77" s="11"/>
      <c r="AX77" s="11"/>
      <c r="AY77" s="11"/>
      <c r="AZ77" s="11"/>
      <c r="BA77" s="11"/>
      <c r="BB77" s="11"/>
    </row>
    <row r="78" spans="1:54" x14ac:dyDescent="0.3">
      <c r="A78" s="11"/>
      <c r="B78" s="71" t="s">
        <v>60</v>
      </c>
      <c r="C78" s="23"/>
      <c r="D78" s="30"/>
      <c r="E78" s="30"/>
      <c r="F78" s="30"/>
      <c r="G78" s="30"/>
      <c r="H78" s="30"/>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69"/>
      <c r="AW78" s="11"/>
      <c r="AX78" s="11"/>
      <c r="AY78" s="11"/>
      <c r="AZ78" s="11"/>
      <c r="BA78" s="11"/>
      <c r="BB78" s="11"/>
    </row>
    <row r="79" spans="1:54" x14ac:dyDescent="0.3">
      <c r="A79" s="11"/>
      <c r="B79" s="68" t="s">
        <v>58</v>
      </c>
      <c r="C79" s="30" t="s">
        <v>61</v>
      </c>
      <c r="D79" s="30" t="s">
        <v>62</v>
      </c>
      <c r="E79" s="30" t="s">
        <v>63</v>
      </c>
      <c r="F79" s="30" t="s">
        <v>64</v>
      </c>
      <c r="G79" s="30" t="s">
        <v>65</v>
      </c>
      <c r="H79" s="30" t="s">
        <v>66</v>
      </c>
      <c r="I79" s="30"/>
      <c r="J79" s="30"/>
      <c r="K79" s="30"/>
      <c r="L79" s="11"/>
      <c r="M79" s="30"/>
      <c r="N79" s="30"/>
      <c r="O79" s="30"/>
      <c r="P79" s="30" t="s">
        <v>67</v>
      </c>
      <c r="Q79" s="33">
        <f>($P132-$P82)/50</f>
        <v>1.18E-2</v>
      </c>
      <c r="R79" s="30"/>
      <c r="S79" s="30"/>
      <c r="T79" s="30"/>
      <c r="U79" s="30" t="s">
        <v>68</v>
      </c>
      <c r="V79" s="30" t="s">
        <v>69</v>
      </c>
      <c r="W79" s="30" t="s">
        <v>70</v>
      </c>
      <c r="X79" s="30" t="s">
        <v>71</v>
      </c>
      <c r="Y79" s="30" t="s">
        <v>72</v>
      </c>
      <c r="Z79" s="30" t="s">
        <v>73</v>
      </c>
      <c r="AA79" s="30" t="s">
        <v>74</v>
      </c>
      <c r="AB79" s="30" t="s">
        <v>75</v>
      </c>
      <c r="AC79" s="30" t="s">
        <v>76</v>
      </c>
      <c r="AD79" s="30" t="s">
        <v>77</v>
      </c>
      <c r="AE79" s="30"/>
      <c r="AF79" s="30"/>
      <c r="AG79" s="30" t="s">
        <v>78</v>
      </c>
      <c r="AH79" s="30" t="s">
        <v>79</v>
      </c>
      <c r="AI79" s="30" t="s">
        <v>80</v>
      </c>
      <c r="AJ79" s="30" t="s">
        <v>81</v>
      </c>
      <c r="AK79" s="30"/>
      <c r="AL79" s="30"/>
      <c r="AM79" s="30" t="s">
        <v>78</v>
      </c>
      <c r="AN79" s="30" t="s">
        <v>79</v>
      </c>
      <c r="AO79" s="30" t="s">
        <v>80</v>
      </c>
      <c r="AP79" s="30" t="s">
        <v>81</v>
      </c>
      <c r="AQ79" s="30"/>
      <c r="AR79" s="30"/>
      <c r="AS79" s="30"/>
      <c r="AT79" s="30"/>
      <c r="AU79" s="30" t="s">
        <v>82</v>
      </c>
      <c r="AV79" s="72" t="s">
        <v>83</v>
      </c>
      <c r="AW79" s="11"/>
      <c r="AX79" s="11"/>
      <c r="AY79" s="11"/>
      <c r="AZ79" s="11"/>
      <c r="BA79" s="11"/>
      <c r="BB79" s="11"/>
    </row>
    <row r="80" spans="1:54" x14ac:dyDescent="0.3">
      <c r="A80" s="11"/>
      <c r="B80" s="73"/>
      <c r="C80" s="74">
        <v>0</v>
      </c>
      <c r="D80" s="75">
        <f t="shared" ref="D80:D111" si="6">($C$77+(($C$72-$C$77)/(1+(ABS($C$74*C80))^$C$76)^(1-1/$C$76)))</f>
        <v>0.42399756800000005</v>
      </c>
      <c r="E80" s="75">
        <f>$C$73*((1+(ABS($C$74*C80))^$C$76)^(1-1/$C$76)-(ABS($C$74*C80))^($C$76-1))^2/(1+(ABS($C$74*C80))^$C$76)^((1-1/$C$76)*($C$75+2))</f>
        <v>18.326252337405311</v>
      </c>
      <c r="F80" s="75">
        <f t="shared" ref="F80:F111" si="7">+H80+F81</f>
        <v>10.670954802690041</v>
      </c>
      <c r="G80" s="75">
        <f t="shared" ref="G80:G111" si="8">0.5*(E80+E81)</f>
        <v>9.5867687516988198</v>
      </c>
      <c r="H80" s="75">
        <f t="shared" ref="H80:H111" si="9">G80*(C80-C81)</f>
        <v>9.5867687516988198</v>
      </c>
      <c r="I80" s="11"/>
      <c r="J80" s="76" t="s">
        <v>58</v>
      </c>
      <c r="K80" s="76" t="s">
        <v>64</v>
      </c>
      <c r="L80" s="11"/>
      <c r="M80" s="76" t="s">
        <v>61</v>
      </c>
      <c r="N80" s="76" t="s">
        <v>62</v>
      </c>
      <c r="O80" s="77"/>
      <c r="P80" s="76" t="s">
        <v>62</v>
      </c>
      <c r="Q80" s="76" t="s">
        <v>61</v>
      </c>
      <c r="R80" s="76" t="s">
        <v>64</v>
      </c>
      <c r="S80" s="11"/>
      <c r="T80" s="11"/>
      <c r="U80" s="30"/>
      <c r="V80" s="30"/>
      <c r="W80" s="30"/>
      <c r="X80" s="30"/>
      <c r="Y80" s="30"/>
      <c r="Z80" s="30"/>
      <c r="AA80" s="30"/>
      <c r="AB80" s="30"/>
      <c r="AC80" s="30"/>
      <c r="AD80" s="30"/>
      <c r="AE80" s="11"/>
      <c r="AF80" s="30" t="s">
        <v>84</v>
      </c>
      <c r="AG80" s="11">
        <f>MAX(AG81:AG142)</f>
        <v>0</v>
      </c>
      <c r="AH80" s="11">
        <f>MAX(AH81:AH142)</f>
        <v>0.23207012887526204</v>
      </c>
      <c r="AI80" s="11">
        <f>MIN(AI81:AI142)</f>
        <v>0</v>
      </c>
      <c r="AJ80" s="11">
        <f>MAX(AJ81:AJ142)</f>
        <v>0.23207012887526204</v>
      </c>
      <c r="AK80" s="30"/>
      <c r="AL80" s="30" t="s">
        <v>85</v>
      </c>
      <c r="AM80" s="11">
        <f>MAX(AM81:AM142)</f>
        <v>-0.13081014250816003</v>
      </c>
      <c r="AN80" s="11">
        <f>MAX(AN81:AN142)</f>
        <v>0.3060016745557943</v>
      </c>
      <c r="AO80" s="11">
        <f>MIN(AO81:AO142)</f>
        <v>5.3932953852267929E-2</v>
      </c>
      <c r="AP80" s="11">
        <f>MAX(AP81:AP142)</f>
        <v>0.3156669936110057</v>
      </c>
      <c r="AQ80" s="11"/>
      <c r="AR80" s="30" t="s">
        <v>86</v>
      </c>
      <c r="AS80" s="30"/>
      <c r="AT80" s="30"/>
      <c r="AU80" s="30" t="s">
        <v>87</v>
      </c>
      <c r="AV80" s="72" t="s">
        <v>88</v>
      </c>
      <c r="AW80" s="11"/>
      <c r="AX80" s="11"/>
      <c r="AY80" s="11"/>
      <c r="AZ80" s="11"/>
      <c r="BA80" s="11"/>
      <c r="BB80" s="9"/>
    </row>
    <row r="81" spans="1:54" x14ac:dyDescent="0.3">
      <c r="A81" s="11"/>
      <c r="B81" s="73">
        <v>0</v>
      </c>
      <c r="C81" s="78">
        <f t="shared" ref="C81:C112" si="10">-(10^(B81))</f>
        <v>-1</v>
      </c>
      <c r="D81" s="75">
        <f t="shared" si="6"/>
        <v>0.36889238070097785</v>
      </c>
      <c r="E81" s="75">
        <f>$C$73*((1+(ABS($C$74*C81))^$C$76)^(1-1/$C$76)-(ABS($C$74*C81))^($C$76-1))^2/(1+(ABS($C$74*C81))^$C$76)^((1-1/$C$76)*($C$75+2))</f>
        <v>0.84728516599232684</v>
      </c>
      <c r="F81" s="75">
        <f t="shared" si="7"/>
        <v>1.0841860509912213</v>
      </c>
      <c r="G81" s="75">
        <f t="shared" si="8"/>
        <v>0.70478972106259574</v>
      </c>
      <c r="H81" s="75">
        <f t="shared" si="9"/>
        <v>0.18248796875442891</v>
      </c>
      <c r="I81" s="11"/>
      <c r="J81" s="76"/>
      <c r="K81" s="76"/>
      <c r="L81" s="11"/>
      <c r="M81" s="76"/>
      <c r="N81" s="76"/>
      <c r="O81" s="77"/>
      <c r="P81" s="77"/>
      <c r="Q81" s="77"/>
      <c r="R81" s="77"/>
      <c r="S81" s="11"/>
      <c r="T81" s="11"/>
      <c r="U81" s="11">
        <f t="shared" ref="U81:U112" si="11">INDEX($Y$81:$Y$141,AC81)</f>
        <v>0.20946636428323717</v>
      </c>
      <c r="V81" s="11">
        <f t="shared" ref="V81:V112" si="12">INDEX($AA$81:$AA$141,AD81)</f>
        <v>0.20946636428323717</v>
      </c>
      <c r="W81" s="11">
        <f t="shared" ref="W81:W112" si="13">INDEX($Z$81:$Z$141,AC81)</f>
        <v>-1.7575626783462279E-6</v>
      </c>
      <c r="X81" s="11">
        <f t="shared" ref="X81:X112" si="14">INDEX($AB$81:$AB$141,AD81)</f>
        <v>-1.7575626783462279E-6</v>
      </c>
      <c r="Y81" s="33">
        <f t="shared" ref="Y81:Y112" si="15">+D81</f>
        <v>0.36889238070097785</v>
      </c>
      <c r="Z81" s="33">
        <f t="shared" ref="Z81:Z112" si="16">+F81</f>
        <v>1.0841860509912213</v>
      </c>
      <c r="AA81" s="33">
        <f>+D141</f>
        <v>0.20946636428323717</v>
      </c>
      <c r="AB81" s="33">
        <f>+F141</f>
        <v>-1.7575626783462279E-6</v>
      </c>
      <c r="AC81" s="33">
        <f t="shared" ref="AC81:AC112" si="17">IF(P82&lt;$Y$141,ROW($Y$141)-80,IF(P82&gt;$Y$81,ROW($Y$81)-80,MATCH(P82,$Y$81:$Y$141,-1)))</f>
        <v>61</v>
      </c>
      <c r="AD81" s="33">
        <f t="shared" ref="AD81:AD112" si="18">IF(P82&lt;$AA$81,ROW($AA$81)-80,IF(P82&gt;$AA$141,ROW($AA$141)-80,MATCH(P82,$AA$81:$AA$141,1)))</f>
        <v>1</v>
      </c>
      <c r="AE81" s="11"/>
      <c r="AF81" s="11">
        <f t="shared" ref="AF81:AF112" si="19">AS82-AU$81</f>
        <v>-2</v>
      </c>
      <c r="AG81" s="11">
        <f t="shared" ref="AG81:AG112" si="20">IF(AF81&lt;=0,AF81,-10)</f>
        <v>-2</v>
      </c>
      <c r="AH81" s="11">
        <f t="shared" ref="AH81:AH112" si="21">IF(AG81=AG$80,AR82,0)</f>
        <v>0</v>
      </c>
      <c r="AI81" s="11">
        <f t="shared" ref="AI81:AI112" si="22">IF(AF81&gt;=0,AF81,10)</f>
        <v>10</v>
      </c>
      <c r="AJ81" s="11">
        <f t="shared" ref="AJ81:AJ112" si="23">IF(AI81=AI$80,AR82,0)</f>
        <v>0</v>
      </c>
      <c r="AK81" s="11"/>
      <c r="AL81" s="11">
        <f t="shared" ref="AL81:AL112" si="24">AT82-AV82</f>
        <v>2.2630736621475918</v>
      </c>
      <c r="AM81" s="11">
        <f t="shared" ref="AM81:AM112" si="25">IF(AL81&lt;=0,AL81,-10)</f>
        <v>-10</v>
      </c>
      <c r="AN81" s="11">
        <f t="shared" ref="AN81:AN112" si="26">IF(AM81=AM$80,AR82,0)</f>
        <v>0</v>
      </c>
      <c r="AO81" s="11">
        <f t="shared" ref="AO81:AO112" si="27">IF(AL81&gt;=0,AL81,10)</f>
        <v>2.2630736621475918</v>
      </c>
      <c r="AP81" s="11">
        <f t="shared" ref="AP81:AP112" si="28">IF(AO81=AO$80,AR82,0)</f>
        <v>0</v>
      </c>
      <c r="AQ81" s="11"/>
      <c r="AR81" s="30" t="s">
        <v>62</v>
      </c>
      <c r="AS81" s="30" t="s">
        <v>58</v>
      </c>
      <c r="AT81" s="30" t="s">
        <v>89</v>
      </c>
      <c r="AU81" s="11">
        <v>2</v>
      </c>
      <c r="AV81" s="69">
        <f>B36</f>
        <v>0.1</v>
      </c>
      <c r="AW81" s="11"/>
      <c r="AX81" s="11"/>
      <c r="AY81" s="11"/>
      <c r="AZ81" s="11"/>
      <c r="BA81" s="11"/>
      <c r="BB81" s="9"/>
    </row>
    <row r="82" spans="1:54" x14ac:dyDescent="0.3">
      <c r="A82" s="11"/>
      <c r="B82" s="73">
        <v>0.1</v>
      </c>
      <c r="C82" s="78">
        <f t="shared" si="10"/>
        <v>-1.2589254117941673</v>
      </c>
      <c r="D82" s="75">
        <f t="shared" si="6"/>
        <v>0.35836613477010382</v>
      </c>
      <c r="E82" s="75">
        <f t="shared" ref="E82:E113" si="29">$C$73*((1+(ABS($C$74*C82))^$C$76)^(1-1/$C$76)-(ABS($C$74*C82))^($C$76-1))^2/(1+(ABS($C$74*C82))^$D$81)^((1-1/$C$76)*($C$75+2))</f>
        <v>0.56229427613286453</v>
      </c>
      <c r="F82" s="75">
        <f t="shared" si="7"/>
        <v>0.90169808223679249</v>
      </c>
      <c r="G82" s="75">
        <f t="shared" si="8"/>
        <v>0.47336906576236903</v>
      </c>
      <c r="H82" s="75">
        <f t="shared" si="9"/>
        <v>0.1543030638029452</v>
      </c>
      <c r="I82" s="11"/>
      <c r="J82" s="79">
        <v>0</v>
      </c>
      <c r="K82" s="80">
        <f>+F81</f>
        <v>1.0841860509912213</v>
      </c>
      <c r="L82" s="11"/>
      <c r="M82" s="79">
        <v>-250</v>
      </c>
      <c r="N82" s="80">
        <f t="shared" ref="N82:N107" si="30">$C$77+(($C$72-$C$77)/(1+(ABS($C$74*M82))^$C$76)^(1-1/$C$76))</f>
        <v>0.22425412811728318</v>
      </c>
      <c r="O82" s="77"/>
      <c r="P82" s="81">
        <v>0.01</v>
      </c>
      <c r="Q82" s="82">
        <f t="shared" ref="Q82:Q113" si="31">IF(P82&lt;$D$141,$C$141,IF(P82&gt;$D$81,$C$81,-(((($C$72-$B$52)/(P82-$B$52))^($C$76/($C$76-1))-1)^(1/$C$76))/$C$74))</f>
        <v>-1000000</v>
      </c>
      <c r="R82" s="80">
        <f t="shared" ref="R82:R113" si="32">X81+P82*(W81-X81)</f>
        <v>-1.7575626783462279E-6</v>
      </c>
      <c r="S82" s="11"/>
      <c r="T82" s="11"/>
      <c r="U82" s="11">
        <f t="shared" si="11"/>
        <v>0.20946636428323717</v>
      </c>
      <c r="V82" s="11">
        <f t="shared" si="12"/>
        <v>0.20946636428323717</v>
      </c>
      <c r="W82" s="11">
        <f t="shared" si="13"/>
        <v>-1.7575626783462279E-6</v>
      </c>
      <c r="X82" s="11">
        <f t="shared" si="14"/>
        <v>-1.7575626783462279E-6</v>
      </c>
      <c r="Y82" s="33">
        <f t="shared" si="15"/>
        <v>0.35836613477010382</v>
      </c>
      <c r="Z82" s="33">
        <f t="shared" si="16"/>
        <v>0.90169808223679249</v>
      </c>
      <c r="AA82" s="33">
        <f>+D140</f>
        <v>0.20950486674658209</v>
      </c>
      <c r="AB82" s="33">
        <f>+F140</f>
        <v>-8.3515070248470843E-7</v>
      </c>
      <c r="AC82" s="33">
        <f t="shared" si="17"/>
        <v>61</v>
      </c>
      <c r="AD82" s="33">
        <f t="shared" si="18"/>
        <v>1</v>
      </c>
      <c r="AE82" s="11"/>
      <c r="AF82" s="11">
        <f t="shared" si="19"/>
        <v>-2</v>
      </c>
      <c r="AG82" s="11">
        <f t="shared" si="20"/>
        <v>-2</v>
      </c>
      <c r="AH82" s="11">
        <f t="shared" si="21"/>
        <v>0</v>
      </c>
      <c r="AI82" s="11">
        <f t="shared" si="22"/>
        <v>10</v>
      </c>
      <c r="AJ82" s="11">
        <f t="shared" si="23"/>
        <v>0</v>
      </c>
      <c r="AK82" s="11"/>
      <c r="AL82" s="11">
        <f t="shared" si="24"/>
        <v>0.92802960297944082</v>
      </c>
      <c r="AM82" s="11">
        <f t="shared" si="25"/>
        <v>-10</v>
      </c>
      <c r="AN82" s="11">
        <f t="shared" si="26"/>
        <v>0</v>
      </c>
      <c r="AO82" s="11">
        <f t="shared" si="27"/>
        <v>0.92802960297944082</v>
      </c>
      <c r="AP82" s="11">
        <f t="shared" si="28"/>
        <v>0</v>
      </c>
      <c r="AQ82" s="11"/>
      <c r="AR82" s="33">
        <f t="shared" ref="AR82:AR113" si="33">D80</f>
        <v>0.42399756800000005</v>
      </c>
      <c r="AS82" s="11">
        <f t="shared" ref="AS82:AS113" si="34">B80</f>
        <v>0</v>
      </c>
      <c r="AT82" s="11">
        <f t="shared" ref="AT82:AT113" si="35">LOG(E80)</f>
        <v>1.2630736621475918</v>
      </c>
      <c r="AU82" s="11">
        <f t="shared" ref="AU82:AU113" si="36">AU$81</f>
        <v>2</v>
      </c>
      <c r="AV82" s="69">
        <f t="shared" ref="AV82:AV113" si="37">LOG(AV$81)</f>
        <v>-1</v>
      </c>
      <c r="AW82" s="11"/>
      <c r="AX82" s="11"/>
      <c r="AY82" s="11"/>
      <c r="AZ82" s="11"/>
      <c r="BA82" s="11"/>
      <c r="BB82" s="9"/>
    </row>
    <row r="83" spans="1:54" x14ac:dyDescent="0.3">
      <c r="A83" s="11"/>
      <c r="B83" s="73">
        <v>0.2</v>
      </c>
      <c r="C83" s="78">
        <f t="shared" si="10"/>
        <v>-1.5848931924611136</v>
      </c>
      <c r="D83" s="75">
        <f t="shared" si="6"/>
        <v>0.34749195253275111</v>
      </c>
      <c r="E83" s="75">
        <f t="shared" si="29"/>
        <v>0.38444385539187353</v>
      </c>
      <c r="F83" s="75">
        <f t="shared" si="7"/>
        <v>0.74739501843384726</v>
      </c>
      <c r="G83" s="75">
        <f t="shared" si="8"/>
        <v>0.32159837705360672</v>
      </c>
      <c r="H83" s="75">
        <f t="shared" si="9"/>
        <v>0.13197404379141031</v>
      </c>
      <c r="I83" s="11"/>
      <c r="J83" s="79">
        <v>0.2</v>
      </c>
      <c r="K83" s="80">
        <f>+F83</f>
        <v>0.74739501843384726</v>
      </c>
      <c r="L83" s="11"/>
      <c r="M83" s="79">
        <v>-240</v>
      </c>
      <c r="N83" s="80">
        <f t="shared" si="30"/>
        <v>0.22453755575915066</v>
      </c>
      <c r="O83" s="77"/>
      <c r="P83" s="81">
        <f t="shared" ref="P83:P114" si="38">P82+$Q$79</f>
        <v>2.18E-2</v>
      </c>
      <c r="Q83" s="82">
        <f t="shared" si="31"/>
        <v>-1000000</v>
      </c>
      <c r="R83" s="80">
        <f t="shared" si="32"/>
        <v>-1.7575626783462279E-6</v>
      </c>
      <c r="S83" s="11"/>
      <c r="T83" s="11"/>
      <c r="U83" s="11">
        <f t="shared" si="11"/>
        <v>0.20946636428323717</v>
      </c>
      <c r="V83" s="11">
        <f t="shared" si="12"/>
        <v>0.20946636428323717</v>
      </c>
      <c r="W83" s="11">
        <f t="shared" si="13"/>
        <v>-1.7575626783462279E-6</v>
      </c>
      <c r="X83" s="11">
        <f t="shared" si="14"/>
        <v>-1.7575626783462279E-6</v>
      </c>
      <c r="Y83" s="33">
        <f t="shared" si="15"/>
        <v>0.34749195253275111</v>
      </c>
      <c r="Z83" s="33">
        <f t="shared" si="16"/>
        <v>0.74739501843384726</v>
      </c>
      <c r="AA83" s="33">
        <f>+D139</f>
        <v>0.20954761739100411</v>
      </c>
      <c r="AB83" s="33">
        <f>+F139</f>
        <v>3.018327235902452E-7</v>
      </c>
      <c r="AC83" s="33">
        <f t="shared" si="17"/>
        <v>61</v>
      </c>
      <c r="AD83" s="33">
        <f t="shared" si="18"/>
        <v>1</v>
      </c>
      <c r="AE83" s="11"/>
      <c r="AF83" s="11">
        <f t="shared" si="19"/>
        <v>-1.9</v>
      </c>
      <c r="AG83" s="11">
        <f t="shared" si="20"/>
        <v>-1.9</v>
      </c>
      <c r="AH83" s="11">
        <f t="shared" si="21"/>
        <v>0</v>
      </c>
      <c r="AI83" s="11">
        <f t="shared" si="22"/>
        <v>10</v>
      </c>
      <c r="AJ83" s="11">
        <f t="shared" si="23"/>
        <v>0</v>
      </c>
      <c r="AK83" s="11"/>
      <c r="AL83" s="11">
        <f t="shared" si="24"/>
        <v>0.74996366263697833</v>
      </c>
      <c r="AM83" s="11">
        <f t="shared" si="25"/>
        <v>-10</v>
      </c>
      <c r="AN83" s="11">
        <f t="shared" si="26"/>
        <v>0</v>
      </c>
      <c r="AO83" s="11">
        <f t="shared" si="27"/>
        <v>0.74996366263697833</v>
      </c>
      <c r="AP83" s="11">
        <f t="shared" si="28"/>
        <v>0</v>
      </c>
      <c r="AQ83" s="11"/>
      <c r="AR83" s="33">
        <f t="shared" si="33"/>
        <v>0.36889238070097785</v>
      </c>
      <c r="AS83" s="11">
        <f t="shared" si="34"/>
        <v>0</v>
      </c>
      <c r="AT83" s="11">
        <f t="shared" si="35"/>
        <v>-7.1970397020559213E-2</v>
      </c>
      <c r="AU83" s="11">
        <f t="shared" si="36"/>
        <v>2</v>
      </c>
      <c r="AV83" s="69">
        <f t="shared" si="37"/>
        <v>-1</v>
      </c>
      <c r="AW83" s="11"/>
      <c r="AX83" s="11"/>
      <c r="AY83" s="11"/>
      <c r="AZ83" s="11"/>
      <c r="BA83" s="11"/>
      <c r="BB83" s="9"/>
    </row>
    <row r="84" spans="1:54" x14ac:dyDescent="0.3">
      <c r="A84" s="11"/>
      <c r="B84" s="73">
        <v>0.3</v>
      </c>
      <c r="C84" s="78">
        <f t="shared" si="10"/>
        <v>-1.9952623149688797</v>
      </c>
      <c r="D84" s="75">
        <f t="shared" si="6"/>
        <v>0.33658279784742384</v>
      </c>
      <c r="E84" s="75">
        <f t="shared" si="29"/>
        <v>0.25875289871533985</v>
      </c>
      <c r="F84" s="75">
        <f t="shared" si="7"/>
        <v>0.61542097464243695</v>
      </c>
      <c r="G84" s="75">
        <f t="shared" si="8"/>
        <v>0.21537251272539282</v>
      </c>
      <c r="H84" s="75">
        <f t="shared" si="9"/>
        <v>0.11126663411390691</v>
      </c>
      <c r="I84" s="11"/>
      <c r="J84" s="79">
        <v>0.4</v>
      </c>
      <c r="K84" s="80">
        <f>F85</f>
        <v>0.50415434052853003</v>
      </c>
      <c r="L84" s="30"/>
      <c r="M84" s="79">
        <v>-230</v>
      </c>
      <c r="N84" s="80">
        <f t="shared" si="30"/>
        <v>0.22483869588325039</v>
      </c>
      <c r="O84" s="77"/>
      <c r="P84" s="81">
        <f t="shared" si="38"/>
        <v>3.3599999999999998E-2</v>
      </c>
      <c r="Q84" s="82">
        <f t="shared" si="31"/>
        <v>-1000000</v>
      </c>
      <c r="R84" s="80">
        <f t="shared" si="32"/>
        <v>-1.7575626783462279E-6</v>
      </c>
      <c r="S84" s="11"/>
      <c r="T84" s="11"/>
      <c r="U84" s="11">
        <f t="shared" si="11"/>
        <v>0.20946636428323717</v>
      </c>
      <c r="V84" s="11">
        <f t="shared" si="12"/>
        <v>0.20946636428323717</v>
      </c>
      <c r="W84" s="11">
        <f t="shared" si="13"/>
        <v>-1.7575626783462279E-6</v>
      </c>
      <c r="X84" s="11">
        <f t="shared" si="14"/>
        <v>-1.7575626783462279E-6</v>
      </c>
      <c r="Y84" s="33">
        <f t="shared" si="15"/>
        <v>0.33658279784742384</v>
      </c>
      <c r="Z84" s="33">
        <f t="shared" si="16"/>
        <v>0.61542097464243695</v>
      </c>
      <c r="AA84" s="33">
        <f>+D138</f>
        <v>0.20959508494084866</v>
      </c>
      <c r="AB84" s="33">
        <f>+F138</f>
        <v>1.7033189396214692E-6</v>
      </c>
      <c r="AC84" s="33">
        <f t="shared" si="17"/>
        <v>61</v>
      </c>
      <c r="AD84" s="33">
        <f t="shared" si="18"/>
        <v>1</v>
      </c>
      <c r="AE84" s="11"/>
      <c r="AF84" s="11">
        <f t="shared" si="19"/>
        <v>-1.8</v>
      </c>
      <c r="AG84" s="11">
        <f t="shared" si="20"/>
        <v>-1.8</v>
      </c>
      <c r="AH84" s="11">
        <f t="shared" si="21"/>
        <v>0</v>
      </c>
      <c r="AI84" s="11">
        <f t="shared" si="22"/>
        <v>10</v>
      </c>
      <c r="AJ84" s="11">
        <f t="shared" si="23"/>
        <v>0</v>
      </c>
      <c r="AK84" s="11"/>
      <c r="AL84" s="11">
        <f t="shared" si="24"/>
        <v>0.58483292391926278</v>
      </c>
      <c r="AM84" s="11">
        <f t="shared" si="25"/>
        <v>-10</v>
      </c>
      <c r="AN84" s="11">
        <f t="shared" si="26"/>
        <v>0</v>
      </c>
      <c r="AO84" s="11">
        <f t="shared" si="27"/>
        <v>0.58483292391926278</v>
      </c>
      <c r="AP84" s="11">
        <f t="shared" si="28"/>
        <v>0</v>
      </c>
      <c r="AQ84" s="11"/>
      <c r="AR84" s="33">
        <f t="shared" si="33"/>
        <v>0.35836613477010382</v>
      </c>
      <c r="AS84" s="11">
        <f t="shared" si="34"/>
        <v>0.1</v>
      </c>
      <c r="AT84" s="11">
        <f t="shared" si="35"/>
        <v>-0.25003633736302172</v>
      </c>
      <c r="AU84" s="11">
        <f t="shared" si="36"/>
        <v>2</v>
      </c>
      <c r="AV84" s="69">
        <f t="shared" si="37"/>
        <v>-1</v>
      </c>
      <c r="AW84" s="11"/>
      <c r="AX84" s="11"/>
      <c r="AY84" s="11"/>
      <c r="AZ84" s="11"/>
      <c r="BA84" s="11"/>
      <c r="BB84" s="9"/>
    </row>
    <row r="85" spans="1:54" x14ac:dyDescent="0.3">
      <c r="A85" s="11"/>
      <c r="B85" s="73">
        <v>0.4</v>
      </c>
      <c r="C85" s="78">
        <f t="shared" si="10"/>
        <v>-2.5118864315095806</v>
      </c>
      <c r="D85" s="75">
        <f t="shared" si="6"/>
        <v>0.32590652147128352</v>
      </c>
      <c r="E85" s="75">
        <f t="shared" si="29"/>
        <v>0.17199212673544576</v>
      </c>
      <c r="F85" s="75">
        <f t="shared" si="7"/>
        <v>0.50415434052853003</v>
      </c>
      <c r="G85" s="75">
        <f t="shared" si="8"/>
        <v>0.14260734123633237</v>
      </c>
      <c r="H85" s="75">
        <f t="shared" si="9"/>
        <v>9.2750563882462819E-2</v>
      </c>
      <c r="I85" s="11"/>
      <c r="J85" s="79">
        <v>0.6</v>
      </c>
      <c r="K85" s="80">
        <f>F87</f>
        <v>0.33475833982044012</v>
      </c>
      <c r="L85" s="76"/>
      <c r="M85" s="79">
        <v>-220</v>
      </c>
      <c r="N85" s="80">
        <f t="shared" si="30"/>
        <v>0.22515950033858662</v>
      </c>
      <c r="O85" s="77"/>
      <c r="P85" s="81">
        <f t="shared" si="38"/>
        <v>4.5399999999999996E-2</v>
      </c>
      <c r="Q85" s="82">
        <f t="shared" si="31"/>
        <v>-1000000</v>
      </c>
      <c r="R85" s="80">
        <f t="shared" si="32"/>
        <v>-1.7575626783462279E-6</v>
      </c>
      <c r="S85" s="11"/>
      <c r="T85" s="11"/>
      <c r="U85" s="11">
        <f t="shared" si="11"/>
        <v>0.20946636428323717</v>
      </c>
      <c r="V85" s="11">
        <f t="shared" si="12"/>
        <v>0.20946636428323717</v>
      </c>
      <c r="W85" s="11">
        <f t="shared" si="13"/>
        <v>-1.7575626783462279E-6</v>
      </c>
      <c r="X85" s="11">
        <f t="shared" si="14"/>
        <v>-1.7575626783462279E-6</v>
      </c>
      <c r="Y85" s="33">
        <f t="shared" si="15"/>
        <v>0.32590652147128352</v>
      </c>
      <c r="Z85" s="33">
        <f t="shared" si="16"/>
        <v>0.50415434052853003</v>
      </c>
      <c r="AA85" s="33">
        <f>+D137</f>
        <v>0.20964778983729604</v>
      </c>
      <c r="AB85" s="33">
        <f>+F137</f>
        <v>3.4308584751332699E-6</v>
      </c>
      <c r="AC85" s="33">
        <f t="shared" si="17"/>
        <v>61</v>
      </c>
      <c r="AD85" s="33">
        <f t="shared" si="18"/>
        <v>1</v>
      </c>
      <c r="AE85" s="11"/>
      <c r="AF85" s="11">
        <f t="shared" si="19"/>
        <v>-1.7</v>
      </c>
      <c r="AG85" s="11">
        <f t="shared" si="20"/>
        <v>-1.7</v>
      </c>
      <c r="AH85" s="11">
        <f t="shared" si="21"/>
        <v>0</v>
      </c>
      <c r="AI85" s="11">
        <f t="shared" si="22"/>
        <v>10</v>
      </c>
      <c r="AJ85" s="11">
        <f t="shared" si="23"/>
        <v>0</v>
      </c>
      <c r="AK85" s="11"/>
      <c r="AL85" s="11">
        <f t="shared" si="24"/>
        <v>0.41288522373656911</v>
      </c>
      <c r="AM85" s="11">
        <f t="shared" si="25"/>
        <v>-10</v>
      </c>
      <c r="AN85" s="11">
        <f t="shared" si="26"/>
        <v>0</v>
      </c>
      <c r="AO85" s="11">
        <f t="shared" si="27"/>
        <v>0.41288522373656911</v>
      </c>
      <c r="AP85" s="11">
        <f t="shared" si="28"/>
        <v>0</v>
      </c>
      <c r="AQ85" s="11"/>
      <c r="AR85" s="33">
        <f t="shared" si="33"/>
        <v>0.34749195253275111</v>
      </c>
      <c r="AS85" s="11">
        <f t="shared" si="34"/>
        <v>0.2</v>
      </c>
      <c r="AT85" s="11">
        <f t="shared" si="35"/>
        <v>-0.41516707608073722</v>
      </c>
      <c r="AU85" s="11">
        <f t="shared" si="36"/>
        <v>2</v>
      </c>
      <c r="AV85" s="69">
        <f t="shared" si="37"/>
        <v>-1</v>
      </c>
      <c r="AW85" s="11"/>
      <c r="AX85" s="11"/>
      <c r="AY85" s="11"/>
      <c r="AZ85" s="11"/>
      <c r="BA85" s="11"/>
      <c r="BB85" s="9"/>
    </row>
    <row r="86" spans="1:54" x14ac:dyDescent="0.3">
      <c r="A86" s="11"/>
      <c r="B86" s="73">
        <v>0.5</v>
      </c>
      <c r="C86" s="78">
        <f t="shared" si="10"/>
        <v>-3.1622776601683795</v>
      </c>
      <c r="D86" s="75">
        <f t="shared" si="6"/>
        <v>0.3156669936110057</v>
      </c>
      <c r="E86" s="75">
        <f t="shared" si="29"/>
        <v>0.11322255573721898</v>
      </c>
      <c r="F86" s="75">
        <f t="shared" si="7"/>
        <v>0.4114037766460672</v>
      </c>
      <c r="G86" s="75">
        <f t="shared" si="8"/>
        <v>9.3607711559884552E-2</v>
      </c>
      <c r="H86" s="75">
        <f t="shared" si="9"/>
        <v>7.6645436825627078E-2</v>
      </c>
      <c r="I86" s="11"/>
      <c r="J86" s="79">
        <v>0.8</v>
      </c>
      <c r="K86" s="80">
        <f>F89</f>
        <v>0.22042070987963799</v>
      </c>
      <c r="L86" s="76"/>
      <c r="M86" s="79">
        <v>-210</v>
      </c>
      <c r="N86" s="80">
        <f t="shared" si="30"/>
        <v>0.22550223793182131</v>
      </c>
      <c r="O86" s="77"/>
      <c r="P86" s="81">
        <f t="shared" si="38"/>
        <v>5.7199999999999994E-2</v>
      </c>
      <c r="Q86" s="82">
        <f t="shared" si="31"/>
        <v>-1000000</v>
      </c>
      <c r="R86" s="80">
        <f t="shared" si="32"/>
        <v>-1.7575626783462279E-6</v>
      </c>
      <c r="S86" s="11"/>
      <c r="T86" s="11"/>
      <c r="U86" s="11">
        <f t="shared" si="11"/>
        <v>0.20946636428323717</v>
      </c>
      <c r="V86" s="11">
        <f t="shared" si="12"/>
        <v>0.20946636428323717</v>
      </c>
      <c r="W86" s="11">
        <f t="shared" si="13"/>
        <v>-1.7575626783462279E-6</v>
      </c>
      <c r="X86" s="11">
        <f t="shared" si="14"/>
        <v>-1.7575626783462279E-6</v>
      </c>
      <c r="Y86" s="33">
        <f t="shared" si="15"/>
        <v>0.3156669936110057</v>
      </c>
      <c r="Z86" s="33">
        <f t="shared" si="16"/>
        <v>0.4114037766460672</v>
      </c>
      <c r="AA86" s="33">
        <f>+D136</f>
        <v>0.20970630994454897</v>
      </c>
      <c r="AB86" s="33">
        <f>+F136</f>
        <v>5.560336809848721E-6</v>
      </c>
      <c r="AC86" s="33">
        <f t="shared" si="17"/>
        <v>61</v>
      </c>
      <c r="AD86" s="33">
        <f t="shared" si="18"/>
        <v>1</v>
      </c>
      <c r="AE86" s="11"/>
      <c r="AF86" s="11">
        <f t="shared" si="19"/>
        <v>-1.6</v>
      </c>
      <c r="AG86" s="11">
        <f t="shared" si="20"/>
        <v>-1.6</v>
      </c>
      <c r="AH86" s="11">
        <f t="shared" si="21"/>
        <v>0</v>
      </c>
      <c r="AI86" s="11">
        <f t="shared" si="22"/>
        <v>10</v>
      </c>
      <c r="AJ86" s="11">
        <f t="shared" si="23"/>
        <v>0</v>
      </c>
      <c r="AK86" s="11"/>
      <c r="AL86" s="11">
        <f t="shared" si="24"/>
        <v>0.23550856671212983</v>
      </c>
      <c r="AM86" s="11">
        <f t="shared" si="25"/>
        <v>-10</v>
      </c>
      <c r="AN86" s="11">
        <f t="shared" si="26"/>
        <v>0</v>
      </c>
      <c r="AO86" s="11">
        <f t="shared" si="27"/>
        <v>0.23550856671212983</v>
      </c>
      <c r="AP86" s="11">
        <f t="shared" si="28"/>
        <v>0</v>
      </c>
      <c r="AQ86" s="11"/>
      <c r="AR86" s="33">
        <f t="shared" si="33"/>
        <v>0.33658279784742384</v>
      </c>
      <c r="AS86" s="11">
        <f t="shared" si="34"/>
        <v>0.3</v>
      </c>
      <c r="AT86" s="11">
        <f t="shared" si="35"/>
        <v>-0.58711477626343089</v>
      </c>
      <c r="AU86" s="11">
        <f t="shared" si="36"/>
        <v>2</v>
      </c>
      <c r="AV86" s="69">
        <f t="shared" si="37"/>
        <v>-1</v>
      </c>
      <c r="AW86" s="11"/>
      <c r="AX86" s="11"/>
      <c r="AY86" s="11"/>
      <c r="AZ86" s="11"/>
      <c r="BA86" s="11"/>
      <c r="BB86" s="9"/>
    </row>
    <row r="87" spans="1:54" x14ac:dyDescent="0.3">
      <c r="A87" s="11"/>
      <c r="B87" s="73">
        <v>0.6</v>
      </c>
      <c r="C87" s="78">
        <f t="shared" si="10"/>
        <v>-3.9810717055349727</v>
      </c>
      <c r="D87" s="75">
        <f t="shared" si="6"/>
        <v>0.3060016745557943</v>
      </c>
      <c r="E87" s="75">
        <f t="shared" si="29"/>
        <v>7.399286738255012E-2</v>
      </c>
      <c r="F87" s="75">
        <f t="shared" si="7"/>
        <v>0.33475833982044012</v>
      </c>
      <c r="G87" s="75">
        <f t="shared" si="8"/>
        <v>6.1044406803115153E-2</v>
      </c>
      <c r="H87" s="75">
        <f t="shared" si="9"/>
        <v>6.2924613035662907E-2</v>
      </c>
      <c r="I87" s="11"/>
      <c r="J87" s="79">
        <v>1</v>
      </c>
      <c r="K87" s="80">
        <f>F91</f>
        <v>0.14455469576536115</v>
      </c>
      <c r="L87" s="77"/>
      <c r="M87" s="79">
        <v>-200</v>
      </c>
      <c r="N87" s="80">
        <f t="shared" si="30"/>
        <v>0.22586956407454659</v>
      </c>
      <c r="O87" s="77"/>
      <c r="P87" s="81">
        <f t="shared" si="38"/>
        <v>6.8999999999999992E-2</v>
      </c>
      <c r="Q87" s="82">
        <f t="shared" si="31"/>
        <v>-1000000</v>
      </c>
      <c r="R87" s="80">
        <f t="shared" si="32"/>
        <v>-1.7575626783462279E-6</v>
      </c>
      <c r="S87" s="11"/>
      <c r="T87" s="11"/>
      <c r="U87" s="11">
        <f t="shared" si="11"/>
        <v>0.20946636428323717</v>
      </c>
      <c r="V87" s="11">
        <f t="shared" si="12"/>
        <v>0.20946636428323717</v>
      </c>
      <c r="W87" s="11">
        <f t="shared" si="13"/>
        <v>-1.7575626783462279E-6</v>
      </c>
      <c r="X87" s="11">
        <f t="shared" si="14"/>
        <v>-1.7575626783462279E-6</v>
      </c>
      <c r="Y87" s="33">
        <f t="shared" si="15"/>
        <v>0.3060016745557943</v>
      </c>
      <c r="Z87" s="33">
        <f t="shared" si="16"/>
        <v>0.33475833982044012</v>
      </c>
      <c r="AA87" s="33">
        <f>+D135</f>
        <v>0.20977128688561117</v>
      </c>
      <c r="AB87" s="33">
        <f>+F135</f>
        <v>8.1853101290290524E-6</v>
      </c>
      <c r="AC87" s="33">
        <f t="shared" si="17"/>
        <v>61</v>
      </c>
      <c r="AD87" s="33">
        <f t="shared" si="18"/>
        <v>1</v>
      </c>
      <c r="AE87" s="11"/>
      <c r="AF87" s="11">
        <f t="shared" si="19"/>
        <v>-1.5</v>
      </c>
      <c r="AG87" s="11">
        <f t="shared" si="20"/>
        <v>-1.5</v>
      </c>
      <c r="AH87" s="11">
        <f t="shared" si="21"/>
        <v>0</v>
      </c>
      <c r="AI87" s="11">
        <f t="shared" si="22"/>
        <v>10</v>
      </c>
      <c r="AJ87" s="11">
        <f t="shared" si="23"/>
        <v>0</v>
      </c>
      <c r="AK87" s="11"/>
      <c r="AL87" s="11">
        <f t="shared" si="24"/>
        <v>5.3932953852267929E-2</v>
      </c>
      <c r="AM87" s="11">
        <f t="shared" si="25"/>
        <v>-10</v>
      </c>
      <c r="AN87" s="11">
        <f t="shared" si="26"/>
        <v>0</v>
      </c>
      <c r="AO87" s="11">
        <f t="shared" si="27"/>
        <v>5.3932953852267929E-2</v>
      </c>
      <c r="AP87" s="11">
        <f t="shared" si="28"/>
        <v>0.3156669936110057</v>
      </c>
      <c r="AQ87" s="11"/>
      <c r="AR87" s="33">
        <f t="shared" si="33"/>
        <v>0.32590652147128352</v>
      </c>
      <c r="AS87" s="11">
        <f t="shared" si="34"/>
        <v>0.4</v>
      </c>
      <c r="AT87" s="11">
        <f t="shared" si="35"/>
        <v>-0.76449143328787017</v>
      </c>
      <c r="AU87" s="11">
        <f t="shared" si="36"/>
        <v>2</v>
      </c>
      <c r="AV87" s="69">
        <f t="shared" si="37"/>
        <v>-1</v>
      </c>
      <c r="AW87" s="11"/>
      <c r="AX87" s="11"/>
      <c r="AY87" s="11"/>
      <c r="AZ87" s="11"/>
      <c r="BA87" s="11"/>
      <c r="BB87" s="11"/>
    </row>
    <row r="88" spans="1:54" x14ac:dyDescent="0.3">
      <c r="A88" s="11"/>
      <c r="B88" s="73">
        <v>0.7</v>
      </c>
      <c r="C88" s="78">
        <f t="shared" si="10"/>
        <v>-5.0118723362727229</v>
      </c>
      <c r="D88" s="75">
        <f t="shared" si="6"/>
        <v>0.29698972879151736</v>
      </c>
      <c r="E88" s="75">
        <f t="shared" si="29"/>
        <v>4.8095946223680179E-2</v>
      </c>
      <c r="F88" s="75">
        <f t="shared" si="7"/>
        <v>0.27183372678477724</v>
      </c>
      <c r="G88" s="75">
        <f t="shared" si="8"/>
        <v>3.9618535090418266E-2</v>
      </c>
      <c r="H88" s="75">
        <f t="shared" si="9"/>
        <v>5.1413016905139247E-2</v>
      </c>
      <c r="I88" s="11"/>
      <c r="J88" s="79">
        <v>1.2</v>
      </c>
      <c r="K88" s="80">
        <f>F93</f>
        <v>9.464803434190551E-2</v>
      </c>
      <c r="L88" s="77"/>
      <c r="M88" s="79">
        <v>-190</v>
      </c>
      <c r="N88" s="80">
        <f t="shared" si="30"/>
        <v>0.22626461014398266</v>
      </c>
      <c r="O88" s="77"/>
      <c r="P88" s="81">
        <f t="shared" si="38"/>
        <v>8.0799999999999997E-2</v>
      </c>
      <c r="Q88" s="82">
        <f t="shared" si="31"/>
        <v>-1000000</v>
      </c>
      <c r="R88" s="80">
        <f t="shared" si="32"/>
        <v>-1.7575626783462279E-6</v>
      </c>
      <c r="S88" s="11"/>
      <c r="T88" s="11"/>
      <c r="U88" s="11">
        <f t="shared" si="11"/>
        <v>0.20946636428323717</v>
      </c>
      <c r="V88" s="11">
        <f t="shared" si="12"/>
        <v>0.20946636428323717</v>
      </c>
      <c r="W88" s="11">
        <f t="shared" si="13"/>
        <v>-1.7575626783462279E-6</v>
      </c>
      <c r="X88" s="11">
        <f t="shared" si="14"/>
        <v>-1.7575626783462279E-6</v>
      </c>
      <c r="Y88" s="33">
        <f t="shared" si="15"/>
        <v>0.29698972879151736</v>
      </c>
      <c r="Z88" s="33">
        <f t="shared" si="16"/>
        <v>0.27183372678477724</v>
      </c>
      <c r="AA88" s="33">
        <f>+D134</f>
        <v>0.20984343307712147</v>
      </c>
      <c r="AB88" s="33">
        <f>+F134</f>
        <v>1.1421121935413169E-5</v>
      </c>
      <c r="AC88" s="33">
        <f t="shared" si="17"/>
        <v>61</v>
      </c>
      <c r="AD88" s="33">
        <f t="shared" si="18"/>
        <v>1</v>
      </c>
      <c r="AE88" s="11"/>
      <c r="AF88" s="11">
        <f t="shared" si="19"/>
        <v>-1.4</v>
      </c>
      <c r="AG88" s="11">
        <f t="shared" si="20"/>
        <v>-1.4</v>
      </c>
      <c r="AH88" s="11">
        <f t="shared" si="21"/>
        <v>0</v>
      </c>
      <c r="AI88" s="11">
        <f t="shared" si="22"/>
        <v>10</v>
      </c>
      <c r="AJ88" s="11">
        <f t="shared" si="23"/>
        <v>0</v>
      </c>
      <c r="AK88" s="11"/>
      <c r="AL88" s="11">
        <f t="shared" si="24"/>
        <v>-0.13081014250816003</v>
      </c>
      <c r="AM88" s="11">
        <f t="shared" si="25"/>
        <v>-0.13081014250816003</v>
      </c>
      <c r="AN88" s="11">
        <f t="shared" si="26"/>
        <v>0.3060016745557943</v>
      </c>
      <c r="AO88" s="11">
        <f t="shared" si="27"/>
        <v>10</v>
      </c>
      <c r="AP88" s="11">
        <f t="shared" si="28"/>
        <v>0</v>
      </c>
      <c r="AQ88" s="11"/>
      <c r="AR88" s="33">
        <f t="shared" si="33"/>
        <v>0.3156669936110057</v>
      </c>
      <c r="AS88" s="11">
        <f t="shared" si="34"/>
        <v>0.5</v>
      </c>
      <c r="AT88" s="11">
        <f t="shared" si="35"/>
        <v>-0.94606704614773207</v>
      </c>
      <c r="AU88" s="11">
        <f t="shared" si="36"/>
        <v>2</v>
      </c>
      <c r="AV88" s="69">
        <f t="shared" si="37"/>
        <v>-1</v>
      </c>
      <c r="AW88" s="11"/>
      <c r="AX88" s="11"/>
      <c r="AY88" s="11"/>
      <c r="AZ88" s="11"/>
      <c r="BA88" s="11"/>
      <c r="BB88" s="11"/>
    </row>
    <row r="89" spans="1:54" x14ac:dyDescent="0.3">
      <c r="A89" s="11"/>
      <c r="B89" s="73">
        <v>0.8</v>
      </c>
      <c r="C89" s="78">
        <f t="shared" si="10"/>
        <v>-6.3095734448019343</v>
      </c>
      <c r="D89" s="75">
        <f t="shared" si="6"/>
        <v>0.28866462021912276</v>
      </c>
      <c r="E89" s="75">
        <f t="shared" si="29"/>
        <v>3.114112395715635E-2</v>
      </c>
      <c r="F89" s="75">
        <f t="shared" si="7"/>
        <v>0.22042070987963799</v>
      </c>
      <c r="G89" s="75">
        <f t="shared" si="8"/>
        <v>2.5624301509686104E-2</v>
      </c>
      <c r="H89" s="75">
        <f t="shared" si="9"/>
        <v>4.1862649495203554E-2</v>
      </c>
      <c r="I89" s="11"/>
      <c r="J89" s="79">
        <v>1.4</v>
      </c>
      <c r="K89" s="80">
        <f>F95</f>
        <v>6.1947484488733363E-2</v>
      </c>
      <c r="L89" s="77"/>
      <c r="M89" s="79">
        <v>-180</v>
      </c>
      <c r="N89" s="80">
        <f t="shared" si="30"/>
        <v>0.22669109952184918</v>
      </c>
      <c r="O89" s="77"/>
      <c r="P89" s="81">
        <f t="shared" si="38"/>
        <v>9.2600000000000002E-2</v>
      </c>
      <c r="Q89" s="82">
        <f t="shared" si="31"/>
        <v>-1000000</v>
      </c>
      <c r="R89" s="80">
        <f t="shared" si="32"/>
        <v>-1.7575626783462279E-6</v>
      </c>
      <c r="S89" s="11"/>
      <c r="T89" s="11"/>
      <c r="U89" s="11">
        <f t="shared" si="11"/>
        <v>0.20946636428323717</v>
      </c>
      <c r="V89" s="11">
        <f t="shared" si="12"/>
        <v>0.20946636428323717</v>
      </c>
      <c r="W89" s="11">
        <f t="shared" si="13"/>
        <v>-1.7575626783462279E-6</v>
      </c>
      <c r="X89" s="11">
        <f t="shared" si="14"/>
        <v>-1.7575626783462279E-6</v>
      </c>
      <c r="Y89" s="33">
        <f t="shared" si="15"/>
        <v>0.28866462021912276</v>
      </c>
      <c r="Z89" s="33">
        <f t="shared" si="16"/>
        <v>0.22042070987963799</v>
      </c>
      <c r="AA89" s="33">
        <f>+D133</f>
        <v>0.20992353954037143</v>
      </c>
      <c r="AB89" s="33">
        <f>+F133</f>
        <v>1.5409983080598173E-5</v>
      </c>
      <c r="AC89" s="33">
        <f t="shared" si="17"/>
        <v>61</v>
      </c>
      <c r="AD89" s="33">
        <f t="shared" si="18"/>
        <v>1</v>
      </c>
      <c r="AE89" s="11"/>
      <c r="AF89" s="11">
        <f t="shared" si="19"/>
        <v>-1.3</v>
      </c>
      <c r="AG89" s="11">
        <f t="shared" si="20"/>
        <v>-1.3</v>
      </c>
      <c r="AH89" s="11">
        <f t="shared" si="21"/>
        <v>0</v>
      </c>
      <c r="AI89" s="11">
        <f t="shared" si="22"/>
        <v>10</v>
      </c>
      <c r="AJ89" s="11">
        <f t="shared" si="23"/>
        <v>0</v>
      </c>
      <c r="AK89" s="11"/>
      <c r="AL89" s="11">
        <f t="shared" si="24"/>
        <v>-0.31789152667976306</v>
      </c>
      <c r="AM89" s="11">
        <f t="shared" si="25"/>
        <v>-0.31789152667976306</v>
      </c>
      <c r="AN89" s="11">
        <f t="shared" si="26"/>
        <v>0</v>
      </c>
      <c r="AO89" s="11">
        <f t="shared" si="27"/>
        <v>10</v>
      </c>
      <c r="AP89" s="11">
        <f t="shared" si="28"/>
        <v>0</v>
      </c>
      <c r="AQ89" s="11"/>
      <c r="AR89" s="33">
        <f t="shared" si="33"/>
        <v>0.3060016745557943</v>
      </c>
      <c r="AS89" s="11">
        <f t="shared" si="34"/>
        <v>0.6</v>
      </c>
      <c r="AT89" s="11">
        <f t="shared" si="35"/>
        <v>-1.13081014250816</v>
      </c>
      <c r="AU89" s="11">
        <f t="shared" si="36"/>
        <v>2</v>
      </c>
      <c r="AV89" s="69">
        <f t="shared" si="37"/>
        <v>-1</v>
      </c>
      <c r="AW89" s="11"/>
      <c r="AX89" s="11"/>
      <c r="AY89" s="11"/>
      <c r="AZ89" s="11"/>
      <c r="BA89" s="11"/>
      <c r="BB89" s="11"/>
    </row>
    <row r="90" spans="1:54" x14ac:dyDescent="0.3">
      <c r="A90" s="11"/>
      <c r="B90" s="73">
        <v>0.9</v>
      </c>
      <c r="C90" s="78">
        <f t="shared" si="10"/>
        <v>-7.9432823472428176</v>
      </c>
      <c r="D90" s="75">
        <f t="shared" si="6"/>
        <v>0.2810269853428472</v>
      </c>
      <c r="E90" s="75">
        <f t="shared" si="29"/>
        <v>2.0107479062215858E-2</v>
      </c>
      <c r="F90" s="75">
        <f t="shared" si="7"/>
        <v>0.17855806038443445</v>
      </c>
      <c r="G90" s="75">
        <f t="shared" si="8"/>
        <v>1.6532830635984125E-2</v>
      </c>
      <c r="H90" s="75">
        <f t="shared" si="9"/>
        <v>3.4003364619073308E-2</v>
      </c>
      <c r="I90" s="11"/>
      <c r="J90" s="79">
        <v>1.6</v>
      </c>
      <c r="K90" s="80">
        <f>F97</f>
        <v>4.0553039206796808E-2</v>
      </c>
      <c r="L90" s="77"/>
      <c r="M90" s="79">
        <v>-170</v>
      </c>
      <c r="N90" s="80">
        <f t="shared" si="30"/>
        <v>0.22715350028288178</v>
      </c>
      <c r="O90" s="77"/>
      <c r="P90" s="81">
        <f t="shared" si="38"/>
        <v>0.10440000000000001</v>
      </c>
      <c r="Q90" s="82">
        <f t="shared" si="31"/>
        <v>-1000000</v>
      </c>
      <c r="R90" s="80">
        <f t="shared" si="32"/>
        <v>-1.7575626783462279E-6</v>
      </c>
      <c r="S90" s="11"/>
      <c r="T90" s="11"/>
      <c r="U90" s="11">
        <f t="shared" si="11"/>
        <v>0.20946636428323717</v>
      </c>
      <c r="V90" s="11">
        <f t="shared" si="12"/>
        <v>0.20946636428323717</v>
      </c>
      <c r="W90" s="11">
        <f t="shared" si="13"/>
        <v>-1.7575626783462279E-6</v>
      </c>
      <c r="X90" s="11">
        <f t="shared" si="14"/>
        <v>-1.7575626783462279E-6</v>
      </c>
      <c r="Y90" s="33">
        <f t="shared" si="15"/>
        <v>0.2810269853428472</v>
      </c>
      <c r="Z90" s="33">
        <f t="shared" si="16"/>
        <v>0.17855806038443445</v>
      </c>
      <c r="AA90" s="33">
        <f>+D132</f>
        <v>0.21001248457414307</v>
      </c>
      <c r="AB90" s="33">
        <f>+F132</f>
        <v>2.032723621275229E-5</v>
      </c>
      <c r="AC90" s="33">
        <f t="shared" si="17"/>
        <v>61</v>
      </c>
      <c r="AD90" s="33">
        <f t="shared" si="18"/>
        <v>1</v>
      </c>
      <c r="AE90" s="11"/>
      <c r="AF90" s="11">
        <f t="shared" si="19"/>
        <v>-1.2</v>
      </c>
      <c r="AG90" s="11">
        <f t="shared" si="20"/>
        <v>-1.2</v>
      </c>
      <c r="AH90" s="11">
        <f t="shared" si="21"/>
        <v>0</v>
      </c>
      <c r="AI90" s="11">
        <f t="shared" si="22"/>
        <v>10</v>
      </c>
      <c r="AJ90" s="11">
        <f t="shared" si="23"/>
        <v>0</v>
      </c>
      <c r="AK90" s="11"/>
      <c r="AL90" s="11">
        <f t="shared" si="24"/>
        <v>-0.50666571676526728</v>
      </c>
      <c r="AM90" s="11">
        <f t="shared" si="25"/>
        <v>-0.50666571676526728</v>
      </c>
      <c r="AN90" s="11">
        <f t="shared" si="26"/>
        <v>0</v>
      </c>
      <c r="AO90" s="11">
        <f t="shared" si="27"/>
        <v>10</v>
      </c>
      <c r="AP90" s="11">
        <f t="shared" si="28"/>
        <v>0</v>
      </c>
      <c r="AQ90" s="11"/>
      <c r="AR90" s="33">
        <f t="shared" si="33"/>
        <v>0.29698972879151736</v>
      </c>
      <c r="AS90" s="11">
        <f t="shared" si="34"/>
        <v>0.7</v>
      </c>
      <c r="AT90" s="11">
        <f t="shared" si="35"/>
        <v>-1.3178915266797631</v>
      </c>
      <c r="AU90" s="11">
        <f t="shared" si="36"/>
        <v>2</v>
      </c>
      <c r="AV90" s="69">
        <f t="shared" si="37"/>
        <v>-1</v>
      </c>
      <c r="AW90" s="11"/>
      <c r="AX90" s="11"/>
      <c r="AY90" s="11"/>
      <c r="AZ90" s="11"/>
      <c r="BA90" s="11"/>
      <c r="BB90" s="11"/>
    </row>
    <row r="91" spans="1:54" x14ac:dyDescent="0.3">
      <c r="A91" s="11"/>
      <c r="B91" s="73">
        <v>1</v>
      </c>
      <c r="C91" s="78">
        <f t="shared" si="10"/>
        <v>-10</v>
      </c>
      <c r="D91" s="75">
        <f t="shared" si="6"/>
        <v>0.27405565021532136</v>
      </c>
      <c r="E91" s="75">
        <f t="shared" si="29"/>
        <v>1.2958182209752395E-2</v>
      </c>
      <c r="F91" s="75">
        <f t="shared" si="7"/>
        <v>0.14455469576536115</v>
      </c>
      <c r="G91" s="75">
        <f t="shared" si="8"/>
        <v>1.0649054804022486E-2</v>
      </c>
      <c r="H91" s="75">
        <f t="shared" si="9"/>
        <v>2.757310900350185E-2</v>
      </c>
      <c r="I91" s="11"/>
      <c r="J91" s="79">
        <v>1.8</v>
      </c>
      <c r="K91" s="80">
        <f>F99</f>
        <v>2.655944252351946E-2</v>
      </c>
      <c r="L91" s="77"/>
      <c r="M91" s="79">
        <v>-160</v>
      </c>
      <c r="N91" s="80">
        <f t="shared" si="30"/>
        <v>0.22765722907401176</v>
      </c>
      <c r="O91" s="77"/>
      <c r="P91" s="81">
        <f t="shared" si="38"/>
        <v>0.11620000000000001</v>
      </c>
      <c r="Q91" s="82">
        <f t="shared" si="31"/>
        <v>-1000000</v>
      </c>
      <c r="R91" s="80">
        <f t="shared" si="32"/>
        <v>-1.7575626783462279E-6</v>
      </c>
      <c r="S91" s="11"/>
      <c r="T91" s="11"/>
      <c r="U91" s="11">
        <f t="shared" si="11"/>
        <v>0.20946636428323717</v>
      </c>
      <c r="V91" s="11">
        <f t="shared" si="12"/>
        <v>0.20946636428323717</v>
      </c>
      <c r="W91" s="11">
        <f t="shared" si="13"/>
        <v>-1.7575626783462279E-6</v>
      </c>
      <c r="X91" s="11">
        <f t="shared" si="14"/>
        <v>-1.7575626783462279E-6</v>
      </c>
      <c r="Y91" s="33">
        <f t="shared" si="15"/>
        <v>0.27405565021532136</v>
      </c>
      <c r="Z91" s="33">
        <f t="shared" si="16"/>
        <v>0.14455469576536115</v>
      </c>
      <c r="AA91" s="33">
        <f>+D131</f>
        <v>0.21011124338444973</v>
      </c>
      <c r="AB91" s="33">
        <f>+F131</f>
        <v>2.6389083115332051E-5</v>
      </c>
      <c r="AC91" s="33">
        <f t="shared" si="17"/>
        <v>61</v>
      </c>
      <c r="AD91" s="33">
        <f t="shared" si="18"/>
        <v>1</v>
      </c>
      <c r="AE91" s="11"/>
      <c r="AF91" s="11">
        <f t="shared" si="19"/>
        <v>-1.1000000000000001</v>
      </c>
      <c r="AG91" s="11">
        <f t="shared" si="20"/>
        <v>-1.1000000000000001</v>
      </c>
      <c r="AH91" s="11">
        <f t="shared" si="21"/>
        <v>0</v>
      </c>
      <c r="AI91" s="11">
        <f t="shared" si="22"/>
        <v>10</v>
      </c>
      <c r="AJ91" s="11">
        <f t="shared" si="23"/>
        <v>0</v>
      </c>
      <c r="AK91" s="11"/>
      <c r="AL91" s="11">
        <f t="shared" si="24"/>
        <v>-0.69664237485313896</v>
      </c>
      <c r="AM91" s="11">
        <f t="shared" si="25"/>
        <v>-0.69664237485313896</v>
      </c>
      <c r="AN91" s="11">
        <f t="shared" si="26"/>
        <v>0</v>
      </c>
      <c r="AO91" s="11">
        <f t="shared" si="27"/>
        <v>10</v>
      </c>
      <c r="AP91" s="11">
        <f t="shared" si="28"/>
        <v>0</v>
      </c>
      <c r="AQ91" s="11"/>
      <c r="AR91" s="33">
        <f t="shared" si="33"/>
        <v>0.28866462021912276</v>
      </c>
      <c r="AS91" s="11">
        <f t="shared" si="34"/>
        <v>0.8</v>
      </c>
      <c r="AT91" s="11">
        <f t="shared" si="35"/>
        <v>-1.5066657167652673</v>
      </c>
      <c r="AU91" s="11">
        <f t="shared" si="36"/>
        <v>2</v>
      </c>
      <c r="AV91" s="69">
        <f t="shared" si="37"/>
        <v>-1</v>
      </c>
      <c r="AW91" s="11"/>
      <c r="AX91" s="11"/>
      <c r="AY91" s="11"/>
      <c r="AZ91" s="11"/>
      <c r="BA91" s="11"/>
      <c r="BB91" s="11"/>
    </row>
    <row r="92" spans="1:54" x14ac:dyDescent="0.3">
      <c r="A92" s="11"/>
      <c r="B92" s="73">
        <v>1.1000000000000001</v>
      </c>
      <c r="C92" s="78">
        <f t="shared" si="10"/>
        <v>-12.58925411794168</v>
      </c>
      <c r="D92" s="75">
        <f t="shared" si="6"/>
        <v>0.26771612790288252</v>
      </c>
      <c r="E92" s="75">
        <f t="shared" si="29"/>
        <v>8.3399273982925782E-3</v>
      </c>
      <c r="F92" s="75">
        <f t="shared" si="7"/>
        <v>0.1169815867618593</v>
      </c>
      <c r="G92" s="75">
        <f t="shared" si="8"/>
        <v>6.8514600965341637E-3</v>
      </c>
      <c r="H92" s="75">
        <f t="shared" si="9"/>
        <v>2.2333552419953787E-2</v>
      </c>
      <c r="I92" s="11"/>
      <c r="J92" s="79">
        <v>2</v>
      </c>
      <c r="K92" s="80">
        <f>F101</f>
        <v>1.7403733471426569E-2</v>
      </c>
      <c r="L92" s="77"/>
      <c r="M92" s="79">
        <v>-150</v>
      </c>
      <c r="N92" s="80">
        <f t="shared" si="30"/>
        <v>0.22820892782562224</v>
      </c>
      <c r="O92" s="77"/>
      <c r="P92" s="81">
        <f t="shared" si="38"/>
        <v>0.128</v>
      </c>
      <c r="Q92" s="82">
        <f t="shared" si="31"/>
        <v>-1000000</v>
      </c>
      <c r="R92" s="80">
        <f t="shared" si="32"/>
        <v>-1.7575626783462279E-6</v>
      </c>
      <c r="S92" s="11"/>
      <c r="T92" s="11"/>
      <c r="U92" s="11">
        <f t="shared" si="11"/>
        <v>0.20946636428323717</v>
      </c>
      <c r="V92" s="11">
        <f t="shared" si="12"/>
        <v>0.20946636428323717</v>
      </c>
      <c r="W92" s="11">
        <f t="shared" si="13"/>
        <v>-1.7575626783462279E-6</v>
      </c>
      <c r="X92" s="11">
        <f t="shared" si="14"/>
        <v>-1.7575626783462279E-6</v>
      </c>
      <c r="Y92" s="33">
        <f t="shared" si="15"/>
        <v>0.26771612790288252</v>
      </c>
      <c r="Z92" s="33">
        <f t="shared" si="16"/>
        <v>0.1169815867618593</v>
      </c>
      <c r="AA92" s="33">
        <f>+D130</f>
        <v>0.21022089877675113</v>
      </c>
      <c r="AB92" s="33">
        <f>+F130</f>
        <v>3.3862112276611391E-5</v>
      </c>
      <c r="AC92" s="33">
        <f t="shared" si="17"/>
        <v>61</v>
      </c>
      <c r="AD92" s="33">
        <f t="shared" si="18"/>
        <v>1</v>
      </c>
      <c r="AE92" s="11"/>
      <c r="AF92" s="11">
        <f t="shared" si="19"/>
        <v>-1</v>
      </c>
      <c r="AG92" s="11">
        <f t="shared" si="20"/>
        <v>-1</v>
      </c>
      <c r="AH92" s="11">
        <f t="shared" si="21"/>
        <v>0</v>
      </c>
      <c r="AI92" s="11">
        <f t="shared" si="22"/>
        <v>10</v>
      </c>
      <c r="AJ92" s="11">
        <f t="shared" si="23"/>
        <v>0</v>
      </c>
      <c r="AK92" s="11"/>
      <c r="AL92" s="11">
        <f t="shared" si="24"/>
        <v>-0.88745591757377174</v>
      </c>
      <c r="AM92" s="11">
        <f t="shared" si="25"/>
        <v>-0.88745591757377174</v>
      </c>
      <c r="AN92" s="11">
        <f t="shared" si="26"/>
        <v>0</v>
      </c>
      <c r="AO92" s="11">
        <f t="shared" si="27"/>
        <v>10</v>
      </c>
      <c r="AP92" s="11">
        <f t="shared" si="28"/>
        <v>0</v>
      </c>
      <c r="AQ92" s="11"/>
      <c r="AR92" s="33">
        <f t="shared" si="33"/>
        <v>0.2810269853428472</v>
      </c>
      <c r="AS92" s="11">
        <f t="shared" si="34"/>
        <v>0.9</v>
      </c>
      <c r="AT92" s="11">
        <f t="shared" si="35"/>
        <v>-1.696642374853139</v>
      </c>
      <c r="AU92" s="11">
        <f t="shared" si="36"/>
        <v>2</v>
      </c>
      <c r="AV92" s="69">
        <f t="shared" si="37"/>
        <v>-1</v>
      </c>
      <c r="AW92" s="11"/>
      <c r="AX92" s="11"/>
      <c r="AY92" s="11"/>
      <c r="AZ92" s="11"/>
      <c r="BA92" s="11"/>
      <c r="BB92" s="11"/>
    </row>
    <row r="93" spans="1:54" x14ac:dyDescent="0.3">
      <c r="A93" s="11"/>
      <c r="B93" s="73">
        <v>1.2</v>
      </c>
      <c r="C93" s="78">
        <f t="shared" si="10"/>
        <v>-15.848931924611136</v>
      </c>
      <c r="D93" s="75">
        <f t="shared" si="6"/>
        <v>0.26196672531584209</v>
      </c>
      <c r="E93" s="75">
        <f t="shared" si="29"/>
        <v>5.3629927947757491E-3</v>
      </c>
      <c r="F93" s="75">
        <f t="shared" si="7"/>
        <v>9.464803434190551E-2</v>
      </c>
      <c r="G93" s="75">
        <f t="shared" si="8"/>
        <v>4.4049081102549214E-3</v>
      </c>
      <c r="H93" s="75">
        <f t="shared" si="9"/>
        <v>1.8076382759326576E-2</v>
      </c>
      <c r="I93" s="11"/>
      <c r="J93" s="79">
        <v>2.2000000000000002</v>
      </c>
      <c r="K93" s="80">
        <f>F103</f>
        <v>1.1410022124687683E-2</v>
      </c>
      <c r="L93" s="77"/>
      <c r="M93" s="79">
        <v>-140</v>
      </c>
      <c r="N93" s="80">
        <f t="shared" si="30"/>
        <v>0.22881684624519427</v>
      </c>
      <c r="O93" s="77"/>
      <c r="P93" s="81">
        <f t="shared" si="38"/>
        <v>0.13980000000000001</v>
      </c>
      <c r="Q93" s="82">
        <f t="shared" si="31"/>
        <v>-1000000</v>
      </c>
      <c r="R93" s="80">
        <f t="shared" si="32"/>
        <v>-1.7575626783462279E-6</v>
      </c>
      <c r="S93" s="11"/>
      <c r="T93" s="11"/>
      <c r="U93" s="11">
        <f t="shared" si="11"/>
        <v>0.20946636428323717</v>
      </c>
      <c r="V93" s="11">
        <f t="shared" si="12"/>
        <v>0.20946636428323717</v>
      </c>
      <c r="W93" s="11">
        <f t="shared" si="13"/>
        <v>-1.7575626783462279E-6</v>
      </c>
      <c r="X93" s="11">
        <f t="shared" si="14"/>
        <v>-1.7575626783462279E-6</v>
      </c>
      <c r="Y93" s="33">
        <f t="shared" si="15"/>
        <v>0.26196672531584209</v>
      </c>
      <c r="Z93" s="33">
        <f t="shared" si="16"/>
        <v>9.464803434190551E-2</v>
      </c>
      <c r="AA93" s="33">
        <f>+D129</f>
        <v>0.21034265302785626</v>
      </c>
      <c r="AB93" s="33">
        <f>+F129</f>
        <v>4.3075061041950672E-5</v>
      </c>
      <c r="AC93" s="33">
        <f t="shared" si="17"/>
        <v>61</v>
      </c>
      <c r="AD93" s="33">
        <f t="shared" si="18"/>
        <v>1</v>
      </c>
      <c r="AE93" s="11"/>
      <c r="AF93" s="11">
        <f t="shared" si="19"/>
        <v>-0.89999999999999991</v>
      </c>
      <c r="AG93" s="11">
        <f t="shared" si="20"/>
        <v>-0.89999999999999991</v>
      </c>
      <c r="AH93" s="11">
        <f t="shared" si="21"/>
        <v>0</v>
      </c>
      <c r="AI93" s="11">
        <f t="shared" si="22"/>
        <v>10</v>
      </c>
      <c r="AJ93" s="11">
        <f t="shared" si="23"/>
        <v>0</v>
      </c>
      <c r="AK93" s="11"/>
      <c r="AL93" s="11">
        <f t="shared" si="24"/>
        <v>-1.078837730016716</v>
      </c>
      <c r="AM93" s="11">
        <f t="shared" si="25"/>
        <v>-1.078837730016716</v>
      </c>
      <c r="AN93" s="11">
        <f t="shared" si="26"/>
        <v>0</v>
      </c>
      <c r="AO93" s="11">
        <f t="shared" si="27"/>
        <v>10</v>
      </c>
      <c r="AP93" s="11">
        <f t="shared" si="28"/>
        <v>0</v>
      </c>
      <c r="AQ93" s="11"/>
      <c r="AR93" s="33">
        <f t="shared" si="33"/>
        <v>0.27405565021532136</v>
      </c>
      <c r="AS93" s="11">
        <f t="shared" si="34"/>
        <v>1</v>
      </c>
      <c r="AT93" s="11">
        <f t="shared" si="35"/>
        <v>-1.8874559175737717</v>
      </c>
      <c r="AU93" s="11">
        <f t="shared" si="36"/>
        <v>2</v>
      </c>
      <c r="AV93" s="69">
        <f t="shared" si="37"/>
        <v>-1</v>
      </c>
      <c r="AW93" s="11"/>
      <c r="AX93" s="11"/>
      <c r="AY93" s="11"/>
      <c r="AZ93" s="11"/>
      <c r="BA93" s="11"/>
      <c r="BB93" s="11"/>
    </row>
    <row r="94" spans="1:54" x14ac:dyDescent="0.3">
      <c r="A94" s="11"/>
      <c r="B94" s="73">
        <v>1.3</v>
      </c>
      <c r="C94" s="78">
        <f t="shared" si="10"/>
        <v>-19.952623149688804</v>
      </c>
      <c r="D94" s="75">
        <f t="shared" si="6"/>
        <v>0.25676270034309645</v>
      </c>
      <c r="E94" s="75">
        <f t="shared" si="29"/>
        <v>3.4468234257340941E-3</v>
      </c>
      <c r="F94" s="75">
        <f t="shared" si="7"/>
        <v>7.6571651582578934E-2</v>
      </c>
      <c r="G94" s="75">
        <f t="shared" si="8"/>
        <v>2.8307170775860382E-3</v>
      </c>
      <c r="H94" s="75">
        <f t="shared" si="9"/>
        <v>1.4624167093845576E-2</v>
      </c>
      <c r="I94" s="11"/>
      <c r="J94" s="79">
        <v>2.4</v>
      </c>
      <c r="K94" s="80">
        <f>F105</f>
        <v>7.4838029340630521E-3</v>
      </c>
      <c r="L94" s="77"/>
      <c r="M94" s="79">
        <v>-130</v>
      </c>
      <c r="N94" s="80">
        <f t="shared" si="30"/>
        <v>0.2294913815613881</v>
      </c>
      <c r="O94" s="77"/>
      <c r="P94" s="81">
        <f t="shared" si="38"/>
        <v>0.15160000000000001</v>
      </c>
      <c r="Q94" s="82">
        <f t="shared" si="31"/>
        <v>-1000000</v>
      </c>
      <c r="R94" s="80">
        <f t="shared" si="32"/>
        <v>-1.7575626783462279E-6</v>
      </c>
      <c r="S94" s="11"/>
      <c r="T94" s="11"/>
      <c r="U94" s="11">
        <f t="shared" si="11"/>
        <v>0.20946636428323717</v>
      </c>
      <c r="V94" s="11">
        <f t="shared" si="12"/>
        <v>0.20946636428323717</v>
      </c>
      <c r="W94" s="11">
        <f t="shared" si="13"/>
        <v>-1.7575626783462279E-6</v>
      </c>
      <c r="X94" s="11">
        <f t="shared" si="14"/>
        <v>-1.7575626783462279E-6</v>
      </c>
      <c r="Y94" s="33">
        <f t="shared" si="15"/>
        <v>0.25676270034309645</v>
      </c>
      <c r="Z94" s="33">
        <f t="shared" si="16"/>
        <v>7.6571651582578934E-2</v>
      </c>
      <c r="AA94" s="33">
        <f>+D128</f>
        <v>0.2104778410676528</v>
      </c>
      <c r="AB94" s="33">
        <f>+F128</f>
        <v>5.4433321251772673E-5</v>
      </c>
      <c r="AC94" s="33">
        <f t="shared" si="17"/>
        <v>61</v>
      </c>
      <c r="AD94" s="33">
        <f t="shared" si="18"/>
        <v>1</v>
      </c>
      <c r="AE94" s="11"/>
      <c r="AF94" s="11">
        <f t="shared" si="19"/>
        <v>-0.8</v>
      </c>
      <c r="AG94" s="11">
        <f t="shared" si="20"/>
        <v>-0.8</v>
      </c>
      <c r="AH94" s="11">
        <f t="shared" si="21"/>
        <v>0</v>
      </c>
      <c r="AI94" s="11">
        <f t="shared" si="22"/>
        <v>10</v>
      </c>
      <c r="AJ94" s="11">
        <f t="shared" si="23"/>
        <v>0</v>
      </c>
      <c r="AK94" s="11"/>
      <c r="AL94" s="11">
        <f t="shared" si="24"/>
        <v>-1.2705927865146935</v>
      </c>
      <c r="AM94" s="11">
        <f t="shared" si="25"/>
        <v>-1.2705927865146935</v>
      </c>
      <c r="AN94" s="11">
        <f t="shared" si="26"/>
        <v>0</v>
      </c>
      <c r="AO94" s="11">
        <f t="shared" si="27"/>
        <v>10</v>
      </c>
      <c r="AP94" s="11">
        <f t="shared" si="28"/>
        <v>0</v>
      </c>
      <c r="AQ94" s="11"/>
      <c r="AR94" s="33">
        <f t="shared" si="33"/>
        <v>0.26771612790288252</v>
      </c>
      <c r="AS94" s="11">
        <f t="shared" si="34"/>
        <v>1.1000000000000001</v>
      </c>
      <c r="AT94" s="11">
        <f t="shared" si="35"/>
        <v>-2.078837730016716</v>
      </c>
      <c r="AU94" s="11">
        <f t="shared" si="36"/>
        <v>2</v>
      </c>
      <c r="AV94" s="69">
        <f t="shared" si="37"/>
        <v>-1</v>
      </c>
      <c r="AW94" s="11"/>
      <c r="AX94" s="11"/>
      <c r="AY94" s="11"/>
      <c r="AZ94" s="11"/>
      <c r="BA94" s="11"/>
      <c r="BB94" s="11"/>
    </row>
    <row r="95" spans="1:54" x14ac:dyDescent="0.3">
      <c r="A95" s="11"/>
      <c r="B95" s="73">
        <v>1.4</v>
      </c>
      <c r="C95" s="78">
        <f t="shared" si="10"/>
        <v>-25.118864315095799</v>
      </c>
      <c r="D95" s="75">
        <f t="shared" si="6"/>
        <v>0.25205895936267342</v>
      </c>
      <c r="E95" s="75">
        <f t="shared" si="29"/>
        <v>2.2146107294379823E-3</v>
      </c>
      <c r="F95" s="75">
        <f t="shared" si="7"/>
        <v>6.1947484488733363E-2</v>
      </c>
      <c r="G95" s="75">
        <f t="shared" si="8"/>
        <v>1.8186538693067676E-3</v>
      </c>
      <c r="H95" s="75">
        <f t="shared" si="9"/>
        <v>1.1828365245635101E-2</v>
      </c>
      <c r="I95" s="11"/>
      <c r="J95" s="79">
        <v>2.6</v>
      </c>
      <c r="K95" s="80">
        <f>F107</f>
        <v>4.9102920156648706E-3</v>
      </c>
      <c r="L95" s="77"/>
      <c r="M95" s="79">
        <v>-120</v>
      </c>
      <c r="N95" s="80">
        <f t="shared" si="30"/>
        <v>0.23024585827216815</v>
      </c>
      <c r="O95" s="77"/>
      <c r="P95" s="81">
        <f t="shared" si="38"/>
        <v>0.16340000000000002</v>
      </c>
      <c r="Q95" s="82">
        <f t="shared" si="31"/>
        <v>-1000000</v>
      </c>
      <c r="R95" s="80">
        <f t="shared" si="32"/>
        <v>-1.7575626783462279E-6</v>
      </c>
      <c r="S95" s="11"/>
      <c r="T95" s="11"/>
      <c r="U95" s="11">
        <f t="shared" si="11"/>
        <v>0.20946636428323717</v>
      </c>
      <c r="V95" s="11">
        <f t="shared" si="12"/>
        <v>0.20946636428323717</v>
      </c>
      <c r="W95" s="11">
        <f t="shared" si="13"/>
        <v>-1.7575626783462279E-6</v>
      </c>
      <c r="X95" s="11">
        <f t="shared" si="14"/>
        <v>-1.7575626783462279E-6</v>
      </c>
      <c r="Y95" s="33">
        <f t="shared" si="15"/>
        <v>0.25205895936267342</v>
      </c>
      <c r="Z95" s="33">
        <f t="shared" si="16"/>
        <v>6.1947484488733363E-2</v>
      </c>
      <c r="AA95" s="33">
        <f>+D127</f>
        <v>0.21062794511514804</v>
      </c>
      <c r="AB95" s="33">
        <f>+F127</f>
        <v>6.8436835416956296E-5</v>
      </c>
      <c r="AC95" s="33">
        <f t="shared" si="17"/>
        <v>61</v>
      </c>
      <c r="AD95" s="33">
        <f t="shared" si="18"/>
        <v>1</v>
      </c>
      <c r="AE95" s="11"/>
      <c r="AF95" s="11">
        <f t="shared" si="19"/>
        <v>-0.7</v>
      </c>
      <c r="AG95" s="11">
        <f t="shared" si="20"/>
        <v>-0.7</v>
      </c>
      <c r="AH95" s="11">
        <f t="shared" si="21"/>
        <v>0</v>
      </c>
      <c r="AI95" s="11">
        <f t="shared" si="22"/>
        <v>10</v>
      </c>
      <c r="AJ95" s="11">
        <f t="shared" si="23"/>
        <v>0</v>
      </c>
      <c r="AK95" s="11"/>
      <c r="AL95" s="11">
        <f t="shared" si="24"/>
        <v>-1.4625809641097534</v>
      </c>
      <c r="AM95" s="11">
        <f t="shared" si="25"/>
        <v>-1.4625809641097534</v>
      </c>
      <c r="AN95" s="11">
        <f t="shared" si="26"/>
        <v>0</v>
      </c>
      <c r="AO95" s="11">
        <f t="shared" si="27"/>
        <v>10</v>
      </c>
      <c r="AP95" s="11">
        <f t="shared" si="28"/>
        <v>0</v>
      </c>
      <c r="AQ95" s="11"/>
      <c r="AR95" s="33">
        <f t="shared" si="33"/>
        <v>0.26196672531584209</v>
      </c>
      <c r="AS95" s="11">
        <f t="shared" si="34"/>
        <v>1.2</v>
      </c>
      <c r="AT95" s="11">
        <f t="shared" si="35"/>
        <v>-2.2705927865146935</v>
      </c>
      <c r="AU95" s="11">
        <f t="shared" si="36"/>
        <v>2</v>
      </c>
      <c r="AV95" s="69">
        <f t="shared" si="37"/>
        <v>-1</v>
      </c>
      <c r="AW95" s="11"/>
      <c r="AX95" s="11"/>
      <c r="AY95" s="11"/>
      <c r="AZ95" s="11"/>
      <c r="BA95" s="11"/>
      <c r="BB95" s="11"/>
    </row>
    <row r="96" spans="1:54" x14ac:dyDescent="0.3">
      <c r="A96" s="11"/>
      <c r="B96" s="73">
        <v>1.5</v>
      </c>
      <c r="C96" s="78">
        <f t="shared" si="10"/>
        <v>-31.622776601683803</v>
      </c>
      <c r="D96" s="75">
        <f t="shared" si="6"/>
        <v>0.2478117209989773</v>
      </c>
      <c r="E96" s="75">
        <f t="shared" si="29"/>
        <v>1.4226970091755526E-3</v>
      </c>
      <c r="F96" s="75">
        <f t="shared" si="7"/>
        <v>5.011911924309826E-2</v>
      </c>
      <c r="G96" s="75">
        <f t="shared" si="8"/>
        <v>1.1683133372102712E-3</v>
      </c>
      <c r="H96" s="75">
        <f t="shared" si="9"/>
        <v>9.5660800363014508E-3</v>
      </c>
      <c r="I96" s="11"/>
      <c r="J96" s="79">
        <v>2.8</v>
      </c>
      <c r="K96" s="80">
        <f>F109</f>
        <v>3.2224504098229004E-3</v>
      </c>
      <c r="L96" s="77"/>
      <c r="M96" s="79">
        <v>-110</v>
      </c>
      <c r="N96" s="80">
        <f t="shared" si="30"/>
        <v>0.23109768542542827</v>
      </c>
      <c r="O96" s="77"/>
      <c r="P96" s="81">
        <f t="shared" si="38"/>
        <v>0.17520000000000002</v>
      </c>
      <c r="Q96" s="82">
        <f t="shared" si="31"/>
        <v>-1000000</v>
      </c>
      <c r="R96" s="80">
        <f t="shared" si="32"/>
        <v>-1.7575626783462279E-6</v>
      </c>
      <c r="S96" s="11"/>
      <c r="T96" s="11"/>
      <c r="U96" s="11">
        <f t="shared" si="11"/>
        <v>0.20946636428323717</v>
      </c>
      <c r="V96" s="11">
        <f t="shared" si="12"/>
        <v>0.20946636428323717</v>
      </c>
      <c r="W96" s="11">
        <f t="shared" si="13"/>
        <v>-1.7575626783462279E-6</v>
      </c>
      <c r="X96" s="11">
        <f t="shared" si="14"/>
        <v>-1.7575626783462279E-6</v>
      </c>
      <c r="Y96" s="33">
        <f t="shared" si="15"/>
        <v>0.2478117209989773</v>
      </c>
      <c r="Z96" s="33">
        <f t="shared" si="16"/>
        <v>5.011911924309826E-2</v>
      </c>
      <c r="AA96" s="33">
        <f>+D126</f>
        <v>0.2107946109292291</v>
      </c>
      <c r="AB96" s="33">
        <f>+F126</f>
        <v>8.5702184826382972E-5</v>
      </c>
      <c r="AC96" s="33">
        <f t="shared" si="17"/>
        <v>61</v>
      </c>
      <c r="AD96" s="33">
        <f t="shared" si="18"/>
        <v>1</v>
      </c>
      <c r="AE96" s="11"/>
      <c r="AF96" s="11">
        <f t="shared" si="19"/>
        <v>-0.60000000000000009</v>
      </c>
      <c r="AG96" s="11">
        <f t="shared" si="20"/>
        <v>-0.60000000000000009</v>
      </c>
      <c r="AH96" s="11">
        <f t="shared" si="21"/>
        <v>0</v>
      </c>
      <c r="AI96" s="11">
        <f t="shared" si="22"/>
        <v>10</v>
      </c>
      <c r="AJ96" s="11">
        <f t="shared" si="23"/>
        <v>0</v>
      </c>
      <c r="AK96" s="11"/>
      <c r="AL96" s="11">
        <f t="shared" si="24"/>
        <v>-1.6547026003276701</v>
      </c>
      <c r="AM96" s="11">
        <f t="shared" si="25"/>
        <v>-1.6547026003276701</v>
      </c>
      <c r="AN96" s="11">
        <f t="shared" si="26"/>
        <v>0</v>
      </c>
      <c r="AO96" s="11">
        <f t="shared" si="27"/>
        <v>10</v>
      </c>
      <c r="AP96" s="11">
        <f t="shared" si="28"/>
        <v>0</v>
      </c>
      <c r="AQ96" s="11"/>
      <c r="AR96" s="33">
        <f t="shared" si="33"/>
        <v>0.25676270034309645</v>
      </c>
      <c r="AS96" s="11">
        <f t="shared" si="34"/>
        <v>1.3</v>
      </c>
      <c r="AT96" s="11">
        <f t="shared" si="35"/>
        <v>-2.4625809641097534</v>
      </c>
      <c r="AU96" s="11">
        <f t="shared" si="36"/>
        <v>2</v>
      </c>
      <c r="AV96" s="69">
        <f t="shared" si="37"/>
        <v>-1</v>
      </c>
      <c r="AW96" s="11"/>
      <c r="AX96" s="11"/>
      <c r="AY96" s="11"/>
      <c r="AZ96" s="11"/>
      <c r="BA96" s="11"/>
      <c r="BB96" s="11"/>
    </row>
    <row r="97" spans="1:56" x14ac:dyDescent="0.3">
      <c r="A97" s="11"/>
      <c r="B97" s="73">
        <v>1.6</v>
      </c>
      <c r="C97" s="78">
        <f t="shared" si="10"/>
        <v>-39.810717055349755</v>
      </c>
      <c r="D97" s="75">
        <f t="shared" si="6"/>
        <v>0.24397947629479955</v>
      </c>
      <c r="E97" s="75">
        <f t="shared" si="29"/>
        <v>9.1392966524499002E-4</v>
      </c>
      <c r="F97" s="75">
        <f t="shared" si="7"/>
        <v>4.0553039206796808E-2</v>
      </c>
      <c r="G97" s="75">
        <f t="shared" si="8"/>
        <v>7.5052808774917022E-4</v>
      </c>
      <c r="H97" s="75">
        <f t="shared" si="9"/>
        <v>7.7364482623824074E-3</v>
      </c>
      <c r="I97" s="11"/>
      <c r="J97" s="79">
        <v>3</v>
      </c>
      <c r="K97" s="80">
        <f>F111</f>
        <v>2.1148924057013871E-3</v>
      </c>
      <c r="L97" s="77"/>
      <c r="M97" s="79">
        <v>-100</v>
      </c>
      <c r="N97" s="80">
        <f t="shared" si="30"/>
        <v>0.23207012887526204</v>
      </c>
      <c r="O97" s="77"/>
      <c r="P97" s="81">
        <f t="shared" si="38"/>
        <v>0.18700000000000003</v>
      </c>
      <c r="Q97" s="82">
        <f t="shared" si="31"/>
        <v>-1000000</v>
      </c>
      <c r="R97" s="80">
        <f t="shared" si="32"/>
        <v>-1.7575626783462279E-6</v>
      </c>
      <c r="S97" s="11"/>
      <c r="T97" s="11"/>
      <c r="U97" s="11">
        <f t="shared" si="11"/>
        <v>0.20946636428323717</v>
      </c>
      <c r="V97" s="11">
        <f t="shared" si="12"/>
        <v>0.20946636428323717</v>
      </c>
      <c r="W97" s="11">
        <f t="shared" si="13"/>
        <v>-1.7575626783462279E-6</v>
      </c>
      <c r="X97" s="11">
        <f t="shared" si="14"/>
        <v>-1.7575626783462279E-6</v>
      </c>
      <c r="Y97" s="33">
        <f t="shared" si="15"/>
        <v>0.24397947629479955</v>
      </c>
      <c r="Z97" s="33">
        <f t="shared" si="16"/>
        <v>4.0553039206796808E-2</v>
      </c>
      <c r="AA97" s="33">
        <f>+D125</f>
        <v>0.21097966585221817</v>
      </c>
      <c r="AB97" s="33">
        <f>+F125</f>
        <v>1.0698984578528557E-4</v>
      </c>
      <c r="AC97" s="33">
        <f t="shared" si="17"/>
        <v>61</v>
      </c>
      <c r="AD97" s="33">
        <f t="shared" si="18"/>
        <v>1</v>
      </c>
      <c r="AE97" s="11"/>
      <c r="AF97" s="11">
        <f t="shared" si="19"/>
        <v>-0.5</v>
      </c>
      <c r="AG97" s="11">
        <f t="shared" si="20"/>
        <v>-0.5</v>
      </c>
      <c r="AH97" s="11">
        <f t="shared" si="21"/>
        <v>0</v>
      </c>
      <c r="AI97" s="11">
        <f t="shared" si="22"/>
        <v>10</v>
      </c>
      <c r="AJ97" s="11">
        <f t="shared" si="23"/>
        <v>0</v>
      </c>
      <c r="AK97" s="11"/>
      <c r="AL97" s="11">
        <f t="shared" si="24"/>
        <v>-1.8468875814716914</v>
      </c>
      <c r="AM97" s="11">
        <f t="shared" si="25"/>
        <v>-1.8468875814716914</v>
      </c>
      <c r="AN97" s="11">
        <f t="shared" si="26"/>
        <v>0</v>
      </c>
      <c r="AO97" s="11">
        <f t="shared" si="27"/>
        <v>10</v>
      </c>
      <c r="AP97" s="11">
        <f t="shared" si="28"/>
        <v>0</v>
      </c>
      <c r="AQ97" s="11"/>
      <c r="AR97" s="33">
        <f t="shared" si="33"/>
        <v>0.25205895936267342</v>
      </c>
      <c r="AS97" s="11">
        <f t="shared" si="34"/>
        <v>1.4</v>
      </c>
      <c r="AT97" s="11">
        <f t="shared" si="35"/>
        <v>-2.6547026003276701</v>
      </c>
      <c r="AU97" s="11">
        <f t="shared" si="36"/>
        <v>2</v>
      </c>
      <c r="AV97" s="69">
        <f t="shared" si="37"/>
        <v>-1</v>
      </c>
      <c r="AW97" s="11"/>
      <c r="AX97" s="11"/>
      <c r="AY97" s="11"/>
      <c r="AZ97" s="11"/>
      <c r="BA97" s="11"/>
      <c r="BB97" s="11"/>
      <c r="BD97" s="83"/>
    </row>
    <row r="98" spans="1:56" x14ac:dyDescent="0.3">
      <c r="A98" s="11"/>
      <c r="B98" s="73">
        <v>1.7</v>
      </c>
      <c r="C98" s="78">
        <f t="shared" si="10"/>
        <v>-50.118723362727238</v>
      </c>
      <c r="D98" s="75">
        <f t="shared" si="6"/>
        <v>0.24052348500484008</v>
      </c>
      <c r="E98" s="75">
        <f t="shared" si="29"/>
        <v>5.871265102533503E-4</v>
      </c>
      <c r="F98" s="75">
        <f t="shared" si="7"/>
        <v>3.28165909444144E-2</v>
      </c>
      <c r="G98" s="75">
        <f t="shared" si="8"/>
        <v>4.821717712784158E-4</v>
      </c>
      <c r="H98" s="75">
        <f t="shared" si="9"/>
        <v>6.2571484208949419E-3</v>
      </c>
      <c r="I98" s="11"/>
      <c r="J98" s="79">
        <v>3.2</v>
      </c>
      <c r="K98" s="80">
        <f>F113</f>
        <v>1.387776271136033E-3</v>
      </c>
      <c r="L98" s="77"/>
      <c r="M98" s="79">
        <v>-90</v>
      </c>
      <c r="N98" s="80">
        <f t="shared" si="30"/>
        <v>0.2331951271216528</v>
      </c>
      <c r="O98" s="77"/>
      <c r="P98" s="81">
        <f t="shared" si="38"/>
        <v>0.19880000000000003</v>
      </c>
      <c r="Q98" s="82">
        <f t="shared" si="31"/>
        <v>-1000000</v>
      </c>
      <c r="R98" s="80">
        <f t="shared" si="32"/>
        <v>-1.7575626783462279E-6</v>
      </c>
      <c r="S98" s="11"/>
      <c r="T98" s="11"/>
      <c r="U98" s="11">
        <f t="shared" si="11"/>
        <v>0.21062794511514804</v>
      </c>
      <c r="V98" s="11">
        <f t="shared" si="12"/>
        <v>0.2104778410676528</v>
      </c>
      <c r="W98" s="11">
        <f t="shared" si="13"/>
        <v>6.8436835416956296E-5</v>
      </c>
      <c r="X98" s="11">
        <f t="shared" si="14"/>
        <v>5.4433321251772673E-5</v>
      </c>
      <c r="Y98" s="33">
        <f t="shared" si="15"/>
        <v>0.24052348500484008</v>
      </c>
      <c r="Z98" s="33">
        <f t="shared" si="16"/>
        <v>3.28165909444144E-2</v>
      </c>
      <c r="AA98" s="33">
        <f>+D124</f>
        <v>0.21118513884390031</v>
      </c>
      <c r="AB98" s="33">
        <f>+F124</f>
        <v>1.3323783119734823E-4</v>
      </c>
      <c r="AC98" s="33">
        <f t="shared" si="17"/>
        <v>47</v>
      </c>
      <c r="AD98" s="33">
        <f t="shared" si="18"/>
        <v>14</v>
      </c>
      <c r="AE98" s="11"/>
      <c r="AF98" s="11">
        <f t="shared" si="19"/>
        <v>-0.39999999999999991</v>
      </c>
      <c r="AG98" s="11">
        <f t="shared" si="20"/>
        <v>-0.39999999999999991</v>
      </c>
      <c r="AH98" s="11">
        <f t="shared" si="21"/>
        <v>0</v>
      </c>
      <c r="AI98" s="11">
        <f t="shared" si="22"/>
        <v>10</v>
      </c>
      <c r="AJ98" s="11">
        <f t="shared" si="23"/>
        <v>0</v>
      </c>
      <c r="AK98" s="11"/>
      <c r="AL98" s="11">
        <f t="shared" si="24"/>
        <v>-2.0390872256790189</v>
      </c>
      <c r="AM98" s="11">
        <f t="shared" si="25"/>
        <v>-2.0390872256790189</v>
      </c>
      <c r="AN98" s="11">
        <f t="shared" si="26"/>
        <v>0</v>
      </c>
      <c r="AO98" s="11">
        <f t="shared" si="27"/>
        <v>10</v>
      </c>
      <c r="AP98" s="11">
        <f t="shared" si="28"/>
        <v>0</v>
      </c>
      <c r="AQ98" s="11"/>
      <c r="AR98" s="33">
        <f t="shared" si="33"/>
        <v>0.2478117209989773</v>
      </c>
      <c r="AS98" s="11">
        <f t="shared" si="34"/>
        <v>1.5</v>
      </c>
      <c r="AT98" s="11">
        <f t="shared" si="35"/>
        <v>-2.8468875814716914</v>
      </c>
      <c r="AU98" s="11">
        <f t="shared" si="36"/>
        <v>2</v>
      </c>
      <c r="AV98" s="69">
        <f t="shared" si="37"/>
        <v>-1</v>
      </c>
      <c r="AW98" s="11"/>
      <c r="AX98" s="11"/>
      <c r="AY98" s="11"/>
      <c r="AZ98" s="11"/>
      <c r="BA98" s="11"/>
      <c r="BB98" s="11"/>
    </row>
    <row r="99" spans="1:56" x14ac:dyDescent="0.3">
      <c r="A99" s="11"/>
      <c r="B99" s="73">
        <v>1.8</v>
      </c>
      <c r="C99" s="78">
        <f t="shared" si="10"/>
        <v>-63.095734448019364</v>
      </c>
      <c r="D99" s="75">
        <f t="shared" si="6"/>
        <v>0.23740797485313953</v>
      </c>
      <c r="E99" s="75">
        <f t="shared" si="29"/>
        <v>3.7721703230348129E-4</v>
      </c>
      <c r="F99" s="75">
        <f t="shared" si="7"/>
        <v>2.655944252351946E-2</v>
      </c>
      <c r="G99" s="75">
        <f t="shared" si="8"/>
        <v>3.0980102924704609E-4</v>
      </c>
      <c r="H99" s="75">
        <f t="shared" si="9"/>
        <v>5.0612469946624767E-3</v>
      </c>
      <c r="I99" s="11"/>
      <c r="J99" s="79">
        <v>3.4</v>
      </c>
      <c r="K99" s="80">
        <f>F115</f>
        <v>9.1022732338398712E-4</v>
      </c>
      <c r="L99" s="77"/>
      <c r="M99" s="79">
        <v>-80</v>
      </c>
      <c r="N99" s="80">
        <f t="shared" si="30"/>
        <v>0.23451796628647553</v>
      </c>
      <c r="O99" s="77"/>
      <c r="P99" s="81">
        <f t="shared" si="38"/>
        <v>0.21060000000000004</v>
      </c>
      <c r="Q99" s="82">
        <f t="shared" si="31"/>
        <v>-41480.270063452743</v>
      </c>
      <c r="R99" s="80">
        <f t="shared" si="32"/>
        <v>5.7382461334960346E-5</v>
      </c>
      <c r="S99" s="11"/>
      <c r="T99" s="11"/>
      <c r="U99" s="11">
        <f t="shared" si="11"/>
        <v>0.22272086696750931</v>
      </c>
      <c r="V99" s="11">
        <f t="shared" si="12"/>
        <v>0.22136923443131434</v>
      </c>
      <c r="W99" s="11">
        <f t="shared" si="13"/>
        <v>6.0617682739158808E-3</v>
      </c>
      <c r="X99" s="11">
        <f t="shared" si="14"/>
        <v>4.9102920156648706E-3</v>
      </c>
      <c r="Y99" s="33">
        <f t="shared" si="15"/>
        <v>0.23740797485313953</v>
      </c>
      <c r="Z99" s="33">
        <f t="shared" si="16"/>
        <v>2.655944252351946E-2</v>
      </c>
      <c r="AA99" s="33">
        <f>+D123</f>
        <v>0.21141328272544005</v>
      </c>
      <c r="AB99" s="33">
        <f>+F123</f>
        <v>1.6560321457874448E-4</v>
      </c>
      <c r="AC99" s="33">
        <f t="shared" si="17"/>
        <v>26</v>
      </c>
      <c r="AD99" s="33">
        <f t="shared" si="18"/>
        <v>35</v>
      </c>
      <c r="AE99" s="11"/>
      <c r="AF99" s="11">
        <f t="shared" si="19"/>
        <v>-0.30000000000000004</v>
      </c>
      <c r="AG99" s="11">
        <f t="shared" si="20"/>
        <v>-0.30000000000000004</v>
      </c>
      <c r="AH99" s="11">
        <f t="shared" si="21"/>
        <v>0</v>
      </c>
      <c r="AI99" s="11">
        <f t="shared" si="22"/>
        <v>10</v>
      </c>
      <c r="AJ99" s="11">
        <f t="shared" si="23"/>
        <v>0</v>
      </c>
      <c r="AK99" s="11"/>
      <c r="AL99" s="11">
        <f t="shared" si="24"/>
        <v>-2.2312683096805657</v>
      </c>
      <c r="AM99" s="11">
        <f t="shared" si="25"/>
        <v>-2.2312683096805657</v>
      </c>
      <c r="AN99" s="11">
        <f t="shared" si="26"/>
        <v>0</v>
      </c>
      <c r="AO99" s="11">
        <f t="shared" si="27"/>
        <v>10</v>
      </c>
      <c r="AP99" s="11">
        <f t="shared" si="28"/>
        <v>0</v>
      </c>
      <c r="AQ99" s="11"/>
      <c r="AR99" s="33">
        <f t="shared" si="33"/>
        <v>0.24397947629479955</v>
      </c>
      <c r="AS99" s="11">
        <f t="shared" si="34"/>
        <v>1.6</v>
      </c>
      <c r="AT99" s="11">
        <f t="shared" si="35"/>
        <v>-3.0390872256790189</v>
      </c>
      <c r="AU99" s="11">
        <f t="shared" si="36"/>
        <v>2</v>
      </c>
      <c r="AV99" s="69">
        <f t="shared" si="37"/>
        <v>-1</v>
      </c>
      <c r="AW99" s="11"/>
      <c r="AX99" s="11"/>
      <c r="AY99" s="11"/>
      <c r="AZ99" s="11"/>
      <c r="BA99" s="11"/>
      <c r="BB99" s="11"/>
    </row>
    <row r="100" spans="1:56" x14ac:dyDescent="0.3">
      <c r="A100" s="11"/>
      <c r="B100" s="73">
        <v>1.9</v>
      </c>
      <c r="C100" s="78">
        <f t="shared" si="10"/>
        <v>-79.432823472428197</v>
      </c>
      <c r="D100" s="75">
        <f t="shared" si="6"/>
        <v>0.23460015651767896</v>
      </c>
      <c r="E100" s="75">
        <f t="shared" si="29"/>
        <v>2.4238502619061092E-4</v>
      </c>
      <c r="F100" s="75">
        <f t="shared" si="7"/>
        <v>2.1498195528856984E-2</v>
      </c>
      <c r="G100" s="75">
        <f t="shared" si="8"/>
        <v>1.9907749865138226E-4</v>
      </c>
      <c r="H100" s="75">
        <f t="shared" si="9"/>
        <v>4.0944620574304164E-3</v>
      </c>
      <c r="I100" s="11"/>
      <c r="J100" s="79">
        <v>3.6</v>
      </c>
      <c r="K100" s="80">
        <f>F117</f>
        <v>5.9647631839042587E-4</v>
      </c>
      <c r="L100" s="77"/>
      <c r="M100" s="79">
        <v>-70</v>
      </c>
      <c r="N100" s="80">
        <f t="shared" si="30"/>
        <v>0.23610546779475297</v>
      </c>
      <c r="O100" s="77"/>
      <c r="P100" s="81">
        <f t="shared" si="38"/>
        <v>0.22240000000000004</v>
      </c>
      <c r="Q100" s="82">
        <f t="shared" si="31"/>
        <v>-333.28037626542937</v>
      </c>
      <c r="R100" s="80">
        <f t="shared" si="32"/>
        <v>5.1663803354998952E-3</v>
      </c>
      <c r="S100" s="11"/>
      <c r="T100" s="11"/>
      <c r="U100" s="11">
        <f t="shared" si="11"/>
        <v>0.23460015651767896</v>
      </c>
      <c r="V100" s="11">
        <f t="shared" si="12"/>
        <v>0.23207012887526204</v>
      </c>
      <c r="W100" s="11">
        <f t="shared" si="13"/>
        <v>2.1498195528856984E-2</v>
      </c>
      <c r="X100" s="11">
        <f t="shared" si="14"/>
        <v>1.7403733471426569E-2</v>
      </c>
      <c r="Y100" s="33">
        <f t="shared" si="15"/>
        <v>0.23460015651767896</v>
      </c>
      <c r="Z100" s="33">
        <f t="shared" si="16"/>
        <v>2.1498195528856984E-2</v>
      </c>
      <c r="AA100" s="33">
        <f>+D122</f>
        <v>0.21166659887669959</v>
      </c>
      <c r="AB100" s="33">
        <f>+F122</f>
        <v>2.0551339545413848E-4</v>
      </c>
      <c r="AC100" s="33">
        <f t="shared" si="17"/>
        <v>20</v>
      </c>
      <c r="AD100" s="33">
        <f t="shared" si="18"/>
        <v>41</v>
      </c>
      <c r="AE100" s="11"/>
      <c r="AF100" s="11">
        <f t="shared" si="19"/>
        <v>-0.19999999999999996</v>
      </c>
      <c r="AG100" s="11">
        <f t="shared" si="20"/>
        <v>-0.19999999999999996</v>
      </c>
      <c r="AH100" s="11">
        <f t="shared" si="21"/>
        <v>0</v>
      </c>
      <c r="AI100" s="11">
        <f t="shared" si="22"/>
        <v>10</v>
      </c>
      <c r="AJ100" s="11">
        <f t="shared" si="23"/>
        <v>0</v>
      </c>
      <c r="AK100" s="11"/>
      <c r="AL100" s="11">
        <f t="shared" si="24"/>
        <v>-2.4234087059972329</v>
      </c>
      <c r="AM100" s="11">
        <f t="shared" si="25"/>
        <v>-2.4234087059972329</v>
      </c>
      <c r="AN100" s="11">
        <f t="shared" si="26"/>
        <v>0</v>
      </c>
      <c r="AO100" s="11">
        <f t="shared" si="27"/>
        <v>10</v>
      </c>
      <c r="AP100" s="11">
        <f t="shared" si="28"/>
        <v>0</v>
      </c>
      <c r="AQ100" s="11"/>
      <c r="AR100" s="33">
        <f t="shared" si="33"/>
        <v>0.24052348500484008</v>
      </c>
      <c r="AS100" s="11">
        <f t="shared" si="34"/>
        <v>1.7</v>
      </c>
      <c r="AT100" s="11">
        <f t="shared" si="35"/>
        <v>-3.2312683096805657</v>
      </c>
      <c r="AU100" s="11">
        <f t="shared" si="36"/>
        <v>2</v>
      </c>
      <c r="AV100" s="69">
        <f t="shared" si="37"/>
        <v>-1</v>
      </c>
      <c r="AW100" s="11"/>
      <c r="AX100" s="11"/>
      <c r="AY100" s="11"/>
      <c r="AZ100" s="11"/>
      <c r="BA100" s="11"/>
      <c r="BB100" s="11"/>
    </row>
    <row r="101" spans="1:56" x14ac:dyDescent="0.3">
      <c r="A101" s="11"/>
      <c r="B101" s="73">
        <v>2</v>
      </c>
      <c r="C101" s="78">
        <f t="shared" si="10"/>
        <v>-100</v>
      </c>
      <c r="D101" s="75">
        <f t="shared" si="6"/>
        <v>0.23207012887526204</v>
      </c>
      <c r="E101" s="75">
        <f t="shared" si="29"/>
        <v>1.557699711121536E-4</v>
      </c>
      <c r="F101" s="75">
        <f t="shared" si="7"/>
        <v>1.7403733471426569E-2</v>
      </c>
      <c r="G101" s="75">
        <f t="shared" si="8"/>
        <v>1.2794601212610669E-4</v>
      </c>
      <c r="H101" s="75">
        <f t="shared" si="9"/>
        <v>3.3128473877173745E-3</v>
      </c>
      <c r="I101" s="11"/>
      <c r="J101" s="79">
        <v>3.8</v>
      </c>
      <c r="K101" s="80">
        <f>F119</f>
        <v>3.9027842603048929E-4</v>
      </c>
      <c r="L101" s="77"/>
      <c r="M101" s="79">
        <v>-60</v>
      </c>
      <c r="N101" s="80">
        <f t="shared" si="30"/>
        <v>0.23806131406208286</v>
      </c>
      <c r="O101" s="77"/>
      <c r="P101" s="81">
        <f t="shared" si="38"/>
        <v>0.23420000000000005</v>
      </c>
      <c r="Q101" s="82">
        <f t="shared" si="31"/>
        <v>-82.250525676417197</v>
      </c>
      <c r="R101" s="80">
        <f t="shared" si="32"/>
        <v>1.8362656485276772E-2</v>
      </c>
      <c r="S101" s="11"/>
      <c r="T101" s="11"/>
      <c r="U101" s="11">
        <f t="shared" si="11"/>
        <v>0.2478117209989773</v>
      </c>
      <c r="V101" s="11">
        <f t="shared" si="12"/>
        <v>0.24397947629479955</v>
      </c>
      <c r="W101" s="11">
        <f t="shared" si="13"/>
        <v>5.011911924309826E-2</v>
      </c>
      <c r="X101" s="11">
        <f t="shared" si="14"/>
        <v>4.0553039206796808E-2</v>
      </c>
      <c r="Y101" s="33">
        <f t="shared" si="15"/>
        <v>0.23207012887526204</v>
      </c>
      <c r="Z101" s="33">
        <f t="shared" si="16"/>
        <v>1.7403733471426569E-2</v>
      </c>
      <c r="AA101" s="33">
        <f>+D121</f>
        <v>0.211947864657165</v>
      </c>
      <c r="AB101" s="33">
        <f>+F121</f>
        <v>2.547293965721321E-4</v>
      </c>
      <c r="AC101" s="33">
        <f t="shared" si="17"/>
        <v>16</v>
      </c>
      <c r="AD101" s="33">
        <f t="shared" si="18"/>
        <v>45</v>
      </c>
      <c r="AE101" s="11"/>
      <c r="AF101" s="11">
        <f t="shared" si="19"/>
        <v>-0.10000000000000009</v>
      </c>
      <c r="AG101" s="11">
        <f t="shared" si="20"/>
        <v>-0.10000000000000009</v>
      </c>
      <c r="AH101" s="11">
        <f t="shared" si="21"/>
        <v>0</v>
      </c>
      <c r="AI101" s="11">
        <f t="shared" si="22"/>
        <v>10</v>
      </c>
      <c r="AJ101" s="11">
        <f t="shared" si="23"/>
        <v>0</v>
      </c>
      <c r="AK101" s="11"/>
      <c r="AL101" s="11">
        <f t="shared" si="24"/>
        <v>-2.6154942130686876</v>
      </c>
      <c r="AM101" s="11">
        <f t="shared" si="25"/>
        <v>-2.6154942130686876</v>
      </c>
      <c r="AN101" s="11">
        <f t="shared" si="26"/>
        <v>0</v>
      </c>
      <c r="AO101" s="11">
        <f t="shared" si="27"/>
        <v>10</v>
      </c>
      <c r="AP101" s="11">
        <f t="shared" si="28"/>
        <v>0</v>
      </c>
      <c r="AQ101" s="11"/>
      <c r="AR101" s="33">
        <f t="shared" si="33"/>
        <v>0.23740797485313953</v>
      </c>
      <c r="AS101" s="11">
        <f t="shared" si="34"/>
        <v>1.8</v>
      </c>
      <c r="AT101" s="11">
        <f t="shared" si="35"/>
        <v>-3.4234087059972329</v>
      </c>
      <c r="AU101" s="11">
        <f t="shared" si="36"/>
        <v>2</v>
      </c>
      <c r="AV101" s="69">
        <f t="shared" si="37"/>
        <v>-1</v>
      </c>
      <c r="AW101" s="11"/>
      <c r="AX101" s="11"/>
      <c r="AY101" s="11"/>
      <c r="AZ101" s="11"/>
      <c r="BA101" s="11"/>
      <c r="BB101" s="11"/>
    </row>
    <row r="102" spans="1:56" x14ac:dyDescent="0.3">
      <c r="A102" s="11"/>
      <c r="B102" s="73">
        <v>2.1</v>
      </c>
      <c r="C102" s="78">
        <f t="shared" si="10"/>
        <v>-125.89254117941677</v>
      </c>
      <c r="D102" s="75">
        <f t="shared" si="6"/>
        <v>0.22979072285228816</v>
      </c>
      <c r="E102" s="75">
        <f t="shared" si="29"/>
        <v>1.0012205314005979E-4</v>
      </c>
      <c r="F102" s="75">
        <f t="shared" si="7"/>
        <v>1.4090886083709194E-2</v>
      </c>
      <c r="G102" s="75">
        <f t="shared" si="8"/>
        <v>8.2243219054850124E-5</v>
      </c>
      <c r="H102" s="75">
        <f t="shared" si="9"/>
        <v>2.6808639590215119E-3</v>
      </c>
      <c r="I102" s="11"/>
      <c r="J102" s="79">
        <v>4</v>
      </c>
      <c r="K102" s="80">
        <f>F121</f>
        <v>2.547293965721321E-4</v>
      </c>
      <c r="L102" s="77"/>
      <c r="M102" s="79">
        <v>-50</v>
      </c>
      <c r="N102" s="80">
        <f t="shared" si="30"/>
        <v>0.24055728731804829</v>
      </c>
      <c r="O102" s="77"/>
      <c r="P102" s="81">
        <f t="shared" si="38"/>
        <v>0.24600000000000005</v>
      </c>
      <c r="Q102" s="82">
        <f t="shared" si="31"/>
        <v>-35.155529862078041</v>
      </c>
      <c r="R102" s="80">
        <f t="shared" si="32"/>
        <v>4.2906294895726962E-2</v>
      </c>
      <c r="S102" s="11"/>
      <c r="T102" s="11"/>
      <c r="U102" s="11">
        <f t="shared" si="11"/>
        <v>0.26196672531584209</v>
      </c>
      <c r="V102" s="11">
        <f t="shared" si="12"/>
        <v>0.25676270034309645</v>
      </c>
      <c r="W102" s="11">
        <f t="shared" si="13"/>
        <v>9.464803434190551E-2</v>
      </c>
      <c r="X102" s="11">
        <f t="shared" si="14"/>
        <v>7.6571651582578934E-2</v>
      </c>
      <c r="Y102" s="33">
        <f t="shared" si="15"/>
        <v>0.22979072285228816</v>
      </c>
      <c r="Z102" s="33">
        <f t="shared" si="16"/>
        <v>1.4090886083709194E-2</v>
      </c>
      <c r="AA102" s="33">
        <f>+D120</f>
        <v>0.21226016385023072</v>
      </c>
      <c r="AB102" s="33">
        <f>+F120</f>
        <v>3.1542402788813415E-4</v>
      </c>
      <c r="AC102" s="33">
        <f t="shared" si="17"/>
        <v>13</v>
      </c>
      <c r="AD102" s="33">
        <f t="shared" si="18"/>
        <v>48</v>
      </c>
      <c r="AE102" s="11"/>
      <c r="AF102" s="11">
        <f t="shared" si="19"/>
        <v>0</v>
      </c>
      <c r="AG102" s="11">
        <f t="shared" si="20"/>
        <v>0</v>
      </c>
      <c r="AH102" s="11">
        <f t="shared" si="21"/>
        <v>0.23207012887526204</v>
      </c>
      <c r="AI102" s="11">
        <f t="shared" si="22"/>
        <v>0</v>
      </c>
      <c r="AJ102" s="11">
        <f t="shared" si="23"/>
        <v>0.23207012887526204</v>
      </c>
      <c r="AK102" s="11"/>
      <c r="AL102" s="11">
        <f t="shared" si="24"/>
        <v>-2.8075162606380921</v>
      </c>
      <c r="AM102" s="11">
        <f t="shared" si="25"/>
        <v>-2.8075162606380921</v>
      </c>
      <c r="AN102" s="11">
        <f t="shared" si="26"/>
        <v>0</v>
      </c>
      <c r="AO102" s="11">
        <f t="shared" si="27"/>
        <v>10</v>
      </c>
      <c r="AP102" s="11">
        <f t="shared" si="28"/>
        <v>0</v>
      </c>
      <c r="AQ102" s="11"/>
      <c r="AR102" s="33">
        <f t="shared" si="33"/>
        <v>0.23460015651767896</v>
      </c>
      <c r="AS102" s="11">
        <f t="shared" si="34"/>
        <v>1.9</v>
      </c>
      <c r="AT102" s="11">
        <f t="shared" si="35"/>
        <v>-3.6154942130686876</v>
      </c>
      <c r="AU102" s="11">
        <f t="shared" si="36"/>
        <v>2</v>
      </c>
      <c r="AV102" s="69">
        <f t="shared" si="37"/>
        <v>-1</v>
      </c>
      <c r="AW102" s="11"/>
      <c r="AX102" s="11"/>
      <c r="AY102" s="11"/>
      <c r="AZ102" s="11"/>
      <c r="BA102" s="11"/>
      <c r="BB102" s="11"/>
    </row>
    <row r="103" spans="1:56" x14ac:dyDescent="0.3">
      <c r="A103" s="11"/>
      <c r="B103" s="73">
        <v>2.2000000000000002</v>
      </c>
      <c r="C103" s="78">
        <f t="shared" si="10"/>
        <v>-158.48931924611153</v>
      </c>
      <c r="D103" s="75">
        <f t="shared" si="6"/>
        <v>0.22773731467458774</v>
      </c>
      <c r="E103" s="75">
        <f t="shared" si="29"/>
        <v>6.4364384969640471E-5</v>
      </c>
      <c r="F103" s="75">
        <f t="shared" si="7"/>
        <v>1.1410022124687683E-2</v>
      </c>
      <c r="G103" s="75">
        <f t="shared" si="8"/>
        <v>5.2874135137357233E-5</v>
      </c>
      <c r="H103" s="75">
        <f t="shared" si="9"/>
        <v>2.169791243967426E-3</v>
      </c>
      <c r="I103" s="11"/>
      <c r="J103" s="79">
        <v>4.2</v>
      </c>
      <c r="K103" s="80">
        <f>F123</f>
        <v>1.6560321457874448E-4</v>
      </c>
      <c r="L103" s="77"/>
      <c r="M103" s="79">
        <v>-40</v>
      </c>
      <c r="N103" s="80">
        <f t="shared" si="30"/>
        <v>0.24390461547852374</v>
      </c>
      <c r="O103" s="77"/>
      <c r="P103" s="81">
        <f t="shared" si="38"/>
        <v>0.25780000000000003</v>
      </c>
      <c r="Q103" s="82">
        <f t="shared" si="31"/>
        <v>-19.021660070256466</v>
      </c>
      <c r="R103" s="80">
        <f t="shared" si="32"/>
        <v>8.123174305793332E-2</v>
      </c>
      <c r="S103" s="11"/>
      <c r="T103" s="11"/>
      <c r="U103" s="11">
        <f t="shared" si="11"/>
        <v>0.27405565021532136</v>
      </c>
      <c r="V103" s="11">
        <f t="shared" si="12"/>
        <v>0.26771612790288252</v>
      </c>
      <c r="W103" s="11">
        <f t="shared" si="13"/>
        <v>0.14455469576536115</v>
      </c>
      <c r="X103" s="11">
        <f t="shared" si="14"/>
        <v>0.1169815867618593</v>
      </c>
      <c r="Y103" s="33">
        <f t="shared" si="15"/>
        <v>0.22773731467458774</v>
      </c>
      <c r="Z103" s="33">
        <f t="shared" si="16"/>
        <v>1.1410022124687683E-2</v>
      </c>
      <c r="AA103" s="33">
        <f>+D119</f>
        <v>0.21260692046324381</v>
      </c>
      <c r="AB103" s="33">
        <f>+F119</f>
        <v>3.9027842603048929E-4</v>
      </c>
      <c r="AC103" s="33">
        <f t="shared" si="17"/>
        <v>11</v>
      </c>
      <c r="AD103" s="33">
        <f t="shared" si="18"/>
        <v>50</v>
      </c>
      <c r="AE103" s="11"/>
      <c r="AF103" s="11">
        <f t="shared" si="19"/>
        <v>0.10000000000000009</v>
      </c>
      <c r="AG103" s="11">
        <f t="shared" si="20"/>
        <v>-10</v>
      </c>
      <c r="AH103" s="11">
        <f t="shared" si="21"/>
        <v>0</v>
      </c>
      <c r="AI103" s="11">
        <f t="shared" si="22"/>
        <v>0.10000000000000009</v>
      </c>
      <c r="AJ103" s="11">
        <f t="shared" si="23"/>
        <v>0</v>
      </c>
      <c r="AK103" s="11"/>
      <c r="AL103" s="11">
        <f t="shared" si="24"/>
        <v>-2.9994702531683286</v>
      </c>
      <c r="AM103" s="11">
        <f t="shared" si="25"/>
        <v>-2.9994702531683286</v>
      </c>
      <c r="AN103" s="11">
        <f t="shared" si="26"/>
        <v>0</v>
      </c>
      <c r="AO103" s="11">
        <f t="shared" si="27"/>
        <v>10</v>
      </c>
      <c r="AP103" s="11">
        <f t="shared" si="28"/>
        <v>0</v>
      </c>
      <c r="AQ103" s="11"/>
      <c r="AR103" s="33">
        <f t="shared" si="33"/>
        <v>0.23207012887526204</v>
      </c>
      <c r="AS103" s="11">
        <f t="shared" si="34"/>
        <v>2</v>
      </c>
      <c r="AT103" s="11">
        <f t="shared" si="35"/>
        <v>-3.8075162606380921</v>
      </c>
      <c r="AU103" s="11">
        <f t="shared" si="36"/>
        <v>2</v>
      </c>
      <c r="AV103" s="69">
        <f t="shared" si="37"/>
        <v>-1</v>
      </c>
      <c r="AW103" s="11"/>
      <c r="AX103" s="11"/>
      <c r="AY103" s="11"/>
      <c r="AZ103" s="11"/>
      <c r="BA103" s="11"/>
      <c r="BB103" s="11"/>
    </row>
    <row r="104" spans="1:56" x14ac:dyDescent="0.3">
      <c r="A104" s="11"/>
      <c r="B104" s="73">
        <v>2.2999999999999998</v>
      </c>
      <c r="C104" s="78">
        <f t="shared" si="10"/>
        <v>-199.52623149688802</v>
      </c>
      <c r="D104" s="75">
        <f t="shared" si="6"/>
        <v>0.22588762773171825</v>
      </c>
      <c r="E104" s="75">
        <f t="shared" si="29"/>
        <v>4.1383885305074001E-5</v>
      </c>
      <c r="F104" s="75">
        <f t="shared" si="7"/>
        <v>9.2402308807202557E-3</v>
      </c>
      <c r="G104" s="75">
        <f t="shared" si="8"/>
        <v>3.3998179535601096E-5</v>
      </c>
      <c r="H104" s="75">
        <f t="shared" si="9"/>
        <v>1.7564279466572037E-3</v>
      </c>
      <c r="I104" s="11"/>
      <c r="J104" s="79">
        <v>4.4000000000000004</v>
      </c>
      <c r="K104" s="80">
        <f>F125</f>
        <v>1.0698984578528557E-4</v>
      </c>
      <c r="L104" s="77"/>
      <c r="M104" s="79">
        <v>-30</v>
      </c>
      <c r="N104" s="80">
        <f t="shared" si="30"/>
        <v>0.24874536633608421</v>
      </c>
      <c r="O104" s="77"/>
      <c r="P104" s="81">
        <f t="shared" si="38"/>
        <v>0.26960000000000001</v>
      </c>
      <c r="Q104" s="82">
        <f t="shared" si="31"/>
        <v>-11.728996100820018</v>
      </c>
      <c r="R104" s="80">
        <f t="shared" si="32"/>
        <v>0.12441529694920339</v>
      </c>
      <c r="S104" s="11"/>
      <c r="T104" s="11"/>
      <c r="U104" s="11">
        <f t="shared" si="11"/>
        <v>0.28866462021912276</v>
      </c>
      <c r="V104" s="11">
        <f t="shared" si="12"/>
        <v>0.2810269853428472</v>
      </c>
      <c r="W104" s="11">
        <f t="shared" si="13"/>
        <v>0.22042070987963799</v>
      </c>
      <c r="X104" s="11">
        <f t="shared" si="14"/>
        <v>0.17855806038443445</v>
      </c>
      <c r="Y104" s="33">
        <f t="shared" si="15"/>
        <v>0.22588762773171825</v>
      </c>
      <c r="Z104" s="33">
        <f t="shared" si="16"/>
        <v>9.2402308807202557E-3</v>
      </c>
      <c r="AA104" s="33">
        <f>+D118</f>
        <v>0.2129919362517356</v>
      </c>
      <c r="AB104" s="33">
        <f>+F118</f>
        <v>4.8260130922541148E-4</v>
      </c>
      <c r="AC104" s="33">
        <f t="shared" si="17"/>
        <v>9</v>
      </c>
      <c r="AD104" s="33">
        <f t="shared" si="18"/>
        <v>52</v>
      </c>
      <c r="AE104" s="11"/>
      <c r="AF104" s="11">
        <f t="shared" si="19"/>
        <v>0.20000000000000018</v>
      </c>
      <c r="AG104" s="11">
        <f t="shared" si="20"/>
        <v>-10</v>
      </c>
      <c r="AH104" s="11">
        <f t="shared" si="21"/>
        <v>0</v>
      </c>
      <c r="AI104" s="11">
        <f t="shared" si="22"/>
        <v>0.20000000000000018</v>
      </c>
      <c r="AJ104" s="11">
        <f t="shared" si="23"/>
        <v>0</v>
      </c>
      <c r="AK104" s="11"/>
      <c r="AL104" s="11">
        <f t="shared" si="24"/>
        <v>-3.1913543762689836</v>
      </c>
      <c r="AM104" s="11">
        <f t="shared" si="25"/>
        <v>-3.1913543762689836</v>
      </c>
      <c r="AN104" s="11">
        <f t="shared" si="26"/>
        <v>0</v>
      </c>
      <c r="AO104" s="11">
        <f t="shared" si="27"/>
        <v>10</v>
      </c>
      <c r="AP104" s="11">
        <f t="shared" si="28"/>
        <v>0</v>
      </c>
      <c r="AQ104" s="11"/>
      <c r="AR104" s="33">
        <f t="shared" si="33"/>
        <v>0.22979072285228816</v>
      </c>
      <c r="AS104" s="11">
        <f t="shared" si="34"/>
        <v>2.1</v>
      </c>
      <c r="AT104" s="11">
        <f t="shared" si="35"/>
        <v>-3.9994702531683286</v>
      </c>
      <c r="AU104" s="11">
        <f t="shared" si="36"/>
        <v>2</v>
      </c>
      <c r="AV104" s="69">
        <f t="shared" si="37"/>
        <v>-1</v>
      </c>
      <c r="AW104" s="11"/>
      <c r="AX104" s="11"/>
      <c r="AY104" s="11"/>
      <c r="AZ104" s="11"/>
      <c r="BA104" s="11"/>
      <c r="BB104" s="11"/>
    </row>
    <row r="105" spans="1:56" x14ac:dyDescent="0.3">
      <c r="A105" s="11"/>
      <c r="B105" s="73">
        <v>2.4</v>
      </c>
      <c r="C105" s="78">
        <f t="shared" si="10"/>
        <v>-251.18864315095806</v>
      </c>
      <c r="D105" s="75">
        <f t="shared" si="6"/>
        <v>0.22422153473159215</v>
      </c>
      <c r="E105" s="75">
        <f t="shared" si="29"/>
        <v>2.6612473766128195E-5</v>
      </c>
      <c r="F105" s="75">
        <f t="shared" si="7"/>
        <v>7.4838029340630521E-3</v>
      </c>
      <c r="G105" s="75">
        <f t="shared" si="8"/>
        <v>2.1864296403252643E-5</v>
      </c>
      <c r="H105" s="75">
        <f t="shared" si="9"/>
        <v>1.4220346601471708E-3</v>
      </c>
      <c r="I105" s="11"/>
      <c r="J105" s="79">
        <v>4.5999999999999996</v>
      </c>
      <c r="K105" s="80">
        <f>F127</f>
        <v>6.8436835416956296E-5</v>
      </c>
      <c r="L105" s="77"/>
      <c r="M105" s="79">
        <v>-20</v>
      </c>
      <c r="N105" s="80">
        <f t="shared" si="30"/>
        <v>0.25671177879999857</v>
      </c>
      <c r="O105" s="77"/>
      <c r="P105" s="81">
        <f t="shared" si="38"/>
        <v>0.28139999999999998</v>
      </c>
      <c r="Q105" s="82">
        <f t="shared" si="31"/>
        <v>-7.8505814674324608</v>
      </c>
      <c r="R105" s="80">
        <f t="shared" si="32"/>
        <v>0.19033820995238473</v>
      </c>
      <c r="S105" s="11"/>
      <c r="T105" s="11"/>
      <c r="U105" s="11">
        <f t="shared" si="11"/>
        <v>0.29698972879151736</v>
      </c>
      <c r="V105" s="11">
        <f t="shared" si="12"/>
        <v>0.28866462021912276</v>
      </c>
      <c r="W105" s="11">
        <f t="shared" si="13"/>
        <v>0.27183372678477724</v>
      </c>
      <c r="X105" s="11">
        <f t="shared" si="14"/>
        <v>0.22042070987963799</v>
      </c>
      <c r="Y105" s="33">
        <f t="shared" si="15"/>
        <v>0.22422153473159215</v>
      </c>
      <c r="Z105" s="33">
        <f t="shared" si="16"/>
        <v>7.4838029340630521E-3</v>
      </c>
      <c r="AA105" s="33">
        <f>+D117</f>
        <v>0.21341943237590544</v>
      </c>
      <c r="AB105" s="33">
        <f>+F117</f>
        <v>5.9647631839042587E-4</v>
      </c>
      <c r="AC105" s="33">
        <f t="shared" si="17"/>
        <v>8</v>
      </c>
      <c r="AD105" s="33">
        <f t="shared" si="18"/>
        <v>53</v>
      </c>
      <c r="AE105" s="11"/>
      <c r="AF105" s="11">
        <f t="shared" si="19"/>
        <v>0.29999999999999982</v>
      </c>
      <c r="AG105" s="11">
        <f t="shared" si="20"/>
        <v>-10</v>
      </c>
      <c r="AH105" s="11">
        <f t="shared" si="21"/>
        <v>0</v>
      </c>
      <c r="AI105" s="11">
        <f t="shared" si="22"/>
        <v>0.29999999999999982</v>
      </c>
      <c r="AJ105" s="11">
        <f t="shared" si="23"/>
        <v>0</v>
      </c>
      <c r="AK105" s="11"/>
      <c r="AL105" s="11">
        <f t="shared" si="24"/>
        <v>-3.383168738239088</v>
      </c>
      <c r="AM105" s="11">
        <f t="shared" si="25"/>
        <v>-3.383168738239088</v>
      </c>
      <c r="AN105" s="11">
        <f t="shared" si="26"/>
        <v>0</v>
      </c>
      <c r="AO105" s="11">
        <f t="shared" si="27"/>
        <v>10</v>
      </c>
      <c r="AP105" s="11">
        <f t="shared" si="28"/>
        <v>0</v>
      </c>
      <c r="AQ105" s="11"/>
      <c r="AR105" s="33">
        <f t="shared" si="33"/>
        <v>0.22773731467458774</v>
      </c>
      <c r="AS105" s="11">
        <f t="shared" si="34"/>
        <v>2.2000000000000002</v>
      </c>
      <c r="AT105" s="11">
        <f t="shared" si="35"/>
        <v>-4.1913543762689836</v>
      </c>
      <c r="AU105" s="11">
        <f t="shared" si="36"/>
        <v>2</v>
      </c>
      <c r="AV105" s="69">
        <f t="shared" si="37"/>
        <v>-1</v>
      </c>
      <c r="AW105" s="11"/>
      <c r="AX105" s="11"/>
      <c r="AY105" s="11"/>
      <c r="AZ105" s="11"/>
      <c r="BA105" s="11"/>
      <c r="BB105" s="11"/>
    </row>
    <row r="106" spans="1:56" x14ac:dyDescent="0.3">
      <c r="A106" s="11"/>
      <c r="B106" s="73">
        <v>2.5</v>
      </c>
      <c r="C106" s="78">
        <f t="shared" si="10"/>
        <v>-316.22776601683825</v>
      </c>
      <c r="D106" s="75">
        <f t="shared" si="6"/>
        <v>0.22272086696750931</v>
      </c>
      <c r="E106" s="75">
        <f t="shared" si="29"/>
        <v>1.7116119040377087E-5</v>
      </c>
      <c r="F106" s="75">
        <f t="shared" si="7"/>
        <v>6.0617682739158808E-3</v>
      </c>
      <c r="G106" s="75">
        <f t="shared" si="8"/>
        <v>1.4063075626490017E-5</v>
      </c>
      <c r="H106" s="75">
        <f t="shared" si="9"/>
        <v>1.1514762582510104E-3</v>
      </c>
      <c r="I106" s="11"/>
      <c r="J106" s="79">
        <v>4.8</v>
      </c>
      <c r="K106" s="80">
        <f>F129</f>
        <v>4.3075061041950672E-5</v>
      </c>
      <c r="L106" s="77"/>
      <c r="M106" s="79">
        <v>-10</v>
      </c>
      <c r="N106" s="80">
        <f t="shared" si="30"/>
        <v>0.27405565021532136</v>
      </c>
      <c r="O106" s="77"/>
      <c r="P106" s="81">
        <f t="shared" si="38"/>
        <v>0.29319999999999996</v>
      </c>
      <c r="Q106" s="82">
        <f t="shared" si="31"/>
        <v>-5.5525818085980125</v>
      </c>
      <c r="R106" s="80">
        <f t="shared" si="32"/>
        <v>0.23549500643622481</v>
      </c>
      <c r="S106" s="11"/>
      <c r="T106" s="11"/>
      <c r="U106" s="11">
        <f t="shared" si="11"/>
        <v>0.3060016745557943</v>
      </c>
      <c r="V106" s="11">
        <f t="shared" si="12"/>
        <v>0.29698972879151736</v>
      </c>
      <c r="W106" s="11">
        <f t="shared" si="13"/>
        <v>0.33475833982044012</v>
      </c>
      <c r="X106" s="11">
        <f t="shared" si="14"/>
        <v>0.27183372678477724</v>
      </c>
      <c r="Y106" s="33">
        <f t="shared" si="15"/>
        <v>0.22272086696750931</v>
      </c>
      <c r="Z106" s="33">
        <f t="shared" si="16"/>
        <v>6.0617682739158808E-3</v>
      </c>
      <c r="AA106" s="33">
        <f>+D116</f>
        <v>0.2138940956408763</v>
      </c>
      <c r="AB106" s="33">
        <f>+F116</f>
        <v>7.369440937607958E-4</v>
      </c>
      <c r="AC106" s="33">
        <f t="shared" si="17"/>
        <v>7</v>
      </c>
      <c r="AD106" s="33">
        <f t="shared" si="18"/>
        <v>54</v>
      </c>
      <c r="AE106" s="11"/>
      <c r="AF106" s="11">
        <f t="shared" si="19"/>
        <v>0.39999999999999991</v>
      </c>
      <c r="AG106" s="11">
        <f t="shared" si="20"/>
        <v>-10</v>
      </c>
      <c r="AH106" s="11">
        <f t="shared" si="21"/>
        <v>0</v>
      </c>
      <c r="AI106" s="11">
        <f t="shared" si="22"/>
        <v>0.39999999999999991</v>
      </c>
      <c r="AJ106" s="11">
        <f t="shared" si="23"/>
        <v>0</v>
      </c>
      <c r="AK106" s="11"/>
      <c r="AL106" s="11">
        <f t="shared" si="24"/>
        <v>-3.5749147536694084</v>
      </c>
      <c r="AM106" s="11">
        <f t="shared" si="25"/>
        <v>-3.5749147536694084</v>
      </c>
      <c r="AN106" s="11">
        <f t="shared" si="26"/>
        <v>0</v>
      </c>
      <c r="AO106" s="11">
        <f t="shared" si="27"/>
        <v>10</v>
      </c>
      <c r="AP106" s="11">
        <f t="shared" si="28"/>
        <v>0</v>
      </c>
      <c r="AQ106" s="11"/>
      <c r="AR106" s="33">
        <f t="shared" si="33"/>
        <v>0.22588762773171825</v>
      </c>
      <c r="AS106" s="11">
        <f t="shared" si="34"/>
        <v>2.2999999999999998</v>
      </c>
      <c r="AT106" s="11">
        <f t="shared" si="35"/>
        <v>-4.383168738239088</v>
      </c>
      <c r="AU106" s="11">
        <f t="shared" si="36"/>
        <v>2</v>
      </c>
      <c r="AV106" s="69">
        <f t="shared" si="37"/>
        <v>-1</v>
      </c>
      <c r="AW106" s="11"/>
      <c r="AX106" s="11"/>
      <c r="AY106" s="11"/>
      <c r="AZ106" s="11"/>
      <c r="BA106" s="11"/>
      <c r="BB106" s="11"/>
    </row>
    <row r="107" spans="1:56" x14ac:dyDescent="0.3">
      <c r="A107" s="11"/>
      <c r="B107" s="73">
        <v>2.6</v>
      </c>
      <c r="C107" s="78">
        <f t="shared" si="10"/>
        <v>-398.10717055349761</v>
      </c>
      <c r="D107" s="75">
        <f t="shared" si="6"/>
        <v>0.22136923443131434</v>
      </c>
      <c r="E107" s="75">
        <f t="shared" si="29"/>
        <v>1.1010032212602948E-5</v>
      </c>
      <c r="F107" s="75">
        <f t="shared" si="7"/>
        <v>4.9102920156648706E-3</v>
      </c>
      <c r="G107" s="75">
        <f t="shared" si="8"/>
        <v>9.0466361968388264E-6</v>
      </c>
      <c r="H107" s="75">
        <f t="shared" si="9"/>
        <v>9.3252782977564289E-4</v>
      </c>
      <c r="I107" s="11"/>
      <c r="J107" s="79">
        <v>5</v>
      </c>
      <c r="K107" s="80">
        <f>F131</f>
        <v>2.6389083115332051E-5</v>
      </c>
      <c r="L107" s="77"/>
      <c r="M107" s="79">
        <v>0</v>
      </c>
      <c r="N107" s="80">
        <f t="shared" si="30"/>
        <v>0.42399756800000005</v>
      </c>
      <c r="O107" s="77"/>
      <c r="P107" s="81">
        <f t="shared" si="38"/>
        <v>0.30499999999999994</v>
      </c>
      <c r="Q107" s="82">
        <f t="shared" si="31"/>
        <v>-4.0809067228898268</v>
      </c>
      <c r="R107" s="80">
        <f t="shared" si="32"/>
        <v>0.29102573376065444</v>
      </c>
      <c r="S107" s="11"/>
      <c r="T107" s="11"/>
      <c r="U107" s="11">
        <f t="shared" si="11"/>
        <v>0.32590652147128352</v>
      </c>
      <c r="V107" s="11">
        <f t="shared" si="12"/>
        <v>0.3156669936110057</v>
      </c>
      <c r="W107" s="11">
        <f t="shared" si="13"/>
        <v>0.50415434052853003</v>
      </c>
      <c r="X107" s="11">
        <f t="shared" si="14"/>
        <v>0.4114037766460672</v>
      </c>
      <c r="Y107" s="33">
        <f t="shared" si="15"/>
        <v>0.22136923443131434</v>
      </c>
      <c r="Z107" s="33">
        <f t="shared" si="16"/>
        <v>4.9102920156648706E-3</v>
      </c>
      <c r="AA107" s="33">
        <f>+D115</f>
        <v>0.21442112981962461</v>
      </c>
      <c r="AB107" s="33">
        <f>+F115</f>
        <v>9.1022732338398712E-4</v>
      </c>
      <c r="AC107" s="33">
        <f t="shared" si="17"/>
        <v>5</v>
      </c>
      <c r="AD107" s="33">
        <f t="shared" si="18"/>
        <v>56</v>
      </c>
      <c r="AE107" s="11"/>
      <c r="AF107" s="11">
        <f t="shared" si="19"/>
        <v>0.5</v>
      </c>
      <c r="AG107" s="11">
        <f t="shared" si="20"/>
        <v>-10</v>
      </c>
      <c r="AH107" s="11">
        <f t="shared" si="21"/>
        <v>0</v>
      </c>
      <c r="AI107" s="11">
        <f t="shared" si="22"/>
        <v>0.5</v>
      </c>
      <c r="AJ107" s="11">
        <f t="shared" si="23"/>
        <v>0</v>
      </c>
      <c r="AK107" s="11"/>
      <c r="AL107" s="11">
        <f t="shared" si="24"/>
        <v>-3.7665947017160839</v>
      </c>
      <c r="AM107" s="11">
        <f t="shared" si="25"/>
        <v>-3.7665947017160839</v>
      </c>
      <c r="AN107" s="11">
        <f t="shared" si="26"/>
        <v>0</v>
      </c>
      <c r="AO107" s="11">
        <f t="shared" si="27"/>
        <v>10</v>
      </c>
      <c r="AP107" s="11">
        <f t="shared" si="28"/>
        <v>0</v>
      </c>
      <c r="AQ107" s="11"/>
      <c r="AR107" s="33">
        <f t="shared" si="33"/>
        <v>0.22422153473159215</v>
      </c>
      <c r="AS107" s="11">
        <f t="shared" si="34"/>
        <v>2.4</v>
      </c>
      <c r="AT107" s="11">
        <f t="shared" si="35"/>
        <v>-4.5749147536694084</v>
      </c>
      <c r="AU107" s="11">
        <f t="shared" si="36"/>
        <v>2</v>
      </c>
      <c r="AV107" s="69">
        <f t="shared" si="37"/>
        <v>-1</v>
      </c>
      <c r="AW107" s="11"/>
      <c r="AX107" s="11"/>
      <c r="AY107" s="11"/>
      <c r="AZ107" s="11"/>
      <c r="BA107" s="11"/>
      <c r="BB107" s="11"/>
    </row>
    <row r="108" spans="1:56" x14ac:dyDescent="0.3">
      <c r="A108" s="11"/>
      <c r="B108" s="73">
        <v>2.7</v>
      </c>
      <c r="C108" s="78">
        <f t="shared" si="10"/>
        <v>-501.18723362727269</v>
      </c>
      <c r="D108" s="75">
        <f t="shared" si="6"/>
        <v>0.22015185856812122</v>
      </c>
      <c r="E108" s="75">
        <f t="shared" si="29"/>
        <v>7.0832401810747051E-6</v>
      </c>
      <c r="F108" s="75">
        <f t="shared" si="7"/>
        <v>3.9777641858892276E-3</v>
      </c>
      <c r="G108" s="75">
        <f t="shared" si="8"/>
        <v>5.8203986349552254E-6</v>
      </c>
      <c r="H108" s="75">
        <f t="shared" si="9"/>
        <v>7.5531377606632695E-4</v>
      </c>
      <c r="I108" s="11"/>
      <c r="J108" s="77"/>
      <c r="K108" s="77"/>
      <c r="L108" s="77"/>
      <c r="M108" s="77"/>
      <c r="N108" s="84"/>
      <c r="O108" s="77"/>
      <c r="P108" s="81">
        <f t="shared" si="38"/>
        <v>0.31679999999999992</v>
      </c>
      <c r="Q108" s="82">
        <f t="shared" si="31"/>
        <v>-3.0808670028855012</v>
      </c>
      <c r="R108" s="80">
        <f t="shared" si="32"/>
        <v>0.4407871552840314</v>
      </c>
      <c r="S108" s="11"/>
      <c r="T108" s="11"/>
      <c r="U108" s="11">
        <f t="shared" si="11"/>
        <v>0.33658279784742384</v>
      </c>
      <c r="V108" s="11">
        <f t="shared" si="12"/>
        <v>0.32590652147128352</v>
      </c>
      <c r="W108" s="11">
        <f t="shared" si="13"/>
        <v>0.61542097464243695</v>
      </c>
      <c r="X108" s="11">
        <f t="shared" si="14"/>
        <v>0.50415434052853003</v>
      </c>
      <c r="Y108" s="33">
        <f t="shared" si="15"/>
        <v>0.22015185856812122</v>
      </c>
      <c r="Z108" s="33">
        <f t="shared" si="16"/>
        <v>3.9777641858892276E-3</v>
      </c>
      <c r="AA108" s="33">
        <f>+D114</f>
        <v>0.21500631260875042</v>
      </c>
      <c r="AB108" s="33">
        <f>+F114</f>
        <v>1.1240089634791356E-3</v>
      </c>
      <c r="AC108" s="33">
        <f t="shared" si="17"/>
        <v>4</v>
      </c>
      <c r="AD108" s="33">
        <f t="shared" si="18"/>
        <v>57</v>
      </c>
      <c r="AE108" s="11"/>
      <c r="AF108" s="11">
        <f t="shared" si="19"/>
        <v>0.60000000000000009</v>
      </c>
      <c r="AG108" s="11">
        <f t="shared" si="20"/>
        <v>-10</v>
      </c>
      <c r="AH108" s="11">
        <f t="shared" si="21"/>
        <v>0</v>
      </c>
      <c r="AI108" s="11">
        <f t="shared" si="22"/>
        <v>0.60000000000000009</v>
      </c>
      <c r="AJ108" s="11">
        <f t="shared" si="23"/>
        <v>0</v>
      </c>
      <c r="AK108" s="11"/>
      <c r="AL108" s="11">
        <f t="shared" si="24"/>
        <v>-3.9582114103892616</v>
      </c>
      <c r="AM108" s="11">
        <f t="shared" si="25"/>
        <v>-3.9582114103892616</v>
      </c>
      <c r="AN108" s="11">
        <f t="shared" si="26"/>
        <v>0</v>
      </c>
      <c r="AO108" s="11">
        <f t="shared" si="27"/>
        <v>10</v>
      </c>
      <c r="AP108" s="11">
        <f t="shared" si="28"/>
        <v>0</v>
      </c>
      <c r="AQ108" s="11"/>
      <c r="AR108" s="33">
        <f t="shared" si="33"/>
        <v>0.22272086696750931</v>
      </c>
      <c r="AS108" s="11">
        <f t="shared" si="34"/>
        <v>2.5</v>
      </c>
      <c r="AT108" s="11">
        <f t="shared" si="35"/>
        <v>-4.7665947017160839</v>
      </c>
      <c r="AU108" s="11">
        <f t="shared" si="36"/>
        <v>2</v>
      </c>
      <c r="AV108" s="69">
        <f t="shared" si="37"/>
        <v>-1</v>
      </c>
      <c r="AW108" s="11"/>
      <c r="AX108" s="11"/>
      <c r="AY108" s="11"/>
      <c r="AZ108" s="11"/>
      <c r="BA108" s="11"/>
      <c r="BB108" s="11"/>
    </row>
    <row r="109" spans="1:56" x14ac:dyDescent="0.3">
      <c r="A109" s="11"/>
      <c r="B109" s="73">
        <v>2.8</v>
      </c>
      <c r="C109" s="78">
        <f t="shared" si="10"/>
        <v>-630.95734448019323</v>
      </c>
      <c r="D109" s="75">
        <f t="shared" si="6"/>
        <v>0.21905541827327316</v>
      </c>
      <c r="E109" s="75">
        <f t="shared" si="29"/>
        <v>4.5575570888357466E-6</v>
      </c>
      <c r="F109" s="75">
        <f t="shared" si="7"/>
        <v>3.2224504098229004E-3</v>
      </c>
      <c r="G109" s="75">
        <f t="shared" si="8"/>
        <v>3.7451894162558339E-6</v>
      </c>
      <c r="H109" s="75">
        <f t="shared" si="9"/>
        <v>6.1185492906645506E-4</v>
      </c>
      <c r="I109" s="11"/>
      <c r="J109" s="77"/>
      <c r="K109" s="77"/>
      <c r="L109" s="77"/>
      <c r="M109" s="77"/>
      <c r="N109" s="84"/>
      <c r="O109" s="77"/>
      <c r="P109" s="81">
        <f t="shared" si="38"/>
        <v>0.32859999999999989</v>
      </c>
      <c r="Q109" s="82">
        <f t="shared" si="31"/>
        <v>-2.3683571585770329</v>
      </c>
      <c r="R109" s="80">
        <f t="shared" si="32"/>
        <v>0.54071655649835981</v>
      </c>
      <c r="S109" s="11"/>
      <c r="T109" s="11"/>
      <c r="U109" s="11">
        <f t="shared" si="11"/>
        <v>0.34749195253275111</v>
      </c>
      <c r="V109" s="11">
        <f t="shared" si="12"/>
        <v>0.33658279784742384</v>
      </c>
      <c r="W109" s="11">
        <f t="shared" si="13"/>
        <v>0.74739501843384726</v>
      </c>
      <c r="X109" s="11">
        <f t="shared" si="14"/>
        <v>0.61542097464243695</v>
      </c>
      <c r="Y109" s="33">
        <f t="shared" si="15"/>
        <v>0.21905541827327316</v>
      </c>
      <c r="Z109" s="33">
        <f t="shared" si="16"/>
        <v>3.2224504098229004E-3</v>
      </c>
      <c r="AA109" s="33">
        <f>+D113</f>
        <v>0.21565605882209049</v>
      </c>
      <c r="AB109" s="33">
        <f>+F113</f>
        <v>1.387776271136033E-3</v>
      </c>
      <c r="AC109" s="33">
        <f t="shared" si="17"/>
        <v>3</v>
      </c>
      <c r="AD109" s="33">
        <f t="shared" si="18"/>
        <v>58</v>
      </c>
      <c r="AE109" s="11"/>
      <c r="AF109" s="11">
        <f t="shared" si="19"/>
        <v>0.70000000000000018</v>
      </c>
      <c r="AG109" s="11">
        <f t="shared" si="20"/>
        <v>-10</v>
      </c>
      <c r="AH109" s="11">
        <f t="shared" si="21"/>
        <v>0</v>
      </c>
      <c r="AI109" s="11">
        <f t="shared" si="22"/>
        <v>0.70000000000000018</v>
      </c>
      <c r="AJ109" s="11">
        <f t="shared" si="23"/>
        <v>0</v>
      </c>
      <c r="AK109" s="11"/>
      <c r="AL109" s="11">
        <f t="shared" si="24"/>
        <v>-4.1497680317372732</v>
      </c>
      <c r="AM109" s="11">
        <f t="shared" si="25"/>
        <v>-4.1497680317372732</v>
      </c>
      <c r="AN109" s="11">
        <f t="shared" si="26"/>
        <v>0</v>
      </c>
      <c r="AO109" s="11">
        <f t="shared" si="27"/>
        <v>10</v>
      </c>
      <c r="AP109" s="11">
        <f t="shared" si="28"/>
        <v>0</v>
      </c>
      <c r="AQ109" s="11"/>
      <c r="AR109" s="33">
        <f t="shared" si="33"/>
        <v>0.22136923443131434</v>
      </c>
      <c r="AS109" s="11">
        <f t="shared" si="34"/>
        <v>2.6</v>
      </c>
      <c r="AT109" s="11">
        <f t="shared" si="35"/>
        <v>-4.9582114103892616</v>
      </c>
      <c r="AU109" s="11">
        <f t="shared" si="36"/>
        <v>2</v>
      </c>
      <c r="AV109" s="69">
        <f t="shared" si="37"/>
        <v>-1</v>
      </c>
      <c r="AW109" s="11"/>
      <c r="AX109" s="11"/>
      <c r="AY109" s="11"/>
      <c r="AZ109" s="11"/>
      <c r="BA109" s="11"/>
      <c r="BB109" s="11"/>
    </row>
    <row r="110" spans="1:56" x14ac:dyDescent="0.3">
      <c r="A110" s="11"/>
      <c r="B110" s="73">
        <v>2.9</v>
      </c>
      <c r="C110" s="78">
        <f t="shared" si="10"/>
        <v>-794.32823472428208</v>
      </c>
      <c r="D110" s="75">
        <f t="shared" si="6"/>
        <v>0.21806790901463841</v>
      </c>
      <c r="E110" s="75">
        <f t="shared" si="29"/>
        <v>2.9328217436759212E-6</v>
      </c>
      <c r="F110" s="75">
        <f t="shared" si="7"/>
        <v>2.6105954807564453E-3</v>
      </c>
      <c r="G110" s="75">
        <f t="shared" si="8"/>
        <v>2.4101658990019002E-6</v>
      </c>
      <c r="H110" s="75">
        <f t="shared" si="9"/>
        <v>4.9570307505505842E-4</v>
      </c>
      <c r="I110" s="11"/>
      <c r="J110" s="77"/>
      <c r="K110" s="77"/>
      <c r="L110" s="77"/>
      <c r="M110" s="77"/>
      <c r="N110" s="84"/>
      <c r="O110" s="77"/>
      <c r="P110" s="81">
        <f t="shared" si="38"/>
        <v>0.34039999999999987</v>
      </c>
      <c r="Q110" s="82">
        <f t="shared" si="31"/>
        <v>-1.8402657075817044</v>
      </c>
      <c r="R110" s="80">
        <f t="shared" si="32"/>
        <v>0.66034493914903303</v>
      </c>
      <c r="S110" s="11"/>
      <c r="T110" s="11"/>
      <c r="U110" s="11">
        <f t="shared" si="11"/>
        <v>0.35836613477010382</v>
      </c>
      <c r="V110" s="11">
        <f t="shared" si="12"/>
        <v>0.34749195253275111</v>
      </c>
      <c r="W110" s="11">
        <f t="shared" si="13"/>
        <v>0.90169808223679249</v>
      </c>
      <c r="X110" s="11">
        <f t="shared" si="14"/>
        <v>0.74739501843384726</v>
      </c>
      <c r="Y110" s="33">
        <f t="shared" si="15"/>
        <v>0.21806790901463841</v>
      </c>
      <c r="Z110" s="33">
        <f t="shared" si="16"/>
        <v>2.6105954807564453E-3</v>
      </c>
      <c r="AA110" s="33">
        <f>+D112</f>
        <v>0.2163774904848213</v>
      </c>
      <c r="AB110" s="33">
        <f>+F112</f>
        <v>1.7132463175814515E-3</v>
      </c>
      <c r="AC110" s="33">
        <f t="shared" si="17"/>
        <v>2</v>
      </c>
      <c r="AD110" s="33">
        <f t="shared" si="18"/>
        <v>59</v>
      </c>
      <c r="AE110" s="11"/>
      <c r="AF110" s="11">
        <f t="shared" si="19"/>
        <v>0.79999999999999982</v>
      </c>
      <c r="AG110" s="11">
        <f t="shared" si="20"/>
        <v>-10</v>
      </c>
      <c r="AH110" s="11">
        <f t="shared" si="21"/>
        <v>0</v>
      </c>
      <c r="AI110" s="11">
        <f t="shared" si="22"/>
        <v>0.79999999999999982</v>
      </c>
      <c r="AJ110" s="11">
        <f t="shared" si="23"/>
        <v>0</v>
      </c>
      <c r="AK110" s="11"/>
      <c r="AL110" s="11">
        <f t="shared" si="24"/>
        <v>-4.3412678825827919</v>
      </c>
      <c r="AM110" s="11">
        <f t="shared" si="25"/>
        <v>-4.3412678825827919</v>
      </c>
      <c r="AN110" s="11">
        <f t="shared" si="26"/>
        <v>0</v>
      </c>
      <c r="AO110" s="11">
        <f t="shared" si="27"/>
        <v>10</v>
      </c>
      <c r="AP110" s="11">
        <f t="shared" si="28"/>
        <v>0</v>
      </c>
      <c r="AQ110" s="11"/>
      <c r="AR110" s="33">
        <f t="shared" si="33"/>
        <v>0.22015185856812122</v>
      </c>
      <c r="AS110" s="11">
        <f t="shared" si="34"/>
        <v>2.7</v>
      </c>
      <c r="AT110" s="11">
        <f t="shared" si="35"/>
        <v>-5.1497680317372732</v>
      </c>
      <c r="AU110" s="11">
        <f t="shared" si="36"/>
        <v>2</v>
      </c>
      <c r="AV110" s="69">
        <f t="shared" si="37"/>
        <v>-1</v>
      </c>
      <c r="AW110" s="11"/>
      <c r="AX110" s="11"/>
      <c r="AY110" s="11"/>
      <c r="AZ110" s="11"/>
      <c r="BA110" s="11"/>
      <c r="BB110" s="11"/>
    </row>
    <row r="111" spans="1:56" x14ac:dyDescent="0.3">
      <c r="A111" s="11"/>
      <c r="B111" s="73">
        <v>3</v>
      </c>
      <c r="C111" s="78">
        <f t="shared" si="10"/>
        <v>-1000</v>
      </c>
      <c r="D111" s="75">
        <f t="shared" si="6"/>
        <v>0.21717851454968198</v>
      </c>
      <c r="E111" s="75">
        <f t="shared" si="29"/>
        <v>1.8875100543278797E-6</v>
      </c>
      <c r="F111" s="75">
        <f t="shared" si="7"/>
        <v>2.1148924057013871E-3</v>
      </c>
      <c r="G111" s="75">
        <f t="shared" si="8"/>
        <v>1.55120382096456E-6</v>
      </c>
      <c r="H111" s="75">
        <f t="shared" si="9"/>
        <v>4.0164608811993553E-4</v>
      </c>
      <c r="I111" s="11"/>
      <c r="J111" s="77"/>
      <c r="K111" s="77"/>
      <c r="L111" s="77"/>
      <c r="M111" s="77"/>
      <c r="N111" s="84"/>
      <c r="O111" s="77"/>
      <c r="P111" s="81">
        <f t="shared" si="38"/>
        <v>0.35219999999999985</v>
      </c>
      <c r="Q111" s="82">
        <f t="shared" si="31"/>
        <v>-1.4351775759071259</v>
      </c>
      <c r="R111" s="80">
        <f t="shared" si="32"/>
        <v>0.80174055750524453</v>
      </c>
      <c r="S111" s="11"/>
      <c r="T111" s="11"/>
      <c r="U111" s="11">
        <f t="shared" si="11"/>
        <v>0.36889238070097785</v>
      </c>
      <c r="V111" s="11">
        <f t="shared" si="12"/>
        <v>0.35836613477010382</v>
      </c>
      <c r="W111" s="11">
        <f t="shared" si="13"/>
        <v>1.0841860509912213</v>
      </c>
      <c r="X111" s="11">
        <f t="shared" si="14"/>
        <v>0.90169808223679249</v>
      </c>
      <c r="Y111" s="33">
        <f t="shared" si="15"/>
        <v>0.21717851454968198</v>
      </c>
      <c r="Z111" s="33">
        <f t="shared" si="16"/>
        <v>2.1148924057013871E-3</v>
      </c>
      <c r="AA111" s="33">
        <f>+D111</f>
        <v>0.21717851454968198</v>
      </c>
      <c r="AB111" s="33">
        <f>+F111</f>
        <v>2.1148924057013871E-3</v>
      </c>
      <c r="AC111" s="33">
        <f t="shared" si="17"/>
        <v>1</v>
      </c>
      <c r="AD111" s="33">
        <f t="shared" si="18"/>
        <v>60</v>
      </c>
      <c r="AE111" s="11"/>
      <c r="AF111" s="11">
        <f t="shared" si="19"/>
        <v>0.89999999999999991</v>
      </c>
      <c r="AG111" s="11">
        <f t="shared" si="20"/>
        <v>-10</v>
      </c>
      <c r="AH111" s="11">
        <f t="shared" si="21"/>
        <v>0</v>
      </c>
      <c r="AI111" s="11">
        <f t="shared" si="22"/>
        <v>0.89999999999999991</v>
      </c>
      <c r="AJ111" s="11">
        <f t="shared" si="23"/>
        <v>0</v>
      </c>
      <c r="AK111" s="11"/>
      <c r="AL111" s="11">
        <f t="shared" si="24"/>
        <v>-4.5327143325497996</v>
      </c>
      <c r="AM111" s="11">
        <f t="shared" si="25"/>
        <v>-4.5327143325497996</v>
      </c>
      <c r="AN111" s="11">
        <f t="shared" si="26"/>
        <v>0</v>
      </c>
      <c r="AO111" s="11">
        <f t="shared" si="27"/>
        <v>10</v>
      </c>
      <c r="AP111" s="11">
        <f t="shared" si="28"/>
        <v>0</v>
      </c>
      <c r="AQ111" s="11"/>
      <c r="AR111" s="33">
        <f t="shared" si="33"/>
        <v>0.21905541827327316</v>
      </c>
      <c r="AS111" s="11">
        <f t="shared" si="34"/>
        <v>2.8</v>
      </c>
      <c r="AT111" s="11">
        <f t="shared" si="35"/>
        <v>-5.3412678825827919</v>
      </c>
      <c r="AU111" s="11">
        <f t="shared" si="36"/>
        <v>2</v>
      </c>
      <c r="AV111" s="69">
        <f t="shared" si="37"/>
        <v>-1</v>
      </c>
      <c r="AW111" s="11"/>
      <c r="AX111" s="11"/>
      <c r="AY111" s="11"/>
      <c r="AZ111" s="11"/>
      <c r="BA111" s="11"/>
      <c r="BB111" s="11"/>
    </row>
    <row r="112" spans="1:56" x14ac:dyDescent="0.3">
      <c r="A112" s="11"/>
      <c r="B112" s="73">
        <v>3.1</v>
      </c>
      <c r="C112" s="78">
        <f t="shared" si="10"/>
        <v>-1258.925411794168</v>
      </c>
      <c r="D112" s="75">
        <f t="shared" ref="D112:D141" si="39">($C$77+(($C$72-$C$77)/(1+(ABS($C$74*C112))^$C$76)^(1-1/$C$76)))</f>
        <v>0.2163774904848213</v>
      </c>
      <c r="E112" s="75">
        <f t="shared" si="29"/>
        <v>1.2148975876012401E-6</v>
      </c>
      <c r="F112" s="75">
        <f t="shared" ref="F112:F141" si="40">+H112+F113</f>
        <v>1.7132463175814515E-3</v>
      </c>
      <c r="G112" s="75">
        <f t="shared" ref="G112:G141" si="41">0.5*(E112+E113)</f>
        <v>9.984730569981154E-7</v>
      </c>
      <c r="H112" s="75">
        <f t="shared" ref="H112:H141" si="42">G112*(C112-C113)</f>
        <v>3.2547004644541838E-4</v>
      </c>
      <c r="I112" s="11"/>
      <c r="J112" s="77"/>
      <c r="K112" s="77"/>
      <c r="L112" s="77"/>
      <c r="M112" s="77"/>
      <c r="N112" s="84"/>
      <c r="O112" s="77"/>
      <c r="P112" s="81">
        <f t="shared" si="38"/>
        <v>0.36399999999999982</v>
      </c>
      <c r="Q112" s="82">
        <f t="shared" si="31"/>
        <v>-1.1145172287237526</v>
      </c>
      <c r="R112" s="80">
        <f t="shared" si="32"/>
        <v>0.96812370286340454</v>
      </c>
      <c r="S112" s="11"/>
      <c r="T112" s="11"/>
      <c r="U112" s="11">
        <f t="shared" si="11"/>
        <v>0.36889238070097785</v>
      </c>
      <c r="V112" s="11">
        <f t="shared" si="12"/>
        <v>0.36889238070097785</v>
      </c>
      <c r="W112" s="11">
        <f t="shared" si="13"/>
        <v>1.0841860509912213</v>
      </c>
      <c r="X112" s="11">
        <f t="shared" si="14"/>
        <v>1.0841860509912213</v>
      </c>
      <c r="Y112" s="33">
        <f t="shared" si="15"/>
        <v>0.2163774904848213</v>
      </c>
      <c r="Z112" s="33">
        <f t="shared" si="16"/>
        <v>1.7132463175814515E-3</v>
      </c>
      <c r="AA112" s="33">
        <f>+D110</f>
        <v>0.21806790901463841</v>
      </c>
      <c r="AB112" s="33">
        <f>+F110</f>
        <v>2.6105954807564453E-3</v>
      </c>
      <c r="AC112" s="33">
        <f t="shared" si="17"/>
        <v>1</v>
      </c>
      <c r="AD112" s="33">
        <f t="shared" si="18"/>
        <v>61</v>
      </c>
      <c r="AE112" s="11"/>
      <c r="AF112" s="11">
        <f t="shared" si="19"/>
        <v>1</v>
      </c>
      <c r="AG112" s="11">
        <f t="shared" si="20"/>
        <v>-10</v>
      </c>
      <c r="AH112" s="11">
        <f t="shared" si="21"/>
        <v>0</v>
      </c>
      <c r="AI112" s="11">
        <f t="shared" si="22"/>
        <v>1</v>
      </c>
      <c r="AJ112" s="11">
        <f t="shared" si="23"/>
        <v>0</v>
      </c>
      <c r="AK112" s="11"/>
      <c r="AL112" s="11">
        <f t="shared" si="24"/>
        <v>-4.7241107263067281</v>
      </c>
      <c r="AM112" s="11">
        <f t="shared" si="25"/>
        <v>-4.7241107263067281</v>
      </c>
      <c r="AN112" s="11">
        <f t="shared" si="26"/>
        <v>0</v>
      </c>
      <c r="AO112" s="11">
        <f t="shared" si="27"/>
        <v>10</v>
      </c>
      <c r="AP112" s="11">
        <f t="shared" si="28"/>
        <v>0</v>
      </c>
      <c r="AQ112" s="11"/>
      <c r="AR112" s="33">
        <f t="shared" si="33"/>
        <v>0.21806790901463841</v>
      </c>
      <c r="AS112" s="11">
        <f t="shared" si="34"/>
        <v>2.9</v>
      </c>
      <c r="AT112" s="11">
        <f t="shared" si="35"/>
        <v>-5.5327143325497996</v>
      </c>
      <c r="AU112" s="11">
        <f t="shared" si="36"/>
        <v>2</v>
      </c>
      <c r="AV112" s="69">
        <f t="shared" si="37"/>
        <v>-1</v>
      </c>
      <c r="AW112" s="11"/>
      <c r="AX112" s="11"/>
      <c r="AY112" s="11"/>
      <c r="AZ112" s="11"/>
      <c r="BA112" s="11"/>
      <c r="BB112" s="11"/>
    </row>
    <row r="113" spans="1:54" x14ac:dyDescent="0.3">
      <c r="A113" s="11"/>
      <c r="B113" s="73">
        <v>3.2</v>
      </c>
      <c r="C113" s="78">
        <f t="shared" ref="C113:C141" si="43">-(10^(B113))</f>
        <v>-1584.8931924611156</v>
      </c>
      <c r="D113" s="75">
        <f t="shared" si="39"/>
        <v>0.21565605882209049</v>
      </c>
      <c r="E113" s="75">
        <f t="shared" si="29"/>
        <v>7.8204852639499078E-7</v>
      </c>
      <c r="F113" s="75">
        <f t="shared" si="40"/>
        <v>1.387776271136033E-3</v>
      </c>
      <c r="G113" s="75">
        <f t="shared" si="41"/>
        <v>6.4275622406728833E-7</v>
      </c>
      <c r="H113" s="75">
        <f t="shared" si="42"/>
        <v>2.6376730765689739E-4</v>
      </c>
      <c r="I113" s="11"/>
      <c r="J113" s="77"/>
      <c r="K113" s="77"/>
      <c r="L113" s="77"/>
      <c r="M113" s="77"/>
      <c r="N113" s="84"/>
      <c r="O113" s="77"/>
      <c r="P113" s="81">
        <f t="shared" si="38"/>
        <v>0.3757999999999998</v>
      </c>
      <c r="Q113" s="82">
        <f t="shared" si="31"/>
        <v>-1</v>
      </c>
      <c r="R113" s="80">
        <f t="shared" si="32"/>
        <v>1.0841860509912213</v>
      </c>
      <c r="S113" s="11"/>
      <c r="T113" s="11"/>
      <c r="U113" s="11">
        <f t="shared" ref="U113:U131" si="44">INDEX($Y$81:$Y$141,AC113)</f>
        <v>0.36889238070097785</v>
      </c>
      <c r="V113" s="11">
        <f t="shared" ref="V113:V131" si="45">INDEX($AA$81:$AA$141,AD113)</f>
        <v>0.36889238070097785</v>
      </c>
      <c r="W113" s="11">
        <f t="shared" ref="W113:W131" si="46">INDEX($Z$81:$Z$141,AC113)</f>
        <v>1.0841860509912213</v>
      </c>
      <c r="X113" s="11">
        <f t="shared" ref="X113:X131" si="47">INDEX($AB$81:$AB$141,AD113)</f>
        <v>1.0841860509912213</v>
      </c>
      <c r="Y113" s="33">
        <f t="shared" ref="Y113:Y141" si="48">+D113</f>
        <v>0.21565605882209049</v>
      </c>
      <c r="Z113" s="33">
        <f t="shared" ref="Z113:Z141" si="49">+F113</f>
        <v>1.387776271136033E-3</v>
      </c>
      <c r="AA113" s="33">
        <f>+D109</f>
        <v>0.21905541827327316</v>
      </c>
      <c r="AB113" s="33">
        <f>+F109</f>
        <v>3.2224504098229004E-3</v>
      </c>
      <c r="AC113" s="33">
        <f t="shared" ref="AC113:AC131" si="50">IF(P114&lt;$Y$141,ROW($Y$141)-80,IF(P114&gt;$Y$81,ROW($Y$81)-80,MATCH(P114,$Y$81:$Y$141,-1)))</f>
        <v>1</v>
      </c>
      <c r="AD113" s="33">
        <f t="shared" ref="AD113:AD131" si="51">IF(P114&lt;$AA$81,ROW($AA$81)-80,IF(P114&gt;$AA$141,ROW($AA$141)-80,MATCH(P114,$AA$81:$AA$141,1)))</f>
        <v>61</v>
      </c>
      <c r="AE113" s="11"/>
      <c r="AF113" s="11">
        <f t="shared" ref="AF113:AF142" si="52">AS114-AU$81</f>
        <v>1.1000000000000001</v>
      </c>
      <c r="AG113" s="11">
        <f t="shared" ref="AG113:AG142" si="53">IF(AF113&lt;=0,AF113,-10)</f>
        <v>-10</v>
      </c>
      <c r="AH113" s="11">
        <f t="shared" ref="AH113:AH142" si="54">IF(AG113=AG$80,AR114,0)</f>
        <v>0</v>
      </c>
      <c r="AI113" s="11">
        <f t="shared" ref="AI113:AI142" si="55">IF(AF113&gt;=0,AF113,10)</f>
        <v>1.1000000000000001</v>
      </c>
      <c r="AJ113" s="11">
        <f t="shared" ref="AJ113:AJ142" si="56">IF(AI113=AI$80,AR114,0)</f>
        <v>0</v>
      </c>
      <c r="AK113" s="11"/>
      <c r="AL113" s="11">
        <f t="shared" ref="AL113:AL142" si="57">AT114-AV114</f>
        <v>-4.9154603303078543</v>
      </c>
      <c r="AM113" s="11">
        <f t="shared" ref="AM113:AM142" si="58">IF(AL113&lt;=0,AL113,-10)</f>
        <v>-4.9154603303078543</v>
      </c>
      <c r="AN113" s="11">
        <f t="shared" ref="AN113:AN142" si="59">IF(AM113=AM$80,AR114,0)</f>
        <v>0</v>
      </c>
      <c r="AO113" s="11">
        <f t="shared" ref="AO113:AO142" si="60">IF(AL113&gt;=0,AL113,10)</f>
        <v>10</v>
      </c>
      <c r="AP113" s="11">
        <f t="shared" ref="AP113:AP142" si="61">IF(AO113=AO$80,AR114,0)</f>
        <v>0</v>
      </c>
      <c r="AQ113" s="11"/>
      <c r="AR113" s="33">
        <f t="shared" si="33"/>
        <v>0.21717851454968198</v>
      </c>
      <c r="AS113" s="11">
        <f t="shared" si="34"/>
        <v>3</v>
      </c>
      <c r="AT113" s="11">
        <f t="shared" si="35"/>
        <v>-5.7241107263067281</v>
      </c>
      <c r="AU113" s="11">
        <f t="shared" si="36"/>
        <v>2</v>
      </c>
      <c r="AV113" s="69">
        <f t="shared" si="37"/>
        <v>-1</v>
      </c>
      <c r="AW113" s="11"/>
      <c r="AX113" s="11"/>
      <c r="AY113" s="11"/>
      <c r="AZ113" s="11"/>
      <c r="BA113" s="11"/>
      <c r="BB113" s="11"/>
    </row>
    <row r="114" spans="1:54" x14ac:dyDescent="0.3">
      <c r="A114" s="11"/>
      <c r="B114" s="73">
        <v>3.3</v>
      </c>
      <c r="C114" s="78">
        <f t="shared" si="43"/>
        <v>-1995.2623149688804</v>
      </c>
      <c r="D114" s="75">
        <f t="shared" si="39"/>
        <v>0.21500631260875042</v>
      </c>
      <c r="E114" s="75">
        <f t="shared" ref="E114:E141" si="62">$C$73*((1+(ABS($C$74*C114))^$C$76)^(1-1/$C$76)-(ABS($C$74*C114))^($C$76-1))^2/(1+(ABS($C$74*C114))^$D$81)^((1-1/$C$76)*($C$75+2))</f>
        <v>5.0346392173958578E-7</v>
      </c>
      <c r="F114" s="75">
        <f t="shared" si="40"/>
        <v>1.1240089634791356E-3</v>
      </c>
      <c r="G114" s="75">
        <f t="shared" si="41"/>
        <v>4.1380499525772007E-7</v>
      </c>
      <c r="H114" s="75">
        <f t="shared" si="42"/>
        <v>2.1378164009514848E-4</v>
      </c>
      <c r="I114" s="11"/>
      <c r="J114" s="77"/>
      <c r="K114" s="77"/>
      <c r="L114" s="77"/>
      <c r="M114" s="77"/>
      <c r="N114" s="84"/>
      <c r="O114" s="77"/>
      <c r="P114" s="81">
        <f t="shared" si="38"/>
        <v>0.38759999999999978</v>
      </c>
      <c r="Q114" s="82">
        <f t="shared" ref="Q114:Q132" si="63">IF(P114&lt;$D$141,$C$141,IF(P114&gt;$D$81,$C$81,-(((($C$72-$B$52)/(P114-$B$52))^($C$76/($C$76-1))-1)^(1/$C$76))/$C$74))</f>
        <v>-1</v>
      </c>
      <c r="R114" s="80">
        <f t="shared" ref="R114:R132" si="64">X113+P114*(W113-X113)</f>
        <v>1.0841860509912213</v>
      </c>
      <c r="S114" s="11"/>
      <c r="T114" s="11"/>
      <c r="U114" s="11">
        <f t="shared" si="44"/>
        <v>0.36889238070097785</v>
      </c>
      <c r="V114" s="11">
        <f t="shared" si="45"/>
        <v>0.36889238070097785</v>
      </c>
      <c r="W114" s="11">
        <f t="shared" si="46"/>
        <v>1.0841860509912213</v>
      </c>
      <c r="X114" s="11">
        <f t="shared" si="47"/>
        <v>1.0841860509912213</v>
      </c>
      <c r="Y114" s="33">
        <f t="shared" si="48"/>
        <v>0.21500631260875042</v>
      </c>
      <c r="Z114" s="33">
        <f t="shared" si="49"/>
        <v>1.1240089634791356E-3</v>
      </c>
      <c r="AA114" s="33">
        <f>+D108</f>
        <v>0.22015185856812122</v>
      </c>
      <c r="AB114" s="33">
        <f>+F108</f>
        <v>3.9777641858892276E-3</v>
      </c>
      <c r="AC114" s="33">
        <f t="shared" si="50"/>
        <v>1</v>
      </c>
      <c r="AD114" s="33">
        <f t="shared" si="51"/>
        <v>61</v>
      </c>
      <c r="AE114" s="11"/>
      <c r="AF114" s="11">
        <f t="shared" si="52"/>
        <v>1.2000000000000002</v>
      </c>
      <c r="AG114" s="11">
        <f t="shared" si="53"/>
        <v>-10</v>
      </c>
      <c r="AH114" s="11">
        <f t="shared" si="54"/>
        <v>0</v>
      </c>
      <c r="AI114" s="11">
        <f t="shared" si="55"/>
        <v>1.2000000000000002</v>
      </c>
      <c r="AJ114" s="11">
        <f t="shared" si="56"/>
        <v>0</v>
      </c>
      <c r="AK114" s="11"/>
      <c r="AL114" s="11">
        <f t="shared" si="57"/>
        <v>-5.1067662979737714</v>
      </c>
      <c r="AM114" s="11">
        <f t="shared" si="58"/>
        <v>-5.1067662979737714</v>
      </c>
      <c r="AN114" s="11">
        <f t="shared" si="59"/>
        <v>0</v>
      </c>
      <c r="AO114" s="11">
        <f t="shared" si="60"/>
        <v>10</v>
      </c>
      <c r="AP114" s="11">
        <f t="shared" si="61"/>
        <v>0</v>
      </c>
      <c r="AQ114" s="11"/>
      <c r="AR114" s="33">
        <f t="shared" ref="AR114:AR143" si="65">D112</f>
        <v>0.2163774904848213</v>
      </c>
      <c r="AS114" s="11">
        <f t="shared" ref="AS114:AS143" si="66">B112</f>
        <v>3.1</v>
      </c>
      <c r="AT114" s="11">
        <f t="shared" ref="AT114:AT143" si="67">LOG(E112)</f>
        <v>-5.9154603303078543</v>
      </c>
      <c r="AU114" s="11">
        <f t="shared" ref="AU114:AU143" si="68">AU$81</f>
        <v>2</v>
      </c>
      <c r="AV114" s="69">
        <f t="shared" ref="AV114:AV143" si="69">LOG(AV$81)</f>
        <v>-1</v>
      </c>
      <c r="AW114" s="11"/>
      <c r="AX114" s="11"/>
      <c r="AY114" s="11"/>
      <c r="AZ114" s="11"/>
      <c r="BA114" s="11"/>
      <c r="BB114" s="11"/>
    </row>
    <row r="115" spans="1:54" x14ac:dyDescent="0.3">
      <c r="A115" s="11"/>
      <c r="B115" s="73">
        <v>3.4</v>
      </c>
      <c r="C115" s="78">
        <f t="shared" si="43"/>
        <v>-2511.8864315095811</v>
      </c>
      <c r="D115" s="75">
        <f t="shared" si="39"/>
        <v>0.21442112981962461</v>
      </c>
      <c r="E115" s="75">
        <f t="shared" si="62"/>
        <v>3.2414606877585436E-7</v>
      </c>
      <c r="F115" s="75">
        <f t="shared" si="40"/>
        <v>9.1022732338398712E-4</v>
      </c>
      <c r="G115" s="75">
        <f t="shared" si="41"/>
        <v>2.6642922288562596E-7</v>
      </c>
      <c r="H115" s="75">
        <f t="shared" si="42"/>
        <v>1.7328322962319135E-4</v>
      </c>
      <c r="I115" s="11"/>
      <c r="J115" s="77"/>
      <c r="K115" s="77"/>
      <c r="L115" s="77"/>
      <c r="M115" s="77"/>
      <c r="N115" s="84"/>
      <c r="O115" s="77"/>
      <c r="P115" s="81">
        <f t="shared" ref="P115:P131" si="70">P114+$Q$79</f>
        <v>0.39939999999999976</v>
      </c>
      <c r="Q115" s="82">
        <f t="shared" si="63"/>
        <v>-1</v>
      </c>
      <c r="R115" s="80">
        <f t="shared" si="64"/>
        <v>1.0841860509912213</v>
      </c>
      <c r="S115" s="11"/>
      <c r="T115" s="11"/>
      <c r="U115" s="11">
        <f t="shared" si="44"/>
        <v>0.36889238070097785</v>
      </c>
      <c r="V115" s="11">
        <f t="shared" si="45"/>
        <v>0.36889238070097785</v>
      </c>
      <c r="W115" s="11">
        <f t="shared" si="46"/>
        <v>1.0841860509912213</v>
      </c>
      <c r="X115" s="11">
        <f t="shared" si="47"/>
        <v>1.0841860509912213</v>
      </c>
      <c r="Y115" s="33">
        <f t="shared" si="48"/>
        <v>0.21442112981962461</v>
      </c>
      <c r="Z115" s="33">
        <f t="shared" si="49"/>
        <v>9.1022732338398712E-4</v>
      </c>
      <c r="AA115" s="33">
        <f>+D107</f>
        <v>0.22136923443131434</v>
      </c>
      <c r="AB115" s="33">
        <f>+F107</f>
        <v>4.9102920156648706E-3</v>
      </c>
      <c r="AC115" s="33">
        <f t="shared" si="50"/>
        <v>1</v>
      </c>
      <c r="AD115" s="33">
        <f t="shared" si="51"/>
        <v>61</v>
      </c>
      <c r="AE115" s="11"/>
      <c r="AF115" s="11">
        <f t="shared" si="52"/>
        <v>1.2999999999999998</v>
      </c>
      <c r="AG115" s="11">
        <f t="shared" si="53"/>
        <v>-10</v>
      </c>
      <c r="AH115" s="11">
        <f t="shared" si="54"/>
        <v>0</v>
      </c>
      <c r="AI115" s="11">
        <f t="shared" si="55"/>
        <v>1.2999999999999998</v>
      </c>
      <c r="AJ115" s="11">
        <f t="shared" si="56"/>
        <v>0</v>
      </c>
      <c r="AK115" s="11"/>
      <c r="AL115" s="11">
        <f t="shared" si="57"/>
        <v>-5.298031645568769</v>
      </c>
      <c r="AM115" s="11">
        <f t="shared" si="58"/>
        <v>-5.298031645568769</v>
      </c>
      <c r="AN115" s="11">
        <f t="shared" si="59"/>
        <v>0</v>
      </c>
      <c r="AO115" s="11">
        <f t="shared" si="60"/>
        <v>10</v>
      </c>
      <c r="AP115" s="11">
        <f t="shared" si="61"/>
        <v>0</v>
      </c>
      <c r="AQ115" s="11"/>
      <c r="AR115" s="33">
        <f t="shared" si="65"/>
        <v>0.21565605882209049</v>
      </c>
      <c r="AS115" s="11">
        <f t="shared" si="66"/>
        <v>3.2</v>
      </c>
      <c r="AT115" s="11">
        <f t="shared" si="67"/>
        <v>-6.1067662979737714</v>
      </c>
      <c r="AU115" s="11">
        <f t="shared" si="68"/>
        <v>2</v>
      </c>
      <c r="AV115" s="69">
        <f t="shared" si="69"/>
        <v>-1</v>
      </c>
      <c r="AW115" s="11"/>
      <c r="AX115" s="11"/>
      <c r="AY115" s="11"/>
      <c r="AZ115" s="11"/>
      <c r="BA115" s="11"/>
      <c r="BB115" s="11"/>
    </row>
    <row r="116" spans="1:54" x14ac:dyDescent="0.3">
      <c r="A116" s="11"/>
      <c r="B116" s="73">
        <v>3.5</v>
      </c>
      <c r="C116" s="78">
        <f t="shared" si="43"/>
        <v>-3162.2776601683804</v>
      </c>
      <c r="D116" s="75">
        <f t="shared" si="39"/>
        <v>0.2138940956408763</v>
      </c>
      <c r="E116" s="75">
        <f t="shared" si="62"/>
        <v>2.0871237699539753E-7</v>
      </c>
      <c r="F116" s="75">
        <f t="shared" si="40"/>
        <v>7.369440937607958E-4</v>
      </c>
      <c r="G116" s="75">
        <f t="shared" si="41"/>
        <v>1.7155446618749977E-7</v>
      </c>
      <c r="H116" s="75">
        <f t="shared" si="42"/>
        <v>1.4046777537036993E-4</v>
      </c>
      <c r="I116" s="11"/>
      <c r="J116" s="77"/>
      <c r="K116" s="77"/>
      <c r="L116" s="77"/>
      <c r="M116" s="77"/>
      <c r="N116" s="84"/>
      <c r="O116" s="77"/>
      <c r="P116" s="81">
        <f t="shared" si="70"/>
        <v>0.41119999999999973</v>
      </c>
      <c r="Q116" s="82">
        <f t="shared" si="63"/>
        <v>-1</v>
      </c>
      <c r="R116" s="80">
        <f t="shared" si="64"/>
        <v>1.0841860509912213</v>
      </c>
      <c r="S116" s="11"/>
      <c r="T116" s="11"/>
      <c r="U116" s="11">
        <f t="shared" si="44"/>
        <v>0.36889238070097785</v>
      </c>
      <c r="V116" s="11">
        <f t="shared" si="45"/>
        <v>0.36889238070097785</v>
      </c>
      <c r="W116" s="11">
        <f t="shared" si="46"/>
        <v>1.0841860509912213</v>
      </c>
      <c r="X116" s="11">
        <f t="shared" si="47"/>
        <v>1.0841860509912213</v>
      </c>
      <c r="Y116" s="33">
        <f t="shared" si="48"/>
        <v>0.2138940956408763</v>
      </c>
      <c r="Z116" s="33">
        <f t="shared" si="49"/>
        <v>7.369440937607958E-4</v>
      </c>
      <c r="AA116" s="33">
        <f>+D106</f>
        <v>0.22272086696750931</v>
      </c>
      <c r="AB116" s="33">
        <f>+F106</f>
        <v>6.0617682739158808E-3</v>
      </c>
      <c r="AC116" s="33">
        <f t="shared" si="50"/>
        <v>1</v>
      </c>
      <c r="AD116" s="33">
        <f t="shared" si="51"/>
        <v>61</v>
      </c>
      <c r="AE116" s="11"/>
      <c r="AF116" s="11">
        <f t="shared" si="52"/>
        <v>1.4</v>
      </c>
      <c r="AG116" s="11">
        <f t="shared" si="53"/>
        <v>-10</v>
      </c>
      <c r="AH116" s="11">
        <f t="shared" si="54"/>
        <v>0</v>
      </c>
      <c r="AI116" s="11">
        <f t="shared" si="55"/>
        <v>1.4</v>
      </c>
      <c r="AJ116" s="11">
        <f t="shared" si="56"/>
        <v>0</v>
      </c>
      <c r="AK116" s="11"/>
      <c r="AL116" s="11">
        <f t="shared" si="57"/>
        <v>-5.4892592411266534</v>
      </c>
      <c r="AM116" s="11">
        <f t="shared" si="58"/>
        <v>-5.4892592411266534</v>
      </c>
      <c r="AN116" s="11">
        <f t="shared" si="59"/>
        <v>0</v>
      </c>
      <c r="AO116" s="11">
        <f t="shared" si="60"/>
        <v>10</v>
      </c>
      <c r="AP116" s="11">
        <f t="shared" si="61"/>
        <v>0</v>
      </c>
      <c r="AQ116" s="11"/>
      <c r="AR116" s="33">
        <f t="shared" si="65"/>
        <v>0.21500631260875042</v>
      </c>
      <c r="AS116" s="11">
        <f t="shared" si="66"/>
        <v>3.3</v>
      </c>
      <c r="AT116" s="11">
        <f t="shared" si="67"/>
        <v>-6.298031645568769</v>
      </c>
      <c r="AU116" s="11">
        <f t="shared" si="68"/>
        <v>2</v>
      </c>
      <c r="AV116" s="69">
        <f t="shared" si="69"/>
        <v>-1</v>
      </c>
      <c r="AW116" s="11"/>
      <c r="AX116" s="11"/>
      <c r="AY116" s="11"/>
      <c r="AZ116" s="11"/>
      <c r="BA116" s="11"/>
      <c r="BB116" s="11"/>
    </row>
    <row r="117" spans="1:54" x14ac:dyDescent="0.3">
      <c r="A117" s="11"/>
      <c r="B117" s="73">
        <v>3.6</v>
      </c>
      <c r="C117" s="78">
        <f t="shared" si="43"/>
        <v>-3981.0717055349769</v>
      </c>
      <c r="D117" s="75">
        <f t="shared" si="39"/>
        <v>0.21341943237590544</v>
      </c>
      <c r="E117" s="75">
        <f t="shared" si="62"/>
        <v>1.3439655537960198E-7</v>
      </c>
      <c r="F117" s="75">
        <f t="shared" si="40"/>
        <v>5.9647631839042587E-4</v>
      </c>
      <c r="G117" s="75">
        <f t="shared" si="41"/>
        <v>1.1047238987767473E-7</v>
      </c>
      <c r="H117" s="75">
        <f t="shared" si="42"/>
        <v>1.1387500916501435E-4</v>
      </c>
      <c r="I117" s="11"/>
      <c r="J117" s="77"/>
      <c r="K117" s="77"/>
      <c r="L117" s="77"/>
      <c r="M117" s="77"/>
      <c r="N117" s="84"/>
      <c r="O117" s="77"/>
      <c r="P117" s="81">
        <f t="shared" si="70"/>
        <v>0.42299999999999971</v>
      </c>
      <c r="Q117" s="82">
        <f t="shared" si="63"/>
        <v>-1</v>
      </c>
      <c r="R117" s="80">
        <f t="shared" si="64"/>
        <v>1.0841860509912213</v>
      </c>
      <c r="S117" s="11"/>
      <c r="T117" s="11"/>
      <c r="U117" s="11">
        <f t="shared" si="44"/>
        <v>0.36889238070097785</v>
      </c>
      <c r="V117" s="11">
        <f t="shared" si="45"/>
        <v>0.36889238070097785</v>
      </c>
      <c r="W117" s="11">
        <f t="shared" si="46"/>
        <v>1.0841860509912213</v>
      </c>
      <c r="X117" s="11">
        <f t="shared" si="47"/>
        <v>1.0841860509912213</v>
      </c>
      <c r="Y117" s="33">
        <f t="shared" si="48"/>
        <v>0.21341943237590544</v>
      </c>
      <c r="Z117" s="33">
        <f t="shared" si="49"/>
        <v>5.9647631839042587E-4</v>
      </c>
      <c r="AA117" s="33">
        <f>+D105</f>
        <v>0.22422153473159215</v>
      </c>
      <c r="AB117" s="33">
        <f>+F105</f>
        <v>7.4838029340630521E-3</v>
      </c>
      <c r="AC117" s="33">
        <f t="shared" si="50"/>
        <v>1</v>
      </c>
      <c r="AD117" s="33">
        <f t="shared" si="51"/>
        <v>61</v>
      </c>
      <c r="AE117" s="11"/>
      <c r="AF117" s="11">
        <f t="shared" si="52"/>
        <v>1.5</v>
      </c>
      <c r="AG117" s="11">
        <f t="shared" si="53"/>
        <v>-10</v>
      </c>
      <c r="AH117" s="11">
        <f t="shared" si="54"/>
        <v>0</v>
      </c>
      <c r="AI117" s="11">
        <f t="shared" si="55"/>
        <v>1.5</v>
      </c>
      <c r="AJ117" s="11">
        <f t="shared" si="56"/>
        <v>0</v>
      </c>
      <c r="AK117" s="11"/>
      <c r="AL117" s="11">
        <f t="shared" si="57"/>
        <v>-5.6804517957768095</v>
      </c>
      <c r="AM117" s="11">
        <f t="shared" si="58"/>
        <v>-5.6804517957768095</v>
      </c>
      <c r="AN117" s="11">
        <f t="shared" si="59"/>
        <v>0</v>
      </c>
      <c r="AO117" s="11">
        <f t="shared" si="60"/>
        <v>10</v>
      </c>
      <c r="AP117" s="11">
        <f t="shared" si="61"/>
        <v>0</v>
      </c>
      <c r="AQ117" s="11"/>
      <c r="AR117" s="33">
        <f t="shared" si="65"/>
        <v>0.21442112981962461</v>
      </c>
      <c r="AS117" s="11">
        <f t="shared" si="66"/>
        <v>3.4</v>
      </c>
      <c r="AT117" s="11">
        <f t="shared" si="67"/>
        <v>-6.4892592411266534</v>
      </c>
      <c r="AU117" s="11">
        <f t="shared" si="68"/>
        <v>2</v>
      </c>
      <c r="AV117" s="69">
        <f t="shared" si="69"/>
        <v>-1</v>
      </c>
      <c r="AW117" s="11"/>
      <c r="AX117" s="11"/>
      <c r="AY117" s="11"/>
      <c r="AZ117" s="11"/>
      <c r="BA117" s="11"/>
      <c r="BB117" s="11"/>
    </row>
    <row r="118" spans="1:54" x14ac:dyDescent="0.3">
      <c r="A118" s="11"/>
      <c r="B118" s="73">
        <v>3.7</v>
      </c>
      <c r="C118" s="78">
        <f t="shared" si="43"/>
        <v>-5011.8723362727324</v>
      </c>
      <c r="D118" s="75">
        <f t="shared" si="39"/>
        <v>0.2129919362517356</v>
      </c>
      <c r="E118" s="75">
        <f t="shared" si="62"/>
        <v>8.6548224375747462E-8</v>
      </c>
      <c r="F118" s="75">
        <f t="shared" si="40"/>
        <v>4.8260130922541148E-4</v>
      </c>
      <c r="G118" s="75">
        <f t="shared" si="41"/>
        <v>7.1143410904194657E-8</v>
      </c>
      <c r="H118" s="75">
        <f t="shared" si="42"/>
        <v>9.2322883194922214E-5</v>
      </c>
      <c r="I118" s="11"/>
      <c r="J118" s="77"/>
      <c r="K118" s="77"/>
      <c r="L118" s="77"/>
      <c r="M118" s="77"/>
      <c r="N118" s="84"/>
      <c r="O118" s="77"/>
      <c r="P118" s="81">
        <f t="shared" si="70"/>
        <v>0.43479999999999969</v>
      </c>
      <c r="Q118" s="82">
        <f t="shared" si="63"/>
        <v>-1</v>
      </c>
      <c r="R118" s="80">
        <f t="shared" si="64"/>
        <v>1.0841860509912213</v>
      </c>
      <c r="S118" s="11"/>
      <c r="T118" s="11"/>
      <c r="U118" s="11">
        <f t="shared" si="44"/>
        <v>0.36889238070097785</v>
      </c>
      <c r="V118" s="11">
        <f t="shared" si="45"/>
        <v>0.36889238070097785</v>
      </c>
      <c r="W118" s="11">
        <f t="shared" si="46"/>
        <v>1.0841860509912213</v>
      </c>
      <c r="X118" s="11">
        <f t="shared" si="47"/>
        <v>1.0841860509912213</v>
      </c>
      <c r="Y118" s="33">
        <f t="shared" si="48"/>
        <v>0.2129919362517356</v>
      </c>
      <c r="Z118" s="33">
        <f t="shared" si="49"/>
        <v>4.8260130922541148E-4</v>
      </c>
      <c r="AA118" s="33">
        <f>+D104</f>
        <v>0.22588762773171825</v>
      </c>
      <c r="AB118" s="33">
        <f>+F104</f>
        <v>9.2402308807202557E-3</v>
      </c>
      <c r="AC118" s="33">
        <f t="shared" si="50"/>
        <v>1</v>
      </c>
      <c r="AD118" s="33">
        <f t="shared" si="51"/>
        <v>61</v>
      </c>
      <c r="AE118" s="11"/>
      <c r="AF118" s="11">
        <f t="shared" si="52"/>
        <v>1.6</v>
      </c>
      <c r="AG118" s="11">
        <f t="shared" si="53"/>
        <v>-10</v>
      </c>
      <c r="AH118" s="11">
        <f t="shared" si="54"/>
        <v>0</v>
      </c>
      <c r="AI118" s="11">
        <f t="shared" si="55"/>
        <v>1.6</v>
      </c>
      <c r="AJ118" s="11">
        <f t="shared" si="56"/>
        <v>0</v>
      </c>
      <c r="AK118" s="11"/>
      <c r="AL118" s="11">
        <f t="shared" si="57"/>
        <v>-5.8716118622256621</v>
      </c>
      <c r="AM118" s="11">
        <f t="shared" si="58"/>
        <v>-5.8716118622256621</v>
      </c>
      <c r="AN118" s="11">
        <f t="shared" si="59"/>
        <v>0</v>
      </c>
      <c r="AO118" s="11">
        <f t="shared" si="60"/>
        <v>10</v>
      </c>
      <c r="AP118" s="11">
        <f t="shared" si="61"/>
        <v>0</v>
      </c>
      <c r="AQ118" s="11"/>
      <c r="AR118" s="33">
        <f t="shared" si="65"/>
        <v>0.2138940956408763</v>
      </c>
      <c r="AS118" s="11">
        <f t="shared" si="66"/>
        <v>3.5</v>
      </c>
      <c r="AT118" s="11">
        <f t="shared" si="67"/>
        <v>-6.6804517957768095</v>
      </c>
      <c r="AU118" s="11">
        <f t="shared" si="68"/>
        <v>2</v>
      </c>
      <c r="AV118" s="69">
        <f t="shared" si="69"/>
        <v>-1</v>
      </c>
      <c r="AW118" s="11"/>
      <c r="AX118" s="11"/>
      <c r="AY118" s="11"/>
      <c r="AZ118" s="11"/>
      <c r="BA118" s="11"/>
      <c r="BB118" s="11"/>
    </row>
    <row r="119" spans="1:54" x14ac:dyDescent="0.3">
      <c r="A119" s="11"/>
      <c r="B119" s="73">
        <v>3.8</v>
      </c>
      <c r="C119" s="78">
        <f t="shared" si="43"/>
        <v>-6309.5734448019384</v>
      </c>
      <c r="D119" s="75">
        <f t="shared" si="39"/>
        <v>0.21260692046324381</v>
      </c>
      <c r="E119" s="75">
        <f t="shared" si="62"/>
        <v>5.5738597432641858E-8</v>
      </c>
      <c r="F119" s="75">
        <f t="shared" si="40"/>
        <v>3.9027842603048929E-4</v>
      </c>
      <c r="G119" s="75">
        <f t="shared" si="41"/>
        <v>4.5818687791024089E-8</v>
      </c>
      <c r="H119" s="75">
        <f t="shared" si="42"/>
        <v>7.485439814235517E-5</v>
      </c>
      <c r="I119" s="11"/>
      <c r="J119" s="77"/>
      <c r="K119" s="77"/>
      <c r="L119" s="77"/>
      <c r="M119" s="77"/>
      <c r="N119" s="84"/>
      <c r="O119" s="77"/>
      <c r="P119" s="81">
        <f t="shared" si="70"/>
        <v>0.44659999999999966</v>
      </c>
      <c r="Q119" s="82">
        <f t="shared" si="63"/>
        <v>-1</v>
      </c>
      <c r="R119" s="80">
        <f t="shared" si="64"/>
        <v>1.0841860509912213</v>
      </c>
      <c r="S119" s="11"/>
      <c r="T119" s="11"/>
      <c r="U119" s="11">
        <f t="shared" si="44"/>
        <v>0.36889238070097785</v>
      </c>
      <c r="V119" s="11">
        <f t="shared" si="45"/>
        <v>0.36889238070097785</v>
      </c>
      <c r="W119" s="11">
        <f t="shared" si="46"/>
        <v>1.0841860509912213</v>
      </c>
      <c r="X119" s="11">
        <f t="shared" si="47"/>
        <v>1.0841860509912213</v>
      </c>
      <c r="Y119" s="33">
        <f t="shared" si="48"/>
        <v>0.21260692046324381</v>
      </c>
      <c r="Z119" s="33">
        <f t="shared" si="49"/>
        <v>3.9027842603048929E-4</v>
      </c>
      <c r="AA119" s="33">
        <f>+D103</f>
        <v>0.22773731467458774</v>
      </c>
      <c r="AB119" s="33">
        <f>+F103</f>
        <v>1.1410022124687683E-2</v>
      </c>
      <c r="AC119" s="33">
        <f t="shared" si="50"/>
        <v>1</v>
      </c>
      <c r="AD119" s="33">
        <f t="shared" si="51"/>
        <v>61</v>
      </c>
      <c r="AE119" s="11"/>
      <c r="AF119" s="11">
        <f t="shared" si="52"/>
        <v>1.7000000000000002</v>
      </c>
      <c r="AG119" s="11">
        <f t="shared" si="53"/>
        <v>-10</v>
      </c>
      <c r="AH119" s="11">
        <f t="shared" si="54"/>
        <v>0</v>
      </c>
      <c r="AI119" s="11">
        <f t="shared" si="55"/>
        <v>1.7000000000000002</v>
      </c>
      <c r="AJ119" s="11">
        <f t="shared" si="56"/>
        <v>0</v>
      </c>
      <c r="AK119" s="11"/>
      <c r="AL119" s="11">
        <f t="shared" si="57"/>
        <v>-6.0627418376872022</v>
      </c>
      <c r="AM119" s="11">
        <f t="shared" si="58"/>
        <v>-6.0627418376872022</v>
      </c>
      <c r="AN119" s="11">
        <f t="shared" si="59"/>
        <v>0</v>
      </c>
      <c r="AO119" s="11">
        <f t="shared" si="60"/>
        <v>10</v>
      </c>
      <c r="AP119" s="11">
        <f t="shared" si="61"/>
        <v>0</v>
      </c>
      <c r="AQ119" s="11"/>
      <c r="AR119" s="33">
        <f t="shared" si="65"/>
        <v>0.21341943237590544</v>
      </c>
      <c r="AS119" s="11">
        <f t="shared" si="66"/>
        <v>3.6</v>
      </c>
      <c r="AT119" s="11">
        <f t="shared" si="67"/>
        <v>-6.8716118622256621</v>
      </c>
      <c r="AU119" s="11">
        <f t="shared" si="68"/>
        <v>2</v>
      </c>
      <c r="AV119" s="69">
        <f t="shared" si="69"/>
        <v>-1</v>
      </c>
      <c r="AW119" s="11"/>
      <c r="AX119" s="11"/>
      <c r="AY119" s="11"/>
      <c r="AZ119" s="11"/>
      <c r="BA119" s="11"/>
      <c r="BB119" s="11"/>
    </row>
    <row r="120" spans="1:54" x14ac:dyDescent="0.3">
      <c r="A120" s="11"/>
      <c r="B120" s="73">
        <v>3.9</v>
      </c>
      <c r="C120" s="78">
        <f t="shared" si="43"/>
        <v>-7943.2823472428154</v>
      </c>
      <c r="D120" s="75">
        <f t="shared" si="39"/>
        <v>0.21226016385023072</v>
      </c>
      <c r="E120" s="75">
        <f t="shared" si="62"/>
        <v>3.589877814940632E-8</v>
      </c>
      <c r="F120" s="75">
        <f t="shared" si="40"/>
        <v>3.1542402788813415E-4</v>
      </c>
      <c r="G120" s="75">
        <f t="shared" si="41"/>
        <v>2.9510434373253105E-8</v>
      </c>
      <c r="H120" s="75">
        <f t="shared" si="42"/>
        <v>6.0694631316002065E-5</v>
      </c>
      <c r="I120" s="11"/>
      <c r="J120" s="77"/>
      <c r="K120" s="77"/>
      <c r="L120" s="77"/>
      <c r="M120" s="77"/>
      <c r="N120" s="84"/>
      <c r="O120" s="77"/>
      <c r="P120" s="81">
        <f t="shared" si="70"/>
        <v>0.45839999999999964</v>
      </c>
      <c r="Q120" s="82">
        <f t="shared" si="63"/>
        <v>-1</v>
      </c>
      <c r="R120" s="80">
        <f t="shared" si="64"/>
        <v>1.0841860509912213</v>
      </c>
      <c r="S120" s="11"/>
      <c r="T120" s="11"/>
      <c r="U120" s="11">
        <f t="shared" si="44"/>
        <v>0.36889238070097785</v>
      </c>
      <c r="V120" s="11">
        <f t="shared" si="45"/>
        <v>0.36889238070097785</v>
      </c>
      <c r="W120" s="11">
        <f t="shared" si="46"/>
        <v>1.0841860509912213</v>
      </c>
      <c r="X120" s="11">
        <f t="shared" si="47"/>
        <v>1.0841860509912213</v>
      </c>
      <c r="Y120" s="33">
        <f t="shared" si="48"/>
        <v>0.21226016385023072</v>
      </c>
      <c r="Z120" s="33">
        <f t="shared" si="49"/>
        <v>3.1542402788813415E-4</v>
      </c>
      <c r="AA120" s="33">
        <f>+D102</f>
        <v>0.22979072285228816</v>
      </c>
      <c r="AB120" s="33">
        <f>+F102</f>
        <v>1.4090886083709194E-2</v>
      </c>
      <c r="AC120" s="33">
        <f t="shared" si="50"/>
        <v>1</v>
      </c>
      <c r="AD120" s="33">
        <f t="shared" si="51"/>
        <v>61</v>
      </c>
      <c r="AE120" s="11"/>
      <c r="AF120" s="11">
        <f t="shared" si="52"/>
        <v>1.7999999999999998</v>
      </c>
      <c r="AG120" s="11">
        <f t="shared" si="53"/>
        <v>-10</v>
      </c>
      <c r="AH120" s="11">
        <f t="shared" si="54"/>
        <v>0</v>
      </c>
      <c r="AI120" s="11">
        <f t="shared" si="55"/>
        <v>1.7999999999999998</v>
      </c>
      <c r="AJ120" s="11">
        <f t="shared" si="56"/>
        <v>0</v>
      </c>
      <c r="AK120" s="11"/>
      <c r="AL120" s="11">
        <f t="shared" si="57"/>
        <v>-6.2538439637699677</v>
      </c>
      <c r="AM120" s="11">
        <f t="shared" si="58"/>
        <v>-6.2538439637699677</v>
      </c>
      <c r="AN120" s="11">
        <f t="shared" si="59"/>
        <v>0</v>
      </c>
      <c r="AO120" s="11">
        <f t="shared" si="60"/>
        <v>10</v>
      </c>
      <c r="AP120" s="11">
        <f t="shared" si="61"/>
        <v>0</v>
      </c>
      <c r="AQ120" s="11"/>
      <c r="AR120" s="33">
        <f t="shared" si="65"/>
        <v>0.2129919362517356</v>
      </c>
      <c r="AS120" s="11">
        <f t="shared" si="66"/>
        <v>3.7</v>
      </c>
      <c r="AT120" s="11">
        <f t="shared" si="67"/>
        <v>-7.0627418376872022</v>
      </c>
      <c r="AU120" s="11">
        <f t="shared" si="68"/>
        <v>2</v>
      </c>
      <c r="AV120" s="69">
        <f t="shared" si="69"/>
        <v>-1</v>
      </c>
      <c r="AW120" s="11"/>
      <c r="AX120" s="11"/>
      <c r="AY120" s="11"/>
      <c r="AZ120" s="11"/>
      <c r="BA120" s="11"/>
      <c r="BB120" s="11"/>
    </row>
    <row r="121" spans="1:54" x14ac:dyDescent="0.3">
      <c r="A121" s="11"/>
      <c r="B121" s="73">
        <v>4</v>
      </c>
      <c r="C121" s="78">
        <f t="shared" si="43"/>
        <v>-10000</v>
      </c>
      <c r="D121" s="75">
        <f t="shared" si="39"/>
        <v>0.211947864657165</v>
      </c>
      <c r="E121" s="75">
        <f t="shared" si="62"/>
        <v>2.3122090597099891E-8</v>
      </c>
      <c r="F121" s="75">
        <f t="shared" si="40"/>
        <v>2.547293965721321E-4</v>
      </c>
      <c r="G121" s="75">
        <f t="shared" si="41"/>
        <v>1.9007790999331463E-8</v>
      </c>
      <c r="H121" s="75">
        <f t="shared" si="42"/>
        <v>4.9216001117993621E-5</v>
      </c>
      <c r="I121" s="11"/>
      <c r="J121" s="77"/>
      <c r="K121" s="77"/>
      <c r="L121" s="77"/>
      <c r="M121" s="77"/>
      <c r="N121" s="84"/>
      <c r="O121" s="77"/>
      <c r="P121" s="81">
        <f t="shared" si="70"/>
        <v>0.47019999999999962</v>
      </c>
      <c r="Q121" s="82">
        <f t="shared" si="63"/>
        <v>-1</v>
      </c>
      <c r="R121" s="80">
        <f t="shared" si="64"/>
        <v>1.0841860509912213</v>
      </c>
      <c r="S121" s="11"/>
      <c r="T121" s="11"/>
      <c r="U121" s="11">
        <f t="shared" si="44"/>
        <v>0.36889238070097785</v>
      </c>
      <c r="V121" s="11">
        <f t="shared" si="45"/>
        <v>0.36889238070097785</v>
      </c>
      <c r="W121" s="11">
        <f t="shared" si="46"/>
        <v>1.0841860509912213</v>
      </c>
      <c r="X121" s="11">
        <f t="shared" si="47"/>
        <v>1.0841860509912213</v>
      </c>
      <c r="Y121" s="33">
        <f t="shared" si="48"/>
        <v>0.211947864657165</v>
      </c>
      <c r="Z121" s="33">
        <f t="shared" si="49"/>
        <v>2.547293965721321E-4</v>
      </c>
      <c r="AA121" s="33">
        <f>+D101</f>
        <v>0.23207012887526204</v>
      </c>
      <c r="AB121" s="33">
        <f>+F101</f>
        <v>1.7403733471426569E-2</v>
      </c>
      <c r="AC121" s="33">
        <f t="shared" si="50"/>
        <v>1</v>
      </c>
      <c r="AD121" s="33">
        <f t="shared" si="51"/>
        <v>61</v>
      </c>
      <c r="AE121" s="11"/>
      <c r="AF121" s="11">
        <f t="shared" si="52"/>
        <v>1.9</v>
      </c>
      <c r="AG121" s="11">
        <f t="shared" si="53"/>
        <v>-10</v>
      </c>
      <c r="AH121" s="11">
        <f t="shared" si="54"/>
        <v>0</v>
      </c>
      <c r="AI121" s="11">
        <f t="shared" si="55"/>
        <v>1.9</v>
      </c>
      <c r="AJ121" s="11">
        <f t="shared" si="56"/>
        <v>0</v>
      </c>
      <c r="AK121" s="11"/>
      <c r="AL121" s="11">
        <f t="shared" si="57"/>
        <v>-6.4449203328144646</v>
      </c>
      <c r="AM121" s="11">
        <f t="shared" si="58"/>
        <v>-6.4449203328144646</v>
      </c>
      <c r="AN121" s="11">
        <f t="shared" si="59"/>
        <v>0</v>
      </c>
      <c r="AO121" s="11">
        <f t="shared" si="60"/>
        <v>10</v>
      </c>
      <c r="AP121" s="11">
        <f t="shared" si="61"/>
        <v>0</v>
      </c>
      <c r="AQ121" s="11"/>
      <c r="AR121" s="33">
        <f t="shared" si="65"/>
        <v>0.21260692046324381</v>
      </c>
      <c r="AS121" s="11">
        <f t="shared" si="66"/>
        <v>3.8</v>
      </c>
      <c r="AT121" s="11">
        <f t="shared" si="67"/>
        <v>-7.2538439637699677</v>
      </c>
      <c r="AU121" s="11">
        <f t="shared" si="68"/>
        <v>2</v>
      </c>
      <c r="AV121" s="69">
        <f t="shared" si="69"/>
        <v>-1</v>
      </c>
      <c r="AW121" s="11"/>
      <c r="AX121" s="11"/>
      <c r="AY121" s="11"/>
      <c r="AZ121" s="11"/>
      <c r="BA121" s="11"/>
      <c r="BB121" s="11"/>
    </row>
    <row r="122" spans="1:54" x14ac:dyDescent="0.3">
      <c r="A122" s="11"/>
      <c r="B122" s="73">
        <v>4.0999999999999996</v>
      </c>
      <c r="C122" s="78">
        <f t="shared" si="43"/>
        <v>-12589.254117941671</v>
      </c>
      <c r="D122" s="75">
        <f t="shared" si="39"/>
        <v>0.21166659887669959</v>
      </c>
      <c r="E122" s="75">
        <f t="shared" si="62"/>
        <v>1.4893491401563038E-8</v>
      </c>
      <c r="F122" s="75">
        <f t="shared" si="40"/>
        <v>2.0551339545413848E-4</v>
      </c>
      <c r="G122" s="75">
        <f t="shared" si="41"/>
        <v>1.2243596834550835E-8</v>
      </c>
      <c r="H122" s="75">
        <f t="shared" si="42"/>
        <v>3.9910180875393997E-5</v>
      </c>
      <c r="I122" s="11"/>
      <c r="J122" s="77"/>
      <c r="K122" s="77"/>
      <c r="L122" s="77"/>
      <c r="M122" s="77"/>
      <c r="N122" s="84"/>
      <c r="O122" s="77"/>
      <c r="P122" s="81">
        <f t="shared" si="70"/>
        <v>0.4819999999999996</v>
      </c>
      <c r="Q122" s="82">
        <f t="shared" si="63"/>
        <v>-1</v>
      </c>
      <c r="R122" s="80">
        <f t="shared" si="64"/>
        <v>1.0841860509912213</v>
      </c>
      <c r="S122" s="11"/>
      <c r="T122" s="11"/>
      <c r="U122" s="11">
        <f t="shared" si="44"/>
        <v>0.36889238070097785</v>
      </c>
      <c r="V122" s="11">
        <f t="shared" si="45"/>
        <v>0.36889238070097785</v>
      </c>
      <c r="W122" s="11">
        <f t="shared" si="46"/>
        <v>1.0841860509912213</v>
      </c>
      <c r="X122" s="11">
        <f t="shared" si="47"/>
        <v>1.0841860509912213</v>
      </c>
      <c r="Y122" s="33">
        <f t="shared" si="48"/>
        <v>0.21166659887669959</v>
      </c>
      <c r="Z122" s="33">
        <f t="shared" si="49"/>
        <v>2.0551339545413848E-4</v>
      </c>
      <c r="AA122" s="33">
        <f>+D100</f>
        <v>0.23460015651767896</v>
      </c>
      <c r="AB122" s="33">
        <f>+F100</f>
        <v>2.1498195528856984E-2</v>
      </c>
      <c r="AC122" s="33">
        <f t="shared" si="50"/>
        <v>1</v>
      </c>
      <c r="AD122" s="33">
        <f t="shared" si="51"/>
        <v>61</v>
      </c>
      <c r="AE122" s="11"/>
      <c r="AF122" s="11">
        <f t="shared" si="52"/>
        <v>2</v>
      </c>
      <c r="AG122" s="11">
        <f t="shared" si="53"/>
        <v>-10</v>
      </c>
      <c r="AH122" s="11">
        <f t="shared" si="54"/>
        <v>0</v>
      </c>
      <c r="AI122" s="11">
        <f t="shared" si="55"/>
        <v>2</v>
      </c>
      <c r="AJ122" s="11">
        <f t="shared" si="56"/>
        <v>0</v>
      </c>
      <c r="AK122" s="11"/>
      <c r="AL122" s="11">
        <f t="shared" si="57"/>
        <v>-6.6359729014912405</v>
      </c>
      <c r="AM122" s="11">
        <f t="shared" si="58"/>
        <v>-6.6359729014912405</v>
      </c>
      <c r="AN122" s="11">
        <f t="shared" si="59"/>
        <v>0</v>
      </c>
      <c r="AO122" s="11">
        <f t="shared" si="60"/>
        <v>10</v>
      </c>
      <c r="AP122" s="11">
        <f t="shared" si="61"/>
        <v>0</v>
      </c>
      <c r="AQ122" s="11"/>
      <c r="AR122" s="33">
        <f t="shared" si="65"/>
        <v>0.21226016385023072</v>
      </c>
      <c r="AS122" s="11">
        <f t="shared" si="66"/>
        <v>3.9</v>
      </c>
      <c r="AT122" s="11">
        <f t="shared" si="67"/>
        <v>-7.4449203328144646</v>
      </c>
      <c r="AU122" s="11">
        <f t="shared" si="68"/>
        <v>2</v>
      </c>
      <c r="AV122" s="69">
        <f t="shared" si="69"/>
        <v>-1</v>
      </c>
      <c r="AW122" s="11"/>
      <c r="AX122" s="11"/>
      <c r="AY122" s="11"/>
      <c r="AZ122" s="11"/>
      <c r="BA122" s="11"/>
      <c r="BB122" s="11"/>
    </row>
    <row r="123" spans="1:54" x14ac:dyDescent="0.3">
      <c r="A123" s="11"/>
      <c r="B123" s="73">
        <v>4.2</v>
      </c>
      <c r="C123" s="78">
        <f t="shared" si="43"/>
        <v>-15848.931924611146</v>
      </c>
      <c r="D123" s="75">
        <f t="shared" si="39"/>
        <v>0.21141328272544005</v>
      </c>
      <c r="E123" s="75">
        <f t="shared" si="62"/>
        <v>9.5937022675386311E-9</v>
      </c>
      <c r="F123" s="75">
        <f t="shared" si="40"/>
        <v>1.6560321457874448E-4</v>
      </c>
      <c r="G123" s="75">
        <f t="shared" si="41"/>
        <v>7.8868953842363888E-9</v>
      </c>
      <c r="H123" s="75">
        <f t="shared" si="42"/>
        <v>3.2365383381396256E-5</v>
      </c>
      <c r="I123" s="11"/>
      <c r="J123" s="77"/>
      <c r="K123" s="77"/>
      <c r="L123" s="77"/>
      <c r="M123" s="77"/>
      <c r="N123" s="84"/>
      <c r="O123" s="77"/>
      <c r="P123" s="81">
        <f t="shared" si="70"/>
        <v>0.49379999999999957</v>
      </c>
      <c r="Q123" s="82">
        <f t="shared" si="63"/>
        <v>-1</v>
      </c>
      <c r="R123" s="80">
        <f t="shared" si="64"/>
        <v>1.0841860509912213</v>
      </c>
      <c r="S123" s="11"/>
      <c r="T123" s="11"/>
      <c r="U123" s="11">
        <f t="shared" si="44"/>
        <v>0.36889238070097785</v>
      </c>
      <c r="V123" s="11">
        <f t="shared" si="45"/>
        <v>0.36889238070097785</v>
      </c>
      <c r="W123" s="11">
        <f t="shared" si="46"/>
        <v>1.0841860509912213</v>
      </c>
      <c r="X123" s="11">
        <f t="shared" si="47"/>
        <v>1.0841860509912213</v>
      </c>
      <c r="Y123" s="33">
        <f t="shared" si="48"/>
        <v>0.21141328272544005</v>
      </c>
      <c r="Z123" s="33">
        <f t="shared" si="49"/>
        <v>1.6560321457874448E-4</v>
      </c>
      <c r="AA123" s="33">
        <f>+D99</f>
        <v>0.23740797485313953</v>
      </c>
      <c r="AB123" s="33">
        <f>+F99</f>
        <v>2.655944252351946E-2</v>
      </c>
      <c r="AC123" s="33">
        <f t="shared" si="50"/>
        <v>1</v>
      </c>
      <c r="AD123" s="33">
        <f t="shared" si="51"/>
        <v>61</v>
      </c>
      <c r="AE123" s="11"/>
      <c r="AF123" s="11">
        <f t="shared" si="52"/>
        <v>2.0999999999999996</v>
      </c>
      <c r="AG123" s="11">
        <f t="shared" si="53"/>
        <v>-10</v>
      </c>
      <c r="AH123" s="11">
        <f t="shared" si="54"/>
        <v>0</v>
      </c>
      <c r="AI123" s="11">
        <f t="shared" si="55"/>
        <v>2.0999999999999996</v>
      </c>
      <c r="AJ123" s="11">
        <f t="shared" si="56"/>
        <v>0</v>
      </c>
      <c r="AK123" s="11"/>
      <c r="AL123" s="11">
        <f t="shared" si="57"/>
        <v>-6.8270034809791591</v>
      </c>
      <c r="AM123" s="11">
        <f t="shared" si="58"/>
        <v>-6.8270034809791591</v>
      </c>
      <c r="AN123" s="11">
        <f t="shared" si="59"/>
        <v>0</v>
      </c>
      <c r="AO123" s="11">
        <f t="shared" si="60"/>
        <v>10</v>
      </c>
      <c r="AP123" s="11">
        <f t="shared" si="61"/>
        <v>0</v>
      </c>
      <c r="AQ123" s="11"/>
      <c r="AR123" s="33">
        <f t="shared" si="65"/>
        <v>0.211947864657165</v>
      </c>
      <c r="AS123" s="11">
        <f t="shared" si="66"/>
        <v>4</v>
      </c>
      <c r="AT123" s="11">
        <f t="shared" si="67"/>
        <v>-7.6359729014912405</v>
      </c>
      <c r="AU123" s="11">
        <f t="shared" si="68"/>
        <v>2</v>
      </c>
      <c r="AV123" s="69">
        <f t="shared" si="69"/>
        <v>-1</v>
      </c>
      <c r="AW123" s="11"/>
      <c r="AX123" s="11"/>
      <c r="AY123" s="11"/>
      <c r="AZ123" s="11"/>
      <c r="BA123" s="11"/>
      <c r="BB123" s="11"/>
    </row>
    <row r="124" spans="1:54" x14ac:dyDescent="0.3">
      <c r="A124" s="11"/>
      <c r="B124" s="73">
        <v>4.3</v>
      </c>
      <c r="C124" s="78">
        <f t="shared" si="43"/>
        <v>-19952.623149688792</v>
      </c>
      <c r="D124" s="75">
        <f t="shared" si="39"/>
        <v>0.21118513884390031</v>
      </c>
      <c r="E124" s="75">
        <f t="shared" si="62"/>
        <v>6.1800885009341457E-9</v>
      </c>
      <c r="F124" s="75">
        <f t="shared" si="40"/>
        <v>1.3323783119734823E-4</v>
      </c>
      <c r="G124" s="75">
        <f t="shared" si="41"/>
        <v>5.0806736603428549E-9</v>
      </c>
      <c r="H124" s="75">
        <f t="shared" si="42"/>
        <v>2.6247985412062663E-5</v>
      </c>
      <c r="I124" s="11"/>
      <c r="J124" s="77"/>
      <c r="K124" s="77"/>
      <c r="L124" s="77"/>
      <c r="M124" s="77"/>
      <c r="N124" s="84"/>
      <c r="O124" s="77"/>
      <c r="P124" s="81">
        <f t="shared" si="70"/>
        <v>0.50559999999999961</v>
      </c>
      <c r="Q124" s="82">
        <f t="shared" si="63"/>
        <v>-1</v>
      </c>
      <c r="R124" s="80">
        <f t="shared" si="64"/>
        <v>1.0841860509912213</v>
      </c>
      <c r="S124" s="11"/>
      <c r="T124" s="11"/>
      <c r="U124" s="11">
        <f t="shared" si="44"/>
        <v>0.36889238070097785</v>
      </c>
      <c r="V124" s="11">
        <f t="shared" si="45"/>
        <v>0.36889238070097785</v>
      </c>
      <c r="W124" s="11">
        <f t="shared" si="46"/>
        <v>1.0841860509912213</v>
      </c>
      <c r="X124" s="11">
        <f t="shared" si="47"/>
        <v>1.0841860509912213</v>
      </c>
      <c r="Y124" s="33">
        <f t="shared" si="48"/>
        <v>0.21118513884390031</v>
      </c>
      <c r="Z124" s="33">
        <f t="shared" si="49"/>
        <v>1.3323783119734823E-4</v>
      </c>
      <c r="AA124" s="33">
        <f>+D98</f>
        <v>0.24052348500484008</v>
      </c>
      <c r="AB124" s="33">
        <f>+F98</f>
        <v>3.28165909444144E-2</v>
      </c>
      <c r="AC124" s="33">
        <f t="shared" si="50"/>
        <v>1</v>
      </c>
      <c r="AD124" s="33">
        <f t="shared" si="51"/>
        <v>61</v>
      </c>
      <c r="AE124" s="11"/>
      <c r="AF124" s="11">
        <f t="shared" si="52"/>
        <v>2.2000000000000002</v>
      </c>
      <c r="AG124" s="11">
        <f t="shared" si="53"/>
        <v>-10</v>
      </c>
      <c r="AH124" s="11">
        <f t="shared" si="54"/>
        <v>0</v>
      </c>
      <c r="AI124" s="11">
        <f t="shared" si="55"/>
        <v>2.2000000000000002</v>
      </c>
      <c r="AJ124" s="11">
        <f t="shared" si="56"/>
        <v>0</v>
      </c>
      <c r="AK124" s="11"/>
      <c r="AL124" s="11">
        <f t="shared" si="57"/>
        <v>-7.0180137636240776</v>
      </c>
      <c r="AM124" s="11">
        <f t="shared" si="58"/>
        <v>-7.0180137636240776</v>
      </c>
      <c r="AN124" s="11">
        <f t="shared" si="59"/>
        <v>0</v>
      </c>
      <c r="AO124" s="11">
        <f t="shared" si="60"/>
        <v>10</v>
      </c>
      <c r="AP124" s="11">
        <f t="shared" si="61"/>
        <v>0</v>
      </c>
      <c r="AQ124" s="11"/>
      <c r="AR124" s="33">
        <f t="shared" si="65"/>
        <v>0.21166659887669959</v>
      </c>
      <c r="AS124" s="11">
        <f t="shared" si="66"/>
        <v>4.0999999999999996</v>
      </c>
      <c r="AT124" s="11">
        <f t="shared" si="67"/>
        <v>-7.8270034809791591</v>
      </c>
      <c r="AU124" s="11">
        <f t="shared" si="68"/>
        <v>2</v>
      </c>
      <c r="AV124" s="69">
        <f t="shared" si="69"/>
        <v>-1</v>
      </c>
      <c r="AW124" s="11"/>
      <c r="AX124" s="11"/>
      <c r="AY124" s="11"/>
      <c r="AZ124" s="11"/>
      <c r="BA124" s="11"/>
      <c r="BB124" s="11"/>
    </row>
    <row r="125" spans="1:54" x14ac:dyDescent="0.3">
      <c r="A125" s="11"/>
      <c r="B125" s="73">
        <v>4.4000000000000004</v>
      </c>
      <c r="C125" s="78">
        <f t="shared" si="43"/>
        <v>-25118.86431509586</v>
      </c>
      <c r="D125" s="75">
        <f t="shared" si="39"/>
        <v>0.21097966585221817</v>
      </c>
      <c r="E125" s="75">
        <f t="shared" si="62"/>
        <v>3.9812588197515651E-9</v>
      </c>
      <c r="F125" s="75">
        <f t="shared" si="40"/>
        <v>1.0698984578528557E-4</v>
      </c>
      <c r="G125" s="75">
        <f t="shared" si="41"/>
        <v>3.2730547431890931E-9</v>
      </c>
      <c r="H125" s="75">
        <f t="shared" si="42"/>
        <v>2.1287660958902608E-5</v>
      </c>
      <c r="I125" s="11"/>
      <c r="J125" s="77"/>
      <c r="K125" s="77"/>
      <c r="L125" s="77"/>
      <c r="M125" s="77"/>
      <c r="N125" s="84"/>
      <c r="O125" s="77"/>
      <c r="P125" s="81">
        <f t="shared" si="70"/>
        <v>0.51739999999999964</v>
      </c>
      <c r="Q125" s="82">
        <f t="shared" si="63"/>
        <v>-1</v>
      </c>
      <c r="R125" s="80">
        <f t="shared" si="64"/>
        <v>1.0841860509912213</v>
      </c>
      <c r="S125" s="11"/>
      <c r="T125" s="11"/>
      <c r="U125" s="11">
        <f t="shared" si="44"/>
        <v>0.36889238070097785</v>
      </c>
      <c r="V125" s="11">
        <f t="shared" si="45"/>
        <v>0.36889238070097785</v>
      </c>
      <c r="W125" s="11">
        <f t="shared" si="46"/>
        <v>1.0841860509912213</v>
      </c>
      <c r="X125" s="11">
        <f t="shared" si="47"/>
        <v>1.0841860509912213</v>
      </c>
      <c r="Y125" s="33">
        <f t="shared" si="48"/>
        <v>0.21097966585221817</v>
      </c>
      <c r="Z125" s="33">
        <f t="shared" si="49"/>
        <v>1.0698984578528557E-4</v>
      </c>
      <c r="AA125" s="33">
        <f>+D97</f>
        <v>0.24397947629479955</v>
      </c>
      <c r="AB125" s="33">
        <f>+F97</f>
        <v>4.0553039206796808E-2</v>
      </c>
      <c r="AC125" s="33">
        <f t="shared" si="50"/>
        <v>1</v>
      </c>
      <c r="AD125" s="33">
        <f t="shared" si="51"/>
        <v>61</v>
      </c>
      <c r="AE125" s="11"/>
      <c r="AF125" s="11">
        <f t="shared" si="52"/>
        <v>2.2999999999999998</v>
      </c>
      <c r="AG125" s="11">
        <f t="shared" si="53"/>
        <v>-10</v>
      </c>
      <c r="AH125" s="11">
        <f t="shared" si="54"/>
        <v>0</v>
      </c>
      <c r="AI125" s="11">
        <f t="shared" si="55"/>
        <v>2.2999999999999998</v>
      </c>
      <c r="AJ125" s="11">
        <f t="shared" si="56"/>
        <v>0</v>
      </c>
      <c r="AK125" s="11"/>
      <c r="AL125" s="11">
        <f t="shared" si="57"/>
        <v>-7.2090053056244301</v>
      </c>
      <c r="AM125" s="11">
        <f t="shared" si="58"/>
        <v>-7.2090053056244301</v>
      </c>
      <c r="AN125" s="11">
        <f t="shared" si="59"/>
        <v>0</v>
      </c>
      <c r="AO125" s="11">
        <f t="shared" si="60"/>
        <v>10</v>
      </c>
      <c r="AP125" s="11">
        <f t="shared" si="61"/>
        <v>0</v>
      </c>
      <c r="AQ125" s="11"/>
      <c r="AR125" s="33">
        <f t="shared" si="65"/>
        <v>0.21141328272544005</v>
      </c>
      <c r="AS125" s="11">
        <f t="shared" si="66"/>
        <v>4.2</v>
      </c>
      <c r="AT125" s="11">
        <f t="shared" si="67"/>
        <v>-8.0180137636240776</v>
      </c>
      <c r="AU125" s="11">
        <f t="shared" si="68"/>
        <v>2</v>
      </c>
      <c r="AV125" s="69">
        <f t="shared" si="69"/>
        <v>-1</v>
      </c>
      <c r="AW125" s="11"/>
      <c r="AX125" s="11"/>
      <c r="AY125" s="11"/>
      <c r="AZ125" s="11"/>
      <c r="BA125" s="11"/>
      <c r="BB125" s="11"/>
    </row>
    <row r="126" spans="1:54" x14ac:dyDescent="0.3">
      <c r="A126" s="11"/>
      <c r="B126" s="73">
        <v>4.5</v>
      </c>
      <c r="C126" s="78">
        <f t="shared" si="43"/>
        <v>-31622.77660168384</v>
      </c>
      <c r="D126" s="75">
        <f t="shared" si="39"/>
        <v>0.2107946109292291</v>
      </c>
      <c r="E126" s="75">
        <f t="shared" si="62"/>
        <v>2.5648506666266207E-9</v>
      </c>
      <c r="F126" s="75">
        <f t="shared" si="40"/>
        <v>8.5702184826382972E-5</v>
      </c>
      <c r="G126" s="75">
        <f t="shared" si="41"/>
        <v>2.1086315303742392E-9</v>
      </c>
      <c r="H126" s="75">
        <f t="shared" si="42"/>
        <v>1.7265349409426673E-5</v>
      </c>
      <c r="I126" s="11"/>
      <c r="J126" s="77"/>
      <c r="K126" s="77"/>
      <c r="L126" s="77"/>
      <c r="M126" s="77"/>
      <c r="N126" s="84"/>
      <c r="O126" s="77"/>
      <c r="P126" s="81">
        <f t="shared" si="70"/>
        <v>0.52919999999999967</v>
      </c>
      <c r="Q126" s="82">
        <f t="shared" si="63"/>
        <v>-1</v>
      </c>
      <c r="R126" s="80">
        <f t="shared" si="64"/>
        <v>1.0841860509912213</v>
      </c>
      <c r="S126" s="11"/>
      <c r="T126" s="11"/>
      <c r="U126" s="11">
        <f t="shared" si="44"/>
        <v>0.36889238070097785</v>
      </c>
      <c r="V126" s="11">
        <f t="shared" si="45"/>
        <v>0.36889238070097785</v>
      </c>
      <c r="W126" s="11">
        <f t="shared" si="46"/>
        <v>1.0841860509912213</v>
      </c>
      <c r="X126" s="11">
        <f t="shared" si="47"/>
        <v>1.0841860509912213</v>
      </c>
      <c r="Y126" s="33">
        <f t="shared" si="48"/>
        <v>0.2107946109292291</v>
      </c>
      <c r="Z126" s="33">
        <f t="shared" si="49"/>
        <v>8.5702184826382972E-5</v>
      </c>
      <c r="AA126" s="33">
        <f>+D96</f>
        <v>0.2478117209989773</v>
      </c>
      <c r="AB126" s="33">
        <f>F96</f>
        <v>5.011911924309826E-2</v>
      </c>
      <c r="AC126" s="33">
        <f t="shared" si="50"/>
        <v>1</v>
      </c>
      <c r="AD126" s="33">
        <f t="shared" si="51"/>
        <v>61</v>
      </c>
      <c r="AE126" s="11"/>
      <c r="AF126" s="11">
        <f t="shared" si="52"/>
        <v>2.4000000000000004</v>
      </c>
      <c r="AG126" s="11">
        <f t="shared" si="53"/>
        <v>-10</v>
      </c>
      <c r="AH126" s="11">
        <f t="shared" si="54"/>
        <v>0</v>
      </c>
      <c r="AI126" s="11">
        <f t="shared" si="55"/>
        <v>2.4000000000000004</v>
      </c>
      <c r="AJ126" s="11">
        <f t="shared" si="56"/>
        <v>0</v>
      </c>
      <c r="AK126" s="11"/>
      <c r="AL126" s="11">
        <f t="shared" si="57"/>
        <v>-7.399979588219427</v>
      </c>
      <c r="AM126" s="11">
        <f t="shared" si="58"/>
        <v>-7.399979588219427</v>
      </c>
      <c r="AN126" s="11">
        <f t="shared" si="59"/>
        <v>0</v>
      </c>
      <c r="AO126" s="11">
        <f t="shared" si="60"/>
        <v>10</v>
      </c>
      <c r="AP126" s="11">
        <f t="shared" si="61"/>
        <v>0</v>
      </c>
      <c r="AQ126" s="11"/>
      <c r="AR126" s="33">
        <f t="shared" si="65"/>
        <v>0.21118513884390031</v>
      </c>
      <c r="AS126" s="11">
        <f t="shared" si="66"/>
        <v>4.3</v>
      </c>
      <c r="AT126" s="11">
        <f t="shared" si="67"/>
        <v>-8.2090053056244301</v>
      </c>
      <c r="AU126" s="11">
        <f t="shared" si="68"/>
        <v>2</v>
      </c>
      <c r="AV126" s="69">
        <f t="shared" si="69"/>
        <v>-1</v>
      </c>
      <c r="AW126" s="11"/>
      <c r="AX126" s="11"/>
      <c r="AY126" s="11"/>
      <c r="AZ126" s="11"/>
      <c r="BA126" s="11"/>
      <c r="BB126" s="11"/>
    </row>
    <row r="127" spans="1:54" x14ac:dyDescent="0.3">
      <c r="A127" s="11"/>
      <c r="B127" s="73">
        <v>4.5999999999999996</v>
      </c>
      <c r="C127" s="78">
        <f t="shared" si="43"/>
        <v>-39810.717055349742</v>
      </c>
      <c r="D127" s="75">
        <f t="shared" si="39"/>
        <v>0.21062794511514804</v>
      </c>
      <c r="E127" s="75">
        <f t="shared" si="62"/>
        <v>1.6524123941218577E-9</v>
      </c>
      <c r="F127" s="75">
        <f t="shared" si="40"/>
        <v>6.8436835416956296E-5</v>
      </c>
      <c r="G127" s="75">
        <f t="shared" si="41"/>
        <v>1.3585084979198306E-9</v>
      </c>
      <c r="H127" s="75">
        <f t="shared" si="42"/>
        <v>1.4003514165183619E-5</v>
      </c>
      <c r="I127" s="11"/>
      <c r="J127" s="77"/>
      <c r="K127" s="77"/>
      <c r="L127" s="77"/>
      <c r="M127" s="77"/>
      <c r="N127" s="84"/>
      <c r="O127" s="77"/>
      <c r="P127" s="81">
        <f t="shared" si="70"/>
        <v>0.5409999999999997</v>
      </c>
      <c r="Q127" s="82">
        <f t="shared" si="63"/>
        <v>-1</v>
      </c>
      <c r="R127" s="80">
        <f t="shared" si="64"/>
        <v>1.0841860509912213</v>
      </c>
      <c r="S127" s="11"/>
      <c r="T127" s="11"/>
      <c r="U127" s="11">
        <f t="shared" si="44"/>
        <v>0.36889238070097785</v>
      </c>
      <c r="V127" s="11">
        <f t="shared" si="45"/>
        <v>0.36889238070097785</v>
      </c>
      <c r="W127" s="11">
        <f t="shared" si="46"/>
        <v>1.0841860509912213</v>
      </c>
      <c r="X127" s="11">
        <f t="shared" si="47"/>
        <v>1.0841860509912213</v>
      </c>
      <c r="Y127" s="33">
        <f t="shared" si="48"/>
        <v>0.21062794511514804</v>
      </c>
      <c r="Z127" s="33">
        <f t="shared" si="49"/>
        <v>6.8436835416956296E-5</v>
      </c>
      <c r="AA127" s="33">
        <f>+D95</f>
        <v>0.25205895936267342</v>
      </c>
      <c r="AB127" s="33">
        <f>F95</f>
        <v>6.1947484488733363E-2</v>
      </c>
      <c r="AC127" s="33">
        <f t="shared" si="50"/>
        <v>1</v>
      </c>
      <c r="AD127" s="33">
        <f t="shared" si="51"/>
        <v>61</v>
      </c>
      <c r="AE127" s="11"/>
      <c r="AF127" s="11">
        <f t="shared" si="52"/>
        <v>2.5</v>
      </c>
      <c r="AG127" s="11">
        <f t="shared" si="53"/>
        <v>-10</v>
      </c>
      <c r="AH127" s="11">
        <f t="shared" si="54"/>
        <v>0</v>
      </c>
      <c r="AI127" s="11">
        <f t="shared" si="55"/>
        <v>2.5</v>
      </c>
      <c r="AJ127" s="11">
        <f t="shared" si="56"/>
        <v>0</v>
      </c>
      <c r="AK127" s="11"/>
      <c r="AL127" s="11">
        <f t="shared" si="57"/>
        <v>-7.590937915756065</v>
      </c>
      <c r="AM127" s="11">
        <f t="shared" si="58"/>
        <v>-7.590937915756065</v>
      </c>
      <c r="AN127" s="11">
        <f t="shared" si="59"/>
        <v>0</v>
      </c>
      <c r="AO127" s="11">
        <f t="shared" si="60"/>
        <v>10</v>
      </c>
      <c r="AP127" s="11">
        <f t="shared" si="61"/>
        <v>0</v>
      </c>
      <c r="AQ127" s="11"/>
      <c r="AR127" s="33">
        <f t="shared" si="65"/>
        <v>0.21097966585221817</v>
      </c>
      <c r="AS127" s="11">
        <f t="shared" si="66"/>
        <v>4.4000000000000004</v>
      </c>
      <c r="AT127" s="11">
        <f t="shared" si="67"/>
        <v>-8.399979588219427</v>
      </c>
      <c r="AU127" s="11">
        <f t="shared" si="68"/>
        <v>2</v>
      </c>
      <c r="AV127" s="69">
        <f t="shared" si="69"/>
        <v>-1</v>
      </c>
      <c r="AW127" s="11"/>
      <c r="AX127" s="11"/>
      <c r="AY127" s="11"/>
      <c r="AZ127" s="11"/>
      <c r="BA127" s="11"/>
      <c r="BB127" s="11"/>
    </row>
    <row r="128" spans="1:54" x14ac:dyDescent="0.3">
      <c r="A128" s="11"/>
      <c r="B128" s="73">
        <v>4.7</v>
      </c>
      <c r="C128" s="78">
        <f t="shared" si="43"/>
        <v>-50118.723362727294</v>
      </c>
      <c r="D128" s="75">
        <f t="shared" si="39"/>
        <v>0.2104778410676528</v>
      </c>
      <c r="E128" s="75">
        <f t="shared" si="62"/>
        <v>1.0646046017178037E-9</v>
      </c>
      <c r="F128" s="75">
        <f t="shared" si="40"/>
        <v>5.4433321251772673E-5</v>
      </c>
      <c r="G128" s="75">
        <f t="shared" si="41"/>
        <v>8.7526011461108225E-10</v>
      </c>
      <c r="H128" s="75">
        <f t="shared" si="42"/>
        <v>1.1358260209822002E-5</v>
      </c>
      <c r="I128" s="11"/>
      <c r="J128" s="77"/>
      <c r="K128" s="77"/>
      <c r="L128" s="77"/>
      <c r="M128" s="77"/>
      <c r="N128" s="84"/>
      <c r="O128" s="77"/>
      <c r="P128" s="81">
        <f t="shared" si="70"/>
        <v>0.55279999999999974</v>
      </c>
      <c r="Q128" s="82">
        <f t="shared" si="63"/>
        <v>-1</v>
      </c>
      <c r="R128" s="80">
        <f t="shared" si="64"/>
        <v>1.0841860509912213</v>
      </c>
      <c r="S128" s="11"/>
      <c r="T128" s="11"/>
      <c r="U128" s="11">
        <f t="shared" si="44"/>
        <v>0.36889238070097785</v>
      </c>
      <c r="V128" s="11">
        <f t="shared" si="45"/>
        <v>0.36889238070097785</v>
      </c>
      <c r="W128" s="11">
        <f t="shared" si="46"/>
        <v>1.0841860509912213</v>
      </c>
      <c r="X128" s="11">
        <f t="shared" si="47"/>
        <v>1.0841860509912213</v>
      </c>
      <c r="Y128" s="33">
        <f t="shared" si="48"/>
        <v>0.2104778410676528</v>
      </c>
      <c r="Z128" s="33">
        <f t="shared" si="49"/>
        <v>5.4433321251772673E-5</v>
      </c>
      <c r="AA128" s="33">
        <f>+D94</f>
        <v>0.25676270034309645</v>
      </c>
      <c r="AB128" s="33">
        <f>F94</f>
        <v>7.6571651582578934E-2</v>
      </c>
      <c r="AC128" s="33">
        <f t="shared" si="50"/>
        <v>1</v>
      </c>
      <c r="AD128" s="33">
        <f t="shared" si="51"/>
        <v>61</v>
      </c>
      <c r="AE128" s="11"/>
      <c r="AF128" s="11">
        <f t="shared" si="52"/>
        <v>2.5999999999999996</v>
      </c>
      <c r="AG128" s="11">
        <f t="shared" si="53"/>
        <v>-10</v>
      </c>
      <c r="AH128" s="11">
        <f t="shared" si="54"/>
        <v>0</v>
      </c>
      <c r="AI128" s="11">
        <f t="shared" si="55"/>
        <v>2.5999999999999996</v>
      </c>
      <c r="AJ128" s="11">
        <f t="shared" si="56"/>
        <v>0</v>
      </c>
      <c r="AK128" s="11"/>
      <c r="AL128" s="11">
        <f t="shared" si="57"/>
        <v>-7.7818815562041994</v>
      </c>
      <c r="AM128" s="11">
        <f t="shared" si="58"/>
        <v>-7.7818815562041994</v>
      </c>
      <c r="AN128" s="11">
        <f t="shared" si="59"/>
        <v>0</v>
      </c>
      <c r="AO128" s="11">
        <f t="shared" si="60"/>
        <v>10</v>
      </c>
      <c r="AP128" s="11">
        <f t="shared" si="61"/>
        <v>0</v>
      </c>
      <c r="AQ128" s="11"/>
      <c r="AR128" s="33">
        <f t="shared" si="65"/>
        <v>0.2107946109292291</v>
      </c>
      <c r="AS128" s="11">
        <f t="shared" si="66"/>
        <v>4.5</v>
      </c>
      <c r="AT128" s="11">
        <f t="shared" si="67"/>
        <v>-8.590937915756065</v>
      </c>
      <c r="AU128" s="11">
        <f t="shared" si="68"/>
        <v>2</v>
      </c>
      <c r="AV128" s="69">
        <f t="shared" si="69"/>
        <v>-1</v>
      </c>
      <c r="AW128" s="11"/>
      <c r="AX128" s="11"/>
      <c r="AY128" s="11"/>
      <c r="AZ128" s="11"/>
      <c r="BA128" s="11"/>
      <c r="BB128" s="11"/>
    </row>
    <row r="129" spans="1:54" x14ac:dyDescent="0.3">
      <c r="A129" s="11"/>
      <c r="B129" s="73">
        <v>4.8</v>
      </c>
      <c r="C129" s="78">
        <f t="shared" si="43"/>
        <v>-63095.734448019342</v>
      </c>
      <c r="D129" s="75">
        <f t="shared" si="39"/>
        <v>0.21034265302785626</v>
      </c>
      <c r="E129" s="75">
        <f t="shared" si="62"/>
        <v>6.8591562750436075E-10</v>
      </c>
      <c r="F129" s="75">
        <f t="shared" si="40"/>
        <v>4.3075061041950672E-5</v>
      </c>
      <c r="G129" s="75">
        <f t="shared" si="41"/>
        <v>5.6392841782121705E-10</v>
      </c>
      <c r="H129" s="75">
        <f t="shared" si="42"/>
        <v>9.2129487653392783E-6</v>
      </c>
      <c r="I129" s="11"/>
      <c r="J129" s="77"/>
      <c r="K129" s="77"/>
      <c r="L129" s="77"/>
      <c r="M129" s="77"/>
      <c r="N129" s="84"/>
      <c r="O129" s="77"/>
      <c r="P129" s="81">
        <f t="shared" si="70"/>
        <v>0.56459999999999977</v>
      </c>
      <c r="Q129" s="82">
        <f t="shared" si="63"/>
        <v>-1</v>
      </c>
      <c r="R129" s="80">
        <f t="shared" si="64"/>
        <v>1.0841860509912213</v>
      </c>
      <c r="S129" s="11"/>
      <c r="T129" s="11"/>
      <c r="U129" s="11">
        <f t="shared" si="44"/>
        <v>0.36889238070097785</v>
      </c>
      <c r="V129" s="11">
        <f t="shared" si="45"/>
        <v>0.36889238070097785</v>
      </c>
      <c r="W129" s="11">
        <f t="shared" si="46"/>
        <v>1.0841860509912213</v>
      </c>
      <c r="X129" s="11">
        <f t="shared" si="47"/>
        <v>1.0841860509912213</v>
      </c>
      <c r="Y129" s="33">
        <f t="shared" si="48"/>
        <v>0.21034265302785626</v>
      </c>
      <c r="Z129" s="33">
        <f t="shared" si="49"/>
        <v>4.3075061041950672E-5</v>
      </c>
      <c r="AA129" s="33">
        <f>+D93</f>
        <v>0.26196672531584209</v>
      </c>
      <c r="AB129" s="33">
        <f>+F93</f>
        <v>9.464803434190551E-2</v>
      </c>
      <c r="AC129" s="33">
        <f t="shared" si="50"/>
        <v>1</v>
      </c>
      <c r="AD129" s="33">
        <f t="shared" si="51"/>
        <v>61</v>
      </c>
      <c r="AE129" s="11"/>
      <c r="AF129" s="11">
        <f t="shared" si="52"/>
        <v>2.7</v>
      </c>
      <c r="AG129" s="11">
        <f t="shared" si="53"/>
        <v>-10</v>
      </c>
      <c r="AH129" s="11">
        <f t="shared" si="54"/>
        <v>0</v>
      </c>
      <c r="AI129" s="11">
        <f t="shared" si="55"/>
        <v>2.7</v>
      </c>
      <c r="AJ129" s="11">
        <f t="shared" si="56"/>
        <v>0</v>
      </c>
      <c r="AK129" s="11"/>
      <c r="AL129" s="11">
        <f t="shared" si="57"/>
        <v>-7.972811660935827</v>
      </c>
      <c r="AM129" s="11">
        <f t="shared" si="58"/>
        <v>-7.972811660935827</v>
      </c>
      <c r="AN129" s="11">
        <f t="shared" si="59"/>
        <v>0</v>
      </c>
      <c r="AO129" s="11">
        <f t="shared" si="60"/>
        <v>10</v>
      </c>
      <c r="AP129" s="11">
        <f t="shared" si="61"/>
        <v>0</v>
      </c>
      <c r="AQ129" s="11"/>
      <c r="AR129" s="33">
        <f t="shared" si="65"/>
        <v>0.21062794511514804</v>
      </c>
      <c r="AS129" s="11">
        <f t="shared" si="66"/>
        <v>4.5999999999999996</v>
      </c>
      <c r="AT129" s="11">
        <f t="shared" si="67"/>
        <v>-8.7818815562041994</v>
      </c>
      <c r="AU129" s="11">
        <f t="shared" si="68"/>
        <v>2</v>
      </c>
      <c r="AV129" s="69">
        <f t="shared" si="69"/>
        <v>-1</v>
      </c>
      <c r="AW129" s="11"/>
      <c r="AX129" s="11"/>
      <c r="AY129" s="11"/>
      <c r="AZ129" s="11"/>
      <c r="BA129" s="11"/>
      <c r="BB129" s="11"/>
    </row>
    <row r="130" spans="1:54" x14ac:dyDescent="0.3">
      <c r="A130" s="11"/>
      <c r="B130" s="73">
        <v>4.9000000000000004</v>
      </c>
      <c r="C130" s="78">
        <f t="shared" si="43"/>
        <v>-79432.823472428237</v>
      </c>
      <c r="D130" s="75">
        <f t="shared" si="39"/>
        <v>0.21022089877675113</v>
      </c>
      <c r="E130" s="75">
        <f t="shared" si="62"/>
        <v>4.4194120813807335E-10</v>
      </c>
      <c r="F130" s="75">
        <f t="shared" si="40"/>
        <v>3.3862112276611391E-5</v>
      </c>
      <c r="G130" s="75">
        <f t="shared" si="41"/>
        <v>3.6334735354953626E-10</v>
      </c>
      <c r="H130" s="75">
        <f t="shared" si="42"/>
        <v>7.473029161279341E-6</v>
      </c>
      <c r="I130" s="11"/>
      <c r="J130" s="77"/>
      <c r="K130" s="77"/>
      <c r="L130" s="77"/>
      <c r="M130" s="77"/>
      <c r="N130" s="84"/>
      <c r="O130" s="77"/>
      <c r="P130" s="81">
        <f t="shared" si="70"/>
        <v>0.5763999999999998</v>
      </c>
      <c r="Q130" s="82">
        <f t="shared" si="63"/>
        <v>-1</v>
      </c>
      <c r="R130" s="80">
        <f t="shared" si="64"/>
        <v>1.0841860509912213</v>
      </c>
      <c r="S130" s="11"/>
      <c r="T130" s="11"/>
      <c r="U130" s="11">
        <f t="shared" si="44"/>
        <v>0.36889238070097785</v>
      </c>
      <c r="V130" s="11">
        <f t="shared" si="45"/>
        <v>0.36889238070097785</v>
      </c>
      <c r="W130" s="11">
        <f t="shared" si="46"/>
        <v>1.0841860509912213</v>
      </c>
      <c r="X130" s="11">
        <f t="shared" si="47"/>
        <v>1.0841860509912213</v>
      </c>
      <c r="Y130" s="33">
        <f t="shared" si="48"/>
        <v>0.21022089877675113</v>
      </c>
      <c r="Z130" s="33">
        <f t="shared" si="49"/>
        <v>3.3862112276611391E-5</v>
      </c>
      <c r="AA130" s="33">
        <f>+D92</f>
        <v>0.26771612790288252</v>
      </c>
      <c r="AB130" s="33">
        <f>F92</f>
        <v>0.1169815867618593</v>
      </c>
      <c r="AC130" s="33">
        <f t="shared" si="50"/>
        <v>1</v>
      </c>
      <c r="AD130" s="33">
        <f t="shared" si="51"/>
        <v>61</v>
      </c>
      <c r="AE130" s="11"/>
      <c r="AF130" s="11">
        <f t="shared" si="52"/>
        <v>2.8</v>
      </c>
      <c r="AG130" s="11">
        <f t="shared" si="53"/>
        <v>-10</v>
      </c>
      <c r="AH130" s="11">
        <f t="shared" si="54"/>
        <v>0</v>
      </c>
      <c r="AI130" s="11">
        <f t="shared" si="55"/>
        <v>2.8</v>
      </c>
      <c r="AJ130" s="11">
        <f t="shared" si="56"/>
        <v>0</v>
      </c>
      <c r="AK130" s="11"/>
      <c r="AL130" s="11">
        <f t="shared" si="57"/>
        <v>-8.16372930231487</v>
      </c>
      <c r="AM130" s="11">
        <f t="shared" si="58"/>
        <v>-8.16372930231487</v>
      </c>
      <c r="AN130" s="11">
        <f t="shared" si="59"/>
        <v>0</v>
      </c>
      <c r="AO130" s="11">
        <f t="shared" si="60"/>
        <v>10</v>
      </c>
      <c r="AP130" s="11">
        <f t="shared" si="61"/>
        <v>0</v>
      </c>
      <c r="AQ130" s="11"/>
      <c r="AR130" s="33">
        <f t="shared" si="65"/>
        <v>0.2104778410676528</v>
      </c>
      <c r="AS130" s="11">
        <f t="shared" si="66"/>
        <v>4.7</v>
      </c>
      <c r="AT130" s="11">
        <f t="shared" si="67"/>
        <v>-8.972811660935827</v>
      </c>
      <c r="AU130" s="11">
        <f t="shared" si="68"/>
        <v>2</v>
      </c>
      <c r="AV130" s="69">
        <f t="shared" si="69"/>
        <v>-1</v>
      </c>
      <c r="AW130" s="11"/>
      <c r="AX130" s="11"/>
      <c r="AY130" s="11"/>
      <c r="AZ130" s="11"/>
      <c r="BA130" s="11"/>
      <c r="BB130" s="11"/>
    </row>
    <row r="131" spans="1:54" x14ac:dyDescent="0.3">
      <c r="A131" s="11"/>
      <c r="B131" s="73">
        <v>5</v>
      </c>
      <c r="C131" s="78">
        <f t="shared" si="43"/>
        <v>-100000</v>
      </c>
      <c r="D131" s="75">
        <f t="shared" si="39"/>
        <v>0.21011124338444973</v>
      </c>
      <c r="E131" s="75">
        <f t="shared" si="62"/>
        <v>2.8475349896099917E-10</v>
      </c>
      <c r="F131" s="75">
        <f t="shared" si="40"/>
        <v>2.6389083115332051E-5</v>
      </c>
      <c r="G131" s="75">
        <f t="shared" si="41"/>
        <v>2.3411556480978383E-10</v>
      </c>
      <c r="H131" s="75">
        <f t="shared" si="42"/>
        <v>6.0618469025797612E-6</v>
      </c>
      <c r="I131" s="11"/>
      <c r="J131" s="77"/>
      <c r="K131" s="77"/>
      <c r="L131" s="77"/>
      <c r="M131" s="77"/>
      <c r="N131" s="84"/>
      <c r="O131" s="77"/>
      <c r="P131" s="81">
        <f t="shared" si="70"/>
        <v>0.58819999999999983</v>
      </c>
      <c r="Q131" s="82">
        <f t="shared" si="63"/>
        <v>-1</v>
      </c>
      <c r="R131" s="80">
        <f t="shared" si="64"/>
        <v>1.0841860509912213</v>
      </c>
      <c r="S131" s="11"/>
      <c r="T131" s="11"/>
      <c r="U131" s="11">
        <f t="shared" si="44"/>
        <v>0.36889238070097785</v>
      </c>
      <c r="V131" s="11">
        <f t="shared" si="45"/>
        <v>0.36889238070097785</v>
      </c>
      <c r="W131" s="11">
        <f t="shared" si="46"/>
        <v>1.0841860509912213</v>
      </c>
      <c r="X131" s="11">
        <f t="shared" si="47"/>
        <v>1.0841860509912213</v>
      </c>
      <c r="Y131" s="33">
        <f t="shared" si="48"/>
        <v>0.21011124338444973</v>
      </c>
      <c r="Z131" s="33">
        <f t="shared" si="49"/>
        <v>2.6389083115332051E-5</v>
      </c>
      <c r="AA131" s="33">
        <f>+D91</f>
        <v>0.27405565021532136</v>
      </c>
      <c r="AB131" s="33">
        <f>F91</f>
        <v>0.14455469576536115</v>
      </c>
      <c r="AC131" s="33">
        <f t="shared" si="50"/>
        <v>1</v>
      </c>
      <c r="AD131" s="33">
        <f t="shared" si="51"/>
        <v>61</v>
      </c>
      <c r="AE131" s="11"/>
      <c r="AF131" s="11">
        <f t="shared" si="52"/>
        <v>2.9000000000000004</v>
      </c>
      <c r="AG131" s="11">
        <f t="shared" si="53"/>
        <v>-10</v>
      </c>
      <c r="AH131" s="11">
        <f t="shared" si="54"/>
        <v>0</v>
      </c>
      <c r="AI131" s="11">
        <f t="shared" si="55"/>
        <v>2.9000000000000004</v>
      </c>
      <c r="AJ131" s="11">
        <f t="shared" si="56"/>
        <v>0</v>
      </c>
      <c r="AK131" s="11"/>
      <c r="AL131" s="11">
        <f t="shared" si="57"/>
        <v>-8.3546355014189597</v>
      </c>
      <c r="AM131" s="11">
        <f t="shared" si="58"/>
        <v>-8.3546355014189597</v>
      </c>
      <c r="AN131" s="11">
        <f t="shared" si="59"/>
        <v>0</v>
      </c>
      <c r="AO131" s="11">
        <f t="shared" si="60"/>
        <v>10</v>
      </c>
      <c r="AP131" s="11">
        <f t="shared" si="61"/>
        <v>0</v>
      </c>
      <c r="AQ131" s="11"/>
      <c r="AR131" s="33">
        <f t="shared" si="65"/>
        <v>0.21034265302785626</v>
      </c>
      <c r="AS131" s="11">
        <f t="shared" si="66"/>
        <v>4.8</v>
      </c>
      <c r="AT131" s="11">
        <f t="shared" si="67"/>
        <v>-9.16372930231487</v>
      </c>
      <c r="AU131" s="11">
        <f t="shared" si="68"/>
        <v>2</v>
      </c>
      <c r="AV131" s="69">
        <f t="shared" si="69"/>
        <v>-1</v>
      </c>
      <c r="AW131" s="11"/>
      <c r="AX131" s="11"/>
      <c r="AY131" s="11"/>
      <c r="AZ131" s="11"/>
      <c r="BA131" s="11"/>
      <c r="BB131" s="11"/>
    </row>
    <row r="132" spans="1:54" x14ac:dyDescent="0.3">
      <c r="A132" s="11"/>
      <c r="B132" s="73">
        <v>5.0999999999999996</v>
      </c>
      <c r="C132" s="78">
        <f t="shared" si="43"/>
        <v>-125892.54117941685</v>
      </c>
      <c r="D132" s="75">
        <f t="shared" si="39"/>
        <v>0.21001248457414307</v>
      </c>
      <c r="E132" s="75">
        <f t="shared" si="62"/>
        <v>1.8347763065856854E-10</v>
      </c>
      <c r="F132" s="75">
        <f t="shared" si="40"/>
        <v>2.032723621275229E-5</v>
      </c>
      <c r="G132" s="75">
        <f t="shared" si="41"/>
        <v>1.5085089459127363E-10</v>
      </c>
      <c r="H132" s="75">
        <f t="shared" si="42"/>
        <v>4.917253132154117E-6</v>
      </c>
      <c r="I132" s="11"/>
      <c r="J132" s="77"/>
      <c r="K132" s="77"/>
      <c r="L132" s="77"/>
      <c r="M132" s="77"/>
      <c r="N132" s="84"/>
      <c r="O132" s="77"/>
      <c r="P132" s="81">
        <v>0.6</v>
      </c>
      <c r="Q132" s="82">
        <f t="shared" si="63"/>
        <v>-1</v>
      </c>
      <c r="R132" s="80">
        <f t="shared" si="64"/>
        <v>1.0841860509912213</v>
      </c>
      <c r="S132" s="11"/>
      <c r="T132" s="11"/>
      <c r="U132" s="30"/>
      <c r="V132" s="30"/>
      <c r="W132" s="30"/>
      <c r="X132" s="30"/>
      <c r="Y132" s="33">
        <f t="shared" si="48"/>
        <v>0.21001248457414307</v>
      </c>
      <c r="Z132" s="33">
        <f t="shared" si="49"/>
        <v>2.032723621275229E-5</v>
      </c>
      <c r="AA132" s="33">
        <f>+D90</f>
        <v>0.2810269853428472</v>
      </c>
      <c r="AB132" s="33">
        <f>F90</f>
        <v>0.17855806038443445</v>
      </c>
      <c r="AC132" s="30"/>
      <c r="AD132" s="30"/>
      <c r="AE132" s="11"/>
      <c r="AF132" s="11">
        <f t="shared" si="52"/>
        <v>3</v>
      </c>
      <c r="AG132" s="11">
        <f t="shared" si="53"/>
        <v>-10</v>
      </c>
      <c r="AH132" s="11">
        <f t="shared" si="54"/>
        <v>0</v>
      </c>
      <c r="AI132" s="11">
        <f t="shared" si="55"/>
        <v>3</v>
      </c>
      <c r="AJ132" s="11">
        <f t="shared" si="56"/>
        <v>0</v>
      </c>
      <c r="AK132" s="11"/>
      <c r="AL132" s="11">
        <f t="shared" si="57"/>
        <v>-8.5455309307427392</v>
      </c>
      <c r="AM132" s="11">
        <f t="shared" si="58"/>
        <v>-8.5455309307427392</v>
      </c>
      <c r="AN132" s="11">
        <f t="shared" si="59"/>
        <v>0</v>
      </c>
      <c r="AO132" s="11">
        <f t="shared" si="60"/>
        <v>10</v>
      </c>
      <c r="AP132" s="11">
        <f t="shared" si="61"/>
        <v>0</v>
      </c>
      <c r="AQ132" s="11"/>
      <c r="AR132" s="33">
        <f t="shared" si="65"/>
        <v>0.21022089877675113</v>
      </c>
      <c r="AS132" s="11">
        <f t="shared" si="66"/>
        <v>4.9000000000000004</v>
      </c>
      <c r="AT132" s="11">
        <f t="shared" si="67"/>
        <v>-9.3546355014189597</v>
      </c>
      <c r="AU132" s="11">
        <f t="shared" si="68"/>
        <v>2</v>
      </c>
      <c r="AV132" s="69">
        <f t="shared" si="69"/>
        <v>-1</v>
      </c>
      <c r="AW132" s="11"/>
      <c r="AX132" s="11"/>
      <c r="AY132" s="11"/>
      <c r="AZ132" s="11"/>
      <c r="BA132" s="11"/>
      <c r="BB132" s="11"/>
    </row>
    <row r="133" spans="1:54" x14ac:dyDescent="0.3">
      <c r="A133" s="11"/>
      <c r="B133" s="73">
        <v>5.2</v>
      </c>
      <c r="C133" s="78">
        <f t="shared" si="43"/>
        <v>-158489.31924611164</v>
      </c>
      <c r="D133" s="75">
        <f t="shared" si="39"/>
        <v>0.20992353954037143</v>
      </c>
      <c r="E133" s="75">
        <f t="shared" si="62"/>
        <v>1.1822415852397869E-10</v>
      </c>
      <c r="F133" s="75">
        <f t="shared" si="40"/>
        <v>1.5409983080598173E-5</v>
      </c>
      <c r="G133" s="75">
        <f t="shared" si="41"/>
        <v>9.7201785573170883E-11</v>
      </c>
      <c r="H133" s="75">
        <f t="shared" si="42"/>
        <v>3.9888611451850047E-6</v>
      </c>
      <c r="I133" s="11"/>
      <c r="J133" s="11"/>
      <c r="K133" s="11"/>
      <c r="L133" s="77"/>
      <c r="M133" s="11"/>
      <c r="N133" s="11"/>
      <c r="O133" s="11"/>
      <c r="P133" s="11"/>
      <c r="Q133" s="11"/>
      <c r="R133" s="11"/>
      <c r="S133" s="11"/>
      <c r="T133" s="11"/>
      <c r="U133" s="30"/>
      <c r="V133" s="30"/>
      <c r="W133" s="30"/>
      <c r="X133" s="30"/>
      <c r="Y133" s="33">
        <f t="shared" si="48"/>
        <v>0.20992353954037143</v>
      </c>
      <c r="Z133" s="33">
        <f t="shared" si="49"/>
        <v>1.5409983080598173E-5</v>
      </c>
      <c r="AA133" s="33">
        <f>+D89</f>
        <v>0.28866462021912276</v>
      </c>
      <c r="AB133" s="33">
        <f>F89</f>
        <v>0.22042070987963799</v>
      </c>
      <c r="AC133" s="30"/>
      <c r="AD133" s="30"/>
      <c r="AE133" s="11"/>
      <c r="AF133" s="11">
        <f t="shared" si="52"/>
        <v>3.0999999999999996</v>
      </c>
      <c r="AG133" s="11">
        <f t="shared" si="53"/>
        <v>-10</v>
      </c>
      <c r="AH133" s="11">
        <f t="shared" si="54"/>
        <v>0</v>
      </c>
      <c r="AI133" s="11">
        <f t="shared" si="55"/>
        <v>3.0999999999999996</v>
      </c>
      <c r="AJ133" s="11">
        <f t="shared" si="56"/>
        <v>0</v>
      </c>
      <c r="AK133" s="11"/>
      <c r="AL133" s="11">
        <f t="shared" si="57"/>
        <v>-8.7364168767728501</v>
      </c>
      <c r="AM133" s="11">
        <f t="shared" si="58"/>
        <v>-8.7364168767728501</v>
      </c>
      <c r="AN133" s="11">
        <f t="shared" si="59"/>
        <v>0</v>
      </c>
      <c r="AO133" s="11">
        <f t="shared" si="60"/>
        <v>10</v>
      </c>
      <c r="AP133" s="11">
        <f t="shared" si="61"/>
        <v>0</v>
      </c>
      <c r="AQ133" s="11"/>
      <c r="AR133" s="33">
        <f t="shared" si="65"/>
        <v>0.21011124338444973</v>
      </c>
      <c r="AS133" s="11">
        <f t="shared" si="66"/>
        <v>5</v>
      </c>
      <c r="AT133" s="11">
        <f t="shared" si="67"/>
        <v>-9.5455309307427392</v>
      </c>
      <c r="AU133" s="11">
        <f t="shared" si="68"/>
        <v>2</v>
      </c>
      <c r="AV133" s="69">
        <f t="shared" si="69"/>
        <v>-1</v>
      </c>
      <c r="AW133" s="11"/>
      <c r="AX133" s="11"/>
      <c r="AY133" s="11"/>
      <c r="AZ133" s="11"/>
      <c r="BA133" s="11"/>
      <c r="BB133" s="11"/>
    </row>
    <row r="134" spans="1:54" x14ac:dyDescent="0.3">
      <c r="A134" s="11"/>
      <c r="B134" s="73">
        <v>5.3</v>
      </c>
      <c r="C134" s="78">
        <f t="shared" si="43"/>
        <v>-199526.23149688813</v>
      </c>
      <c r="D134" s="75">
        <f t="shared" si="39"/>
        <v>0.20984343307712147</v>
      </c>
      <c r="E134" s="75">
        <f t="shared" si="62"/>
        <v>7.6179412622363079E-11</v>
      </c>
      <c r="F134" s="75">
        <f t="shared" si="40"/>
        <v>1.1421121935413169E-5</v>
      </c>
      <c r="G134" s="75">
        <f t="shared" si="41"/>
        <v>6.2633773817045125E-11</v>
      </c>
      <c r="H134" s="75">
        <f t="shared" si="42"/>
        <v>3.2358118063841157E-6</v>
      </c>
      <c r="I134" s="11"/>
      <c r="J134" s="11"/>
      <c r="K134" s="11"/>
      <c r="L134" s="77"/>
      <c r="M134" s="11"/>
      <c r="N134" s="11"/>
      <c r="O134" s="11"/>
      <c r="P134" s="11"/>
      <c r="Q134" s="11"/>
      <c r="R134" s="11"/>
      <c r="S134" s="11"/>
      <c r="T134" s="11"/>
      <c r="U134" s="30"/>
      <c r="V134" s="30"/>
      <c r="W134" s="30"/>
      <c r="X134" s="30"/>
      <c r="Y134" s="33">
        <f t="shared" si="48"/>
        <v>0.20984343307712147</v>
      </c>
      <c r="Z134" s="33">
        <f t="shared" si="49"/>
        <v>1.1421121935413169E-5</v>
      </c>
      <c r="AA134" s="33">
        <f>+D88</f>
        <v>0.29698972879151736</v>
      </c>
      <c r="AB134" s="33">
        <f>F88</f>
        <v>0.27183372678477724</v>
      </c>
      <c r="AC134" s="30"/>
      <c r="AD134" s="30"/>
      <c r="AE134" s="11"/>
      <c r="AF134" s="11">
        <f t="shared" si="52"/>
        <v>3.2</v>
      </c>
      <c r="AG134" s="11">
        <f t="shared" si="53"/>
        <v>-10</v>
      </c>
      <c r="AH134" s="11">
        <f t="shared" si="54"/>
        <v>0</v>
      </c>
      <c r="AI134" s="11">
        <f t="shared" si="55"/>
        <v>3.2</v>
      </c>
      <c r="AJ134" s="11">
        <f t="shared" si="56"/>
        <v>0</v>
      </c>
      <c r="AK134" s="11"/>
      <c r="AL134" s="11">
        <f t="shared" si="57"/>
        <v>-8.9272937684497169</v>
      </c>
      <c r="AM134" s="11">
        <f t="shared" si="58"/>
        <v>-8.9272937684497169</v>
      </c>
      <c r="AN134" s="11">
        <f t="shared" si="59"/>
        <v>0</v>
      </c>
      <c r="AO134" s="11">
        <f t="shared" si="60"/>
        <v>10</v>
      </c>
      <c r="AP134" s="11">
        <f t="shared" si="61"/>
        <v>0</v>
      </c>
      <c r="AQ134" s="11"/>
      <c r="AR134" s="33">
        <f t="shared" si="65"/>
        <v>0.21001248457414307</v>
      </c>
      <c r="AS134" s="11">
        <f t="shared" si="66"/>
        <v>5.0999999999999996</v>
      </c>
      <c r="AT134" s="11">
        <f t="shared" si="67"/>
        <v>-9.7364168767728501</v>
      </c>
      <c r="AU134" s="11">
        <f t="shared" si="68"/>
        <v>2</v>
      </c>
      <c r="AV134" s="69">
        <f t="shared" si="69"/>
        <v>-1</v>
      </c>
      <c r="AW134" s="11"/>
      <c r="AX134" s="11"/>
      <c r="AY134" s="11"/>
      <c r="AZ134" s="11"/>
      <c r="BA134" s="11"/>
      <c r="BB134" s="11"/>
    </row>
    <row r="135" spans="1:54" x14ac:dyDescent="0.3">
      <c r="A135" s="11"/>
      <c r="B135" s="73">
        <v>5.4</v>
      </c>
      <c r="C135" s="78">
        <f t="shared" si="43"/>
        <v>-251188.64315095844</v>
      </c>
      <c r="D135" s="75">
        <f t="shared" si="39"/>
        <v>0.20977128688561117</v>
      </c>
      <c r="E135" s="75">
        <f t="shared" si="62"/>
        <v>4.9088135011727177E-11</v>
      </c>
      <c r="F135" s="75">
        <f t="shared" si="40"/>
        <v>8.1853101290290524E-6</v>
      </c>
      <c r="G135" s="75">
        <f t="shared" si="41"/>
        <v>4.035991267276793E-11</v>
      </c>
      <c r="H135" s="75">
        <f t="shared" si="42"/>
        <v>2.6249733191803309E-6</v>
      </c>
      <c r="I135" s="11"/>
      <c r="J135" s="11"/>
      <c r="K135" s="11"/>
      <c r="L135" s="77"/>
      <c r="M135" s="11"/>
      <c r="N135" s="11"/>
      <c r="O135" s="11"/>
      <c r="P135" s="11"/>
      <c r="Q135" s="11"/>
      <c r="R135" s="11"/>
      <c r="S135" s="11"/>
      <c r="T135" s="11"/>
      <c r="U135" s="30"/>
      <c r="V135" s="30"/>
      <c r="W135" s="30"/>
      <c r="X135" s="30"/>
      <c r="Y135" s="33">
        <f t="shared" si="48"/>
        <v>0.20977128688561117</v>
      </c>
      <c r="Z135" s="33">
        <f t="shared" si="49"/>
        <v>8.1853101290290524E-6</v>
      </c>
      <c r="AA135" s="33">
        <f>+D87</f>
        <v>0.3060016745557943</v>
      </c>
      <c r="AB135" s="33">
        <f>F87</f>
        <v>0.33475833982044012</v>
      </c>
      <c r="AC135" s="30"/>
      <c r="AD135" s="30"/>
      <c r="AE135" s="11"/>
      <c r="AF135" s="11">
        <f t="shared" si="52"/>
        <v>3.3</v>
      </c>
      <c r="AG135" s="11">
        <f t="shared" si="53"/>
        <v>-10</v>
      </c>
      <c r="AH135" s="11">
        <f t="shared" si="54"/>
        <v>0</v>
      </c>
      <c r="AI135" s="11">
        <f t="shared" si="55"/>
        <v>3.3</v>
      </c>
      <c r="AJ135" s="11">
        <f t="shared" si="56"/>
        <v>0</v>
      </c>
      <c r="AK135" s="11"/>
      <c r="AL135" s="11">
        <f t="shared" si="57"/>
        <v>-9.1181623802685348</v>
      </c>
      <c r="AM135" s="11">
        <f t="shared" si="58"/>
        <v>-9.1181623802685348</v>
      </c>
      <c r="AN135" s="11">
        <f t="shared" si="59"/>
        <v>0</v>
      </c>
      <c r="AO135" s="11">
        <f t="shared" si="60"/>
        <v>10</v>
      </c>
      <c r="AP135" s="11">
        <f t="shared" si="61"/>
        <v>0</v>
      </c>
      <c r="AQ135" s="11"/>
      <c r="AR135" s="33">
        <f t="shared" si="65"/>
        <v>0.20992353954037143</v>
      </c>
      <c r="AS135" s="11">
        <f t="shared" si="66"/>
        <v>5.2</v>
      </c>
      <c r="AT135" s="11">
        <f t="shared" si="67"/>
        <v>-9.9272937684497169</v>
      </c>
      <c r="AU135" s="11">
        <f t="shared" si="68"/>
        <v>2</v>
      </c>
      <c r="AV135" s="69">
        <f t="shared" si="69"/>
        <v>-1</v>
      </c>
      <c r="AW135" s="11"/>
      <c r="AX135" s="11"/>
      <c r="AY135" s="11"/>
      <c r="AZ135" s="11"/>
      <c r="BA135" s="11"/>
      <c r="BB135" s="11"/>
    </row>
    <row r="136" spans="1:54" x14ac:dyDescent="0.3">
      <c r="A136" s="11"/>
      <c r="B136" s="73">
        <v>5.5</v>
      </c>
      <c r="C136" s="78">
        <f t="shared" si="43"/>
        <v>-316227.7660168382</v>
      </c>
      <c r="D136" s="75">
        <f t="shared" si="39"/>
        <v>0.20970630994454897</v>
      </c>
      <c r="E136" s="75">
        <f t="shared" si="62"/>
        <v>3.1631690333808676E-11</v>
      </c>
      <c r="F136" s="75">
        <f t="shared" si="40"/>
        <v>5.560336809848721E-6</v>
      </c>
      <c r="G136" s="75">
        <f t="shared" si="41"/>
        <v>2.6007496595337886E-11</v>
      </c>
      <c r="H136" s="75">
        <f t="shared" si="42"/>
        <v>2.1294783347154511E-6</v>
      </c>
      <c r="I136" s="11"/>
      <c r="J136" s="11"/>
      <c r="K136" s="11"/>
      <c r="L136" s="77"/>
      <c r="M136" s="11"/>
      <c r="N136" s="11"/>
      <c r="O136" s="11"/>
      <c r="P136" s="11"/>
      <c r="Q136" s="11"/>
      <c r="R136" s="11"/>
      <c r="S136" s="11"/>
      <c r="T136" s="11"/>
      <c r="U136" s="30"/>
      <c r="V136" s="30"/>
      <c r="W136" s="30"/>
      <c r="X136" s="30"/>
      <c r="Y136" s="33">
        <f t="shared" si="48"/>
        <v>0.20970630994454897</v>
      </c>
      <c r="Z136" s="33">
        <f t="shared" si="49"/>
        <v>5.560336809848721E-6</v>
      </c>
      <c r="AA136" s="33">
        <f>+D86</f>
        <v>0.3156669936110057</v>
      </c>
      <c r="AB136" s="33">
        <f>F86</f>
        <v>0.4114037766460672</v>
      </c>
      <c r="AC136" s="30"/>
      <c r="AD136" s="30"/>
      <c r="AE136" s="11"/>
      <c r="AF136" s="11">
        <f t="shared" si="52"/>
        <v>3.4000000000000004</v>
      </c>
      <c r="AG136" s="11">
        <f t="shared" si="53"/>
        <v>-10</v>
      </c>
      <c r="AH136" s="11">
        <f t="shared" si="54"/>
        <v>0</v>
      </c>
      <c r="AI136" s="11">
        <f t="shared" si="55"/>
        <v>3.4000000000000004</v>
      </c>
      <c r="AJ136" s="11">
        <f t="shared" si="56"/>
        <v>0</v>
      </c>
      <c r="AK136" s="11"/>
      <c r="AL136" s="11">
        <f t="shared" si="57"/>
        <v>-9.3090234675844172</v>
      </c>
      <c r="AM136" s="11">
        <f t="shared" si="58"/>
        <v>-9.3090234675844172</v>
      </c>
      <c r="AN136" s="11">
        <f t="shared" si="59"/>
        <v>0</v>
      </c>
      <c r="AO136" s="11">
        <f t="shared" si="60"/>
        <v>10</v>
      </c>
      <c r="AP136" s="11">
        <f t="shared" si="61"/>
        <v>0</v>
      </c>
      <c r="AQ136" s="11"/>
      <c r="AR136" s="33">
        <f t="shared" si="65"/>
        <v>0.20984343307712147</v>
      </c>
      <c r="AS136" s="11">
        <f t="shared" si="66"/>
        <v>5.3</v>
      </c>
      <c r="AT136" s="11">
        <f t="shared" si="67"/>
        <v>-10.118162380268535</v>
      </c>
      <c r="AU136" s="11">
        <f t="shared" si="68"/>
        <v>2</v>
      </c>
      <c r="AV136" s="69">
        <f t="shared" si="69"/>
        <v>-1</v>
      </c>
      <c r="AW136" s="11"/>
      <c r="AX136" s="11"/>
      <c r="AY136" s="11"/>
      <c r="AZ136" s="11"/>
      <c r="BA136" s="11"/>
      <c r="BB136" s="11"/>
    </row>
    <row r="137" spans="1:54" x14ac:dyDescent="0.3">
      <c r="A137" s="11"/>
      <c r="B137" s="73">
        <v>5.6</v>
      </c>
      <c r="C137" s="78">
        <f t="shared" si="43"/>
        <v>-398107.17055349716</v>
      </c>
      <c r="D137" s="75">
        <f t="shared" si="39"/>
        <v>0.20964778983729604</v>
      </c>
      <c r="E137" s="75">
        <f t="shared" si="62"/>
        <v>2.0383302856867092E-11</v>
      </c>
      <c r="F137" s="75">
        <f t="shared" si="40"/>
        <v>3.4308584751332699E-6</v>
      </c>
      <c r="G137" s="75">
        <f t="shared" si="41"/>
        <v>1.6759201381894467E-11</v>
      </c>
      <c r="H137" s="75">
        <f t="shared" si="42"/>
        <v>1.7275395355118007E-6</v>
      </c>
      <c r="I137" s="11"/>
      <c r="J137" s="11"/>
      <c r="K137" s="11"/>
      <c r="L137" s="77"/>
      <c r="M137" s="11"/>
      <c r="N137" s="11"/>
      <c r="O137" s="11"/>
      <c r="P137" s="11"/>
      <c r="Q137" s="11"/>
      <c r="R137" s="11"/>
      <c r="S137" s="11"/>
      <c r="T137" s="11"/>
      <c r="U137" s="30"/>
      <c r="V137" s="30"/>
      <c r="W137" s="30"/>
      <c r="X137" s="30"/>
      <c r="Y137" s="33">
        <f t="shared" si="48"/>
        <v>0.20964778983729604</v>
      </c>
      <c r="Z137" s="33">
        <f t="shared" si="49"/>
        <v>3.4308584751332699E-6</v>
      </c>
      <c r="AA137" s="33">
        <f>+D85</f>
        <v>0.32590652147128352</v>
      </c>
      <c r="AB137" s="33">
        <f>F85</f>
        <v>0.50415434052853003</v>
      </c>
      <c r="AC137" s="30"/>
      <c r="AD137" s="30"/>
      <c r="AE137" s="11"/>
      <c r="AF137" s="11">
        <f t="shared" si="52"/>
        <v>3.5</v>
      </c>
      <c r="AG137" s="11">
        <f t="shared" si="53"/>
        <v>-10</v>
      </c>
      <c r="AH137" s="11">
        <f t="shared" si="54"/>
        <v>0</v>
      </c>
      <c r="AI137" s="11">
        <f t="shared" si="55"/>
        <v>3.5</v>
      </c>
      <c r="AJ137" s="11">
        <f t="shared" si="56"/>
        <v>0</v>
      </c>
      <c r="AK137" s="11"/>
      <c r="AL137" s="11">
        <f t="shared" si="57"/>
        <v>-9.4998775996419482</v>
      </c>
      <c r="AM137" s="11">
        <f t="shared" si="58"/>
        <v>-9.4998775996419482</v>
      </c>
      <c r="AN137" s="11">
        <f t="shared" si="59"/>
        <v>0</v>
      </c>
      <c r="AO137" s="11">
        <f t="shared" si="60"/>
        <v>10</v>
      </c>
      <c r="AP137" s="11">
        <f t="shared" si="61"/>
        <v>0</v>
      </c>
      <c r="AQ137" s="11"/>
      <c r="AR137" s="33">
        <f t="shared" si="65"/>
        <v>0.20977128688561117</v>
      </c>
      <c r="AS137" s="11">
        <f t="shared" si="66"/>
        <v>5.4</v>
      </c>
      <c r="AT137" s="11">
        <f t="shared" si="67"/>
        <v>-10.309023467584417</v>
      </c>
      <c r="AU137" s="11">
        <f t="shared" si="68"/>
        <v>2</v>
      </c>
      <c r="AV137" s="69">
        <f t="shared" si="69"/>
        <v>-1</v>
      </c>
      <c r="AW137" s="11"/>
      <c r="AX137" s="11"/>
      <c r="AY137" s="11"/>
      <c r="AZ137" s="11"/>
      <c r="BA137" s="11"/>
      <c r="BB137" s="11"/>
    </row>
    <row r="138" spans="1:54" x14ac:dyDescent="0.3">
      <c r="A138" s="11"/>
      <c r="B138" s="73">
        <v>5.7</v>
      </c>
      <c r="C138" s="78">
        <f t="shared" si="43"/>
        <v>-501187.23362727347</v>
      </c>
      <c r="D138" s="75">
        <f t="shared" si="39"/>
        <v>0.20959508494084866</v>
      </c>
      <c r="E138" s="75">
        <f t="shared" si="62"/>
        <v>1.3135099906921842E-11</v>
      </c>
      <c r="F138" s="75">
        <f t="shared" si="40"/>
        <v>1.7033189396214692E-6</v>
      </c>
      <c r="G138" s="75">
        <f t="shared" si="41"/>
        <v>1.0799761261047589E-11</v>
      </c>
      <c r="H138" s="75">
        <f t="shared" si="42"/>
        <v>1.401486216031224E-6</v>
      </c>
      <c r="I138" s="11"/>
      <c r="J138" s="11"/>
      <c r="K138" s="11"/>
      <c r="L138" s="11"/>
      <c r="M138" s="11"/>
      <c r="N138" s="11"/>
      <c r="O138" s="11"/>
      <c r="P138" s="11"/>
      <c r="Q138" s="11"/>
      <c r="R138" s="11"/>
      <c r="S138" s="11"/>
      <c r="T138" s="11"/>
      <c r="U138" s="30"/>
      <c r="V138" s="30"/>
      <c r="W138" s="30"/>
      <c r="X138" s="30"/>
      <c r="Y138" s="33">
        <f t="shared" si="48"/>
        <v>0.20959508494084866</v>
      </c>
      <c r="Z138" s="33">
        <f t="shared" si="49"/>
        <v>1.7033189396214692E-6</v>
      </c>
      <c r="AA138" s="33">
        <f>+D84</f>
        <v>0.33658279784742384</v>
      </c>
      <c r="AB138" s="33">
        <f>F84</f>
        <v>0.61542097464243695</v>
      </c>
      <c r="AC138" s="30"/>
      <c r="AD138" s="30"/>
      <c r="AE138" s="11"/>
      <c r="AF138" s="11">
        <f t="shared" si="52"/>
        <v>3.5999999999999996</v>
      </c>
      <c r="AG138" s="11">
        <f t="shared" si="53"/>
        <v>-10</v>
      </c>
      <c r="AH138" s="11">
        <f t="shared" si="54"/>
        <v>0</v>
      </c>
      <c r="AI138" s="11">
        <f t="shared" si="55"/>
        <v>3.5999999999999996</v>
      </c>
      <c r="AJ138" s="11">
        <f t="shared" si="56"/>
        <v>0</v>
      </c>
      <c r="AK138" s="11"/>
      <c r="AL138" s="11">
        <f t="shared" si="57"/>
        <v>-9.6907254426901712</v>
      </c>
      <c r="AM138" s="11">
        <f t="shared" si="58"/>
        <v>-9.6907254426901712</v>
      </c>
      <c r="AN138" s="11">
        <f t="shared" si="59"/>
        <v>0</v>
      </c>
      <c r="AO138" s="11">
        <f t="shared" si="60"/>
        <v>10</v>
      </c>
      <c r="AP138" s="11">
        <f t="shared" si="61"/>
        <v>0</v>
      </c>
      <c r="AQ138" s="11"/>
      <c r="AR138" s="33">
        <f t="shared" si="65"/>
        <v>0.20970630994454897</v>
      </c>
      <c r="AS138" s="11">
        <f t="shared" si="66"/>
        <v>5.5</v>
      </c>
      <c r="AT138" s="11">
        <f t="shared" si="67"/>
        <v>-10.499877599641948</v>
      </c>
      <c r="AU138" s="11">
        <f t="shared" si="68"/>
        <v>2</v>
      </c>
      <c r="AV138" s="69">
        <f t="shared" si="69"/>
        <v>-1</v>
      </c>
      <c r="AW138" s="11"/>
      <c r="AX138" s="11"/>
      <c r="AY138" s="11"/>
      <c r="AZ138" s="11"/>
      <c r="BA138" s="11"/>
      <c r="BB138" s="11"/>
    </row>
    <row r="139" spans="1:54" x14ac:dyDescent="0.3">
      <c r="A139" s="11"/>
      <c r="B139" s="73">
        <v>5.8</v>
      </c>
      <c r="C139" s="78">
        <f t="shared" si="43"/>
        <v>-630957.34448019415</v>
      </c>
      <c r="D139" s="75">
        <f t="shared" si="39"/>
        <v>0.20954761739100411</v>
      </c>
      <c r="E139" s="75">
        <f t="shared" si="62"/>
        <v>8.4644226151733353E-12</v>
      </c>
      <c r="F139" s="75">
        <f t="shared" si="40"/>
        <v>3.018327235902452E-7</v>
      </c>
      <c r="G139" s="75">
        <f t="shared" si="41"/>
        <v>6.959522742247468E-12</v>
      </c>
      <c r="H139" s="75">
        <f t="shared" si="42"/>
        <v>1.1369834260749536E-6</v>
      </c>
      <c r="I139" s="11"/>
      <c r="J139" s="11"/>
      <c r="K139" s="11"/>
      <c r="L139" s="11"/>
      <c r="M139" s="11"/>
      <c r="N139" s="11"/>
      <c r="O139" s="11"/>
      <c r="P139" s="11"/>
      <c r="Q139" s="11"/>
      <c r="R139" s="11"/>
      <c r="S139" s="11"/>
      <c r="T139" s="11"/>
      <c r="U139" s="30"/>
      <c r="V139" s="30"/>
      <c r="W139" s="30"/>
      <c r="X139" s="30"/>
      <c r="Y139" s="33">
        <f t="shared" si="48"/>
        <v>0.20954761739100411</v>
      </c>
      <c r="Z139" s="33">
        <f t="shared" si="49"/>
        <v>3.018327235902452E-7</v>
      </c>
      <c r="AA139" s="33">
        <f>+D83</f>
        <v>0.34749195253275111</v>
      </c>
      <c r="AB139" s="33">
        <f>F83</f>
        <v>0.74739501843384726</v>
      </c>
      <c r="AC139" s="30"/>
      <c r="AD139" s="30"/>
      <c r="AE139" s="11"/>
      <c r="AF139" s="11">
        <f t="shared" si="52"/>
        <v>3.7</v>
      </c>
      <c r="AG139" s="11">
        <f t="shared" si="53"/>
        <v>-10</v>
      </c>
      <c r="AH139" s="11">
        <f t="shared" si="54"/>
        <v>0</v>
      </c>
      <c r="AI139" s="11">
        <f t="shared" si="55"/>
        <v>3.7</v>
      </c>
      <c r="AJ139" s="11">
        <f t="shared" si="56"/>
        <v>0</v>
      </c>
      <c r="AK139" s="11"/>
      <c r="AL139" s="11">
        <f t="shared" si="57"/>
        <v>-9.8815666195768177</v>
      </c>
      <c r="AM139" s="11">
        <f t="shared" si="58"/>
        <v>-9.8815666195768177</v>
      </c>
      <c r="AN139" s="11">
        <f t="shared" si="59"/>
        <v>0</v>
      </c>
      <c r="AO139" s="11">
        <f t="shared" si="60"/>
        <v>10</v>
      </c>
      <c r="AP139" s="11">
        <f t="shared" si="61"/>
        <v>0</v>
      </c>
      <c r="AQ139" s="11"/>
      <c r="AR139" s="33">
        <f t="shared" si="65"/>
        <v>0.20964778983729604</v>
      </c>
      <c r="AS139" s="11">
        <f t="shared" si="66"/>
        <v>5.6</v>
      </c>
      <c r="AT139" s="11">
        <f t="shared" si="67"/>
        <v>-10.690725442690171</v>
      </c>
      <c r="AU139" s="11">
        <f t="shared" si="68"/>
        <v>2</v>
      </c>
      <c r="AV139" s="69">
        <f t="shared" si="69"/>
        <v>-1</v>
      </c>
      <c r="AW139" s="11"/>
      <c r="AX139" s="11"/>
      <c r="AY139" s="11"/>
      <c r="AZ139" s="11"/>
      <c r="BA139" s="11"/>
      <c r="BB139" s="11"/>
    </row>
    <row r="140" spans="1:54" x14ac:dyDescent="0.3">
      <c r="A140" s="11"/>
      <c r="B140" s="73">
        <v>5.9</v>
      </c>
      <c r="C140" s="78">
        <f t="shared" si="43"/>
        <v>-794328.23472428333</v>
      </c>
      <c r="D140" s="75">
        <f t="shared" si="39"/>
        <v>0.20950486674658209</v>
      </c>
      <c r="E140" s="75">
        <f t="shared" si="62"/>
        <v>5.4546228693216007E-12</v>
      </c>
      <c r="F140" s="75">
        <f t="shared" si="40"/>
        <v>-8.3515070248470843E-7</v>
      </c>
      <c r="G140" s="75">
        <f t="shared" si="41"/>
        <v>4.4848741130070286E-12</v>
      </c>
      <c r="H140" s="75">
        <f t="shared" si="42"/>
        <v>9.2241197586151952E-7</v>
      </c>
      <c r="I140" s="11"/>
      <c r="J140" s="11"/>
      <c r="K140" s="11"/>
      <c r="L140" s="11"/>
      <c r="M140" s="11"/>
      <c r="N140" s="11"/>
      <c r="O140" s="11"/>
      <c r="P140" s="11"/>
      <c r="Q140" s="11"/>
      <c r="R140" s="11"/>
      <c r="S140" s="11"/>
      <c r="T140" s="11"/>
      <c r="U140" s="30"/>
      <c r="V140" s="30"/>
      <c r="W140" s="30"/>
      <c r="X140" s="30"/>
      <c r="Y140" s="33">
        <f t="shared" si="48"/>
        <v>0.20950486674658209</v>
      </c>
      <c r="Z140" s="33">
        <f t="shared" si="49"/>
        <v>-8.3515070248470843E-7</v>
      </c>
      <c r="AA140" s="33">
        <f>+D82</f>
        <v>0.35836613477010382</v>
      </c>
      <c r="AB140" s="33">
        <f>F82</f>
        <v>0.90169808223679249</v>
      </c>
      <c r="AC140" s="30"/>
      <c r="AD140" s="30"/>
      <c r="AE140" s="11"/>
      <c r="AF140" s="11">
        <f t="shared" si="52"/>
        <v>3.8</v>
      </c>
      <c r="AG140" s="11">
        <f t="shared" si="53"/>
        <v>-10</v>
      </c>
      <c r="AH140" s="11">
        <f t="shared" si="54"/>
        <v>0</v>
      </c>
      <c r="AI140" s="11">
        <f t="shared" si="55"/>
        <v>3.8</v>
      </c>
      <c r="AJ140" s="11">
        <f t="shared" si="56"/>
        <v>0</v>
      </c>
      <c r="AK140" s="11"/>
      <c r="AL140" s="11">
        <f t="shared" si="57"/>
        <v>-10.07240266113406</v>
      </c>
      <c r="AM140" s="11">
        <f t="shared" si="58"/>
        <v>-10.07240266113406</v>
      </c>
      <c r="AN140" s="11">
        <f t="shared" si="59"/>
        <v>0</v>
      </c>
      <c r="AO140" s="11">
        <f t="shared" si="60"/>
        <v>10</v>
      </c>
      <c r="AP140" s="11">
        <f t="shared" si="61"/>
        <v>0</v>
      </c>
      <c r="AQ140" s="11"/>
      <c r="AR140" s="33">
        <f t="shared" si="65"/>
        <v>0.20959508494084866</v>
      </c>
      <c r="AS140" s="11">
        <f t="shared" si="66"/>
        <v>5.7</v>
      </c>
      <c r="AT140" s="11">
        <f t="shared" si="67"/>
        <v>-10.881566619576818</v>
      </c>
      <c r="AU140" s="11">
        <f t="shared" si="68"/>
        <v>2</v>
      </c>
      <c r="AV140" s="69">
        <f t="shared" si="69"/>
        <v>-1</v>
      </c>
      <c r="AW140" s="11"/>
      <c r="AX140" s="11"/>
      <c r="AY140" s="11"/>
      <c r="AZ140" s="11"/>
      <c r="BA140" s="11"/>
      <c r="BB140" s="11"/>
    </row>
    <row r="141" spans="1:54" x14ac:dyDescent="0.3">
      <c r="A141" s="11"/>
      <c r="B141" s="73">
        <v>6</v>
      </c>
      <c r="C141" s="78">
        <f t="shared" si="43"/>
        <v>-1000000</v>
      </c>
      <c r="D141" s="75">
        <f t="shared" si="39"/>
        <v>0.20946636428323717</v>
      </c>
      <c r="E141" s="75">
        <f t="shared" si="62"/>
        <v>3.5151253566924557E-12</v>
      </c>
      <c r="F141" s="75">
        <f t="shared" si="40"/>
        <v>-1.7575626783462279E-6</v>
      </c>
      <c r="G141" s="75">
        <f t="shared" si="41"/>
        <v>1.7575626783462279E-12</v>
      </c>
      <c r="H141" s="75">
        <f t="shared" si="42"/>
        <v>-1.7575626783462279E-6</v>
      </c>
      <c r="I141" s="11"/>
      <c r="J141" s="11"/>
      <c r="K141" s="11"/>
      <c r="L141" s="11"/>
      <c r="M141" s="11"/>
      <c r="N141" s="11"/>
      <c r="O141" s="11"/>
      <c r="P141" s="11"/>
      <c r="Q141" s="11"/>
      <c r="R141" s="11"/>
      <c r="S141" s="11"/>
      <c r="T141" s="11"/>
      <c r="U141" s="30"/>
      <c r="V141" s="30"/>
      <c r="W141" s="30"/>
      <c r="X141" s="30"/>
      <c r="Y141" s="33">
        <f t="shared" si="48"/>
        <v>0.20946636428323717</v>
      </c>
      <c r="Z141" s="33">
        <f t="shared" si="49"/>
        <v>-1.7575626783462279E-6</v>
      </c>
      <c r="AA141" s="33">
        <f>+D81</f>
        <v>0.36889238070097785</v>
      </c>
      <c r="AB141" s="33">
        <f>F81</f>
        <v>1.0841860509912213</v>
      </c>
      <c r="AC141" s="30"/>
      <c r="AD141" s="30"/>
      <c r="AE141" s="11"/>
      <c r="AF141" s="11">
        <f t="shared" si="52"/>
        <v>3.9000000000000004</v>
      </c>
      <c r="AG141" s="11">
        <f t="shared" si="53"/>
        <v>-10</v>
      </c>
      <c r="AH141" s="11">
        <f t="shared" si="54"/>
        <v>0</v>
      </c>
      <c r="AI141" s="11">
        <f t="shared" si="55"/>
        <v>3.9000000000000004</v>
      </c>
      <c r="AJ141" s="11">
        <f t="shared" si="56"/>
        <v>0</v>
      </c>
      <c r="AK141" s="11"/>
      <c r="AL141" s="11">
        <f t="shared" si="57"/>
        <v>-10.263235271003136</v>
      </c>
      <c r="AM141" s="11">
        <f t="shared" si="58"/>
        <v>-10.263235271003136</v>
      </c>
      <c r="AN141" s="11">
        <f t="shared" si="59"/>
        <v>0</v>
      </c>
      <c r="AO141" s="11">
        <f t="shared" si="60"/>
        <v>10</v>
      </c>
      <c r="AP141" s="11">
        <f t="shared" si="61"/>
        <v>0</v>
      </c>
      <c r="AQ141" s="11"/>
      <c r="AR141" s="33">
        <f t="shared" si="65"/>
        <v>0.20954761739100411</v>
      </c>
      <c r="AS141" s="11">
        <f t="shared" si="66"/>
        <v>5.8</v>
      </c>
      <c r="AT141" s="11">
        <f t="shared" si="67"/>
        <v>-11.07240266113406</v>
      </c>
      <c r="AU141" s="11">
        <f t="shared" si="68"/>
        <v>2</v>
      </c>
      <c r="AV141" s="69">
        <f t="shared" si="69"/>
        <v>-1</v>
      </c>
      <c r="AW141" s="11"/>
      <c r="AX141" s="11"/>
      <c r="AY141" s="11"/>
      <c r="AZ141" s="11"/>
      <c r="BA141" s="11"/>
      <c r="BB141" s="11"/>
    </row>
    <row r="142" spans="1:54" x14ac:dyDescent="0.3">
      <c r="A142" s="11"/>
      <c r="B142" s="85"/>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f t="shared" si="52"/>
        <v>4</v>
      </c>
      <c r="AG142" s="11">
        <f t="shared" si="53"/>
        <v>-10</v>
      </c>
      <c r="AH142" s="11">
        <f t="shared" si="54"/>
        <v>0</v>
      </c>
      <c r="AI142" s="11">
        <f t="shared" si="55"/>
        <v>4</v>
      </c>
      <c r="AJ142" s="11">
        <f t="shared" si="56"/>
        <v>0</v>
      </c>
      <c r="AK142" s="11"/>
      <c r="AL142" s="11">
        <f t="shared" si="57"/>
        <v>-10.454059182522098</v>
      </c>
      <c r="AM142" s="11">
        <f t="shared" si="58"/>
        <v>-10.454059182522098</v>
      </c>
      <c r="AN142" s="11">
        <f t="shared" si="59"/>
        <v>0</v>
      </c>
      <c r="AO142" s="11">
        <f t="shared" si="60"/>
        <v>10</v>
      </c>
      <c r="AP142" s="11">
        <f t="shared" si="61"/>
        <v>0</v>
      </c>
      <c r="AQ142" s="11"/>
      <c r="AR142" s="33">
        <f t="shared" si="65"/>
        <v>0.20950486674658209</v>
      </c>
      <c r="AS142" s="11">
        <f t="shared" si="66"/>
        <v>5.9</v>
      </c>
      <c r="AT142" s="11">
        <f t="shared" si="67"/>
        <v>-11.263235271003136</v>
      </c>
      <c r="AU142" s="11">
        <f t="shared" si="68"/>
        <v>2</v>
      </c>
      <c r="AV142" s="69">
        <f t="shared" si="69"/>
        <v>-1</v>
      </c>
      <c r="AW142" s="11"/>
      <c r="AX142" s="11"/>
      <c r="AY142" s="11"/>
      <c r="AZ142" s="11"/>
      <c r="BA142" s="11"/>
      <c r="BB142" s="11"/>
    </row>
    <row r="143" spans="1:54" x14ac:dyDescent="0.3">
      <c r="A143" s="11"/>
      <c r="B143" s="86"/>
      <c r="C143" s="87"/>
      <c r="D143" s="87"/>
      <c r="E143" s="87"/>
      <c r="F143" s="87"/>
      <c r="G143" s="87"/>
      <c r="H143" s="87"/>
      <c r="I143" s="87"/>
      <c r="J143" s="87"/>
      <c r="K143" s="87"/>
      <c r="L143" s="11"/>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88">
        <f t="shared" si="65"/>
        <v>0.20946636428323717</v>
      </c>
      <c r="AS143" s="87">
        <f t="shared" si="66"/>
        <v>6</v>
      </c>
      <c r="AT143" s="87">
        <f t="shared" si="67"/>
        <v>-11.454059182522098</v>
      </c>
      <c r="AU143" s="87">
        <f t="shared" si="68"/>
        <v>2</v>
      </c>
      <c r="AV143" s="89">
        <f t="shared" si="69"/>
        <v>-1</v>
      </c>
      <c r="AW143" s="11"/>
      <c r="AX143" s="11"/>
      <c r="AY143" s="11"/>
      <c r="AZ143" s="11"/>
      <c r="BA143" s="11"/>
      <c r="BB143" s="11"/>
    </row>
    <row r="144" spans="1:54" x14ac:dyDescent="0.3">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row>
    <row r="145" spans="1:54" x14ac:dyDescent="0.3">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x14ac:dyDescent="0.3">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row>
    <row r="147" spans="1:54" x14ac:dyDescent="0.3">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x14ac:dyDescent="0.3">
      <c r="A148" s="11"/>
      <c r="B148" s="11"/>
      <c r="C148" s="11"/>
      <c r="D148" s="11"/>
      <c r="E148" s="11"/>
      <c r="F148" s="11"/>
      <c r="G148" s="11"/>
      <c r="H148" s="11"/>
      <c r="I148" s="11"/>
      <c r="J148" s="11"/>
      <c r="K148" s="11"/>
      <c r="L148" s="87"/>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row>
    <row r="149" spans="1:54"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row>
    <row r="151" spans="1:54"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x14ac:dyDescent="0.3">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row>
    <row r="153" spans="1:54"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row>
    <row r="155" spans="1:54" x14ac:dyDescent="0.3">
      <c r="A155" s="11"/>
      <c r="B155" s="11"/>
      <c r="C155" s="11"/>
      <c r="D155" s="11"/>
      <c r="E155" s="11"/>
      <c r="F155" s="11"/>
      <c r="G155" s="11"/>
      <c r="H155" s="11"/>
      <c r="I155" s="11"/>
      <c r="J155" s="11"/>
      <c r="K155" s="11"/>
      <c r="L155" s="11"/>
      <c r="M155" s="11"/>
      <c r="N155" s="11"/>
      <c r="O155" s="11"/>
      <c r="P155" s="33"/>
      <c r="Q155" s="11"/>
      <c r="R155" s="80"/>
      <c r="S155" s="11"/>
      <c r="T155" s="33"/>
      <c r="U155" s="33"/>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x14ac:dyDescent="0.3">
      <c r="A156" s="11"/>
      <c r="B156" s="11"/>
      <c r="C156" s="11"/>
      <c r="D156" s="11"/>
      <c r="E156" s="11"/>
      <c r="F156" s="11"/>
      <c r="G156" s="11"/>
      <c r="H156" s="11"/>
      <c r="I156" s="11"/>
      <c r="J156" s="11"/>
      <c r="K156" s="11"/>
      <c r="L156" s="11"/>
      <c r="M156" s="11"/>
      <c r="N156" s="11"/>
      <c r="O156" s="11"/>
      <c r="P156" s="33"/>
      <c r="Q156" s="11"/>
      <c r="R156" s="11"/>
      <c r="S156" s="11"/>
      <c r="T156" s="33"/>
      <c r="U156" s="33"/>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row>
    <row r="157" spans="1:54" x14ac:dyDescent="0.3">
      <c r="A157" s="11"/>
      <c r="B157" s="11"/>
      <c r="C157" s="11"/>
      <c r="D157" s="11"/>
      <c r="E157" s="11"/>
      <c r="F157" s="11"/>
      <c r="G157" s="11"/>
      <c r="H157" s="11"/>
      <c r="I157" s="11"/>
      <c r="J157" s="11"/>
      <c r="K157" s="11"/>
      <c r="L157" s="11"/>
      <c r="M157" s="11"/>
      <c r="N157" s="11"/>
      <c r="O157" s="11"/>
      <c r="P157" s="33"/>
      <c r="Q157" s="11"/>
      <c r="R157" s="11"/>
      <c r="S157" s="11"/>
      <c r="T157" s="33"/>
      <c r="U157" s="33"/>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x14ac:dyDescent="0.3">
      <c r="A158" s="11"/>
      <c r="B158" s="11"/>
      <c r="C158" s="11"/>
      <c r="D158" s="11"/>
      <c r="E158" s="11"/>
      <c r="F158" s="11"/>
      <c r="G158" s="11"/>
      <c r="H158" s="11"/>
      <c r="I158" s="11"/>
      <c r="J158" s="11"/>
      <c r="K158" s="11"/>
      <c r="L158" s="11"/>
      <c r="M158" s="11"/>
      <c r="N158" s="11"/>
      <c r="O158" s="11"/>
      <c r="P158" s="33"/>
      <c r="Q158" s="11"/>
      <c r="R158" s="11"/>
      <c r="S158" s="11"/>
      <c r="T158" s="33"/>
      <c r="U158" s="33"/>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row>
    <row r="159" spans="1:54" x14ac:dyDescent="0.3">
      <c r="A159" s="11"/>
      <c r="B159" s="11"/>
      <c r="C159" s="11"/>
      <c r="D159" s="11"/>
      <c r="E159" s="11"/>
      <c r="F159" s="11"/>
      <c r="G159" s="11"/>
      <c r="H159" s="11"/>
      <c r="I159" s="11"/>
      <c r="J159" s="11"/>
      <c r="K159" s="11"/>
      <c r="L159" s="11"/>
      <c r="M159" s="11"/>
      <c r="N159" s="11"/>
      <c r="O159" s="11"/>
      <c r="P159" s="33"/>
      <c r="Q159" s="11"/>
      <c r="R159" s="11"/>
      <c r="S159" s="11"/>
      <c r="T159" s="33"/>
      <c r="U159" s="33"/>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x14ac:dyDescent="0.3">
      <c r="A160" s="11"/>
      <c r="B160" s="11"/>
      <c r="C160" s="11"/>
      <c r="D160" s="11"/>
      <c r="E160" s="11"/>
      <c r="F160" s="11"/>
      <c r="G160" s="11"/>
      <c r="H160" s="11"/>
      <c r="I160" s="11"/>
      <c r="J160" s="11"/>
      <c r="K160" s="11"/>
      <c r="L160" s="11"/>
      <c r="M160" s="11"/>
      <c r="N160" s="11"/>
      <c r="O160" s="11"/>
      <c r="P160" s="33"/>
      <c r="Q160" s="11"/>
      <c r="R160" s="11"/>
      <c r="S160" s="11"/>
      <c r="T160" s="33"/>
      <c r="U160" s="33"/>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row>
    <row r="161" spans="1:54" x14ac:dyDescent="0.3">
      <c r="A161" s="11"/>
      <c r="B161" s="11"/>
      <c r="C161" s="11"/>
      <c r="D161" s="11"/>
      <c r="E161" s="11"/>
      <c r="F161" s="11"/>
      <c r="G161" s="11"/>
      <c r="H161" s="11"/>
      <c r="I161" s="11"/>
      <c r="J161" s="11"/>
      <c r="K161" s="11"/>
      <c r="L161" s="11"/>
      <c r="M161" s="11"/>
      <c r="N161" s="11"/>
      <c r="O161" s="11"/>
      <c r="P161" s="33"/>
      <c r="Q161" s="11"/>
      <c r="R161" s="11"/>
      <c r="S161" s="11"/>
      <c r="T161" s="33"/>
      <c r="U161" s="33"/>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x14ac:dyDescent="0.3">
      <c r="A162" s="11"/>
      <c r="B162" s="11"/>
      <c r="C162" s="11"/>
      <c r="D162" s="11"/>
      <c r="E162" s="11"/>
      <c r="F162" s="11"/>
      <c r="G162" s="11"/>
      <c r="H162" s="11"/>
      <c r="I162" s="11"/>
      <c r="J162" s="11"/>
      <c r="K162" s="11"/>
      <c r="L162" s="11"/>
      <c r="M162" s="11"/>
      <c r="N162" s="11"/>
      <c r="O162" s="11"/>
      <c r="P162" s="33"/>
      <c r="Q162" s="11"/>
      <c r="R162" s="11"/>
      <c r="S162" s="11"/>
      <c r="T162" s="33"/>
      <c r="U162" s="33"/>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row>
    <row r="163" spans="1:54" x14ac:dyDescent="0.3">
      <c r="A163" s="11"/>
      <c r="B163" s="11"/>
      <c r="C163" s="11"/>
      <c r="D163" s="11"/>
      <c r="E163" s="11"/>
      <c r="F163" s="11"/>
      <c r="G163" s="11"/>
      <c r="H163" s="11"/>
      <c r="I163" s="11"/>
      <c r="J163" s="11"/>
      <c r="K163" s="11"/>
      <c r="L163" s="11"/>
      <c r="M163" s="11"/>
      <c r="N163" s="11"/>
      <c r="O163" s="11"/>
      <c r="P163" s="33"/>
      <c r="Q163" s="11"/>
      <c r="R163" s="11"/>
      <c r="S163" s="11"/>
      <c r="T163" s="33"/>
      <c r="U163" s="33"/>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x14ac:dyDescent="0.3">
      <c r="A164" s="11"/>
      <c r="B164" s="11"/>
      <c r="C164" s="11"/>
      <c r="D164" s="11"/>
      <c r="E164" s="11"/>
      <c r="F164" s="11"/>
      <c r="G164" s="11"/>
      <c r="H164" s="11"/>
      <c r="I164" s="11"/>
      <c r="J164" s="11"/>
      <c r="K164" s="11"/>
      <c r="L164" s="11"/>
      <c r="M164" s="11"/>
      <c r="N164" s="11"/>
      <c r="O164" s="11"/>
      <c r="P164" s="33"/>
      <c r="Q164" s="11"/>
      <c r="R164" s="11"/>
      <c r="S164" s="11"/>
      <c r="T164" s="33"/>
      <c r="U164" s="33"/>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row>
    <row r="165" spans="1:54" x14ac:dyDescent="0.3">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x14ac:dyDescent="0.3">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row>
    <row r="167" spans="1:54" x14ac:dyDescent="0.3">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x14ac:dyDescent="0.3">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row>
    <row r="169" spans="1:54" x14ac:dyDescent="0.3">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x14ac:dyDescent="0.3">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row>
    <row r="171" spans="1:54" x14ac:dyDescent="0.3">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x14ac:dyDescent="0.3">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row>
    <row r="173" spans="1:54" x14ac:dyDescent="0.3">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x14ac:dyDescent="0.3">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row>
    <row r="175" spans="1:54" x14ac:dyDescent="0.3">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x14ac:dyDescent="0.3">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row>
    <row r="177" spans="1:54" x14ac:dyDescent="0.3">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x14ac:dyDescent="0.3">
      <c r="L178" s="11"/>
    </row>
    <row r="179" spans="1:54" x14ac:dyDescent="0.3">
      <c r="L179" s="11"/>
    </row>
    <row r="180" spans="1:54" x14ac:dyDescent="0.3">
      <c r="L180" s="11"/>
    </row>
    <row r="181" spans="1:54" x14ac:dyDescent="0.3">
      <c r="L181" s="11"/>
    </row>
    <row r="182" spans="1:54" x14ac:dyDescent="0.3">
      <c r="L182" s="11"/>
    </row>
  </sheetData>
  <phoneticPr fontId="2" type="noConversion"/>
  <pageMargins left="0.75" right="0.75" top="1" bottom="1" header="0.5" footer="0.5"/>
  <pageSetup orientation="portrait" horizontalDpi="4294967292" verticalDpi="300" r:id="rId1"/>
  <headerFooter alignWithMargins="0"/>
  <drawing r:id="rId2"/>
  <legacyDrawing r:id="rId3"/>
  <controls>
    <mc:AlternateContent xmlns:mc="http://schemas.openxmlformats.org/markup-compatibility/2006">
      <mc:Choice Requires="x14">
        <control shapeId="7177" r:id="rId4" name="CommandButton1">
          <controlPr autoLine="0" r:id="rId5">
            <anchor moveWithCells="1">
              <from>
                <xdr:col>7</xdr:col>
                <xdr:colOff>106680</xdr:colOff>
                <xdr:row>6</xdr:row>
                <xdr:rowOff>83820</xdr:rowOff>
              </from>
              <to>
                <xdr:col>9</xdr:col>
                <xdr:colOff>266700</xdr:colOff>
                <xdr:row>8</xdr:row>
                <xdr:rowOff>121920</xdr:rowOff>
              </to>
            </anchor>
          </controlPr>
        </control>
      </mc:Choice>
      <mc:Fallback>
        <control shapeId="7177" r:id="rId4" name="CommandButton1"/>
      </mc:Fallback>
    </mc:AlternateContent>
    <mc:AlternateContent xmlns:mc="http://schemas.openxmlformats.org/markup-compatibility/2006">
      <mc:Choice Requires="x14">
        <control shapeId="7178" r:id="rId6" name="CommandButton2">
          <controlPr autoLine="0" r:id="rId7">
            <anchor moveWithCells="1">
              <from>
                <xdr:col>0</xdr:col>
                <xdr:colOff>220980</xdr:colOff>
                <xdr:row>51</xdr:row>
                <xdr:rowOff>144780</xdr:rowOff>
              </from>
              <to>
                <xdr:col>0</xdr:col>
                <xdr:colOff>1828800</xdr:colOff>
                <xdr:row>53</xdr:row>
                <xdr:rowOff>182880</xdr:rowOff>
              </to>
            </anchor>
          </controlPr>
        </control>
      </mc:Choice>
      <mc:Fallback>
        <control shapeId="7178" r:id="rId6" name="CommandButton2"/>
      </mc:Fallback>
    </mc:AlternateContent>
    <mc:AlternateContent xmlns:mc="http://schemas.openxmlformats.org/markup-compatibility/2006">
      <mc:Choice Requires="x14">
        <control shapeId="7179" r:id="rId8" name="CommandButton3">
          <controlPr autoLine="0" r:id="rId9">
            <anchor moveWithCells="1">
              <from>
                <xdr:col>7</xdr:col>
                <xdr:colOff>106680</xdr:colOff>
                <xdr:row>9</xdr:row>
                <xdr:rowOff>30480</xdr:rowOff>
              </from>
              <to>
                <xdr:col>9</xdr:col>
                <xdr:colOff>266700</xdr:colOff>
                <xdr:row>11</xdr:row>
                <xdr:rowOff>68580</xdr:rowOff>
              </to>
            </anchor>
          </controlPr>
        </control>
      </mc:Choice>
      <mc:Fallback>
        <control shapeId="7179" r:id="rId8" name="CommandButton3"/>
      </mc:Fallback>
    </mc:AlternateContent>
    <mc:AlternateContent xmlns:mc="http://schemas.openxmlformats.org/markup-compatibility/2006">
      <mc:Choice Requires="x14">
        <control shapeId="7181" r:id="rId10" name="CommandButton4">
          <controlPr autoLine="0" r:id="rId11">
            <anchor moveWithCells="1">
              <from>
                <xdr:col>21</xdr:col>
                <xdr:colOff>601980</xdr:colOff>
                <xdr:row>12</xdr:row>
                <xdr:rowOff>68580</xdr:rowOff>
              </from>
              <to>
                <xdr:col>24</xdr:col>
                <xdr:colOff>335280</xdr:colOff>
                <xdr:row>14</xdr:row>
                <xdr:rowOff>106680</xdr:rowOff>
              </to>
            </anchor>
          </controlPr>
        </control>
      </mc:Choice>
      <mc:Fallback>
        <control shapeId="7181" r:id="rId10" name="CommandButton4"/>
      </mc:Fallback>
    </mc:AlternateContent>
    <mc:AlternateContent xmlns:mc="http://schemas.openxmlformats.org/markup-compatibility/2006">
      <mc:Choice Requires="x14">
        <control shapeId="7183" r:id="rId12" name="CommandButton5">
          <controlPr autoLine="0" r:id="rId13">
            <anchor moveWithCells="1">
              <from>
                <xdr:col>21</xdr:col>
                <xdr:colOff>121920</xdr:colOff>
                <xdr:row>9</xdr:row>
                <xdr:rowOff>68580</xdr:rowOff>
              </from>
              <to>
                <xdr:col>24</xdr:col>
                <xdr:colOff>396240</xdr:colOff>
                <xdr:row>11</xdr:row>
                <xdr:rowOff>106680</xdr:rowOff>
              </to>
            </anchor>
          </controlPr>
        </control>
      </mc:Choice>
      <mc:Fallback>
        <control shapeId="7183" r:id="rId12" name="CommandButton5"/>
      </mc:Fallback>
    </mc:AlternateContent>
    <mc:AlternateContent xmlns:mc="http://schemas.openxmlformats.org/markup-compatibility/2006">
      <mc:Choice Requires="x14">
        <control shapeId="7184" r:id="rId14" name="CommandButton6">
          <controlPr autoLine="0" r:id="rId15">
            <anchor moveWithCells="1">
              <from>
                <xdr:col>17</xdr:col>
                <xdr:colOff>0</xdr:colOff>
                <xdr:row>9</xdr:row>
                <xdr:rowOff>76200</xdr:rowOff>
              </from>
              <to>
                <xdr:col>18</xdr:col>
                <xdr:colOff>434340</xdr:colOff>
                <xdr:row>11</xdr:row>
                <xdr:rowOff>114300</xdr:rowOff>
              </to>
            </anchor>
          </controlPr>
        </control>
      </mc:Choice>
      <mc:Fallback>
        <control shapeId="7184" r:id="rId14" name="CommandButton6"/>
      </mc:Fallback>
    </mc:AlternateContent>
    <mc:AlternateContent xmlns:mc="http://schemas.openxmlformats.org/markup-compatibility/2006">
      <mc:Choice Requires="x14">
        <control shapeId="7189" r:id="rId16" name="CommandButton7">
          <controlPr autoLine="0" r:id="rId17">
            <anchor moveWithCells="1">
              <from>
                <xdr:col>41</xdr:col>
                <xdr:colOff>381000</xdr:colOff>
                <xdr:row>7</xdr:row>
                <xdr:rowOff>45720</xdr:rowOff>
              </from>
              <to>
                <xdr:col>43</xdr:col>
                <xdr:colOff>541020</xdr:colOff>
                <xdr:row>9</xdr:row>
                <xdr:rowOff>83820</xdr:rowOff>
              </to>
            </anchor>
          </controlPr>
        </control>
      </mc:Choice>
      <mc:Fallback>
        <control shapeId="7189" r:id="rId16" name="CommandButton7"/>
      </mc:Fallback>
    </mc:AlternateContent>
    <mc:AlternateContent xmlns:mc="http://schemas.openxmlformats.org/markup-compatibility/2006">
      <mc:Choice Requires="x14">
        <control shapeId="7198" r:id="rId18" name="CommandButton9">
          <controlPr autoLine="0" r:id="rId19">
            <anchor moveWithCells="1">
              <from>
                <xdr:col>18</xdr:col>
                <xdr:colOff>388620</xdr:colOff>
                <xdr:row>9</xdr:row>
                <xdr:rowOff>68580</xdr:rowOff>
              </from>
              <to>
                <xdr:col>21</xdr:col>
                <xdr:colOff>129540</xdr:colOff>
                <xdr:row>11</xdr:row>
                <xdr:rowOff>106680</xdr:rowOff>
              </to>
            </anchor>
          </controlPr>
        </control>
      </mc:Choice>
      <mc:Fallback>
        <control shapeId="7198" r:id="rId18" name="CommandButton9"/>
      </mc:Fallback>
    </mc:AlternateContent>
    <mc:AlternateContent xmlns:mc="http://schemas.openxmlformats.org/markup-compatibility/2006">
      <mc:Choice Requires="x14">
        <control shapeId="7199" r:id="rId20" name="CommandButton10">
          <controlPr autoLine="0" r:id="rId21">
            <anchor moveWithCells="1">
              <from>
                <xdr:col>41</xdr:col>
                <xdr:colOff>228600</xdr:colOff>
                <xdr:row>9</xdr:row>
                <xdr:rowOff>160020</xdr:rowOff>
              </from>
              <to>
                <xdr:col>43</xdr:col>
                <xdr:colOff>586740</xdr:colOff>
                <xdr:row>12</xdr:row>
                <xdr:rowOff>0</xdr:rowOff>
              </to>
            </anchor>
          </controlPr>
        </control>
      </mc:Choice>
      <mc:Fallback>
        <control shapeId="7199" r:id="rId20" name="CommandButton10"/>
      </mc:Fallback>
    </mc:AlternateContent>
    <mc:AlternateContent xmlns:mc="http://schemas.openxmlformats.org/markup-compatibility/2006">
      <mc:Choice Requires="x14">
        <control shapeId="7200" r:id="rId22" name="CommandButton11">
          <controlPr autoLine="0" autoPict="0" r:id="rId23">
            <anchor moveWithCells="1">
              <from>
                <xdr:col>41</xdr:col>
                <xdr:colOff>106680</xdr:colOff>
                <xdr:row>33</xdr:row>
                <xdr:rowOff>99060</xdr:rowOff>
              </from>
              <to>
                <xdr:col>43</xdr:col>
                <xdr:colOff>266700</xdr:colOff>
                <xdr:row>35</xdr:row>
                <xdr:rowOff>99060</xdr:rowOff>
              </to>
            </anchor>
          </controlPr>
        </control>
      </mc:Choice>
      <mc:Fallback>
        <control shapeId="7200" r:id="rId22" name="CommandButton11"/>
      </mc:Fallback>
    </mc:AlternateContent>
    <mc:AlternateContent xmlns:mc="http://schemas.openxmlformats.org/markup-compatibility/2006">
      <mc:Choice Requires="x14">
        <control shapeId="7201" r:id="rId24" name="CommandButton12">
          <controlPr autoLine="0" autoPict="0" r:id="rId25">
            <anchor moveWithCells="1">
              <from>
                <xdr:col>6</xdr:col>
                <xdr:colOff>83820</xdr:colOff>
                <xdr:row>3</xdr:row>
                <xdr:rowOff>38100</xdr:rowOff>
              </from>
              <to>
                <xdr:col>9</xdr:col>
                <xdr:colOff>121920</xdr:colOff>
                <xdr:row>5</xdr:row>
                <xdr:rowOff>7620</xdr:rowOff>
              </to>
            </anchor>
          </controlPr>
        </control>
      </mc:Choice>
      <mc:Fallback>
        <control shapeId="7201" r:id="rId24" name="CommandButton12"/>
      </mc:Fallback>
    </mc:AlternateContent>
    <mc:AlternateContent xmlns:mc="http://schemas.openxmlformats.org/markup-compatibility/2006">
      <mc:Choice Requires="x14">
        <control shapeId="7205" r:id="rId26" name="CommandButton8">
          <controlPr defaultSize="0" autoLine="0" r:id="rId27">
            <anchor moveWithCells="1">
              <from>
                <xdr:col>6</xdr:col>
                <xdr:colOff>83820</xdr:colOff>
                <xdr:row>12</xdr:row>
                <xdr:rowOff>45720</xdr:rowOff>
              </from>
              <to>
                <xdr:col>9</xdr:col>
                <xdr:colOff>388620</xdr:colOff>
                <xdr:row>14</xdr:row>
                <xdr:rowOff>83820</xdr:rowOff>
              </to>
            </anchor>
          </controlPr>
        </control>
      </mc:Choice>
      <mc:Fallback>
        <control shapeId="7205" r:id="rId26" name="CommandButton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159"/>
  <sheetViews>
    <sheetView topLeftCell="A3" zoomScale="90" zoomScaleNormal="90" workbookViewId="0"/>
  </sheetViews>
  <sheetFormatPr defaultColWidth="9.109375" defaultRowHeight="15.6" x14ac:dyDescent="0.3"/>
  <cols>
    <col min="1" max="1" width="14.88671875" style="10" customWidth="1"/>
    <col min="2" max="2" width="16.6640625" style="10" customWidth="1"/>
    <col min="3" max="3" width="13.109375" style="10" customWidth="1"/>
    <col min="4" max="4" width="11.44140625" style="10" customWidth="1"/>
    <col min="5" max="5" width="11.88671875" style="10" customWidth="1"/>
    <col min="6" max="6" width="11.5546875" style="10" customWidth="1"/>
    <col min="7" max="7" width="10.44140625" style="10" customWidth="1"/>
    <col min="8" max="8" width="11" style="10" customWidth="1"/>
    <col min="9" max="9" width="9.5546875" style="10" customWidth="1"/>
    <col min="10" max="10" width="7.109375" style="10" customWidth="1"/>
    <col min="11" max="11" width="10.109375" style="10" customWidth="1"/>
    <col min="12" max="12" width="7.88671875" style="10" customWidth="1"/>
    <col min="13" max="13" width="9.109375" style="10"/>
    <col min="14" max="14" width="10.5546875" style="10" customWidth="1"/>
    <col min="15" max="15" width="9.6640625" style="10" customWidth="1"/>
    <col min="16" max="16" width="8.109375" style="10" customWidth="1"/>
    <col min="17" max="17" width="8.44140625" style="10" customWidth="1"/>
    <col min="18" max="18" width="9.5546875" style="10" customWidth="1"/>
    <col min="19" max="19" width="11.5546875" style="10" customWidth="1"/>
    <col min="20" max="20" width="9.88671875" style="10" customWidth="1"/>
    <col min="21" max="21" width="13.33203125" style="10" customWidth="1"/>
    <col min="22" max="22" width="10.6640625" style="10" customWidth="1"/>
    <col min="23" max="23" width="10.5546875" style="10" customWidth="1"/>
    <col min="24" max="24" width="10.6640625" style="10" customWidth="1"/>
    <col min="25" max="25" width="10.44140625" style="10" customWidth="1"/>
    <col min="26" max="26" width="9.33203125" style="10" bestFit="1" customWidth="1"/>
    <col min="27" max="27" width="8.44140625" style="10" customWidth="1"/>
    <col min="28" max="28" width="7.5546875" style="10" customWidth="1"/>
    <col min="29" max="29" width="12.109375" style="10" bestFit="1" customWidth="1"/>
    <col min="30" max="30" width="10.5546875" style="10" customWidth="1"/>
    <col min="31" max="32" width="12.109375" style="10" bestFit="1" customWidth="1"/>
    <col min="33" max="33" width="9.88671875" style="10" bestFit="1" customWidth="1"/>
    <col min="34" max="36" width="9.33203125" style="10" bestFit="1" customWidth="1"/>
    <col min="37" max="37" width="11" style="10" bestFit="1" customWidth="1"/>
    <col min="38" max="38" width="10" style="10" customWidth="1"/>
    <col min="39" max="39" width="15.88671875" style="10" customWidth="1"/>
    <col min="40" max="42" width="9.33203125" style="10" bestFit="1" customWidth="1"/>
    <col min="43" max="43" width="14" style="10" customWidth="1"/>
    <col min="44" max="44" width="12.5546875" style="10" customWidth="1"/>
    <col min="45" max="46" width="9.109375" style="10"/>
    <col min="47" max="47" width="9.5546875" style="10" bestFit="1" customWidth="1"/>
    <col min="48" max="66" width="9.109375" style="10"/>
    <col min="67" max="67" width="12.44140625" style="10" bestFit="1" customWidth="1"/>
    <col min="68" max="16384" width="9.109375" style="10"/>
  </cols>
  <sheetData>
    <row r="1" spans="1:51" ht="30.75" customHeight="1" x14ac:dyDescent="0.3">
      <c r="A1" s="11"/>
      <c r="B1" s="11"/>
      <c r="C1" s="11"/>
      <c r="D1" s="90"/>
      <c r="E1" s="11"/>
      <c r="F1" s="11"/>
      <c r="G1" s="11"/>
      <c r="H1" s="11"/>
      <c r="I1" s="11"/>
      <c r="J1" s="11"/>
      <c r="K1" s="11"/>
      <c r="L1" s="11"/>
      <c r="M1" s="11"/>
      <c r="N1" s="11"/>
      <c r="O1" s="11"/>
      <c r="P1" s="11"/>
      <c r="Q1" s="11"/>
      <c r="R1" s="11"/>
      <c r="S1" s="11"/>
      <c r="T1" s="11"/>
      <c r="U1" s="9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row>
    <row r="2" spans="1:51" x14ac:dyDescent="0.3">
      <c r="A2" s="11"/>
      <c r="B2" s="11"/>
      <c r="C2" s="11"/>
      <c r="D2" s="11"/>
      <c r="E2" s="11"/>
      <c r="F2" s="11"/>
      <c r="G2" s="11"/>
      <c r="H2" s="11"/>
      <c r="I2" s="11"/>
      <c r="J2" s="11"/>
      <c r="K2" s="11"/>
      <c r="L2" s="11"/>
      <c r="M2" s="11"/>
      <c r="N2" s="11"/>
      <c r="O2" s="11"/>
      <c r="P2" s="11"/>
      <c r="Q2" s="11"/>
      <c r="R2" s="11"/>
      <c r="S2" s="11"/>
      <c r="T2" s="11"/>
      <c r="U2" s="9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row>
    <row r="3" spans="1:51" x14ac:dyDescent="0.3">
      <c r="A3" s="11"/>
      <c r="B3" s="11"/>
      <c r="C3" s="11"/>
      <c r="D3" s="11"/>
      <c r="E3" s="11"/>
      <c r="F3" s="11"/>
      <c r="G3" s="11"/>
      <c r="H3" s="11"/>
      <c r="I3" s="11"/>
      <c r="J3" s="11"/>
      <c r="K3" s="11"/>
      <c r="L3" s="11"/>
      <c r="M3" s="11"/>
      <c r="N3" s="11"/>
      <c r="O3" s="11"/>
      <c r="P3" s="11"/>
      <c r="Q3" s="11"/>
      <c r="R3" s="11"/>
      <c r="S3" s="11"/>
      <c r="T3" s="92"/>
      <c r="U3" s="66"/>
      <c r="V3" s="93" t="s">
        <v>353</v>
      </c>
      <c r="W3" s="94"/>
      <c r="X3" s="95"/>
      <c r="Y3" s="66"/>
      <c r="Z3" s="67"/>
      <c r="AA3" s="11"/>
      <c r="AB3" s="11"/>
      <c r="AC3" s="11"/>
      <c r="AD3" s="11"/>
      <c r="AE3" s="11"/>
      <c r="AF3" s="11"/>
      <c r="AG3" s="11"/>
      <c r="AH3" s="11"/>
      <c r="AI3" s="11"/>
      <c r="AJ3" s="11"/>
      <c r="AK3" s="11"/>
      <c r="AL3" s="11"/>
      <c r="AM3" s="11"/>
      <c r="AN3" s="11"/>
      <c r="AO3" s="11"/>
      <c r="AP3" s="11"/>
      <c r="AQ3" s="11"/>
      <c r="AR3" s="15"/>
      <c r="AS3" s="15"/>
      <c r="AT3" s="15"/>
      <c r="AU3" s="15"/>
      <c r="AV3" s="15"/>
      <c r="AW3" s="15"/>
      <c r="AX3" s="11"/>
      <c r="AY3" s="11"/>
    </row>
    <row r="4" spans="1:51" x14ac:dyDescent="0.3">
      <c r="A4" s="11"/>
      <c r="B4" s="11"/>
      <c r="C4" s="11"/>
      <c r="D4" s="11"/>
      <c r="E4" s="11"/>
      <c r="F4" s="11"/>
      <c r="G4" s="11"/>
      <c r="H4" s="11"/>
      <c r="I4" s="11"/>
      <c r="J4" s="11"/>
      <c r="K4" s="11"/>
      <c r="L4" s="11"/>
      <c r="M4" s="11"/>
      <c r="N4" s="11"/>
      <c r="O4" s="11"/>
      <c r="P4" s="11"/>
      <c r="Q4" s="11"/>
      <c r="R4" s="11"/>
      <c r="S4" s="11"/>
      <c r="T4" s="86"/>
      <c r="U4" s="87"/>
      <c r="V4" s="87"/>
      <c r="W4" s="87"/>
      <c r="X4" s="87"/>
      <c r="Y4" s="87"/>
      <c r="Z4" s="89"/>
      <c r="AA4" s="16"/>
      <c r="AB4" s="11"/>
      <c r="AC4" s="11"/>
      <c r="AD4" s="11"/>
      <c r="AE4" s="11"/>
      <c r="AF4" s="11"/>
      <c r="AG4" s="11"/>
      <c r="AH4" s="11"/>
      <c r="AI4" s="11"/>
      <c r="AJ4" s="11"/>
      <c r="AK4" s="11"/>
      <c r="AL4" s="11"/>
      <c r="AM4" s="11"/>
      <c r="AN4" s="11"/>
      <c r="AO4" s="11"/>
      <c r="AP4" s="11"/>
      <c r="AQ4" s="11"/>
      <c r="AR4" s="96" t="s">
        <v>529</v>
      </c>
      <c r="AS4" s="11"/>
      <c r="AT4" s="15"/>
      <c r="AU4" s="15"/>
      <c r="AV4" s="15"/>
      <c r="AW4" s="15"/>
      <c r="AX4" s="11"/>
      <c r="AY4" s="11"/>
    </row>
    <row r="5" spans="1:51" x14ac:dyDescent="0.3">
      <c r="A5" s="11"/>
      <c r="B5" s="11"/>
      <c r="C5" s="11"/>
      <c r="D5" s="11"/>
      <c r="E5" s="11"/>
      <c r="F5" s="11"/>
      <c r="G5" s="11"/>
      <c r="H5" s="11"/>
      <c r="I5" s="11"/>
      <c r="J5" s="11"/>
      <c r="K5" s="11"/>
      <c r="L5" s="11"/>
      <c r="M5" s="11"/>
      <c r="N5" s="11"/>
      <c r="O5" s="11"/>
      <c r="P5" s="11"/>
      <c r="Q5" s="11"/>
      <c r="R5" s="11"/>
      <c r="S5" s="11"/>
      <c r="T5" s="85"/>
      <c r="U5" s="11"/>
      <c r="V5" s="11"/>
      <c r="W5" s="11"/>
      <c r="X5" s="11"/>
      <c r="Y5" s="11"/>
      <c r="Z5" s="69"/>
      <c r="AA5" s="11"/>
      <c r="AB5" s="11"/>
      <c r="AC5" s="11"/>
      <c r="AD5" s="11"/>
      <c r="AE5" s="11"/>
      <c r="AF5" s="11"/>
      <c r="AG5" s="11"/>
      <c r="AH5" s="11"/>
      <c r="AI5" s="11"/>
      <c r="AJ5" s="11"/>
      <c r="AK5" s="11"/>
      <c r="AL5" s="11"/>
      <c r="AM5" s="26" t="s">
        <v>526</v>
      </c>
      <c r="AN5" s="97">
        <v>1</v>
      </c>
      <c r="AO5" s="11"/>
      <c r="AP5" s="11"/>
      <c r="AQ5" s="11"/>
      <c r="AR5" s="98">
        <v>1</v>
      </c>
      <c r="AS5" s="98">
        <v>2</v>
      </c>
      <c r="AT5" s="16">
        <v>3</v>
      </c>
      <c r="AU5" s="16">
        <v>4</v>
      </c>
      <c r="AV5" s="11"/>
      <c r="AW5" s="11"/>
      <c r="AX5" s="11"/>
      <c r="AY5" s="11"/>
    </row>
    <row r="6" spans="1:51" ht="15.75" customHeight="1" x14ac:dyDescent="0.3">
      <c r="A6" s="11"/>
      <c r="B6" s="11"/>
      <c r="C6" s="11"/>
      <c r="D6" s="11"/>
      <c r="E6" s="11"/>
      <c r="F6" s="11"/>
      <c r="G6" s="11"/>
      <c r="H6" s="11"/>
      <c r="I6" s="11"/>
      <c r="J6" s="11"/>
      <c r="K6" s="11"/>
      <c r="L6" s="11"/>
      <c r="M6" s="453" t="s">
        <v>99</v>
      </c>
      <c r="N6" s="454" t="s">
        <v>100</v>
      </c>
      <c r="O6" s="454"/>
      <c r="P6" s="454"/>
      <c r="Q6" s="454"/>
      <c r="R6" s="454"/>
      <c r="S6" s="11"/>
      <c r="T6" s="85"/>
      <c r="U6" s="11"/>
      <c r="V6" s="11"/>
      <c r="W6" s="23" t="s">
        <v>101</v>
      </c>
      <c r="X6" s="30"/>
      <c r="Y6" s="30"/>
      <c r="Z6" s="72"/>
      <c r="AA6" s="11"/>
      <c r="AB6" s="11"/>
      <c r="AC6" s="11"/>
      <c r="AD6" s="11"/>
      <c r="AE6" s="11"/>
      <c r="AF6" s="11"/>
      <c r="AG6" s="11"/>
      <c r="AH6" s="11"/>
      <c r="AI6" s="11"/>
      <c r="AJ6" s="11"/>
      <c r="AK6" s="11"/>
      <c r="AL6" s="11"/>
      <c r="AM6" s="99" t="s">
        <v>102</v>
      </c>
      <c r="AN6" s="100" t="str">
        <f>IF(AN5=AR5,AR6,(IF(AN5=AS5,AS6,"no data")))</f>
        <v>P-Bray</v>
      </c>
      <c r="AO6" s="11"/>
      <c r="AP6" s="11"/>
      <c r="AQ6" s="11"/>
      <c r="AR6" s="101" t="s">
        <v>103</v>
      </c>
      <c r="AS6" s="101" t="s">
        <v>104</v>
      </c>
      <c r="AT6" s="102" t="s">
        <v>220</v>
      </c>
      <c r="AU6" s="11"/>
      <c r="AV6" s="11"/>
      <c r="AW6" s="11"/>
      <c r="AX6" s="11"/>
      <c r="AY6" s="11"/>
    </row>
    <row r="7" spans="1:51" x14ac:dyDescent="0.3">
      <c r="A7" s="11"/>
      <c r="B7" s="11"/>
      <c r="C7" s="11"/>
      <c r="D7" s="11"/>
      <c r="E7" s="11"/>
      <c r="F7" s="11"/>
      <c r="G7" s="11"/>
      <c r="H7" s="11"/>
      <c r="I7" s="11"/>
      <c r="J7" s="11"/>
      <c r="K7" s="11"/>
      <c r="L7" s="11"/>
      <c r="M7" s="453"/>
      <c r="N7" s="23" t="s">
        <v>105</v>
      </c>
      <c r="O7" s="23" t="s">
        <v>106</v>
      </c>
      <c r="P7" s="23" t="s">
        <v>107</v>
      </c>
      <c r="Q7" s="23" t="s">
        <v>108</v>
      </c>
      <c r="R7" s="23" t="s">
        <v>109</v>
      </c>
      <c r="S7" s="23" t="s">
        <v>42</v>
      </c>
      <c r="T7" s="455" t="s">
        <v>530</v>
      </c>
      <c r="U7" s="456"/>
      <c r="V7" s="31" t="s">
        <v>105</v>
      </c>
      <c r="W7" s="31" t="s">
        <v>106</v>
      </c>
      <c r="X7" s="31" t="s">
        <v>107</v>
      </c>
      <c r="Y7" s="31" t="s">
        <v>108</v>
      </c>
      <c r="Z7" s="103" t="s">
        <v>109</v>
      </c>
      <c r="AA7" s="11"/>
      <c r="AB7" s="23" t="str">
        <f>AI26</f>
        <v>P-Bray</v>
      </c>
      <c r="AC7" s="35" t="s">
        <v>110</v>
      </c>
      <c r="AD7" s="35" t="s">
        <v>111</v>
      </c>
      <c r="AE7" s="35" t="s">
        <v>112</v>
      </c>
      <c r="AF7" s="35" t="s">
        <v>113</v>
      </c>
      <c r="AG7" s="35" t="s">
        <v>114</v>
      </c>
      <c r="AH7" s="11"/>
      <c r="AI7" s="11"/>
      <c r="AJ7" s="11"/>
      <c r="AK7" s="11"/>
      <c r="AL7" s="11"/>
      <c r="AM7" s="104" t="s">
        <v>527</v>
      </c>
      <c r="AN7" s="100">
        <f>IF(AN6=AR6,AR7,(IF(AN6=AS6,AS7,"no data")))</f>
        <v>10</v>
      </c>
      <c r="AO7" s="105" t="s">
        <v>115</v>
      </c>
      <c r="AP7" s="105"/>
      <c r="AQ7" s="105"/>
      <c r="AR7" s="13">
        <v>10</v>
      </c>
      <c r="AS7" s="13">
        <v>60</v>
      </c>
      <c r="AT7" s="102"/>
      <c r="AU7" s="11"/>
      <c r="AV7" s="11"/>
      <c r="AW7" s="11"/>
      <c r="AX7" s="11"/>
      <c r="AY7" s="11"/>
    </row>
    <row r="8" spans="1:51" ht="14.25" customHeight="1" x14ac:dyDescent="0.3">
      <c r="A8" s="11"/>
      <c r="B8" s="11"/>
      <c r="C8" s="11"/>
      <c r="D8" s="11"/>
      <c r="E8" s="11"/>
      <c r="F8" s="11"/>
      <c r="G8" s="11"/>
      <c r="H8" s="11"/>
      <c r="I8" s="11"/>
      <c r="J8" s="11"/>
      <c r="K8" s="11"/>
      <c r="L8" s="23" t="s">
        <v>116</v>
      </c>
      <c r="M8" s="13">
        <v>12</v>
      </c>
      <c r="N8" s="106">
        <f t="shared" ref="N8:R11" si="0">IF($M8=$T$8,V$8,IF($M8=$T$9,V$9,IF($M8=$T$10,V$10,IF($M8=$T$11,V$11,IF($M8=$T$12,V$12,IF($M8=$T$13,V$13,IF($M8=$T$14,V$14,IF($M8=$T$15,V$15,V24))))))))</f>
        <v>10.26</v>
      </c>
      <c r="O8" s="107">
        <f t="shared" si="0"/>
        <v>0.08</v>
      </c>
      <c r="P8" s="107">
        <f t="shared" si="0"/>
        <v>1555</v>
      </c>
      <c r="Q8" s="107">
        <f t="shared" si="0"/>
        <v>3633.6</v>
      </c>
      <c r="R8" s="107">
        <f t="shared" si="0"/>
        <v>0.4</v>
      </c>
      <c r="S8" s="13">
        <v>1.37</v>
      </c>
      <c r="T8" s="108">
        <v>1</v>
      </c>
      <c r="U8" s="109" t="s">
        <v>117</v>
      </c>
      <c r="V8" s="19">
        <v>1.859</v>
      </c>
      <c r="W8" s="19">
        <v>0</v>
      </c>
      <c r="X8" s="19">
        <v>2010</v>
      </c>
      <c r="Y8" s="19">
        <v>0</v>
      </c>
      <c r="Z8" s="110">
        <v>0.4</v>
      </c>
      <c r="AA8" s="11"/>
      <c r="AB8" s="23" t="s">
        <v>116</v>
      </c>
      <c r="AC8" s="429">
        <v>5.38</v>
      </c>
      <c r="AD8" s="429">
        <v>5.38</v>
      </c>
      <c r="AE8" s="429">
        <v>5.38</v>
      </c>
      <c r="AF8" s="429">
        <v>5.38</v>
      </c>
      <c r="AG8" s="111">
        <f>M8</f>
        <v>12</v>
      </c>
      <c r="AH8" s="11"/>
      <c r="AI8" s="11"/>
      <c r="AJ8" s="11"/>
      <c r="AK8" s="11"/>
      <c r="AL8" s="11"/>
      <c r="AM8" s="104" t="s">
        <v>528</v>
      </c>
      <c r="AN8" s="100">
        <f>IF(AN7=AR7,AR8,(IF(AN7=AS7,AS8,"no data")))</f>
        <v>0.02</v>
      </c>
      <c r="AO8" s="105" t="s">
        <v>118</v>
      </c>
      <c r="AP8" s="105"/>
      <c r="AQ8" s="105"/>
      <c r="AR8" s="13">
        <v>0.02</v>
      </c>
      <c r="AS8" s="13">
        <v>1</v>
      </c>
      <c r="AT8" s="102">
        <v>0.5</v>
      </c>
      <c r="AU8" s="11"/>
      <c r="AV8" s="11"/>
      <c r="AW8" s="11"/>
      <c r="AX8" s="11"/>
      <c r="AY8" s="11"/>
    </row>
    <row r="9" spans="1:51" ht="15" customHeight="1" x14ac:dyDescent="0.3">
      <c r="A9" s="11"/>
      <c r="B9" s="11"/>
      <c r="C9" s="11"/>
      <c r="D9" s="11"/>
      <c r="E9" s="11"/>
      <c r="F9" s="11"/>
      <c r="G9" s="11"/>
      <c r="H9" s="11"/>
      <c r="I9" s="11"/>
      <c r="J9" s="11"/>
      <c r="K9" s="11"/>
      <c r="L9" s="23" t="s">
        <v>119</v>
      </c>
      <c r="M9" s="13">
        <v>12</v>
      </c>
      <c r="N9" s="106">
        <f t="shared" si="0"/>
        <v>10.26</v>
      </c>
      <c r="O9" s="107">
        <f t="shared" si="0"/>
        <v>0.08</v>
      </c>
      <c r="P9" s="107">
        <f t="shared" si="0"/>
        <v>1555</v>
      </c>
      <c r="Q9" s="107">
        <f t="shared" si="0"/>
        <v>3633.6</v>
      </c>
      <c r="R9" s="107">
        <f t="shared" si="0"/>
        <v>0.4</v>
      </c>
      <c r="S9" s="13">
        <v>1.38</v>
      </c>
      <c r="T9" s="108">
        <v>2</v>
      </c>
      <c r="U9" s="109" t="s">
        <v>120</v>
      </c>
      <c r="V9" s="19">
        <v>2.1</v>
      </c>
      <c r="W9" s="19">
        <v>0</v>
      </c>
      <c r="X9" s="19">
        <v>2500</v>
      </c>
      <c r="Y9" s="19">
        <v>0</v>
      </c>
      <c r="Z9" s="110">
        <v>0.4</v>
      </c>
      <c r="AA9" s="11"/>
      <c r="AB9" s="23" t="s">
        <v>119</v>
      </c>
      <c r="AC9" s="429">
        <v>5.56</v>
      </c>
      <c r="AD9" s="429">
        <v>5.56</v>
      </c>
      <c r="AE9" s="429">
        <v>5.56</v>
      </c>
      <c r="AF9" s="429">
        <v>5.56</v>
      </c>
      <c r="AG9" s="111">
        <f>M9</f>
        <v>12</v>
      </c>
      <c r="AH9" s="11"/>
      <c r="AI9" s="11"/>
      <c r="AJ9" s="11"/>
      <c r="AK9" s="11"/>
      <c r="AL9" s="11"/>
      <c r="AM9" s="11"/>
      <c r="AN9" s="11"/>
      <c r="AO9" s="11"/>
      <c r="AP9" s="11"/>
      <c r="AQ9" s="11"/>
      <c r="AR9" s="11"/>
      <c r="AS9" s="11"/>
      <c r="AT9" s="11"/>
      <c r="AU9" s="11"/>
      <c r="AV9" s="11"/>
      <c r="AW9" s="11"/>
      <c r="AX9" s="11"/>
      <c r="AY9" s="11"/>
    </row>
    <row r="10" spans="1:51" ht="14.25" customHeight="1" x14ac:dyDescent="0.3">
      <c r="A10" s="11"/>
      <c r="B10" s="11"/>
      <c r="C10" s="11"/>
      <c r="D10" s="11"/>
      <c r="E10" s="11"/>
      <c r="F10" s="11"/>
      <c r="G10" s="11"/>
      <c r="H10" s="11"/>
      <c r="I10" s="11"/>
      <c r="J10" s="11"/>
      <c r="K10" s="11"/>
      <c r="L10" s="23" t="s">
        <v>121</v>
      </c>
      <c r="M10" s="13">
        <v>12</v>
      </c>
      <c r="N10" s="106">
        <f t="shared" si="0"/>
        <v>10.26</v>
      </c>
      <c r="O10" s="107">
        <f t="shared" si="0"/>
        <v>0.08</v>
      </c>
      <c r="P10" s="107">
        <f t="shared" si="0"/>
        <v>1555</v>
      </c>
      <c r="Q10" s="107">
        <f t="shared" si="0"/>
        <v>3633.6</v>
      </c>
      <c r="R10" s="107">
        <f t="shared" si="0"/>
        <v>0.4</v>
      </c>
      <c r="S10" s="13">
        <v>1.35</v>
      </c>
      <c r="T10" s="108">
        <v>3</v>
      </c>
      <c r="U10" s="109" t="s">
        <v>122</v>
      </c>
      <c r="V10" s="19">
        <v>3.2</v>
      </c>
      <c r="W10" s="19">
        <v>0</v>
      </c>
      <c r="X10" s="19">
        <v>3000</v>
      </c>
      <c r="Y10" s="19">
        <v>0</v>
      </c>
      <c r="Z10" s="110">
        <v>0.4</v>
      </c>
      <c r="AA10" s="11"/>
      <c r="AB10" s="23" t="s">
        <v>121</v>
      </c>
      <c r="AC10" s="429">
        <v>5.56</v>
      </c>
      <c r="AD10" s="429">
        <v>5.56</v>
      </c>
      <c r="AE10" s="429">
        <v>5.56</v>
      </c>
      <c r="AF10" s="429">
        <v>5.56</v>
      </c>
      <c r="AG10" s="111">
        <f>M10</f>
        <v>12</v>
      </c>
      <c r="AH10" s="11"/>
      <c r="AI10" s="11"/>
      <c r="AJ10" s="11"/>
      <c r="AK10" s="11"/>
      <c r="AL10" s="11"/>
      <c r="AM10" s="11"/>
      <c r="AN10" s="11"/>
      <c r="AO10" s="11"/>
      <c r="AP10" s="11"/>
      <c r="AQ10" s="11"/>
      <c r="AR10" s="11"/>
      <c r="AS10" s="11"/>
      <c r="AT10" s="11"/>
      <c r="AU10" s="11"/>
      <c r="AV10" s="11"/>
      <c r="AW10" s="11"/>
      <c r="AX10" s="11"/>
      <c r="AY10" s="11"/>
    </row>
    <row r="11" spans="1:51" x14ac:dyDescent="0.3">
      <c r="A11" s="11"/>
      <c r="B11" s="11"/>
      <c r="C11" s="11"/>
      <c r="D11" s="11"/>
      <c r="E11" s="11"/>
      <c r="F11" s="11"/>
      <c r="G11" s="11"/>
      <c r="H11" s="11"/>
      <c r="I11" s="11"/>
      <c r="J11" s="11"/>
      <c r="K11" s="11"/>
      <c r="L11" s="23" t="s">
        <v>123</v>
      </c>
      <c r="M11" s="13">
        <v>12</v>
      </c>
      <c r="N11" s="106">
        <f t="shared" si="0"/>
        <v>10.26</v>
      </c>
      <c r="O11" s="107">
        <f t="shared" si="0"/>
        <v>0.08</v>
      </c>
      <c r="P11" s="107">
        <f t="shared" si="0"/>
        <v>1555</v>
      </c>
      <c r="Q11" s="107">
        <f t="shared" si="0"/>
        <v>3633.6</v>
      </c>
      <c r="R11" s="107">
        <f t="shared" si="0"/>
        <v>0.4</v>
      </c>
      <c r="S11" s="13">
        <v>1.35</v>
      </c>
      <c r="T11" s="108">
        <v>4</v>
      </c>
      <c r="U11" s="109" t="s">
        <v>124</v>
      </c>
      <c r="V11" s="19">
        <v>4.3</v>
      </c>
      <c r="W11" s="19">
        <v>0</v>
      </c>
      <c r="X11" s="19">
        <v>3200</v>
      </c>
      <c r="Y11" s="19">
        <v>0</v>
      </c>
      <c r="Z11" s="110">
        <v>0.4</v>
      </c>
      <c r="AA11" s="11"/>
      <c r="AB11" s="23" t="s">
        <v>123</v>
      </c>
      <c r="AC11" s="429">
        <v>5.56</v>
      </c>
      <c r="AD11" s="429">
        <v>5.56</v>
      </c>
      <c r="AE11" s="429">
        <v>5.56</v>
      </c>
      <c r="AF11" s="429">
        <v>5.56</v>
      </c>
      <c r="AG11" s="111">
        <f>M11</f>
        <v>12</v>
      </c>
      <c r="AH11" s="11"/>
      <c r="AI11" s="11"/>
      <c r="AJ11" s="11"/>
      <c r="AK11" s="11"/>
      <c r="AL11" s="11"/>
      <c r="AM11" s="11"/>
      <c r="AN11" s="11"/>
      <c r="AO11" s="11"/>
      <c r="AP11" s="11"/>
      <c r="AQ11" s="11"/>
      <c r="AR11" s="11"/>
      <c r="AS11" s="11"/>
      <c r="AT11" s="11"/>
      <c r="AU11" s="11"/>
      <c r="AV11" s="11"/>
      <c r="AW11" s="11"/>
      <c r="AX11" s="11"/>
      <c r="AY11" s="11"/>
    </row>
    <row r="12" spans="1:51" ht="19.5" customHeight="1" x14ac:dyDescent="0.3">
      <c r="A12" s="11"/>
      <c r="B12" s="11"/>
      <c r="C12" s="11"/>
      <c r="D12" s="11"/>
      <c r="E12" s="11"/>
      <c r="F12" s="11"/>
      <c r="G12" s="11"/>
      <c r="H12" s="11"/>
      <c r="I12" s="11"/>
      <c r="J12" s="11"/>
      <c r="K12" s="11"/>
      <c r="L12" s="11"/>
      <c r="M12" s="11"/>
      <c r="N12" s="112" t="s">
        <v>125</v>
      </c>
      <c r="O12" s="112" t="s">
        <v>125</v>
      </c>
      <c r="P12" s="112" t="s">
        <v>126</v>
      </c>
      <c r="Q12" s="112" t="s">
        <v>126</v>
      </c>
      <c r="R12" s="112" t="s">
        <v>127</v>
      </c>
      <c r="S12" s="112" t="s">
        <v>128</v>
      </c>
      <c r="T12" s="108">
        <v>5</v>
      </c>
      <c r="U12" s="113" t="s">
        <v>129</v>
      </c>
      <c r="V12" s="54">
        <v>8.6999999999999994E-2</v>
      </c>
      <c r="W12" s="54">
        <v>0.18</v>
      </c>
      <c r="X12" s="54">
        <v>5000</v>
      </c>
      <c r="Y12" s="54">
        <v>20</v>
      </c>
      <c r="Z12" s="114">
        <v>0.4</v>
      </c>
      <c r="AA12" s="11"/>
      <c r="AB12" s="23"/>
      <c r="AC12" s="11"/>
      <c r="AD12" s="11"/>
      <c r="AE12" s="11"/>
      <c r="AF12" s="11"/>
      <c r="AG12" s="11"/>
      <c r="AH12" s="11"/>
      <c r="AI12" s="11"/>
      <c r="AJ12" s="11"/>
      <c r="AK12" s="11"/>
      <c r="AL12" s="11"/>
      <c r="AM12" s="11"/>
      <c r="AN12" s="11"/>
      <c r="AO12" s="11"/>
      <c r="AP12" s="11"/>
      <c r="AQ12" s="11"/>
      <c r="AR12" s="11"/>
      <c r="AS12" s="11"/>
      <c r="AT12" s="11"/>
      <c r="AU12" s="11"/>
      <c r="AV12" s="11"/>
      <c r="AW12" s="11"/>
      <c r="AX12" s="11"/>
      <c r="AY12" s="11"/>
    </row>
    <row r="13" spans="1:51" x14ac:dyDescent="0.3">
      <c r="A13" s="11"/>
      <c r="B13" s="11"/>
      <c r="C13" s="11"/>
      <c r="D13" s="11"/>
      <c r="E13" s="11"/>
      <c r="F13" s="11"/>
      <c r="G13" s="11"/>
      <c r="H13" s="11"/>
      <c r="I13" s="11"/>
      <c r="J13" s="11"/>
      <c r="K13" s="11"/>
      <c r="L13" s="11"/>
      <c r="M13" s="11"/>
      <c r="N13" s="11"/>
      <c r="O13" s="11"/>
      <c r="P13" s="11"/>
      <c r="Q13" s="11"/>
      <c r="R13" s="11"/>
      <c r="S13" s="11"/>
      <c r="T13" s="108">
        <v>6</v>
      </c>
      <c r="U13" s="113" t="s">
        <v>130</v>
      </c>
      <c r="V13" s="54">
        <v>0.15</v>
      </c>
      <c r="W13" s="54">
        <v>0.49</v>
      </c>
      <c r="X13" s="54">
        <v>16000</v>
      </c>
      <c r="Y13" s="54">
        <v>130</v>
      </c>
      <c r="Z13" s="114">
        <v>0.4</v>
      </c>
      <c r="AA13" s="11"/>
      <c r="AB13" s="23" t="s">
        <v>131</v>
      </c>
      <c r="AC13" s="11"/>
      <c r="AD13" s="11"/>
      <c r="AE13" s="11"/>
      <c r="AF13" s="11"/>
      <c r="AG13" s="11"/>
      <c r="AH13" s="11"/>
      <c r="AI13" s="11"/>
      <c r="AJ13" s="11"/>
      <c r="AK13" s="11"/>
      <c r="AL13" s="11"/>
      <c r="AM13" s="11"/>
      <c r="AN13" s="11"/>
      <c r="AO13" s="11"/>
      <c r="AP13" s="11"/>
      <c r="AQ13" s="11"/>
      <c r="AR13" s="11"/>
      <c r="AS13" s="11"/>
      <c r="AT13" s="11"/>
      <c r="AU13" s="11"/>
      <c r="AV13" s="11"/>
      <c r="AW13" s="11"/>
      <c r="AX13" s="11"/>
      <c r="AY13" s="11"/>
    </row>
    <row r="14" spans="1:51" x14ac:dyDescent="0.3">
      <c r="A14" s="11"/>
      <c r="B14" s="11"/>
      <c r="C14" s="11"/>
      <c r="D14" s="11"/>
      <c r="E14" s="11"/>
      <c r="F14" s="11"/>
      <c r="G14" s="11"/>
      <c r="H14" s="11"/>
      <c r="I14" s="11"/>
      <c r="J14" s="11"/>
      <c r="K14" s="11"/>
      <c r="L14" s="11"/>
      <c r="M14" s="11"/>
      <c r="N14" s="11"/>
      <c r="O14" s="11"/>
      <c r="P14" s="11"/>
      <c r="Q14" s="11"/>
      <c r="R14" s="11"/>
      <c r="S14" s="11"/>
      <c r="T14" s="108">
        <v>7</v>
      </c>
      <c r="U14" s="113" t="s">
        <v>132</v>
      </c>
      <c r="V14" s="54">
        <v>0.16</v>
      </c>
      <c r="W14" s="54">
        <v>0.91</v>
      </c>
      <c r="X14" s="54">
        <v>500</v>
      </c>
      <c r="Y14" s="54">
        <v>8.5</v>
      </c>
      <c r="Z14" s="114">
        <v>0.4</v>
      </c>
      <c r="AA14" s="11"/>
      <c r="AB14" s="23" t="s">
        <v>116</v>
      </c>
      <c r="AC14" s="115">
        <f t="shared" ref="AC14:AF17" si="1">AC8*$S8/(1000*$AN$7)*($N8*$P8*$AN$8/(1+$P8*$AN$8*AC8*$S8/(1000*$AN$7))+$O8*$Q8*$AN$8/(1+$Q8*$AN$8*AC8*$S8/(1000*$AN$7)))</f>
        <v>0.23398251314654825</v>
      </c>
      <c r="AD14" s="115">
        <f t="shared" si="1"/>
        <v>0.23398251314654825</v>
      </c>
      <c r="AE14" s="115">
        <f t="shared" si="1"/>
        <v>0.23398251314654825</v>
      </c>
      <c r="AF14" s="115">
        <f t="shared" si="1"/>
        <v>0.23398251314654825</v>
      </c>
      <c r="AG14" s="11"/>
      <c r="AH14" s="11"/>
      <c r="AI14" s="11"/>
      <c r="AJ14" s="11"/>
      <c r="AK14" s="11"/>
      <c r="AL14" s="11"/>
      <c r="AM14" s="11"/>
      <c r="AN14" s="11"/>
      <c r="AO14" s="11"/>
      <c r="AP14" s="11"/>
      <c r="AQ14" s="11"/>
      <c r="AR14" s="11"/>
      <c r="AS14" s="11"/>
      <c r="AT14" s="11"/>
      <c r="AU14" s="11"/>
      <c r="AV14" s="11"/>
      <c r="AW14" s="11"/>
      <c r="AX14" s="11"/>
      <c r="AY14" s="11"/>
    </row>
    <row r="15" spans="1:51" x14ac:dyDescent="0.3">
      <c r="A15" s="11"/>
      <c r="B15" s="11"/>
      <c r="C15" s="11"/>
      <c r="D15" s="11"/>
      <c r="E15" s="11"/>
      <c r="F15" s="11"/>
      <c r="G15" s="11"/>
      <c r="H15" s="11"/>
      <c r="I15" s="11"/>
      <c r="J15" s="11"/>
      <c r="K15" s="11"/>
      <c r="L15" s="11"/>
      <c r="M15" s="11"/>
      <c r="N15" s="11"/>
      <c r="O15" s="11"/>
      <c r="P15" s="11"/>
      <c r="Q15" s="11"/>
      <c r="R15" s="11"/>
      <c r="S15" s="11"/>
      <c r="T15" s="108">
        <v>8</v>
      </c>
      <c r="U15" s="113" t="s">
        <v>133</v>
      </c>
      <c r="V15" s="54">
        <v>4.71</v>
      </c>
      <c r="W15" s="54">
        <v>1.95</v>
      </c>
      <c r="X15" s="54">
        <v>523</v>
      </c>
      <c r="Y15" s="54">
        <v>666.4</v>
      </c>
      <c r="Z15" s="114">
        <v>0.4</v>
      </c>
      <c r="AA15" s="11"/>
      <c r="AB15" s="23" t="s">
        <v>119</v>
      </c>
      <c r="AC15" s="115">
        <f t="shared" si="1"/>
        <v>0.2433474591883967</v>
      </c>
      <c r="AD15" s="115">
        <f t="shared" si="1"/>
        <v>0.2433474591883967</v>
      </c>
      <c r="AE15" s="115">
        <f t="shared" si="1"/>
        <v>0.2433474591883967</v>
      </c>
      <c r="AF15" s="115">
        <f t="shared" si="1"/>
        <v>0.2433474591883967</v>
      </c>
      <c r="AG15" s="11"/>
      <c r="AH15" s="11"/>
      <c r="AI15" s="11"/>
      <c r="AJ15" s="11"/>
      <c r="AK15" s="11"/>
      <c r="AL15" s="11"/>
      <c r="AM15" s="11"/>
      <c r="AN15" s="11"/>
      <c r="AO15" s="11"/>
      <c r="AP15" s="11"/>
      <c r="AQ15" s="11"/>
      <c r="AR15" s="11"/>
      <c r="AS15" s="11"/>
      <c r="AT15" s="11"/>
      <c r="AU15" s="11"/>
      <c r="AV15" s="11"/>
      <c r="AW15" s="11"/>
      <c r="AX15" s="11"/>
      <c r="AY15" s="11"/>
    </row>
    <row r="16" spans="1:51" x14ac:dyDescent="0.3">
      <c r="A16" s="11"/>
      <c r="B16" s="11"/>
      <c r="C16" s="11"/>
      <c r="D16" s="11"/>
      <c r="E16" s="11"/>
      <c r="F16" s="11"/>
      <c r="G16" s="11"/>
      <c r="H16" s="11"/>
      <c r="I16" s="11"/>
      <c r="J16" s="11"/>
      <c r="K16" s="11"/>
      <c r="L16" s="11"/>
      <c r="M16" s="11"/>
      <c r="N16" s="11"/>
      <c r="O16" s="11"/>
      <c r="P16" s="11"/>
      <c r="Q16" s="11"/>
      <c r="R16" s="11"/>
      <c r="S16" s="11"/>
      <c r="T16" s="108">
        <v>9</v>
      </c>
      <c r="U16" s="113" t="s">
        <v>134</v>
      </c>
      <c r="V16" s="54">
        <v>9.9</v>
      </c>
      <c r="W16" s="54">
        <v>0.02</v>
      </c>
      <c r="X16" s="54">
        <v>700</v>
      </c>
      <c r="Y16" s="54">
        <v>1884</v>
      </c>
      <c r="Z16" s="114">
        <v>0.4</v>
      </c>
      <c r="AA16" s="11"/>
      <c r="AB16" s="23" t="s">
        <v>121</v>
      </c>
      <c r="AC16" s="115">
        <f t="shared" si="1"/>
        <v>0.2381806276767692</v>
      </c>
      <c r="AD16" s="115">
        <f t="shared" si="1"/>
        <v>0.2381806276767692</v>
      </c>
      <c r="AE16" s="115">
        <f t="shared" si="1"/>
        <v>0.2381806276767692</v>
      </c>
      <c r="AF16" s="115">
        <f t="shared" si="1"/>
        <v>0.2381806276767692</v>
      </c>
      <c r="AG16" s="11"/>
      <c r="AH16" s="11"/>
      <c r="AI16" s="11"/>
      <c r="AJ16" s="11"/>
      <c r="AK16" s="11"/>
      <c r="AL16" s="11"/>
      <c r="AM16" s="11"/>
      <c r="AN16" s="11"/>
      <c r="AO16" s="11"/>
      <c r="AP16" s="11"/>
      <c r="AQ16" s="11"/>
      <c r="AR16" s="11"/>
      <c r="AS16" s="11"/>
      <c r="AT16" s="11"/>
      <c r="AU16" s="11"/>
      <c r="AV16" s="11"/>
      <c r="AW16" s="11"/>
      <c r="AX16" s="11"/>
      <c r="AY16" s="11"/>
    </row>
    <row r="17" spans="1:51" x14ac:dyDescent="0.3">
      <c r="A17" s="11"/>
      <c r="B17" s="11"/>
      <c r="C17" s="11"/>
      <c r="D17" s="11"/>
      <c r="E17" s="11"/>
      <c r="F17" s="11"/>
      <c r="G17" s="11"/>
      <c r="H17" s="11"/>
      <c r="I17" s="11"/>
      <c r="J17" s="11"/>
      <c r="K17" s="11"/>
      <c r="L17" s="11"/>
      <c r="M17" s="11"/>
      <c r="N17" s="11"/>
      <c r="O17" s="11"/>
      <c r="P17" s="11"/>
      <c r="Q17" s="11"/>
      <c r="R17" s="11"/>
      <c r="S17" s="11"/>
      <c r="T17" s="108">
        <v>10</v>
      </c>
      <c r="U17" s="113" t="s">
        <v>135</v>
      </c>
      <c r="V17" s="54">
        <v>1.8</v>
      </c>
      <c r="W17" s="54">
        <v>0.08</v>
      </c>
      <c r="X17" s="54">
        <v>463</v>
      </c>
      <c r="Y17" s="54">
        <v>550</v>
      </c>
      <c r="Z17" s="114">
        <v>0.4</v>
      </c>
      <c r="AA17" s="11"/>
      <c r="AB17" s="23" t="s">
        <v>123</v>
      </c>
      <c r="AC17" s="115">
        <f t="shared" si="1"/>
        <v>0.2381806276767692</v>
      </c>
      <c r="AD17" s="115">
        <f t="shared" si="1"/>
        <v>0.2381806276767692</v>
      </c>
      <c r="AE17" s="115">
        <f t="shared" si="1"/>
        <v>0.2381806276767692</v>
      </c>
      <c r="AF17" s="115">
        <f t="shared" si="1"/>
        <v>0.2381806276767692</v>
      </c>
      <c r="AG17" s="11"/>
      <c r="AH17" s="11"/>
      <c r="AI17" s="11"/>
      <c r="AJ17" s="11"/>
      <c r="AK17" s="11"/>
      <c r="AL17" s="11"/>
      <c r="AM17" s="11"/>
      <c r="AN17" s="11"/>
      <c r="AO17" s="11"/>
      <c r="AP17" s="11"/>
      <c r="AQ17" s="11"/>
      <c r="AR17" s="11"/>
      <c r="AS17" s="11"/>
      <c r="AT17" s="11"/>
      <c r="AU17" s="11"/>
      <c r="AV17" s="11"/>
      <c r="AW17" s="11"/>
      <c r="AX17" s="11"/>
      <c r="AY17" s="11"/>
    </row>
    <row r="18" spans="1:51" x14ac:dyDescent="0.3">
      <c r="A18" s="11"/>
      <c r="B18" s="11"/>
      <c r="C18" s="11"/>
      <c r="D18" s="11"/>
      <c r="E18" s="11"/>
      <c r="F18" s="11"/>
      <c r="G18" s="11"/>
      <c r="H18" s="11"/>
      <c r="I18" s="11"/>
      <c r="J18" s="11"/>
      <c r="K18" s="11"/>
      <c r="L18" s="11"/>
      <c r="M18" s="11"/>
      <c r="N18" s="11"/>
      <c r="O18" s="11"/>
      <c r="P18" s="11"/>
      <c r="Q18" s="11"/>
      <c r="R18" s="11"/>
      <c r="S18" s="11"/>
      <c r="T18" s="108">
        <v>11</v>
      </c>
      <c r="U18" s="113" t="s">
        <v>136</v>
      </c>
      <c r="V18" s="54">
        <v>4.51</v>
      </c>
      <c r="W18" s="54">
        <v>0.05</v>
      </c>
      <c r="X18" s="54">
        <v>565</v>
      </c>
      <c r="Y18" s="54">
        <v>725.1</v>
      </c>
      <c r="Z18" s="114">
        <v>0.4</v>
      </c>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row>
    <row r="19" spans="1:51" x14ac:dyDescent="0.3">
      <c r="A19" s="11"/>
      <c r="B19" s="11"/>
      <c r="C19" s="11"/>
      <c r="D19" s="11"/>
      <c r="E19" s="11"/>
      <c r="F19" s="11"/>
      <c r="G19" s="11"/>
      <c r="H19" s="11"/>
      <c r="I19" s="11"/>
      <c r="J19" s="11"/>
      <c r="K19" s="11"/>
      <c r="L19" s="11"/>
      <c r="M19" s="11"/>
      <c r="N19" s="11"/>
      <c r="O19" s="11"/>
      <c r="P19" s="11"/>
      <c r="Q19" s="11"/>
      <c r="R19" s="11"/>
      <c r="S19" s="11"/>
      <c r="T19" s="108">
        <v>12</v>
      </c>
      <c r="U19" s="113" t="s">
        <v>137</v>
      </c>
      <c r="V19" s="54">
        <v>10.26</v>
      </c>
      <c r="W19" s="54">
        <v>0.08</v>
      </c>
      <c r="X19" s="54">
        <v>1555</v>
      </c>
      <c r="Y19" s="54">
        <v>3633.6</v>
      </c>
      <c r="Z19" s="114">
        <v>0.4</v>
      </c>
      <c r="AA19" s="11"/>
      <c r="AB19" s="15"/>
      <c r="AC19" s="11"/>
      <c r="AD19" s="11"/>
      <c r="AE19" s="11"/>
      <c r="AF19" s="11"/>
      <c r="AG19" s="11"/>
      <c r="AH19" s="11"/>
      <c r="AI19" s="11"/>
      <c r="AJ19" s="11"/>
      <c r="AK19" s="11"/>
      <c r="AL19" s="11"/>
      <c r="AM19" s="11"/>
      <c r="AN19" s="11"/>
      <c r="AO19" s="11"/>
      <c r="AP19" s="11"/>
      <c r="AQ19" s="11"/>
      <c r="AR19" s="11"/>
      <c r="AS19" s="11"/>
      <c r="AT19" s="11"/>
      <c r="AU19" s="11"/>
      <c r="AV19" s="11"/>
      <c r="AW19" s="11"/>
      <c r="AX19" s="11"/>
      <c r="AY19" s="11"/>
    </row>
    <row r="20" spans="1:51" x14ac:dyDescent="0.3">
      <c r="A20" s="11"/>
      <c r="B20" s="11"/>
      <c r="C20" s="11"/>
      <c r="D20" s="11"/>
      <c r="E20" s="11"/>
      <c r="F20" s="11"/>
      <c r="G20" s="11"/>
      <c r="H20" s="11"/>
      <c r="I20" s="11"/>
      <c r="J20" s="11"/>
      <c r="K20" s="11"/>
      <c r="L20" s="11"/>
      <c r="M20" s="11"/>
      <c r="N20" s="11"/>
      <c r="O20" s="11"/>
      <c r="P20" s="11"/>
      <c r="Q20" s="11"/>
      <c r="R20" s="11"/>
      <c r="S20" s="11"/>
      <c r="T20" s="116">
        <v>13</v>
      </c>
      <c r="U20" s="117" t="s">
        <v>138</v>
      </c>
      <c r="V20" s="118">
        <v>1.859</v>
      </c>
      <c r="W20" s="118">
        <v>0</v>
      </c>
      <c r="X20" s="118">
        <v>2010</v>
      </c>
      <c r="Y20" s="118">
        <v>0</v>
      </c>
      <c r="Z20" s="119">
        <v>0.4</v>
      </c>
      <c r="AA20" s="11"/>
      <c r="AB20" s="15"/>
      <c r="AC20" s="11"/>
      <c r="AD20" s="11"/>
      <c r="AE20" s="11"/>
      <c r="AF20" s="11"/>
      <c r="AG20" s="11"/>
      <c r="AH20" s="11"/>
      <c r="AI20" s="11"/>
      <c r="AJ20" s="11"/>
      <c r="AK20" s="11"/>
      <c r="AL20" s="11"/>
      <c r="AM20" s="11"/>
      <c r="AN20" s="11"/>
      <c r="AO20" s="11"/>
      <c r="AP20" s="11"/>
      <c r="AQ20" s="11"/>
      <c r="AR20" s="11"/>
      <c r="AS20" s="11"/>
      <c r="AT20" s="11"/>
      <c r="AU20" s="11"/>
      <c r="AV20" s="11"/>
      <c r="AW20" s="11"/>
      <c r="AX20" s="11"/>
      <c r="AY20" s="11"/>
    </row>
    <row r="21" spans="1:51"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5"/>
      <c r="AC21" s="11"/>
      <c r="AD21" s="11"/>
      <c r="AE21" s="11"/>
      <c r="AF21" s="11"/>
      <c r="AG21" s="11"/>
      <c r="AH21" s="11"/>
      <c r="AI21" s="11"/>
      <c r="AJ21" s="11"/>
      <c r="AK21" s="11"/>
      <c r="AL21" s="11"/>
      <c r="AM21" s="11"/>
      <c r="AN21" s="11"/>
      <c r="AO21" s="11"/>
      <c r="AP21" s="11"/>
      <c r="AQ21" s="11"/>
      <c r="AR21" s="11"/>
      <c r="AS21" s="11"/>
      <c r="AT21" s="11"/>
      <c r="AU21" s="11"/>
      <c r="AV21" s="11"/>
      <c r="AW21" s="11"/>
      <c r="AX21" s="11"/>
      <c r="AY21" s="11"/>
    </row>
    <row r="22" spans="1:51"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5"/>
      <c r="AC22" s="11"/>
      <c r="AD22" s="11"/>
      <c r="AE22" s="11"/>
      <c r="AF22" s="11"/>
      <c r="AG22" s="11"/>
      <c r="AH22" s="11"/>
      <c r="AI22" s="11"/>
      <c r="AJ22" s="11"/>
      <c r="AK22" s="11"/>
      <c r="AL22" s="11"/>
      <c r="AM22" s="11"/>
      <c r="AN22" s="11"/>
      <c r="AO22" s="11"/>
      <c r="AP22" s="11"/>
      <c r="AQ22" s="11"/>
      <c r="AR22" s="11"/>
      <c r="AS22" s="11"/>
      <c r="AT22" s="11"/>
      <c r="AU22" s="11"/>
      <c r="AV22" s="11"/>
      <c r="AW22" s="11"/>
      <c r="AX22" s="11"/>
      <c r="AY22" s="11"/>
    </row>
    <row r="23" spans="1:51" x14ac:dyDescent="0.3">
      <c r="A23" s="11" t="s">
        <v>253</v>
      </c>
      <c r="B23" s="11"/>
      <c r="C23" s="11"/>
      <c r="D23" s="11"/>
      <c r="E23" s="11"/>
      <c r="F23" s="11"/>
      <c r="G23" s="11"/>
      <c r="H23" s="11"/>
      <c r="I23" s="11"/>
      <c r="J23" s="11"/>
      <c r="K23" s="11"/>
      <c r="L23" s="11"/>
      <c r="M23" s="11"/>
      <c r="N23" s="11"/>
      <c r="O23" s="11"/>
      <c r="P23" s="11"/>
      <c r="Q23" s="11"/>
      <c r="R23" s="11"/>
      <c r="S23" s="11"/>
      <c r="T23" s="11" t="s">
        <v>588</v>
      </c>
      <c r="U23" s="11"/>
      <c r="V23" s="11"/>
      <c r="W23" s="11"/>
      <c r="X23" s="11"/>
      <c r="Y23" s="11"/>
      <c r="Z23" s="11"/>
      <c r="AA23" s="11"/>
      <c r="AB23" s="15"/>
      <c r="AC23" s="11"/>
      <c r="AD23" s="11"/>
      <c r="AE23" s="11"/>
      <c r="AF23" s="11"/>
      <c r="AG23" s="11"/>
      <c r="AH23" s="11"/>
      <c r="AI23" s="11"/>
      <c r="AJ23" s="11"/>
      <c r="AK23" s="11"/>
      <c r="AL23" s="11"/>
      <c r="AM23" s="11"/>
      <c r="AN23" s="11"/>
      <c r="AO23" s="11"/>
      <c r="AP23" s="11"/>
      <c r="AQ23" s="11"/>
      <c r="AR23" s="11"/>
      <c r="AS23" s="11"/>
      <c r="AT23" s="11"/>
      <c r="AU23" s="11"/>
      <c r="AV23" s="11"/>
      <c r="AW23" s="11"/>
      <c r="AX23" s="11"/>
      <c r="AY23" s="11"/>
    </row>
    <row r="24" spans="1:51" x14ac:dyDescent="0.3">
      <c r="A24" s="11"/>
      <c r="B24" s="11"/>
      <c r="C24" s="11"/>
      <c r="D24" s="11"/>
      <c r="E24" s="11"/>
      <c r="F24" s="11"/>
      <c r="G24" s="11"/>
      <c r="H24" s="11"/>
      <c r="I24" s="11"/>
      <c r="J24" s="11"/>
      <c r="K24" s="11"/>
      <c r="L24" s="11"/>
      <c r="M24" s="11"/>
      <c r="N24" s="11"/>
      <c r="O24" s="11"/>
      <c r="P24" s="11"/>
      <c r="Q24" s="11"/>
      <c r="R24" s="11"/>
      <c r="S24" s="11"/>
      <c r="T24" s="63" t="s">
        <v>139</v>
      </c>
      <c r="U24" s="67" t="str">
        <f t="shared" ref="U24:Z27" si="2">IF($M8=$T$16,U$16,IF($M8=$T$17,U$17,IF($M8=$T$18,U$18,IF($M8=$T$19,U$19,IF($M8=$T$20,U$20,IF($M8=$T$21,U$21,IF($M8=$T$22,U$22,IF($M8=$T$23,U$23,"not in range"))))))))</f>
        <v>Gajrug</v>
      </c>
      <c r="V24" s="92">
        <f t="shared" si="2"/>
        <v>10.26</v>
      </c>
      <c r="W24" s="66">
        <f t="shared" si="2"/>
        <v>0.08</v>
      </c>
      <c r="X24" s="66">
        <f t="shared" si="2"/>
        <v>1555</v>
      </c>
      <c r="Y24" s="66">
        <f t="shared" si="2"/>
        <v>3633.6</v>
      </c>
      <c r="Z24" s="67">
        <f t="shared" si="2"/>
        <v>0.4</v>
      </c>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row>
    <row r="25" spans="1:51" x14ac:dyDescent="0.3">
      <c r="A25" s="11"/>
      <c r="B25" s="120" t="s">
        <v>236</v>
      </c>
      <c r="C25" s="11"/>
      <c r="D25" s="15" t="s">
        <v>177</v>
      </c>
      <c r="E25" s="11"/>
      <c r="F25" s="60" t="s">
        <v>95</v>
      </c>
      <c r="G25" s="60" t="s">
        <v>96</v>
      </c>
      <c r="H25" s="60" t="s">
        <v>97</v>
      </c>
      <c r="I25" s="60" t="s">
        <v>98</v>
      </c>
      <c r="J25" s="11"/>
      <c r="K25" s="11"/>
      <c r="L25" s="11"/>
      <c r="M25" s="11"/>
      <c r="N25" s="11"/>
      <c r="O25" s="11"/>
      <c r="P25" s="11"/>
      <c r="Q25" s="11"/>
      <c r="R25" s="11"/>
      <c r="S25" s="11"/>
      <c r="T25" s="68" t="s">
        <v>140</v>
      </c>
      <c r="U25" s="69" t="str">
        <f t="shared" si="2"/>
        <v>Gajrug</v>
      </c>
      <c r="V25" s="85">
        <f t="shared" si="2"/>
        <v>10.26</v>
      </c>
      <c r="W25" s="11">
        <f t="shared" si="2"/>
        <v>0.08</v>
      </c>
      <c r="X25" s="11">
        <f t="shared" si="2"/>
        <v>1555</v>
      </c>
      <c r="Y25" s="11">
        <f t="shared" si="2"/>
        <v>3633.6</v>
      </c>
      <c r="Z25" s="69">
        <f t="shared" si="2"/>
        <v>0.4</v>
      </c>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row>
    <row r="26" spans="1:51" x14ac:dyDescent="0.3">
      <c r="A26" s="11" t="s">
        <v>305</v>
      </c>
      <c r="B26" s="121">
        <f>AC14</f>
        <v>0.23398251314654825</v>
      </c>
      <c r="C26" s="11"/>
      <c r="D26" s="11"/>
      <c r="E26" s="11" t="s">
        <v>254</v>
      </c>
      <c r="F26" s="122">
        <f>M93</f>
        <v>16244.612082759777</v>
      </c>
      <c r="G26" s="122">
        <f>W93</f>
        <v>16244.612082759777</v>
      </c>
      <c r="H26" s="122">
        <f>AG93</f>
        <v>16244.612082759777</v>
      </c>
      <c r="I26" s="122">
        <f>AQ93</f>
        <v>16244.612082759777</v>
      </c>
      <c r="J26" s="11"/>
      <c r="K26" s="11"/>
      <c r="L26" s="11"/>
      <c r="M26" s="11"/>
      <c r="N26" s="11"/>
      <c r="O26" s="11"/>
      <c r="P26" s="11"/>
      <c r="Q26" s="11"/>
      <c r="R26" s="11"/>
      <c r="S26" s="11"/>
      <c r="T26" s="68" t="s">
        <v>141</v>
      </c>
      <c r="U26" s="69" t="str">
        <f t="shared" si="2"/>
        <v>Gajrug</v>
      </c>
      <c r="V26" s="85">
        <f t="shared" si="2"/>
        <v>10.26</v>
      </c>
      <c r="W26" s="11">
        <f t="shared" si="2"/>
        <v>0.08</v>
      </c>
      <c r="X26" s="11">
        <f t="shared" si="2"/>
        <v>1555</v>
      </c>
      <c r="Y26" s="11">
        <f t="shared" si="2"/>
        <v>3633.6</v>
      </c>
      <c r="Z26" s="69">
        <f t="shared" si="2"/>
        <v>0.4</v>
      </c>
      <c r="AA26" s="11"/>
      <c r="AB26" s="11"/>
      <c r="AC26" s="11"/>
      <c r="AD26" s="11"/>
      <c r="AE26" s="11"/>
      <c r="AF26" s="11"/>
      <c r="AG26" s="11"/>
      <c r="AH26" s="11"/>
      <c r="AI26" s="55" t="str">
        <f>AN6</f>
        <v>P-Bray</v>
      </c>
      <c r="AJ26" s="34" t="s">
        <v>93</v>
      </c>
      <c r="AK26" s="34"/>
      <c r="AL26" s="123" t="s">
        <v>531</v>
      </c>
      <c r="AM26" s="30"/>
      <c r="AN26" s="11"/>
      <c r="AO26" s="11"/>
      <c r="AP26" s="11"/>
      <c r="AQ26" s="11"/>
      <c r="AR26" s="11"/>
      <c r="AS26" s="11"/>
      <c r="AT26" s="11"/>
      <c r="AU26" s="11"/>
      <c r="AV26" s="11"/>
      <c r="AW26" s="11"/>
      <c r="AX26" s="11"/>
      <c r="AY26" s="11"/>
    </row>
    <row r="27" spans="1:51" x14ac:dyDescent="0.3">
      <c r="A27" s="11" t="s">
        <v>306</v>
      </c>
      <c r="B27" s="121">
        <f>AC15</f>
        <v>0.2433474591883967</v>
      </c>
      <c r="C27" s="11"/>
      <c r="D27" s="11"/>
      <c r="E27" s="11" t="s">
        <v>255</v>
      </c>
      <c r="F27" s="122">
        <f t="shared" ref="F27:F76" si="3">M94</f>
        <v>15848.234778710645</v>
      </c>
      <c r="G27" s="122">
        <f t="shared" ref="G27:G76" si="4">W94</f>
        <v>15848.234778710645</v>
      </c>
      <c r="H27" s="122">
        <f t="shared" ref="H27:H76" si="5">AG94</f>
        <v>15848.234778710645</v>
      </c>
      <c r="I27" s="122">
        <f t="shared" ref="I27:I76" si="6">AQ94</f>
        <v>15848.234778710645</v>
      </c>
      <c r="J27" s="11"/>
      <c r="K27" s="11"/>
      <c r="L27" s="11"/>
      <c r="M27" s="11"/>
      <c r="N27" s="11"/>
      <c r="O27" s="11"/>
      <c r="P27" s="11"/>
      <c r="Q27" s="11"/>
      <c r="R27" s="11"/>
      <c r="S27" s="11"/>
      <c r="T27" s="124" t="s">
        <v>142</v>
      </c>
      <c r="U27" s="89" t="str">
        <f t="shared" si="2"/>
        <v>Gajrug</v>
      </c>
      <c r="V27" s="86">
        <f t="shared" si="2"/>
        <v>10.26</v>
      </c>
      <c r="W27" s="87">
        <f t="shared" si="2"/>
        <v>0.08</v>
      </c>
      <c r="X27" s="87">
        <f t="shared" si="2"/>
        <v>1555</v>
      </c>
      <c r="Y27" s="87">
        <f t="shared" si="2"/>
        <v>3633.6</v>
      </c>
      <c r="Z27" s="89">
        <f t="shared" si="2"/>
        <v>0.4</v>
      </c>
      <c r="AA27" s="11"/>
      <c r="AB27" s="11"/>
      <c r="AC27" s="11"/>
      <c r="AD27" s="11"/>
      <c r="AE27" s="11"/>
      <c r="AF27" s="11"/>
      <c r="AG27" s="11"/>
      <c r="AH27" s="11"/>
      <c r="AI27" s="123" t="s">
        <v>94</v>
      </c>
      <c r="AJ27" s="35" t="s">
        <v>95</v>
      </c>
      <c r="AK27" s="35" t="s">
        <v>96</v>
      </c>
      <c r="AL27" s="35" t="s">
        <v>97</v>
      </c>
      <c r="AM27" s="35" t="s">
        <v>98</v>
      </c>
      <c r="AN27" s="11"/>
      <c r="AO27" s="11"/>
      <c r="AP27" s="11"/>
      <c r="AQ27" s="11"/>
      <c r="AR27" s="11"/>
      <c r="AS27" s="11"/>
      <c r="AT27" s="11"/>
      <c r="AU27" s="11"/>
      <c r="AV27" s="11"/>
      <c r="AW27" s="11"/>
      <c r="AX27" s="11"/>
      <c r="AY27" s="11"/>
    </row>
    <row r="28" spans="1:51" x14ac:dyDescent="0.3">
      <c r="A28" s="11" t="s">
        <v>307</v>
      </c>
      <c r="B28" s="121">
        <f>AC16</f>
        <v>0.2381806276767692</v>
      </c>
      <c r="C28" s="11"/>
      <c r="D28" s="11"/>
      <c r="E28" s="11" t="s">
        <v>256</v>
      </c>
      <c r="F28" s="122">
        <f t="shared" si="3"/>
        <v>15517.605686612233</v>
      </c>
      <c r="G28" s="122">
        <f t="shared" si="4"/>
        <v>15517.605686612233</v>
      </c>
      <c r="H28" s="122">
        <f t="shared" si="5"/>
        <v>15517.605686612233</v>
      </c>
      <c r="I28" s="122">
        <f t="shared" si="6"/>
        <v>15517.605686612233</v>
      </c>
      <c r="J28" s="11"/>
      <c r="K28" s="11"/>
      <c r="L28" s="11"/>
      <c r="M28" s="11"/>
      <c r="N28" s="11"/>
      <c r="O28" s="11"/>
      <c r="P28" s="11"/>
      <c r="Q28" s="11"/>
      <c r="R28" s="11"/>
      <c r="S28" s="11"/>
      <c r="T28" s="11"/>
      <c r="U28" s="11"/>
      <c r="V28" s="11"/>
      <c r="W28" s="11"/>
      <c r="X28" s="11"/>
      <c r="Y28" s="11"/>
      <c r="Z28" s="11"/>
      <c r="AA28" s="11"/>
      <c r="AB28" s="11"/>
      <c r="AC28" s="15"/>
      <c r="AD28" s="15"/>
      <c r="AE28" s="15"/>
      <c r="AF28" s="15"/>
      <c r="AG28" s="15"/>
      <c r="AH28" s="11"/>
      <c r="AI28" s="15">
        <v>1</v>
      </c>
      <c r="AJ28" s="33">
        <f t="shared" ref="AJ28:AJ50" si="7">AI28*$S$8/(1000*$AN$7)*(N$8*P$8*$AN$8/(1+P$8*$AN$8*AI28*$S$8/(1000*$AN$7))+O$8*Q$8*$AN$8/(1+Q$8*$AN$8*AI28*$S$8/(1000*$AN$7)))</f>
        <v>4.4317950075637581E-2</v>
      </c>
      <c r="AK28" s="33">
        <f t="shared" ref="AK28:AK50" si="8">$AI28*$S$9/(1000*$AN$7)*(N$9*P$9*$AN$8/(1+P$9*$AN$8*$AI28*$S$9/(1000*$AN$7))+O$9*Q$9*$AN$8/(1+Q$9*$AN$8*$AI28*$S$9/(1000*$AN$7)))</f>
        <v>4.4640023789882299E-2</v>
      </c>
      <c r="AL28" s="33">
        <f t="shared" ref="AL28:AL50" si="9">$AI28*$S$10/(1000*$AN$7)*(N$10*P$10*$AN$8/(1+P$10*$AN$8*$AI28*$S$10/(1000*$AN$7))+O$10*Q$10*$AN$8/(1+Q$10*$AN$8*$AI28*$S$10/(1000*$AN$7)))</f>
        <v>4.3673741397574885E-2</v>
      </c>
      <c r="AM28" s="33">
        <f t="shared" ref="AM28:AM50" si="10">$AI28*$S$11/(1000*$AN$7)*(N$11*P$11*$AN$8/(1+P$11*$AN$8*$AI28*$S$11/(1000*$AN$7))+O$11*Q$11*$AN$8/(1+Q$11*$AN$8*$AI28*$S$11/(1000*$AN$7)))</f>
        <v>4.3673741397574885E-2</v>
      </c>
      <c r="AN28" s="15"/>
      <c r="AO28" s="11"/>
      <c r="AP28" s="11"/>
      <c r="AQ28" s="11"/>
      <c r="AR28" s="11"/>
      <c r="AS28" s="11"/>
      <c r="AT28" s="11"/>
      <c r="AU28" s="11"/>
      <c r="AV28" s="11"/>
      <c r="AW28" s="11"/>
      <c r="AX28" s="11"/>
      <c r="AY28" s="11"/>
    </row>
    <row r="29" spans="1:51" x14ac:dyDescent="0.3">
      <c r="A29" s="11" t="s">
        <v>308</v>
      </c>
      <c r="B29" s="121">
        <f>AC17</f>
        <v>0.2381806276767692</v>
      </c>
      <c r="C29" s="11"/>
      <c r="D29" s="11"/>
      <c r="E29" s="11" t="s">
        <v>257</v>
      </c>
      <c r="F29" s="122">
        <f t="shared" si="3"/>
        <v>15162.582643235932</v>
      </c>
      <c r="G29" s="122">
        <f t="shared" si="4"/>
        <v>15162.582643235932</v>
      </c>
      <c r="H29" s="122">
        <f t="shared" si="5"/>
        <v>15162.582643235932</v>
      </c>
      <c r="I29" s="122">
        <f t="shared" si="6"/>
        <v>15162.582643235932</v>
      </c>
      <c r="J29" s="11"/>
      <c r="K29" s="11"/>
      <c r="L29" s="11"/>
      <c r="M29" s="11"/>
      <c r="N29" s="11"/>
      <c r="O29" s="11"/>
      <c r="P29" s="11"/>
      <c r="Q29" s="11"/>
      <c r="R29" s="11"/>
      <c r="S29" s="11"/>
      <c r="T29" s="11"/>
      <c r="U29" s="11"/>
      <c r="V29" s="11"/>
      <c r="W29" s="11"/>
      <c r="X29" s="11"/>
      <c r="Y29" s="11"/>
      <c r="Z29" s="11"/>
      <c r="AA29" s="11"/>
      <c r="AB29" s="11"/>
      <c r="AC29" s="15"/>
      <c r="AD29" s="15"/>
      <c r="AE29" s="15"/>
      <c r="AF29" s="15"/>
      <c r="AG29" s="15"/>
      <c r="AH29" s="11"/>
      <c r="AI29" s="15">
        <v>2</v>
      </c>
      <c r="AJ29" s="33">
        <f t="shared" si="7"/>
        <v>8.8252706787097776E-2</v>
      </c>
      <c r="AK29" s="33">
        <f t="shared" si="8"/>
        <v>8.889127765577913E-2</v>
      </c>
      <c r="AL29" s="33">
        <f t="shared" si="9"/>
        <v>8.6975323296904133E-2</v>
      </c>
      <c r="AM29" s="33">
        <f t="shared" si="10"/>
        <v>8.6975323296904133E-2</v>
      </c>
      <c r="AN29" s="15"/>
      <c r="AO29" s="11"/>
      <c r="AP29" s="11"/>
      <c r="AQ29" s="11"/>
      <c r="AR29" s="11"/>
      <c r="AS29" s="11"/>
      <c r="AT29" s="11"/>
      <c r="AU29" s="11"/>
      <c r="AV29" s="11"/>
      <c r="AW29" s="11"/>
      <c r="AX29" s="11"/>
      <c r="AY29" s="11"/>
    </row>
    <row r="30" spans="1:51" x14ac:dyDescent="0.3">
      <c r="A30" s="11" t="s">
        <v>309</v>
      </c>
      <c r="B30" s="121">
        <f>AD14</f>
        <v>0.23398251314654825</v>
      </c>
      <c r="C30" s="11"/>
      <c r="D30" s="11"/>
      <c r="E30" s="11" t="s">
        <v>258</v>
      </c>
      <c r="F30" s="122">
        <f t="shared" si="3"/>
        <v>14726.040317167503</v>
      </c>
      <c r="G30" s="122">
        <f t="shared" si="4"/>
        <v>14726.040317167503</v>
      </c>
      <c r="H30" s="122">
        <f t="shared" si="5"/>
        <v>14726.040317167503</v>
      </c>
      <c r="I30" s="122">
        <f t="shared" si="6"/>
        <v>14726.040317167503</v>
      </c>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5">
        <v>3</v>
      </c>
      <c r="AJ30" s="33">
        <f t="shared" si="7"/>
        <v>0.13180935855098083</v>
      </c>
      <c r="AK30" s="33">
        <f t="shared" si="8"/>
        <v>0.13275896118387634</v>
      </c>
      <c r="AL30" s="33">
        <f t="shared" si="9"/>
        <v>0.12990961650776497</v>
      </c>
      <c r="AM30" s="33">
        <f t="shared" si="10"/>
        <v>0.12990961650776497</v>
      </c>
      <c r="AN30" s="11"/>
      <c r="AO30" s="11"/>
      <c r="AP30" s="11"/>
      <c r="AQ30" s="11"/>
      <c r="AR30" s="11"/>
      <c r="AS30" s="11"/>
      <c r="AT30" s="11"/>
      <c r="AU30" s="11"/>
      <c r="AV30" s="11"/>
      <c r="AW30" s="11"/>
      <c r="AX30" s="11"/>
      <c r="AY30" s="11"/>
    </row>
    <row r="31" spans="1:51" x14ac:dyDescent="0.3">
      <c r="A31" s="11" t="s">
        <v>310</v>
      </c>
      <c r="B31" s="121">
        <f>AD15</f>
        <v>0.2433474591883967</v>
      </c>
      <c r="C31" s="11"/>
      <c r="D31" s="11"/>
      <c r="E31" s="11" t="s">
        <v>259</v>
      </c>
      <c r="F31" s="122">
        <f t="shared" si="3"/>
        <v>14289.497991099075</v>
      </c>
      <c r="G31" s="122">
        <f t="shared" si="4"/>
        <v>14289.497991099075</v>
      </c>
      <c r="H31" s="122">
        <f t="shared" si="5"/>
        <v>14289.497991099075</v>
      </c>
      <c r="I31" s="122">
        <f t="shared" si="6"/>
        <v>14289.497991099075</v>
      </c>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5">
        <v>5</v>
      </c>
      <c r="AJ31" s="33">
        <f t="shared" si="7"/>
        <v>0.21780822890149606</v>
      </c>
      <c r="AK31" s="33">
        <f t="shared" si="8"/>
        <v>0.21936392983948416</v>
      </c>
      <c r="AL31" s="33">
        <f t="shared" si="9"/>
        <v>0.21469537469694144</v>
      </c>
      <c r="AM31" s="33">
        <f t="shared" si="10"/>
        <v>0.21469537469694144</v>
      </c>
      <c r="AN31" s="11"/>
      <c r="AO31" s="11"/>
      <c r="AP31" s="11"/>
      <c r="AQ31" s="11"/>
      <c r="AR31" s="11"/>
      <c r="AS31" s="11"/>
      <c r="AT31" s="11"/>
      <c r="AU31" s="11"/>
      <c r="AV31" s="11"/>
      <c r="AW31" s="11"/>
      <c r="AX31" s="11"/>
      <c r="AY31" s="11"/>
    </row>
    <row r="32" spans="1:51" x14ac:dyDescent="0.3">
      <c r="A32" s="11" t="s">
        <v>311</v>
      </c>
      <c r="B32" s="121">
        <f>AD16</f>
        <v>0.2381806276767692</v>
      </c>
      <c r="C32" s="11"/>
      <c r="D32" s="11"/>
      <c r="E32" s="11" t="s">
        <v>260</v>
      </c>
      <c r="F32" s="122">
        <f t="shared" si="3"/>
        <v>13803.840609994424</v>
      </c>
      <c r="G32" s="122">
        <f t="shared" si="4"/>
        <v>13803.840609994424</v>
      </c>
      <c r="H32" s="122">
        <f t="shared" si="5"/>
        <v>13803.840609994424</v>
      </c>
      <c r="I32" s="122">
        <f t="shared" si="6"/>
        <v>13803.840609994424</v>
      </c>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5">
        <v>8</v>
      </c>
      <c r="AJ32" s="33">
        <f t="shared" si="7"/>
        <v>0.34409262955218295</v>
      </c>
      <c r="AK32" s="33">
        <f t="shared" si="8"/>
        <v>0.3465191124663759</v>
      </c>
      <c r="AL32" s="33">
        <f t="shared" si="9"/>
        <v>0.33923608779210868</v>
      </c>
      <c r="AM32" s="33">
        <f t="shared" si="10"/>
        <v>0.33923608779210868</v>
      </c>
      <c r="AN32" s="11"/>
      <c r="AO32" s="11"/>
      <c r="AP32" s="11"/>
      <c r="AQ32" s="11"/>
      <c r="AR32" s="11"/>
      <c r="AS32" s="11"/>
      <c r="AT32" s="11"/>
      <c r="AU32" s="11"/>
      <c r="AV32" s="11"/>
      <c r="AW32" s="11"/>
      <c r="AX32" s="11"/>
      <c r="AY32" s="11"/>
    </row>
    <row r="33" spans="1:51" x14ac:dyDescent="0.3">
      <c r="A33" s="11" t="s">
        <v>312</v>
      </c>
      <c r="B33" s="121">
        <f>AD17</f>
        <v>0.2381806276767692</v>
      </c>
      <c r="C33" s="11"/>
      <c r="D33" s="15" t="s">
        <v>177</v>
      </c>
      <c r="E33" s="11" t="s">
        <v>261</v>
      </c>
      <c r="F33" s="122">
        <f t="shared" si="3"/>
        <v>13297.005958434191</v>
      </c>
      <c r="G33" s="122">
        <f t="shared" si="4"/>
        <v>13297.005958434191</v>
      </c>
      <c r="H33" s="122">
        <f t="shared" si="5"/>
        <v>13297.005958434191</v>
      </c>
      <c r="I33" s="122">
        <f t="shared" si="6"/>
        <v>13297.005958434191</v>
      </c>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5">
        <v>10</v>
      </c>
      <c r="AJ33" s="33">
        <f t="shared" si="7"/>
        <v>0.42652707874912232</v>
      </c>
      <c r="AK33" s="33">
        <f t="shared" si="8"/>
        <v>0.42950965216309178</v>
      </c>
      <c r="AL33" s="33">
        <f t="shared" si="9"/>
        <v>0.42055648593503087</v>
      </c>
      <c r="AM33" s="33">
        <f t="shared" si="10"/>
        <v>0.42055648593503087</v>
      </c>
      <c r="AN33" s="11"/>
      <c r="AO33" s="11"/>
      <c r="AP33" s="11"/>
      <c r="AQ33" s="11"/>
      <c r="AR33" s="11"/>
      <c r="AS33" s="11"/>
      <c r="AT33" s="11"/>
      <c r="AU33" s="11"/>
      <c r="AV33" s="11"/>
      <c r="AW33" s="11"/>
      <c r="AX33" s="11"/>
      <c r="AY33" s="11"/>
    </row>
    <row r="34" spans="1:51" x14ac:dyDescent="0.3">
      <c r="A34" s="11" t="s">
        <v>313</v>
      </c>
      <c r="B34" s="121">
        <f>AE14</f>
        <v>0.23398251314654825</v>
      </c>
      <c r="C34" s="11"/>
      <c r="D34" s="11"/>
      <c r="E34" s="11" t="s">
        <v>262</v>
      </c>
      <c r="F34" s="122">
        <f t="shared" si="3"/>
        <v>12616.01062262386</v>
      </c>
      <c r="G34" s="122">
        <f t="shared" si="4"/>
        <v>12616.01062262386</v>
      </c>
      <c r="H34" s="122">
        <f t="shared" si="5"/>
        <v>12616.01062262386</v>
      </c>
      <c r="I34" s="122">
        <f t="shared" si="6"/>
        <v>12616.01062262386</v>
      </c>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5">
        <v>15</v>
      </c>
      <c r="AJ34" s="33">
        <f t="shared" si="7"/>
        <v>0.62672655855184556</v>
      </c>
      <c r="AK34" s="33">
        <f t="shared" si="8"/>
        <v>0.6310191830957087</v>
      </c>
      <c r="AL34" s="33">
        <f t="shared" si="9"/>
        <v>0.61812980389150185</v>
      </c>
      <c r="AM34" s="33">
        <f t="shared" si="10"/>
        <v>0.61812980389150185</v>
      </c>
      <c r="AN34" s="11"/>
      <c r="AO34" s="11"/>
      <c r="AP34" s="11"/>
      <c r="AQ34" s="11"/>
      <c r="AR34" s="11"/>
      <c r="AS34" s="11"/>
      <c r="AT34" s="11"/>
      <c r="AU34" s="11"/>
      <c r="AV34" s="11"/>
      <c r="AW34" s="11"/>
      <c r="AX34" s="11"/>
      <c r="AY34" s="11"/>
    </row>
    <row r="35" spans="1:51" x14ac:dyDescent="0.3">
      <c r="A35" s="11" t="s">
        <v>314</v>
      </c>
      <c r="B35" s="121">
        <f>AE15</f>
        <v>0.2433474591883967</v>
      </c>
      <c r="C35" s="11"/>
      <c r="D35" s="11"/>
      <c r="E35" s="11" t="s">
        <v>263</v>
      </c>
      <c r="F35" s="122">
        <f t="shared" si="3"/>
        <v>12048.678963128374</v>
      </c>
      <c r="G35" s="122">
        <f t="shared" si="4"/>
        <v>12048.678963128374</v>
      </c>
      <c r="H35" s="122">
        <f t="shared" si="5"/>
        <v>12048.678963128374</v>
      </c>
      <c r="I35" s="122">
        <f t="shared" si="6"/>
        <v>12048.678963128374</v>
      </c>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5">
        <v>20</v>
      </c>
      <c r="AJ35" s="33">
        <f t="shared" si="7"/>
        <v>0.81892801184084274</v>
      </c>
      <c r="AK35" s="33">
        <f t="shared" si="8"/>
        <v>0.82442452292416213</v>
      </c>
      <c r="AL35" s="33">
        <f t="shared" si="9"/>
        <v>0.80791575500242951</v>
      </c>
      <c r="AM35" s="33">
        <f t="shared" si="10"/>
        <v>0.80791575500242951</v>
      </c>
      <c r="AN35" s="11"/>
      <c r="AO35" s="11"/>
      <c r="AP35" s="11"/>
      <c r="AQ35" s="11"/>
      <c r="AR35" s="11"/>
      <c r="AS35" s="11"/>
      <c r="AT35" s="11"/>
      <c r="AU35" s="11"/>
      <c r="AV35" s="11"/>
      <c r="AW35" s="11"/>
      <c r="AX35" s="11"/>
      <c r="AY35" s="11"/>
    </row>
    <row r="36" spans="1:51" x14ac:dyDescent="0.3">
      <c r="A36" s="11" t="s">
        <v>315</v>
      </c>
      <c r="B36" s="121">
        <f>AE16</f>
        <v>0.2381806276767692</v>
      </c>
      <c r="C36" s="11"/>
      <c r="D36" s="11"/>
      <c r="E36" s="11" t="s">
        <v>264</v>
      </c>
      <c r="F36" s="122">
        <f t="shared" si="3"/>
        <v>11674.703900769471</v>
      </c>
      <c r="G36" s="122">
        <f t="shared" si="4"/>
        <v>11674.703900769471</v>
      </c>
      <c r="H36" s="122">
        <f t="shared" si="5"/>
        <v>11674.703900769471</v>
      </c>
      <c r="I36" s="122">
        <f t="shared" si="6"/>
        <v>11674.703900769471</v>
      </c>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5">
        <v>25</v>
      </c>
      <c r="AJ36" s="33">
        <f t="shared" si="7"/>
        <v>1.0036095650099204</v>
      </c>
      <c r="AK36" s="33">
        <f t="shared" si="8"/>
        <v>1.0102132902425913</v>
      </c>
      <c r="AL36" s="33">
        <f t="shared" si="9"/>
        <v>0.99037381283520365</v>
      </c>
      <c r="AM36" s="33">
        <f t="shared" si="10"/>
        <v>0.99037381283520365</v>
      </c>
      <c r="AN36" s="11"/>
      <c r="AO36" s="11"/>
      <c r="AP36" s="11"/>
      <c r="AQ36" s="11"/>
      <c r="AR36" s="11"/>
      <c r="AS36" s="11"/>
      <c r="AT36" s="11"/>
      <c r="AU36" s="11"/>
      <c r="AV36" s="11"/>
      <c r="AW36" s="11"/>
      <c r="AX36" s="11"/>
      <c r="AY36" s="11"/>
    </row>
    <row r="37" spans="1:51" x14ac:dyDescent="0.3">
      <c r="A37" s="11" t="s">
        <v>316</v>
      </c>
      <c r="B37" s="121">
        <f>AE17</f>
        <v>0.2381806276767692</v>
      </c>
      <c r="C37" s="11"/>
      <c r="D37" s="11"/>
      <c r="E37" s="11" t="s">
        <v>265</v>
      </c>
      <c r="F37" s="122">
        <f t="shared" si="3"/>
        <v>11217.841440305623</v>
      </c>
      <c r="G37" s="122">
        <f t="shared" si="4"/>
        <v>11217.841440305623</v>
      </c>
      <c r="H37" s="122">
        <f t="shared" si="5"/>
        <v>11217.841440305623</v>
      </c>
      <c r="I37" s="122">
        <f t="shared" si="6"/>
        <v>11217.841440305623</v>
      </c>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5">
        <v>30</v>
      </c>
      <c r="AJ37" s="33">
        <f t="shared" si="7"/>
        <v>1.1812107858646639</v>
      </c>
      <c r="AK37" s="33">
        <f t="shared" si="8"/>
        <v>1.1888335347115866</v>
      </c>
      <c r="AL37" s="33">
        <f t="shared" si="9"/>
        <v>1.1659268594483163</v>
      </c>
      <c r="AM37" s="33">
        <f t="shared" si="10"/>
        <v>1.1659268594483163</v>
      </c>
      <c r="AN37" s="11"/>
      <c r="AO37" s="11"/>
      <c r="AP37" s="11"/>
      <c r="AQ37" s="11"/>
      <c r="AR37" s="11"/>
      <c r="AS37" s="11"/>
      <c r="AT37" s="11"/>
      <c r="AU37" s="11"/>
      <c r="AV37" s="11"/>
      <c r="AW37" s="11"/>
      <c r="AX37" s="11"/>
      <c r="AY37" s="11"/>
    </row>
    <row r="38" spans="1:51" x14ac:dyDescent="0.3">
      <c r="A38" s="11" t="s">
        <v>317</v>
      </c>
      <c r="B38" s="121">
        <f>AF14</f>
        <v>0.23398251314654825</v>
      </c>
      <c r="C38" s="11"/>
      <c r="D38" s="11"/>
      <c r="E38" s="11" t="s">
        <v>266</v>
      </c>
      <c r="F38" s="122">
        <f t="shared" si="3"/>
        <v>10772.296050532774</v>
      </c>
      <c r="G38" s="122">
        <f t="shared" si="4"/>
        <v>10772.296050532774</v>
      </c>
      <c r="H38" s="122">
        <f t="shared" si="5"/>
        <v>10772.296050532774</v>
      </c>
      <c r="I38" s="122">
        <f t="shared" si="6"/>
        <v>10772.296050532774</v>
      </c>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5">
        <v>40</v>
      </c>
      <c r="AJ38" s="33">
        <f t="shared" si="7"/>
        <v>1.516761267712873</v>
      </c>
      <c r="AK38" s="33">
        <f t="shared" si="8"/>
        <v>1.52618712340881</v>
      </c>
      <c r="AL38" s="33">
        <f t="shared" si="9"/>
        <v>1.4978485899047318</v>
      </c>
      <c r="AM38" s="33">
        <f t="shared" si="10"/>
        <v>1.4978485899047318</v>
      </c>
      <c r="AN38" s="11"/>
      <c r="AO38" s="11"/>
      <c r="AP38" s="11"/>
      <c r="AQ38" s="11"/>
      <c r="AR38" s="11"/>
      <c r="AS38" s="11"/>
      <c r="AT38" s="11"/>
      <c r="AU38" s="11"/>
      <c r="AV38" s="11"/>
      <c r="AW38" s="11"/>
      <c r="AX38" s="11"/>
      <c r="AY38" s="11"/>
    </row>
    <row r="39" spans="1:51" x14ac:dyDescent="0.3">
      <c r="A39" s="11" t="s">
        <v>318</v>
      </c>
      <c r="B39" s="121">
        <f>AF15</f>
        <v>0.2433474591883967</v>
      </c>
      <c r="C39" s="11"/>
      <c r="D39" s="11"/>
      <c r="E39" s="11" t="s">
        <v>267</v>
      </c>
      <c r="F39" s="122">
        <f t="shared" si="3"/>
        <v>10335.447643868116</v>
      </c>
      <c r="G39" s="122">
        <f t="shared" si="4"/>
        <v>10335.447643868116</v>
      </c>
      <c r="H39" s="122">
        <f t="shared" si="5"/>
        <v>10335.447643868116</v>
      </c>
      <c r="I39" s="122">
        <f t="shared" si="6"/>
        <v>10335.447643868116</v>
      </c>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5">
        <v>50</v>
      </c>
      <c r="AJ39" s="33">
        <f t="shared" si="7"/>
        <v>1.8284648116151339</v>
      </c>
      <c r="AK39" s="33">
        <f t="shared" si="8"/>
        <v>1.8394227320360781</v>
      </c>
      <c r="AL39" s="33">
        <f t="shared" si="9"/>
        <v>1.8064635779236622</v>
      </c>
      <c r="AM39" s="33">
        <f t="shared" si="10"/>
        <v>1.8064635779236622</v>
      </c>
      <c r="AN39" s="11"/>
      <c r="AO39" s="11"/>
      <c r="AP39" s="11"/>
      <c r="AQ39" s="11"/>
      <c r="AR39" s="11"/>
      <c r="AS39" s="11"/>
      <c r="AT39" s="11"/>
      <c r="AU39" s="11"/>
      <c r="AV39" s="11"/>
      <c r="AW39" s="11"/>
      <c r="AX39" s="11"/>
      <c r="AY39" s="11"/>
    </row>
    <row r="40" spans="1:51" x14ac:dyDescent="0.3">
      <c r="A40" s="11" t="s">
        <v>319</v>
      </c>
      <c r="B40" s="121">
        <f>AF16</f>
        <v>0.2381806276767692</v>
      </c>
      <c r="C40" s="11"/>
      <c r="D40" s="11"/>
      <c r="E40" s="11" t="s">
        <v>268</v>
      </c>
      <c r="F40" s="122">
        <f t="shared" si="3"/>
        <v>9907.6803063646803</v>
      </c>
      <c r="G40" s="122">
        <f t="shared" si="4"/>
        <v>9907.6803063646803</v>
      </c>
      <c r="H40" s="122">
        <f t="shared" si="5"/>
        <v>9907.6803063646803</v>
      </c>
      <c r="I40" s="122">
        <f t="shared" si="6"/>
        <v>9907.6803063646803</v>
      </c>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5">
        <v>60</v>
      </c>
      <c r="AJ40" s="33">
        <f t="shared" si="7"/>
        <v>2.1187986460339698</v>
      </c>
      <c r="AK40" s="33">
        <f t="shared" si="8"/>
        <v>2.1310600024789905</v>
      </c>
      <c r="AL40" s="33">
        <f t="shared" si="9"/>
        <v>2.0941652522422487</v>
      </c>
      <c r="AM40" s="33">
        <f t="shared" si="10"/>
        <v>2.0941652522422487</v>
      </c>
      <c r="AN40" s="11"/>
      <c r="AO40" s="11"/>
      <c r="AP40" s="11"/>
      <c r="AQ40" s="11"/>
      <c r="AR40" s="11"/>
      <c r="AS40" s="11"/>
      <c r="AT40" s="11"/>
      <c r="AU40" s="11"/>
      <c r="AV40" s="11"/>
      <c r="AW40" s="11"/>
      <c r="AX40" s="11"/>
      <c r="AY40" s="11"/>
    </row>
    <row r="41" spans="1:51" x14ac:dyDescent="0.3">
      <c r="A41" s="11" t="s">
        <v>320</v>
      </c>
      <c r="B41" s="121">
        <f>AF17</f>
        <v>0.2381806276767692</v>
      </c>
      <c r="C41" s="11"/>
      <c r="D41" s="11"/>
      <c r="E41" s="11" t="s">
        <v>269</v>
      </c>
      <c r="F41" s="122">
        <f t="shared" si="3"/>
        <v>9489.2346125968725</v>
      </c>
      <c r="G41" s="122">
        <f t="shared" si="4"/>
        <v>9489.2346125968725</v>
      </c>
      <c r="H41" s="122">
        <f t="shared" si="5"/>
        <v>9489.2346125968725</v>
      </c>
      <c r="I41" s="122">
        <f t="shared" si="6"/>
        <v>9489.2346125968725</v>
      </c>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5">
        <v>70</v>
      </c>
      <c r="AJ41" s="33">
        <f t="shared" si="7"/>
        <v>2.3899035254497276</v>
      </c>
      <c r="AK41" s="33">
        <f t="shared" si="8"/>
        <v>2.40327450187407</v>
      </c>
      <c r="AL41" s="33">
        <f t="shared" si="9"/>
        <v>2.3630254639743167</v>
      </c>
      <c r="AM41" s="33">
        <f t="shared" si="10"/>
        <v>2.3630254639743167</v>
      </c>
      <c r="AN41" s="11"/>
      <c r="AO41" s="11"/>
      <c r="AP41" s="11"/>
      <c r="AQ41" s="11"/>
      <c r="AR41" s="11"/>
      <c r="AS41" s="11"/>
      <c r="AT41" s="11"/>
      <c r="AU41" s="11"/>
      <c r="AV41" s="11"/>
      <c r="AW41" s="11"/>
      <c r="AX41" s="11"/>
      <c r="AY41" s="11"/>
    </row>
    <row r="42" spans="1:51" x14ac:dyDescent="0.3">
      <c r="A42" s="11" t="s">
        <v>244</v>
      </c>
      <c r="B42" s="121">
        <f>L93</f>
        <v>4.8733836248279327E-4</v>
      </c>
      <c r="C42" s="11"/>
      <c r="D42" s="11"/>
      <c r="E42" s="11" t="s">
        <v>270</v>
      </c>
      <c r="F42" s="122">
        <f t="shared" si="3"/>
        <v>9080.2398012448612</v>
      </c>
      <c r="G42" s="122">
        <f t="shared" si="4"/>
        <v>9080.2398012448612</v>
      </c>
      <c r="H42" s="122">
        <f t="shared" si="5"/>
        <v>9080.2398012448612</v>
      </c>
      <c r="I42" s="122">
        <f t="shared" si="6"/>
        <v>9080.2398012448612</v>
      </c>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5">
        <v>80</v>
      </c>
      <c r="AJ42" s="33">
        <f t="shared" si="7"/>
        <v>2.643640214337208</v>
      </c>
      <c r="AK42" s="33">
        <f t="shared" si="8"/>
        <v>2.6579557704383405</v>
      </c>
      <c r="AL42" s="33">
        <f t="shared" si="9"/>
        <v>2.6148479285389912</v>
      </c>
      <c r="AM42" s="33">
        <f t="shared" si="10"/>
        <v>2.6148479285389912</v>
      </c>
      <c r="AN42" s="11"/>
      <c r="AO42" s="11"/>
      <c r="AP42" s="11"/>
      <c r="AQ42" s="11"/>
      <c r="AR42" s="11"/>
      <c r="AS42" s="11"/>
      <c r="AT42" s="11"/>
      <c r="AU42" s="11"/>
      <c r="AV42" s="11"/>
      <c r="AW42" s="11"/>
      <c r="AX42" s="11"/>
      <c r="AY42" s="11"/>
    </row>
    <row r="43" spans="1:51" x14ac:dyDescent="0.3">
      <c r="A43" s="11" t="s">
        <v>245</v>
      </c>
      <c r="B43" s="121">
        <f>V93</f>
        <v>4.8733836248279327E-4</v>
      </c>
      <c r="C43" s="11"/>
      <c r="D43" s="11"/>
      <c r="E43" s="11" t="s">
        <v>271</v>
      </c>
      <c r="F43" s="122">
        <f t="shared" si="3"/>
        <v>8680.7384833047327</v>
      </c>
      <c r="G43" s="122">
        <f t="shared" si="4"/>
        <v>8680.7384833047327</v>
      </c>
      <c r="H43" s="122">
        <f t="shared" si="5"/>
        <v>8680.7384833047327</v>
      </c>
      <c r="I43" s="122">
        <f t="shared" si="6"/>
        <v>8680.7384833047327</v>
      </c>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5">
        <v>90</v>
      </c>
      <c r="AJ43" s="33">
        <f t="shared" si="7"/>
        <v>2.8816346100894492</v>
      </c>
      <c r="AK43" s="33">
        <f t="shared" si="8"/>
        <v>2.8967536412586345</v>
      </c>
      <c r="AL43" s="33">
        <f t="shared" si="9"/>
        <v>2.8512110155951866</v>
      </c>
      <c r="AM43" s="33">
        <f t="shared" si="10"/>
        <v>2.8512110155951866</v>
      </c>
      <c r="AN43" s="11"/>
      <c r="AO43" s="11"/>
      <c r="AP43" s="11"/>
      <c r="AQ43" s="11"/>
      <c r="AR43" s="11"/>
      <c r="AS43" s="11"/>
      <c r="AT43" s="11"/>
      <c r="AU43" s="11"/>
      <c r="AV43" s="11"/>
      <c r="AW43" s="11"/>
      <c r="AX43" s="11"/>
      <c r="AY43" s="11"/>
    </row>
    <row r="44" spans="1:51" x14ac:dyDescent="0.3">
      <c r="A44" s="11" t="s">
        <v>246</v>
      </c>
      <c r="B44" s="121">
        <f>AF93</f>
        <v>4.8733836248279327E-4</v>
      </c>
      <c r="C44" s="11"/>
      <c r="D44" s="11"/>
      <c r="E44" s="11" t="s">
        <v>272</v>
      </c>
      <c r="F44" s="122">
        <f t="shared" si="3"/>
        <v>8290.7058440531819</v>
      </c>
      <c r="G44" s="122">
        <f t="shared" si="4"/>
        <v>8290.7058440531819</v>
      </c>
      <c r="H44" s="122">
        <f t="shared" si="5"/>
        <v>8290.7058440531819</v>
      </c>
      <c r="I44" s="122">
        <f t="shared" si="6"/>
        <v>8290.7058440531819</v>
      </c>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5">
        <v>100</v>
      </c>
      <c r="AJ44" s="33">
        <f t="shared" si="7"/>
        <v>3.1053141938939248</v>
      </c>
      <c r="AK44" s="33">
        <f t="shared" si="8"/>
        <v>3.1211156187370683</v>
      </c>
      <c r="AL44" s="33">
        <f t="shared" si="9"/>
        <v>3.0735023883485857</v>
      </c>
      <c r="AM44" s="33">
        <f t="shared" si="10"/>
        <v>3.0735023883485857</v>
      </c>
      <c r="AN44" s="11"/>
      <c r="AO44" s="11"/>
      <c r="AP44" s="11"/>
      <c r="AQ44" s="11"/>
      <c r="AR44" s="11"/>
      <c r="AS44" s="11"/>
      <c r="AT44" s="11"/>
      <c r="AU44" s="11"/>
      <c r="AV44" s="11"/>
      <c r="AW44" s="11"/>
      <c r="AX44" s="11"/>
      <c r="AY44" s="11"/>
    </row>
    <row r="45" spans="1:51" x14ac:dyDescent="0.3">
      <c r="A45" s="11" t="s">
        <v>247</v>
      </c>
      <c r="B45" s="121">
        <f>AP93</f>
        <v>4.8733836248279327E-4</v>
      </c>
      <c r="C45" s="11"/>
      <c r="D45" s="11"/>
      <c r="E45" s="11" t="s">
        <v>273</v>
      </c>
      <c r="F45" s="122">
        <f t="shared" si="3"/>
        <v>7910.0647081728457</v>
      </c>
      <c r="G45" s="122">
        <f t="shared" si="4"/>
        <v>7910.0647081728457</v>
      </c>
      <c r="H45" s="122">
        <f t="shared" si="5"/>
        <v>7910.0647081728457</v>
      </c>
      <c r="I45" s="122">
        <f t="shared" si="6"/>
        <v>7910.0647081728457</v>
      </c>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5">
        <v>125</v>
      </c>
      <c r="AJ45" s="33">
        <f t="shared" si="7"/>
        <v>3.6097967754717302</v>
      </c>
      <c r="AK45" s="33">
        <f t="shared" si="8"/>
        <v>3.6268786364125534</v>
      </c>
      <c r="AL45" s="33">
        <f t="shared" si="9"/>
        <v>3.5753704334525751</v>
      </c>
      <c r="AM45" s="33">
        <f t="shared" si="10"/>
        <v>3.5753704334525751</v>
      </c>
      <c r="AN45" s="11"/>
      <c r="AO45" s="11"/>
      <c r="AP45" s="11"/>
      <c r="AQ45" s="11"/>
      <c r="AR45" s="11"/>
      <c r="AS45" s="11"/>
      <c r="AT45" s="11"/>
      <c r="AU45" s="11"/>
      <c r="AV45" s="11"/>
      <c r="AW45" s="11"/>
      <c r="AX45" s="11"/>
      <c r="AY45" s="11"/>
    </row>
    <row r="46" spans="1:51" x14ac:dyDescent="0.3">
      <c r="A46" s="11" t="s">
        <v>248</v>
      </c>
      <c r="B46" s="121">
        <f>L143</f>
        <v>8.389259344673027</v>
      </c>
      <c r="C46" s="11"/>
      <c r="D46" s="11"/>
      <c r="E46" s="11" t="s">
        <v>274</v>
      </c>
      <c r="F46" s="122">
        <f t="shared" si="3"/>
        <v>7571.6551221275686</v>
      </c>
      <c r="G46" s="122">
        <f t="shared" si="4"/>
        <v>7571.6551221275686</v>
      </c>
      <c r="H46" s="122">
        <f t="shared" si="5"/>
        <v>7571.6551221275686</v>
      </c>
      <c r="I46" s="122">
        <f t="shared" si="6"/>
        <v>7571.6551221275686</v>
      </c>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5">
        <v>150</v>
      </c>
      <c r="AJ46" s="33">
        <f t="shared" si="7"/>
        <v>4.0484018439069409</v>
      </c>
      <c r="AK46" s="33">
        <f t="shared" si="8"/>
        <v>4.0663059283362148</v>
      </c>
      <c r="AL46" s="33">
        <f t="shared" si="9"/>
        <v>4.0122848904327544</v>
      </c>
      <c r="AM46" s="33">
        <f t="shared" si="10"/>
        <v>4.0122848904327544</v>
      </c>
      <c r="AN46" s="11"/>
      <c r="AO46" s="11"/>
      <c r="AP46" s="11"/>
      <c r="AQ46" s="11"/>
      <c r="AR46" s="11"/>
      <c r="AS46" s="11"/>
      <c r="AT46" s="11"/>
      <c r="AU46" s="11"/>
      <c r="AV46" s="11"/>
      <c r="AW46" s="11"/>
      <c r="AX46" s="11"/>
      <c r="AY46" s="11"/>
    </row>
    <row r="47" spans="1:51" x14ac:dyDescent="0.3">
      <c r="A47" s="11" t="s">
        <v>249</v>
      </c>
      <c r="B47" s="121">
        <f>V143</f>
        <v>8.389259344673027</v>
      </c>
      <c r="C47" s="11"/>
      <c r="D47" s="11"/>
      <c r="E47" s="11" t="s">
        <v>275</v>
      </c>
      <c r="F47" s="122">
        <f t="shared" si="3"/>
        <v>7315.7603010526027</v>
      </c>
      <c r="G47" s="122">
        <f t="shared" si="4"/>
        <v>7315.7603010526027</v>
      </c>
      <c r="H47" s="122">
        <f t="shared" si="5"/>
        <v>7315.7603010526027</v>
      </c>
      <c r="I47" s="122">
        <f t="shared" si="6"/>
        <v>7315.7603010526027</v>
      </c>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5">
        <v>175</v>
      </c>
      <c r="AJ47" s="33">
        <f t="shared" si="7"/>
        <v>4.4332680888301068</v>
      </c>
      <c r="AK47" s="33">
        <f t="shared" si="8"/>
        <v>4.4516708454778886</v>
      </c>
      <c r="AL47" s="33">
        <f t="shared" si="9"/>
        <v>4.3961149116390601</v>
      </c>
      <c r="AM47" s="33">
        <f t="shared" si="10"/>
        <v>4.3961149116390601</v>
      </c>
      <c r="AN47" s="11"/>
      <c r="AO47" s="11"/>
      <c r="AP47" s="11"/>
      <c r="AQ47" s="11"/>
      <c r="AR47" s="11"/>
      <c r="AS47" s="11"/>
      <c r="AT47" s="11"/>
      <c r="AU47" s="11"/>
      <c r="AV47" s="11"/>
      <c r="AW47" s="11"/>
      <c r="AX47" s="11"/>
      <c r="AY47" s="11"/>
    </row>
    <row r="48" spans="1:51" x14ac:dyDescent="0.3">
      <c r="A48" s="11" t="s">
        <v>250</v>
      </c>
      <c r="B48" s="121">
        <f>AF143</f>
        <v>8.389259344673027</v>
      </c>
      <c r="C48" s="11"/>
      <c r="D48" s="11"/>
      <c r="E48" s="11" t="s">
        <v>276</v>
      </c>
      <c r="F48" s="122">
        <f t="shared" si="3"/>
        <v>7041.2964683018836</v>
      </c>
      <c r="G48" s="122">
        <f t="shared" si="4"/>
        <v>7041.2964683018836</v>
      </c>
      <c r="H48" s="122">
        <f t="shared" si="5"/>
        <v>7041.2964683018836</v>
      </c>
      <c r="I48" s="122">
        <f t="shared" si="6"/>
        <v>7041.2964683018836</v>
      </c>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5">
        <v>200</v>
      </c>
      <c r="AJ48" s="33">
        <f t="shared" si="7"/>
        <v>4.7737169475522032</v>
      </c>
      <c r="AK48" s="33">
        <f t="shared" si="8"/>
        <v>4.7923873137604245</v>
      </c>
      <c r="AL48" s="33">
        <f t="shared" si="9"/>
        <v>4.7359962857482243</v>
      </c>
      <c r="AM48" s="33">
        <f t="shared" si="10"/>
        <v>4.7359962857482243</v>
      </c>
      <c r="AN48" s="11"/>
      <c r="AO48" s="11"/>
      <c r="AP48" s="11"/>
      <c r="AQ48" s="11"/>
      <c r="AR48" s="11"/>
      <c r="AS48" s="11"/>
      <c r="AT48" s="11"/>
      <c r="AU48" s="11"/>
      <c r="AV48" s="11"/>
      <c r="AW48" s="11"/>
      <c r="AX48" s="11"/>
      <c r="AY48" s="11"/>
    </row>
    <row r="49" spans="1:51" x14ac:dyDescent="0.3">
      <c r="A49" s="11" t="s">
        <v>251</v>
      </c>
      <c r="B49" s="121">
        <f>AP143</f>
        <v>8.389259344673027</v>
      </c>
      <c r="C49" s="11"/>
      <c r="D49" s="11"/>
      <c r="E49" s="11" t="s">
        <v>277</v>
      </c>
      <c r="F49" s="122">
        <f t="shared" si="3"/>
        <v>6683.6700296052404</v>
      </c>
      <c r="G49" s="122">
        <f t="shared" si="4"/>
        <v>6683.6700296052404</v>
      </c>
      <c r="H49" s="122">
        <f t="shared" si="5"/>
        <v>6683.6700296052404</v>
      </c>
      <c r="I49" s="122">
        <f t="shared" si="6"/>
        <v>6683.6700296052404</v>
      </c>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5">
        <v>225</v>
      </c>
      <c r="AJ49" s="33">
        <f t="shared" si="7"/>
        <v>5.0770276804152603</v>
      </c>
      <c r="AK49" s="33">
        <f t="shared" si="8"/>
        <v>5.0957993206351659</v>
      </c>
      <c r="AL49" s="33">
        <f t="shared" si="9"/>
        <v>5.0390780073082597</v>
      </c>
      <c r="AM49" s="33">
        <f t="shared" si="10"/>
        <v>5.0390780073082597</v>
      </c>
      <c r="AN49" s="11"/>
      <c r="AO49" s="11"/>
      <c r="AP49" s="11"/>
      <c r="AQ49" s="11"/>
      <c r="AR49" s="11"/>
      <c r="AS49" s="11"/>
      <c r="AT49" s="11"/>
      <c r="AU49" s="11"/>
      <c r="AV49" s="11"/>
      <c r="AW49" s="11"/>
      <c r="AX49" s="11"/>
      <c r="AY49" s="11"/>
    </row>
    <row r="50" spans="1:51" x14ac:dyDescent="0.3">
      <c r="A50" s="11"/>
      <c r="B50" s="11"/>
      <c r="C50" s="11"/>
      <c r="D50" s="11"/>
      <c r="E50" s="11" t="s">
        <v>278</v>
      </c>
      <c r="F50" s="122">
        <f t="shared" si="3"/>
        <v>6330.9407169372453</v>
      </c>
      <c r="G50" s="122">
        <f t="shared" si="4"/>
        <v>6330.9407169372453</v>
      </c>
      <c r="H50" s="122">
        <f t="shared" si="5"/>
        <v>6330.9407169372453</v>
      </c>
      <c r="I50" s="122">
        <f t="shared" si="6"/>
        <v>6330.9407169372453</v>
      </c>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5">
        <v>250</v>
      </c>
      <c r="AJ50" s="33">
        <f t="shared" si="7"/>
        <v>5.3489689222429257</v>
      </c>
      <c r="AK50" s="33">
        <f t="shared" si="8"/>
        <v>5.3677215277043144</v>
      </c>
      <c r="AL50" s="33">
        <f t="shared" si="9"/>
        <v>5.3110358504856894</v>
      </c>
      <c r="AM50" s="33">
        <f t="shared" si="10"/>
        <v>5.3110358504856894</v>
      </c>
      <c r="AN50" s="11"/>
      <c r="AO50" s="11"/>
      <c r="AP50" s="11"/>
      <c r="AQ50" s="11"/>
      <c r="AR50" s="11"/>
      <c r="AS50" s="11"/>
      <c r="AT50" s="11"/>
      <c r="AU50" s="11"/>
      <c r="AV50" s="11"/>
      <c r="AW50" s="11"/>
      <c r="AX50" s="11"/>
      <c r="AY50" s="11"/>
    </row>
    <row r="51" spans="1:51" x14ac:dyDescent="0.3">
      <c r="A51" s="11"/>
      <c r="B51" s="11"/>
      <c r="C51" s="11"/>
      <c r="D51" s="11"/>
      <c r="E51" s="11" t="s">
        <v>279</v>
      </c>
      <c r="F51" s="122">
        <f t="shared" si="3"/>
        <v>5991.5444008584591</v>
      </c>
      <c r="G51" s="122">
        <f t="shared" si="4"/>
        <v>5991.5444008584591</v>
      </c>
      <c r="H51" s="122">
        <f t="shared" si="5"/>
        <v>5991.5444008584591</v>
      </c>
      <c r="I51" s="122">
        <f t="shared" si="6"/>
        <v>5991.5444008584591</v>
      </c>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row>
    <row r="52" spans="1:51" x14ac:dyDescent="0.3">
      <c r="A52" s="11"/>
      <c r="B52" s="11"/>
      <c r="C52" s="11"/>
      <c r="D52" s="11"/>
      <c r="E52" s="11" t="s">
        <v>280</v>
      </c>
      <c r="F52" s="122">
        <f t="shared" si="3"/>
        <v>5660.8700098062318</v>
      </c>
      <c r="G52" s="122">
        <f t="shared" si="4"/>
        <v>5660.8700098062318</v>
      </c>
      <c r="H52" s="122">
        <f t="shared" si="5"/>
        <v>5660.8700098062318</v>
      </c>
      <c r="I52" s="122">
        <f t="shared" si="6"/>
        <v>5660.8700098062318</v>
      </c>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row>
    <row r="53" spans="1:51" x14ac:dyDescent="0.3">
      <c r="A53" s="11"/>
      <c r="B53" s="11"/>
      <c r="C53" s="11"/>
      <c r="D53" s="11"/>
      <c r="E53" s="11" t="s">
        <v>281</v>
      </c>
      <c r="F53" s="122">
        <f t="shared" si="3"/>
        <v>5337.9137497153433</v>
      </c>
      <c r="G53" s="122">
        <f t="shared" si="4"/>
        <v>5337.9137497153433</v>
      </c>
      <c r="H53" s="122">
        <f t="shared" si="5"/>
        <v>5337.9137497153433</v>
      </c>
      <c r="I53" s="122">
        <f t="shared" si="6"/>
        <v>5337.9137497153433</v>
      </c>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row>
    <row r="54" spans="1:51" x14ac:dyDescent="0.3">
      <c r="A54" s="11"/>
      <c r="B54" s="11"/>
      <c r="C54" s="11"/>
      <c r="D54" s="11"/>
      <c r="E54" s="11" t="s">
        <v>282</v>
      </c>
      <c r="F54" s="122">
        <f t="shared" si="3"/>
        <v>5029.0441804719103</v>
      </c>
      <c r="G54" s="122">
        <f t="shared" si="4"/>
        <v>5029.0441804719103</v>
      </c>
      <c r="H54" s="122">
        <f t="shared" si="5"/>
        <v>5029.0441804719103</v>
      </c>
      <c r="I54" s="122">
        <f t="shared" si="6"/>
        <v>5029.0441804719103</v>
      </c>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row>
    <row r="55" spans="1:51" x14ac:dyDescent="0.3">
      <c r="A55" s="11"/>
      <c r="B55" s="11"/>
      <c r="C55" s="11"/>
      <c r="D55" s="11"/>
      <c r="E55" s="11" t="s">
        <v>283</v>
      </c>
      <c r="F55" s="122">
        <f t="shared" si="3"/>
        <v>4727.6870412195822</v>
      </c>
      <c r="G55" s="122">
        <f t="shared" si="4"/>
        <v>4727.6870412195822</v>
      </c>
      <c r="H55" s="122">
        <f t="shared" si="5"/>
        <v>4727.6870412195822</v>
      </c>
      <c r="I55" s="122">
        <f t="shared" si="6"/>
        <v>4727.6870412195822</v>
      </c>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row>
    <row r="56" spans="1:51" x14ac:dyDescent="0.3">
      <c r="A56" s="11"/>
      <c r="B56" s="11"/>
      <c r="C56" s="11"/>
      <c r="D56" s="11"/>
      <c r="E56" s="11" t="s">
        <v>284</v>
      </c>
      <c r="F56" s="122">
        <f t="shared" si="3"/>
        <v>4435.1783320034556</v>
      </c>
      <c r="G56" s="122">
        <f t="shared" si="4"/>
        <v>4435.1783320034556</v>
      </c>
      <c r="H56" s="122">
        <f t="shared" si="5"/>
        <v>4435.1783320034556</v>
      </c>
      <c r="I56" s="122">
        <f t="shared" si="6"/>
        <v>4435.1783320034556</v>
      </c>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row>
    <row r="57" spans="1:51" x14ac:dyDescent="0.3">
      <c r="A57" s="11"/>
      <c r="B57" s="11"/>
      <c r="C57" s="11"/>
      <c r="D57" s="11"/>
      <c r="E57" s="11" t="s">
        <v>285</v>
      </c>
      <c r="F57" s="122">
        <f t="shared" si="3"/>
        <v>4153.1346141276226</v>
      </c>
      <c r="G57" s="122">
        <f t="shared" si="4"/>
        <v>4153.1346141276226</v>
      </c>
      <c r="H57" s="122">
        <f t="shared" si="5"/>
        <v>4153.1346141276226</v>
      </c>
      <c r="I57" s="122">
        <f t="shared" si="6"/>
        <v>4153.1346141276226</v>
      </c>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row>
    <row r="58" spans="1:51" x14ac:dyDescent="0.3">
      <c r="A58" s="11"/>
      <c r="B58" s="11"/>
      <c r="C58" s="11"/>
      <c r="D58" s="11"/>
      <c r="E58" s="11" t="s">
        <v>286</v>
      </c>
      <c r="F58" s="122">
        <f t="shared" si="3"/>
        <v>3881.6640862664644</v>
      </c>
      <c r="G58" s="122">
        <f t="shared" si="4"/>
        <v>3881.6640862664644</v>
      </c>
      <c r="H58" s="122">
        <f t="shared" si="5"/>
        <v>3881.6640862664644</v>
      </c>
      <c r="I58" s="122">
        <f t="shared" si="6"/>
        <v>3881.6640862664644</v>
      </c>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row>
    <row r="59" spans="1:51" x14ac:dyDescent="0.3">
      <c r="A59" s="11"/>
      <c r="B59" s="11"/>
      <c r="C59" s="11"/>
      <c r="D59" s="11"/>
      <c r="E59" s="11" t="s">
        <v>287</v>
      </c>
      <c r="F59" s="122">
        <f t="shared" si="3"/>
        <v>3619.3127150410969</v>
      </c>
      <c r="G59" s="122">
        <f t="shared" si="4"/>
        <v>3619.3127150410969</v>
      </c>
      <c r="H59" s="122">
        <f t="shared" si="5"/>
        <v>3619.3127150410969</v>
      </c>
      <c r="I59" s="122">
        <f t="shared" si="6"/>
        <v>3619.3127150410969</v>
      </c>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row>
    <row r="60" spans="1:51" x14ac:dyDescent="0.3">
      <c r="A60" s="11"/>
      <c r="B60" s="11"/>
      <c r="C60" s="11"/>
      <c r="D60" s="11"/>
      <c r="E60" s="11" t="s">
        <v>288</v>
      </c>
      <c r="F60" s="122">
        <f t="shared" si="3"/>
        <v>3366.300961549015</v>
      </c>
      <c r="G60" s="122">
        <f t="shared" si="4"/>
        <v>3366.300961549015</v>
      </c>
      <c r="H60" s="122">
        <f t="shared" si="5"/>
        <v>3366.300961549015</v>
      </c>
      <c r="I60" s="122">
        <f t="shared" si="6"/>
        <v>3366.300961549015</v>
      </c>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row>
    <row r="61" spans="1:51" x14ac:dyDescent="0.3">
      <c r="A61" s="11"/>
      <c r="B61" s="11"/>
      <c r="C61" s="11"/>
      <c r="D61" s="11"/>
      <c r="E61" s="11" t="s">
        <v>289</v>
      </c>
      <c r="F61" s="122">
        <f t="shared" si="3"/>
        <v>3122.650242255485</v>
      </c>
      <c r="G61" s="122">
        <f t="shared" si="4"/>
        <v>3122.650242255485</v>
      </c>
      <c r="H61" s="122">
        <f t="shared" si="5"/>
        <v>3122.650242255485</v>
      </c>
      <c r="I61" s="122">
        <f t="shared" si="6"/>
        <v>3122.650242255485</v>
      </c>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row>
    <row r="62" spans="1:51" x14ac:dyDescent="0.3">
      <c r="A62" s="11"/>
      <c r="B62" s="11"/>
      <c r="C62" s="11"/>
      <c r="D62" s="11"/>
      <c r="E62" s="11" t="s">
        <v>290</v>
      </c>
      <c r="F62" s="122">
        <f t="shared" si="3"/>
        <v>2936.3970767966584</v>
      </c>
      <c r="G62" s="122">
        <f t="shared" si="4"/>
        <v>2936.3970767966584</v>
      </c>
      <c r="H62" s="122">
        <f t="shared" si="5"/>
        <v>2936.3970767966584</v>
      </c>
      <c r="I62" s="122">
        <f t="shared" si="6"/>
        <v>2936.3970767966584</v>
      </c>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row>
    <row r="63" spans="1:51" x14ac:dyDescent="0.3">
      <c r="A63" s="11"/>
      <c r="B63" s="11"/>
      <c r="C63" s="11"/>
      <c r="D63" s="11"/>
      <c r="E63" s="11" t="s">
        <v>291</v>
      </c>
      <c r="F63" s="122">
        <f t="shared" si="3"/>
        <v>2753.4406110679784</v>
      </c>
      <c r="G63" s="122">
        <f t="shared" si="4"/>
        <v>2753.4406110679784</v>
      </c>
      <c r="H63" s="122">
        <f t="shared" si="5"/>
        <v>2753.4406110679784</v>
      </c>
      <c r="I63" s="122">
        <f t="shared" si="6"/>
        <v>2753.4406110679784</v>
      </c>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row>
    <row r="64" spans="1:51" x14ac:dyDescent="0.3">
      <c r="A64" s="11"/>
      <c r="B64" s="11"/>
      <c r="C64" s="11"/>
      <c r="D64" s="11"/>
      <c r="E64" s="11" t="s">
        <v>292</v>
      </c>
      <c r="F64" s="122">
        <f t="shared" si="3"/>
        <v>2528.3358228744869</v>
      </c>
      <c r="G64" s="122">
        <f t="shared" si="4"/>
        <v>2528.3358228744869</v>
      </c>
      <c r="H64" s="122">
        <f t="shared" si="5"/>
        <v>2528.3358228744869</v>
      </c>
      <c r="I64" s="122">
        <f t="shared" si="6"/>
        <v>2528.3358228744869</v>
      </c>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row>
    <row r="65" spans="1:51" x14ac:dyDescent="0.3">
      <c r="A65" s="11"/>
      <c r="B65" s="11"/>
      <c r="C65" s="11"/>
      <c r="D65" s="11"/>
      <c r="E65" s="11" t="s">
        <v>293</v>
      </c>
      <c r="F65" s="122">
        <f t="shared" si="3"/>
        <v>2313.116336452164</v>
      </c>
      <c r="G65" s="122">
        <f t="shared" si="4"/>
        <v>2313.116336452164</v>
      </c>
      <c r="H65" s="122">
        <f t="shared" si="5"/>
        <v>2313.116336452164</v>
      </c>
      <c r="I65" s="122">
        <f t="shared" si="6"/>
        <v>2313.116336452164</v>
      </c>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row>
    <row r="66" spans="1:51" x14ac:dyDescent="0.3">
      <c r="A66" s="11"/>
      <c r="B66" s="11"/>
      <c r="C66" s="11"/>
      <c r="D66" s="11"/>
      <c r="E66" s="11" t="s">
        <v>294</v>
      </c>
      <c r="F66" s="122">
        <f t="shared" si="3"/>
        <v>2107.1198224769969</v>
      </c>
      <c r="G66" s="122">
        <f t="shared" si="4"/>
        <v>2107.1198224769969</v>
      </c>
      <c r="H66" s="122">
        <f t="shared" si="5"/>
        <v>2107.1198224769969</v>
      </c>
      <c r="I66" s="122">
        <f t="shared" si="6"/>
        <v>2107.1198224769969</v>
      </c>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row>
    <row r="67" spans="1:51" x14ac:dyDescent="0.3">
      <c r="A67" s="11"/>
      <c r="B67" s="11"/>
      <c r="C67" s="11"/>
      <c r="D67" s="11"/>
      <c r="E67" s="11" t="s">
        <v>295</v>
      </c>
      <c r="F67" s="122">
        <f t="shared" si="3"/>
        <v>1911.2370366125501</v>
      </c>
      <c r="G67" s="122">
        <f t="shared" si="4"/>
        <v>1911.2370366125501</v>
      </c>
      <c r="H67" s="122">
        <f t="shared" si="5"/>
        <v>1911.2370366125501</v>
      </c>
      <c r="I67" s="122">
        <f t="shared" si="6"/>
        <v>1911.2370366125501</v>
      </c>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row>
    <row r="68" spans="1:51" x14ac:dyDescent="0.3">
      <c r="A68" s="11"/>
      <c r="B68" s="11"/>
      <c r="C68" s="11"/>
      <c r="D68" s="11"/>
      <c r="E68" s="11" t="s">
        <v>296</v>
      </c>
      <c r="F68" s="122">
        <f t="shared" si="3"/>
        <v>1725.7055086925568</v>
      </c>
      <c r="G68" s="122">
        <f t="shared" si="4"/>
        <v>1725.7055086925568</v>
      </c>
      <c r="H68" s="122">
        <f t="shared" si="5"/>
        <v>1725.7055086925568</v>
      </c>
      <c r="I68" s="122">
        <f t="shared" si="6"/>
        <v>1725.7055086925568</v>
      </c>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row>
    <row r="69" spans="1:51" x14ac:dyDescent="0.3">
      <c r="A69" s="11"/>
      <c r="B69" s="11"/>
      <c r="C69" s="11"/>
      <c r="D69" s="11"/>
      <c r="E69" s="11" t="s">
        <v>297</v>
      </c>
      <c r="F69" s="122">
        <f t="shared" si="3"/>
        <v>1550.3797374820067</v>
      </c>
      <c r="G69" s="122">
        <f t="shared" si="4"/>
        <v>1550.3797374820067</v>
      </c>
      <c r="H69" s="122">
        <f t="shared" si="5"/>
        <v>1550.3797374820067</v>
      </c>
      <c r="I69" s="122">
        <f t="shared" si="6"/>
        <v>1550.3797374820067</v>
      </c>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row>
    <row r="70" spans="1:51" x14ac:dyDescent="0.3">
      <c r="A70" s="11"/>
      <c r="B70" s="11"/>
      <c r="C70" s="11"/>
      <c r="D70" s="11"/>
      <c r="E70" s="11" t="s">
        <v>298</v>
      </c>
      <c r="F70" s="122">
        <f t="shared" si="3"/>
        <v>1384.895940886754</v>
      </c>
      <c r="G70" s="122">
        <f t="shared" si="4"/>
        <v>1384.895940886754</v>
      </c>
      <c r="H70" s="122">
        <f t="shared" si="5"/>
        <v>1384.895940886754</v>
      </c>
      <c r="I70" s="122">
        <f t="shared" si="6"/>
        <v>1384.895940886754</v>
      </c>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row>
    <row r="71" spans="1:51" x14ac:dyDescent="0.3">
      <c r="A71" s="11"/>
      <c r="B71" s="11"/>
      <c r="C71" s="11"/>
      <c r="D71" s="11"/>
      <c r="E71" s="11" t="s">
        <v>299</v>
      </c>
      <c r="F71" s="122">
        <f t="shared" si="3"/>
        <v>1228.7732872197064</v>
      </c>
      <c r="G71" s="122">
        <f t="shared" si="4"/>
        <v>1228.7732872197064</v>
      </c>
      <c r="H71" s="122">
        <f t="shared" si="5"/>
        <v>1228.7732872197064</v>
      </c>
      <c r="I71" s="122">
        <f t="shared" si="6"/>
        <v>1228.7732872197064</v>
      </c>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row>
    <row r="72" spans="1:51" x14ac:dyDescent="0.3">
      <c r="A72" s="11"/>
      <c r="B72" s="11"/>
      <c r="C72" s="11"/>
      <c r="D72" s="11"/>
      <c r="E72" s="11" t="s">
        <v>300</v>
      </c>
      <c r="F72" s="122">
        <f t="shared" si="3"/>
        <v>1082.7302838122725</v>
      </c>
      <c r="G72" s="122">
        <f t="shared" si="4"/>
        <v>1082.7302838122725</v>
      </c>
      <c r="H72" s="122">
        <f t="shared" si="5"/>
        <v>1082.7302838122725</v>
      </c>
      <c r="I72" s="122">
        <f t="shared" si="6"/>
        <v>1082.7302838122725</v>
      </c>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row>
    <row r="73" spans="1:51" x14ac:dyDescent="0.3">
      <c r="A73" s="11"/>
      <c r="B73" s="11"/>
      <c r="C73" s="11"/>
      <c r="D73" s="11"/>
      <c r="E73" s="11" t="s">
        <v>301</v>
      </c>
      <c r="F73" s="122">
        <f t="shared" si="3"/>
        <v>945.93914651748946</v>
      </c>
      <c r="G73" s="122">
        <f t="shared" si="4"/>
        <v>945.93914651748946</v>
      </c>
      <c r="H73" s="122">
        <f t="shared" si="5"/>
        <v>945.93914651748946</v>
      </c>
      <c r="I73" s="122">
        <f t="shared" si="6"/>
        <v>945.93914651748946</v>
      </c>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row>
    <row r="74" spans="1:51" x14ac:dyDescent="0.3">
      <c r="A74" s="11"/>
      <c r="B74" s="11"/>
      <c r="C74" s="11"/>
      <c r="D74" s="11"/>
      <c r="E74" s="11" t="s">
        <v>302</v>
      </c>
      <c r="F74" s="122">
        <f t="shared" si="3"/>
        <v>818.97560935613819</v>
      </c>
      <c r="G74" s="122">
        <f t="shared" si="4"/>
        <v>818.97560935613819</v>
      </c>
      <c r="H74" s="122">
        <f t="shared" si="5"/>
        <v>818.97560935613819</v>
      </c>
      <c r="I74" s="122">
        <f t="shared" si="6"/>
        <v>818.97560935613819</v>
      </c>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row>
    <row r="75" spans="1:51" x14ac:dyDescent="0.3">
      <c r="A75" s="11"/>
      <c r="B75" s="11"/>
      <c r="C75" s="11"/>
      <c r="D75" s="11"/>
      <c r="E75" s="11" t="s">
        <v>303</v>
      </c>
      <c r="F75" s="122">
        <f t="shared" si="3"/>
        <v>701.64205328491289</v>
      </c>
      <c r="G75" s="122">
        <f t="shared" si="4"/>
        <v>701.64205328491289</v>
      </c>
      <c r="H75" s="122">
        <f t="shared" si="5"/>
        <v>701.64205328491289</v>
      </c>
      <c r="I75" s="122">
        <f t="shared" si="6"/>
        <v>701.64205328491289</v>
      </c>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row>
    <row r="76" spans="1:51" x14ac:dyDescent="0.3">
      <c r="A76" s="11"/>
      <c r="B76" s="11"/>
      <c r="C76" s="11"/>
      <c r="D76" s="11"/>
      <c r="E76" s="11" t="s">
        <v>304</v>
      </c>
      <c r="F76" s="122">
        <f t="shared" si="3"/>
        <v>593.38646616091148</v>
      </c>
      <c r="G76" s="122">
        <f t="shared" si="4"/>
        <v>593.38646616091148</v>
      </c>
      <c r="H76" s="122">
        <f t="shared" si="5"/>
        <v>593.38646616091148</v>
      </c>
      <c r="I76" s="122">
        <f t="shared" si="6"/>
        <v>593.38646616091148</v>
      </c>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row>
    <row r="77" spans="1:51" x14ac:dyDescent="0.3">
      <c r="A77" s="11"/>
      <c r="B77" s="11"/>
      <c r="C77" s="11"/>
      <c r="D77" s="11"/>
      <c r="E77" s="11"/>
      <c r="F77" s="11"/>
      <c r="G77" s="11"/>
      <c r="H77" s="11"/>
      <c r="I77" s="125"/>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row>
    <row r="78" spans="1:51" x14ac:dyDescent="0.3">
      <c r="A78" s="11"/>
      <c r="B78" s="11"/>
      <c r="C78" s="11"/>
      <c r="D78" s="11"/>
      <c r="E78" s="11"/>
      <c r="F78" s="11"/>
      <c r="G78" s="11"/>
      <c r="H78" s="11"/>
      <c r="I78" s="125"/>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row>
    <row r="79" spans="1:51"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row>
    <row r="80" spans="1:51"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row>
    <row r="81" spans="1:51"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row>
    <row r="82" spans="1:51"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row>
    <row r="83" spans="1:51"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row>
    <row r="84" spans="1:51"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row>
    <row r="85" spans="1:51"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row>
    <row r="86" spans="1:51"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row>
    <row r="87" spans="1:51"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row>
    <row r="88" spans="1:51"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row>
    <row r="89" spans="1:51" x14ac:dyDescent="0.3">
      <c r="A89" s="30"/>
      <c r="B89" s="35" t="s">
        <v>116</v>
      </c>
      <c r="C89" s="23"/>
      <c r="D89" s="35" t="s">
        <v>119</v>
      </c>
      <c r="E89" s="23"/>
      <c r="F89" s="35" t="s">
        <v>121</v>
      </c>
      <c r="G89" s="23"/>
      <c r="H89" s="35" t="s">
        <v>123</v>
      </c>
      <c r="I89" s="125"/>
      <c r="J89" s="11"/>
      <c r="K89" s="92"/>
      <c r="L89" s="66" t="s">
        <v>95</v>
      </c>
      <c r="M89" s="66"/>
      <c r="N89" s="66"/>
      <c r="O89" s="66"/>
      <c r="P89" s="66"/>
      <c r="Q89" s="66"/>
      <c r="R89" s="66"/>
      <c r="S89" s="66"/>
      <c r="T89" s="66"/>
      <c r="U89" s="66"/>
      <c r="V89" s="66" t="s">
        <v>119</v>
      </c>
      <c r="W89" s="66"/>
      <c r="X89" s="66"/>
      <c r="Y89" s="66"/>
      <c r="Z89" s="66"/>
      <c r="AA89" s="66"/>
      <c r="AB89" s="66"/>
      <c r="AC89" s="66"/>
      <c r="AD89" s="66"/>
      <c r="AE89" s="66"/>
      <c r="AF89" s="66" t="s">
        <v>121</v>
      </c>
      <c r="AG89" s="66"/>
      <c r="AH89" s="66"/>
      <c r="AI89" s="66"/>
      <c r="AJ89" s="66"/>
      <c r="AK89" s="66"/>
      <c r="AL89" s="66"/>
      <c r="AM89" s="66"/>
      <c r="AN89" s="66"/>
      <c r="AO89" s="66"/>
      <c r="AP89" s="66" t="s">
        <v>123</v>
      </c>
      <c r="AQ89" s="66"/>
      <c r="AR89" s="66"/>
      <c r="AS89" s="66"/>
      <c r="AT89" s="66"/>
      <c r="AU89" s="66"/>
      <c r="AV89" s="66"/>
      <c r="AW89" s="66"/>
      <c r="AX89" s="66"/>
      <c r="AY89" s="67"/>
    </row>
    <row r="90" spans="1:51" x14ac:dyDescent="0.3">
      <c r="A90" s="23" t="s">
        <v>143</v>
      </c>
      <c r="B90" s="35" t="s">
        <v>93</v>
      </c>
      <c r="C90" s="35" t="s">
        <v>144</v>
      </c>
      <c r="D90" s="35" t="s">
        <v>93</v>
      </c>
      <c r="E90" s="35" t="s">
        <v>144</v>
      </c>
      <c r="F90" s="35" t="s">
        <v>93</v>
      </c>
      <c r="G90" s="35" t="s">
        <v>144</v>
      </c>
      <c r="H90" s="35" t="s">
        <v>93</v>
      </c>
      <c r="I90" s="35" t="s">
        <v>144</v>
      </c>
      <c r="J90" s="11"/>
      <c r="K90" s="126"/>
      <c r="L90" s="30" t="s">
        <v>145</v>
      </c>
      <c r="M90" s="30" t="s">
        <v>144</v>
      </c>
      <c r="N90" s="30" t="s">
        <v>146</v>
      </c>
      <c r="O90" s="30" t="s">
        <v>147</v>
      </c>
      <c r="P90" s="30" t="s">
        <v>148</v>
      </c>
      <c r="Q90" s="30" t="s">
        <v>149</v>
      </c>
      <c r="R90" s="30" t="s">
        <v>150</v>
      </c>
      <c r="S90" s="30" t="s">
        <v>151</v>
      </c>
      <c r="T90" s="30" t="s">
        <v>152</v>
      </c>
      <c r="U90" s="30" t="s">
        <v>153</v>
      </c>
      <c r="V90" s="30" t="s">
        <v>145</v>
      </c>
      <c r="W90" s="30" t="s">
        <v>144</v>
      </c>
      <c r="X90" s="30" t="s">
        <v>146</v>
      </c>
      <c r="Y90" s="30" t="s">
        <v>147</v>
      </c>
      <c r="Z90" s="30" t="s">
        <v>148</v>
      </c>
      <c r="AA90" s="30" t="s">
        <v>149</v>
      </c>
      <c r="AB90" s="30" t="s">
        <v>150</v>
      </c>
      <c r="AC90" s="30" t="s">
        <v>151</v>
      </c>
      <c r="AD90" s="30" t="s">
        <v>152</v>
      </c>
      <c r="AE90" s="30" t="s">
        <v>153</v>
      </c>
      <c r="AF90" s="30" t="s">
        <v>145</v>
      </c>
      <c r="AG90" s="30" t="s">
        <v>144</v>
      </c>
      <c r="AH90" s="30" t="s">
        <v>146</v>
      </c>
      <c r="AI90" s="30" t="s">
        <v>147</v>
      </c>
      <c r="AJ90" s="30" t="s">
        <v>148</v>
      </c>
      <c r="AK90" s="30" t="s">
        <v>149</v>
      </c>
      <c r="AL90" s="30" t="s">
        <v>150</v>
      </c>
      <c r="AM90" s="30" t="s">
        <v>151</v>
      </c>
      <c r="AN90" s="30" t="s">
        <v>152</v>
      </c>
      <c r="AO90" s="30" t="s">
        <v>153</v>
      </c>
      <c r="AP90" s="30" t="s">
        <v>145</v>
      </c>
      <c r="AQ90" s="30" t="s">
        <v>144</v>
      </c>
      <c r="AR90" s="30" t="s">
        <v>146</v>
      </c>
      <c r="AS90" s="30" t="s">
        <v>147</v>
      </c>
      <c r="AT90" s="30" t="s">
        <v>148</v>
      </c>
      <c r="AU90" s="30" t="s">
        <v>149</v>
      </c>
      <c r="AV90" s="30" t="s">
        <v>150</v>
      </c>
      <c r="AW90" s="30" t="s">
        <v>151</v>
      </c>
      <c r="AX90" s="30" t="s">
        <v>152</v>
      </c>
      <c r="AY90" s="72" t="s">
        <v>153</v>
      </c>
    </row>
    <row r="91" spans="1:51" x14ac:dyDescent="0.3">
      <c r="A91" s="123" t="s">
        <v>531</v>
      </c>
      <c r="B91" s="127" t="s">
        <v>531</v>
      </c>
      <c r="C91" s="127" t="s">
        <v>531</v>
      </c>
      <c r="D91" s="30"/>
      <c r="E91" s="30"/>
      <c r="F91" s="30"/>
      <c r="G91" s="30"/>
      <c r="H91" s="30"/>
      <c r="I91" s="125" t="s">
        <v>177</v>
      </c>
      <c r="J91" s="11"/>
      <c r="K91" s="128"/>
      <c r="L91" s="129"/>
      <c r="M91" s="129"/>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30"/>
    </row>
    <row r="92" spans="1:51" x14ac:dyDescent="0.3">
      <c r="A92" s="11">
        <v>0</v>
      </c>
      <c r="B92" s="131">
        <f t="shared" ref="B92:B123" si="11">+N$8*P$8*A92/(1+P$8*A92)+O$8*Q$8*A92/(1+Q$8*A92)+A92*R$8</f>
        <v>0</v>
      </c>
      <c r="C92" s="18"/>
      <c r="D92" s="131">
        <f t="shared" ref="D92:D123" si="12">+N$9*P$9*A92/(1+P$9*A92)+O$9*Q$9*A92/(1+Q$9*A92)+A92*R$9</f>
        <v>0</v>
      </c>
      <c r="E92" s="11"/>
      <c r="F92" s="131">
        <f t="shared" ref="F92:F123" si="13">+N$10*P$10*A92/(1+P$10*A92)+O$10*Q$10*A92/(1+Q$10*A92)+A92*R$10</f>
        <v>0</v>
      </c>
      <c r="G92" s="9"/>
      <c r="H92" s="131">
        <f t="shared" ref="H92:H123" si="14">+N$11*P$11*A92/(1+P$11*A92)+O$11*Q$11*A92/(1+Q$11*A92)+A92*R$11</f>
        <v>0</v>
      </c>
      <c r="I92" s="39" t="s">
        <v>177</v>
      </c>
      <c r="J92" s="11"/>
      <c r="K92" s="132" t="s">
        <v>252</v>
      </c>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72"/>
    </row>
    <row r="93" spans="1:51" x14ac:dyDescent="0.3">
      <c r="A93" s="11">
        <v>2.9999999999999997E-8</v>
      </c>
      <c r="B93" s="131">
        <f t="shared" si="11"/>
        <v>4.8733836248279327E-4</v>
      </c>
      <c r="C93" s="133">
        <f t="shared" ref="C93:C124" si="15">(B93-B92)/(A93-A92)</f>
        <v>16244.612082759777</v>
      </c>
      <c r="D93" s="131">
        <f t="shared" si="12"/>
        <v>4.8733836248279327E-4</v>
      </c>
      <c r="E93" s="133">
        <f t="shared" ref="E93:E124" si="16">(D93-D92)/($A93-$A92)</f>
        <v>16244.612082759777</v>
      </c>
      <c r="F93" s="131">
        <f t="shared" si="13"/>
        <v>4.8733836248279327E-4</v>
      </c>
      <c r="G93" s="133">
        <f t="shared" ref="G93:G124" si="17">(F93-F92)/($A93-$A92)</f>
        <v>16244.612082759777</v>
      </c>
      <c r="H93" s="131">
        <f t="shared" si="14"/>
        <v>4.8733836248279327E-4</v>
      </c>
      <c r="I93" s="133">
        <f t="shared" ref="I93:I124" si="18">(H93-H92)/($A93-$A92)</f>
        <v>16244.612082759777</v>
      </c>
      <c r="J93" s="11"/>
      <c r="K93" s="134">
        <v>0</v>
      </c>
      <c r="L93" s="33">
        <f>B93</f>
        <v>4.8733836248279327E-4</v>
      </c>
      <c r="M93" s="18">
        <f>R93</f>
        <v>16244.612082759777</v>
      </c>
      <c r="N93" s="11">
        <f t="shared" ref="N93:N124" si="19">MATCH(L93,P$93:P$143,-1)</f>
        <v>51</v>
      </c>
      <c r="O93" s="11">
        <f>MATCH(L93,B$93:B$143,1)</f>
        <v>1</v>
      </c>
      <c r="P93" s="18">
        <f>B143</f>
        <v>8.4452011141971379</v>
      </c>
      <c r="Q93" s="18">
        <f>C143</f>
        <v>559.41769524110748</v>
      </c>
      <c r="R93" s="18">
        <f t="shared" ref="R93:R124" si="20">INDEX(Q$93:Q$143,N93)</f>
        <v>16244.612082759777</v>
      </c>
      <c r="S93" s="18">
        <f t="shared" ref="S93:S124" si="21">INDEX(C$93:C$142,O93)</f>
        <v>16244.612082759777</v>
      </c>
      <c r="T93" s="33">
        <f>INDEX(B$93:B$143,O93)</f>
        <v>4.8733836248279327E-4</v>
      </c>
      <c r="U93" s="33">
        <f t="shared" ref="U93:U124" si="22">INDEX(P$93:P$143,N93)</f>
        <v>4.8733836248279327E-4</v>
      </c>
      <c r="V93" s="33">
        <f>D93</f>
        <v>4.8733836248279327E-4</v>
      </c>
      <c r="W93" s="18">
        <f>AB93</f>
        <v>16244.612082759777</v>
      </c>
      <c r="X93" s="11">
        <f t="shared" ref="X93:X124" si="23">MATCH(V93,Z$93:Z$143,-1)</f>
        <v>51</v>
      </c>
      <c r="Y93" s="11">
        <f>MATCH(V93,D$93:D$143,1)</f>
        <v>1</v>
      </c>
      <c r="Z93" s="33">
        <f>D143</f>
        <v>8.4452011141971379</v>
      </c>
      <c r="AA93" s="33">
        <f>E143</f>
        <v>559.41769524110748</v>
      </c>
      <c r="AB93" s="18">
        <f t="shared" ref="AB93:AB124" si="24">INDEX(AA$93:AA$143,X93)</f>
        <v>16244.612082759777</v>
      </c>
      <c r="AC93" s="18">
        <f t="shared" ref="AC93:AC124" si="25">INDEX(E$93:E$142,Y93)</f>
        <v>16244.612082759777</v>
      </c>
      <c r="AD93" s="33">
        <f>INDEX(D$93:D$143,Y93)</f>
        <v>4.8733836248279327E-4</v>
      </c>
      <c r="AE93" s="33">
        <f t="shared" ref="AE93:AE124" si="26">INDEX(Z$93:Z$143,X93)</f>
        <v>4.8733836248279327E-4</v>
      </c>
      <c r="AF93" s="33">
        <f>F93</f>
        <v>4.8733836248279327E-4</v>
      </c>
      <c r="AG93" s="18">
        <f>AL93</f>
        <v>16244.612082759777</v>
      </c>
      <c r="AH93" s="11">
        <f t="shared" ref="AH93:AH124" si="27">MATCH(AF93,AJ$93:AJ$143,-1)</f>
        <v>51</v>
      </c>
      <c r="AI93" s="11">
        <f>MATCH(AF93,F$93:F$143,1)</f>
        <v>1</v>
      </c>
      <c r="AJ93" s="33">
        <f>F143</f>
        <v>8.4452011141971379</v>
      </c>
      <c r="AK93" s="33">
        <f>G143</f>
        <v>559.41769524110748</v>
      </c>
      <c r="AL93" s="18">
        <f t="shared" ref="AL93:AL124" si="28">INDEX(AK$93:AK$143,AH93)</f>
        <v>16244.612082759777</v>
      </c>
      <c r="AM93" s="18">
        <f t="shared" ref="AM93:AM124" si="29">INDEX(G$93:G$142,AI93)</f>
        <v>16244.612082759777</v>
      </c>
      <c r="AN93" s="33">
        <f>INDEX(F$93:F$143,AI93)</f>
        <v>4.8733836248279327E-4</v>
      </c>
      <c r="AO93" s="33">
        <f t="shared" ref="AO93:AO124" si="30">INDEX(AJ$93:AJ$143,AH93)</f>
        <v>4.8733836248279327E-4</v>
      </c>
      <c r="AP93" s="33">
        <f>H93</f>
        <v>4.8733836248279327E-4</v>
      </c>
      <c r="AQ93" s="18">
        <f>AV93</f>
        <v>16244.612082759777</v>
      </c>
      <c r="AR93" s="11">
        <f t="shared" ref="AR93:AR124" si="31">MATCH(AP93,AT$93:AT$143,-1)</f>
        <v>51</v>
      </c>
      <c r="AS93" s="11">
        <f>MATCH(AP93,H$93:H$143,1)</f>
        <v>1</v>
      </c>
      <c r="AT93" s="33">
        <f>H143</f>
        <v>8.4452011141971379</v>
      </c>
      <c r="AU93" s="33">
        <f>I143</f>
        <v>559.41769524110748</v>
      </c>
      <c r="AV93" s="18">
        <f t="shared" ref="AV93:AV124" si="32">INDEX(AU$93:AU$143,AR93)</f>
        <v>16244.612082759777</v>
      </c>
      <c r="AW93" s="18">
        <f>INDEX(I$93:I$143,AS93)</f>
        <v>16244.612082759777</v>
      </c>
      <c r="AX93" s="33">
        <f>INDEX(H$93:H$143,AS93)</f>
        <v>4.8733836248279327E-4</v>
      </c>
      <c r="AY93" s="135">
        <f t="shared" ref="AY93:AY124" si="33">INDEX(AT$93:AT$143,AR93)</f>
        <v>4.8733836248279327E-4</v>
      </c>
    </row>
    <row r="94" spans="1:51" x14ac:dyDescent="0.3">
      <c r="A94" s="11">
        <v>9.9999999999999995E-8</v>
      </c>
      <c r="B94" s="131">
        <f t="shared" si="11"/>
        <v>1.6242801906043039E-3</v>
      </c>
      <c r="C94" s="133">
        <f t="shared" si="15"/>
        <v>16242.026116021583</v>
      </c>
      <c r="D94" s="131">
        <f t="shared" si="12"/>
        <v>1.6242801906043039E-3</v>
      </c>
      <c r="E94" s="133">
        <f t="shared" si="16"/>
        <v>16242.026116021583</v>
      </c>
      <c r="F94" s="131">
        <f t="shared" si="13"/>
        <v>1.6242801906043039E-3</v>
      </c>
      <c r="G94" s="133">
        <f t="shared" si="17"/>
        <v>16242.026116021583</v>
      </c>
      <c r="H94" s="131">
        <f t="shared" si="14"/>
        <v>1.6242801906043039E-3</v>
      </c>
      <c r="I94" s="133">
        <f t="shared" si="18"/>
        <v>16242.026116021583</v>
      </c>
      <c r="J94" s="11"/>
      <c r="K94" s="134">
        <v>0.02</v>
      </c>
      <c r="L94" s="33">
        <f t="shared" ref="L94:L125" si="34">L93+($L$143-$L$93)/50</f>
        <v>0.1682627784886937</v>
      </c>
      <c r="M94" s="18">
        <f>R94+(S94-R94)/(T94-U94)*(L94-U94)</f>
        <v>15848.234778710645</v>
      </c>
      <c r="N94" s="11">
        <f t="shared" si="19"/>
        <v>45</v>
      </c>
      <c r="O94" s="11">
        <f t="shared" ref="O94:O143" si="35">MATCH(L94,B$93:B$143,1)</f>
        <v>6</v>
      </c>
      <c r="P94" s="18">
        <f>B142</f>
        <v>8.389259344673027</v>
      </c>
      <c r="Q94" s="18">
        <f>C142</f>
        <v>593.38646616091148</v>
      </c>
      <c r="R94" s="18">
        <f t="shared" si="20"/>
        <v>15263.127134549117</v>
      </c>
      <c r="S94" s="18">
        <f t="shared" si="21"/>
        <v>15864.697169267234</v>
      </c>
      <c r="T94" s="33">
        <f t="shared" ref="T94:T143" si="36">INDEX(B$93:B$143,O94)</f>
        <v>0.15990905255480276</v>
      </c>
      <c r="U94" s="33">
        <f t="shared" si="22"/>
        <v>0.46517159524578505</v>
      </c>
      <c r="V94" s="33">
        <f t="shared" ref="V94:V125" si="37">V93+($V$143-$V$93)/50</f>
        <v>0.1682627784886937</v>
      </c>
      <c r="W94" s="18">
        <f t="shared" ref="W94:W141" si="38">AB94+(AC94-AB94)/(AD94-AE94)*(V94-AE94)</f>
        <v>15848.234778710645</v>
      </c>
      <c r="X94" s="11">
        <f t="shared" si="23"/>
        <v>45</v>
      </c>
      <c r="Y94" s="11">
        <f t="shared" ref="Y94:Y143" si="39">MATCH(V94,D$93:D$143,1)</f>
        <v>6</v>
      </c>
      <c r="Z94" s="33">
        <f>D142</f>
        <v>8.389259344673027</v>
      </c>
      <c r="AA94" s="33">
        <f>E142</f>
        <v>593.38646616091148</v>
      </c>
      <c r="AB94" s="18">
        <f t="shared" si="24"/>
        <v>15263.127134549117</v>
      </c>
      <c r="AC94" s="18">
        <f t="shared" si="25"/>
        <v>15864.697169267234</v>
      </c>
      <c r="AD94" s="33">
        <f t="shared" ref="AD94:AD143" si="40">INDEX(D$93:D$143,Y94)</f>
        <v>0.15990905255480276</v>
      </c>
      <c r="AE94" s="33">
        <f t="shared" si="26"/>
        <v>0.46517159524578505</v>
      </c>
      <c r="AF94" s="33">
        <f t="shared" ref="AF94:AF125" si="41">AF93+($AF$143-$AF$93)/50</f>
        <v>0.1682627784886937</v>
      </c>
      <c r="AG94" s="18">
        <f t="shared" ref="AG94:AG141" si="42">AL94+(AM94-AL94)/(AN94-AO94)*(AF94-AO94)</f>
        <v>15848.234778710645</v>
      </c>
      <c r="AH94" s="11">
        <f t="shared" si="27"/>
        <v>45</v>
      </c>
      <c r="AI94" s="11">
        <f t="shared" ref="AI94:AI143" si="43">MATCH(AF94,F$93:F$143,1)</f>
        <v>6</v>
      </c>
      <c r="AJ94" s="33">
        <f>F142</f>
        <v>8.389259344673027</v>
      </c>
      <c r="AK94" s="33">
        <f>G142</f>
        <v>593.38646616091148</v>
      </c>
      <c r="AL94" s="18">
        <f t="shared" si="28"/>
        <v>15263.127134549117</v>
      </c>
      <c r="AM94" s="18">
        <f t="shared" si="29"/>
        <v>15864.697169267234</v>
      </c>
      <c r="AN94" s="33">
        <f t="shared" ref="AN94:AN143" si="44">INDEX(F$93:F$143,AI94)</f>
        <v>0.15990905255480276</v>
      </c>
      <c r="AO94" s="33">
        <f t="shared" si="30"/>
        <v>0.46517159524578505</v>
      </c>
      <c r="AP94" s="33">
        <f t="shared" ref="AP94:AP125" si="45">AP93+($AP$143-$AP$93)/50</f>
        <v>0.1682627784886937</v>
      </c>
      <c r="AQ94" s="18">
        <f t="shared" ref="AQ94:AQ141" si="46">AV94+(AW94-AV94)/(AX94-AY94)*(AP94-AY94)</f>
        <v>15848.234778710645</v>
      </c>
      <c r="AR94" s="11">
        <f t="shared" si="31"/>
        <v>45</v>
      </c>
      <c r="AS94" s="11">
        <f t="shared" ref="AS94:AS143" si="47">MATCH(AP94,H$93:H$143,1)</f>
        <v>6</v>
      </c>
      <c r="AT94" s="33">
        <f>H142</f>
        <v>8.389259344673027</v>
      </c>
      <c r="AU94" s="33">
        <f>I142</f>
        <v>593.38646616091148</v>
      </c>
      <c r="AV94" s="18">
        <f t="shared" si="32"/>
        <v>15263.127134549117</v>
      </c>
      <c r="AW94" s="18">
        <f t="shared" ref="AW94:AW143" si="48">INDEX(I$93:I$143,AS94)</f>
        <v>15864.697169267234</v>
      </c>
      <c r="AX94" s="33">
        <f t="shared" ref="AX94:AX143" si="49">INDEX(H$93:H$143,AS94)</f>
        <v>0.15990905255480276</v>
      </c>
      <c r="AY94" s="135">
        <f t="shared" si="33"/>
        <v>0.46517159524578505</v>
      </c>
    </row>
    <row r="95" spans="1:51" x14ac:dyDescent="0.3">
      <c r="A95" s="11">
        <v>4.9999999999999998E-7</v>
      </c>
      <c r="B95" s="131">
        <f t="shared" si="11"/>
        <v>8.1162330022624182E-3</v>
      </c>
      <c r="C95" s="133">
        <f>(B95-B94)/(A95-A94)</f>
        <v>16229.882029145287</v>
      </c>
      <c r="D95" s="131">
        <f t="shared" si="12"/>
        <v>8.1162330022624182E-3</v>
      </c>
      <c r="E95" s="133">
        <f t="shared" si="16"/>
        <v>16229.882029145287</v>
      </c>
      <c r="F95" s="131">
        <f t="shared" si="13"/>
        <v>8.1162330022624182E-3</v>
      </c>
      <c r="G95" s="133">
        <f t="shared" si="17"/>
        <v>16229.882029145287</v>
      </c>
      <c r="H95" s="131">
        <f t="shared" si="14"/>
        <v>8.1162330022624182E-3</v>
      </c>
      <c r="I95" s="133">
        <f t="shared" si="18"/>
        <v>16229.882029145287</v>
      </c>
      <c r="J95" s="11"/>
      <c r="K95" s="134">
        <v>0.04</v>
      </c>
      <c r="L95" s="33">
        <f t="shared" si="34"/>
        <v>0.33603821861490457</v>
      </c>
      <c r="M95" s="18">
        <f t="shared" ref="M95:M141" si="50">R95+(S95-R95)/(T95-U95)*(L95-U95)</f>
        <v>15517.605686612233</v>
      </c>
      <c r="N95" s="11">
        <f t="shared" si="19"/>
        <v>45</v>
      </c>
      <c r="O95" s="11">
        <f t="shared" si="35"/>
        <v>6</v>
      </c>
      <c r="P95" s="18">
        <f>B141</f>
        <v>8.3299206980569362</v>
      </c>
      <c r="Q95" s="18">
        <f>C141</f>
        <v>630.54865195015191</v>
      </c>
      <c r="R95" s="18">
        <f t="shared" si="20"/>
        <v>15263.127134549117</v>
      </c>
      <c r="S95" s="18">
        <f t="shared" si="21"/>
        <v>15864.697169267234</v>
      </c>
      <c r="T95" s="33">
        <f t="shared" si="36"/>
        <v>0.15990905255480276</v>
      </c>
      <c r="U95" s="33">
        <f t="shared" si="22"/>
        <v>0.46517159524578505</v>
      </c>
      <c r="V95" s="33">
        <f t="shared" si="37"/>
        <v>0.33603821861490457</v>
      </c>
      <c r="W95" s="18">
        <f t="shared" si="38"/>
        <v>15517.605686612233</v>
      </c>
      <c r="X95" s="11">
        <f t="shared" si="23"/>
        <v>45</v>
      </c>
      <c r="Y95" s="11">
        <f t="shared" si="39"/>
        <v>6</v>
      </c>
      <c r="Z95" s="33">
        <f>D141</f>
        <v>8.3299206980569362</v>
      </c>
      <c r="AA95" s="33">
        <f>E141</f>
        <v>630.54865195015191</v>
      </c>
      <c r="AB95" s="18">
        <f t="shared" si="24"/>
        <v>15263.127134549117</v>
      </c>
      <c r="AC95" s="18">
        <f t="shared" si="25"/>
        <v>15864.697169267234</v>
      </c>
      <c r="AD95" s="33">
        <f t="shared" si="40"/>
        <v>0.15990905255480276</v>
      </c>
      <c r="AE95" s="33">
        <f t="shared" si="26"/>
        <v>0.46517159524578505</v>
      </c>
      <c r="AF95" s="33">
        <f t="shared" si="41"/>
        <v>0.33603821861490457</v>
      </c>
      <c r="AG95" s="18">
        <f t="shared" si="42"/>
        <v>15517.605686612233</v>
      </c>
      <c r="AH95" s="11">
        <f t="shared" si="27"/>
        <v>45</v>
      </c>
      <c r="AI95" s="11">
        <f t="shared" si="43"/>
        <v>6</v>
      </c>
      <c r="AJ95" s="33">
        <f>F141</f>
        <v>8.3299206980569362</v>
      </c>
      <c r="AK95" s="33">
        <f>G141</f>
        <v>630.54865195015191</v>
      </c>
      <c r="AL95" s="18">
        <f t="shared" si="28"/>
        <v>15263.127134549117</v>
      </c>
      <c r="AM95" s="18">
        <f t="shared" si="29"/>
        <v>15864.697169267234</v>
      </c>
      <c r="AN95" s="33">
        <f t="shared" si="44"/>
        <v>0.15990905255480276</v>
      </c>
      <c r="AO95" s="33">
        <f t="shared" si="30"/>
        <v>0.46517159524578505</v>
      </c>
      <c r="AP95" s="33">
        <f t="shared" si="45"/>
        <v>0.33603821861490457</v>
      </c>
      <c r="AQ95" s="18">
        <f t="shared" si="46"/>
        <v>15517.605686612233</v>
      </c>
      <c r="AR95" s="11">
        <f t="shared" si="31"/>
        <v>45</v>
      </c>
      <c r="AS95" s="11">
        <f t="shared" si="47"/>
        <v>6</v>
      </c>
      <c r="AT95" s="33">
        <f>H141</f>
        <v>8.3299206980569362</v>
      </c>
      <c r="AU95" s="33">
        <f>I141</f>
        <v>630.54865195015191</v>
      </c>
      <c r="AV95" s="18">
        <f t="shared" si="32"/>
        <v>15263.127134549117</v>
      </c>
      <c r="AW95" s="18">
        <f t="shared" si="48"/>
        <v>15864.697169267234</v>
      </c>
      <c r="AX95" s="33">
        <f t="shared" si="49"/>
        <v>0.15990905255480276</v>
      </c>
      <c r="AY95" s="135">
        <f t="shared" si="33"/>
        <v>0.46517159524578505</v>
      </c>
    </row>
    <row r="96" spans="1:51" x14ac:dyDescent="0.3">
      <c r="A96" s="11">
        <v>9.9999999999999995E-7</v>
      </c>
      <c r="B96" s="131">
        <f t="shared" si="11"/>
        <v>1.6219565161656711E-2</v>
      </c>
      <c r="C96" s="133">
        <f t="shared" si="15"/>
        <v>16206.664318788586</v>
      </c>
      <c r="D96" s="131">
        <f t="shared" si="12"/>
        <v>1.6219565161656711E-2</v>
      </c>
      <c r="E96" s="133">
        <f t="shared" si="16"/>
        <v>16206.664318788586</v>
      </c>
      <c r="F96" s="131">
        <f t="shared" si="13"/>
        <v>1.6219565161656711E-2</v>
      </c>
      <c r="G96" s="133">
        <f t="shared" si="17"/>
        <v>16206.664318788586</v>
      </c>
      <c r="H96" s="131">
        <f t="shared" si="14"/>
        <v>1.6219565161656711E-2</v>
      </c>
      <c r="I96" s="133">
        <f t="shared" si="18"/>
        <v>16206.664318788586</v>
      </c>
      <c r="J96" s="11"/>
      <c r="K96" s="134">
        <v>0.06</v>
      </c>
      <c r="L96" s="33">
        <f t="shared" si="34"/>
        <v>0.5038136587411155</v>
      </c>
      <c r="M96" s="18">
        <f t="shared" si="50"/>
        <v>15162.582643235932</v>
      </c>
      <c r="N96" s="11">
        <f t="shared" si="19"/>
        <v>44</v>
      </c>
      <c r="O96" s="11">
        <f t="shared" si="35"/>
        <v>7</v>
      </c>
      <c r="P96" s="18">
        <f>B140</f>
        <v>8.2668658328619209</v>
      </c>
      <c r="Q96" s="18">
        <f>C140</f>
        <v>671.3175222414219</v>
      </c>
      <c r="R96" s="18">
        <f t="shared" si="20"/>
        <v>14157.979011754187</v>
      </c>
      <c r="S96" s="18">
        <f t="shared" si="21"/>
        <v>15263.127134549117</v>
      </c>
      <c r="T96" s="33">
        <f t="shared" si="36"/>
        <v>0.46517159524578505</v>
      </c>
      <c r="U96" s="33">
        <f t="shared" si="22"/>
        <v>0.88991096559841065</v>
      </c>
      <c r="V96" s="33">
        <f t="shared" si="37"/>
        <v>0.5038136587411155</v>
      </c>
      <c r="W96" s="18">
        <f t="shared" si="38"/>
        <v>15162.582643235932</v>
      </c>
      <c r="X96" s="11">
        <f t="shared" si="23"/>
        <v>44</v>
      </c>
      <c r="Y96" s="11">
        <f t="shared" si="39"/>
        <v>7</v>
      </c>
      <c r="Z96" s="33">
        <f>D140</f>
        <v>8.2668658328619209</v>
      </c>
      <c r="AA96" s="33">
        <f>E140</f>
        <v>671.3175222414219</v>
      </c>
      <c r="AB96" s="18">
        <f t="shared" si="24"/>
        <v>14157.979011754187</v>
      </c>
      <c r="AC96" s="18">
        <f t="shared" si="25"/>
        <v>15263.127134549117</v>
      </c>
      <c r="AD96" s="33">
        <f t="shared" si="40"/>
        <v>0.46517159524578505</v>
      </c>
      <c r="AE96" s="33">
        <f t="shared" si="26"/>
        <v>0.88991096559841065</v>
      </c>
      <c r="AF96" s="33">
        <f t="shared" si="41"/>
        <v>0.5038136587411155</v>
      </c>
      <c r="AG96" s="18">
        <f t="shared" si="42"/>
        <v>15162.582643235932</v>
      </c>
      <c r="AH96" s="11">
        <f t="shared" si="27"/>
        <v>44</v>
      </c>
      <c r="AI96" s="11">
        <f t="shared" si="43"/>
        <v>7</v>
      </c>
      <c r="AJ96" s="33">
        <f>F140</f>
        <v>8.2668658328619209</v>
      </c>
      <c r="AK96" s="33">
        <f>G140</f>
        <v>671.3175222414219</v>
      </c>
      <c r="AL96" s="18">
        <f t="shared" si="28"/>
        <v>14157.979011754187</v>
      </c>
      <c r="AM96" s="18">
        <f t="shared" si="29"/>
        <v>15263.127134549117</v>
      </c>
      <c r="AN96" s="33">
        <f t="shared" si="44"/>
        <v>0.46517159524578505</v>
      </c>
      <c r="AO96" s="33">
        <f t="shared" si="30"/>
        <v>0.88991096559841065</v>
      </c>
      <c r="AP96" s="33">
        <f t="shared" si="45"/>
        <v>0.5038136587411155</v>
      </c>
      <c r="AQ96" s="18">
        <f t="shared" si="46"/>
        <v>15162.582643235932</v>
      </c>
      <c r="AR96" s="11">
        <f t="shared" si="31"/>
        <v>44</v>
      </c>
      <c r="AS96" s="11">
        <f t="shared" si="47"/>
        <v>7</v>
      </c>
      <c r="AT96" s="33">
        <f>H140</f>
        <v>8.2668658328619209</v>
      </c>
      <c r="AU96" s="33">
        <f>I140</f>
        <v>671.3175222414219</v>
      </c>
      <c r="AV96" s="18">
        <f t="shared" si="32"/>
        <v>14157.979011754187</v>
      </c>
      <c r="AW96" s="18">
        <f t="shared" si="48"/>
        <v>15263.127134549117</v>
      </c>
      <c r="AX96" s="33">
        <f t="shared" si="49"/>
        <v>0.46517159524578505</v>
      </c>
      <c r="AY96" s="135">
        <f t="shared" si="33"/>
        <v>0.88991096559841065</v>
      </c>
    </row>
    <row r="97" spans="1:51" x14ac:dyDescent="0.3">
      <c r="A97" s="11">
        <v>5.0000000000000004E-6</v>
      </c>
      <c r="B97" s="131">
        <f t="shared" si="11"/>
        <v>8.0585566708466574E-2</v>
      </c>
      <c r="C97" s="133">
        <f t="shared" si="15"/>
        <v>16091.500386702464</v>
      </c>
      <c r="D97" s="131">
        <f t="shared" si="12"/>
        <v>8.0585566708466574E-2</v>
      </c>
      <c r="E97" s="133">
        <f t="shared" si="16"/>
        <v>16091.500386702464</v>
      </c>
      <c r="F97" s="131">
        <f t="shared" si="13"/>
        <v>8.0585566708466574E-2</v>
      </c>
      <c r="G97" s="133">
        <f t="shared" si="17"/>
        <v>16091.500386702464</v>
      </c>
      <c r="H97" s="131">
        <f t="shared" si="14"/>
        <v>8.0585566708466574E-2</v>
      </c>
      <c r="I97" s="133">
        <f t="shared" si="18"/>
        <v>16091.500386702464</v>
      </c>
      <c r="J97" s="11"/>
      <c r="K97" s="134">
        <v>0.08</v>
      </c>
      <c r="L97" s="33">
        <f t="shared" si="34"/>
        <v>0.67158909886732643</v>
      </c>
      <c r="M97" s="18">
        <f t="shared" si="50"/>
        <v>14726.040317167503</v>
      </c>
      <c r="N97" s="11">
        <f t="shared" si="19"/>
        <v>44</v>
      </c>
      <c r="O97" s="11">
        <f t="shared" si="35"/>
        <v>7</v>
      </c>
      <c r="P97" s="18">
        <f>B139</f>
        <v>8.1997340806377785</v>
      </c>
      <c r="Q97" s="18">
        <f>C139</f>
        <v>716.17544212067355</v>
      </c>
      <c r="R97" s="18">
        <f t="shared" si="20"/>
        <v>14157.979011754187</v>
      </c>
      <c r="S97" s="18">
        <f t="shared" si="21"/>
        <v>15263.127134549117</v>
      </c>
      <c r="T97" s="33">
        <f t="shared" si="36"/>
        <v>0.46517159524578505</v>
      </c>
      <c r="U97" s="33">
        <f t="shared" si="22"/>
        <v>0.88991096559841065</v>
      </c>
      <c r="V97" s="33">
        <f t="shared" si="37"/>
        <v>0.67158909886732643</v>
      </c>
      <c r="W97" s="18">
        <f t="shared" si="38"/>
        <v>14726.040317167503</v>
      </c>
      <c r="X97" s="11">
        <f t="shared" si="23"/>
        <v>44</v>
      </c>
      <c r="Y97" s="11">
        <f t="shared" si="39"/>
        <v>7</v>
      </c>
      <c r="Z97" s="33">
        <f>D139</f>
        <v>8.1997340806377785</v>
      </c>
      <c r="AA97" s="33">
        <f>E139</f>
        <v>716.17544212067355</v>
      </c>
      <c r="AB97" s="18">
        <f t="shared" si="24"/>
        <v>14157.979011754187</v>
      </c>
      <c r="AC97" s="18">
        <f t="shared" si="25"/>
        <v>15263.127134549117</v>
      </c>
      <c r="AD97" s="33">
        <f t="shared" si="40"/>
        <v>0.46517159524578505</v>
      </c>
      <c r="AE97" s="33">
        <f t="shared" si="26"/>
        <v>0.88991096559841065</v>
      </c>
      <c r="AF97" s="33">
        <f t="shared" si="41"/>
        <v>0.67158909886732643</v>
      </c>
      <c r="AG97" s="18">
        <f t="shared" si="42"/>
        <v>14726.040317167503</v>
      </c>
      <c r="AH97" s="11">
        <f t="shared" si="27"/>
        <v>44</v>
      </c>
      <c r="AI97" s="11">
        <f t="shared" si="43"/>
        <v>7</v>
      </c>
      <c r="AJ97" s="33">
        <f>F139</f>
        <v>8.1997340806377785</v>
      </c>
      <c r="AK97" s="33">
        <f>G139</f>
        <v>716.17544212067355</v>
      </c>
      <c r="AL97" s="18">
        <f t="shared" si="28"/>
        <v>14157.979011754187</v>
      </c>
      <c r="AM97" s="18">
        <f t="shared" si="29"/>
        <v>15263.127134549117</v>
      </c>
      <c r="AN97" s="33">
        <f t="shared" si="44"/>
        <v>0.46517159524578505</v>
      </c>
      <c r="AO97" s="33">
        <f t="shared" si="30"/>
        <v>0.88991096559841065</v>
      </c>
      <c r="AP97" s="33">
        <f t="shared" si="45"/>
        <v>0.67158909886732643</v>
      </c>
      <c r="AQ97" s="18">
        <f t="shared" si="46"/>
        <v>14726.040317167503</v>
      </c>
      <c r="AR97" s="11">
        <f t="shared" si="31"/>
        <v>44</v>
      </c>
      <c r="AS97" s="11">
        <f t="shared" si="47"/>
        <v>7</v>
      </c>
      <c r="AT97" s="33">
        <f>H139</f>
        <v>8.1997340806377785</v>
      </c>
      <c r="AU97" s="33">
        <f>I139</f>
        <v>716.17544212067355</v>
      </c>
      <c r="AV97" s="18">
        <f t="shared" si="32"/>
        <v>14157.979011754187</v>
      </c>
      <c r="AW97" s="18">
        <f t="shared" si="48"/>
        <v>15263.127134549117</v>
      </c>
      <c r="AX97" s="33">
        <f t="shared" si="49"/>
        <v>0.46517159524578505</v>
      </c>
      <c r="AY97" s="135">
        <f t="shared" si="33"/>
        <v>0.88991096559841065</v>
      </c>
    </row>
    <row r="98" spans="1:51" x14ac:dyDescent="0.3">
      <c r="A98" s="11">
        <v>1.0000000000000001E-5</v>
      </c>
      <c r="B98" s="131">
        <f t="shared" si="11"/>
        <v>0.15990905255480276</v>
      </c>
      <c r="C98" s="133">
        <f t="shared" si="15"/>
        <v>15864.697169267234</v>
      </c>
      <c r="D98" s="131">
        <f t="shared" si="12"/>
        <v>0.15990905255480276</v>
      </c>
      <c r="E98" s="133">
        <f t="shared" si="16"/>
        <v>15864.697169267234</v>
      </c>
      <c r="F98" s="131">
        <f t="shared" si="13"/>
        <v>0.15990905255480276</v>
      </c>
      <c r="G98" s="133">
        <f t="shared" si="17"/>
        <v>15864.697169267234</v>
      </c>
      <c r="H98" s="131">
        <f t="shared" si="14"/>
        <v>0.15990905255480276</v>
      </c>
      <c r="I98" s="133">
        <f t="shared" si="18"/>
        <v>15864.697169267234</v>
      </c>
      <c r="J98" s="11"/>
      <c r="K98" s="134">
        <v>0.1</v>
      </c>
      <c r="L98" s="33">
        <f t="shared" si="34"/>
        <v>0.83936453899353736</v>
      </c>
      <c r="M98" s="18">
        <f t="shared" si="50"/>
        <v>14289.497991099075</v>
      </c>
      <c r="N98" s="11">
        <f t="shared" si="19"/>
        <v>44</v>
      </c>
      <c r="O98" s="11">
        <f t="shared" si="35"/>
        <v>7</v>
      </c>
      <c r="P98" s="18">
        <f>B138</f>
        <v>8.1281165364257113</v>
      </c>
      <c r="Q98" s="18">
        <f>C138</f>
        <v>765.68821617717958</v>
      </c>
      <c r="R98" s="18">
        <f t="shared" si="20"/>
        <v>14157.979011754187</v>
      </c>
      <c r="S98" s="18">
        <f t="shared" si="21"/>
        <v>15263.127134549117</v>
      </c>
      <c r="T98" s="33">
        <f t="shared" si="36"/>
        <v>0.46517159524578505</v>
      </c>
      <c r="U98" s="33">
        <f t="shared" si="22"/>
        <v>0.88991096559841065</v>
      </c>
      <c r="V98" s="33">
        <f t="shared" si="37"/>
        <v>0.83936453899353736</v>
      </c>
      <c r="W98" s="18">
        <f t="shared" si="38"/>
        <v>14289.497991099075</v>
      </c>
      <c r="X98" s="11">
        <f t="shared" si="23"/>
        <v>44</v>
      </c>
      <c r="Y98" s="11">
        <f t="shared" si="39"/>
        <v>7</v>
      </c>
      <c r="Z98" s="33">
        <f>+D138</f>
        <v>8.1281165364257113</v>
      </c>
      <c r="AA98" s="33">
        <f>+E138</f>
        <v>765.68821617717958</v>
      </c>
      <c r="AB98" s="18">
        <f t="shared" si="24"/>
        <v>14157.979011754187</v>
      </c>
      <c r="AC98" s="18">
        <f t="shared" si="25"/>
        <v>15263.127134549117</v>
      </c>
      <c r="AD98" s="33">
        <f t="shared" si="40"/>
        <v>0.46517159524578505</v>
      </c>
      <c r="AE98" s="33">
        <f t="shared" si="26"/>
        <v>0.88991096559841065</v>
      </c>
      <c r="AF98" s="33">
        <f t="shared" si="41"/>
        <v>0.83936453899353736</v>
      </c>
      <c r="AG98" s="18">
        <f t="shared" si="42"/>
        <v>14289.497991099075</v>
      </c>
      <c r="AH98" s="11">
        <f t="shared" si="27"/>
        <v>44</v>
      </c>
      <c r="AI98" s="11">
        <f t="shared" si="43"/>
        <v>7</v>
      </c>
      <c r="AJ98" s="33">
        <f>F138</f>
        <v>8.1281165364257113</v>
      </c>
      <c r="AK98" s="33">
        <f>G138</f>
        <v>765.68821617717958</v>
      </c>
      <c r="AL98" s="18">
        <f t="shared" si="28"/>
        <v>14157.979011754187</v>
      </c>
      <c r="AM98" s="18">
        <f t="shared" si="29"/>
        <v>15263.127134549117</v>
      </c>
      <c r="AN98" s="33">
        <f t="shared" si="44"/>
        <v>0.46517159524578505</v>
      </c>
      <c r="AO98" s="33">
        <f t="shared" si="30"/>
        <v>0.88991096559841065</v>
      </c>
      <c r="AP98" s="33">
        <f t="shared" si="45"/>
        <v>0.83936453899353736</v>
      </c>
      <c r="AQ98" s="18">
        <f t="shared" si="46"/>
        <v>14289.497991099075</v>
      </c>
      <c r="AR98" s="11">
        <f t="shared" si="31"/>
        <v>44</v>
      </c>
      <c r="AS98" s="11">
        <f t="shared" si="47"/>
        <v>7</v>
      </c>
      <c r="AT98" s="33">
        <f>H138</f>
        <v>8.1281165364257113</v>
      </c>
      <c r="AU98" s="33">
        <f>I138</f>
        <v>765.68821617717958</v>
      </c>
      <c r="AV98" s="18">
        <f t="shared" si="32"/>
        <v>14157.979011754187</v>
      </c>
      <c r="AW98" s="18">
        <f t="shared" si="48"/>
        <v>15263.127134549117</v>
      </c>
      <c r="AX98" s="33">
        <f t="shared" si="49"/>
        <v>0.46517159524578505</v>
      </c>
      <c r="AY98" s="135">
        <f t="shared" si="33"/>
        <v>0.88991096559841065</v>
      </c>
    </row>
    <row r="99" spans="1:51" x14ac:dyDescent="0.3">
      <c r="A99" s="11">
        <v>3.0000000000000001E-5</v>
      </c>
      <c r="B99" s="131">
        <f t="shared" si="11"/>
        <v>0.46517159524578505</v>
      </c>
      <c r="C99" s="133">
        <f t="shared" si="15"/>
        <v>15263.127134549117</v>
      </c>
      <c r="D99" s="131">
        <f t="shared" si="12"/>
        <v>0.46517159524578505</v>
      </c>
      <c r="E99" s="133">
        <f t="shared" si="16"/>
        <v>15263.127134549117</v>
      </c>
      <c r="F99" s="131">
        <f t="shared" si="13"/>
        <v>0.46517159524578505</v>
      </c>
      <c r="G99" s="133">
        <f t="shared" si="17"/>
        <v>15263.127134549117</v>
      </c>
      <c r="H99" s="131">
        <f t="shared" si="14"/>
        <v>0.46517159524578505</v>
      </c>
      <c r="I99" s="133">
        <f t="shared" si="18"/>
        <v>15263.127134549117</v>
      </c>
      <c r="J99" s="11"/>
      <c r="K99" s="134">
        <v>0.12</v>
      </c>
      <c r="L99" s="33">
        <f t="shared" si="34"/>
        <v>1.0071399791197482</v>
      </c>
      <c r="M99" s="18">
        <f t="shared" si="50"/>
        <v>13803.840609994424</v>
      </c>
      <c r="N99" s="11">
        <f t="shared" si="19"/>
        <v>43</v>
      </c>
      <c r="O99" s="11">
        <f t="shared" si="35"/>
        <v>8</v>
      </c>
      <c r="P99" s="18">
        <f>B137</f>
        <v>8.0515477148079935</v>
      </c>
      <c r="Q99" s="18">
        <f>C137</f>
        <v>820.52303171322512</v>
      </c>
      <c r="R99" s="18">
        <f t="shared" si="20"/>
        <v>12981.50034495173</v>
      </c>
      <c r="S99" s="18">
        <f t="shared" si="21"/>
        <v>14157.979011754187</v>
      </c>
      <c r="T99" s="33">
        <f t="shared" si="36"/>
        <v>0.88991096559841065</v>
      </c>
      <c r="U99" s="33">
        <f t="shared" si="22"/>
        <v>1.2793559759469626</v>
      </c>
      <c r="V99" s="33">
        <f t="shared" si="37"/>
        <v>1.0071399791197482</v>
      </c>
      <c r="W99" s="18">
        <f t="shared" si="38"/>
        <v>13803.840609994424</v>
      </c>
      <c r="X99" s="11">
        <f t="shared" si="23"/>
        <v>43</v>
      </c>
      <c r="Y99" s="11">
        <f t="shared" si="39"/>
        <v>8</v>
      </c>
      <c r="Z99" s="33">
        <f>D137</f>
        <v>8.0515477148079935</v>
      </c>
      <c r="AA99" s="33">
        <f>E137</f>
        <v>820.52303171322512</v>
      </c>
      <c r="AB99" s="18">
        <f t="shared" si="24"/>
        <v>12981.50034495173</v>
      </c>
      <c r="AC99" s="18">
        <f t="shared" si="25"/>
        <v>14157.979011754187</v>
      </c>
      <c r="AD99" s="33">
        <f t="shared" si="40"/>
        <v>0.88991096559841065</v>
      </c>
      <c r="AE99" s="33">
        <f t="shared" si="26"/>
        <v>1.2793559759469626</v>
      </c>
      <c r="AF99" s="33">
        <f t="shared" si="41"/>
        <v>1.0071399791197482</v>
      </c>
      <c r="AG99" s="18">
        <f t="shared" si="42"/>
        <v>13803.840609994424</v>
      </c>
      <c r="AH99" s="11">
        <f t="shared" si="27"/>
        <v>43</v>
      </c>
      <c r="AI99" s="11">
        <f t="shared" si="43"/>
        <v>8</v>
      </c>
      <c r="AJ99" s="33">
        <f>F137</f>
        <v>8.0515477148079935</v>
      </c>
      <c r="AK99" s="33">
        <f>G137</f>
        <v>820.52303171322512</v>
      </c>
      <c r="AL99" s="18">
        <f t="shared" si="28"/>
        <v>12981.50034495173</v>
      </c>
      <c r="AM99" s="18">
        <f t="shared" si="29"/>
        <v>14157.979011754187</v>
      </c>
      <c r="AN99" s="33">
        <f t="shared" si="44"/>
        <v>0.88991096559841065</v>
      </c>
      <c r="AO99" s="33">
        <f t="shared" si="30"/>
        <v>1.2793559759469626</v>
      </c>
      <c r="AP99" s="33">
        <f t="shared" si="45"/>
        <v>1.0071399791197482</v>
      </c>
      <c r="AQ99" s="18">
        <f t="shared" si="46"/>
        <v>13803.840609994424</v>
      </c>
      <c r="AR99" s="11">
        <f t="shared" si="31"/>
        <v>43</v>
      </c>
      <c r="AS99" s="11">
        <f t="shared" si="47"/>
        <v>8</v>
      </c>
      <c r="AT99" s="33">
        <f>H137</f>
        <v>8.0515477148079935</v>
      </c>
      <c r="AU99" s="33">
        <f>I137</f>
        <v>820.52303171322512</v>
      </c>
      <c r="AV99" s="18">
        <f t="shared" si="32"/>
        <v>12981.50034495173</v>
      </c>
      <c r="AW99" s="18">
        <f t="shared" si="48"/>
        <v>14157.979011754187</v>
      </c>
      <c r="AX99" s="33">
        <f t="shared" si="49"/>
        <v>0.88991096559841065</v>
      </c>
      <c r="AY99" s="135">
        <f t="shared" si="33"/>
        <v>1.2793559759469626</v>
      </c>
    </row>
    <row r="100" spans="1:51" x14ac:dyDescent="0.3">
      <c r="A100" s="11">
        <v>6.0000000000000002E-5</v>
      </c>
      <c r="B100" s="131">
        <f t="shared" si="11"/>
        <v>0.88991096559841065</v>
      </c>
      <c r="C100" s="133">
        <f t="shared" si="15"/>
        <v>14157.979011754187</v>
      </c>
      <c r="D100" s="131">
        <f t="shared" si="12"/>
        <v>0.88991096559841065</v>
      </c>
      <c r="E100" s="133">
        <f t="shared" si="16"/>
        <v>14157.979011754187</v>
      </c>
      <c r="F100" s="131">
        <f t="shared" si="13"/>
        <v>0.88991096559841065</v>
      </c>
      <c r="G100" s="133">
        <f t="shared" si="17"/>
        <v>14157.979011754187</v>
      </c>
      <c r="H100" s="131">
        <f t="shared" si="14"/>
        <v>0.88991096559841065</v>
      </c>
      <c r="I100" s="133">
        <f t="shared" si="18"/>
        <v>14157.979011754187</v>
      </c>
      <c r="J100" s="11"/>
      <c r="K100" s="134">
        <v>0.14000000000000001</v>
      </c>
      <c r="L100" s="33">
        <f t="shared" si="34"/>
        <v>1.174915419245959</v>
      </c>
      <c r="M100" s="18">
        <f t="shared" si="50"/>
        <v>13297.005958434191</v>
      </c>
      <c r="N100" s="11">
        <f t="shared" si="19"/>
        <v>43</v>
      </c>
      <c r="O100" s="11">
        <f t="shared" si="35"/>
        <v>8</v>
      </c>
      <c r="P100" s="18">
        <f>B136</f>
        <v>7.9694954116366707</v>
      </c>
      <c r="Q100" s="18">
        <f>C136</f>
        <v>881.47107178765771</v>
      </c>
      <c r="R100" s="18">
        <f t="shared" si="20"/>
        <v>12981.50034495173</v>
      </c>
      <c r="S100" s="18">
        <f t="shared" si="21"/>
        <v>14157.979011754187</v>
      </c>
      <c r="T100" s="33">
        <f t="shared" si="36"/>
        <v>0.88991096559841065</v>
      </c>
      <c r="U100" s="33">
        <f t="shared" si="22"/>
        <v>1.2793559759469626</v>
      </c>
      <c r="V100" s="33">
        <f t="shared" si="37"/>
        <v>1.174915419245959</v>
      </c>
      <c r="W100" s="18">
        <f t="shared" si="38"/>
        <v>13297.005958434191</v>
      </c>
      <c r="X100" s="11">
        <f t="shared" si="23"/>
        <v>43</v>
      </c>
      <c r="Y100" s="11">
        <f t="shared" si="39"/>
        <v>8</v>
      </c>
      <c r="Z100" s="33">
        <f>D136</f>
        <v>7.9694954116366707</v>
      </c>
      <c r="AA100" s="33">
        <f>E136</f>
        <v>881.47107178765771</v>
      </c>
      <c r="AB100" s="18">
        <f t="shared" si="24"/>
        <v>12981.50034495173</v>
      </c>
      <c r="AC100" s="18">
        <f t="shared" si="25"/>
        <v>14157.979011754187</v>
      </c>
      <c r="AD100" s="33">
        <f t="shared" si="40"/>
        <v>0.88991096559841065</v>
      </c>
      <c r="AE100" s="33">
        <f t="shared" si="26"/>
        <v>1.2793559759469626</v>
      </c>
      <c r="AF100" s="33">
        <f t="shared" si="41"/>
        <v>1.174915419245959</v>
      </c>
      <c r="AG100" s="18">
        <f t="shared" si="42"/>
        <v>13297.005958434191</v>
      </c>
      <c r="AH100" s="11">
        <f t="shared" si="27"/>
        <v>43</v>
      </c>
      <c r="AI100" s="11">
        <f t="shared" si="43"/>
        <v>8</v>
      </c>
      <c r="AJ100" s="33">
        <f>F136</f>
        <v>7.9694954116366707</v>
      </c>
      <c r="AK100" s="33">
        <f>G136</f>
        <v>881.47107178765771</v>
      </c>
      <c r="AL100" s="18">
        <f t="shared" si="28"/>
        <v>12981.50034495173</v>
      </c>
      <c r="AM100" s="18">
        <f t="shared" si="29"/>
        <v>14157.979011754187</v>
      </c>
      <c r="AN100" s="33">
        <f t="shared" si="44"/>
        <v>0.88991096559841065</v>
      </c>
      <c r="AO100" s="33">
        <f t="shared" si="30"/>
        <v>1.2793559759469626</v>
      </c>
      <c r="AP100" s="33">
        <f t="shared" si="45"/>
        <v>1.174915419245959</v>
      </c>
      <c r="AQ100" s="18">
        <f t="shared" si="46"/>
        <v>13297.005958434191</v>
      </c>
      <c r="AR100" s="11">
        <f t="shared" si="31"/>
        <v>43</v>
      </c>
      <c r="AS100" s="11">
        <f t="shared" si="47"/>
        <v>8</v>
      </c>
      <c r="AT100" s="33">
        <f>H136</f>
        <v>7.9694954116366707</v>
      </c>
      <c r="AU100" s="33">
        <f>I136</f>
        <v>881.47107178765771</v>
      </c>
      <c r="AV100" s="18">
        <f t="shared" si="32"/>
        <v>12981.50034495173</v>
      </c>
      <c r="AW100" s="18">
        <f t="shared" si="48"/>
        <v>14157.979011754187</v>
      </c>
      <c r="AX100" s="33">
        <f t="shared" si="49"/>
        <v>0.88991096559841065</v>
      </c>
      <c r="AY100" s="135">
        <f t="shared" si="33"/>
        <v>1.2793559759469626</v>
      </c>
    </row>
    <row r="101" spans="1:51" x14ac:dyDescent="0.3">
      <c r="A101" s="11">
        <v>9.0000000000000006E-5</v>
      </c>
      <c r="B101" s="131">
        <f t="shared" si="11"/>
        <v>1.2793559759469626</v>
      </c>
      <c r="C101" s="133">
        <f t="shared" si="15"/>
        <v>12981.50034495173</v>
      </c>
      <c r="D101" s="131">
        <f t="shared" si="12"/>
        <v>1.2793559759469626</v>
      </c>
      <c r="E101" s="133">
        <f t="shared" si="16"/>
        <v>12981.50034495173</v>
      </c>
      <c r="F101" s="131">
        <f t="shared" si="13"/>
        <v>1.2793559759469626</v>
      </c>
      <c r="G101" s="133">
        <f t="shared" si="17"/>
        <v>12981.50034495173</v>
      </c>
      <c r="H101" s="131">
        <f t="shared" si="14"/>
        <v>1.2793559759469626</v>
      </c>
      <c r="I101" s="133">
        <f t="shared" si="18"/>
        <v>12981.50034495173</v>
      </c>
      <c r="J101" s="11"/>
      <c r="K101" s="134">
        <v>0.16</v>
      </c>
      <c r="L101" s="33">
        <f t="shared" si="34"/>
        <v>1.3426908593721698</v>
      </c>
      <c r="M101" s="18">
        <f t="shared" si="50"/>
        <v>12616.01062262386</v>
      </c>
      <c r="N101" s="11">
        <f t="shared" si="19"/>
        <v>42</v>
      </c>
      <c r="O101" s="11">
        <f t="shared" si="35"/>
        <v>9</v>
      </c>
      <c r="P101" s="18">
        <f>B135</f>
        <v>7.8813483044579051</v>
      </c>
      <c r="Q101" s="18">
        <f>C135</f>
        <v>949.47624102178236</v>
      </c>
      <c r="R101" s="18">
        <f t="shared" si="20"/>
        <v>12273.242322527112</v>
      </c>
      <c r="S101" s="18">
        <f t="shared" si="21"/>
        <v>12981.50034495173</v>
      </c>
      <c r="T101" s="33">
        <f t="shared" si="36"/>
        <v>1.2793559759469626</v>
      </c>
      <c r="U101" s="33">
        <f t="shared" si="22"/>
        <v>1.4020883991722337</v>
      </c>
      <c r="V101" s="33">
        <f t="shared" si="37"/>
        <v>1.3426908593721698</v>
      </c>
      <c r="W101" s="18">
        <f t="shared" si="38"/>
        <v>12616.01062262386</v>
      </c>
      <c r="X101" s="11">
        <f t="shared" si="23"/>
        <v>42</v>
      </c>
      <c r="Y101" s="11">
        <f t="shared" si="39"/>
        <v>9</v>
      </c>
      <c r="Z101" s="33">
        <f>D135</f>
        <v>7.8813483044579051</v>
      </c>
      <c r="AA101" s="33">
        <f>E135</f>
        <v>949.47624102178236</v>
      </c>
      <c r="AB101" s="18">
        <f t="shared" si="24"/>
        <v>12273.242322527112</v>
      </c>
      <c r="AC101" s="18">
        <f t="shared" si="25"/>
        <v>12981.50034495173</v>
      </c>
      <c r="AD101" s="33">
        <f t="shared" si="40"/>
        <v>1.2793559759469626</v>
      </c>
      <c r="AE101" s="33">
        <f t="shared" si="26"/>
        <v>1.4020883991722337</v>
      </c>
      <c r="AF101" s="33">
        <f t="shared" si="41"/>
        <v>1.3426908593721698</v>
      </c>
      <c r="AG101" s="18">
        <f t="shared" si="42"/>
        <v>12616.01062262386</v>
      </c>
      <c r="AH101" s="11">
        <f t="shared" si="27"/>
        <v>42</v>
      </c>
      <c r="AI101" s="11">
        <f t="shared" si="43"/>
        <v>9</v>
      </c>
      <c r="AJ101" s="33">
        <f>F135</f>
        <v>7.8813483044579051</v>
      </c>
      <c r="AK101" s="33">
        <f>G135</f>
        <v>949.47624102178236</v>
      </c>
      <c r="AL101" s="18">
        <f t="shared" si="28"/>
        <v>12273.242322527112</v>
      </c>
      <c r="AM101" s="18">
        <f t="shared" si="29"/>
        <v>12981.50034495173</v>
      </c>
      <c r="AN101" s="33">
        <f t="shared" si="44"/>
        <v>1.2793559759469626</v>
      </c>
      <c r="AO101" s="33">
        <f t="shared" si="30"/>
        <v>1.4020883991722337</v>
      </c>
      <c r="AP101" s="33">
        <f t="shared" si="45"/>
        <v>1.3426908593721698</v>
      </c>
      <c r="AQ101" s="18">
        <f t="shared" si="46"/>
        <v>12616.01062262386</v>
      </c>
      <c r="AR101" s="11">
        <f t="shared" si="31"/>
        <v>42</v>
      </c>
      <c r="AS101" s="11">
        <f t="shared" si="47"/>
        <v>9</v>
      </c>
      <c r="AT101" s="33">
        <f>H135</f>
        <v>7.8813483044579051</v>
      </c>
      <c r="AU101" s="33">
        <f>I135</f>
        <v>949.47624102178236</v>
      </c>
      <c r="AV101" s="18">
        <f t="shared" si="32"/>
        <v>12273.242322527112</v>
      </c>
      <c r="AW101" s="18">
        <f t="shared" si="48"/>
        <v>12981.50034495173</v>
      </c>
      <c r="AX101" s="33">
        <f t="shared" si="49"/>
        <v>1.2793559759469626</v>
      </c>
      <c r="AY101" s="135">
        <f t="shared" si="33"/>
        <v>1.4020883991722337</v>
      </c>
    </row>
    <row r="102" spans="1:51" x14ac:dyDescent="0.3">
      <c r="A102" s="11">
        <v>1E-4</v>
      </c>
      <c r="B102" s="131">
        <f t="shared" si="11"/>
        <v>1.4020883991722337</v>
      </c>
      <c r="C102" s="133">
        <f t="shared" si="15"/>
        <v>12273.242322527112</v>
      </c>
      <c r="D102" s="131">
        <f t="shared" si="12"/>
        <v>1.4020883991722337</v>
      </c>
      <c r="E102" s="133">
        <f t="shared" si="16"/>
        <v>12273.242322527112</v>
      </c>
      <c r="F102" s="131">
        <f t="shared" si="13"/>
        <v>1.4020883991722337</v>
      </c>
      <c r="G102" s="133">
        <f t="shared" si="17"/>
        <v>12273.242322527112</v>
      </c>
      <c r="H102" s="131">
        <f t="shared" si="14"/>
        <v>1.4020883991722337</v>
      </c>
      <c r="I102" s="133">
        <f t="shared" si="18"/>
        <v>12273.242322527112</v>
      </c>
      <c r="J102" s="11"/>
      <c r="K102" s="134">
        <v>0.18</v>
      </c>
      <c r="L102" s="33">
        <f t="shared" si="34"/>
        <v>1.5104662994983806</v>
      </c>
      <c r="M102" s="18">
        <f t="shared" si="50"/>
        <v>12048.678963128374</v>
      </c>
      <c r="N102" s="11">
        <f t="shared" si="19"/>
        <v>41</v>
      </c>
      <c r="O102" s="11">
        <f t="shared" si="35"/>
        <v>10</v>
      </c>
      <c r="P102" s="18">
        <f>B134</f>
        <v>7.7864006803557269</v>
      </c>
      <c r="Q102" s="18">
        <f>C134</f>
        <v>1025.6719689630684</v>
      </c>
      <c r="R102" s="18">
        <f t="shared" si="20"/>
        <v>11784.867935196464</v>
      </c>
      <c r="S102" s="18">
        <f t="shared" si="21"/>
        <v>12273.242322527112</v>
      </c>
      <c r="T102" s="33">
        <f t="shared" si="36"/>
        <v>1.4020883991722337</v>
      </c>
      <c r="U102" s="33">
        <f t="shared" si="22"/>
        <v>1.637785757876163</v>
      </c>
      <c r="V102" s="33">
        <f t="shared" si="37"/>
        <v>1.5104662994983806</v>
      </c>
      <c r="W102" s="18">
        <f t="shared" si="38"/>
        <v>12048.678963128374</v>
      </c>
      <c r="X102" s="11">
        <f t="shared" si="23"/>
        <v>41</v>
      </c>
      <c r="Y102" s="11">
        <f t="shared" si="39"/>
        <v>10</v>
      </c>
      <c r="Z102" s="33">
        <f>D134</f>
        <v>7.7864006803557269</v>
      </c>
      <c r="AA102" s="33">
        <f>E134</f>
        <v>1025.6719689630684</v>
      </c>
      <c r="AB102" s="18">
        <f t="shared" si="24"/>
        <v>11784.867935196464</v>
      </c>
      <c r="AC102" s="18">
        <f t="shared" si="25"/>
        <v>12273.242322527112</v>
      </c>
      <c r="AD102" s="33">
        <f t="shared" si="40"/>
        <v>1.4020883991722337</v>
      </c>
      <c r="AE102" s="33">
        <f t="shared" si="26"/>
        <v>1.637785757876163</v>
      </c>
      <c r="AF102" s="33">
        <f t="shared" si="41"/>
        <v>1.5104662994983806</v>
      </c>
      <c r="AG102" s="18">
        <f t="shared" si="42"/>
        <v>12048.678963128374</v>
      </c>
      <c r="AH102" s="11">
        <f t="shared" si="27"/>
        <v>41</v>
      </c>
      <c r="AI102" s="11">
        <f t="shared" si="43"/>
        <v>10</v>
      </c>
      <c r="AJ102" s="33">
        <f>F134</f>
        <v>7.7864006803557269</v>
      </c>
      <c r="AK102" s="33">
        <f>G134</f>
        <v>1025.6719689630684</v>
      </c>
      <c r="AL102" s="18">
        <f t="shared" si="28"/>
        <v>11784.867935196464</v>
      </c>
      <c r="AM102" s="18">
        <f t="shared" si="29"/>
        <v>12273.242322527112</v>
      </c>
      <c r="AN102" s="33">
        <f t="shared" si="44"/>
        <v>1.4020883991722337</v>
      </c>
      <c r="AO102" s="33">
        <f t="shared" si="30"/>
        <v>1.637785757876163</v>
      </c>
      <c r="AP102" s="33">
        <f t="shared" si="45"/>
        <v>1.5104662994983806</v>
      </c>
      <c r="AQ102" s="18">
        <f t="shared" si="46"/>
        <v>12048.678963128374</v>
      </c>
      <c r="AR102" s="11">
        <f t="shared" si="31"/>
        <v>41</v>
      </c>
      <c r="AS102" s="11">
        <f t="shared" si="47"/>
        <v>10</v>
      </c>
      <c r="AT102" s="33">
        <f>H134</f>
        <v>7.7864006803557269</v>
      </c>
      <c r="AU102" s="33">
        <f>I134</f>
        <v>1025.6719689630684</v>
      </c>
      <c r="AV102" s="18">
        <f t="shared" si="32"/>
        <v>11784.867935196464</v>
      </c>
      <c r="AW102" s="18">
        <f t="shared" si="48"/>
        <v>12273.242322527112</v>
      </c>
      <c r="AX102" s="33">
        <f t="shared" si="49"/>
        <v>1.4020883991722337</v>
      </c>
      <c r="AY102" s="135">
        <f t="shared" si="33"/>
        <v>1.637785757876163</v>
      </c>
    </row>
    <row r="103" spans="1:51" x14ac:dyDescent="0.3">
      <c r="A103" s="11">
        <v>1.2E-4</v>
      </c>
      <c r="B103" s="131">
        <f t="shared" si="11"/>
        <v>1.637785757876163</v>
      </c>
      <c r="C103" s="133">
        <f t="shared" si="15"/>
        <v>11784.867935196464</v>
      </c>
      <c r="D103" s="131">
        <f t="shared" si="12"/>
        <v>1.637785757876163</v>
      </c>
      <c r="E103" s="133">
        <f t="shared" si="16"/>
        <v>11784.867935196464</v>
      </c>
      <c r="F103" s="131">
        <f t="shared" si="13"/>
        <v>1.637785757876163</v>
      </c>
      <c r="G103" s="133">
        <f t="shared" si="17"/>
        <v>11784.867935196464</v>
      </c>
      <c r="H103" s="131">
        <f t="shared" si="14"/>
        <v>1.637785757876163</v>
      </c>
      <c r="I103" s="133">
        <f t="shared" si="18"/>
        <v>11784.867935196464</v>
      </c>
      <c r="J103" s="11"/>
      <c r="K103" s="134">
        <v>0.2</v>
      </c>
      <c r="L103" s="33">
        <f t="shared" si="34"/>
        <v>1.6782417396245914</v>
      </c>
      <c r="M103" s="18">
        <f t="shared" si="50"/>
        <v>11674.703900769471</v>
      </c>
      <c r="N103" s="11">
        <f t="shared" si="19"/>
        <v>40</v>
      </c>
      <c r="O103" s="11">
        <f t="shared" si="35"/>
        <v>11</v>
      </c>
      <c r="P103" s="18">
        <f>B133</f>
        <v>7.68383348345942</v>
      </c>
      <c r="Q103" s="18">
        <f>C133</f>
        <v>1111.428796256286</v>
      </c>
      <c r="R103" s="18">
        <f t="shared" si="20"/>
        <v>11176.198904010653</v>
      </c>
      <c r="S103" s="18">
        <f t="shared" si="21"/>
        <v>11784.867935196464</v>
      </c>
      <c r="T103" s="33">
        <f t="shared" si="36"/>
        <v>1.637785757876163</v>
      </c>
      <c r="U103" s="33">
        <f t="shared" si="22"/>
        <v>1.8613097359563762</v>
      </c>
      <c r="V103" s="33">
        <f t="shared" si="37"/>
        <v>1.6782417396245914</v>
      </c>
      <c r="W103" s="18">
        <f t="shared" si="38"/>
        <v>11674.703900769471</v>
      </c>
      <c r="X103" s="11">
        <f t="shared" si="23"/>
        <v>40</v>
      </c>
      <c r="Y103" s="11">
        <f t="shared" si="39"/>
        <v>11</v>
      </c>
      <c r="Z103" s="33">
        <f>D133</f>
        <v>7.68383348345942</v>
      </c>
      <c r="AA103" s="33">
        <f>E133</f>
        <v>1111.428796256286</v>
      </c>
      <c r="AB103" s="18">
        <f t="shared" si="24"/>
        <v>11176.198904010653</v>
      </c>
      <c r="AC103" s="18">
        <f t="shared" si="25"/>
        <v>11784.867935196464</v>
      </c>
      <c r="AD103" s="33">
        <f t="shared" si="40"/>
        <v>1.637785757876163</v>
      </c>
      <c r="AE103" s="33">
        <f t="shared" si="26"/>
        <v>1.8613097359563762</v>
      </c>
      <c r="AF103" s="33">
        <f t="shared" si="41"/>
        <v>1.6782417396245914</v>
      </c>
      <c r="AG103" s="18">
        <f t="shared" si="42"/>
        <v>11674.703900769471</v>
      </c>
      <c r="AH103" s="11">
        <f t="shared" si="27"/>
        <v>40</v>
      </c>
      <c r="AI103" s="11">
        <f t="shared" si="43"/>
        <v>11</v>
      </c>
      <c r="AJ103" s="33">
        <f>F133</f>
        <v>7.68383348345942</v>
      </c>
      <c r="AK103" s="33">
        <f>G133</f>
        <v>1111.428796256286</v>
      </c>
      <c r="AL103" s="18">
        <f t="shared" si="28"/>
        <v>11176.198904010653</v>
      </c>
      <c r="AM103" s="18">
        <f t="shared" si="29"/>
        <v>11784.867935196464</v>
      </c>
      <c r="AN103" s="33">
        <f t="shared" si="44"/>
        <v>1.637785757876163</v>
      </c>
      <c r="AO103" s="33">
        <f t="shared" si="30"/>
        <v>1.8613097359563762</v>
      </c>
      <c r="AP103" s="33">
        <f t="shared" si="45"/>
        <v>1.6782417396245914</v>
      </c>
      <c r="AQ103" s="18">
        <f t="shared" si="46"/>
        <v>11674.703900769471</v>
      </c>
      <c r="AR103" s="11">
        <f t="shared" si="31"/>
        <v>40</v>
      </c>
      <c r="AS103" s="11">
        <f t="shared" si="47"/>
        <v>11</v>
      </c>
      <c r="AT103" s="33">
        <f>H133</f>
        <v>7.68383348345942</v>
      </c>
      <c r="AU103" s="33">
        <f>I133</f>
        <v>1111.428796256286</v>
      </c>
      <c r="AV103" s="18">
        <f t="shared" si="32"/>
        <v>11176.198904010653</v>
      </c>
      <c r="AW103" s="18">
        <f t="shared" si="48"/>
        <v>11784.867935196464</v>
      </c>
      <c r="AX103" s="33">
        <f t="shared" si="49"/>
        <v>1.637785757876163</v>
      </c>
      <c r="AY103" s="135">
        <f t="shared" si="33"/>
        <v>1.8613097359563762</v>
      </c>
    </row>
    <row r="104" spans="1:51" x14ac:dyDescent="0.3">
      <c r="A104" s="11">
        <v>1.4000000000000001E-4</v>
      </c>
      <c r="B104" s="131">
        <f t="shared" si="11"/>
        <v>1.8613097359563762</v>
      </c>
      <c r="C104" s="133">
        <f>(B104-B103)/(A104-A103)</f>
        <v>11176.198904010653</v>
      </c>
      <c r="D104" s="131">
        <f t="shared" si="12"/>
        <v>1.8613097359563762</v>
      </c>
      <c r="E104" s="133">
        <f t="shared" si="16"/>
        <v>11176.198904010653</v>
      </c>
      <c r="F104" s="131">
        <f t="shared" si="13"/>
        <v>1.8613097359563762</v>
      </c>
      <c r="G104" s="133">
        <f t="shared" si="17"/>
        <v>11176.198904010653</v>
      </c>
      <c r="H104" s="131">
        <f t="shared" si="14"/>
        <v>1.8613097359563762</v>
      </c>
      <c r="I104" s="133">
        <f t="shared" si="18"/>
        <v>11176.198904010653</v>
      </c>
      <c r="J104" s="11"/>
      <c r="K104" s="134">
        <v>0.22</v>
      </c>
      <c r="L104" s="33">
        <f t="shared" si="34"/>
        <v>1.8460171797508023</v>
      </c>
      <c r="M104" s="18">
        <f t="shared" si="50"/>
        <v>11217.841440305623</v>
      </c>
      <c r="N104" s="11">
        <f t="shared" si="19"/>
        <v>40</v>
      </c>
      <c r="O104" s="11">
        <f t="shared" si="35"/>
        <v>11</v>
      </c>
      <c r="P104" s="18">
        <f>B132</f>
        <v>7.5726906038337916</v>
      </c>
      <c r="Q104" s="18">
        <f>C132</f>
        <v>1208.4165130510685</v>
      </c>
      <c r="R104" s="18">
        <f t="shared" si="20"/>
        <v>11176.198904010653</v>
      </c>
      <c r="S104" s="18">
        <f t="shared" si="21"/>
        <v>11784.867935196464</v>
      </c>
      <c r="T104" s="33">
        <f t="shared" si="36"/>
        <v>1.637785757876163</v>
      </c>
      <c r="U104" s="33">
        <f t="shared" si="22"/>
        <v>1.8613097359563762</v>
      </c>
      <c r="V104" s="33">
        <f t="shared" si="37"/>
        <v>1.8460171797508023</v>
      </c>
      <c r="W104" s="18">
        <f t="shared" si="38"/>
        <v>11217.841440305623</v>
      </c>
      <c r="X104" s="11">
        <f t="shared" si="23"/>
        <v>40</v>
      </c>
      <c r="Y104" s="11">
        <f t="shared" si="39"/>
        <v>11</v>
      </c>
      <c r="Z104" s="33">
        <f>D132</f>
        <v>7.5726906038337916</v>
      </c>
      <c r="AA104" s="33">
        <f>E132</f>
        <v>1208.4165130510685</v>
      </c>
      <c r="AB104" s="18">
        <f t="shared" si="24"/>
        <v>11176.198904010653</v>
      </c>
      <c r="AC104" s="18">
        <f t="shared" si="25"/>
        <v>11784.867935196464</v>
      </c>
      <c r="AD104" s="33">
        <f t="shared" si="40"/>
        <v>1.637785757876163</v>
      </c>
      <c r="AE104" s="33">
        <f t="shared" si="26"/>
        <v>1.8613097359563762</v>
      </c>
      <c r="AF104" s="33">
        <f t="shared" si="41"/>
        <v>1.8460171797508023</v>
      </c>
      <c r="AG104" s="18">
        <f t="shared" si="42"/>
        <v>11217.841440305623</v>
      </c>
      <c r="AH104" s="11">
        <f t="shared" si="27"/>
        <v>40</v>
      </c>
      <c r="AI104" s="11">
        <f t="shared" si="43"/>
        <v>11</v>
      </c>
      <c r="AJ104" s="33">
        <f>F132</f>
        <v>7.5726906038337916</v>
      </c>
      <c r="AK104" s="33">
        <f>G132</f>
        <v>1208.4165130510685</v>
      </c>
      <c r="AL104" s="18">
        <f t="shared" si="28"/>
        <v>11176.198904010653</v>
      </c>
      <c r="AM104" s="18">
        <f t="shared" si="29"/>
        <v>11784.867935196464</v>
      </c>
      <c r="AN104" s="33">
        <f t="shared" si="44"/>
        <v>1.637785757876163</v>
      </c>
      <c r="AO104" s="33">
        <f t="shared" si="30"/>
        <v>1.8613097359563762</v>
      </c>
      <c r="AP104" s="33">
        <f t="shared" si="45"/>
        <v>1.8460171797508023</v>
      </c>
      <c r="AQ104" s="18">
        <f t="shared" si="46"/>
        <v>11217.841440305623</v>
      </c>
      <c r="AR104" s="11">
        <f t="shared" si="31"/>
        <v>40</v>
      </c>
      <c r="AS104" s="11">
        <f t="shared" si="47"/>
        <v>11</v>
      </c>
      <c r="AT104" s="33">
        <f>H132</f>
        <v>7.5726906038337916</v>
      </c>
      <c r="AU104" s="33">
        <f>I132</f>
        <v>1208.4165130510685</v>
      </c>
      <c r="AV104" s="18">
        <f t="shared" si="32"/>
        <v>11176.198904010653</v>
      </c>
      <c r="AW104" s="18">
        <f t="shared" si="48"/>
        <v>11784.867935196464</v>
      </c>
      <c r="AX104" s="33">
        <f t="shared" si="49"/>
        <v>1.637785757876163</v>
      </c>
      <c r="AY104" s="135">
        <f t="shared" si="33"/>
        <v>1.8613097359563762</v>
      </c>
    </row>
    <row r="105" spans="1:51" x14ac:dyDescent="0.3">
      <c r="A105" s="11">
        <v>1.6000000000000001E-4</v>
      </c>
      <c r="B105" s="131">
        <f t="shared" si="11"/>
        <v>2.0735878939746804</v>
      </c>
      <c r="C105" s="133">
        <f t="shared" si="15"/>
        <v>10613.90790091521</v>
      </c>
      <c r="D105" s="131">
        <f t="shared" si="12"/>
        <v>2.0735878939746804</v>
      </c>
      <c r="E105" s="133">
        <f t="shared" si="16"/>
        <v>10613.90790091521</v>
      </c>
      <c r="F105" s="131">
        <f t="shared" si="13"/>
        <v>2.0735878939746804</v>
      </c>
      <c r="G105" s="133">
        <f t="shared" si="17"/>
        <v>10613.90790091521</v>
      </c>
      <c r="H105" s="131">
        <f t="shared" si="14"/>
        <v>2.0735878939746804</v>
      </c>
      <c r="I105" s="133">
        <f t="shared" si="18"/>
        <v>10613.90790091521</v>
      </c>
      <c r="J105" s="11"/>
      <c r="K105" s="134">
        <v>0.24</v>
      </c>
      <c r="L105" s="33">
        <f t="shared" si="34"/>
        <v>2.0137926198770133</v>
      </c>
      <c r="M105" s="18">
        <f t="shared" si="50"/>
        <v>10772.296050532774</v>
      </c>
      <c r="N105" s="11">
        <f t="shared" si="19"/>
        <v>39</v>
      </c>
      <c r="O105" s="11">
        <f t="shared" si="35"/>
        <v>12</v>
      </c>
      <c r="P105" s="18">
        <f>B131</f>
        <v>7.4518489525286844</v>
      </c>
      <c r="Q105" s="18">
        <f>C131</f>
        <v>1318.6861698870466</v>
      </c>
      <c r="R105" s="18">
        <f t="shared" si="20"/>
        <v>10613.90790091521</v>
      </c>
      <c r="S105" s="18">
        <f t="shared" si="21"/>
        <v>11176.198904010653</v>
      </c>
      <c r="T105" s="33">
        <f t="shared" si="36"/>
        <v>1.8613097359563762</v>
      </c>
      <c r="U105" s="33">
        <f t="shared" si="22"/>
        <v>2.0735878939746804</v>
      </c>
      <c r="V105" s="33">
        <f t="shared" si="37"/>
        <v>2.0137926198770133</v>
      </c>
      <c r="W105" s="18">
        <f t="shared" si="38"/>
        <v>10772.296050532774</v>
      </c>
      <c r="X105" s="11">
        <f t="shared" si="23"/>
        <v>39</v>
      </c>
      <c r="Y105" s="11">
        <f t="shared" si="39"/>
        <v>12</v>
      </c>
      <c r="Z105" s="33">
        <f>D131</f>
        <v>7.4518489525286844</v>
      </c>
      <c r="AA105" s="33">
        <f>E131</f>
        <v>1318.6861698870466</v>
      </c>
      <c r="AB105" s="18">
        <f t="shared" si="24"/>
        <v>10613.90790091521</v>
      </c>
      <c r="AC105" s="18">
        <f t="shared" si="25"/>
        <v>11176.198904010653</v>
      </c>
      <c r="AD105" s="33">
        <f t="shared" si="40"/>
        <v>1.8613097359563762</v>
      </c>
      <c r="AE105" s="33">
        <f t="shared" si="26"/>
        <v>2.0735878939746804</v>
      </c>
      <c r="AF105" s="33">
        <f t="shared" si="41"/>
        <v>2.0137926198770133</v>
      </c>
      <c r="AG105" s="18">
        <f t="shared" si="42"/>
        <v>10772.296050532774</v>
      </c>
      <c r="AH105" s="11">
        <f t="shared" si="27"/>
        <v>39</v>
      </c>
      <c r="AI105" s="11">
        <f t="shared" si="43"/>
        <v>12</v>
      </c>
      <c r="AJ105" s="33">
        <f>F131</f>
        <v>7.4518489525286844</v>
      </c>
      <c r="AK105" s="33">
        <f>G131</f>
        <v>1318.6861698870466</v>
      </c>
      <c r="AL105" s="18">
        <f t="shared" si="28"/>
        <v>10613.90790091521</v>
      </c>
      <c r="AM105" s="18">
        <f t="shared" si="29"/>
        <v>11176.198904010653</v>
      </c>
      <c r="AN105" s="33">
        <f t="shared" si="44"/>
        <v>1.8613097359563762</v>
      </c>
      <c r="AO105" s="33">
        <f t="shared" si="30"/>
        <v>2.0735878939746804</v>
      </c>
      <c r="AP105" s="33">
        <f t="shared" si="45"/>
        <v>2.0137926198770133</v>
      </c>
      <c r="AQ105" s="18">
        <f t="shared" si="46"/>
        <v>10772.296050532774</v>
      </c>
      <c r="AR105" s="11">
        <f t="shared" si="31"/>
        <v>39</v>
      </c>
      <c r="AS105" s="11">
        <f t="shared" si="47"/>
        <v>12</v>
      </c>
      <c r="AT105" s="33">
        <f>H131</f>
        <v>7.4518489525286844</v>
      </c>
      <c r="AU105" s="33">
        <f>I131</f>
        <v>1318.6861698870466</v>
      </c>
      <c r="AV105" s="18">
        <f t="shared" si="32"/>
        <v>10613.90790091521</v>
      </c>
      <c r="AW105" s="18">
        <f t="shared" si="48"/>
        <v>11176.198904010653</v>
      </c>
      <c r="AX105" s="33">
        <f t="shared" si="49"/>
        <v>1.8613097359563762</v>
      </c>
      <c r="AY105" s="135">
        <f t="shared" si="33"/>
        <v>2.0735878939746804</v>
      </c>
    </row>
    <row r="106" spans="1:51" x14ac:dyDescent="0.3">
      <c r="A106" s="11">
        <v>1.8000000000000001E-4</v>
      </c>
      <c r="B106" s="131">
        <f t="shared" si="11"/>
        <v>2.2754545402710868</v>
      </c>
      <c r="C106" s="133">
        <f t="shared" si="15"/>
        <v>10093.332314820325</v>
      </c>
      <c r="D106" s="131">
        <f t="shared" si="12"/>
        <v>2.2754545402710868</v>
      </c>
      <c r="E106" s="133">
        <f t="shared" si="16"/>
        <v>10093.332314820325</v>
      </c>
      <c r="F106" s="131">
        <f t="shared" si="13"/>
        <v>2.2754545402710868</v>
      </c>
      <c r="G106" s="133">
        <f t="shared" si="17"/>
        <v>10093.332314820325</v>
      </c>
      <c r="H106" s="131">
        <f t="shared" si="14"/>
        <v>2.2754545402710868</v>
      </c>
      <c r="I106" s="133">
        <f t="shared" si="18"/>
        <v>10093.332314820325</v>
      </c>
      <c r="J106" s="11"/>
      <c r="K106" s="134">
        <v>0.26</v>
      </c>
      <c r="L106" s="33">
        <f t="shared" si="34"/>
        <v>2.1815680600032241</v>
      </c>
      <c r="M106" s="18">
        <f t="shared" si="50"/>
        <v>10335.447643868116</v>
      </c>
      <c r="N106" s="11">
        <f t="shared" si="19"/>
        <v>38</v>
      </c>
      <c r="O106" s="11">
        <f t="shared" si="35"/>
        <v>13</v>
      </c>
      <c r="P106" s="18">
        <f>B130</f>
        <v>7.31998033553998</v>
      </c>
      <c r="Q106" s="18">
        <f>C130</f>
        <v>1444.7795753984399</v>
      </c>
      <c r="R106" s="18">
        <f t="shared" si="20"/>
        <v>10093.332314820325</v>
      </c>
      <c r="S106" s="18">
        <f t="shared" si="21"/>
        <v>10613.90790091521</v>
      </c>
      <c r="T106" s="33">
        <f t="shared" si="36"/>
        <v>2.0735878939746804</v>
      </c>
      <c r="U106" s="33">
        <f t="shared" si="22"/>
        <v>2.2754545402710868</v>
      </c>
      <c r="V106" s="33">
        <f t="shared" si="37"/>
        <v>2.1815680600032241</v>
      </c>
      <c r="W106" s="18">
        <f t="shared" si="38"/>
        <v>10335.447643868116</v>
      </c>
      <c r="X106" s="11">
        <f t="shared" si="23"/>
        <v>38</v>
      </c>
      <c r="Y106" s="11">
        <f t="shared" si="39"/>
        <v>13</v>
      </c>
      <c r="Z106" s="33">
        <f>D130</f>
        <v>7.31998033553998</v>
      </c>
      <c r="AA106" s="33">
        <f>E130</f>
        <v>1444.7795753984399</v>
      </c>
      <c r="AB106" s="18">
        <f t="shared" si="24"/>
        <v>10093.332314820325</v>
      </c>
      <c r="AC106" s="18">
        <f t="shared" si="25"/>
        <v>10613.90790091521</v>
      </c>
      <c r="AD106" s="33">
        <f t="shared" si="40"/>
        <v>2.0735878939746804</v>
      </c>
      <c r="AE106" s="33">
        <f t="shared" si="26"/>
        <v>2.2754545402710868</v>
      </c>
      <c r="AF106" s="33">
        <f t="shared" si="41"/>
        <v>2.1815680600032241</v>
      </c>
      <c r="AG106" s="18">
        <f t="shared" si="42"/>
        <v>10335.447643868116</v>
      </c>
      <c r="AH106" s="11">
        <f t="shared" si="27"/>
        <v>38</v>
      </c>
      <c r="AI106" s="11">
        <f t="shared" si="43"/>
        <v>13</v>
      </c>
      <c r="AJ106" s="33">
        <f>F130</f>
        <v>7.31998033553998</v>
      </c>
      <c r="AK106" s="33">
        <f>G130</f>
        <v>1444.7795753984399</v>
      </c>
      <c r="AL106" s="18">
        <f t="shared" si="28"/>
        <v>10093.332314820325</v>
      </c>
      <c r="AM106" s="18">
        <f t="shared" si="29"/>
        <v>10613.90790091521</v>
      </c>
      <c r="AN106" s="33">
        <f t="shared" si="44"/>
        <v>2.0735878939746804</v>
      </c>
      <c r="AO106" s="33">
        <f t="shared" si="30"/>
        <v>2.2754545402710868</v>
      </c>
      <c r="AP106" s="33">
        <f t="shared" si="45"/>
        <v>2.1815680600032241</v>
      </c>
      <c r="AQ106" s="18">
        <f t="shared" si="46"/>
        <v>10335.447643868116</v>
      </c>
      <c r="AR106" s="11">
        <f t="shared" si="31"/>
        <v>38</v>
      </c>
      <c r="AS106" s="11">
        <f t="shared" si="47"/>
        <v>13</v>
      </c>
      <c r="AT106" s="33">
        <f>H130</f>
        <v>7.31998033553998</v>
      </c>
      <c r="AU106" s="33">
        <f>I130</f>
        <v>1444.7795753984399</v>
      </c>
      <c r="AV106" s="18">
        <f t="shared" si="32"/>
        <v>10093.332314820325</v>
      </c>
      <c r="AW106" s="18">
        <f t="shared" si="48"/>
        <v>10613.90790091521</v>
      </c>
      <c r="AX106" s="33">
        <f t="shared" si="49"/>
        <v>2.0735878939746804</v>
      </c>
      <c r="AY106" s="135">
        <f t="shared" si="33"/>
        <v>2.2754545402710868</v>
      </c>
    </row>
    <row r="107" spans="1:51" x14ac:dyDescent="0.3">
      <c r="A107" s="11">
        <v>2.0000000000000001E-4</v>
      </c>
      <c r="B107" s="131">
        <f t="shared" si="11"/>
        <v>2.4676624282076904</v>
      </c>
      <c r="C107" s="133">
        <f t="shared" si="15"/>
        <v>9610.394396830181</v>
      </c>
      <c r="D107" s="131">
        <f t="shared" si="12"/>
        <v>2.4676624282076904</v>
      </c>
      <c r="E107" s="133">
        <f t="shared" si="16"/>
        <v>9610.394396830181</v>
      </c>
      <c r="F107" s="131">
        <f t="shared" si="13"/>
        <v>2.4676624282076904</v>
      </c>
      <c r="G107" s="133">
        <f t="shared" si="17"/>
        <v>9610.394396830181</v>
      </c>
      <c r="H107" s="131">
        <f t="shared" si="14"/>
        <v>2.4676624282076904</v>
      </c>
      <c r="I107" s="133">
        <f t="shared" si="18"/>
        <v>9610.394396830181</v>
      </c>
      <c r="J107" s="11"/>
      <c r="K107" s="134">
        <v>0.28000000000000003</v>
      </c>
      <c r="L107" s="33">
        <f t="shared" si="34"/>
        <v>2.3493435001294349</v>
      </c>
      <c r="M107" s="18">
        <f t="shared" si="50"/>
        <v>9907.6803063646803</v>
      </c>
      <c r="N107" s="11">
        <f t="shared" si="19"/>
        <v>37</v>
      </c>
      <c r="O107" s="11">
        <f t="shared" si="35"/>
        <v>14</v>
      </c>
      <c r="P107" s="18">
        <f>B129</f>
        <v>7.1755023780001359</v>
      </c>
      <c r="Q107" s="18">
        <f>C129</f>
        <v>1589.8773444964124</v>
      </c>
      <c r="R107" s="18">
        <f t="shared" si="20"/>
        <v>9610.394396830181</v>
      </c>
      <c r="S107" s="18">
        <f t="shared" si="21"/>
        <v>10093.332314820325</v>
      </c>
      <c r="T107" s="33">
        <f t="shared" si="36"/>
        <v>2.2754545402710868</v>
      </c>
      <c r="U107" s="33">
        <f t="shared" si="22"/>
        <v>2.4676624282076904</v>
      </c>
      <c r="V107" s="33">
        <f t="shared" si="37"/>
        <v>2.3493435001294349</v>
      </c>
      <c r="W107" s="18">
        <f t="shared" si="38"/>
        <v>9907.6803063646803</v>
      </c>
      <c r="X107" s="11">
        <f t="shared" si="23"/>
        <v>37</v>
      </c>
      <c r="Y107" s="11">
        <f t="shared" si="39"/>
        <v>14</v>
      </c>
      <c r="Z107" s="33">
        <f>D129</f>
        <v>7.1755023780001359</v>
      </c>
      <c r="AA107" s="33">
        <f>E129</f>
        <v>1589.8773444964124</v>
      </c>
      <c r="AB107" s="18">
        <f t="shared" si="24"/>
        <v>9610.394396830181</v>
      </c>
      <c r="AC107" s="18">
        <f t="shared" si="25"/>
        <v>10093.332314820325</v>
      </c>
      <c r="AD107" s="33">
        <f t="shared" si="40"/>
        <v>2.2754545402710868</v>
      </c>
      <c r="AE107" s="33">
        <f t="shared" si="26"/>
        <v>2.4676624282076904</v>
      </c>
      <c r="AF107" s="33">
        <f t="shared" si="41"/>
        <v>2.3493435001294349</v>
      </c>
      <c r="AG107" s="18">
        <f t="shared" si="42"/>
        <v>9907.6803063646803</v>
      </c>
      <c r="AH107" s="11">
        <f t="shared" si="27"/>
        <v>37</v>
      </c>
      <c r="AI107" s="11">
        <f t="shared" si="43"/>
        <v>14</v>
      </c>
      <c r="AJ107" s="33">
        <f>F129</f>
        <v>7.1755023780001359</v>
      </c>
      <c r="AK107" s="33">
        <f>G129</f>
        <v>1589.8773444964124</v>
      </c>
      <c r="AL107" s="18">
        <f t="shared" si="28"/>
        <v>9610.394396830181</v>
      </c>
      <c r="AM107" s="18">
        <f t="shared" si="29"/>
        <v>10093.332314820325</v>
      </c>
      <c r="AN107" s="33">
        <f t="shared" si="44"/>
        <v>2.2754545402710868</v>
      </c>
      <c r="AO107" s="33">
        <f t="shared" si="30"/>
        <v>2.4676624282076904</v>
      </c>
      <c r="AP107" s="33">
        <f t="shared" si="45"/>
        <v>2.3493435001294349</v>
      </c>
      <c r="AQ107" s="18">
        <f t="shared" si="46"/>
        <v>9907.6803063646803</v>
      </c>
      <c r="AR107" s="11">
        <f t="shared" si="31"/>
        <v>37</v>
      </c>
      <c r="AS107" s="11">
        <f t="shared" si="47"/>
        <v>14</v>
      </c>
      <c r="AT107" s="33">
        <f>H129</f>
        <v>7.1755023780001359</v>
      </c>
      <c r="AU107" s="33">
        <f>I129</f>
        <v>1589.8773444964124</v>
      </c>
      <c r="AV107" s="18">
        <f t="shared" si="32"/>
        <v>9610.394396830181</v>
      </c>
      <c r="AW107" s="18">
        <f t="shared" si="48"/>
        <v>10093.332314820325</v>
      </c>
      <c r="AX107" s="33">
        <f t="shared" si="49"/>
        <v>2.2754545402710868</v>
      </c>
      <c r="AY107" s="135">
        <f t="shared" si="33"/>
        <v>2.4676624282076904</v>
      </c>
    </row>
    <row r="108" spans="1:51" x14ac:dyDescent="0.3">
      <c r="A108" s="11">
        <v>2.2000000000000003E-4</v>
      </c>
      <c r="B108" s="131">
        <f t="shared" si="11"/>
        <v>2.6508926764280645</v>
      </c>
      <c r="C108" s="133">
        <f t="shared" si="15"/>
        <v>9161.5124110186898</v>
      </c>
      <c r="D108" s="131">
        <f t="shared" si="12"/>
        <v>2.6508926764280645</v>
      </c>
      <c r="E108" s="133">
        <f t="shared" si="16"/>
        <v>9161.5124110186898</v>
      </c>
      <c r="F108" s="131">
        <f t="shared" si="13"/>
        <v>2.6508926764280645</v>
      </c>
      <c r="G108" s="133">
        <f t="shared" si="17"/>
        <v>9161.5124110186898</v>
      </c>
      <c r="H108" s="131">
        <f t="shared" si="14"/>
        <v>2.6508926764280645</v>
      </c>
      <c r="I108" s="133">
        <f t="shared" si="18"/>
        <v>9161.5124110186898</v>
      </c>
      <c r="J108" s="11"/>
      <c r="K108" s="134">
        <v>0.3</v>
      </c>
      <c r="L108" s="33">
        <f t="shared" si="34"/>
        <v>2.5171189402556458</v>
      </c>
      <c r="M108" s="18">
        <f t="shared" si="50"/>
        <v>9489.2346125968725</v>
      </c>
      <c r="N108" s="11">
        <f t="shared" si="19"/>
        <v>36</v>
      </c>
      <c r="O108" s="11">
        <f t="shared" si="35"/>
        <v>15</v>
      </c>
      <c r="P108" s="18">
        <f>B128</f>
        <v>7.0165146435504946</v>
      </c>
      <c r="Q108" s="18">
        <f>C128</f>
        <v>1758.0018396337041</v>
      </c>
      <c r="R108" s="18">
        <f t="shared" si="20"/>
        <v>9161.5124110186898</v>
      </c>
      <c r="S108" s="18">
        <f t="shared" si="21"/>
        <v>9610.394396830181</v>
      </c>
      <c r="T108" s="33">
        <f t="shared" si="36"/>
        <v>2.4676624282076904</v>
      </c>
      <c r="U108" s="33">
        <f t="shared" si="22"/>
        <v>2.6508926764280645</v>
      </c>
      <c r="V108" s="33">
        <f t="shared" si="37"/>
        <v>2.5171189402556458</v>
      </c>
      <c r="W108" s="18">
        <f t="shared" si="38"/>
        <v>9489.2346125968725</v>
      </c>
      <c r="X108" s="11">
        <f t="shared" si="23"/>
        <v>36</v>
      </c>
      <c r="Y108" s="11">
        <f t="shared" si="39"/>
        <v>15</v>
      </c>
      <c r="Z108" s="33">
        <f>D128</f>
        <v>7.0165146435504946</v>
      </c>
      <c r="AA108" s="33">
        <f>E128</f>
        <v>1758.0018396337041</v>
      </c>
      <c r="AB108" s="18">
        <f t="shared" si="24"/>
        <v>9161.5124110186898</v>
      </c>
      <c r="AC108" s="18">
        <f t="shared" si="25"/>
        <v>9610.394396830181</v>
      </c>
      <c r="AD108" s="33">
        <f t="shared" si="40"/>
        <v>2.4676624282076904</v>
      </c>
      <c r="AE108" s="33">
        <f t="shared" si="26"/>
        <v>2.6508926764280645</v>
      </c>
      <c r="AF108" s="33">
        <f t="shared" si="41"/>
        <v>2.5171189402556458</v>
      </c>
      <c r="AG108" s="18">
        <f t="shared" si="42"/>
        <v>9489.2346125968725</v>
      </c>
      <c r="AH108" s="11">
        <f t="shared" si="27"/>
        <v>36</v>
      </c>
      <c r="AI108" s="11">
        <f t="shared" si="43"/>
        <v>15</v>
      </c>
      <c r="AJ108" s="33">
        <f>F128</f>
        <v>7.0165146435504946</v>
      </c>
      <c r="AK108" s="33">
        <f>G128</f>
        <v>1758.0018396337041</v>
      </c>
      <c r="AL108" s="18">
        <f t="shared" si="28"/>
        <v>9161.5124110186898</v>
      </c>
      <c r="AM108" s="18">
        <f t="shared" si="29"/>
        <v>9610.394396830181</v>
      </c>
      <c r="AN108" s="33">
        <f t="shared" si="44"/>
        <v>2.4676624282076904</v>
      </c>
      <c r="AO108" s="33">
        <f t="shared" si="30"/>
        <v>2.6508926764280645</v>
      </c>
      <c r="AP108" s="33">
        <f t="shared" si="45"/>
        <v>2.5171189402556458</v>
      </c>
      <c r="AQ108" s="18">
        <f t="shared" si="46"/>
        <v>9489.2346125968725</v>
      </c>
      <c r="AR108" s="11">
        <f t="shared" si="31"/>
        <v>36</v>
      </c>
      <c r="AS108" s="11">
        <f t="shared" si="47"/>
        <v>15</v>
      </c>
      <c r="AT108" s="33">
        <f>H128</f>
        <v>7.0165146435504946</v>
      </c>
      <c r="AU108" s="33">
        <f>I128</f>
        <v>1758.0018396337041</v>
      </c>
      <c r="AV108" s="18">
        <f t="shared" si="32"/>
        <v>9161.5124110186898</v>
      </c>
      <c r="AW108" s="18">
        <f t="shared" si="48"/>
        <v>9610.394396830181</v>
      </c>
      <c r="AX108" s="33">
        <f t="shared" si="49"/>
        <v>2.4676624282076904</v>
      </c>
      <c r="AY108" s="135">
        <f t="shared" si="33"/>
        <v>2.6508926764280645</v>
      </c>
    </row>
    <row r="109" spans="1:51" x14ac:dyDescent="0.3">
      <c r="A109" s="11">
        <v>2.4000000000000003E-4</v>
      </c>
      <c r="B109" s="131">
        <f t="shared" si="11"/>
        <v>2.8257632338552781</v>
      </c>
      <c r="C109" s="133">
        <f t="shared" si="15"/>
        <v>8743.5278713606804</v>
      </c>
      <c r="D109" s="131">
        <f t="shared" si="12"/>
        <v>2.8257632338552781</v>
      </c>
      <c r="E109" s="133">
        <f t="shared" si="16"/>
        <v>8743.5278713606804</v>
      </c>
      <c r="F109" s="131">
        <f t="shared" si="13"/>
        <v>2.8257632338552781</v>
      </c>
      <c r="G109" s="133">
        <f t="shared" si="17"/>
        <v>8743.5278713606804</v>
      </c>
      <c r="H109" s="131">
        <f t="shared" si="14"/>
        <v>2.8257632338552781</v>
      </c>
      <c r="I109" s="133">
        <f t="shared" si="18"/>
        <v>8743.5278713606804</v>
      </c>
      <c r="J109" s="11"/>
      <c r="K109" s="134">
        <v>0.32</v>
      </c>
      <c r="L109" s="33">
        <f t="shared" si="34"/>
        <v>2.6848943803818566</v>
      </c>
      <c r="M109" s="18">
        <f t="shared" si="50"/>
        <v>9080.2398012448612</v>
      </c>
      <c r="N109" s="11">
        <f t="shared" si="19"/>
        <v>35</v>
      </c>
      <c r="O109" s="11">
        <f t="shared" si="35"/>
        <v>16</v>
      </c>
      <c r="P109" s="18">
        <f>B127</f>
        <v>6.8407144595871241</v>
      </c>
      <c r="Q109" s="18">
        <f>C127</f>
        <v>1954.299584933751</v>
      </c>
      <c r="R109" s="18">
        <f t="shared" si="20"/>
        <v>8743.5278713606804</v>
      </c>
      <c r="S109" s="18">
        <f t="shared" si="21"/>
        <v>9161.5124110186898</v>
      </c>
      <c r="T109" s="33">
        <f t="shared" si="36"/>
        <v>2.6508926764280645</v>
      </c>
      <c r="U109" s="33">
        <f t="shared" si="22"/>
        <v>2.8257632338552781</v>
      </c>
      <c r="V109" s="33">
        <f t="shared" si="37"/>
        <v>2.6848943803818566</v>
      </c>
      <c r="W109" s="18">
        <f t="shared" si="38"/>
        <v>9080.2398012448612</v>
      </c>
      <c r="X109" s="11">
        <f t="shared" si="23"/>
        <v>35</v>
      </c>
      <c r="Y109" s="11">
        <f t="shared" si="39"/>
        <v>16</v>
      </c>
      <c r="Z109" s="33">
        <f>D127</f>
        <v>6.8407144595871241</v>
      </c>
      <c r="AA109" s="33">
        <f>E127</f>
        <v>1954.299584933751</v>
      </c>
      <c r="AB109" s="18">
        <f t="shared" si="24"/>
        <v>8743.5278713606804</v>
      </c>
      <c r="AC109" s="18">
        <f t="shared" si="25"/>
        <v>9161.5124110186898</v>
      </c>
      <c r="AD109" s="33">
        <f t="shared" si="40"/>
        <v>2.6508926764280645</v>
      </c>
      <c r="AE109" s="33">
        <f t="shared" si="26"/>
        <v>2.8257632338552781</v>
      </c>
      <c r="AF109" s="33">
        <f t="shared" si="41"/>
        <v>2.6848943803818566</v>
      </c>
      <c r="AG109" s="18">
        <f t="shared" si="42"/>
        <v>9080.2398012448612</v>
      </c>
      <c r="AH109" s="11">
        <f t="shared" si="27"/>
        <v>35</v>
      </c>
      <c r="AI109" s="11">
        <f t="shared" si="43"/>
        <v>16</v>
      </c>
      <c r="AJ109" s="33">
        <f>F127</f>
        <v>6.8407144595871241</v>
      </c>
      <c r="AK109" s="33">
        <f>G127</f>
        <v>1954.299584933751</v>
      </c>
      <c r="AL109" s="18">
        <f t="shared" si="28"/>
        <v>8743.5278713606804</v>
      </c>
      <c r="AM109" s="18">
        <f t="shared" si="29"/>
        <v>9161.5124110186898</v>
      </c>
      <c r="AN109" s="33">
        <f t="shared" si="44"/>
        <v>2.6508926764280645</v>
      </c>
      <c r="AO109" s="33">
        <f t="shared" si="30"/>
        <v>2.8257632338552781</v>
      </c>
      <c r="AP109" s="33">
        <f t="shared" si="45"/>
        <v>2.6848943803818566</v>
      </c>
      <c r="AQ109" s="18">
        <f t="shared" si="46"/>
        <v>9080.2398012448612</v>
      </c>
      <c r="AR109" s="11">
        <f t="shared" si="31"/>
        <v>35</v>
      </c>
      <c r="AS109" s="11">
        <f t="shared" si="47"/>
        <v>16</v>
      </c>
      <c r="AT109" s="33">
        <f>H127</f>
        <v>6.8407144595871241</v>
      </c>
      <c r="AU109" s="33">
        <f>I127</f>
        <v>1954.299584933751</v>
      </c>
      <c r="AV109" s="18">
        <f t="shared" si="32"/>
        <v>8743.5278713606804</v>
      </c>
      <c r="AW109" s="18">
        <f t="shared" si="48"/>
        <v>9161.5124110186898</v>
      </c>
      <c r="AX109" s="33">
        <f t="shared" si="49"/>
        <v>2.6508926764280645</v>
      </c>
      <c r="AY109" s="135">
        <f t="shared" si="33"/>
        <v>2.8257632338552781</v>
      </c>
    </row>
    <row r="110" spans="1:51" x14ac:dyDescent="0.3">
      <c r="A110" s="11">
        <v>2.6000000000000003E-4</v>
      </c>
      <c r="B110" s="131">
        <f t="shared" si="11"/>
        <v>2.9928361424560954</v>
      </c>
      <c r="C110" s="133">
        <f t="shared" si="15"/>
        <v>8353.6454300408695</v>
      </c>
      <c r="D110" s="131">
        <f t="shared" si="12"/>
        <v>2.9928361424560954</v>
      </c>
      <c r="E110" s="133">
        <f t="shared" si="16"/>
        <v>8353.6454300408695</v>
      </c>
      <c r="F110" s="131">
        <f t="shared" si="13"/>
        <v>2.9928361424560954</v>
      </c>
      <c r="G110" s="133">
        <f t="shared" si="17"/>
        <v>8353.6454300408695</v>
      </c>
      <c r="H110" s="131">
        <f t="shared" si="14"/>
        <v>2.9928361424560954</v>
      </c>
      <c r="I110" s="133">
        <f t="shared" si="18"/>
        <v>8353.6454300408695</v>
      </c>
      <c r="J110" s="11"/>
      <c r="K110" s="134">
        <v>0.34</v>
      </c>
      <c r="L110" s="33">
        <f t="shared" si="34"/>
        <v>2.8526698205080674</v>
      </c>
      <c r="M110" s="18">
        <f t="shared" si="50"/>
        <v>8680.7384833047327</v>
      </c>
      <c r="N110" s="11">
        <f t="shared" si="19"/>
        <v>34</v>
      </c>
      <c r="O110" s="11">
        <f t="shared" si="35"/>
        <v>17</v>
      </c>
      <c r="P110" s="18">
        <f>B126</f>
        <v>6.6452845010937489</v>
      </c>
      <c r="Q110" s="18">
        <f>C126</f>
        <v>2185.4408627889779</v>
      </c>
      <c r="R110" s="18">
        <f t="shared" si="20"/>
        <v>8353.6454300408695</v>
      </c>
      <c r="S110" s="18">
        <f t="shared" si="21"/>
        <v>8743.5278713606804</v>
      </c>
      <c r="T110" s="33">
        <f t="shared" si="36"/>
        <v>2.8257632338552781</v>
      </c>
      <c r="U110" s="33">
        <f t="shared" si="22"/>
        <v>2.9928361424560954</v>
      </c>
      <c r="V110" s="33">
        <f t="shared" si="37"/>
        <v>2.8526698205080674</v>
      </c>
      <c r="W110" s="18">
        <f t="shared" si="38"/>
        <v>8680.7384833047327</v>
      </c>
      <c r="X110" s="11">
        <f t="shared" si="23"/>
        <v>34</v>
      </c>
      <c r="Y110" s="11">
        <f t="shared" si="39"/>
        <v>17</v>
      </c>
      <c r="Z110" s="33">
        <f>D126</f>
        <v>6.6452845010937489</v>
      </c>
      <c r="AA110" s="33">
        <f>E126</f>
        <v>2185.4408627889779</v>
      </c>
      <c r="AB110" s="18">
        <f t="shared" si="24"/>
        <v>8353.6454300408695</v>
      </c>
      <c r="AC110" s="18">
        <f t="shared" si="25"/>
        <v>8743.5278713606804</v>
      </c>
      <c r="AD110" s="33">
        <f t="shared" si="40"/>
        <v>2.8257632338552781</v>
      </c>
      <c r="AE110" s="33">
        <f t="shared" si="26"/>
        <v>2.9928361424560954</v>
      </c>
      <c r="AF110" s="33">
        <f t="shared" si="41"/>
        <v>2.8526698205080674</v>
      </c>
      <c r="AG110" s="18">
        <f t="shared" si="42"/>
        <v>8680.7384833047327</v>
      </c>
      <c r="AH110" s="11">
        <f t="shared" si="27"/>
        <v>34</v>
      </c>
      <c r="AI110" s="11">
        <f t="shared" si="43"/>
        <v>17</v>
      </c>
      <c r="AJ110" s="33">
        <f>F126</f>
        <v>6.6452845010937489</v>
      </c>
      <c r="AK110" s="33">
        <f>G126</f>
        <v>2185.4408627889779</v>
      </c>
      <c r="AL110" s="18">
        <f t="shared" si="28"/>
        <v>8353.6454300408695</v>
      </c>
      <c r="AM110" s="18">
        <f t="shared" si="29"/>
        <v>8743.5278713606804</v>
      </c>
      <c r="AN110" s="33">
        <f t="shared" si="44"/>
        <v>2.8257632338552781</v>
      </c>
      <c r="AO110" s="33">
        <f t="shared" si="30"/>
        <v>2.9928361424560954</v>
      </c>
      <c r="AP110" s="33">
        <f t="shared" si="45"/>
        <v>2.8526698205080674</v>
      </c>
      <c r="AQ110" s="18">
        <f t="shared" si="46"/>
        <v>8680.7384833047327</v>
      </c>
      <c r="AR110" s="11">
        <f t="shared" si="31"/>
        <v>34</v>
      </c>
      <c r="AS110" s="11">
        <f t="shared" si="47"/>
        <v>17</v>
      </c>
      <c r="AT110" s="33">
        <f>H126</f>
        <v>6.6452845010937489</v>
      </c>
      <c r="AU110" s="33">
        <f>I126</f>
        <v>2185.4408627889779</v>
      </c>
      <c r="AV110" s="18">
        <f t="shared" si="32"/>
        <v>8353.6454300408695</v>
      </c>
      <c r="AW110" s="18">
        <f t="shared" si="48"/>
        <v>8743.5278713606804</v>
      </c>
      <c r="AX110" s="33">
        <f t="shared" si="49"/>
        <v>2.8257632338552781</v>
      </c>
      <c r="AY110" s="135">
        <f t="shared" si="33"/>
        <v>2.9928361424560954</v>
      </c>
    </row>
    <row r="111" spans="1:51" x14ac:dyDescent="0.3">
      <c r="A111" s="11">
        <v>2.8000000000000003E-4</v>
      </c>
      <c r="B111" s="131">
        <f t="shared" si="11"/>
        <v>3.1526237992085648</v>
      </c>
      <c r="C111" s="133">
        <f t="shared" si="15"/>
        <v>7989.3828376234715</v>
      </c>
      <c r="D111" s="131">
        <f t="shared" si="12"/>
        <v>3.1526237992085648</v>
      </c>
      <c r="E111" s="133">
        <f t="shared" si="16"/>
        <v>7989.3828376234715</v>
      </c>
      <c r="F111" s="131">
        <f t="shared" si="13"/>
        <v>3.1526237992085648</v>
      </c>
      <c r="G111" s="133">
        <f t="shared" si="17"/>
        <v>7989.3828376234715</v>
      </c>
      <c r="H111" s="131">
        <f t="shared" si="14"/>
        <v>3.1526237992085648</v>
      </c>
      <c r="I111" s="133">
        <f t="shared" si="18"/>
        <v>7989.3828376234715</v>
      </c>
      <c r="J111" s="11"/>
      <c r="K111" s="134">
        <v>0.36</v>
      </c>
      <c r="L111" s="33">
        <f t="shared" si="34"/>
        <v>3.0204452606342782</v>
      </c>
      <c r="M111" s="18">
        <f t="shared" si="50"/>
        <v>8290.7058440531819</v>
      </c>
      <c r="N111" s="11">
        <f t="shared" si="19"/>
        <v>33</v>
      </c>
      <c r="O111" s="11">
        <f t="shared" si="35"/>
        <v>18</v>
      </c>
      <c r="P111" s="18">
        <f>B125</f>
        <v>6.4267404148148515</v>
      </c>
      <c r="Q111" s="18">
        <f>C125</f>
        <v>2460.1956295057535</v>
      </c>
      <c r="R111" s="18">
        <f t="shared" si="20"/>
        <v>7989.3828376234715</v>
      </c>
      <c r="S111" s="18">
        <f t="shared" si="21"/>
        <v>8353.6454300408695</v>
      </c>
      <c r="T111" s="33">
        <f t="shared" si="36"/>
        <v>2.9928361424560954</v>
      </c>
      <c r="U111" s="33">
        <f t="shared" si="22"/>
        <v>3.1526237992085648</v>
      </c>
      <c r="V111" s="33">
        <f t="shared" si="37"/>
        <v>3.0204452606342782</v>
      </c>
      <c r="W111" s="18">
        <f t="shared" si="38"/>
        <v>8290.7058440531819</v>
      </c>
      <c r="X111" s="11">
        <f t="shared" si="23"/>
        <v>33</v>
      </c>
      <c r="Y111" s="11">
        <f t="shared" si="39"/>
        <v>18</v>
      </c>
      <c r="Z111" s="33">
        <f>D125</f>
        <v>6.4267404148148515</v>
      </c>
      <c r="AA111" s="33">
        <f>E125</f>
        <v>2460.1956295057535</v>
      </c>
      <c r="AB111" s="18">
        <f t="shared" si="24"/>
        <v>7989.3828376234715</v>
      </c>
      <c r="AC111" s="18">
        <f t="shared" si="25"/>
        <v>8353.6454300408695</v>
      </c>
      <c r="AD111" s="33">
        <f t="shared" si="40"/>
        <v>2.9928361424560954</v>
      </c>
      <c r="AE111" s="33">
        <f t="shared" si="26"/>
        <v>3.1526237992085648</v>
      </c>
      <c r="AF111" s="33">
        <f t="shared" si="41"/>
        <v>3.0204452606342782</v>
      </c>
      <c r="AG111" s="18">
        <f t="shared" si="42"/>
        <v>8290.7058440531819</v>
      </c>
      <c r="AH111" s="11">
        <f t="shared" si="27"/>
        <v>33</v>
      </c>
      <c r="AI111" s="11">
        <f t="shared" si="43"/>
        <v>18</v>
      </c>
      <c r="AJ111" s="33">
        <f>F125</f>
        <v>6.4267404148148515</v>
      </c>
      <c r="AK111" s="33">
        <f>G125</f>
        <v>2460.1956295057535</v>
      </c>
      <c r="AL111" s="18">
        <f t="shared" si="28"/>
        <v>7989.3828376234715</v>
      </c>
      <c r="AM111" s="18">
        <f t="shared" si="29"/>
        <v>8353.6454300408695</v>
      </c>
      <c r="AN111" s="33">
        <f t="shared" si="44"/>
        <v>2.9928361424560954</v>
      </c>
      <c r="AO111" s="33">
        <f t="shared" si="30"/>
        <v>3.1526237992085648</v>
      </c>
      <c r="AP111" s="33">
        <f t="shared" si="45"/>
        <v>3.0204452606342782</v>
      </c>
      <c r="AQ111" s="18">
        <f t="shared" si="46"/>
        <v>8290.7058440531819</v>
      </c>
      <c r="AR111" s="11">
        <f t="shared" si="31"/>
        <v>33</v>
      </c>
      <c r="AS111" s="11">
        <f t="shared" si="47"/>
        <v>18</v>
      </c>
      <c r="AT111" s="33">
        <f>H125</f>
        <v>6.4267404148148515</v>
      </c>
      <c r="AU111" s="33">
        <f>I125</f>
        <v>2460.1956295057535</v>
      </c>
      <c r="AV111" s="18">
        <f t="shared" si="32"/>
        <v>7989.3828376234715</v>
      </c>
      <c r="AW111" s="18">
        <f t="shared" si="48"/>
        <v>8353.6454300408695</v>
      </c>
      <c r="AX111" s="33">
        <f t="shared" si="49"/>
        <v>2.9928361424560954</v>
      </c>
      <c r="AY111" s="135">
        <f t="shared" si="33"/>
        <v>3.1526237992085648</v>
      </c>
    </row>
    <row r="112" spans="1:51" x14ac:dyDescent="0.3">
      <c r="A112" s="11">
        <v>3.0000000000000003E-4</v>
      </c>
      <c r="B112" s="131">
        <f t="shared" si="11"/>
        <v>3.3055943793349125</v>
      </c>
      <c r="C112" s="133">
        <f t="shared" si="15"/>
        <v>7648.5290063173843</v>
      </c>
      <c r="D112" s="131">
        <f t="shared" si="12"/>
        <v>3.3055943793349125</v>
      </c>
      <c r="E112" s="133">
        <f t="shared" si="16"/>
        <v>7648.5290063173843</v>
      </c>
      <c r="F112" s="131">
        <f t="shared" si="13"/>
        <v>3.3055943793349125</v>
      </c>
      <c r="G112" s="133">
        <f t="shared" si="17"/>
        <v>7648.5290063173843</v>
      </c>
      <c r="H112" s="131">
        <f t="shared" si="14"/>
        <v>3.3055943793349125</v>
      </c>
      <c r="I112" s="133">
        <f t="shared" si="18"/>
        <v>7648.5290063173843</v>
      </c>
      <c r="J112" s="11"/>
      <c r="K112" s="134">
        <v>0.38</v>
      </c>
      <c r="L112" s="33">
        <f t="shared" si="34"/>
        <v>3.188220700760489</v>
      </c>
      <c r="M112" s="18">
        <f t="shared" si="50"/>
        <v>7910.0647081728457</v>
      </c>
      <c r="N112" s="11">
        <f t="shared" si="19"/>
        <v>32</v>
      </c>
      <c r="O112" s="11">
        <f t="shared" si="35"/>
        <v>19</v>
      </c>
      <c r="P112" s="18">
        <f>B124</f>
        <v>6.180720851864276</v>
      </c>
      <c r="Q112" s="18">
        <f>C124</f>
        <v>2790.280781228701</v>
      </c>
      <c r="R112" s="18">
        <f t="shared" si="20"/>
        <v>7648.5290063173843</v>
      </c>
      <c r="S112" s="18">
        <f t="shared" si="21"/>
        <v>7989.3828376234715</v>
      </c>
      <c r="T112" s="33">
        <f t="shared" si="36"/>
        <v>3.1526237992085648</v>
      </c>
      <c r="U112" s="33">
        <f t="shared" si="22"/>
        <v>3.3055943793349125</v>
      </c>
      <c r="V112" s="33">
        <f t="shared" si="37"/>
        <v>3.188220700760489</v>
      </c>
      <c r="W112" s="18">
        <f t="shared" si="38"/>
        <v>7910.0647081728457</v>
      </c>
      <c r="X112" s="11">
        <f t="shared" si="23"/>
        <v>32</v>
      </c>
      <c r="Y112" s="11">
        <f t="shared" si="39"/>
        <v>19</v>
      </c>
      <c r="Z112" s="33">
        <f>D124</f>
        <v>6.180720851864276</v>
      </c>
      <c r="AA112" s="33">
        <f>E124</f>
        <v>2790.280781228701</v>
      </c>
      <c r="AB112" s="18">
        <f t="shared" si="24"/>
        <v>7648.5290063173843</v>
      </c>
      <c r="AC112" s="18">
        <f t="shared" si="25"/>
        <v>7989.3828376234715</v>
      </c>
      <c r="AD112" s="33">
        <f t="shared" si="40"/>
        <v>3.1526237992085648</v>
      </c>
      <c r="AE112" s="33">
        <f t="shared" si="26"/>
        <v>3.3055943793349125</v>
      </c>
      <c r="AF112" s="33">
        <f t="shared" si="41"/>
        <v>3.188220700760489</v>
      </c>
      <c r="AG112" s="18">
        <f t="shared" si="42"/>
        <v>7910.0647081728457</v>
      </c>
      <c r="AH112" s="11">
        <f t="shared" si="27"/>
        <v>32</v>
      </c>
      <c r="AI112" s="11">
        <f t="shared" si="43"/>
        <v>19</v>
      </c>
      <c r="AJ112" s="33">
        <f>F124</f>
        <v>6.180720851864276</v>
      </c>
      <c r="AK112" s="33">
        <f>G124</f>
        <v>2790.280781228701</v>
      </c>
      <c r="AL112" s="18">
        <f t="shared" si="28"/>
        <v>7648.5290063173843</v>
      </c>
      <c r="AM112" s="18">
        <f t="shared" si="29"/>
        <v>7989.3828376234715</v>
      </c>
      <c r="AN112" s="33">
        <f t="shared" si="44"/>
        <v>3.1526237992085648</v>
      </c>
      <c r="AO112" s="33">
        <f t="shared" si="30"/>
        <v>3.3055943793349125</v>
      </c>
      <c r="AP112" s="33">
        <f t="shared" si="45"/>
        <v>3.188220700760489</v>
      </c>
      <c r="AQ112" s="18">
        <f t="shared" si="46"/>
        <v>7910.0647081728457</v>
      </c>
      <c r="AR112" s="11">
        <f t="shared" si="31"/>
        <v>32</v>
      </c>
      <c r="AS112" s="11">
        <f t="shared" si="47"/>
        <v>19</v>
      </c>
      <c r="AT112" s="33">
        <f>H124</f>
        <v>6.180720851864276</v>
      </c>
      <c r="AU112" s="33">
        <f>I124</f>
        <v>2790.280781228701</v>
      </c>
      <c r="AV112" s="18">
        <f t="shared" si="32"/>
        <v>7648.5290063173843</v>
      </c>
      <c r="AW112" s="18">
        <f t="shared" si="48"/>
        <v>7989.3828376234715</v>
      </c>
      <c r="AX112" s="33">
        <f t="shared" si="49"/>
        <v>3.1526237992085648</v>
      </c>
      <c r="AY112" s="135">
        <f t="shared" si="33"/>
        <v>3.3055943793349125</v>
      </c>
    </row>
    <row r="113" spans="1:51" x14ac:dyDescent="0.3">
      <c r="A113" s="11">
        <v>3.5000000000000005E-4</v>
      </c>
      <c r="B113" s="131">
        <f t="shared" si="11"/>
        <v>3.660923069810694</v>
      </c>
      <c r="C113" s="133">
        <f t="shared" si="15"/>
        <v>7106.5738095156275</v>
      </c>
      <c r="D113" s="131">
        <f t="shared" si="12"/>
        <v>3.660923069810694</v>
      </c>
      <c r="E113" s="133">
        <f t="shared" si="16"/>
        <v>7106.5738095156275</v>
      </c>
      <c r="F113" s="131">
        <f t="shared" si="13"/>
        <v>3.660923069810694</v>
      </c>
      <c r="G113" s="133">
        <f t="shared" si="17"/>
        <v>7106.5738095156275</v>
      </c>
      <c r="H113" s="131">
        <f t="shared" si="14"/>
        <v>3.660923069810694</v>
      </c>
      <c r="I113" s="133">
        <f t="shared" si="18"/>
        <v>7106.5738095156275</v>
      </c>
      <c r="J113" s="11"/>
      <c r="K113" s="134">
        <v>0.4</v>
      </c>
      <c r="L113" s="33">
        <f t="shared" si="34"/>
        <v>3.3559961408866998</v>
      </c>
      <c r="M113" s="18">
        <f t="shared" si="50"/>
        <v>7571.6551221275686</v>
      </c>
      <c r="N113" s="11">
        <f t="shared" si="19"/>
        <v>31</v>
      </c>
      <c r="O113" s="11">
        <f t="shared" si="35"/>
        <v>20</v>
      </c>
      <c r="P113" s="18">
        <f>B123</f>
        <v>5.9016927737414058</v>
      </c>
      <c r="Q113" s="18">
        <f>C123</f>
        <v>3080.8396925722532</v>
      </c>
      <c r="R113" s="18">
        <f t="shared" si="20"/>
        <v>7106.5738095156275</v>
      </c>
      <c r="S113" s="18">
        <f t="shared" si="21"/>
        <v>7648.5290063173843</v>
      </c>
      <c r="T113" s="33">
        <f t="shared" si="36"/>
        <v>3.3055943793349125</v>
      </c>
      <c r="U113" s="33">
        <f t="shared" si="22"/>
        <v>3.660923069810694</v>
      </c>
      <c r="V113" s="33">
        <f t="shared" si="37"/>
        <v>3.3559961408866998</v>
      </c>
      <c r="W113" s="18">
        <f t="shared" si="38"/>
        <v>7571.6551221275686</v>
      </c>
      <c r="X113" s="11">
        <f t="shared" si="23"/>
        <v>31</v>
      </c>
      <c r="Y113" s="11">
        <f t="shared" si="39"/>
        <v>20</v>
      </c>
      <c r="Z113" s="33">
        <f>D123</f>
        <v>5.9016927737414058</v>
      </c>
      <c r="AA113" s="33">
        <f>E123</f>
        <v>3080.8396925722532</v>
      </c>
      <c r="AB113" s="18">
        <f t="shared" si="24"/>
        <v>7106.5738095156275</v>
      </c>
      <c r="AC113" s="18">
        <f t="shared" si="25"/>
        <v>7648.5290063173843</v>
      </c>
      <c r="AD113" s="33">
        <f t="shared" si="40"/>
        <v>3.3055943793349125</v>
      </c>
      <c r="AE113" s="33">
        <f t="shared" si="26"/>
        <v>3.660923069810694</v>
      </c>
      <c r="AF113" s="33">
        <f t="shared" si="41"/>
        <v>3.3559961408866998</v>
      </c>
      <c r="AG113" s="18">
        <f t="shared" si="42"/>
        <v>7571.6551221275686</v>
      </c>
      <c r="AH113" s="11">
        <f t="shared" si="27"/>
        <v>31</v>
      </c>
      <c r="AI113" s="11">
        <f t="shared" si="43"/>
        <v>20</v>
      </c>
      <c r="AJ113" s="33">
        <f>F123</f>
        <v>5.9016927737414058</v>
      </c>
      <c r="AK113" s="33">
        <f>G123</f>
        <v>3080.8396925722532</v>
      </c>
      <c r="AL113" s="18">
        <f t="shared" si="28"/>
        <v>7106.5738095156275</v>
      </c>
      <c r="AM113" s="18">
        <f t="shared" si="29"/>
        <v>7648.5290063173843</v>
      </c>
      <c r="AN113" s="33">
        <f t="shared" si="44"/>
        <v>3.3055943793349125</v>
      </c>
      <c r="AO113" s="33">
        <f t="shared" si="30"/>
        <v>3.660923069810694</v>
      </c>
      <c r="AP113" s="33">
        <f t="shared" si="45"/>
        <v>3.3559961408866998</v>
      </c>
      <c r="AQ113" s="18">
        <f t="shared" si="46"/>
        <v>7571.6551221275686</v>
      </c>
      <c r="AR113" s="11">
        <f t="shared" si="31"/>
        <v>31</v>
      </c>
      <c r="AS113" s="11">
        <f t="shared" si="47"/>
        <v>20</v>
      </c>
      <c r="AT113" s="33">
        <f>H123</f>
        <v>5.9016927737414058</v>
      </c>
      <c r="AU113" s="33">
        <f>I123</f>
        <v>3080.8396925722532</v>
      </c>
      <c r="AV113" s="18">
        <f t="shared" si="32"/>
        <v>7106.5738095156275</v>
      </c>
      <c r="AW113" s="18">
        <f t="shared" si="48"/>
        <v>7648.5290063173843</v>
      </c>
      <c r="AX113" s="33">
        <f t="shared" si="49"/>
        <v>3.3055943793349125</v>
      </c>
      <c r="AY113" s="135">
        <f t="shared" si="33"/>
        <v>3.660923069810694</v>
      </c>
    </row>
    <row r="114" spans="1:51" x14ac:dyDescent="0.3">
      <c r="A114" s="11">
        <v>4.0000000000000002E-4</v>
      </c>
      <c r="B114" s="131">
        <f t="shared" si="11"/>
        <v>3.9820286776659204</v>
      </c>
      <c r="C114" s="133">
        <f t="shared" si="15"/>
        <v>6422.1121571045314</v>
      </c>
      <c r="D114" s="131">
        <f t="shared" si="12"/>
        <v>3.9820286776659204</v>
      </c>
      <c r="E114" s="133">
        <f t="shared" si="16"/>
        <v>6422.1121571045314</v>
      </c>
      <c r="F114" s="131">
        <f t="shared" si="13"/>
        <v>3.9820286776659204</v>
      </c>
      <c r="G114" s="133">
        <f t="shared" si="17"/>
        <v>6422.1121571045314</v>
      </c>
      <c r="H114" s="131">
        <f t="shared" si="14"/>
        <v>3.9820286776659204</v>
      </c>
      <c r="I114" s="133">
        <f t="shared" si="18"/>
        <v>6422.1121571045314</v>
      </c>
      <c r="J114" s="11"/>
      <c r="K114" s="134">
        <v>0.42</v>
      </c>
      <c r="L114" s="33">
        <f t="shared" si="34"/>
        <v>3.5237715810129107</v>
      </c>
      <c r="M114" s="18">
        <f t="shared" si="50"/>
        <v>7315.7603010526027</v>
      </c>
      <c r="N114" s="11">
        <f t="shared" si="19"/>
        <v>31</v>
      </c>
      <c r="O114" s="11">
        <f t="shared" si="35"/>
        <v>20</v>
      </c>
      <c r="P114" s="18">
        <f>B122</f>
        <v>5.747650789112793</v>
      </c>
      <c r="Q114" s="18">
        <f>C122</f>
        <v>3302.4317514329468</v>
      </c>
      <c r="R114" s="18">
        <f t="shared" si="20"/>
        <v>7106.5738095156275</v>
      </c>
      <c r="S114" s="18">
        <f t="shared" si="21"/>
        <v>7648.5290063173843</v>
      </c>
      <c r="T114" s="33">
        <f t="shared" si="36"/>
        <v>3.3055943793349125</v>
      </c>
      <c r="U114" s="33">
        <f t="shared" si="22"/>
        <v>3.660923069810694</v>
      </c>
      <c r="V114" s="33">
        <f t="shared" si="37"/>
        <v>3.5237715810129107</v>
      </c>
      <c r="W114" s="18">
        <f t="shared" si="38"/>
        <v>7315.7603010526027</v>
      </c>
      <c r="X114" s="11">
        <f t="shared" si="23"/>
        <v>31</v>
      </c>
      <c r="Y114" s="11">
        <f t="shared" si="39"/>
        <v>20</v>
      </c>
      <c r="Z114" s="33">
        <f>D122</f>
        <v>5.747650789112793</v>
      </c>
      <c r="AA114" s="33">
        <f>E122</f>
        <v>3302.4317514329468</v>
      </c>
      <c r="AB114" s="18">
        <f t="shared" si="24"/>
        <v>7106.5738095156275</v>
      </c>
      <c r="AC114" s="18">
        <f t="shared" si="25"/>
        <v>7648.5290063173843</v>
      </c>
      <c r="AD114" s="33">
        <f t="shared" si="40"/>
        <v>3.3055943793349125</v>
      </c>
      <c r="AE114" s="33">
        <f t="shared" si="26"/>
        <v>3.660923069810694</v>
      </c>
      <c r="AF114" s="33">
        <f t="shared" si="41"/>
        <v>3.5237715810129107</v>
      </c>
      <c r="AG114" s="18">
        <f t="shared" si="42"/>
        <v>7315.7603010526027</v>
      </c>
      <c r="AH114" s="11">
        <f t="shared" si="27"/>
        <v>31</v>
      </c>
      <c r="AI114" s="11">
        <f t="shared" si="43"/>
        <v>20</v>
      </c>
      <c r="AJ114" s="33">
        <f>F122</f>
        <v>5.747650789112793</v>
      </c>
      <c r="AK114" s="33">
        <f>G122</f>
        <v>3302.4317514329468</v>
      </c>
      <c r="AL114" s="18">
        <f t="shared" si="28"/>
        <v>7106.5738095156275</v>
      </c>
      <c r="AM114" s="18">
        <f t="shared" si="29"/>
        <v>7648.5290063173843</v>
      </c>
      <c r="AN114" s="33">
        <f t="shared" si="44"/>
        <v>3.3055943793349125</v>
      </c>
      <c r="AO114" s="33">
        <f t="shared" si="30"/>
        <v>3.660923069810694</v>
      </c>
      <c r="AP114" s="33">
        <f t="shared" si="45"/>
        <v>3.5237715810129107</v>
      </c>
      <c r="AQ114" s="18">
        <f t="shared" si="46"/>
        <v>7315.7603010526027</v>
      </c>
      <c r="AR114" s="11">
        <f t="shared" si="31"/>
        <v>31</v>
      </c>
      <c r="AS114" s="11">
        <f t="shared" si="47"/>
        <v>20</v>
      </c>
      <c r="AT114" s="33">
        <f>H122</f>
        <v>5.747650789112793</v>
      </c>
      <c r="AU114" s="33">
        <f>I122</f>
        <v>3302.4317514329468</v>
      </c>
      <c r="AV114" s="18">
        <f t="shared" si="32"/>
        <v>7106.5738095156275</v>
      </c>
      <c r="AW114" s="18">
        <f t="shared" si="48"/>
        <v>7648.5290063173843</v>
      </c>
      <c r="AX114" s="33">
        <f t="shared" si="49"/>
        <v>3.3055943793349125</v>
      </c>
      <c r="AY114" s="135">
        <f t="shared" si="33"/>
        <v>3.660923069810694</v>
      </c>
    </row>
    <row r="115" spans="1:51" x14ac:dyDescent="0.3">
      <c r="A115" s="11">
        <v>4.5000000000000004E-4</v>
      </c>
      <c r="B115" s="131">
        <f t="shared" si="11"/>
        <v>4.2736390598306135</v>
      </c>
      <c r="C115" s="133">
        <f t="shared" si="15"/>
        <v>5832.2076432938602</v>
      </c>
      <c r="D115" s="131">
        <f t="shared" si="12"/>
        <v>4.2736390598306135</v>
      </c>
      <c r="E115" s="133">
        <f t="shared" si="16"/>
        <v>5832.2076432938602</v>
      </c>
      <c r="F115" s="131">
        <f t="shared" si="13"/>
        <v>4.2736390598306135</v>
      </c>
      <c r="G115" s="133">
        <f t="shared" si="17"/>
        <v>5832.2076432938602</v>
      </c>
      <c r="H115" s="131">
        <f t="shared" si="14"/>
        <v>4.2736390598306135</v>
      </c>
      <c r="I115" s="133">
        <f t="shared" si="18"/>
        <v>5832.2076432938602</v>
      </c>
      <c r="J115" s="11"/>
      <c r="K115" s="134">
        <v>0.44</v>
      </c>
      <c r="L115" s="33">
        <f t="shared" si="34"/>
        <v>3.6915470211391215</v>
      </c>
      <c r="M115" s="18">
        <f t="shared" si="50"/>
        <v>7041.2964683018836</v>
      </c>
      <c r="N115" s="11">
        <f t="shared" si="19"/>
        <v>30</v>
      </c>
      <c r="O115" s="11">
        <f t="shared" si="35"/>
        <v>21</v>
      </c>
      <c r="P115" s="18">
        <f>B121</f>
        <v>5.5825292015411456</v>
      </c>
      <c r="Q115" s="18">
        <f>C121</f>
        <v>3548.8466656935343</v>
      </c>
      <c r="R115" s="18">
        <f t="shared" si="20"/>
        <v>6422.1121571045314</v>
      </c>
      <c r="S115" s="18">
        <f t="shared" si="21"/>
        <v>7106.5738095156275</v>
      </c>
      <c r="T115" s="33">
        <f t="shared" si="36"/>
        <v>3.660923069810694</v>
      </c>
      <c r="U115" s="33">
        <f t="shared" si="22"/>
        <v>3.9820286776659204</v>
      </c>
      <c r="V115" s="33">
        <f t="shared" si="37"/>
        <v>3.6915470211391215</v>
      </c>
      <c r="W115" s="18">
        <f t="shared" si="38"/>
        <v>7041.2964683018836</v>
      </c>
      <c r="X115" s="11">
        <f t="shared" si="23"/>
        <v>30</v>
      </c>
      <c r="Y115" s="11">
        <f t="shared" si="39"/>
        <v>21</v>
      </c>
      <c r="Z115" s="136">
        <f>D121</f>
        <v>5.5825292015411456</v>
      </c>
      <c r="AA115" s="136">
        <f>E121</f>
        <v>3548.8466656935343</v>
      </c>
      <c r="AB115" s="18">
        <f t="shared" si="24"/>
        <v>6422.1121571045314</v>
      </c>
      <c r="AC115" s="18">
        <f t="shared" si="25"/>
        <v>7106.5738095156275</v>
      </c>
      <c r="AD115" s="33">
        <f t="shared" si="40"/>
        <v>3.660923069810694</v>
      </c>
      <c r="AE115" s="33">
        <f t="shared" si="26"/>
        <v>3.9820286776659204</v>
      </c>
      <c r="AF115" s="33">
        <f t="shared" si="41"/>
        <v>3.6915470211391215</v>
      </c>
      <c r="AG115" s="18">
        <f t="shared" si="42"/>
        <v>7041.2964683018836</v>
      </c>
      <c r="AH115" s="11">
        <f t="shared" si="27"/>
        <v>30</v>
      </c>
      <c r="AI115" s="11">
        <f t="shared" si="43"/>
        <v>21</v>
      </c>
      <c r="AJ115" s="33">
        <f>F121</f>
        <v>5.5825292015411456</v>
      </c>
      <c r="AK115" s="33">
        <f>G121</f>
        <v>3548.8466656935343</v>
      </c>
      <c r="AL115" s="18">
        <f t="shared" si="28"/>
        <v>6422.1121571045314</v>
      </c>
      <c r="AM115" s="18">
        <f t="shared" si="29"/>
        <v>7106.5738095156275</v>
      </c>
      <c r="AN115" s="33">
        <f t="shared" si="44"/>
        <v>3.660923069810694</v>
      </c>
      <c r="AO115" s="33">
        <f t="shared" si="30"/>
        <v>3.9820286776659204</v>
      </c>
      <c r="AP115" s="33">
        <f t="shared" si="45"/>
        <v>3.6915470211391215</v>
      </c>
      <c r="AQ115" s="18">
        <f t="shared" si="46"/>
        <v>7041.2964683018836</v>
      </c>
      <c r="AR115" s="11">
        <f t="shared" si="31"/>
        <v>30</v>
      </c>
      <c r="AS115" s="11">
        <f t="shared" si="47"/>
        <v>21</v>
      </c>
      <c r="AT115" s="33">
        <f>H121</f>
        <v>5.5825292015411456</v>
      </c>
      <c r="AU115" s="33">
        <f>I121</f>
        <v>3548.8466656935343</v>
      </c>
      <c r="AV115" s="18">
        <f t="shared" si="32"/>
        <v>6422.1121571045314</v>
      </c>
      <c r="AW115" s="18">
        <f t="shared" si="48"/>
        <v>7106.5738095156275</v>
      </c>
      <c r="AX115" s="33">
        <f t="shared" si="49"/>
        <v>3.660923069810694</v>
      </c>
      <c r="AY115" s="135">
        <f t="shared" si="33"/>
        <v>3.9820286776659204</v>
      </c>
    </row>
    <row r="116" spans="1:51" x14ac:dyDescent="0.3">
      <c r="A116" s="11">
        <v>5.0000000000000001E-4</v>
      </c>
      <c r="B116" s="131">
        <f t="shared" si="11"/>
        <v>4.5396470788290157</v>
      </c>
      <c r="C116" s="133">
        <f t="shared" si="15"/>
        <v>5320.1603799680479</v>
      </c>
      <c r="D116" s="131">
        <f t="shared" si="12"/>
        <v>4.5396470788290157</v>
      </c>
      <c r="E116" s="133">
        <f t="shared" si="16"/>
        <v>5320.1603799680479</v>
      </c>
      <c r="F116" s="131">
        <f t="shared" si="13"/>
        <v>4.5396470788290157</v>
      </c>
      <c r="G116" s="133">
        <f t="shared" si="17"/>
        <v>5320.1603799680479</v>
      </c>
      <c r="H116" s="131">
        <f t="shared" si="14"/>
        <v>4.5396470788290157</v>
      </c>
      <c r="I116" s="133">
        <f t="shared" si="18"/>
        <v>5320.1603799680479</v>
      </c>
      <c r="J116" s="11"/>
      <c r="K116" s="134">
        <v>0.46</v>
      </c>
      <c r="L116" s="33">
        <f t="shared" si="34"/>
        <v>3.8593224612653323</v>
      </c>
      <c r="M116" s="18">
        <f t="shared" si="50"/>
        <v>6683.6700296052404</v>
      </c>
      <c r="N116" s="11">
        <f t="shared" si="19"/>
        <v>30</v>
      </c>
      <c r="O116" s="11">
        <f t="shared" si="35"/>
        <v>21</v>
      </c>
      <c r="P116" s="18">
        <f>B120</f>
        <v>5.4050868682564692</v>
      </c>
      <c r="Q116" s="18">
        <f>C120</f>
        <v>3823.9405439164898</v>
      </c>
      <c r="R116" s="18">
        <f t="shared" si="20"/>
        <v>6422.1121571045314</v>
      </c>
      <c r="S116" s="18">
        <f t="shared" si="21"/>
        <v>7106.5738095156275</v>
      </c>
      <c r="T116" s="33">
        <f t="shared" si="36"/>
        <v>3.660923069810694</v>
      </c>
      <c r="U116" s="33">
        <f t="shared" si="22"/>
        <v>3.9820286776659204</v>
      </c>
      <c r="V116" s="33">
        <f t="shared" si="37"/>
        <v>3.8593224612653323</v>
      </c>
      <c r="W116" s="18">
        <f t="shared" si="38"/>
        <v>6683.6700296052404</v>
      </c>
      <c r="X116" s="11">
        <f t="shared" si="23"/>
        <v>30</v>
      </c>
      <c r="Y116" s="11">
        <f t="shared" si="39"/>
        <v>21</v>
      </c>
      <c r="Z116" s="33">
        <f>D120</f>
        <v>5.4050868682564692</v>
      </c>
      <c r="AA116" s="33">
        <f>E120</f>
        <v>3823.9405439164898</v>
      </c>
      <c r="AB116" s="18">
        <f t="shared" si="24"/>
        <v>6422.1121571045314</v>
      </c>
      <c r="AC116" s="18">
        <f t="shared" si="25"/>
        <v>7106.5738095156275</v>
      </c>
      <c r="AD116" s="33">
        <f t="shared" si="40"/>
        <v>3.660923069810694</v>
      </c>
      <c r="AE116" s="33">
        <f t="shared" si="26"/>
        <v>3.9820286776659204</v>
      </c>
      <c r="AF116" s="33">
        <f t="shared" si="41"/>
        <v>3.8593224612653323</v>
      </c>
      <c r="AG116" s="18">
        <f t="shared" si="42"/>
        <v>6683.6700296052404</v>
      </c>
      <c r="AH116" s="11">
        <f t="shared" si="27"/>
        <v>30</v>
      </c>
      <c r="AI116" s="11">
        <f t="shared" si="43"/>
        <v>21</v>
      </c>
      <c r="AJ116" s="33">
        <f>F120</f>
        <v>5.4050868682564692</v>
      </c>
      <c r="AK116" s="33">
        <f>G120</f>
        <v>3823.9405439164898</v>
      </c>
      <c r="AL116" s="18">
        <f t="shared" si="28"/>
        <v>6422.1121571045314</v>
      </c>
      <c r="AM116" s="18">
        <f t="shared" si="29"/>
        <v>7106.5738095156275</v>
      </c>
      <c r="AN116" s="33">
        <f t="shared" si="44"/>
        <v>3.660923069810694</v>
      </c>
      <c r="AO116" s="33">
        <f t="shared" si="30"/>
        <v>3.9820286776659204</v>
      </c>
      <c r="AP116" s="33">
        <f t="shared" si="45"/>
        <v>3.8593224612653323</v>
      </c>
      <c r="AQ116" s="18">
        <f t="shared" si="46"/>
        <v>6683.6700296052404</v>
      </c>
      <c r="AR116" s="11">
        <f t="shared" si="31"/>
        <v>30</v>
      </c>
      <c r="AS116" s="11">
        <f t="shared" si="47"/>
        <v>21</v>
      </c>
      <c r="AT116" s="33">
        <f>H120</f>
        <v>5.4050868682564692</v>
      </c>
      <c r="AU116" s="33">
        <f>I120</f>
        <v>3823.9405439164898</v>
      </c>
      <c r="AV116" s="18">
        <f t="shared" si="32"/>
        <v>6422.1121571045314</v>
      </c>
      <c r="AW116" s="18">
        <f t="shared" si="48"/>
        <v>7106.5738095156275</v>
      </c>
      <c r="AX116" s="33">
        <f t="shared" si="49"/>
        <v>3.660923069810694</v>
      </c>
      <c r="AY116" s="135">
        <f t="shared" si="33"/>
        <v>3.9820286776659204</v>
      </c>
    </row>
    <row r="117" spans="1:51" x14ac:dyDescent="0.3">
      <c r="A117" s="11">
        <v>5.5000000000000003E-4</v>
      </c>
      <c r="B117" s="131">
        <f t="shared" si="11"/>
        <v>4.7832878277703728</v>
      </c>
      <c r="C117" s="133">
        <f t="shared" si="15"/>
        <v>4872.8149788271376</v>
      </c>
      <c r="D117" s="131">
        <f t="shared" si="12"/>
        <v>4.7832878277703728</v>
      </c>
      <c r="E117" s="133">
        <f t="shared" si="16"/>
        <v>4872.8149788271376</v>
      </c>
      <c r="F117" s="131">
        <f t="shared" si="13"/>
        <v>4.7832878277703728</v>
      </c>
      <c r="G117" s="133">
        <f t="shared" si="17"/>
        <v>4872.8149788271376</v>
      </c>
      <c r="H117" s="131">
        <f t="shared" si="14"/>
        <v>4.7832878277703728</v>
      </c>
      <c r="I117" s="133">
        <f t="shared" si="18"/>
        <v>4872.8149788271376</v>
      </c>
      <c r="J117" s="11"/>
      <c r="K117" s="134">
        <v>0.48</v>
      </c>
      <c r="L117" s="33">
        <f t="shared" si="34"/>
        <v>4.0270979013915431</v>
      </c>
      <c r="M117" s="18">
        <f t="shared" si="50"/>
        <v>6330.9407169372453</v>
      </c>
      <c r="N117" s="11">
        <f t="shared" si="19"/>
        <v>29</v>
      </c>
      <c r="O117" s="11">
        <f t="shared" si="35"/>
        <v>22</v>
      </c>
      <c r="P117" s="18">
        <f>B119</f>
        <v>5.2138898410606442</v>
      </c>
      <c r="Q117" s="18">
        <f>C119</f>
        <v>4132.3499945398789</v>
      </c>
      <c r="R117" s="18">
        <f t="shared" si="20"/>
        <v>5832.2076432938602</v>
      </c>
      <c r="S117" s="18">
        <f t="shared" si="21"/>
        <v>6422.1121571045314</v>
      </c>
      <c r="T117" s="33">
        <f t="shared" si="36"/>
        <v>3.9820286776659204</v>
      </c>
      <c r="U117" s="33">
        <f t="shared" si="22"/>
        <v>4.2736390598306135</v>
      </c>
      <c r="V117" s="33">
        <f t="shared" si="37"/>
        <v>4.0270979013915431</v>
      </c>
      <c r="W117" s="18">
        <f t="shared" si="38"/>
        <v>6330.9407169372453</v>
      </c>
      <c r="X117" s="11">
        <f t="shared" si="23"/>
        <v>29</v>
      </c>
      <c r="Y117" s="11">
        <f t="shared" si="39"/>
        <v>22</v>
      </c>
      <c r="Z117" s="33">
        <f>D119</f>
        <v>5.2138898410606442</v>
      </c>
      <c r="AA117" s="33">
        <f>E119</f>
        <v>4132.3499945398789</v>
      </c>
      <c r="AB117" s="18">
        <f t="shared" si="24"/>
        <v>5832.2076432938602</v>
      </c>
      <c r="AC117" s="18">
        <f t="shared" si="25"/>
        <v>6422.1121571045314</v>
      </c>
      <c r="AD117" s="33">
        <f t="shared" si="40"/>
        <v>3.9820286776659204</v>
      </c>
      <c r="AE117" s="33">
        <f t="shared" si="26"/>
        <v>4.2736390598306135</v>
      </c>
      <c r="AF117" s="33">
        <f t="shared" si="41"/>
        <v>4.0270979013915431</v>
      </c>
      <c r="AG117" s="18">
        <f t="shared" si="42"/>
        <v>6330.9407169372453</v>
      </c>
      <c r="AH117" s="11">
        <f t="shared" si="27"/>
        <v>29</v>
      </c>
      <c r="AI117" s="11">
        <f t="shared" si="43"/>
        <v>22</v>
      </c>
      <c r="AJ117" s="33">
        <f>F119</f>
        <v>5.2138898410606442</v>
      </c>
      <c r="AK117" s="33">
        <f>G119</f>
        <v>4132.3499945398789</v>
      </c>
      <c r="AL117" s="18">
        <f t="shared" si="28"/>
        <v>5832.2076432938602</v>
      </c>
      <c r="AM117" s="18">
        <f t="shared" si="29"/>
        <v>6422.1121571045314</v>
      </c>
      <c r="AN117" s="33">
        <f t="shared" si="44"/>
        <v>3.9820286776659204</v>
      </c>
      <c r="AO117" s="33">
        <f t="shared" si="30"/>
        <v>4.2736390598306135</v>
      </c>
      <c r="AP117" s="33">
        <f t="shared" si="45"/>
        <v>4.0270979013915431</v>
      </c>
      <c r="AQ117" s="18">
        <f t="shared" si="46"/>
        <v>6330.9407169372453</v>
      </c>
      <c r="AR117" s="11">
        <f t="shared" si="31"/>
        <v>29</v>
      </c>
      <c r="AS117" s="11">
        <f t="shared" si="47"/>
        <v>22</v>
      </c>
      <c r="AT117" s="33">
        <f>H119</f>
        <v>5.2138898410606442</v>
      </c>
      <c r="AU117" s="33">
        <f>I119</f>
        <v>4132.3499945398789</v>
      </c>
      <c r="AV117" s="18">
        <f t="shared" si="32"/>
        <v>5832.2076432938602</v>
      </c>
      <c r="AW117" s="18">
        <f t="shared" si="48"/>
        <v>6422.1121571045314</v>
      </c>
      <c r="AX117" s="33">
        <f t="shared" si="49"/>
        <v>3.9820286776659204</v>
      </c>
      <c r="AY117" s="135">
        <f t="shared" si="33"/>
        <v>4.2736390598306135</v>
      </c>
    </row>
    <row r="118" spans="1:51" x14ac:dyDescent="0.3">
      <c r="A118" s="11">
        <v>6.0000000000000006E-4</v>
      </c>
      <c r="B118" s="131">
        <f t="shared" si="11"/>
        <v>5.0072723413336506</v>
      </c>
      <c r="C118" s="133">
        <f t="shared" si="15"/>
        <v>4479.6902712655556</v>
      </c>
      <c r="D118" s="131">
        <f t="shared" si="12"/>
        <v>5.0072723413336506</v>
      </c>
      <c r="E118" s="133">
        <f t="shared" si="16"/>
        <v>4479.6902712655556</v>
      </c>
      <c r="F118" s="131">
        <f t="shared" si="13"/>
        <v>5.0072723413336506</v>
      </c>
      <c r="G118" s="133">
        <f t="shared" si="17"/>
        <v>4479.6902712655556</v>
      </c>
      <c r="H118" s="131">
        <f t="shared" si="14"/>
        <v>5.0072723413336506</v>
      </c>
      <c r="I118" s="133">
        <f t="shared" si="18"/>
        <v>4479.6902712655556</v>
      </c>
      <c r="J118" s="11"/>
      <c r="K118" s="134">
        <v>0.5</v>
      </c>
      <c r="L118" s="33">
        <f t="shared" si="34"/>
        <v>4.1948733415177539</v>
      </c>
      <c r="M118" s="18">
        <f t="shared" si="50"/>
        <v>5991.5444008584591</v>
      </c>
      <c r="N118" s="11">
        <f t="shared" si="19"/>
        <v>29</v>
      </c>
      <c r="O118" s="11">
        <f t="shared" si="35"/>
        <v>22</v>
      </c>
      <c r="P118" s="18">
        <f>B118</f>
        <v>5.0072723413336506</v>
      </c>
      <c r="Q118" s="18">
        <f>C118</f>
        <v>4479.6902712655556</v>
      </c>
      <c r="R118" s="18">
        <f t="shared" si="20"/>
        <v>5832.2076432938602</v>
      </c>
      <c r="S118" s="18">
        <f t="shared" si="21"/>
        <v>6422.1121571045314</v>
      </c>
      <c r="T118" s="33">
        <f t="shared" si="36"/>
        <v>3.9820286776659204</v>
      </c>
      <c r="U118" s="33">
        <f t="shared" si="22"/>
        <v>4.2736390598306135</v>
      </c>
      <c r="V118" s="33">
        <f t="shared" si="37"/>
        <v>4.1948733415177539</v>
      </c>
      <c r="W118" s="18">
        <f t="shared" si="38"/>
        <v>5991.5444008584591</v>
      </c>
      <c r="X118" s="11">
        <f t="shared" si="23"/>
        <v>29</v>
      </c>
      <c r="Y118" s="11">
        <f t="shared" si="39"/>
        <v>22</v>
      </c>
      <c r="Z118" s="33">
        <f>D118</f>
        <v>5.0072723413336506</v>
      </c>
      <c r="AA118" s="33">
        <f>E118</f>
        <v>4479.6902712655556</v>
      </c>
      <c r="AB118" s="18">
        <f t="shared" si="24"/>
        <v>5832.2076432938602</v>
      </c>
      <c r="AC118" s="18">
        <f t="shared" si="25"/>
        <v>6422.1121571045314</v>
      </c>
      <c r="AD118" s="33">
        <f t="shared" si="40"/>
        <v>3.9820286776659204</v>
      </c>
      <c r="AE118" s="33">
        <f t="shared" si="26"/>
        <v>4.2736390598306135</v>
      </c>
      <c r="AF118" s="33">
        <f t="shared" si="41"/>
        <v>4.1948733415177539</v>
      </c>
      <c r="AG118" s="18">
        <f t="shared" si="42"/>
        <v>5991.5444008584591</v>
      </c>
      <c r="AH118" s="11">
        <f t="shared" si="27"/>
        <v>29</v>
      </c>
      <c r="AI118" s="11">
        <f t="shared" si="43"/>
        <v>22</v>
      </c>
      <c r="AJ118" s="33">
        <f>F118</f>
        <v>5.0072723413336506</v>
      </c>
      <c r="AK118" s="33">
        <f>G118</f>
        <v>4479.6902712655556</v>
      </c>
      <c r="AL118" s="18">
        <f t="shared" si="28"/>
        <v>5832.2076432938602</v>
      </c>
      <c r="AM118" s="18">
        <f t="shared" si="29"/>
        <v>6422.1121571045314</v>
      </c>
      <c r="AN118" s="33">
        <f t="shared" si="44"/>
        <v>3.9820286776659204</v>
      </c>
      <c r="AO118" s="33">
        <f t="shared" si="30"/>
        <v>4.2736390598306135</v>
      </c>
      <c r="AP118" s="33">
        <f t="shared" si="45"/>
        <v>4.1948733415177539</v>
      </c>
      <c r="AQ118" s="18">
        <f t="shared" si="46"/>
        <v>5991.5444008584591</v>
      </c>
      <c r="AR118" s="11">
        <f t="shared" si="31"/>
        <v>29</v>
      </c>
      <c r="AS118" s="11">
        <f t="shared" si="47"/>
        <v>22</v>
      </c>
      <c r="AT118" s="33">
        <f>H118</f>
        <v>5.0072723413336506</v>
      </c>
      <c r="AU118" s="33">
        <f>I118</f>
        <v>4479.6902712655556</v>
      </c>
      <c r="AV118" s="18">
        <f t="shared" si="32"/>
        <v>5832.2076432938602</v>
      </c>
      <c r="AW118" s="18">
        <f t="shared" si="48"/>
        <v>6422.1121571045314</v>
      </c>
      <c r="AX118" s="33">
        <f t="shared" si="49"/>
        <v>3.9820286776659204</v>
      </c>
      <c r="AY118" s="135">
        <f t="shared" si="33"/>
        <v>4.2736390598306135</v>
      </c>
    </row>
    <row r="119" spans="1:51" x14ac:dyDescent="0.3">
      <c r="A119" s="11">
        <v>6.4999999999999997E-4</v>
      </c>
      <c r="B119" s="131">
        <f t="shared" si="11"/>
        <v>5.2138898410606442</v>
      </c>
      <c r="C119" s="133">
        <f t="shared" si="15"/>
        <v>4132.3499945398789</v>
      </c>
      <c r="D119" s="131">
        <f t="shared" si="12"/>
        <v>5.2138898410606442</v>
      </c>
      <c r="E119" s="133">
        <f t="shared" si="16"/>
        <v>4132.3499945398789</v>
      </c>
      <c r="F119" s="131">
        <f t="shared" si="13"/>
        <v>5.2138898410606442</v>
      </c>
      <c r="G119" s="133">
        <f t="shared" si="17"/>
        <v>4132.3499945398789</v>
      </c>
      <c r="H119" s="131">
        <f t="shared" si="14"/>
        <v>5.2138898410606442</v>
      </c>
      <c r="I119" s="133">
        <f t="shared" si="18"/>
        <v>4132.3499945398789</v>
      </c>
      <c r="J119" s="11"/>
      <c r="K119" s="134">
        <v>0.52</v>
      </c>
      <c r="L119" s="33">
        <f t="shared" si="34"/>
        <v>4.3626487816439647</v>
      </c>
      <c r="M119" s="18">
        <f t="shared" si="50"/>
        <v>5660.8700098062318</v>
      </c>
      <c r="N119" s="11">
        <f t="shared" si="19"/>
        <v>28</v>
      </c>
      <c r="O119" s="11">
        <f t="shared" si="35"/>
        <v>23</v>
      </c>
      <c r="P119" s="18">
        <f>B117</f>
        <v>4.7832878277703728</v>
      </c>
      <c r="Q119" s="18">
        <f>C117</f>
        <v>4872.8149788271376</v>
      </c>
      <c r="R119" s="18">
        <f t="shared" si="20"/>
        <v>5320.1603799680479</v>
      </c>
      <c r="S119" s="18">
        <f t="shared" si="21"/>
        <v>5832.2076432938602</v>
      </c>
      <c r="T119" s="33">
        <f t="shared" si="36"/>
        <v>4.2736390598306135</v>
      </c>
      <c r="U119" s="33">
        <f t="shared" si="22"/>
        <v>4.5396470788290157</v>
      </c>
      <c r="V119" s="33">
        <f t="shared" si="37"/>
        <v>4.3626487816439647</v>
      </c>
      <c r="W119" s="18">
        <f t="shared" si="38"/>
        <v>5660.8700098062318</v>
      </c>
      <c r="X119" s="11">
        <f t="shared" si="23"/>
        <v>28</v>
      </c>
      <c r="Y119" s="11">
        <f t="shared" si="39"/>
        <v>23</v>
      </c>
      <c r="Z119" s="33">
        <f>D117</f>
        <v>4.7832878277703728</v>
      </c>
      <c r="AA119" s="33">
        <f>E117</f>
        <v>4872.8149788271376</v>
      </c>
      <c r="AB119" s="18">
        <f t="shared" si="24"/>
        <v>5320.1603799680479</v>
      </c>
      <c r="AC119" s="18">
        <f t="shared" si="25"/>
        <v>5832.2076432938602</v>
      </c>
      <c r="AD119" s="33">
        <f t="shared" si="40"/>
        <v>4.2736390598306135</v>
      </c>
      <c r="AE119" s="33">
        <f t="shared" si="26"/>
        <v>4.5396470788290157</v>
      </c>
      <c r="AF119" s="33">
        <f t="shared" si="41"/>
        <v>4.3626487816439647</v>
      </c>
      <c r="AG119" s="18">
        <f t="shared" si="42"/>
        <v>5660.8700098062318</v>
      </c>
      <c r="AH119" s="11">
        <f t="shared" si="27"/>
        <v>28</v>
      </c>
      <c r="AI119" s="11">
        <f t="shared" si="43"/>
        <v>23</v>
      </c>
      <c r="AJ119" s="33">
        <f>F117</f>
        <v>4.7832878277703728</v>
      </c>
      <c r="AK119" s="33">
        <f>G117</f>
        <v>4872.8149788271376</v>
      </c>
      <c r="AL119" s="18">
        <f t="shared" si="28"/>
        <v>5320.1603799680479</v>
      </c>
      <c r="AM119" s="18">
        <f t="shared" si="29"/>
        <v>5832.2076432938602</v>
      </c>
      <c r="AN119" s="33">
        <f t="shared" si="44"/>
        <v>4.2736390598306135</v>
      </c>
      <c r="AO119" s="33">
        <f t="shared" si="30"/>
        <v>4.5396470788290157</v>
      </c>
      <c r="AP119" s="33">
        <f t="shared" si="45"/>
        <v>4.3626487816439647</v>
      </c>
      <c r="AQ119" s="18">
        <f t="shared" si="46"/>
        <v>5660.8700098062318</v>
      </c>
      <c r="AR119" s="11">
        <f t="shared" si="31"/>
        <v>28</v>
      </c>
      <c r="AS119" s="11">
        <f t="shared" si="47"/>
        <v>23</v>
      </c>
      <c r="AT119" s="33">
        <f>H117</f>
        <v>4.7832878277703728</v>
      </c>
      <c r="AU119" s="33">
        <f>I117</f>
        <v>4872.8149788271376</v>
      </c>
      <c r="AV119" s="18">
        <f t="shared" si="32"/>
        <v>5320.1603799680479</v>
      </c>
      <c r="AW119" s="18">
        <f t="shared" si="48"/>
        <v>5832.2076432938602</v>
      </c>
      <c r="AX119" s="33">
        <f t="shared" si="49"/>
        <v>4.2736390598306135</v>
      </c>
      <c r="AY119" s="135">
        <f t="shared" si="33"/>
        <v>4.5396470788290157</v>
      </c>
    </row>
    <row r="120" spans="1:51" x14ac:dyDescent="0.3">
      <c r="A120" s="11">
        <v>7.000000000000001E-4</v>
      </c>
      <c r="B120" s="131">
        <f t="shared" si="11"/>
        <v>5.4050868682564692</v>
      </c>
      <c r="C120" s="133">
        <f t="shared" si="15"/>
        <v>3823.9405439164898</v>
      </c>
      <c r="D120" s="131">
        <f t="shared" si="12"/>
        <v>5.4050868682564692</v>
      </c>
      <c r="E120" s="133">
        <f t="shared" si="16"/>
        <v>3823.9405439164898</v>
      </c>
      <c r="F120" s="131">
        <f t="shared" si="13"/>
        <v>5.4050868682564692</v>
      </c>
      <c r="G120" s="133">
        <f t="shared" si="17"/>
        <v>3823.9405439164898</v>
      </c>
      <c r="H120" s="131">
        <f t="shared" si="14"/>
        <v>5.4050868682564692</v>
      </c>
      <c r="I120" s="133">
        <f t="shared" si="18"/>
        <v>3823.9405439164898</v>
      </c>
      <c r="J120" s="11"/>
      <c r="K120" s="134">
        <v>0.54</v>
      </c>
      <c r="L120" s="33">
        <f t="shared" si="34"/>
        <v>4.5304242217701756</v>
      </c>
      <c r="M120" s="18">
        <f t="shared" si="50"/>
        <v>5337.9137497153433</v>
      </c>
      <c r="N120" s="11">
        <f t="shared" si="19"/>
        <v>28</v>
      </c>
      <c r="O120" s="11">
        <f t="shared" si="35"/>
        <v>23</v>
      </c>
      <c r="P120" s="18">
        <f>B116</f>
        <v>4.5396470788290157</v>
      </c>
      <c r="Q120" s="18">
        <f>C116</f>
        <v>5320.1603799680479</v>
      </c>
      <c r="R120" s="18">
        <f t="shared" si="20"/>
        <v>5320.1603799680479</v>
      </c>
      <c r="S120" s="18">
        <f t="shared" si="21"/>
        <v>5832.2076432938602</v>
      </c>
      <c r="T120" s="33">
        <f t="shared" si="36"/>
        <v>4.2736390598306135</v>
      </c>
      <c r="U120" s="33">
        <f t="shared" si="22"/>
        <v>4.5396470788290157</v>
      </c>
      <c r="V120" s="33">
        <f t="shared" si="37"/>
        <v>4.5304242217701756</v>
      </c>
      <c r="W120" s="18">
        <f t="shared" si="38"/>
        <v>5337.9137497153433</v>
      </c>
      <c r="X120" s="11">
        <f t="shared" si="23"/>
        <v>28</v>
      </c>
      <c r="Y120" s="11">
        <f t="shared" si="39"/>
        <v>23</v>
      </c>
      <c r="Z120" s="33">
        <f>D116</f>
        <v>4.5396470788290157</v>
      </c>
      <c r="AA120" s="33">
        <f>E116</f>
        <v>5320.1603799680479</v>
      </c>
      <c r="AB120" s="18">
        <f t="shared" si="24"/>
        <v>5320.1603799680479</v>
      </c>
      <c r="AC120" s="18">
        <f t="shared" si="25"/>
        <v>5832.2076432938602</v>
      </c>
      <c r="AD120" s="33">
        <f t="shared" si="40"/>
        <v>4.2736390598306135</v>
      </c>
      <c r="AE120" s="33">
        <f t="shared" si="26"/>
        <v>4.5396470788290157</v>
      </c>
      <c r="AF120" s="33">
        <f t="shared" si="41"/>
        <v>4.5304242217701756</v>
      </c>
      <c r="AG120" s="18">
        <f t="shared" si="42"/>
        <v>5337.9137497153433</v>
      </c>
      <c r="AH120" s="11">
        <f t="shared" si="27"/>
        <v>28</v>
      </c>
      <c r="AI120" s="11">
        <f t="shared" si="43"/>
        <v>23</v>
      </c>
      <c r="AJ120" s="33">
        <f>F116</f>
        <v>4.5396470788290157</v>
      </c>
      <c r="AK120" s="33">
        <f>G116</f>
        <v>5320.1603799680479</v>
      </c>
      <c r="AL120" s="18">
        <f t="shared" si="28"/>
        <v>5320.1603799680479</v>
      </c>
      <c r="AM120" s="18">
        <f t="shared" si="29"/>
        <v>5832.2076432938602</v>
      </c>
      <c r="AN120" s="33">
        <f t="shared" si="44"/>
        <v>4.2736390598306135</v>
      </c>
      <c r="AO120" s="33">
        <f t="shared" si="30"/>
        <v>4.5396470788290157</v>
      </c>
      <c r="AP120" s="33">
        <f t="shared" si="45"/>
        <v>4.5304242217701756</v>
      </c>
      <c r="AQ120" s="18">
        <f t="shared" si="46"/>
        <v>5337.9137497153433</v>
      </c>
      <c r="AR120" s="11">
        <f t="shared" si="31"/>
        <v>28</v>
      </c>
      <c r="AS120" s="11">
        <f t="shared" si="47"/>
        <v>23</v>
      </c>
      <c r="AT120" s="33">
        <f>H116</f>
        <v>4.5396470788290157</v>
      </c>
      <c r="AU120" s="33">
        <f>I116</f>
        <v>5320.1603799680479</v>
      </c>
      <c r="AV120" s="18">
        <f t="shared" si="32"/>
        <v>5320.1603799680479</v>
      </c>
      <c r="AW120" s="18">
        <f t="shared" si="48"/>
        <v>5832.2076432938602</v>
      </c>
      <c r="AX120" s="33">
        <f t="shared" si="49"/>
        <v>4.2736390598306135</v>
      </c>
      <c r="AY120" s="135">
        <f t="shared" si="33"/>
        <v>4.5396470788290157</v>
      </c>
    </row>
    <row r="121" spans="1:51" x14ac:dyDescent="0.3">
      <c r="A121" s="11">
        <v>7.5000000000000002E-4</v>
      </c>
      <c r="B121" s="131">
        <f t="shared" si="11"/>
        <v>5.5825292015411456</v>
      </c>
      <c r="C121" s="133">
        <f t="shared" si="15"/>
        <v>3548.8466656935343</v>
      </c>
      <c r="D121" s="131">
        <f t="shared" si="12"/>
        <v>5.5825292015411456</v>
      </c>
      <c r="E121" s="133">
        <f t="shared" si="16"/>
        <v>3548.8466656935343</v>
      </c>
      <c r="F121" s="131">
        <f t="shared" si="13"/>
        <v>5.5825292015411456</v>
      </c>
      <c r="G121" s="133">
        <f t="shared" si="17"/>
        <v>3548.8466656935343</v>
      </c>
      <c r="H121" s="131">
        <f t="shared" si="14"/>
        <v>5.5825292015411456</v>
      </c>
      <c r="I121" s="133">
        <f t="shared" si="18"/>
        <v>3548.8466656935343</v>
      </c>
      <c r="J121" s="11"/>
      <c r="K121" s="134">
        <v>0.56000000000000005</v>
      </c>
      <c r="L121" s="33">
        <f t="shared" si="34"/>
        <v>4.6981996618963864</v>
      </c>
      <c r="M121" s="18">
        <f t="shared" si="50"/>
        <v>5029.0441804719103</v>
      </c>
      <c r="N121" s="11">
        <f t="shared" si="19"/>
        <v>27</v>
      </c>
      <c r="O121" s="11">
        <f t="shared" si="35"/>
        <v>24</v>
      </c>
      <c r="P121" s="18">
        <f>B115</f>
        <v>4.2736390598306135</v>
      </c>
      <c r="Q121" s="18">
        <f>C115</f>
        <v>5832.2076432938602</v>
      </c>
      <c r="R121" s="18">
        <f t="shared" si="20"/>
        <v>4872.8149788271376</v>
      </c>
      <c r="S121" s="18">
        <f t="shared" si="21"/>
        <v>5320.1603799680479</v>
      </c>
      <c r="T121" s="33">
        <f t="shared" si="36"/>
        <v>4.5396470788290157</v>
      </c>
      <c r="U121" s="33">
        <f t="shared" si="22"/>
        <v>4.7832878277703728</v>
      </c>
      <c r="V121" s="33">
        <f t="shared" si="37"/>
        <v>4.6981996618963864</v>
      </c>
      <c r="W121" s="18">
        <f t="shared" si="38"/>
        <v>5029.0441804719103</v>
      </c>
      <c r="X121" s="11">
        <f t="shared" si="23"/>
        <v>27</v>
      </c>
      <c r="Y121" s="11">
        <f t="shared" si="39"/>
        <v>24</v>
      </c>
      <c r="Z121" s="33">
        <f>D115</f>
        <v>4.2736390598306135</v>
      </c>
      <c r="AA121" s="33">
        <f>E115</f>
        <v>5832.2076432938602</v>
      </c>
      <c r="AB121" s="18">
        <f t="shared" si="24"/>
        <v>4872.8149788271376</v>
      </c>
      <c r="AC121" s="18">
        <f t="shared" si="25"/>
        <v>5320.1603799680479</v>
      </c>
      <c r="AD121" s="33">
        <f t="shared" si="40"/>
        <v>4.5396470788290157</v>
      </c>
      <c r="AE121" s="33">
        <f t="shared" si="26"/>
        <v>4.7832878277703728</v>
      </c>
      <c r="AF121" s="33">
        <f t="shared" si="41"/>
        <v>4.6981996618963864</v>
      </c>
      <c r="AG121" s="18">
        <f t="shared" si="42"/>
        <v>5029.0441804719103</v>
      </c>
      <c r="AH121" s="11">
        <f t="shared" si="27"/>
        <v>27</v>
      </c>
      <c r="AI121" s="11">
        <f t="shared" si="43"/>
        <v>24</v>
      </c>
      <c r="AJ121" s="33">
        <f>F115</f>
        <v>4.2736390598306135</v>
      </c>
      <c r="AK121" s="33">
        <f>G115</f>
        <v>5832.2076432938602</v>
      </c>
      <c r="AL121" s="18">
        <f t="shared" si="28"/>
        <v>4872.8149788271376</v>
      </c>
      <c r="AM121" s="18">
        <f t="shared" si="29"/>
        <v>5320.1603799680479</v>
      </c>
      <c r="AN121" s="33">
        <f t="shared" si="44"/>
        <v>4.5396470788290157</v>
      </c>
      <c r="AO121" s="33">
        <f t="shared" si="30"/>
        <v>4.7832878277703728</v>
      </c>
      <c r="AP121" s="33">
        <f t="shared" si="45"/>
        <v>4.6981996618963864</v>
      </c>
      <c r="AQ121" s="18">
        <f t="shared" si="46"/>
        <v>5029.0441804719103</v>
      </c>
      <c r="AR121" s="11">
        <f t="shared" si="31"/>
        <v>27</v>
      </c>
      <c r="AS121" s="11">
        <f t="shared" si="47"/>
        <v>24</v>
      </c>
      <c r="AT121" s="33">
        <f>H115</f>
        <v>4.2736390598306135</v>
      </c>
      <c r="AU121" s="33">
        <f>I115</f>
        <v>5832.2076432938602</v>
      </c>
      <c r="AV121" s="18">
        <f t="shared" si="32"/>
        <v>4872.8149788271376</v>
      </c>
      <c r="AW121" s="18">
        <f t="shared" si="48"/>
        <v>5320.1603799680479</v>
      </c>
      <c r="AX121" s="33">
        <f t="shared" si="49"/>
        <v>4.5396470788290157</v>
      </c>
      <c r="AY121" s="135">
        <f t="shared" si="33"/>
        <v>4.7832878277703728</v>
      </c>
    </row>
    <row r="122" spans="1:51" x14ac:dyDescent="0.3">
      <c r="A122" s="11">
        <v>8.0000000000000004E-4</v>
      </c>
      <c r="B122" s="131">
        <f t="shared" si="11"/>
        <v>5.747650789112793</v>
      </c>
      <c r="C122" s="133">
        <f t="shared" si="15"/>
        <v>3302.4317514329468</v>
      </c>
      <c r="D122" s="131">
        <f t="shared" si="12"/>
        <v>5.747650789112793</v>
      </c>
      <c r="E122" s="133">
        <f t="shared" si="16"/>
        <v>3302.4317514329468</v>
      </c>
      <c r="F122" s="131">
        <f t="shared" si="13"/>
        <v>5.747650789112793</v>
      </c>
      <c r="G122" s="133">
        <f t="shared" si="17"/>
        <v>3302.4317514329468</v>
      </c>
      <c r="H122" s="131">
        <f t="shared" si="14"/>
        <v>5.747650789112793</v>
      </c>
      <c r="I122" s="133">
        <f t="shared" si="18"/>
        <v>3302.4317514329468</v>
      </c>
      <c r="J122" s="11"/>
      <c r="K122" s="134">
        <v>0.57999999999999996</v>
      </c>
      <c r="L122" s="33">
        <f t="shared" si="34"/>
        <v>4.8659751020225972</v>
      </c>
      <c r="M122" s="18">
        <f t="shared" si="50"/>
        <v>4727.6870412195822</v>
      </c>
      <c r="N122" s="11">
        <f t="shared" si="19"/>
        <v>26</v>
      </c>
      <c r="O122" s="11">
        <f t="shared" si="35"/>
        <v>25</v>
      </c>
      <c r="P122" s="18">
        <f>B114</f>
        <v>3.9820286776659204</v>
      </c>
      <c r="Q122" s="18">
        <f>C114</f>
        <v>6422.1121571045314</v>
      </c>
      <c r="R122" s="18">
        <f t="shared" si="20"/>
        <v>4479.6902712655556</v>
      </c>
      <c r="S122" s="18">
        <f t="shared" si="21"/>
        <v>4872.8149788271376</v>
      </c>
      <c r="T122" s="33">
        <f t="shared" si="36"/>
        <v>4.7832878277703728</v>
      </c>
      <c r="U122" s="33">
        <f t="shared" si="22"/>
        <v>5.0072723413336506</v>
      </c>
      <c r="V122" s="33">
        <f t="shared" si="37"/>
        <v>4.8659751020225972</v>
      </c>
      <c r="W122" s="18">
        <f t="shared" si="38"/>
        <v>4727.6870412195822</v>
      </c>
      <c r="X122" s="11">
        <f t="shared" si="23"/>
        <v>26</v>
      </c>
      <c r="Y122" s="11">
        <f t="shared" si="39"/>
        <v>25</v>
      </c>
      <c r="Z122" s="33">
        <f>D114</f>
        <v>3.9820286776659204</v>
      </c>
      <c r="AA122" s="33">
        <f>E114</f>
        <v>6422.1121571045314</v>
      </c>
      <c r="AB122" s="18">
        <f t="shared" si="24"/>
        <v>4479.6902712655556</v>
      </c>
      <c r="AC122" s="18">
        <f t="shared" si="25"/>
        <v>4872.8149788271376</v>
      </c>
      <c r="AD122" s="33">
        <f t="shared" si="40"/>
        <v>4.7832878277703728</v>
      </c>
      <c r="AE122" s="33">
        <f t="shared" si="26"/>
        <v>5.0072723413336506</v>
      </c>
      <c r="AF122" s="33">
        <f t="shared" si="41"/>
        <v>4.8659751020225972</v>
      </c>
      <c r="AG122" s="18">
        <f t="shared" si="42"/>
        <v>4727.6870412195822</v>
      </c>
      <c r="AH122" s="11">
        <f t="shared" si="27"/>
        <v>26</v>
      </c>
      <c r="AI122" s="11">
        <f t="shared" si="43"/>
        <v>25</v>
      </c>
      <c r="AJ122" s="33">
        <f>F114</f>
        <v>3.9820286776659204</v>
      </c>
      <c r="AK122" s="33">
        <f>G114</f>
        <v>6422.1121571045314</v>
      </c>
      <c r="AL122" s="18">
        <f t="shared" si="28"/>
        <v>4479.6902712655556</v>
      </c>
      <c r="AM122" s="18">
        <f t="shared" si="29"/>
        <v>4872.8149788271376</v>
      </c>
      <c r="AN122" s="33">
        <f t="shared" si="44"/>
        <v>4.7832878277703728</v>
      </c>
      <c r="AO122" s="33">
        <f t="shared" si="30"/>
        <v>5.0072723413336506</v>
      </c>
      <c r="AP122" s="33">
        <f t="shared" si="45"/>
        <v>4.8659751020225972</v>
      </c>
      <c r="AQ122" s="18">
        <f t="shared" si="46"/>
        <v>4727.6870412195822</v>
      </c>
      <c r="AR122" s="11">
        <f t="shared" si="31"/>
        <v>26</v>
      </c>
      <c r="AS122" s="11">
        <f t="shared" si="47"/>
        <v>25</v>
      </c>
      <c r="AT122" s="33">
        <f>H114</f>
        <v>3.9820286776659204</v>
      </c>
      <c r="AU122" s="33">
        <f>I114</f>
        <v>6422.1121571045314</v>
      </c>
      <c r="AV122" s="18">
        <f t="shared" si="32"/>
        <v>4479.6902712655556</v>
      </c>
      <c r="AW122" s="18">
        <f t="shared" si="48"/>
        <v>4872.8149788271376</v>
      </c>
      <c r="AX122" s="33">
        <f t="shared" si="49"/>
        <v>4.7832878277703728</v>
      </c>
      <c r="AY122" s="135">
        <f t="shared" si="33"/>
        <v>5.0072723413336506</v>
      </c>
    </row>
    <row r="123" spans="1:51" x14ac:dyDescent="0.3">
      <c r="A123" s="11">
        <v>8.5000000000000006E-4</v>
      </c>
      <c r="B123" s="131">
        <f t="shared" si="11"/>
        <v>5.9016927737414058</v>
      </c>
      <c r="C123" s="133">
        <f t="shared" si="15"/>
        <v>3080.8396925722532</v>
      </c>
      <c r="D123" s="131">
        <f t="shared" si="12"/>
        <v>5.9016927737414058</v>
      </c>
      <c r="E123" s="133">
        <f t="shared" si="16"/>
        <v>3080.8396925722532</v>
      </c>
      <c r="F123" s="131">
        <f t="shared" si="13"/>
        <v>5.9016927737414058</v>
      </c>
      <c r="G123" s="133">
        <f t="shared" si="17"/>
        <v>3080.8396925722532</v>
      </c>
      <c r="H123" s="131">
        <f t="shared" si="14"/>
        <v>5.9016927737414058</v>
      </c>
      <c r="I123" s="133">
        <f t="shared" si="18"/>
        <v>3080.8396925722532</v>
      </c>
      <c r="J123" s="11"/>
      <c r="K123" s="134">
        <v>0.6</v>
      </c>
      <c r="L123" s="33">
        <f t="shared" si="34"/>
        <v>5.033750542148808</v>
      </c>
      <c r="M123" s="18">
        <f t="shared" si="50"/>
        <v>4435.1783320034556</v>
      </c>
      <c r="N123" s="11">
        <f t="shared" si="19"/>
        <v>25</v>
      </c>
      <c r="O123" s="11">
        <f t="shared" si="35"/>
        <v>26</v>
      </c>
      <c r="P123" s="18">
        <f>B113</f>
        <v>3.660923069810694</v>
      </c>
      <c r="Q123" s="18">
        <f>C113</f>
        <v>7106.5738095156275</v>
      </c>
      <c r="R123" s="18">
        <f t="shared" si="20"/>
        <v>4132.3499945398789</v>
      </c>
      <c r="S123" s="18">
        <f t="shared" si="21"/>
        <v>4479.6902712655556</v>
      </c>
      <c r="T123" s="33">
        <f t="shared" si="36"/>
        <v>5.0072723413336506</v>
      </c>
      <c r="U123" s="33">
        <f t="shared" si="22"/>
        <v>5.2138898410606442</v>
      </c>
      <c r="V123" s="33">
        <f t="shared" si="37"/>
        <v>5.033750542148808</v>
      </c>
      <c r="W123" s="18">
        <f t="shared" si="38"/>
        <v>4435.1783320034556</v>
      </c>
      <c r="X123" s="11">
        <f t="shared" si="23"/>
        <v>25</v>
      </c>
      <c r="Y123" s="11">
        <f t="shared" si="39"/>
        <v>26</v>
      </c>
      <c r="Z123" s="33">
        <f>D113</f>
        <v>3.660923069810694</v>
      </c>
      <c r="AA123" s="33">
        <f>E113</f>
        <v>7106.5738095156275</v>
      </c>
      <c r="AB123" s="18">
        <f t="shared" si="24"/>
        <v>4132.3499945398789</v>
      </c>
      <c r="AC123" s="18">
        <f t="shared" si="25"/>
        <v>4479.6902712655556</v>
      </c>
      <c r="AD123" s="33">
        <f t="shared" si="40"/>
        <v>5.0072723413336506</v>
      </c>
      <c r="AE123" s="33">
        <f t="shared" si="26"/>
        <v>5.2138898410606442</v>
      </c>
      <c r="AF123" s="33">
        <f t="shared" si="41"/>
        <v>5.033750542148808</v>
      </c>
      <c r="AG123" s="18">
        <f t="shared" si="42"/>
        <v>4435.1783320034556</v>
      </c>
      <c r="AH123" s="11">
        <f t="shared" si="27"/>
        <v>25</v>
      </c>
      <c r="AI123" s="11">
        <f t="shared" si="43"/>
        <v>26</v>
      </c>
      <c r="AJ123" s="33">
        <f>F113</f>
        <v>3.660923069810694</v>
      </c>
      <c r="AK123" s="33">
        <f>G113</f>
        <v>7106.5738095156275</v>
      </c>
      <c r="AL123" s="18">
        <f t="shared" si="28"/>
        <v>4132.3499945398789</v>
      </c>
      <c r="AM123" s="18">
        <f t="shared" si="29"/>
        <v>4479.6902712655556</v>
      </c>
      <c r="AN123" s="33">
        <f t="shared" si="44"/>
        <v>5.0072723413336506</v>
      </c>
      <c r="AO123" s="33">
        <f t="shared" si="30"/>
        <v>5.2138898410606442</v>
      </c>
      <c r="AP123" s="33">
        <f t="shared" si="45"/>
        <v>5.033750542148808</v>
      </c>
      <c r="AQ123" s="18">
        <f t="shared" si="46"/>
        <v>4435.1783320034556</v>
      </c>
      <c r="AR123" s="11">
        <f t="shared" si="31"/>
        <v>25</v>
      </c>
      <c r="AS123" s="11">
        <f t="shared" si="47"/>
        <v>26</v>
      </c>
      <c r="AT123" s="33">
        <f>H113</f>
        <v>3.660923069810694</v>
      </c>
      <c r="AU123" s="33">
        <f>I113</f>
        <v>7106.5738095156275</v>
      </c>
      <c r="AV123" s="18">
        <f t="shared" si="32"/>
        <v>4132.3499945398789</v>
      </c>
      <c r="AW123" s="18">
        <f t="shared" si="48"/>
        <v>4479.6902712655556</v>
      </c>
      <c r="AX123" s="33">
        <f t="shared" si="49"/>
        <v>5.0072723413336506</v>
      </c>
      <c r="AY123" s="135">
        <f t="shared" si="33"/>
        <v>5.2138898410606442</v>
      </c>
    </row>
    <row r="124" spans="1:51" x14ac:dyDescent="0.3">
      <c r="A124" s="11">
        <v>9.5000000000000011E-4</v>
      </c>
      <c r="B124" s="131">
        <f t="shared" ref="B124:B143" si="51">+N$8*P$8*A124/(1+P$8*A124)+O$8*Q$8*A124/(1+Q$8*A124)+A124*R$8</f>
        <v>6.180720851864276</v>
      </c>
      <c r="C124" s="133">
        <f t="shared" si="15"/>
        <v>2790.280781228701</v>
      </c>
      <c r="D124" s="131">
        <f t="shared" ref="D124:D143" si="52">+N$9*P$9*A124/(1+P$9*A124)+O$9*Q$9*A124/(1+Q$9*A124)+A124*R$9</f>
        <v>6.180720851864276</v>
      </c>
      <c r="E124" s="133">
        <f t="shared" si="16"/>
        <v>2790.280781228701</v>
      </c>
      <c r="F124" s="131">
        <f t="shared" ref="F124:F143" si="53">+N$10*P$10*A124/(1+P$10*A124)+O$10*Q$10*A124/(1+Q$10*A124)+A124*R$10</f>
        <v>6.180720851864276</v>
      </c>
      <c r="G124" s="133">
        <f t="shared" si="17"/>
        <v>2790.280781228701</v>
      </c>
      <c r="H124" s="131">
        <f t="shared" ref="H124:H143" si="54">+N$11*P$11*A124/(1+P$11*A124)+O$11*Q$11*A124/(1+Q$11*A124)+A124*R$11</f>
        <v>6.180720851864276</v>
      </c>
      <c r="I124" s="133">
        <f t="shared" si="18"/>
        <v>2790.280781228701</v>
      </c>
      <c r="J124" s="11"/>
      <c r="K124" s="134">
        <v>0.62</v>
      </c>
      <c r="L124" s="33">
        <f t="shared" si="34"/>
        <v>5.2015259822750188</v>
      </c>
      <c r="M124" s="18">
        <f t="shared" si="50"/>
        <v>4153.1346141276226</v>
      </c>
      <c r="N124" s="11">
        <f t="shared" si="19"/>
        <v>25</v>
      </c>
      <c r="O124" s="11">
        <f t="shared" si="35"/>
        <v>26</v>
      </c>
      <c r="P124" s="18">
        <f>B112</f>
        <v>3.3055943793349125</v>
      </c>
      <c r="Q124" s="18">
        <f>C112</f>
        <v>7648.5290063173843</v>
      </c>
      <c r="R124" s="18">
        <f t="shared" si="20"/>
        <v>4132.3499945398789</v>
      </c>
      <c r="S124" s="18">
        <f t="shared" si="21"/>
        <v>4479.6902712655556</v>
      </c>
      <c r="T124" s="33">
        <f t="shared" si="36"/>
        <v>5.0072723413336506</v>
      </c>
      <c r="U124" s="33">
        <f t="shared" si="22"/>
        <v>5.2138898410606442</v>
      </c>
      <c r="V124" s="33">
        <f t="shared" si="37"/>
        <v>5.2015259822750188</v>
      </c>
      <c r="W124" s="18">
        <f t="shared" si="38"/>
        <v>4153.1346141276226</v>
      </c>
      <c r="X124" s="11">
        <f t="shared" si="23"/>
        <v>25</v>
      </c>
      <c r="Y124" s="11">
        <f t="shared" si="39"/>
        <v>26</v>
      </c>
      <c r="Z124" s="33">
        <f>D112</f>
        <v>3.3055943793349125</v>
      </c>
      <c r="AA124" s="33">
        <f>E112</f>
        <v>7648.5290063173843</v>
      </c>
      <c r="AB124" s="18">
        <f t="shared" si="24"/>
        <v>4132.3499945398789</v>
      </c>
      <c r="AC124" s="18">
        <f t="shared" si="25"/>
        <v>4479.6902712655556</v>
      </c>
      <c r="AD124" s="33">
        <f t="shared" si="40"/>
        <v>5.0072723413336506</v>
      </c>
      <c r="AE124" s="33">
        <f t="shared" si="26"/>
        <v>5.2138898410606442</v>
      </c>
      <c r="AF124" s="33">
        <f t="shared" si="41"/>
        <v>5.2015259822750188</v>
      </c>
      <c r="AG124" s="18">
        <f t="shared" si="42"/>
        <v>4153.1346141276226</v>
      </c>
      <c r="AH124" s="11">
        <f t="shared" si="27"/>
        <v>25</v>
      </c>
      <c r="AI124" s="11">
        <f t="shared" si="43"/>
        <v>26</v>
      </c>
      <c r="AJ124" s="33">
        <f>F112</f>
        <v>3.3055943793349125</v>
      </c>
      <c r="AK124" s="33">
        <f>G112</f>
        <v>7648.5290063173843</v>
      </c>
      <c r="AL124" s="18">
        <f t="shared" si="28"/>
        <v>4132.3499945398789</v>
      </c>
      <c r="AM124" s="18">
        <f t="shared" si="29"/>
        <v>4479.6902712655556</v>
      </c>
      <c r="AN124" s="33">
        <f t="shared" si="44"/>
        <v>5.0072723413336506</v>
      </c>
      <c r="AO124" s="33">
        <f t="shared" si="30"/>
        <v>5.2138898410606442</v>
      </c>
      <c r="AP124" s="33">
        <f t="shared" si="45"/>
        <v>5.2015259822750188</v>
      </c>
      <c r="AQ124" s="18">
        <f t="shared" si="46"/>
        <v>4153.1346141276226</v>
      </c>
      <c r="AR124" s="11">
        <f t="shared" si="31"/>
        <v>25</v>
      </c>
      <c r="AS124" s="11">
        <f t="shared" si="47"/>
        <v>26</v>
      </c>
      <c r="AT124" s="33">
        <f>H112</f>
        <v>3.3055943793349125</v>
      </c>
      <c r="AU124" s="33">
        <f>I112</f>
        <v>7648.5290063173843</v>
      </c>
      <c r="AV124" s="18">
        <f t="shared" si="32"/>
        <v>4132.3499945398789</v>
      </c>
      <c r="AW124" s="18">
        <f t="shared" si="48"/>
        <v>4479.6902712655556</v>
      </c>
      <c r="AX124" s="33">
        <f t="shared" si="49"/>
        <v>5.0072723413336506</v>
      </c>
      <c r="AY124" s="135">
        <f t="shared" si="33"/>
        <v>5.2138898410606442</v>
      </c>
    </row>
    <row r="125" spans="1:51" x14ac:dyDescent="0.3">
      <c r="A125" s="11">
        <v>1.0500000000000002E-3</v>
      </c>
      <c r="B125" s="131">
        <f t="shared" si="51"/>
        <v>6.4267404148148515</v>
      </c>
      <c r="C125" s="133">
        <f t="shared" ref="C125:C142" si="55">(B125-B124)/(A125-A124)</f>
        <v>2460.1956295057535</v>
      </c>
      <c r="D125" s="131">
        <f t="shared" si="52"/>
        <v>6.4267404148148515</v>
      </c>
      <c r="E125" s="133">
        <f t="shared" ref="E125:E143" si="56">(D125-D124)/($A125-$A124)</f>
        <v>2460.1956295057535</v>
      </c>
      <c r="F125" s="131">
        <f t="shared" si="53"/>
        <v>6.4267404148148515</v>
      </c>
      <c r="G125" s="133">
        <f t="shared" ref="G125:G143" si="57">(F125-F124)/($A125-$A124)</f>
        <v>2460.1956295057535</v>
      </c>
      <c r="H125" s="131">
        <f t="shared" si="54"/>
        <v>6.4267404148148515</v>
      </c>
      <c r="I125" s="133">
        <f t="shared" ref="I125:I143" si="58">(H125-H124)/($A125-$A124)</f>
        <v>2460.1956295057535</v>
      </c>
      <c r="J125" s="11"/>
      <c r="K125" s="134">
        <v>0.64</v>
      </c>
      <c r="L125" s="33">
        <f t="shared" si="34"/>
        <v>5.3693014224012297</v>
      </c>
      <c r="M125" s="18">
        <f t="shared" si="50"/>
        <v>3881.6640862664644</v>
      </c>
      <c r="N125" s="11">
        <f t="shared" ref="N125:N143" si="59">MATCH(L125,P$93:P$143,-1)</f>
        <v>24</v>
      </c>
      <c r="O125" s="11">
        <f t="shared" si="35"/>
        <v>27</v>
      </c>
      <c r="P125" s="18">
        <f>B111</f>
        <v>3.1526237992085648</v>
      </c>
      <c r="Q125" s="18">
        <f>C111</f>
        <v>7989.3828376234715</v>
      </c>
      <c r="R125" s="18">
        <f t="shared" ref="R125:R143" si="60">INDEX(Q$93:Q$143,N125)</f>
        <v>3823.9405439164898</v>
      </c>
      <c r="S125" s="18">
        <f t="shared" ref="S125:S143" si="61">INDEX(C$93:C$142,O125)</f>
        <v>4132.3499945398789</v>
      </c>
      <c r="T125" s="33">
        <f t="shared" si="36"/>
        <v>5.2138898410606442</v>
      </c>
      <c r="U125" s="33">
        <f t="shared" ref="U125:U143" si="62">INDEX(P$93:P$143,N125)</f>
        <v>5.4050868682564692</v>
      </c>
      <c r="V125" s="33">
        <f t="shared" si="37"/>
        <v>5.3693014224012297</v>
      </c>
      <c r="W125" s="18">
        <f t="shared" si="38"/>
        <v>3881.6640862664644</v>
      </c>
      <c r="X125" s="11">
        <f t="shared" ref="X125:X143" si="63">MATCH(V125,Z$93:Z$143,-1)</f>
        <v>24</v>
      </c>
      <c r="Y125" s="11">
        <f t="shared" si="39"/>
        <v>27</v>
      </c>
      <c r="Z125" s="33">
        <f>D111</f>
        <v>3.1526237992085648</v>
      </c>
      <c r="AA125" s="33">
        <f>E111</f>
        <v>7989.3828376234715</v>
      </c>
      <c r="AB125" s="18">
        <f t="shared" ref="AB125:AB143" si="64">INDEX(AA$93:AA$143,X125)</f>
        <v>3823.9405439164898</v>
      </c>
      <c r="AC125" s="18">
        <f t="shared" ref="AC125:AC143" si="65">INDEX(E$93:E$142,Y125)</f>
        <v>4132.3499945398789</v>
      </c>
      <c r="AD125" s="33">
        <f t="shared" si="40"/>
        <v>5.2138898410606442</v>
      </c>
      <c r="AE125" s="33">
        <f t="shared" ref="AE125:AE143" si="66">INDEX(Z$93:Z$143,X125)</f>
        <v>5.4050868682564692</v>
      </c>
      <c r="AF125" s="33">
        <f t="shared" si="41"/>
        <v>5.3693014224012297</v>
      </c>
      <c r="AG125" s="18">
        <f t="shared" si="42"/>
        <v>3881.6640862664644</v>
      </c>
      <c r="AH125" s="11">
        <f t="shared" ref="AH125:AH143" si="67">MATCH(AF125,AJ$93:AJ$143,-1)</f>
        <v>24</v>
      </c>
      <c r="AI125" s="11">
        <f t="shared" si="43"/>
        <v>27</v>
      </c>
      <c r="AJ125" s="33">
        <f>F111</f>
        <v>3.1526237992085648</v>
      </c>
      <c r="AK125" s="33">
        <f>G111</f>
        <v>7989.3828376234715</v>
      </c>
      <c r="AL125" s="18">
        <f t="shared" ref="AL125:AL143" si="68">INDEX(AK$93:AK$143,AH125)</f>
        <v>3823.9405439164898</v>
      </c>
      <c r="AM125" s="18">
        <f t="shared" ref="AM125:AM143" si="69">INDEX(G$93:G$142,AI125)</f>
        <v>4132.3499945398789</v>
      </c>
      <c r="AN125" s="33">
        <f t="shared" si="44"/>
        <v>5.2138898410606442</v>
      </c>
      <c r="AO125" s="33">
        <f t="shared" ref="AO125:AO143" si="70">INDEX(AJ$93:AJ$143,AH125)</f>
        <v>5.4050868682564692</v>
      </c>
      <c r="AP125" s="33">
        <f t="shared" si="45"/>
        <v>5.3693014224012297</v>
      </c>
      <c r="AQ125" s="18">
        <f t="shared" si="46"/>
        <v>3881.6640862664644</v>
      </c>
      <c r="AR125" s="11">
        <f t="shared" ref="AR125:AR143" si="71">MATCH(AP125,AT$93:AT$143,-1)</f>
        <v>24</v>
      </c>
      <c r="AS125" s="11">
        <f t="shared" si="47"/>
        <v>27</v>
      </c>
      <c r="AT125" s="33">
        <f>H111</f>
        <v>3.1526237992085648</v>
      </c>
      <c r="AU125" s="33">
        <f>I111</f>
        <v>7989.3828376234715</v>
      </c>
      <c r="AV125" s="18">
        <f t="shared" ref="AV125:AV143" si="72">INDEX(AU$93:AU$143,AR125)</f>
        <v>3823.9405439164898</v>
      </c>
      <c r="AW125" s="18">
        <f t="shared" si="48"/>
        <v>4132.3499945398789</v>
      </c>
      <c r="AX125" s="33">
        <f t="shared" si="49"/>
        <v>5.2138898410606442</v>
      </c>
      <c r="AY125" s="135">
        <f t="shared" ref="AY125:AY143" si="73">INDEX(AT$93:AT$143,AR125)</f>
        <v>5.4050868682564692</v>
      </c>
    </row>
    <row r="126" spans="1:51" x14ac:dyDescent="0.3">
      <c r="A126" s="11">
        <v>1.15E-3</v>
      </c>
      <c r="B126" s="131">
        <f t="shared" si="51"/>
        <v>6.6452845010937489</v>
      </c>
      <c r="C126" s="133">
        <f t="shared" si="55"/>
        <v>2185.4408627889779</v>
      </c>
      <c r="D126" s="131">
        <f t="shared" si="52"/>
        <v>6.6452845010937489</v>
      </c>
      <c r="E126" s="133">
        <f t="shared" si="56"/>
        <v>2185.4408627889779</v>
      </c>
      <c r="F126" s="131">
        <f t="shared" si="53"/>
        <v>6.6452845010937489</v>
      </c>
      <c r="G126" s="133">
        <f t="shared" si="57"/>
        <v>2185.4408627889779</v>
      </c>
      <c r="H126" s="131">
        <f t="shared" si="54"/>
        <v>6.6452845010937489</v>
      </c>
      <c r="I126" s="133">
        <f t="shared" si="58"/>
        <v>2185.4408627889779</v>
      </c>
      <c r="J126" s="11"/>
      <c r="K126" s="134">
        <v>0.66</v>
      </c>
      <c r="L126" s="33">
        <f t="shared" ref="L126:L142" si="74">L125+($L$143-$L$93)/50</f>
        <v>5.5370768625274405</v>
      </c>
      <c r="M126" s="18">
        <f t="shared" si="50"/>
        <v>3619.3127150410969</v>
      </c>
      <c r="N126" s="11">
        <f t="shared" si="59"/>
        <v>23</v>
      </c>
      <c r="O126" s="11">
        <f t="shared" si="35"/>
        <v>28</v>
      </c>
      <c r="P126" s="18">
        <f>B110</f>
        <v>2.9928361424560954</v>
      </c>
      <c r="Q126" s="18">
        <f>C110</f>
        <v>8353.6454300408695</v>
      </c>
      <c r="R126" s="18">
        <f t="shared" si="60"/>
        <v>3548.8466656935343</v>
      </c>
      <c r="S126" s="18">
        <f t="shared" si="61"/>
        <v>3823.9405439164898</v>
      </c>
      <c r="T126" s="33">
        <f t="shared" si="36"/>
        <v>5.4050868682564692</v>
      </c>
      <c r="U126" s="33">
        <f t="shared" si="62"/>
        <v>5.5825292015411456</v>
      </c>
      <c r="V126" s="33">
        <f t="shared" ref="V126:V142" si="75">V125+($V$143-$V$93)/50</f>
        <v>5.5370768625274405</v>
      </c>
      <c r="W126" s="18">
        <f t="shared" si="38"/>
        <v>3619.3127150410969</v>
      </c>
      <c r="X126" s="11">
        <f t="shared" si="63"/>
        <v>23</v>
      </c>
      <c r="Y126" s="11">
        <f t="shared" si="39"/>
        <v>28</v>
      </c>
      <c r="Z126" s="33">
        <f>D110</f>
        <v>2.9928361424560954</v>
      </c>
      <c r="AA126" s="33">
        <f>E110</f>
        <v>8353.6454300408695</v>
      </c>
      <c r="AB126" s="18">
        <f t="shared" si="64"/>
        <v>3548.8466656935343</v>
      </c>
      <c r="AC126" s="18">
        <f t="shared" si="65"/>
        <v>3823.9405439164898</v>
      </c>
      <c r="AD126" s="33">
        <f t="shared" si="40"/>
        <v>5.4050868682564692</v>
      </c>
      <c r="AE126" s="33">
        <f t="shared" si="66"/>
        <v>5.5825292015411456</v>
      </c>
      <c r="AF126" s="33">
        <f t="shared" ref="AF126:AF142" si="76">AF125+($AF$143-$AF$93)/50</f>
        <v>5.5370768625274405</v>
      </c>
      <c r="AG126" s="18">
        <f t="shared" si="42"/>
        <v>3619.3127150410969</v>
      </c>
      <c r="AH126" s="11">
        <f t="shared" si="67"/>
        <v>23</v>
      </c>
      <c r="AI126" s="11">
        <f t="shared" si="43"/>
        <v>28</v>
      </c>
      <c r="AJ126" s="33">
        <f>F110</f>
        <v>2.9928361424560954</v>
      </c>
      <c r="AK126" s="33">
        <f>G110</f>
        <v>8353.6454300408695</v>
      </c>
      <c r="AL126" s="18">
        <f t="shared" si="68"/>
        <v>3548.8466656935343</v>
      </c>
      <c r="AM126" s="18">
        <f t="shared" si="69"/>
        <v>3823.9405439164898</v>
      </c>
      <c r="AN126" s="33">
        <f t="shared" si="44"/>
        <v>5.4050868682564692</v>
      </c>
      <c r="AO126" s="33">
        <f t="shared" si="70"/>
        <v>5.5825292015411456</v>
      </c>
      <c r="AP126" s="33">
        <f t="shared" ref="AP126:AP142" si="77">AP125+($AP$143-$AP$93)/50</f>
        <v>5.5370768625274405</v>
      </c>
      <c r="AQ126" s="18">
        <f t="shared" si="46"/>
        <v>3619.3127150410969</v>
      </c>
      <c r="AR126" s="11">
        <f t="shared" si="71"/>
        <v>23</v>
      </c>
      <c r="AS126" s="11">
        <f t="shared" si="47"/>
        <v>28</v>
      </c>
      <c r="AT126" s="33">
        <f>H110</f>
        <v>2.9928361424560954</v>
      </c>
      <c r="AU126" s="33">
        <f>I110</f>
        <v>8353.6454300408695</v>
      </c>
      <c r="AV126" s="18">
        <f t="shared" si="72"/>
        <v>3548.8466656935343</v>
      </c>
      <c r="AW126" s="18">
        <f t="shared" si="48"/>
        <v>3823.9405439164898</v>
      </c>
      <c r="AX126" s="33">
        <f t="shared" si="49"/>
        <v>5.4050868682564692</v>
      </c>
      <c r="AY126" s="135">
        <f t="shared" si="73"/>
        <v>5.5825292015411456</v>
      </c>
    </row>
    <row r="127" spans="1:51" x14ac:dyDescent="0.3">
      <c r="A127" s="11">
        <v>1.25E-3</v>
      </c>
      <c r="B127" s="131">
        <f t="shared" si="51"/>
        <v>6.8407144595871241</v>
      </c>
      <c r="C127" s="133">
        <f t="shared" si="55"/>
        <v>1954.299584933751</v>
      </c>
      <c r="D127" s="131">
        <f t="shared" si="52"/>
        <v>6.8407144595871241</v>
      </c>
      <c r="E127" s="133">
        <f t="shared" si="56"/>
        <v>1954.299584933751</v>
      </c>
      <c r="F127" s="131">
        <f t="shared" si="53"/>
        <v>6.8407144595871241</v>
      </c>
      <c r="G127" s="133">
        <f t="shared" si="57"/>
        <v>1954.299584933751</v>
      </c>
      <c r="H127" s="131">
        <f t="shared" si="54"/>
        <v>6.8407144595871241</v>
      </c>
      <c r="I127" s="133">
        <f t="shared" si="58"/>
        <v>1954.299584933751</v>
      </c>
      <c r="J127" s="11"/>
      <c r="K127" s="134">
        <v>0.68</v>
      </c>
      <c r="L127" s="33">
        <f t="shared" si="74"/>
        <v>5.7048523026536513</v>
      </c>
      <c r="M127" s="18">
        <f t="shared" si="50"/>
        <v>3366.300961549015</v>
      </c>
      <c r="N127" s="11">
        <f t="shared" si="59"/>
        <v>22</v>
      </c>
      <c r="O127" s="11">
        <f t="shared" si="35"/>
        <v>29</v>
      </c>
      <c r="P127" s="18">
        <f>B109</f>
        <v>2.8257632338552781</v>
      </c>
      <c r="Q127" s="18">
        <f>C109</f>
        <v>8743.5278713606804</v>
      </c>
      <c r="R127" s="18">
        <f t="shared" si="60"/>
        <v>3302.4317514329468</v>
      </c>
      <c r="S127" s="18">
        <f t="shared" si="61"/>
        <v>3548.8466656935343</v>
      </c>
      <c r="T127" s="33">
        <f t="shared" si="36"/>
        <v>5.5825292015411456</v>
      </c>
      <c r="U127" s="33">
        <f t="shared" si="62"/>
        <v>5.747650789112793</v>
      </c>
      <c r="V127" s="33">
        <f t="shared" si="75"/>
        <v>5.7048523026536513</v>
      </c>
      <c r="W127" s="18">
        <f t="shared" si="38"/>
        <v>3366.300961549015</v>
      </c>
      <c r="X127" s="11">
        <f t="shared" si="63"/>
        <v>22</v>
      </c>
      <c r="Y127" s="11">
        <f t="shared" si="39"/>
        <v>29</v>
      </c>
      <c r="Z127" s="33">
        <f>D109</f>
        <v>2.8257632338552781</v>
      </c>
      <c r="AA127" s="33">
        <f>E109</f>
        <v>8743.5278713606804</v>
      </c>
      <c r="AB127" s="18">
        <f t="shared" si="64"/>
        <v>3302.4317514329468</v>
      </c>
      <c r="AC127" s="18">
        <f t="shared" si="65"/>
        <v>3548.8466656935343</v>
      </c>
      <c r="AD127" s="33">
        <f t="shared" si="40"/>
        <v>5.5825292015411456</v>
      </c>
      <c r="AE127" s="33">
        <f t="shared" si="66"/>
        <v>5.747650789112793</v>
      </c>
      <c r="AF127" s="33">
        <f t="shared" si="76"/>
        <v>5.7048523026536513</v>
      </c>
      <c r="AG127" s="18">
        <f t="shared" si="42"/>
        <v>3366.300961549015</v>
      </c>
      <c r="AH127" s="11">
        <f t="shared" si="67"/>
        <v>22</v>
      </c>
      <c r="AI127" s="11">
        <f t="shared" si="43"/>
        <v>29</v>
      </c>
      <c r="AJ127" s="33">
        <f>F109</f>
        <v>2.8257632338552781</v>
      </c>
      <c r="AK127" s="33">
        <f>G109</f>
        <v>8743.5278713606804</v>
      </c>
      <c r="AL127" s="18">
        <f t="shared" si="68"/>
        <v>3302.4317514329468</v>
      </c>
      <c r="AM127" s="18">
        <f t="shared" si="69"/>
        <v>3548.8466656935343</v>
      </c>
      <c r="AN127" s="33">
        <f t="shared" si="44"/>
        <v>5.5825292015411456</v>
      </c>
      <c r="AO127" s="33">
        <f t="shared" si="70"/>
        <v>5.747650789112793</v>
      </c>
      <c r="AP127" s="33">
        <f t="shared" si="77"/>
        <v>5.7048523026536513</v>
      </c>
      <c r="AQ127" s="18">
        <f t="shared" si="46"/>
        <v>3366.300961549015</v>
      </c>
      <c r="AR127" s="11">
        <f t="shared" si="71"/>
        <v>22</v>
      </c>
      <c r="AS127" s="11">
        <f t="shared" si="47"/>
        <v>29</v>
      </c>
      <c r="AT127" s="33">
        <f>H109</f>
        <v>2.8257632338552781</v>
      </c>
      <c r="AU127" s="33">
        <f>I109</f>
        <v>8743.5278713606804</v>
      </c>
      <c r="AV127" s="18">
        <f t="shared" si="72"/>
        <v>3302.4317514329468</v>
      </c>
      <c r="AW127" s="18">
        <f t="shared" si="48"/>
        <v>3548.8466656935343</v>
      </c>
      <c r="AX127" s="33">
        <f t="shared" si="49"/>
        <v>5.5825292015411456</v>
      </c>
      <c r="AY127" s="135">
        <f t="shared" si="73"/>
        <v>5.747650789112793</v>
      </c>
    </row>
    <row r="128" spans="1:51" x14ac:dyDescent="0.3">
      <c r="A128" s="11">
        <v>1.3500000000000001E-3</v>
      </c>
      <c r="B128" s="131">
        <f t="shared" si="51"/>
        <v>7.0165146435504946</v>
      </c>
      <c r="C128" s="133">
        <f t="shared" si="55"/>
        <v>1758.0018396337041</v>
      </c>
      <c r="D128" s="131">
        <f t="shared" si="52"/>
        <v>7.0165146435504946</v>
      </c>
      <c r="E128" s="133">
        <f t="shared" si="56"/>
        <v>1758.0018396337041</v>
      </c>
      <c r="F128" s="131">
        <f t="shared" si="53"/>
        <v>7.0165146435504946</v>
      </c>
      <c r="G128" s="133">
        <f t="shared" si="57"/>
        <v>1758.0018396337041</v>
      </c>
      <c r="H128" s="131">
        <f t="shared" si="54"/>
        <v>7.0165146435504946</v>
      </c>
      <c r="I128" s="133">
        <f t="shared" si="58"/>
        <v>1758.0018396337041</v>
      </c>
      <c r="J128" s="11"/>
      <c r="K128" s="134">
        <v>0.7</v>
      </c>
      <c r="L128" s="33">
        <f t="shared" si="74"/>
        <v>5.8726277427798621</v>
      </c>
      <c r="M128" s="18">
        <f t="shared" si="50"/>
        <v>3122.650242255485</v>
      </c>
      <c r="N128" s="11">
        <f t="shared" si="59"/>
        <v>21</v>
      </c>
      <c r="O128" s="11">
        <f t="shared" si="35"/>
        <v>30</v>
      </c>
      <c r="P128" s="18">
        <f>B108</f>
        <v>2.6508926764280645</v>
      </c>
      <c r="Q128" s="18">
        <f>C108</f>
        <v>9161.5124110186898</v>
      </c>
      <c r="R128" s="18">
        <f t="shared" si="60"/>
        <v>3080.8396925722532</v>
      </c>
      <c r="S128" s="18">
        <f t="shared" si="61"/>
        <v>3302.4317514329468</v>
      </c>
      <c r="T128" s="33">
        <f t="shared" si="36"/>
        <v>5.747650789112793</v>
      </c>
      <c r="U128" s="33">
        <f t="shared" si="62"/>
        <v>5.9016927737414058</v>
      </c>
      <c r="V128" s="33">
        <f t="shared" si="75"/>
        <v>5.8726277427798621</v>
      </c>
      <c r="W128" s="18">
        <f t="shared" si="38"/>
        <v>3122.650242255485</v>
      </c>
      <c r="X128" s="11">
        <f t="shared" si="63"/>
        <v>21</v>
      </c>
      <c r="Y128" s="11">
        <f t="shared" si="39"/>
        <v>30</v>
      </c>
      <c r="Z128" s="33">
        <f>D108</f>
        <v>2.6508926764280645</v>
      </c>
      <c r="AA128" s="33">
        <f>E108</f>
        <v>9161.5124110186898</v>
      </c>
      <c r="AB128" s="18">
        <f t="shared" si="64"/>
        <v>3080.8396925722532</v>
      </c>
      <c r="AC128" s="18">
        <f t="shared" si="65"/>
        <v>3302.4317514329468</v>
      </c>
      <c r="AD128" s="33">
        <f t="shared" si="40"/>
        <v>5.747650789112793</v>
      </c>
      <c r="AE128" s="33">
        <f t="shared" si="66"/>
        <v>5.9016927737414058</v>
      </c>
      <c r="AF128" s="33">
        <f t="shared" si="76"/>
        <v>5.8726277427798621</v>
      </c>
      <c r="AG128" s="18">
        <f t="shared" si="42"/>
        <v>3122.650242255485</v>
      </c>
      <c r="AH128" s="11">
        <f t="shared" si="67"/>
        <v>21</v>
      </c>
      <c r="AI128" s="11">
        <f t="shared" si="43"/>
        <v>30</v>
      </c>
      <c r="AJ128" s="33">
        <f>F108</f>
        <v>2.6508926764280645</v>
      </c>
      <c r="AK128" s="33">
        <f>G108</f>
        <v>9161.5124110186898</v>
      </c>
      <c r="AL128" s="18">
        <f t="shared" si="68"/>
        <v>3080.8396925722532</v>
      </c>
      <c r="AM128" s="18">
        <f t="shared" si="69"/>
        <v>3302.4317514329468</v>
      </c>
      <c r="AN128" s="33">
        <f t="shared" si="44"/>
        <v>5.747650789112793</v>
      </c>
      <c r="AO128" s="33">
        <f t="shared" si="70"/>
        <v>5.9016927737414058</v>
      </c>
      <c r="AP128" s="33">
        <f t="shared" si="77"/>
        <v>5.8726277427798621</v>
      </c>
      <c r="AQ128" s="18">
        <f t="shared" si="46"/>
        <v>3122.650242255485</v>
      </c>
      <c r="AR128" s="11">
        <f t="shared" si="71"/>
        <v>21</v>
      </c>
      <c r="AS128" s="11">
        <f t="shared" si="47"/>
        <v>30</v>
      </c>
      <c r="AT128" s="33">
        <f>H108</f>
        <v>2.6508926764280645</v>
      </c>
      <c r="AU128" s="33">
        <f>I108</f>
        <v>9161.5124110186898</v>
      </c>
      <c r="AV128" s="18">
        <f t="shared" si="72"/>
        <v>3080.8396925722532</v>
      </c>
      <c r="AW128" s="18">
        <f t="shared" si="48"/>
        <v>3302.4317514329468</v>
      </c>
      <c r="AX128" s="33">
        <f t="shared" si="49"/>
        <v>5.747650789112793</v>
      </c>
      <c r="AY128" s="135">
        <f t="shared" si="73"/>
        <v>5.9016927737414058</v>
      </c>
    </row>
    <row r="129" spans="1:51" x14ac:dyDescent="0.3">
      <c r="A129" s="11">
        <v>1.4500000000000001E-3</v>
      </c>
      <c r="B129" s="131">
        <f t="shared" si="51"/>
        <v>7.1755023780001359</v>
      </c>
      <c r="C129" s="133">
        <f t="shared" si="55"/>
        <v>1589.8773444964124</v>
      </c>
      <c r="D129" s="131">
        <f t="shared" si="52"/>
        <v>7.1755023780001359</v>
      </c>
      <c r="E129" s="133">
        <f t="shared" si="56"/>
        <v>1589.8773444964124</v>
      </c>
      <c r="F129" s="131">
        <f t="shared" si="53"/>
        <v>7.1755023780001359</v>
      </c>
      <c r="G129" s="133">
        <f t="shared" si="57"/>
        <v>1589.8773444964124</v>
      </c>
      <c r="H129" s="131">
        <f t="shared" si="54"/>
        <v>7.1755023780001359</v>
      </c>
      <c r="I129" s="133">
        <f t="shared" si="58"/>
        <v>1589.8773444964124</v>
      </c>
      <c r="J129" s="11"/>
      <c r="K129" s="134">
        <v>0.72</v>
      </c>
      <c r="L129" s="33">
        <f t="shared" si="74"/>
        <v>6.0404031829060729</v>
      </c>
      <c r="M129" s="18">
        <f t="shared" si="50"/>
        <v>2936.3970767966584</v>
      </c>
      <c r="N129" s="11">
        <f t="shared" si="59"/>
        <v>20</v>
      </c>
      <c r="O129" s="11">
        <f t="shared" si="35"/>
        <v>31</v>
      </c>
      <c r="P129" s="18">
        <f>B107</f>
        <v>2.4676624282076904</v>
      </c>
      <c r="Q129" s="18">
        <f>C107</f>
        <v>9610.394396830181</v>
      </c>
      <c r="R129" s="18">
        <f t="shared" si="60"/>
        <v>2790.280781228701</v>
      </c>
      <c r="S129" s="18">
        <f t="shared" si="61"/>
        <v>3080.8396925722532</v>
      </c>
      <c r="T129" s="33">
        <f t="shared" si="36"/>
        <v>5.9016927737414058</v>
      </c>
      <c r="U129" s="33">
        <f t="shared" si="62"/>
        <v>6.180720851864276</v>
      </c>
      <c r="V129" s="33">
        <f t="shared" si="75"/>
        <v>6.0404031829060729</v>
      </c>
      <c r="W129" s="18">
        <f t="shared" si="38"/>
        <v>2936.3970767966584</v>
      </c>
      <c r="X129" s="11">
        <f t="shared" si="63"/>
        <v>20</v>
      </c>
      <c r="Y129" s="11">
        <f t="shared" si="39"/>
        <v>31</v>
      </c>
      <c r="Z129" s="33">
        <f>D107</f>
        <v>2.4676624282076904</v>
      </c>
      <c r="AA129" s="33">
        <f>E107</f>
        <v>9610.394396830181</v>
      </c>
      <c r="AB129" s="18">
        <f t="shared" si="64"/>
        <v>2790.280781228701</v>
      </c>
      <c r="AC129" s="18">
        <f t="shared" si="65"/>
        <v>3080.8396925722532</v>
      </c>
      <c r="AD129" s="33">
        <f t="shared" si="40"/>
        <v>5.9016927737414058</v>
      </c>
      <c r="AE129" s="33">
        <f t="shared" si="66"/>
        <v>6.180720851864276</v>
      </c>
      <c r="AF129" s="33">
        <f t="shared" si="76"/>
        <v>6.0404031829060729</v>
      </c>
      <c r="AG129" s="18">
        <f t="shared" si="42"/>
        <v>2936.3970767966584</v>
      </c>
      <c r="AH129" s="11">
        <f t="shared" si="67"/>
        <v>20</v>
      </c>
      <c r="AI129" s="11">
        <f t="shared" si="43"/>
        <v>31</v>
      </c>
      <c r="AJ129" s="33">
        <f>F107</f>
        <v>2.4676624282076904</v>
      </c>
      <c r="AK129" s="33">
        <f>G107</f>
        <v>9610.394396830181</v>
      </c>
      <c r="AL129" s="18">
        <f t="shared" si="68"/>
        <v>2790.280781228701</v>
      </c>
      <c r="AM129" s="18">
        <f t="shared" si="69"/>
        <v>3080.8396925722532</v>
      </c>
      <c r="AN129" s="33">
        <f t="shared" si="44"/>
        <v>5.9016927737414058</v>
      </c>
      <c r="AO129" s="33">
        <f t="shared" si="70"/>
        <v>6.180720851864276</v>
      </c>
      <c r="AP129" s="33">
        <f t="shared" si="77"/>
        <v>6.0404031829060729</v>
      </c>
      <c r="AQ129" s="18">
        <f t="shared" si="46"/>
        <v>2936.3970767966584</v>
      </c>
      <c r="AR129" s="11">
        <f t="shared" si="71"/>
        <v>20</v>
      </c>
      <c r="AS129" s="11">
        <f t="shared" si="47"/>
        <v>31</v>
      </c>
      <c r="AT129" s="33">
        <f>H107</f>
        <v>2.4676624282076904</v>
      </c>
      <c r="AU129" s="33">
        <f>I107</f>
        <v>9610.394396830181</v>
      </c>
      <c r="AV129" s="18">
        <f t="shared" si="72"/>
        <v>2790.280781228701</v>
      </c>
      <c r="AW129" s="18">
        <f t="shared" si="48"/>
        <v>3080.8396925722532</v>
      </c>
      <c r="AX129" s="33">
        <f t="shared" si="49"/>
        <v>5.9016927737414058</v>
      </c>
      <c r="AY129" s="135">
        <f t="shared" si="73"/>
        <v>6.180720851864276</v>
      </c>
    </row>
    <row r="130" spans="1:51" x14ac:dyDescent="0.3">
      <c r="A130" s="11">
        <v>1.5500000000000002E-3</v>
      </c>
      <c r="B130" s="131">
        <f t="shared" si="51"/>
        <v>7.31998033553998</v>
      </c>
      <c r="C130" s="133">
        <f t="shared" si="55"/>
        <v>1444.7795753984399</v>
      </c>
      <c r="D130" s="131">
        <f t="shared" si="52"/>
        <v>7.31998033553998</v>
      </c>
      <c r="E130" s="133">
        <f t="shared" si="56"/>
        <v>1444.7795753984399</v>
      </c>
      <c r="F130" s="131">
        <f t="shared" si="53"/>
        <v>7.31998033553998</v>
      </c>
      <c r="G130" s="133">
        <f t="shared" si="57"/>
        <v>1444.7795753984399</v>
      </c>
      <c r="H130" s="131">
        <f t="shared" si="54"/>
        <v>7.31998033553998</v>
      </c>
      <c r="I130" s="133">
        <f t="shared" si="58"/>
        <v>1444.7795753984399</v>
      </c>
      <c r="J130" s="11"/>
      <c r="K130" s="134">
        <v>0.74</v>
      </c>
      <c r="L130" s="33">
        <f t="shared" si="74"/>
        <v>6.2081786230322837</v>
      </c>
      <c r="M130" s="18">
        <f t="shared" si="50"/>
        <v>2753.4406110679784</v>
      </c>
      <c r="N130" s="11">
        <f t="shared" si="59"/>
        <v>19</v>
      </c>
      <c r="O130" s="11">
        <f t="shared" si="35"/>
        <v>32</v>
      </c>
      <c r="P130" s="18">
        <f>B106</f>
        <v>2.2754545402710868</v>
      </c>
      <c r="Q130" s="18">
        <f>C106</f>
        <v>10093.332314820325</v>
      </c>
      <c r="R130" s="18">
        <f t="shared" si="60"/>
        <v>2460.1956295057535</v>
      </c>
      <c r="S130" s="18">
        <f t="shared" si="61"/>
        <v>2790.280781228701</v>
      </c>
      <c r="T130" s="33">
        <f t="shared" si="36"/>
        <v>6.180720851864276</v>
      </c>
      <c r="U130" s="33">
        <f t="shared" si="62"/>
        <v>6.4267404148148515</v>
      </c>
      <c r="V130" s="33">
        <f t="shared" si="75"/>
        <v>6.2081786230322837</v>
      </c>
      <c r="W130" s="18">
        <f t="shared" si="38"/>
        <v>2753.4406110679784</v>
      </c>
      <c r="X130" s="11">
        <f t="shared" si="63"/>
        <v>19</v>
      </c>
      <c r="Y130" s="11">
        <f t="shared" si="39"/>
        <v>32</v>
      </c>
      <c r="Z130" s="33">
        <f>D106</f>
        <v>2.2754545402710868</v>
      </c>
      <c r="AA130" s="33">
        <f>E106</f>
        <v>10093.332314820325</v>
      </c>
      <c r="AB130" s="18">
        <f t="shared" si="64"/>
        <v>2460.1956295057535</v>
      </c>
      <c r="AC130" s="18">
        <f t="shared" si="65"/>
        <v>2790.280781228701</v>
      </c>
      <c r="AD130" s="33">
        <f t="shared" si="40"/>
        <v>6.180720851864276</v>
      </c>
      <c r="AE130" s="33">
        <f t="shared" si="66"/>
        <v>6.4267404148148515</v>
      </c>
      <c r="AF130" s="33">
        <f t="shared" si="76"/>
        <v>6.2081786230322837</v>
      </c>
      <c r="AG130" s="18">
        <f t="shared" si="42"/>
        <v>2753.4406110679784</v>
      </c>
      <c r="AH130" s="11">
        <f t="shared" si="67"/>
        <v>19</v>
      </c>
      <c r="AI130" s="11">
        <f t="shared" si="43"/>
        <v>32</v>
      </c>
      <c r="AJ130" s="33">
        <f>F106</f>
        <v>2.2754545402710868</v>
      </c>
      <c r="AK130" s="33">
        <f>G106</f>
        <v>10093.332314820325</v>
      </c>
      <c r="AL130" s="18">
        <f t="shared" si="68"/>
        <v>2460.1956295057535</v>
      </c>
      <c r="AM130" s="18">
        <f t="shared" si="69"/>
        <v>2790.280781228701</v>
      </c>
      <c r="AN130" s="33">
        <f t="shared" si="44"/>
        <v>6.180720851864276</v>
      </c>
      <c r="AO130" s="33">
        <f t="shared" si="70"/>
        <v>6.4267404148148515</v>
      </c>
      <c r="AP130" s="33">
        <f t="shared" si="77"/>
        <v>6.2081786230322837</v>
      </c>
      <c r="AQ130" s="18">
        <f t="shared" si="46"/>
        <v>2753.4406110679784</v>
      </c>
      <c r="AR130" s="11">
        <f t="shared" si="71"/>
        <v>19</v>
      </c>
      <c r="AS130" s="11">
        <f t="shared" si="47"/>
        <v>32</v>
      </c>
      <c r="AT130" s="33">
        <f>H106</f>
        <v>2.2754545402710868</v>
      </c>
      <c r="AU130" s="33">
        <f>I106</f>
        <v>10093.332314820325</v>
      </c>
      <c r="AV130" s="18">
        <f t="shared" si="72"/>
        <v>2460.1956295057535</v>
      </c>
      <c r="AW130" s="18">
        <f t="shared" si="48"/>
        <v>2790.280781228701</v>
      </c>
      <c r="AX130" s="33">
        <f t="shared" si="49"/>
        <v>6.180720851864276</v>
      </c>
      <c r="AY130" s="135">
        <f t="shared" si="73"/>
        <v>6.4267404148148515</v>
      </c>
    </row>
    <row r="131" spans="1:51" x14ac:dyDescent="0.3">
      <c r="A131" s="11">
        <v>1.65E-3</v>
      </c>
      <c r="B131" s="131">
        <f t="shared" si="51"/>
        <v>7.4518489525286844</v>
      </c>
      <c r="C131" s="133">
        <f t="shared" si="55"/>
        <v>1318.6861698870466</v>
      </c>
      <c r="D131" s="131">
        <f t="shared" si="52"/>
        <v>7.4518489525286844</v>
      </c>
      <c r="E131" s="133">
        <f t="shared" si="56"/>
        <v>1318.6861698870466</v>
      </c>
      <c r="F131" s="131">
        <f t="shared" si="53"/>
        <v>7.4518489525286844</v>
      </c>
      <c r="G131" s="133">
        <f t="shared" si="57"/>
        <v>1318.6861698870466</v>
      </c>
      <c r="H131" s="131">
        <f t="shared" si="54"/>
        <v>7.4518489525286844</v>
      </c>
      <c r="I131" s="133">
        <f t="shared" si="58"/>
        <v>1318.6861698870466</v>
      </c>
      <c r="J131" s="11"/>
      <c r="K131" s="134">
        <v>0.76</v>
      </c>
      <c r="L131" s="33">
        <f t="shared" si="74"/>
        <v>6.3759540631584946</v>
      </c>
      <c r="M131" s="18">
        <f t="shared" si="50"/>
        <v>2528.3358228744869</v>
      </c>
      <c r="N131" s="11">
        <f t="shared" si="59"/>
        <v>19</v>
      </c>
      <c r="O131" s="11">
        <f t="shared" si="35"/>
        <v>32</v>
      </c>
      <c r="P131" s="18">
        <f>B105</f>
        <v>2.0735878939746804</v>
      </c>
      <c r="Q131" s="18">
        <f>C105</f>
        <v>10613.90790091521</v>
      </c>
      <c r="R131" s="18">
        <f t="shared" si="60"/>
        <v>2460.1956295057535</v>
      </c>
      <c r="S131" s="18">
        <f t="shared" si="61"/>
        <v>2790.280781228701</v>
      </c>
      <c r="T131" s="33">
        <f t="shared" si="36"/>
        <v>6.180720851864276</v>
      </c>
      <c r="U131" s="33">
        <f t="shared" si="62"/>
        <v>6.4267404148148515</v>
      </c>
      <c r="V131" s="33">
        <f t="shared" si="75"/>
        <v>6.3759540631584946</v>
      </c>
      <c r="W131" s="18">
        <f t="shared" si="38"/>
        <v>2528.3358228744869</v>
      </c>
      <c r="X131" s="11">
        <f t="shared" si="63"/>
        <v>19</v>
      </c>
      <c r="Y131" s="11">
        <f t="shared" si="39"/>
        <v>32</v>
      </c>
      <c r="Z131" s="33">
        <f>D105</f>
        <v>2.0735878939746804</v>
      </c>
      <c r="AA131" s="33">
        <f>E105</f>
        <v>10613.90790091521</v>
      </c>
      <c r="AB131" s="18">
        <f t="shared" si="64"/>
        <v>2460.1956295057535</v>
      </c>
      <c r="AC131" s="18">
        <f t="shared" si="65"/>
        <v>2790.280781228701</v>
      </c>
      <c r="AD131" s="33">
        <f t="shared" si="40"/>
        <v>6.180720851864276</v>
      </c>
      <c r="AE131" s="33">
        <f t="shared" si="66"/>
        <v>6.4267404148148515</v>
      </c>
      <c r="AF131" s="33">
        <f t="shared" si="76"/>
        <v>6.3759540631584946</v>
      </c>
      <c r="AG131" s="18">
        <f t="shared" si="42"/>
        <v>2528.3358228744869</v>
      </c>
      <c r="AH131" s="11">
        <f t="shared" si="67"/>
        <v>19</v>
      </c>
      <c r="AI131" s="11">
        <f t="shared" si="43"/>
        <v>32</v>
      </c>
      <c r="AJ131" s="33">
        <f>F105</f>
        <v>2.0735878939746804</v>
      </c>
      <c r="AK131" s="33">
        <f>G105</f>
        <v>10613.90790091521</v>
      </c>
      <c r="AL131" s="18">
        <f t="shared" si="68"/>
        <v>2460.1956295057535</v>
      </c>
      <c r="AM131" s="18">
        <f t="shared" si="69"/>
        <v>2790.280781228701</v>
      </c>
      <c r="AN131" s="33">
        <f t="shared" si="44"/>
        <v>6.180720851864276</v>
      </c>
      <c r="AO131" s="33">
        <f t="shared" si="70"/>
        <v>6.4267404148148515</v>
      </c>
      <c r="AP131" s="33">
        <f t="shared" si="77"/>
        <v>6.3759540631584946</v>
      </c>
      <c r="AQ131" s="18">
        <f t="shared" si="46"/>
        <v>2528.3358228744869</v>
      </c>
      <c r="AR131" s="11">
        <f t="shared" si="71"/>
        <v>19</v>
      </c>
      <c r="AS131" s="11">
        <f t="shared" si="47"/>
        <v>32</v>
      </c>
      <c r="AT131" s="33">
        <f>H105</f>
        <v>2.0735878939746804</v>
      </c>
      <c r="AU131" s="33">
        <f>I105</f>
        <v>10613.90790091521</v>
      </c>
      <c r="AV131" s="18">
        <f t="shared" si="72"/>
        <v>2460.1956295057535</v>
      </c>
      <c r="AW131" s="18">
        <f t="shared" si="48"/>
        <v>2790.280781228701</v>
      </c>
      <c r="AX131" s="33">
        <f t="shared" si="49"/>
        <v>6.180720851864276</v>
      </c>
      <c r="AY131" s="135">
        <f t="shared" si="73"/>
        <v>6.4267404148148515</v>
      </c>
    </row>
    <row r="132" spans="1:51" x14ac:dyDescent="0.3">
      <c r="A132" s="11">
        <v>1.7500000000000003E-3</v>
      </c>
      <c r="B132" s="131">
        <f t="shared" si="51"/>
        <v>7.5726906038337916</v>
      </c>
      <c r="C132" s="133">
        <f t="shared" si="55"/>
        <v>1208.4165130510685</v>
      </c>
      <c r="D132" s="131">
        <f t="shared" si="52"/>
        <v>7.5726906038337916</v>
      </c>
      <c r="E132" s="133">
        <f t="shared" si="56"/>
        <v>1208.4165130510685</v>
      </c>
      <c r="F132" s="131">
        <f t="shared" si="53"/>
        <v>7.5726906038337916</v>
      </c>
      <c r="G132" s="133">
        <f t="shared" si="57"/>
        <v>1208.4165130510685</v>
      </c>
      <c r="H132" s="131">
        <f t="shared" si="54"/>
        <v>7.5726906038337916</v>
      </c>
      <c r="I132" s="133">
        <f t="shared" si="58"/>
        <v>1208.4165130510685</v>
      </c>
      <c r="J132" s="11"/>
      <c r="K132" s="134">
        <v>0.78</v>
      </c>
      <c r="L132" s="33">
        <f t="shared" si="74"/>
        <v>6.5437295032847054</v>
      </c>
      <c r="M132" s="18">
        <f t="shared" si="50"/>
        <v>2313.116336452164</v>
      </c>
      <c r="N132" s="11">
        <f t="shared" si="59"/>
        <v>18</v>
      </c>
      <c r="O132" s="11">
        <f t="shared" si="35"/>
        <v>33</v>
      </c>
      <c r="P132" s="18">
        <f>B104</f>
        <v>1.8613097359563762</v>
      </c>
      <c r="Q132" s="18">
        <f>C104</f>
        <v>11176.198904010653</v>
      </c>
      <c r="R132" s="18">
        <f t="shared" si="60"/>
        <v>2185.4408627889779</v>
      </c>
      <c r="S132" s="18">
        <f t="shared" si="61"/>
        <v>2460.1956295057535</v>
      </c>
      <c r="T132" s="33">
        <f t="shared" si="36"/>
        <v>6.4267404148148515</v>
      </c>
      <c r="U132" s="33">
        <f t="shared" si="62"/>
        <v>6.6452845010937489</v>
      </c>
      <c r="V132" s="33">
        <f t="shared" si="75"/>
        <v>6.5437295032847054</v>
      </c>
      <c r="W132" s="18">
        <f t="shared" si="38"/>
        <v>2313.116336452164</v>
      </c>
      <c r="X132" s="11">
        <f t="shared" si="63"/>
        <v>18</v>
      </c>
      <c r="Y132" s="11">
        <f t="shared" si="39"/>
        <v>33</v>
      </c>
      <c r="Z132" s="33">
        <f>D104</f>
        <v>1.8613097359563762</v>
      </c>
      <c r="AA132" s="33">
        <f>E104</f>
        <v>11176.198904010653</v>
      </c>
      <c r="AB132" s="18">
        <f t="shared" si="64"/>
        <v>2185.4408627889779</v>
      </c>
      <c r="AC132" s="18">
        <f t="shared" si="65"/>
        <v>2460.1956295057535</v>
      </c>
      <c r="AD132" s="33">
        <f t="shared" si="40"/>
        <v>6.4267404148148515</v>
      </c>
      <c r="AE132" s="33">
        <f t="shared" si="66"/>
        <v>6.6452845010937489</v>
      </c>
      <c r="AF132" s="33">
        <f t="shared" si="76"/>
        <v>6.5437295032847054</v>
      </c>
      <c r="AG132" s="18">
        <f t="shared" si="42"/>
        <v>2313.116336452164</v>
      </c>
      <c r="AH132" s="11">
        <f t="shared" si="67"/>
        <v>18</v>
      </c>
      <c r="AI132" s="11">
        <f t="shared" si="43"/>
        <v>33</v>
      </c>
      <c r="AJ132" s="33">
        <f>F104</f>
        <v>1.8613097359563762</v>
      </c>
      <c r="AK132" s="33">
        <f>G104</f>
        <v>11176.198904010653</v>
      </c>
      <c r="AL132" s="18">
        <f t="shared" si="68"/>
        <v>2185.4408627889779</v>
      </c>
      <c r="AM132" s="18">
        <f t="shared" si="69"/>
        <v>2460.1956295057535</v>
      </c>
      <c r="AN132" s="33">
        <f t="shared" si="44"/>
        <v>6.4267404148148515</v>
      </c>
      <c r="AO132" s="33">
        <f t="shared" si="70"/>
        <v>6.6452845010937489</v>
      </c>
      <c r="AP132" s="33">
        <f t="shared" si="77"/>
        <v>6.5437295032847054</v>
      </c>
      <c r="AQ132" s="18">
        <f t="shared" si="46"/>
        <v>2313.116336452164</v>
      </c>
      <c r="AR132" s="11">
        <f t="shared" si="71"/>
        <v>18</v>
      </c>
      <c r="AS132" s="11">
        <f t="shared" si="47"/>
        <v>33</v>
      </c>
      <c r="AT132" s="33">
        <f>H104</f>
        <v>1.8613097359563762</v>
      </c>
      <c r="AU132" s="33">
        <f>I104</f>
        <v>11176.198904010653</v>
      </c>
      <c r="AV132" s="18">
        <f t="shared" si="72"/>
        <v>2185.4408627889779</v>
      </c>
      <c r="AW132" s="18">
        <f t="shared" si="48"/>
        <v>2460.1956295057535</v>
      </c>
      <c r="AX132" s="33">
        <f t="shared" si="49"/>
        <v>6.4267404148148515</v>
      </c>
      <c r="AY132" s="135">
        <f t="shared" si="73"/>
        <v>6.6452845010937489</v>
      </c>
    </row>
    <row r="133" spans="1:51" x14ac:dyDescent="0.3">
      <c r="A133" s="11">
        <v>1.8500000000000001E-3</v>
      </c>
      <c r="B133" s="131">
        <f t="shared" si="51"/>
        <v>7.68383348345942</v>
      </c>
      <c r="C133" s="133">
        <f t="shared" si="55"/>
        <v>1111.428796256286</v>
      </c>
      <c r="D133" s="131">
        <f t="shared" si="52"/>
        <v>7.68383348345942</v>
      </c>
      <c r="E133" s="133">
        <f t="shared" si="56"/>
        <v>1111.428796256286</v>
      </c>
      <c r="F133" s="131">
        <f t="shared" si="53"/>
        <v>7.68383348345942</v>
      </c>
      <c r="G133" s="133">
        <f t="shared" si="57"/>
        <v>1111.428796256286</v>
      </c>
      <c r="H133" s="131">
        <f t="shared" si="54"/>
        <v>7.68383348345942</v>
      </c>
      <c r="I133" s="133">
        <f t="shared" si="58"/>
        <v>1111.428796256286</v>
      </c>
      <c r="J133" s="11"/>
      <c r="K133" s="134">
        <v>0.8</v>
      </c>
      <c r="L133" s="33">
        <f t="shared" si="74"/>
        <v>6.7115049434109162</v>
      </c>
      <c r="M133" s="18">
        <f t="shared" si="50"/>
        <v>2107.1198224769969</v>
      </c>
      <c r="N133" s="11">
        <f t="shared" si="59"/>
        <v>17</v>
      </c>
      <c r="O133" s="11">
        <f t="shared" si="35"/>
        <v>34</v>
      </c>
      <c r="P133" s="18">
        <f>B103</f>
        <v>1.637785757876163</v>
      </c>
      <c r="Q133" s="18">
        <f>C103</f>
        <v>11784.867935196464</v>
      </c>
      <c r="R133" s="18">
        <f t="shared" si="60"/>
        <v>1954.299584933751</v>
      </c>
      <c r="S133" s="18">
        <f t="shared" si="61"/>
        <v>2185.4408627889779</v>
      </c>
      <c r="T133" s="33">
        <f t="shared" si="36"/>
        <v>6.6452845010937489</v>
      </c>
      <c r="U133" s="33">
        <f t="shared" si="62"/>
        <v>6.8407144595871241</v>
      </c>
      <c r="V133" s="33">
        <f t="shared" si="75"/>
        <v>6.7115049434109162</v>
      </c>
      <c r="W133" s="18">
        <f t="shared" si="38"/>
        <v>2107.1198224769969</v>
      </c>
      <c r="X133" s="11">
        <f t="shared" si="63"/>
        <v>17</v>
      </c>
      <c r="Y133" s="11">
        <f t="shared" si="39"/>
        <v>34</v>
      </c>
      <c r="Z133" s="33">
        <f>D103</f>
        <v>1.637785757876163</v>
      </c>
      <c r="AA133" s="33">
        <f>E103</f>
        <v>11784.867935196464</v>
      </c>
      <c r="AB133" s="18">
        <f t="shared" si="64"/>
        <v>1954.299584933751</v>
      </c>
      <c r="AC133" s="18">
        <f t="shared" si="65"/>
        <v>2185.4408627889779</v>
      </c>
      <c r="AD133" s="33">
        <f t="shared" si="40"/>
        <v>6.6452845010937489</v>
      </c>
      <c r="AE133" s="33">
        <f t="shared" si="66"/>
        <v>6.8407144595871241</v>
      </c>
      <c r="AF133" s="33">
        <f t="shared" si="76"/>
        <v>6.7115049434109162</v>
      </c>
      <c r="AG133" s="18">
        <f t="shared" si="42"/>
        <v>2107.1198224769969</v>
      </c>
      <c r="AH133" s="11">
        <f t="shared" si="67"/>
        <v>17</v>
      </c>
      <c r="AI133" s="11">
        <f t="shared" si="43"/>
        <v>34</v>
      </c>
      <c r="AJ133" s="33">
        <f>F103</f>
        <v>1.637785757876163</v>
      </c>
      <c r="AK133" s="33">
        <f>G103</f>
        <v>11784.867935196464</v>
      </c>
      <c r="AL133" s="18">
        <f t="shared" si="68"/>
        <v>1954.299584933751</v>
      </c>
      <c r="AM133" s="18">
        <f t="shared" si="69"/>
        <v>2185.4408627889779</v>
      </c>
      <c r="AN133" s="33">
        <f t="shared" si="44"/>
        <v>6.6452845010937489</v>
      </c>
      <c r="AO133" s="33">
        <f t="shared" si="70"/>
        <v>6.8407144595871241</v>
      </c>
      <c r="AP133" s="33">
        <f t="shared" si="77"/>
        <v>6.7115049434109162</v>
      </c>
      <c r="AQ133" s="18">
        <f t="shared" si="46"/>
        <v>2107.1198224769969</v>
      </c>
      <c r="AR133" s="11">
        <f t="shared" si="71"/>
        <v>17</v>
      </c>
      <c r="AS133" s="11">
        <f t="shared" si="47"/>
        <v>34</v>
      </c>
      <c r="AT133" s="33">
        <f>H103</f>
        <v>1.637785757876163</v>
      </c>
      <c r="AU133" s="33">
        <f>I103</f>
        <v>11784.867935196464</v>
      </c>
      <c r="AV133" s="18">
        <f t="shared" si="72"/>
        <v>1954.299584933751</v>
      </c>
      <c r="AW133" s="18">
        <f t="shared" si="48"/>
        <v>2185.4408627889779</v>
      </c>
      <c r="AX133" s="33">
        <f t="shared" si="49"/>
        <v>6.6452845010937489</v>
      </c>
      <c r="AY133" s="135">
        <f t="shared" si="73"/>
        <v>6.8407144595871241</v>
      </c>
    </row>
    <row r="134" spans="1:51" x14ac:dyDescent="0.3">
      <c r="A134" s="11">
        <v>1.9500000000000001E-3</v>
      </c>
      <c r="B134" s="131">
        <f t="shared" si="51"/>
        <v>7.7864006803557269</v>
      </c>
      <c r="C134" s="133">
        <f t="shared" si="55"/>
        <v>1025.6719689630684</v>
      </c>
      <c r="D134" s="131">
        <f t="shared" si="52"/>
        <v>7.7864006803557269</v>
      </c>
      <c r="E134" s="133">
        <f t="shared" si="56"/>
        <v>1025.6719689630684</v>
      </c>
      <c r="F134" s="131">
        <f t="shared" si="53"/>
        <v>7.7864006803557269</v>
      </c>
      <c r="G134" s="133">
        <f t="shared" si="57"/>
        <v>1025.6719689630684</v>
      </c>
      <c r="H134" s="131">
        <f t="shared" si="54"/>
        <v>7.7864006803557269</v>
      </c>
      <c r="I134" s="133">
        <f t="shared" si="58"/>
        <v>1025.6719689630684</v>
      </c>
      <c r="J134" s="11"/>
      <c r="K134" s="134">
        <v>0.82</v>
      </c>
      <c r="L134" s="33">
        <f t="shared" si="74"/>
        <v>6.879280383537127</v>
      </c>
      <c r="M134" s="18">
        <f t="shared" si="50"/>
        <v>1911.2370366125501</v>
      </c>
      <c r="N134" s="11">
        <f t="shared" si="59"/>
        <v>16</v>
      </c>
      <c r="O134" s="11">
        <f t="shared" si="35"/>
        <v>35</v>
      </c>
      <c r="P134" s="18">
        <f>B102</f>
        <v>1.4020883991722337</v>
      </c>
      <c r="Q134" s="18">
        <f>C102</f>
        <v>12273.242322527112</v>
      </c>
      <c r="R134" s="18">
        <f t="shared" si="60"/>
        <v>1758.0018396337041</v>
      </c>
      <c r="S134" s="18">
        <f t="shared" si="61"/>
        <v>1954.299584933751</v>
      </c>
      <c r="T134" s="33">
        <f t="shared" si="36"/>
        <v>6.8407144595871241</v>
      </c>
      <c r="U134" s="33">
        <f t="shared" si="62"/>
        <v>7.0165146435504946</v>
      </c>
      <c r="V134" s="33">
        <f t="shared" si="75"/>
        <v>6.879280383537127</v>
      </c>
      <c r="W134" s="18">
        <f t="shared" si="38"/>
        <v>1911.2370366125501</v>
      </c>
      <c r="X134" s="11">
        <f t="shared" si="63"/>
        <v>16</v>
      </c>
      <c r="Y134" s="11">
        <f t="shared" si="39"/>
        <v>35</v>
      </c>
      <c r="Z134" s="33">
        <f>D102</f>
        <v>1.4020883991722337</v>
      </c>
      <c r="AA134" s="33">
        <f>E102</f>
        <v>12273.242322527112</v>
      </c>
      <c r="AB134" s="18">
        <f t="shared" si="64"/>
        <v>1758.0018396337041</v>
      </c>
      <c r="AC134" s="18">
        <f t="shared" si="65"/>
        <v>1954.299584933751</v>
      </c>
      <c r="AD134" s="33">
        <f t="shared" si="40"/>
        <v>6.8407144595871241</v>
      </c>
      <c r="AE134" s="33">
        <f t="shared" si="66"/>
        <v>7.0165146435504946</v>
      </c>
      <c r="AF134" s="33">
        <f t="shared" si="76"/>
        <v>6.879280383537127</v>
      </c>
      <c r="AG134" s="18">
        <f t="shared" si="42"/>
        <v>1911.2370366125501</v>
      </c>
      <c r="AH134" s="11">
        <f t="shared" si="67"/>
        <v>16</v>
      </c>
      <c r="AI134" s="11">
        <f t="shared" si="43"/>
        <v>35</v>
      </c>
      <c r="AJ134" s="33">
        <f>F102</f>
        <v>1.4020883991722337</v>
      </c>
      <c r="AK134" s="33">
        <f>G102</f>
        <v>12273.242322527112</v>
      </c>
      <c r="AL134" s="18">
        <f t="shared" si="68"/>
        <v>1758.0018396337041</v>
      </c>
      <c r="AM134" s="18">
        <f t="shared" si="69"/>
        <v>1954.299584933751</v>
      </c>
      <c r="AN134" s="33">
        <f t="shared" si="44"/>
        <v>6.8407144595871241</v>
      </c>
      <c r="AO134" s="33">
        <f t="shared" si="70"/>
        <v>7.0165146435504946</v>
      </c>
      <c r="AP134" s="33">
        <f t="shared" si="77"/>
        <v>6.879280383537127</v>
      </c>
      <c r="AQ134" s="18">
        <f t="shared" si="46"/>
        <v>1911.2370366125501</v>
      </c>
      <c r="AR134" s="11">
        <f t="shared" si="71"/>
        <v>16</v>
      </c>
      <c r="AS134" s="11">
        <f t="shared" si="47"/>
        <v>35</v>
      </c>
      <c r="AT134" s="33">
        <f>H102</f>
        <v>1.4020883991722337</v>
      </c>
      <c r="AU134" s="33">
        <f>I102</f>
        <v>12273.242322527112</v>
      </c>
      <c r="AV134" s="18">
        <f t="shared" si="72"/>
        <v>1758.0018396337041</v>
      </c>
      <c r="AW134" s="18">
        <f t="shared" si="48"/>
        <v>1954.299584933751</v>
      </c>
      <c r="AX134" s="33">
        <f t="shared" si="49"/>
        <v>6.8407144595871241</v>
      </c>
      <c r="AY134" s="135">
        <f t="shared" si="73"/>
        <v>7.0165146435504946</v>
      </c>
    </row>
    <row r="135" spans="1:51" x14ac:dyDescent="0.3">
      <c r="A135" s="11">
        <v>2.0500000000000002E-3</v>
      </c>
      <c r="B135" s="131">
        <f t="shared" si="51"/>
        <v>7.8813483044579051</v>
      </c>
      <c r="C135" s="133">
        <f t="shared" si="55"/>
        <v>949.47624102178236</v>
      </c>
      <c r="D135" s="131">
        <f t="shared" si="52"/>
        <v>7.8813483044579051</v>
      </c>
      <c r="E135" s="133">
        <f t="shared" si="56"/>
        <v>949.47624102178236</v>
      </c>
      <c r="F135" s="131">
        <f t="shared" si="53"/>
        <v>7.8813483044579051</v>
      </c>
      <c r="G135" s="133">
        <f t="shared" si="57"/>
        <v>949.47624102178236</v>
      </c>
      <c r="H135" s="131">
        <f t="shared" si="54"/>
        <v>7.8813483044579051</v>
      </c>
      <c r="I135" s="133">
        <f t="shared" si="58"/>
        <v>949.47624102178236</v>
      </c>
      <c r="J135" s="11"/>
      <c r="K135" s="134">
        <v>0.84</v>
      </c>
      <c r="L135" s="33">
        <f t="shared" si="74"/>
        <v>7.0470558236633378</v>
      </c>
      <c r="M135" s="18">
        <f t="shared" si="50"/>
        <v>1725.7055086925568</v>
      </c>
      <c r="N135" s="11">
        <f t="shared" si="59"/>
        <v>15</v>
      </c>
      <c r="O135" s="11">
        <f t="shared" si="35"/>
        <v>36</v>
      </c>
      <c r="P135" s="18">
        <f>B101</f>
        <v>1.2793559759469626</v>
      </c>
      <c r="Q135" s="18">
        <f>C101</f>
        <v>12981.50034495173</v>
      </c>
      <c r="R135" s="18">
        <f t="shared" si="60"/>
        <v>1589.8773444964124</v>
      </c>
      <c r="S135" s="18">
        <f t="shared" si="61"/>
        <v>1758.0018396337041</v>
      </c>
      <c r="T135" s="33">
        <f t="shared" si="36"/>
        <v>7.0165146435504946</v>
      </c>
      <c r="U135" s="33">
        <f t="shared" si="62"/>
        <v>7.1755023780001359</v>
      </c>
      <c r="V135" s="33">
        <f t="shared" si="75"/>
        <v>7.0470558236633378</v>
      </c>
      <c r="W135" s="18">
        <f t="shared" si="38"/>
        <v>1725.7055086925568</v>
      </c>
      <c r="X135" s="11">
        <f t="shared" si="63"/>
        <v>15</v>
      </c>
      <c r="Y135" s="11">
        <f t="shared" si="39"/>
        <v>36</v>
      </c>
      <c r="Z135" s="33">
        <f>D101</f>
        <v>1.2793559759469626</v>
      </c>
      <c r="AA135" s="33">
        <f>E101</f>
        <v>12981.50034495173</v>
      </c>
      <c r="AB135" s="18">
        <f t="shared" si="64"/>
        <v>1589.8773444964124</v>
      </c>
      <c r="AC135" s="18">
        <f t="shared" si="65"/>
        <v>1758.0018396337041</v>
      </c>
      <c r="AD135" s="33">
        <f t="shared" si="40"/>
        <v>7.0165146435504946</v>
      </c>
      <c r="AE135" s="33">
        <f t="shared" si="66"/>
        <v>7.1755023780001359</v>
      </c>
      <c r="AF135" s="33">
        <f t="shared" si="76"/>
        <v>7.0470558236633378</v>
      </c>
      <c r="AG135" s="18">
        <f t="shared" si="42"/>
        <v>1725.7055086925568</v>
      </c>
      <c r="AH135" s="11">
        <f t="shared" si="67"/>
        <v>15</v>
      </c>
      <c r="AI135" s="11">
        <f t="shared" si="43"/>
        <v>36</v>
      </c>
      <c r="AJ135" s="33">
        <f>F101</f>
        <v>1.2793559759469626</v>
      </c>
      <c r="AK135" s="33">
        <f>G101</f>
        <v>12981.50034495173</v>
      </c>
      <c r="AL135" s="18">
        <f t="shared" si="68"/>
        <v>1589.8773444964124</v>
      </c>
      <c r="AM135" s="18">
        <f t="shared" si="69"/>
        <v>1758.0018396337041</v>
      </c>
      <c r="AN135" s="33">
        <f t="shared" si="44"/>
        <v>7.0165146435504946</v>
      </c>
      <c r="AO135" s="33">
        <f t="shared" si="70"/>
        <v>7.1755023780001359</v>
      </c>
      <c r="AP135" s="33">
        <f t="shared" si="77"/>
        <v>7.0470558236633378</v>
      </c>
      <c r="AQ135" s="18">
        <f t="shared" si="46"/>
        <v>1725.7055086925568</v>
      </c>
      <c r="AR135" s="11">
        <f t="shared" si="71"/>
        <v>15</v>
      </c>
      <c r="AS135" s="11">
        <f t="shared" si="47"/>
        <v>36</v>
      </c>
      <c r="AT135" s="33">
        <f>H101</f>
        <v>1.2793559759469626</v>
      </c>
      <c r="AU135" s="33">
        <f>I101</f>
        <v>12981.50034495173</v>
      </c>
      <c r="AV135" s="18">
        <f t="shared" si="72"/>
        <v>1589.8773444964124</v>
      </c>
      <c r="AW135" s="18">
        <f t="shared" si="48"/>
        <v>1758.0018396337041</v>
      </c>
      <c r="AX135" s="33">
        <f t="shared" si="49"/>
        <v>7.0165146435504946</v>
      </c>
      <c r="AY135" s="135">
        <f t="shared" si="73"/>
        <v>7.1755023780001359</v>
      </c>
    </row>
    <row r="136" spans="1:51" x14ac:dyDescent="0.3">
      <c r="A136" s="11">
        <v>2.15E-3</v>
      </c>
      <c r="B136" s="131">
        <f t="shared" si="51"/>
        <v>7.9694954116366707</v>
      </c>
      <c r="C136" s="133">
        <f t="shared" si="55"/>
        <v>881.47107178765771</v>
      </c>
      <c r="D136" s="131">
        <f t="shared" si="52"/>
        <v>7.9694954116366707</v>
      </c>
      <c r="E136" s="133">
        <f t="shared" si="56"/>
        <v>881.47107178765771</v>
      </c>
      <c r="F136" s="131">
        <f t="shared" si="53"/>
        <v>7.9694954116366707</v>
      </c>
      <c r="G136" s="133">
        <f t="shared" si="57"/>
        <v>881.47107178765771</v>
      </c>
      <c r="H136" s="131">
        <f t="shared" si="54"/>
        <v>7.9694954116366707</v>
      </c>
      <c r="I136" s="133">
        <f t="shared" si="58"/>
        <v>881.47107178765771</v>
      </c>
      <c r="J136" s="11"/>
      <c r="K136" s="134">
        <v>0.86</v>
      </c>
      <c r="L136" s="33">
        <f t="shared" si="74"/>
        <v>7.2148312637895486</v>
      </c>
      <c r="M136" s="18">
        <f t="shared" si="50"/>
        <v>1550.3797374820067</v>
      </c>
      <c r="N136" s="11">
        <f t="shared" si="59"/>
        <v>14</v>
      </c>
      <c r="O136" s="11">
        <f t="shared" si="35"/>
        <v>37</v>
      </c>
      <c r="P136" s="18">
        <f>B100</f>
        <v>0.88991096559841065</v>
      </c>
      <c r="Q136" s="18">
        <f>C100</f>
        <v>14157.979011754187</v>
      </c>
      <c r="R136" s="18">
        <f t="shared" si="60"/>
        <v>1444.7795753984399</v>
      </c>
      <c r="S136" s="18">
        <f t="shared" si="61"/>
        <v>1589.8773444964124</v>
      </c>
      <c r="T136" s="33">
        <f t="shared" si="36"/>
        <v>7.1755023780001359</v>
      </c>
      <c r="U136" s="33">
        <f t="shared" si="62"/>
        <v>7.31998033553998</v>
      </c>
      <c r="V136" s="33">
        <f t="shared" si="75"/>
        <v>7.2148312637895486</v>
      </c>
      <c r="W136" s="18">
        <f t="shared" si="38"/>
        <v>1550.3797374820067</v>
      </c>
      <c r="X136" s="11">
        <f t="shared" si="63"/>
        <v>14</v>
      </c>
      <c r="Y136" s="11">
        <f t="shared" si="39"/>
        <v>37</v>
      </c>
      <c r="Z136" s="33">
        <f>D100</f>
        <v>0.88991096559841065</v>
      </c>
      <c r="AA136" s="33">
        <f>E100</f>
        <v>14157.979011754187</v>
      </c>
      <c r="AB136" s="18">
        <f t="shared" si="64"/>
        <v>1444.7795753984399</v>
      </c>
      <c r="AC136" s="18">
        <f t="shared" si="65"/>
        <v>1589.8773444964124</v>
      </c>
      <c r="AD136" s="33">
        <f t="shared" si="40"/>
        <v>7.1755023780001359</v>
      </c>
      <c r="AE136" s="33">
        <f t="shared" si="66"/>
        <v>7.31998033553998</v>
      </c>
      <c r="AF136" s="33">
        <f t="shared" si="76"/>
        <v>7.2148312637895486</v>
      </c>
      <c r="AG136" s="18">
        <f t="shared" si="42"/>
        <v>1550.3797374820067</v>
      </c>
      <c r="AH136" s="11">
        <f t="shared" si="67"/>
        <v>14</v>
      </c>
      <c r="AI136" s="11">
        <f t="shared" si="43"/>
        <v>37</v>
      </c>
      <c r="AJ136" s="33">
        <f>F100</f>
        <v>0.88991096559841065</v>
      </c>
      <c r="AK136" s="33">
        <f>G100</f>
        <v>14157.979011754187</v>
      </c>
      <c r="AL136" s="18">
        <f t="shared" si="68"/>
        <v>1444.7795753984399</v>
      </c>
      <c r="AM136" s="18">
        <f t="shared" si="69"/>
        <v>1589.8773444964124</v>
      </c>
      <c r="AN136" s="33">
        <f t="shared" si="44"/>
        <v>7.1755023780001359</v>
      </c>
      <c r="AO136" s="33">
        <f t="shared" si="70"/>
        <v>7.31998033553998</v>
      </c>
      <c r="AP136" s="33">
        <f t="shared" si="77"/>
        <v>7.2148312637895486</v>
      </c>
      <c r="AQ136" s="18">
        <f t="shared" si="46"/>
        <v>1550.3797374820067</v>
      </c>
      <c r="AR136" s="11">
        <f t="shared" si="71"/>
        <v>14</v>
      </c>
      <c r="AS136" s="11">
        <f t="shared" si="47"/>
        <v>37</v>
      </c>
      <c r="AT136" s="33">
        <f>H100</f>
        <v>0.88991096559841065</v>
      </c>
      <c r="AU136" s="33">
        <f>I100</f>
        <v>14157.979011754187</v>
      </c>
      <c r="AV136" s="18">
        <f t="shared" si="72"/>
        <v>1444.7795753984399</v>
      </c>
      <c r="AW136" s="18">
        <f t="shared" si="48"/>
        <v>1589.8773444964124</v>
      </c>
      <c r="AX136" s="33">
        <f t="shared" si="49"/>
        <v>7.1755023780001359</v>
      </c>
      <c r="AY136" s="135">
        <f t="shared" si="73"/>
        <v>7.31998033553998</v>
      </c>
    </row>
    <row r="137" spans="1:51" x14ac:dyDescent="0.3">
      <c r="A137" s="11">
        <v>2.2500000000000003E-3</v>
      </c>
      <c r="B137" s="131">
        <f t="shared" si="51"/>
        <v>8.0515477148079935</v>
      </c>
      <c r="C137" s="133">
        <f t="shared" si="55"/>
        <v>820.52303171322512</v>
      </c>
      <c r="D137" s="131">
        <f t="shared" si="52"/>
        <v>8.0515477148079935</v>
      </c>
      <c r="E137" s="133">
        <f t="shared" si="56"/>
        <v>820.52303171322512</v>
      </c>
      <c r="F137" s="131">
        <f t="shared" si="53"/>
        <v>8.0515477148079935</v>
      </c>
      <c r="G137" s="133">
        <f t="shared" si="57"/>
        <v>820.52303171322512</v>
      </c>
      <c r="H137" s="131">
        <f t="shared" si="54"/>
        <v>8.0515477148079935</v>
      </c>
      <c r="I137" s="133">
        <f t="shared" si="58"/>
        <v>820.52303171322512</v>
      </c>
      <c r="J137" s="11"/>
      <c r="K137" s="134">
        <v>0.88</v>
      </c>
      <c r="L137" s="33">
        <f t="shared" si="74"/>
        <v>7.3826067039157595</v>
      </c>
      <c r="M137" s="18">
        <f t="shared" si="50"/>
        <v>1384.895940886754</v>
      </c>
      <c r="N137" s="11">
        <f t="shared" si="59"/>
        <v>13</v>
      </c>
      <c r="O137" s="11">
        <f t="shared" si="35"/>
        <v>38</v>
      </c>
      <c r="P137" s="18">
        <f>B99</f>
        <v>0.46517159524578505</v>
      </c>
      <c r="Q137" s="18">
        <f>C99</f>
        <v>15263.127134549117</v>
      </c>
      <c r="R137" s="18">
        <f t="shared" si="60"/>
        <v>1318.6861698870466</v>
      </c>
      <c r="S137" s="18">
        <f t="shared" si="61"/>
        <v>1444.7795753984399</v>
      </c>
      <c r="T137" s="33">
        <f t="shared" si="36"/>
        <v>7.31998033553998</v>
      </c>
      <c r="U137" s="33">
        <f t="shared" si="62"/>
        <v>7.4518489525286844</v>
      </c>
      <c r="V137" s="33">
        <f t="shared" si="75"/>
        <v>7.3826067039157595</v>
      </c>
      <c r="W137" s="18">
        <f t="shared" si="38"/>
        <v>1384.895940886754</v>
      </c>
      <c r="X137" s="11">
        <f t="shared" si="63"/>
        <v>13</v>
      </c>
      <c r="Y137" s="11">
        <f t="shared" si="39"/>
        <v>38</v>
      </c>
      <c r="Z137" s="33">
        <f>D99</f>
        <v>0.46517159524578505</v>
      </c>
      <c r="AA137" s="33">
        <f>E99</f>
        <v>15263.127134549117</v>
      </c>
      <c r="AB137" s="18">
        <f t="shared" si="64"/>
        <v>1318.6861698870466</v>
      </c>
      <c r="AC137" s="18">
        <f t="shared" si="65"/>
        <v>1444.7795753984399</v>
      </c>
      <c r="AD137" s="33">
        <f t="shared" si="40"/>
        <v>7.31998033553998</v>
      </c>
      <c r="AE137" s="33">
        <f t="shared" si="66"/>
        <v>7.4518489525286844</v>
      </c>
      <c r="AF137" s="33">
        <f t="shared" si="76"/>
        <v>7.3826067039157595</v>
      </c>
      <c r="AG137" s="18">
        <f t="shared" si="42"/>
        <v>1384.895940886754</v>
      </c>
      <c r="AH137" s="11">
        <f t="shared" si="67"/>
        <v>13</v>
      </c>
      <c r="AI137" s="11">
        <f t="shared" si="43"/>
        <v>38</v>
      </c>
      <c r="AJ137" s="33">
        <f>F99</f>
        <v>0.46517159524578505</v>
      </c>
      <c r="AK137" s="33">
        <f>G99</f>
        <v>15263.127134549117</v>
      </c>
      <c r="AL137" s="18">
        <f t="shared" si="68"/>
        <v>1318.6861698870466</v>
      </c>
      <c r="AM137" s="18">
        <f t="shared" si="69"/>
        <v>1444.7795753984399</v>
      </c>
      <c r="AN137" s="33">
        <f t="shared" si="44"/>
        <v>7.31998033553998</v>
      </c>
      <c r="AO137" s="33">
        <f t="shared" si="70"/>
        <v>7.4518489525286844</v>
      </c>
      <c r="AP137" s="33">
        <f t="shared" si="77"/>
        <v>7.3826067039157595</v>
      </c>
      <c r="AQ137" s="18">
        <f t="shared" si="46"/>
        <v>1384.895940886754</v>
      </c>
      <c r="AR137" s="11">
        <f t="shared" si="71"/>
        <v>13</v>
      </c>
      <c r="AS137" s="11">
        <f t="shared" si="47"/>
        <v>38</v>
      </c>
      <c r="AT137" s="33">
        <f>H99</f>
        <v>0.46517159524578505</v>
      </c>
      <c r="AU137" s="33">
        <f>I99</f>
        <v>15263.127134549117</v>
      </c>
      <c r="AV137" s="18">
        <f t="shared" si="72"/>
        <v>1318.6861698870466</v>
      </c>
      <c r="AW137" s="18">
        <f t="shared" si="48"/>
        <v>1444.7795753984399</v>
      </c>
      <c r="AX137" s="33">
        <f t="shared" si="49"/>
        <v>7.31998033553998</v>
      </c>
      <c r="AY137" s="135">
        <f t="shared" si="73"/>
        <v>7.4518489525286844</v>
      </c>
    </row>
    <row r="138" spans="1:51" x14ac:dyDescent="0.3">
      <c r="A138" s="11">
        <v>2.3500000000000001E-3</v>
      </c>
      <c r="B138" s="131">
        <f t="shared" si="51"/>
        <v>8.1281165364257113</v>
      </c>
      <c r="C138" s="133">
        <f t="shared" si="55"/>
        <v>765.68821617717958</v>
      </c>
      <c r="D138" s="131">
        <f t="shared" si="52"/>
        <v>8.1281165364257113</v>
      </c>
      <c r="E138" s="133">
        <f t="shared" si="56"/>
        <v>765.68821617717958</v>
      </c>
      <c r="F138" s="131">
        <f t="shared" si="53"/>
        <v>8.1281165364257113</v>
      </c>
      <c r="G138" s="133">
        <f t="shared" si="57"/>
        <v>765.68821617717958</v>
      </c>
      <c r="H138" s="131">
        <f t="shared" si="54"/>
        <v>8.1281165364257113</v>
      </c>
      <c r="I138" s="133">
        <f t="shared" si="58"/>
        <v>765.68821617717958</v>
      </c>
      <c r="J138" s="11"/>
      <c r="K138" s="134">
        <v>0.9</v>
      </c>
      <c r="L138" s="33">
        <f t="shared" si="74"/>
        <v>7.5503821440419703</v>
      </c>
      <c r="M138" s="18">
        <f t="shared" si="50"/>
        <v>1228.7732872197064</v>
      </c>
      <c r="N138" s="11">
        <f t="shared" si="59"/>
        <v>12</v>
      </c>
      <c r="O138" s="11">
        <f t="shared" si="35"/>
        <v>39</v>
      </c>
      <c r="P138" s="18">
        <f>B98</f>
        <v>0.15990905255480276</v>
      </c>
      <c r="Q138" s="18">
        <f>C98</f>
        <v>15864.697169267234</v>
      </c>
      <c r="R138" s="18">
        <f t="shared" si="60"/>
        <v>1208.4165130510685</v>
      </c>
      <c r="S138" s="18">
        <f t="shared" si="61"/>
        <v>1318.6861698870466</v>
      </c>
      <c r="T138" s="33">
        <f t="shared" si="36"/>
        <v>7.4518489525286844</v>
      </c>
      <c r="U138" s="33">
        <f t="shared" si="62"/>
        <v>7.5726906038337916</v>
      </c>
      <c r="V138" s="33">
        <f t="shared" si="75"/>
        <v>7.5503821440419703</v>
      </c>
      <c r="W138" s="18">
        <f t="shared" si="38"/>
        <v>1228.7732872197064</v>
      </c>
      <c r="X138" s="11">
        <f t="shared" si="63"/>
        <v>12</v>
      </c>
      <c r="Y138" s="11">
        <f t="shared" si="39"/>
        <v>39</v>
      </c>
      <c r="Z138" s="33">
        <f>D98</f>
        <v>0.15990905255480276</v>
      </c>
      <c r="AA138" s="33">
        <f>E98</f>
        <v>15864.697169267234</v>
      </c>
      <c r="AB138" s="18">
        <f t="shared" si="64"/>
        <v>1208.4165130510685</v>
      </c>
      <c r="AC138" s="18">
        <f t="shared" si="65"/>
        <v>1318.6861698870466</v>
      </c>
      <c r="AD138" s="33">
        <f t="shared" si="40"/>
        <v>7.4518489525286844</v>
      </c>
      <c r="AE138" s="33">
        <f t="shared" si="66"/>
        <v>7.5726906038337916</v>
      </c>
      <c r="AF138" s="33">
        <f t="shared" si="76"/>
        <v>7.5503821440419703</v>
      </c>
      <c r="AG138" s="18">
        <f t="shared" si="42"/>
        <v>1228.7732872197064</v>
      </c>
      <c r="AH138" s="11">
        <f t="shared" si="67"/>
        <v>12</v>
      </c>
      <c r="AI138" s="11">
        <f t="shared" si="43"/>
        <v>39</v>
      </c>
      <c r="AJ138" s="33">
        <f>F98</f>
        <v>0.15990905255480276</v>
      </c>
      <c r="AK138" s="33">
        <f>G98</f>
        <v>15864.697169267234</v>
      </c>
      <c r="AL138" s="18">
        <f t="shared" si="68"/>
        <v>1208.4165130510685</v>
      </c>
      <c r="AM138" s="18">
        <f t="shared" si="69"/>
        <v>1318.6861698870466</v>
      </c>
      <c r="AN138" s="33">
        <f t="shared" si="44"/>
        <v>7.4518489525286844</v>
      </c>
      <c r="AO138" s="33">
        <f t="shared" si="70"/>
        <v>7.5726906038337916</v>
      </c>
      <c r="AP138" s="33">
        <f t="shared" si="77"/>
        <v>7.5503821440419703</v>
      </c>
      <c r="AQ138" s="18">
        <f t="shared" si="46"/>
        <v>1228.7732872197064</v>
      </c>
      <c r="AR138" s="11">
        <f t="shared" si="71"/>
        <v>12</v>
      </c>
      <c r="AS138" s="11">
        <f t="shared" si="47"/>
        <v>39</v>
      </c>
      <c r="AT138" s="33">
        <f>H98</f>
        <v>0.15990905255480276</v>
      </c>
      <c r="AU138" s="33">
        <f>I98</f>
        <v>15864.697169267234</v>
      </c>
      <c r="AV138" s="18">
        <f t="shared" si="72"/>
        <v>1208.4165130510685</v>
      </c>
      <c r="AW138" s="18">
        <f t="shared" si="48"/>
        <v>1318.6861698870466</v>
      </c>
      <c r="AX138" s="33">
        <f t="shared" si="49"/>
        <v>7.4518489525286844</v>
      </c>
      <c r="AY138" s="135">
        <f t="shared" si="73"/>
        <v>7.5726906038337916</v>
      </c>
    </row>
    <row r="139" spans="1:51" x14ac:dyDescent="0.3">
      <c r="A139" s="11">
        <v>2.4499999999999999E-3</v>
      </c>
      <c r="B139" s="131">
        <f t="shared" si="51"/>
        <v>8.1997340806377785</v>
      </c>
      <c r="C139" s="133">
        <f t="shared" si="55"/>
        <v>716.17544212067355</v>
      </c>
      <c r="D139" s="131">
        <f t="shared" si="52"/>
        <v>8.1997340806377785</v>
      </c>
      <c r="E139" s="133">
        <f t="shared" si="56"/>
        <v>716.17544212067355</v>
      </c>
      <c r="F139" s="131">
        <f t="shared" si="53"/>
        <v>8.1997340806377785</v>
      </c>
      <c r="G139" s="133">
        <f t="shared" si="57"/>
        <v>716.17544212067355</v>
      </c>
      <c r="H139" s="131">
        <f t="shared" si="54"/>
        <v>8.1997340806377785</v>
      </c>
      <c r="I139" s="133">
        <f t="shared" si="58"/>
        <v>716.17544212067355</v>
      </c>
      <c r="J139" s="11"/>
      <c r="K139" s="134">
        <v>0.92</v>
      </c>
      <c r="L139" s="33">
        <f t="shared" si="74"/>
        <v>7.7181575841681811</v>
      </c>
      <c r="M139" s="18">
        <f t="shared" si="50"/>
        <v>1082.7302838122725</v>
      </c>
      <c r="N139" s="11">
        <f t="shared" si="59"/>
        <v>10</v>
      </c>
      <c r="O139" s="11">
        <f t="shared" si="35"/>
        <v>41</v>
      </c>
      <c r="P139" s="18">
        <f>B97</f>
        <v>8.0585566708466574E-2</v>
      </c>
      <c r="Q139" s="18">
        <f>C97</f>
        <v>16091.500386702464</v>
      </c>
      <c r="R139" s="18">
        <f t="shared" si="60"/>
        <v>1025.6719689630684</v>
      </c>
      <c r="S139" s="18">
        <f t="shared" si="61"/>
        <v>1111.428796256286</v>
      </c>
      <c r="T139" s="33">
        <f t="shared" si="36"/>
        <v>7.68383348345942</v>
      </c>
      <c r="U139" s="33">
        <f t="shared" si="62"/>
        <v>7.7864006803557269</v>
      </c>
      <c r="V139" s="33">
        <f t="shared" si="75"/>
        <v>7.7181575841681811</v>
      </c>
      <c r="W139" s="18">
        <f t="shared" si="38"/>
        <v>1082.7302838122725</v>
      </c>
      <c r="X139" s="11">
        <f t="shared" si="63"/>
        <v>10</v>
      </c>
      <c r="Y139" s="11">
        <f t="shared" si="39"/>
        <v>41</v>
      </c>
      <c r="Z139" s="33">
        <f>D97</f>
        <v>8.0585566708466574E-2</v>
      </c>
      <c r="AA139" s="33">
        <f>E97</f>
        <v>16091.500386702464</v>
      </c>
      <c r="AB139" s="18">
        <f t="shared" si="64"/>
        <v>1025.6719689630684</v>
      </c>
      <c r="AC139" s="18">
        <f t="shared" si="65"/>
        <v>1111.428796256286</v>
      </c>
      <c r="AD139" s="33">
        <f t="shared" si="40"/>
        <v>7.68383348345942</v>
      </c>
      <c r="AE139" s="33">
        <f t="shared" si="66"/>
        <v>7.7864006803557269</v>
      </c>
      <c r="AF139" s="33">
        <f t="shared" si="76"/>
        <v>7.7181575841681811</v>
      </c>
      <c r="AG139" s="18">
        <f t="shared" si="42"/>
        <v>1082.7302838122725</v>
      </c>
      <c r="AH139" s="11">
        <f t="shared" si="67"/>
        <v>10</v>
      </c>
      <c r="AI139" s="11">
        <f t="shared" si="43"/>
        <v>41</v>
      </c>
      <c r="AJ139" s="33">
        <f>F97</f>
        <v>8.0585566708466574E-2</v>
      </c>
      <c r="AK139" s="33">
        <f>G97</f>
        <v>16091.500386702464</v>
      </c>
      <c r="AL139" s="18">
        <f t="shared" si="68"/>
        <v>1025.6719689630684</v>
      </c>
      <c r="AM139" s="18">
        <f t="shared" si="69"/>
        <v>1111.428796256286</v>
      </c>
      <c r="AN139" s="33">
        <f t="shared" si="44"/>
        <v>7.68383348345942</v>
      </c>
      <c r="AO139" s="33">
        <f t="shared" si="70"/>
        <v>7.7864006803557269</v>
      </c>
      <c r="AP139" s="33">
        <f t="shared" si="77"/>
        <v>7.7181575841681811</v>
      </c>
      <c r="AQ139" s="18">
        <f t="shared" si="46"/>
        <v>1082.7302838122725</v>
      </c>
      <c r="AR139" s="11">
        <f t="shared" si="71"/>
        <v>10</v>
      </c>
      <c r="AS139" s="11">
        <f t="shared" si="47"/>
        <v>41</v>
      </c>
      <c r="AT139" s="33">
        <f>H97</f>
        <v>8.0585566708466574E-2</v>
      </c>
      <c r="AU139" s="33">
        <f>I97</f>
        <v>16091.500386702464</v>
      </c>
      <c r="AV139" s="18">
        <f t="shared" si="72"/>
        <v>1025.6719689630684</v>
      </c>
      <c r="AW139" s="18">
        <f t="shared" si="48"/>
        <v>1111.428796256286</v>
      </c>
      <c r="AX139" s="33">
        <f t="shared" si="49"/>
        <v>7.68383348345942</v>
      </c>
      <c r="AY139" s="135">
        <f t="shared" si="73"/>
        <v>7.7864006803557269</v>
      </c>
    </row>
    <row r="140" spans="1:51" x14ac:dyDescent="0.3">
      <c r="A140" s="11">
        <v>2.5500000000000002E-3</v>
      </c>
      <c r="B140" s="131">
        <f t="shared" si="51"/>
        <v>8.2668658328619209</v>
      </c>
      <c r="C140" s="133">
        <f t="shared" si="55"/>
        <v>671.3175222414219</v>
      </c>
      <c r="D140" s="131">
        <f t="shared" si="52"/>
        <v>8.2668658328619209</v>
      </c>
      <c r="E140" s="133">
        <f t="shared" si="56"/>
        <v>671.3175222414219</v>
      </c>
      <c r="F140" s="131">
        <f t="shared" si="53"/>
        <v>8.2668658328619209</v>
      </c>
      <c r="G140" s="133">
        <f t="shared" si="57"/>
        <v>671.3175222414219</v>
      </c>
      <c r="H140" s="131">
        <f t="shared" si="54"/>
        <v>8.2668658328619209</v>
      </c>
      <c r="I140" s="133">
        <f t="shared" si="58"/>
        <v>671.3175222414219</v>
      </c>
      <c r="J140" s="11"/>
      <c r="K140" s="134">
        <v>0.94</v>
      </c>
      <c r="L140" s="33">
        <f t="shared" si="74"/>
        <v>7.8859330242943919</v>
      </c>
      <c r="M140" s="18">
        <f t="shared" si="50"/>
        <v>945.93914651748946</v>
      </c>
      <c r="N140" s="11">
        <f t="shared" si="59"/>
        <v>8</v>
      </c>
      <c r="O140" s="11">
        <f t="shared" si="35"/>
        <v>43</v>
      </c>
      <c r="P140" s="18">
        <f>B96</f>
        <v>1.6219565161656711E-2</v>
      </c>
      <c r="Q140" s="18">
        <f>C96</f>
        <v>16206.664318788586</v>
      </c>
      <c r="R140" s="18">
        <f t="shared" si="60"/>
        <v>881.47107178765771</v>
      </c>
      <c r="S140" s="18">
        <f t="shared" si="61"/>
        <v>949.47624102178236</v>
      </c>
      <c r="T140" s="33">
        <f t="shared" si="36"/>
        <v>7.8813483044579051</v>
      </c>
      <c r="U140" s="33">
        <f t="shared" si="62"/>
        <v>7.9694954116366707</v>
      </c>
      <c r="V140" s="33">
        <f t="shared" si="75"/>
        <v>7.8859330242943919</v>
      </c>
      <c r="W140" s="18">
        <f t="shared" si="38"/>
        <v>945.93914651748946</v>
      </c>
      <c r="X140" s="11">
        <f t="shared" si="63"/>
        <v>8</v>
      </c>
      <c r="Y140" s="11">
        <f t="shared" si="39"/>
        <v>43</v>
      </c>
      <c r="Z140" s="33">
        <f>D96</f>
        <v>1.6219565161656711E-2</v>
      </c>
      <c r="AA140" s="33">
        <f>E96</f>
        <v>16206.664318788586</v>
      </c>
      <c r="AB140" s="18">
        <f t="shared" si="64"/>
        <v>881.47107178765771</v>
      </c>
      <c r="AC140" s="18">
        <f t="shared" si="65"/>
        <v>949.47624102178236</v>
      </c>
      <c r="AD140" s="33">
        <f t="shared" si="40"/>
        <v>7.8813483044579051</v>
      </c>
      <c r="AE140" s="33">
        <f t="shared" si="66"/>
        <v>7.9694954116366707</v>
      </c>
      <c r="AF140" s="33">
        <f t="shared" si="76"/>
        <v>7.8859330242943919</v>
      </c>
      <c r="AG140" s="18">
        <f t="shared" si="42"/>
        <v>945.93914651748946</v>
      </c>
      <c r="AH140" s="11">
        <f t="shared" si="67"/>
        <v>8</v>
      </c>
      <c r="AI140" s="11">
        <f t="shared" si="43"/>
        <v>43</v>
      </c>
      <c r="AJ140" s="33">
        <f>F96</f>
        <v>1.6219565161656711E-2</v>
      </c>
      <c r="AK140" s="33">
        <f>G96</f>
        <v>16206.664318788586</v>
      </c>
      <c r="AL140" s="18">
        <f t="shared" si="68"/>
        <v>881.47107178765771</v>
      </c>
      <c r="AM140" s="18">
        <f t="shared" si="69"/>
        <v>949.47624102178236</v>
      </c>
      <c r="AN140" s="33">
        <f t="shared" si="44"/>
        <v>7.8813483044579051</v>
      </c>
      <c r="AO140" s="33">
        <f t="shared" si="70"/>
        <v>7.9694954116366707</v>
      </c>
      <c r="AP140" s="33">
        <f t="shared" si="77"/>
        <v>7.8859330242943919</v>
      </c>
      <c r="AQ140" s="18">
        <f t="shared" si="46"/>
        <v>945.93914651748946</v>
      </c>
      <c r="AR140" s="11">
        <f t="shared" si="71"/>
        <v>8</v>
      </c>
      <c r="AS140" s="11">
        <f t="shared" si="47"/>
        <v>43</v>
      </c>
      <c r="AT140" s="33">
        <f>H96</f>
        <v>1.6219565161656711E-2</v>
      </c>
      <c r="AU140" s="33">
        <f>I96</f>
        <v>16206.664318788586</v>
      </c>
      <c r="AV140" s="18">
        <f t="shared" si="72"/>
        <v>881.47107178765771</v>
      </c>
      <c r="AW140" s="18">
        <f t="shared" si="48"/>
        <v>949.47624102178236</v>
      </c>
      <c r="AX140" s="33">
        <f t="shared" si="49"/>
        <v>7.8813483044579051</v>
      </c>
      <c r="AY140" s="135">
        <f t="shared" si="73"/>
        <v>7.9694954116366707</v>
      </c>
    </row>
    <row r="141" spans="1:51" x14ac:dyDescent="0.3">
      <c r="A141" s="11">
        <v>2.6500000000000004E-3</v>
      </c>
      <c r="B141" s="131">
        <f t="shared" si="51"/>
        <v>8.3299206980569362</v>
      </c>
      <c r="C141" s="133">
        <f t="shared" si="55"/>
        <v>630.54865195015191</v>
      </c>
      <c r="D141" s="131">
        <f t="shared" si="52"/>
        <v>8.3299206980569362</v>
      </c>
      <c r="E141" s="133">
        <f t="shared" si="56"/>
        <v>630.54865195015191</v>
      </c>
      <c r="F141" s="131">
        <f t="shared" si="53"/>
        <v>8.3299206980569362</v>
      </c>
      <c r="G141" s="133">
        <f t="shared" si="57"/>
        <v>630.54865195015191</v>
      </c>
      <c r="H141" s="131">
        <f t="shared" si="54"/>
        <v>8.3299206980569362</v>
      </c>
      <c r="I141" s="133">
        <f t="shared" si="58"/>
        <v>630.54865195015191</v>
      </c>
      <c r="J141" s="11"/>
      <c r="K141" s="134">
        <v>0.96</v>
      </c>
      <c r="L141" s="33">
        <f t="shared" si="74"/>
        <v>8.0537084644206036</v>
      </c>
      <c r="M141" s="18">
        <f t="shared" si="50"/>
        <v>818.97560935613819</v>
      </c>
      <c r="N141" s="11">
        <f t="shared" si="59"/>
        <v>6</v>
      </c>
      <c r="O141" s="11">
        <f t="shared" si="35"/>
        <v>45</v>
      </c>
      <c r="P141" s="18">
        <f>B95</f>
        <v>8.1162330022624182E-3</v>
      </c>
      <c r="Q141" s="18">
        <f>C95</f>
        <v>16229.882029145287</v>
      </c>
      <c r="R141" s="18">
        <f t="shared" si="60"/>
        <v>765.68821617717958</v>
      </c>
      <c r="S141" s="18">
        <f t="shared" si="61"/>
        <v>820.52303171322512</v>
      </c>
      <c r="T141" s="33">
        <f t="shared" si="36"/>
        <v>8.0515477148079935</v>
      </c>
      <c r="U141" s="33">
        <f t="shared" si="62"/>
        <v>8.1281165364257113</v>
      </c>
      <c r="V141" s="33">
        <f t="shared" si="75"/>
        <v>8.0537084644206036</v>
      </c>
      <c r="W141" s="18">
        <f t="shared" si="38"/>
        <v>818.97560935613819</v>
      </c>
      <c r="X141" s="11">
        <f t="shared" si="63"/>
        <v>6</v>
      </c>
      <c r="Y141" s="11">
        <f t="shared" si="39"/>
        <v>45</v>
      </c>
      <c r="Z141" s="33">
        <f>D95</f>
        <v>8.1162330022624182E-3</v>
      </c>
      <c r="AA141" s="33">
        <f>E95</f>
        <v>16229.882029145287</v>
      </c>
      <c r="AB141" s="18">
        <f t="shared" si="64"/>
        <v>765.68821617717958</v>
      </c>
      <c r="AC141" s="18">
        <f t="shared" si="65"/>
        <v>820.52303171322512</v>
      </c>
      <c r="AD141" s="33">
        <f t="shared" si="40"/>
        <v>8.0515477148079935</v>
      </c>
      <c r="AE141" s="33">
        <f t="shared" si="66"/>
        <v>8.1281165364257113</v>
      </c>
      <c r="AF141" s="33">
        <f t="shared" si="76"/>
        <v>8.0537084644206036</v>
      </c>
      <c r="AG141" s="18">
        <f t="shared" si="42"/>
        <v>818.97560935613819</v>
      </c>
      <c r="AH141" s="11">
        <f t="shared" si="67"/>
        <v>6</v>
      </c>
      <c r="AI141" s="11">
        <f t="shared" si="43"/>
        <v>45</v>
      </c>
      <c r="AJ141" s="33">
        <f>F95</f>
        <v>8.1162330022624182E-3</v>
      </c>
      <c r="AK141" s="33">
        <f>G95</f>
        <v>16229.882029145287</v>
      </c>
      <c r="AL141" s="18">
        <f t="shared" si="68"/>
        <v>765.68821617717958</v>
      </c>
      <c r="AM141" s="18">
        <f t="shared" si="69"/>
        <v>820.52303171322512</v>
      </c>
      <c r="AN141" s="33">
        <f t="shared" si="44"/>
        <v>8.0515477148079935</v>
      </c>
      <c r="AO141" s="33">
        <f t="shared" si="70"/>
        <v>8.1281165364257113</v>
      </c>
      <c r="AP141" s="33">
        <f t="shared" si="77"/>
        <v>8.0537084644206036</v>
      </c>
      <c r="AQ141" s="18">
        <f t="shared" si="46"/>
        <v>818.97560935613819</v>
      </c>
      <c r="AR141" s="11">
        <f t="shared" si="71"/>
        <v>6</v>
      </c>
      <c r="AS141" s="11">
        <f t="shared" si="47"/>
        <v>45</v>
      </c>
      <c r="AT141" s="33">
        <f>H95</f>
        <v>8.1162330022624182E-3</v>
      </c>
      <c r="AU141" s="33">
        <f>I95</f>
        <v>16229.882029145287</v>
      </c>
      <c r="AV141" s="18">
        <f t="shared" si="72"/>
        <v>765.68821617717958</v>
      </c>
      <c r="AW141" s="18">
        <f t="shared" si="48"/>
        <v>820.52303171322512</v>
      </c>
      <c r="AX141" s="33">
        <f t="shared" si="49"/>
        <v>8.0515477148079935</v>
      </c>
      <c r="AY141" s="135">
        <f t="shared" si="73"/>
        <v>8.1281165364257113</v>
      </c>
    </row>
    <row r="142" spans="1:51" x14ac:dyDescent="0.3">
      <c r="A142" s="11">
        <v>2.7499999999999998E-3</v>
      </c>
      <c r="B142" s="131">
        <f t="shared" si="51"/>
        <v>8.389259344673027</v>
      </c>
      <c r="C142" s="133">
        <f t="shared" si="55"/>
        <v>593.38646616091148</v>
      </c>
      <c r="D142" s="131">
        <f t="shared" si="52"/>
        <v>8.389259344673027</v>
      </c>
      <c r="E142" s="133">
        <f t="shared" si="56"/>
        <v>593.38646616091148</v>
      </c>
      <c r="F142" s="131">
        <f t="shared" si="53"/>
        <v>8.389259344673027</v>
      </c>
      <c r="G142" s="133">
        <f t="shared" si="57"/>
        <v>593.38646616091148</v>
      </c>
      <c r="H142" s="131">
        <f t="shared" si="54"/>
        <v>8.389259344673027</v>
      </c>
      <c r="I142" s="133">
        <f t="shared" si="58"/>
        <v>593.38646616091148</v>
      </c>
      <c r="J142" s="11"/>
      <c r="K142" s="134">
        <v>0.98</v>
      </c>
      <c r="L142" s="33">
        <f t="shared" si="74"/>
        <v>8.2214839045468153</v>
      </c>
      <c r="M142" s="18">
        <f>R142+(S142-R142)/(T142-U142)*(L142-U142)</f>
        <v>701.64205328491289</v>
      </c>
      <c r="N142" s="11">
        <f t="shared" si="59"/>
        <v>4</v>
      </c>
      <c r="O142" s="11">
        <f t="shared" si="35"/>
        <v>47</v>
      </c>
      <c r="P142" s="18">
        <f>B94</f>
        <v>1.6242801906043039E-3</v>
      </c>
      <c r="Q142" s="18">
        <f>C94</f>
        <v>16242.026116021583</v>
      </c>
      <c r="R142" s="18">
        <f t="shared" si="60"/>
        <v>671.3175222414219</v>
      </c>
      <c r="S142" s="18">
        <f t="shared" si="61"/>
        <v>716.17544212067355</v>
      </c>
      <c r="T142" s="33">
        <f t="shared" si="36"/>
        <v>8.1997340806377785</v>
      </c>
      <c r="U142" s="33">
        <f t="shared" si="62"/>
        <v>8.2668658328619209</v>
      </c>
      <c r="V142" s="33">
        <f t="shared" si="75"/>
        <v>8.2214839045468153</v>
      </c>
      <c r="W142" s="18">
        <f>AB142+(AC142-AB142)/(AD142-AE142)*(V142-AE142)</f>
        <v>701.64205328491289</v>
      </c>
      <c r="X142" s="11">
        <f t="shared" si="63"/>
        <v>4</v>
      </c>
      <c r="Y142" s="11">
        <f t="shared" si="39"/>
        <v>47</v>
      </c>
      <c r="Z142" s="33">
        <f>D94</f>
        <v>1.6242801906043039E-3</v>
      </c>
      <c r="AA142" s="33">
        <f>E94</f>
        <v>16242.026116021583</v>
      </c>
      <c r="AB142" s="18">
        <f t="shared" si="64"/>
        <v>671.3175222414219</v>
      </c>
      <c r="AC142" s="18">
        <f t="shared" si="65"/>
        <v>716.17544212067355</v>
      </c>
      <c r="AD142" s="33">
        <f t="shared" si="40"/>
        <v>8.1997340806377785</v>
      </c>
      <c r="AE142" s="33">
        <f t="shared" si="66"/>
        <v>8.2668658328619209</v>
      </c>
      <c r="AF142" s="33">
        <f t="shared" si="76"/>
        <v>8.2214839045468153</v>
      </c>
      <c r="AG142" s="18">
        <f>AL142+(AM142-AL142)/(AN142-AO142)*(AF142-AO142)</f>
        <v>701.64205328491289</v>
      </c>
      <c r="AH142" s="11">
        <f t="shared" si="67"/>
        <v>4</v>
      </c>
      <c r="AI142" s="11">
        <f t="shared" si="43"/>
        <v>47</v>
      </c>
      <c r="AJ142" s="33">
        <f>F94</f>
        <v>1.6242801906043039E-3</v>
      </c>
      <c r="AK142" s="33">
        <f>G94</f>
        <v>16242.026116021583</v>
      </c>
      <c r="AL142" s="18">
        <f t="shared" si="68"/>
        <v>671.3175222414219</v>
      </c>
      <c r="AM142" s="18">
        <f t="shared" si="69"/>
        <v>716.17544212067355</v>
      </c>
      <c r="AN142" s="33">
        <f t="shared" si="44"/>
        <v>8.1997340806377785</v>
      </c>
      <c r="AO142" s="33">
        <f t="shared" si="70"/>
        <v>8.2668658328619209</v>
      </c>
      <c r="AP142" s="33">
        <f t="shared" si="77"/>
        <v>8.2214839045468153</v>
      </c>
      <c r="AQ142" s="18">
        <f>AV142+(AW142-AV142)/(AX142-AY142)*(AP142-AY142)</f>
        <v>701.64205328491289</v>
      </c>
      <c r="AR142" s="11">
        <f t="shared" si="71"/>
        <v>4</v>
      </c>
      <c r="AS142" s="11">
        <f t="shared" si="47"/>
        <v>47</v>
      </c>
      <c r="AT142" s="33">
        <f>H94</f>
        <v>1.6242801906043039E-3</v>
      </c>
      <c r="AU142" s="33">
        <f>I94</f>
        <v>16242.026116021583</v>
      </c>
      <c r="AV142" s="18">
        <f t="shared" si="72"/>
        <v>671.3175222414219</v>
      </c>
      <c r="AW142" s="18">
        <f t="shared" si="48"/>
        <v>716.17544212067355</v>
      </c>
      <c r="AX142" s="33">
        <f t="shared" si="49"/>
        <v>8.1997340806377785</v>
      </c>
      <c r="AY142" s="135">
        <f t="shared" si="73"/>
        <v>8.2668658328619209</v>
      </c>
    </row>
    <row r="143" spans="1:51" x14ac:dyDescent="0.3">
      <c r="A143" s="11">
        <v>2.8500000000000001E-3</v>
      </c>
      <c r="B143" s="131">
        <f t="shared" si="51"/>
        <v>8.4452011141971379</v>
      </c>
      <c r="C143" s="133">
        <f>(B143-B142)/(A143-A142)</f>
        <v>559.41769524110748</v>
      </c>
      <c r="D143" s="131">
        <f t="shared" si="52"/>
        <v>8.4452011141971379</v>
      </c>
      <c r="E143" s="133">
        <f t="shared" si="56"/>
        <v>559.41769524110748</v>
      </c>
      <c r="F143" s="131">
        <f t="shared" si="53"/>
        <v>8.4452011141971379</v>
      </c>
      <c r="G143" s="133">
        <f t="shared" si="57"/>
        <v>559.41769524110748</v>
      </c>
      <c r="H143" s="131">
        <f t="shared" si="54"/>
        <v>8.4452011141971379</v>
      </c>
      <c r="I143" s="133">
        <f t="shared" si="58"/>
        <v>559.41769524110748</v>
      </c>
      <c r="J143" s="11"/>
      <c r="K143" s="137">
        <v>1</v>
      </c>
      <c r="L143" s="88">
        <f>B142</f>
        <v>8.389259344673027</v>
      </c>
      <c r="M143" s="138">
        <f>R143</f>
        <v>593.38646616091148</v>
      </c>
      <c r="N143" s="87">
        <f t="shared" si="59"/>
        <v>2</v>
      </c>
      <c r="O143" s="87">
        <f t="shared" si="35"/>
        <v>50</v>
      </c>
      <c r="P143" s="138">
        <f>B93</f>
        <v>4.8733836248279327E-4</v>
      </c>
      <c r="Q143" s="138">
        <f>C93</f>
        <v>16244.612082759777</v>
      </c>
      <c r="R143" s="138">
        <f t="shared" si="60"/>
        <v>593.38646616091148</v>
      </c>
      <c r="S143" s="138">
        <f t="shared" si="61"/>
        <v>593.38646616091148</v>
      </c>
      <c r="T143" s="88">
        <f t="shared" si="36"/>
        <v>8.389259344673027</v>
      </c>
      <c r="U143" s="88">
        <f t="shared" si="62"/>
        <v>8.389259344673027</v>
      </c>
      <c r="V143" s="88">
        <f>D142</f>
        <v>8.389259344673027</v>
      </c>
      <c r="W143" s="138">
        <f>AB143</f>
        <v>593.38646616091148</v>
      </c>
      <c r="X143" s="87">
        <f t="shared" si="63"/>
        <v>2</v>
      </c>
      <c r="Y143" s="87">
        <f t="shared" si="39"/>
        <v>50</v>
      </c>
      <c r="Z143" s="88">
        <f>D93</f>
        <v>4.8733836248279327E-4</v>
      </c>
      <c r="AA143" s="88">
        <f>E93</f>
        <v>16244.612082759777</v>
      </c>
      <c r="AB143" s="138">
        <f t="shared" si="64"/>
        <v>593.38646616091148</v>
      </c>
      <c r="AC143" s="138">
        <f t="shared" si="65"/>
        <v>593.38646616091148</v>
      </c>
      <c r="AD143" s="88">
        <f t="shared" si="40"/>
        <v>8.389259344673027</v>
      </c>
      <c r="AE143" s="88">
        <f t="shared" si="66"/>
        <v>8.389259344673027</v>
      </c>
      <c r="AF143" s="88">
        <f>F142</f>
        <v>8.389259344673027</v>
      </c>
      <c r="AG143" s="138">
        <f>AL143</f>
        <v>593.38646616091148</v>
      </c>
      <c r="AH143" s="87">
        <f t="shared" si="67"/>
        <v>2</v>
      </c>
      <c r="AI143" s="87">
        <f t="shared" si="43"/>
        <v>50</v>
      </c>
      <c r="AJ143" s="88">
        <f>F93</f>
        <v>4.8733836248279327E-4</v>
      </c>
      <c r="AK143" s="88">
        <f>G93</f>
        <v>16244.612082759777</v>
      </c>
      <c r="AL143" s="138">
        <f t="shared" si="68"/>
        <v>593.38646616091148</v>
      </c>
      <c r="AM143" s="138">
        <f t="shared" si="69"/>
        <v>593.38646616091148</v>
      </c>
      <c r="AN143" s="88">
        <f t="shared" si="44"/>
        <v>8.389259344673027</v>
      </c>
      <c r="AO143" s="88">
        <f t="shared" si="70"/>
        <v>8.389259344673027</v>
      </c>
      <c r="AP143" s="88">
        <f>H142</f>
        <v>8.389259344673027</v>
      </c>
      <c r="AQ143" s="138">
        <f>AV143</f>
        <v>593.38646616091148</v>
      </c>
      <c r="AR143" s="87">
        <f t="shared" si="71"/>
        <v>2</v>
      </c>
      <c r="AS143" s="87">
        <f t="shared" si="47"/>
        <v>50</v>
      </c>
      <c r="AT143" s="88">
        <f>H93</f>
        <v>4.8733836248279327E-4</v>
      </c>
      <c r="AU143" s="88">
        <f>I93</f>
        <v>16244.612082759777</v>
      </c>
      <c r="AV143" s="138">
        <f t="shared" si="72"/>
        <v>593.38646616091148</v>
      </c>
      <c r="AW143" s="138">
        <f t="shared" si="48"/>
        <v>593.38646616091148</v>
      </c>
      <c r="AX143" s="88">
        <f t="shared" si="49"/>
        <v>8.389259344673027</v>
      </c>
      <c r="AY143" s="139">
        <f t="shared" si="73"/>
        <v>8.389259344673027</v>
      </c>
    </row>
    <row r="144" spans="1:51" x14ac:dyDescent="0.3">
      <c r="A144" s="11"/>
      <c r="B144" s="11"/>
      <c r="C144" s="11"/>
      <c r="D144" s="11"/>
      <c r="E144" s="11"/>
      <c r="F144" s="11"/>
      <c r="G144" s="11"/>
      <c r="H144" s="11"/>
      <c r="I144" s="11"/>
      <c r="J144" s="11"/>
      <c r="K144" s="15"/>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row>
    <row r="145" spans="1:51" x14ac:dyDescent="0.3">
      <c r="A145" s="11"/>
      <c r="B145" s="11"/>
      <c r="C145" s="11"/>
      <c r="D145" s="11"/>
      <c r="E145" s="11"/>
      <c r="F145" s="11"/>
      <c r="G145" s="11"/>
      <c r="H145" s="11"/>
      <c r="I145" s="11"/>
      <c r="J145" s="11"/>
      <c r="K145" s="15"/>
      <c r="L145" s="11"/>
      <c r="M145" s="11"/>
      <c r="N145" s="11"/>
      <c r="O145" s="11"/>
      <c r="P145" s="11"/>
      <c r="Q145" s="11"/>
      <c r="R145" s="11"/>
      <c r="S145" s="11" t="s">
        <v>177</v>
      </c>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row>
    <row r="146" spans="1:51" x14ac:dyDescent="0.3">
      <c r="A146" s="11"/>
      <c r="B146" s="11"/>
      <c r="C146" s="11"/>
      <c r="D146" s="11"/>
      <c r="E146" s="11"/>
      <c r="F146" s="11"/>
      <c r="G146" s="11"/>
      <c r="H146" s="11"/>
      <c r="I146" s="11"/>
      <c r="J146" s="11"/>
      <c r="K146" s="15"/>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row>
    <row r="147" spans="1:51" x14ac:dyDescent="0.3">
      <c r="A147" s="11"/>
      <c r="B147" s="11"/>
      <c r="C147" s="11"/>
      <c r="D147" s="11"/>
      <c r="E147" s="11"/>
      <c r="F147" s="11"/>
      <c r="G147" s="11"/>
      <c r="H147" s="11"/>
      <c r="I147" s="11"/>
      <c r="J147" s="11"/>
      <c r="K147" s="15"/>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row>
    <row r="148" spans="1:51" x14ac:dyDescent="0.3">
      <c r="A148" s="11"/>
      <c r="B148" s="11"/>
      <c r="C148" s="11"/>
      <c r="D148" s="11"/>
      <c r="E148" s="11"/>
      <c r="F148" s="11"/>
      <c r="G148" s="11"/>
      <c r="H148" s="11"/>
      <c r="I148" s="11"/>
      <c r="J148" s="11"/>
      <c r="K148" s="15"/>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row>
    <row r="149" spans="1:51" x14ac:dyDescent="0.3">
      <c r="A149" s="11"/>
      <c r="B149" s="11"/>
      <c r="C149" s="11"/>
      <c r="D149" s="11"/>
      <c r="E149" s="11"/>
      <c r="F149" s="11"/>
      <c r="G149" s="11"/>
      <c r="H149" s="11"/>
      <c r="I149" s="11"/>
      <c r="J149" s="11"/>
      <c r="K149" s="15"/>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row>
    <row r="150" spans="1:51" x14ac:dyDescent="0.3">
      <c r="A150" s="11"/>
      <c r="B150" s="11"/>
      <c r="C150" s="11"/>
      <c r="D150" s="11"/>
      <c r="E150" s="11"/>
      <c r="F150" s="11"/>
      <c r="G150" s="11"/>
      <c r="H150" s="11"/>
      <c r="I150" s="11"/>
      <c r="J150" s="11"/>
      <c r="K150" s="15"/>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row>
    <row r="151" spans="1:51" x14ac:dyDescent="0.3">
      <c r="A151" s="11"/>
      <c r="B151" s="11"/>
      <c r="C151" s="11"/>
      <c r="D151" s="11"/>
      <c r="E151" s="11"/>
      <c r="F151" s="11"/>
      <c r="G151" s="11"/>
      <c r="H151" s="11"/>
      <c r="I151" s="11"/>
      <c r="J151" s="11"/>
      <c r="K151" s="15"/>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row>
    <row r="152" spans="1:51" x14ac:dyDescent="0.3">
      <c r="A152" s="11"/>
      <c r="B152" s="11"/>
      <c r="C152" s="11"/>
      <c r="D152" s="11"/>
      <c r="E152" s="11"/>
      <c r="F152" s="11"/>
      <c r="G152" s="11"/>
      <c r="H152" s="11"/>
      <c r="I152" s="11"/>
      <c r="J152" s="11"/>
      <c r="K152" s="15"/>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row>
    <row r="153" spans="1:51" x14ac:dyDescent="0.3">
      <c r="A153" s="11"/>
      <c r="B153" s="11"/>
      <c r="C153" s="11"/>
      <c r="D153" s="11"/>
      <c r="E153" s="11"/>
      <c r="F153" s="11"/>
      <c r="G153" s="11"/>
      <c r="H153" s="11"/>
      <c r="I153" s="11"/>
      <c r="J153" s="11"/>
      <c r="K153" s="15"/>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row>
    <row r="154" spans="1:51" x14ac:dyDescent="0.3">
      <c r="A154" s="11"/>
      <c r="B154" s="11"/>
      <c r="C154" s="11"/>
      <c r="D154" s="11"/>
      <c r="E154" s="11"/>
      <c r="F154" s="11"/>
      <c r="G154" s="11"/>
      <c r="H154" s="11"/>
      <c r="I154" s="11"/>
      <c r="J154" s="11"/>
      <c r="K154" s="15"/>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row>
    <row r="155" spans="1:51" x14ac:dyDescent="0.3">
      <c r="A155" s="11"/>
      <c r="B155" s="11"/>
      <c r="C155" s="11"/>
      <c r="D155" s="11"/>
      <c r="E155" s="11"/>
      <c r="F155" s="11"/>
      <c r="G155" s="11"/>
      <c r="H155" s="11"/>
      <c r="I155" s="11"/>
      <c r="J155" s="11"/>
      <c r="K155" s="15"/>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row>
    <row r="156" spans="1:51" x14ac:dyDescent="0.3">
      <c r="A156" s="11"/>
      <c r="B156" s="11"/>
      <c r="C156" s="11"/>
      <c r="D156" s="11"/>
      <c r="E156" s="11"/>
      <c r="F156" s="11"/>
      <c r="G156" s="11"/>
      <c r="H156" s="11"/>
      <c r="I156" s="11"/>
      <c r="J156" s="11"/>
      <c r="K156" s="15"/>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row>
    <row r="157" spans="1:51" x14ac:dyDescent="0.3">
      <c r="A157" s="11"/>
      <c r="B157" s="11"/>
      <c r="C157" s="11"/>
      <c r="D157" s="11"/>
      <c r="E157" s="11"/>
      <c r="F157" s="11"/>
      <c r="G157" s="11"/>
      <c r="H157" s="11"/>
      <c r="I157" s="11"/>
      <c r="J157" s="11"/>
      <c r="K157" s="15"/>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row>
    <row r="158" spans="1:51" x14ac:dyDescent="0.3">
      <c r="A158" s="11"/>
      <c r="B158" s="11"/>
      <c r="C158" s="11"/>
      <c r="D158" s="11"/>
      <c r="E158" s="11"/>
      <c r="F158" s="11"/>
      <c r="G158" s="11"/>
      <c r="H158" s="11"/>
      <c r="I158" s="11"/>
      <c r="J158" s="11"/>
      <c r="K158" s="15"/>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row>
    <row r="159" spans="1:51" x14ac:dyDescent="0.3">
      <c r="A159" s="11"/>
      <c r="B159" s="11"/>
      <c r="C159" s="11"/>
      <c r="D159" s="11"/>
      <c r="E159" s="11"/>
      <c r="F159" s="11"/>
      <c r="G159" s="11"/>
      <c r="H159" s="11"/>
      <c r="I159" s="11"/>
      <c r="J159" s="11"/>
      <c r="K159" s="15"/>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row>
  </sheetData>
  <mergeCells count="3">
    <mergeCell ref="M6:M7"/>
    <mergeCell ref="N6:R6"/>
    <mergeCell ref="T7:U7"/>
  </mergeCells>
  <phoneticPr fontId="2" type="noConversion"/>
  <pageMargins left="0.75" right="0.75" top="1" bottom="1" header="0.5" footer="0.5"/>
  <pageSetup orientation="portrait" horizontalDpi="4294967292" verticalDpi="300" r:id="rId1"/>
  <headerFooter alignWithMargins="0"/>
  <drawing r:id="rId2"/>
  <legacyDrawing r:id="rId3"/>
  <controls>
    <mc:AlternateContent xmlns:mc="http://schemas.openxmlformats.org/markup-compatibility/2006">
      <mc:Choice Requires="x14">
        <control shapeId="10242" r:id="rId4" name="CommandButton1">
          <controlPr autoLine="0" r:id="rId5">
            <anchor moveWithCells="1">
              <from>
                <xdr:col>0</xdr:col>
                <xdr:colOff>289560</xdr:colOff>
                <xdr:row>10</xdr:row>
                <xdr:rowOff>182880</xdr:rowOff>
              </from>
              <to>
                <xdr:col>3</xdr:col>
                <xdr:colOff>449580</xdr:colOff>
                <xdr:row>12</xdr:row>
                <xdr:rowOff>175260</xdr:rowOff>
              </to>
            </anchor>
          </controlPr>
        </control>
      </mc:Choice>
      <mc:Fallback>
        <control shapeId="10242" r:id="rId4" name="CommandButton1"/>
      </mc:Fallback>
    </mc:AlternateContent>
    <mc:AlternateContent xmlns:mc="http://schemas.openxmlformats.org/markup-compatibility/2006">
      <mc:Choice Requires="x14">
        <control shapeId="10243" r:id="rId6" name="CommandButton2">
          <controlPr autoLine="0" autoPict="0" r:id="rId7">
            <anchor moveWithCells="1">
              <from>
                <xdr:col>11</xdr:col>
                <xdr:colOff>76200</xdr:colOff>
                <xdr:row>13</xdr:row>
                <xdr:rowOff>7620</xdr:rowOff>
              </from>
              <to>
                <xdr:col>13</xdr:col>
                <xdr:colOff>335280</xdr:colOff>
                <xdr:row>14</xdr:row>
                <xdr:rowOff>182880</xdr:rowOff>
              </to>
            </anchor>
          </controlPr>
        </control>
      </mc:Choice>
      <mc:Fallback>
        <control shapeId="10243" r:id="rId6" name="CommandButton2"/>
      </mc:Fallback>
    </mc:AlternateContent>
    <mc:AlternateContent xmlns:mc="http://schemas.openxmlformats.org/markup-compatibility/2006">
      <mc:Choice Requires="x14">
        <control shapeId="10244" r:id="rId8" name="CommandButton4">
          <controlPr autoLine="0" r:id="rId9">
            <anchor moveWithCells="1">
              <from>
                <xdr:col>3</xdr:col>
                <xdr:colOff>502920</xdr:colOff>
                <xdr:row>8</xdr:row>
                <xdr:rowOff>45720</xdr:rowOff>
              </from>
              <to>
                <xdr:col>5</xdr:col>
                <xdr:colOff>563880</xdr:colOff>
                <xdr:row>10</xdr:row>
                <xdr:rowOff>114300</xdr:rowOff>
              </to>
            </anchor>
          </controlPr>
        </control>
      </mc:Choice>
      <mc:Fallback>
        <control shapeId="10244" r:id="rId8" name="CommandButton4"/>
      </mc:Fallback>
    </mc:AlternateContent>
    <mc:AlternateContent xmlns:mc="http://schemas.openxmlformats.org/markup-compatibility/2006">
      <mc:Choice Requires="x14">
        <control shapeId="10256" r:id="rId10" name="CommandButton6">
          <controlPr autoLine="0" r:id="rId11">
            <anchor moveWithCells="1">
              <from>
                <xdr:col>0</xdr:col>
                <xdr:colOff>274320</xdr:colOff>
                <xdr:row>13</xdr:row>
                <xdr:rowOff>60960</xdr:rowOff>
              </from>
              <to>
                <xdr:col>3</xdr:col>
                <xdr:colOff>434340</xdr:colOff>
                <xdr:row>15</xdr:row>
                <xdr:rowOff>99060</xdr:rowOff>
              </to>
            </anchor>
          </controlPr>
        </control>
      </mc:Choice>
      <mc:Fallback>
        <control shapeId="10256" r:id="rId10" name="CommandButton6"/>
      </mc:Fallback>
    </mc:AlternateContent>
    <mc:AlternateContent xmlns:mc="http://schemas.openxmlformats.org/markup-compatibility/2006">
      <mc:Choice Requires="x14">
        <control shapeId="10257" r:id="rId12" name="CommandButton7">
          <controlPr autoLine="0" autoPict="0" r:id="rId13">
            <anchor moveWithCells="1">
              <from>
                <xdr:col>33</xdr:col>
                <xdr:colOff>350520</xdr:colOff>
                <xdr:row>1</xdr:row>
                <xdr:rowOff>114300</xdr:rowOff>
              </from>
              <to>
                <xdr:col>35</xdr:col>
                <xdr:colOff>487680</xdr:colOff>
                <xdr:row>3</xdr:row>
                <xdr:rowOff>83820</xdr:rowOff>
              </to>
            </anchor>
          </controlPr>
        </control>
      </mc:Choice>
      <mc:Fallback>
        <control shapeId="10257" r:id="rId12" name="CommandButton7"/>
      </mc:Fallback>
    </mc:AlternateContent>
    <mc:AlternateContent xmlns:mc="http://schemas.openxmlformats.org/markup-compatibility/2006">
      <mc:Choice Requires="x14">
        <control shapeId="10264" r:id="rId14" name="CommandButton8">
          <controlPr autoLine="0" r:id="rId15">
            <anchor moveWithCells="1">
              <from>
                <xdr:col>0</xdr:col>
                <xdr:colOff>175260</xdr:colOff>
                <xdr:row>86</xdr:row>
                <xdr:rowOff>22860</xdr:rowOff>
              </from>
              <to>
                <xdr:col>1</xdr:col>
                <xdr:colOff>762000</xdr:colOff>
                <xdr:row>88</xdr:row>
                <xdr:rowOff>60960</xdr:rowOff>
              </to>
            </anchor>
          </controlPr>
        </control>
      </mc:Choice>
      <mc:Fallback>
        <control shapeId="10264" r:id="rId14" name="CommandButton8"/>
      </mc:Fallback>
    </mc:AlternateContent>
    <mc:AlternateContent xmlns:mc="http://schemas.openxmlformats.org/markup-compatibility/2006">
      <mc:Choice Requires="x14">
        <control shapeId="10265" r:id="rId16" name="CommandButton9">
          <controlPr autoLine="0" r:id="rId17">
            <anchor moveWithCells="1">
              <from>
                <xdr:col>38</xdr:col>
                <xdr:colOff>99060</xdr:colOff>
                <xdr:row>0</xdr:row>
                <xdr:rowOff>60960</xdr:rowOff>
              </from>
              <to>
                <xdr:col>39</xdr:col>
                <xdr:colOff>617220</xdr:colOff>
                <xdr:row>1</xdr:row>
                <xdr:rowOff>106680</xdr:rowOff>
              </to>
            </anchor>
          </controlPr>
        </control>
      </mc:Choice>
      <mc:Fallback>
        <control shapeId="10265" r:id="rId16" name="CommandButton9"/>
      </mc:Fallback>
    </mc:AlternateContent>
    <mc:AlternateContent xmlns:mc="http://schemas.openxmlformats.org/markup-compatibility/2006">
      <mc:Choice Requires="x14">
        <control shapeId="10266" r:id="rId18" name="CommandButton10">
          <controlPr autoLine="0" r:id="rId19">
            <anchor moveWithCells="1">
              <from>
                <xdr:col>0</xdr:col>
                <xdr:colOff>297180</xdr:colOff>
                <xdr:row>8</xdr:row>
                <xdr:rowOff>60960</xdr:rowOff>
              </from>
              <to>
                <xdr:col>3</xdr:col>
                <xdr:colOff>457200</xdr:colOff>
                <xdr:row>10</xdr:row>
                <xdr:rowOff>129540</xdr:rowOff>
              </to>
            </anchor>
          </controlPr>
        </control>
      </mc:Choice>
      <mc:Fallback>
        <control shapeId="10266" r:id="rId18" name="CommandButton10"/>
      </mc:Fallback>
    </mc:AlternateContent>
    <mc:AlternateContent xmlns:mc="http://schemas.openxmlformats.org/markup-compatibility/2006">
      <mc:Choice Requires="x14">
        <control shapeId="10267" r:id="rId20" name="CommandButton11">
          <controlPr autoLine="0" r:id="rId21">
            <anchor moveWithCells="1">
              <from>
                <xdr:col>39</xdr:col>
                <xdr:colOff>518160</xdr:colOff>
                <xdr:row>0</xdr:row>
                <xdr:rowOff>60960</xdr:rowOff>
              </from>
              <to>
                <xdr:col>42</xdr:col>
                <xdr:colOff>746760</xdr:colOff>
                <xdr:row>1</xdr:row>
                <xdr:rowOff>106680</xdr:rowOff>
              </to>
            </anchor>
          </controlPr>
        </control>
      </mc:Choice>
      <mc:Fallback>
        <control shapeId="10267" r:id="rId20" name="CommandButton11"/>
      </mc:Fallback>
    </mc:AlternateContent>
    <mc:AlternateContent xmlns:mc="http://schemas.openxmlformats.org/markup-compatibility/2006">
      <mc:Choice Requires="x14">
        <control shapeId="10269" r:id="rId22" name="CommandButton13">
          <controlPr locked="0" autoLine="0" r:id="rId23">
            <anchor moveWithCells="1">
              <from>
                <xdr:col>6</xdr:col>
                <xdr:colOff>38100</xdr:colOff>
                <xdr:row>0</xdr:row>
                <xdr:rowOff>213360</xdr:rowOff>
              </from>
              <to>
                <xdr:col>8</xdr:col>
                <xdr:colOff>175260</xdr:colOff>
                <xdr:row>2</xdr:row>
                <xdr:rowOff>60960</xdr:rowOff>
              </to>
            </anchor>
          </controlPr>
        </control>
      </mc:Choice>
      <mc:Fallback>
        <control shapeId="10269" r:id="rId22" name="CommandButton13"/>
      </mc:Fallback>
    </mc:AlternateContent>
    <mc:AlternateContent xmlns:mc="http://schemas.openxmlformats.org/markup-compatibility/2006">
      <mc:Choice Requires="x14">
        <control shapeId="10270" r:id="rId24" name="CommandButton12">
          <controlPr autoLine="0" r:id="rId25">
            <anchor moveWithCells="1">
              <from>
                <xdr:col>29</xdr:col>
                <xdr:colOff>556260</xdr:colOff>
                <xdr:row>25</xdr:row>
                <xdr:rowOff>99060</xdr:rowOff>
              </from>
              <to>
                <xdr:col>31</xdr:col>
                <xdr:colOff>609600</xdr:colOff>
                <xdr:row>27</xdr:row>
                <xdr:rowOff>137160</xdr:rowOff>
              </to>
            </anchor>
          </controlPr>
        </control>
      </mc:Choice>
      <mc:Fallback>
        <control shapeId="10270" r:id="rId24" name="CommandButton12"/>
      </mc:Fallback>
    </mc:AlternateContent>
    <mc:AlternateContent xmlns:mc="http://schemas.openxmlformats.org/markup-compatibility/2006">
      <mc:Choice Requires="x14">
        <control shapeId="10272" r:id="rId26" name="CommandButton14">
          <controlPr autoLine="0" autoPict="0" r:id="rId27">
            <anchor moveWithCells="1">
              <from>
                <xdr:col>2</xdr:col>
                <xdr:colOff>190500</xdr:colOff>
                <xdr:row>25</xdr:row>
                <xdr:rowOff>76200</xdr:rowOff>
              </from>
              <to>
                <xdr:col>3</xdr:col>
                <xdr:colOff>685800</xdr:colOff>
                <xdr:row>27</xdr:row>
                <xdr:rowOff>45720</xdr:rowOff>
              </to>
            </anchor>
          </controlPr>
        </control>
      </mc:Choice>
      <mc:Fallback>
        <control shapeId="10272" r:id="rId26" name="CommandButton14"/>
      </mc:Fallback>
    </mc:AlternateContent>
    <mc:AlternateContent xmlns:mc="http://schemas.openxmlformats.org/markup-compatibility/2006">
      <mc:Choice Requires="x14">
        <control shapeId="10273" r:id="rId28" name="CommandButton15">
          <controlPr autoLine="0" r:id="rId29">
            <anchor moveWithCells="1">
              <from>
                <xdr:col>20</xdr:col>
                <xdr:colOff>678180</xdr:colOff>
                <xdr:row>61</xdr:row>
                <xdr:rowOff>106680</xdr:rowOff>
              </from>
              <to>
                <xdr:col>22</xdr:col>
                <xdr:colOff>640080</xdr:colOff>
                <xdr:row>63</xdr:row>
                <xdr:rowOff>144780</xdr:rowOff>
              </to>
            </anchor>
          </controlPr>
        </control>
      </mc:Choice>
      <mc:Fallback>
        <control shapeId="10273" r:id="rId28" name="CommandButton15"/>
      </mc:Fallback>
    </mc:AlternateContent>
    <mc:AlternateContent xmlns:mc="http://schemas.openxmlformats.org/markup-compatibility/2006">
      <mc:Choice Requires="x14">
        <control shapeId="10274" r:id="rId30" name="CommandButton16">
          <controlPr autoLine="0" r:id="rId31">
            <anchor moveWithCells="1">
              <from>
                <xdr:col>3</xdr:col>
                <xdr:colOff>487680</xdr:colOff>
                <xdr:row>13</xdr:row>
                <xdr:rowOff>45720</xdr:rowOff>
              </from>
              <to>
                <xdr:col>5</xdr:col>
                <xdr:colOff>548640</xdr:colOff>
                <xdr:row>15</xdr:row>
                <xdr:rowOff>83820</xdr:rowOff>
              </to>
            </anchor>
          </controlPr>
        </control>
      </mc:Choice>
      <mc:Fallback>
        <control shapeId="10274" r:id="rId30" name="CommandButton16"/>
      </mc:Fallback>
    </mc:AlternateContent>
    <mc:AlternateContent xmlns:mc="http://schemas.openxmlformats.org/markup-compatibility/2006">
      <mc:Choice Requires="x14">
        <control shapeId="10275" r:id="rId32" name="CommandButton17">
          <controlPr autoLine="0" r:id="rId33">
            <anchor moveWithCells="1">
              <from>
                <xdr:col>3</xdr:col>
                <xdr:colOff>495300</xdr:colOff>
                <xdr:row>10</xdr:row>
                <xdr:rowOff>160020</xdr:rowOff>
              </from>
              <to>
                <xdr:col>5</xdr:col>
                <xdr:colOff>556260</xdr:colOff>
                <xdr:row>12</xdr:row>
                <xdr:rowOff>152400</xdr:rowOff>
              </to>
            </anchor>
          </controlPr>
        </control>
      </mc:Choice>
      <mc:Fallback>
        <control shapeId="10275" r:id="rId32" name="CommandButton17"/>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5:E12"/>
  <sheetViews>
    <sheetView zoomScale="90" zoomScaleNormal="90" workbookViewId="0">
      <selection activeCell="B9" sqref="B9:E12"/>
    </sheetView>
  </sheetViews>
  <sheetFormatPr defaultColWidth="9.109375" defaultRowHeight="15.6" x14ac:dyDescent="0.3"/>
  <cols>
    <col min="1" max="5" width="10.33203125" style="140" customWidth="1"/>
    <col min="6" max="16384" width="9.109375" style="140"/>
  </cols>
  <sheetData>
    <row r="5" spans="1:5" ht="17.399999999999999" x14ac:dyDescent="0.35">
      <c r="A5" s="141" t="s">
        <v>961</v>
      </c>
    </row>
    <row r="7" spans="1:5" ht="17.399999999999999" x14ac:dyDescent="0.3">
      <c r="A7" s="457" t="s">
        <v>968</v>
      </c>
      <c r="B7" s="457"/>
      <c r="C7" s="457"/>
      <c r="D7" s="457"/>
      <c r="E7" s="457"/>
    </row>
    <row r="8" spans="1:5" x14ac:dyDescent="0.3">
      <c r="A8" s="395"/>
      <c r="B8" s="396" t="s">
        <v>110</v>
      </c>
      <c r="C8" s="396" t="s">
        <v>111</v>
      </c>
      <c r="D8" s="396" t="s">
        <v>112</v>
      </c>
      <c r="E8" s="396" t="s">
        <v>113</v>
      </c>
    </row>
    <row r="9" spans="1:5" x14ac:dyDescent="0.3">
      <c r="A9" s="395" t="s">
        <v>116</v>
      </c>
      <c r="B9" s="430">
        <v>0.06</v>
      </c>
      <c r="C9" s="430">
        <v>0.06</v>
      </c>
      <c r="D9" s="430">
        <v>0.06</v>
      </c>
      <c r="E9" s="430">
        <v>0.06</v>
      </c>
    </row>
    <row r="10" spans="1:5" x14ac:dyDescent="0.3">
      <c r="A10" s="395" t="s">
        <v>119</v>
      </c>
      <c r="B10" s="430">
        <v>0.08</v>
      </c>
      <c r="C10" s="430">
        <v>0.08</v>
      </c>
      <c r="D10" s="430">
        <v>0.08</v>
      </c>
      <c r="E10" s="430">
        <v>0.08</v>
      </c>
    </row>
    <row r="11" spans="1:5" x14ac:dyDescent="0.3">
      <c r="A11" s="395" t="s">
        <v>121</v>
      </c>
      <c r="B11" s="430">
        <v>0.08</v>
      </c>
      <c r="C11" s="430">
        <v>0.08</v>
      </c>
      <c r="D11" s="430">
        <v>0.08</v>
      </c>
      <c r="E11" s="430">
        <v>0.08</v>
      </c>
    </row>
    <row r="12" spans="1:5" x14ac:dyDescent="0.3">
      <c r="A12" s="395" t="s">
        <v>123</v>
      </c>
      <c r="B12" s="430">
        <v>0.08</v>
      </c>
      <c r="C12" s="430">
        <v>0.08</v>
      </c>
      <c r="D12" s="430">
        <v>0.08</v>
      </c>
      <c r="E12" s="430">
        <v>0.08</v>
      </c>
    </row>
  </sheetData>
  <mergeCells count="1">
    <mergeCell ref="A7:E7"/>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R54"/>
  <sheetViews>
    <sheetView zoomScale="90" zoomScaleNormal="90" workbookViewId="0">
      <selection activeCell="O12" sqref="O12:O26"/>
    </sheetView>
  </sheetViews>
  <sheetFormatPr defaultColWidth="9.109375" defaultRowHeight="15.6" x14ac:dyDescent="0.3"/>
  <cols>
    <col min="1" max="1" width="14.88671875" style="10" customWidth="1"/>
    <col min="2" max="2" width="11" style="10" customWidth="1"/>
    <col min="3" max="3" width="13" style="10" customWidth="1"/>
    <col min="4" max="4" width="14" style="10" customWidth="1"/>
    <col min="5" max="5" width="13" style="10" customWidth="1"/>
    <col min="6" max="6" width="14.88671875" style="10" customWidth="1"/>
    <col min="7" max="7" width="15.88671875" style="10" customWidth="1"/>
    <col min="8" max="8" width="3.109375" style="10" customWidth="1"/>
    <col min="9" max="9" width="17.6640625" style="10" customWidth="1"/>
    <col min="10" max="10" width="15" style="10" customWidth="1"/>
    <col min="11" max="11" width="13.88671875" style="10" customWidth="1"/>
    <col min="12" max="12" width="18.5546875" style="10" customWidth="1"/>
    <col min="13" max="13" width="4.88671875" style="10" customWidth="1"/>
    <col min="14" max="14" width="17.33203125" style="10" customWidth="1"/>
    <col min="15" max="15" width="14.6640625" style="10" customWidth="1"/>
    <col min="16" max="16" width="24.109375" style="10" customWidth="1"/>
    <col min="17" max="17" width="22.88671875" style="10" customWidth="1"/>
    <col min="18" max="18" width="21.44140625" style="10" customWidth="1"/>
    <col min="19" max="16384" width="9.109375" style="10"/>
  </cols>
  <sheetData>
    <row r="1" spans="1:18" x14ac:dyDescent="0.3">
      <c r="A1" s="11"/>
      <c r="B1" s="11"/>
      <c r="C1" s="11"/>
      <c r="D1" s="11"/>
      <c r="E1" s="11"/>
      <c r="F1" s="11"/>
      <c r="G1" s="11"/>
      <c r="H1" s="11"/>
      <c r="I1" s="11"/>
      <c r="J1" s="11"/>
      <c r="K1" s="11"/>
      <c r="L1" s="11"/>
      <c r="M1" s="11"/>
      <c r="N1" s="11"/>
      <c r="O1" s="11"/>
      <c r="P1" s="11"/>
      <c r="Q1" s="11"/>
      <c r="R1" s="11"/>
    </row>
    <row r="2" spans="1:18" x14ac:dyDescent="0.3">
      <c r="A2" s="11"/>
      <c r="B2" s="11"/>
      <c r="C2" s="11"/>
      <c r="D2" s="11"/>
      <c r="E2" s="11"/>
      <c r="F2" s="11"/>
      <c r="G2" s="11"/>
      <c r="H2" s="11"/>
      <c r="I2" s="11"/>
      <c r="J2" s="11"/>
      <c r="K2" s="11"/>
      <c r="L2" s="11"/>
      <c r="M2" s="11"/>
      <c r="N2" s="11"/>
      <c r="O2" s="11"/>
      <c r="P2" s="11"/>
      <c r="Q2" s="11"/>
      <c r="R2" s="11"/>
    </row>
    <row r="3" spans="1:18" x14ac:dyDescent="0.3">
      <c r="A3" s="11"/>
      <c r="B3" s="11"/>
      <c r="C3" s="11"/>
      <c r="D3" s="11"/>
      <c r="E3" s="11"/>
      <c r="F3" s="11"/>
      <c r="G3" s="11"/>
      <c r="H3" s="11"/>
      <c r="I3" s="11"/>
      <c r="J3" s="11"/>
      <c r="K3" s="11"/>
      <c r="L3" s="11"/>
      <c r="M3" s="11"/>
      <c r="N3" s="11"/>
      <c r="O3" s="11"/>
      <c r="P3" s="11"/>
      <c r="Q3" s="11"/>
      <c r="R3" s="11"/>
    </row>
    <row r="4" spans="1:18" x14ac:dyDescent="0.3">
      <c r="A4" s="11"/>
      <c r="B4" s="11"/>
      <c r="C4" s="11"/>
      <c r="D4" s="11"/>
      <c r="E4" s="11"/>
      <c r="F4" s="11"/>
      <c r="G4" s="11"/>
      <c r="H4" s="11"/>
      <c r="I4" s="11"/>
      <c r="J4" s="11"/>
      <c r="K4" s="11"/>
      <c r="L4" s="11"/>
      <c r="M4" s="11"/>
      <c r="N4" s="11"/>
      <c r="O4" s="11"/>
      <c r="P4" s="11"/>
      <c r="Q4" s="11"/>
      <c r="R4" s="11"/>
    </row>
    <row r="5" spans="1:18" x14ac:dyDescent="0.3">
      <c r="A5" s="11"/>
      <c r="B5" s="11"/>
      <c r="C5" s="11"/>
      <c r="D5" s="11"/>
      <c r="E5" s="11"/>
      <c r="F5" s="11"/>
      <c r="G5" s="11"/>
      <c r="H5" s="11"/>
      <c r="I5" s="11"/>
      <c r="J5" s="11"/>
      <c r="K5" s="11"/>
      <c r="L5" s="11"/>
      <c r="M5" s="11"/>
      <c r="N5" s="11"/>
      <c r="O5" s="11"/>
      <c r="P5" s="11"/>
      <c r="Q5" s="11"/>
      <c r="R5" s="11"/>
    </row>
    <row r="6" spans="1:18" x14ac:dyDescent="0.3">
      <c r="A6" s="11"/>
      <c r="B6" s="11"/>
      <c r="C6" s="11"/>
      <c r="D6" s="11"/>
      <c r="E6" s="11"/>
      <c r="F6" s="11"/>
      <c r="G6" s="11"/>
      <c r="H6" s="11"/>
      <c r="I6" s="11"/>
      <c r="J6" s="11"/>
      <c r="K6" s="11"/>
      <c r="L6" s="11"/>
      <c r="M6" s="11"/>
      <c r="N6" s="11"/>
      <c r="O6" s="11"/>
      <c r="P6" s="11"/>
      <c r="Q6" s="11"/>
      <c r="R6" s="11"/>
    </row>
    <row r="7" spans="1:18" x14ac:dyDescent="0.3">
      <c r="A7" s="11"/>
      <c r="B7" s="11"/>
      <c r="C7" s="11"/>
      <c r="D7" s="11"/>
      <c r="E7" s="11"/>
      <c r="F7" s="11"/>
      <c r="G7" s="11"/>
      <c r="H7" s="11"/>
      <c r="I7" s="11"/>
      <c r="J7" s="11"/>
      <c r="K7" s="11"/>
      <c r="L7" s="11"/>
      <c r="M7" s="11"/>
      <c r="N7" s="11"/>
      <c r="O7" s="11"/>
      <c r="P7" s="11"/>
      <c r="Q7" s="11"/>
      <c r="R7" s="11"/>
    </row>
    <row r="8" spans="1:18" x14ac:dyDescent="0.3">
      <c r="A8" s="458" t="s">
        <v>36</v>
      </c>
      <c r="B8" s="458"/>
      <c r="C8" s="458"/>
      <c r="D8" s="458"/>
      <c r="E8" s="458"/>
      <c r="F8" s="458"/>
      <c r="G8" s="458"/>
      <c r="H8" s="458"/>
      <c r="I8" s="458"/>
      <c r="J8" s="458"/>
      <c r="K8" s="458"/>
      <c r="L8" s="458"/>
      <c r="M8" s="458"/>
      <c r="N8" s="458"/>
      <c r="O8" s="458"/>
      <c r="P8" s="11"/>
      <c r="Q8" s="11"/>
      <c r="R8" s="11"/>
    </row>
    <row r="9" spans="1:18" s="142" customFormat="1" x14ac:dyDescent="0.3">
      <c r="A9" s="15"/>
      <c r="B9" s="15"/>
      <c r="C9" s="15" t="s">
        <v>566</v>
      </c>
      <c r="D9" s="15"/>
      <c r="E9" s="15"/>
      <c r="F9" s="15"/>
      <c r="G9" s="15"/>
      <c r="H9" s="15"/>
      <c r="I9" s="15"/>
      <c r="J9" s="15"/>
      <c r="K9" s="15" t="s">
        <v>575</v>
      </c>
      <c r="L9" s="15"/>
      <c r="M9" s="15"/>
      <c r="N9" s="15"/>
      <c r="O9" s="15"/>
      <c r="P9" s="15"/>
      <c r="Q9" s="15"/>
      <c r="R9" s="15"/>
    </row>
    <row r="10" spans="1:18" x14ac:dyDescent="0.3">
      <c r="A10" s="459"/>
      <c r="B10" s="459"/>
      <c r="C10" s="459"/>
      <c r="D10" s="459"/>
      <c r="E10" s="459"/>
      <c r="F10" s="459"/>
      <c r="G10" s="459"/>
      <c r="H10" s="11"/>
      <c r="I10" s="459"/>
      <c r="J10" s="459"/>
      <c r="K10" s="459"/>
      <c r="L10" s="459"/>
      <c r="M10" s="459"/>
      <c r="N10" s="459"/>
      <c r="O10" s="459"/>
      <c r="P10" s="11"/>
      <c r="Q10" s="11"/>
      <c r="R10" s="11"/>
    </row>
    <row r="11" spans="1:18" ht="31.2" x14ac:dyDescent="0.3">
      <c r="A11" s="143" t="s">
        <v>573</v>
      </c>
      <c r="B11" s="143" t="s">
        <v>564</v>
      </c>
      <c r="C11" s="143" t="s">
        <v>565</v>
      </c>
      <c r="D11" s="143" t="s">
        <v>567</v>
      </c>
      <c r="E11" s="143" t="s">
        <v>568</v>
      </c>
      <c r="F11" s="143" t="s">
        <v>569</v>
      </c>
      <c r="G11" s="143" t="s">
        <v>570</v>
      </c>
      <c r="H11" s="144"/>
      <c r="I11" s="143" t="s">
        <v>571</v>
      </c>
      <c r="J11" s="143" t="s">
        <v>572</v>
      </c>
      <c r="K11" s="143" t="s">
        <v>574</v>
      </c>
      <c r="L11" s="143" t="s">
        <v>576</v>
      </c>
      <c r="M11" s="144"/>
      <c r="N11" s="143" t="s">
        <v>571</v>
      </c>
      <c r="O11" s="143" t="s">
        <v>577</v>
      </c>
      <c r="P11" s="11"/>
      <c r="Q11" s="11"/>
      <c r="R11" s="11"/>
    </row>
    <row r="12" spans="1:18" x14ac:dyDescent="0.3">
      <c r="A12" s="145">
        <v>0</v>
      </c>
      <c r="B12" s="13">
        <v>0</v>
      </c>
      <c r="C12" s="13">
        <v>0</v>
      </c>
      <c r="D12" s="13">
        <v>0</v>
      </c>
      <c r="E12" s="13">
        <v>0.51500000000000001</v>
      </c>
      <c r="F12" s="13">
        <v>0</v>
      </c>
      <c r="G12" s="13">
        <v>0</v>
      </c>
      <c r="H12" s="11"/>
      <c r="I12" s="145">
        <v>0</v>
      </c>
      <c r="J12" s="13">
        <v>0</v>
      </c>
      <c r="K12" s="13">
        <v>0</v>
      </c>
      <c r="L12" s="13">
        <v>0</v>
      </c>
      <c r="M12" s="11"/>
      <c r="N12" s="145">
        <v>0</v>
      </c>
      <c r="O12" s="13">
        <v>1</v>
      </c>
      <c r="P12" s="11"/>
      <c r="Q12" s="11"/>
      <c r="R12" s="11"/>
    </row>
    <row r="13" spans="1:18" x14ac:dyDescent="0.3">
      <c r="A13" s="145">
        <v>50</v>
      </c>
      <c r="B13" s="13">
        <v>0.04</v>
      </c>
      <c r="C13" s="13">
        <v>3.5000000000000003E-2</v>
      </c>
      <c r="D13" s="13">
        <v>2.5000000000000001E-2</v>
      </c>
      <c r="E13" s="13">
        <v>0.45500000000000002</v>
      </c>
      <c r="F13" s="13">
        <v>0.03</v>
      </c>
      <c r="G13" s="13">
        <v>1.4999999999999999E-2</v>
      </c>
      <c r="H13" s="11"/>
      <c r="I13" s="145">
        <v>50</v>
      </c>
      <c r="J13" s="13">
        <v>1.4999999999999999E-2</v>
      </c>
      <c r="K13" s="13">
        <v>0</v>
      </c>
      <c r="L13" s="13">
        <v>1.4999999999999999E-2</v>
      </c>
      <c r="M13" s="11"/>
      <c r="N13" s="145">
        <v>25</v>
      </c>
      <c r="O13" s="13">
        <v>1</v>
      </c>
      <c r="P13" s="11"/>
      <c r="Q13" s="11"/>
      <c r="R13" s="11"/>
    </row>
    <row r="14" spans="1:18" x14ac:dyDescent="0.3">
      <c r="A14" s="145">
        <v>100</v>
      </c>
      <c r="B14" s="13">
        <v>0.1</v>
      </c>
      <c r="C14" s="13">
        <v>8.5000000000000006E-2</v>
      </c>
      <c r="D14" s="13">
        <v>4.4999999999999998E-2</v>
      </c>
      <c r="E14" s="13">
        <v>0.35499999999999998</v>
      </c>
      <c r="F14" s="13">
        <v>0.08</v>
      </c>
      <c r="G14" s="13">
        <v>4.4999999999999998E-2</v>
      </c>
      <c r="H14" s="11"/>
      <c r="I14" s="145">
        <v>100</v>
      </c>
      <c r="J14" s="13">
        <v>3.5000000000000003E-2</v>
      </c>
      <c r="K14" s="13">
        <v>0.61</v>
      </c>
      <c r="L14" s="13">
        <v>4.4999999999999998E-2</v>
      </c>
      <c r="M14" s="11"/>
      <c r="N14" s="145">
        <v>50</v>
      </c>
      <c r="O14" s="13">
        <v>1</v>
      </c>
      <c r="P14" s="11"/>
      <c r="Q14" s="11"/>
      <c r="R14" s="11"/>
    </row>
    <row r="15" spans="1:18" x14ac:dyDescent="0.3">
      <c r="A15" s="145">
        <v>150</v>
      </c>
      <c r="B15" s="13">
        <v>0.19</v>
      </c>
      <c r="C15" s="13">
        <v>0.215</v>
      </c>
      <c r="D15" s="13">
        <v>5.5E-2</v>
      </c>
      <c r="E15" s="13">
        <v>0.26500000000000001</v>
      </c>
      <c r="F15" s="13">
        <v>0.28000000000000003</v>
      </c>
      <c r="G15" s="13">
        <v>7.4999999999999997E-2</v>
      </c>
      <c r="H15" s="11"/>
      <c r="I15" s="145">
        <v>150</v>
      </c>
      <c r="J15" s="13">
        <v>8.5000000000000006E-2</v>
      </c>
      <c r="K15" s="13">
        <v>0.95</v>
      </c>
      <c r="L15" s="13">
        <v>7.4999999999999997E-2</v>
      </c>
      <c r="M15" s="11"/>
      <c r="N15" s="145">
        <v>75</v>
      </c>
      <c r="O15" s="13">
        <v>1</v>
      </c>
      <c r="P15" s="11"/>
      <c r="Q15" s="11"/>
      <c r="R15" s="11"/>
    </row>
    <row r="16" spans="1:18" x14ac:dyDescent="0.3">
      <c r="A16" s="145">
        <v>200</v>
      </c>
      <c r="B16" s="13">
        <v>0.38</v>
      </c>
      <c r="C16" s="13">
        <v>0.38500000000000001</v>
      </c>
      <c r="D16" s="13">
        <v>6.5000000000000002E-2</v>
      </c>
      <c r="E16" s="13">
        <v>0.22500000000000001</v>
      </c>
      <c r="F16" s="13">
        <v>0.63</v>
      </c>
      <c r="G16" s="13">
        <v>0.105</v>
      </c>
      <c r="H16" s="11"/>
      <c r="I16" s="145">
        <v>200</v>
      </c>
      <c r="J16" s="13">
        <v>0.19500000000000001</v>
      </c>
      <c r="K16" s="13">
        <v>1</v>
      </c>
      <c r="L16" s="13">
        <v>0.105</v>
      </c>
      <c r="M16" s="11"/>
      <c r="N16" s="145">
        <v>100</v>
      </c>
      <c r="O16" s="13">
        <v>1.425</v>
      </c>
      <c r="P16" s="11"/>
      <c r="Q16" s="11"/>
      <c r="R16" s="11"/>
    </row>
    <row r="17" spans="1:18" x14ac:dyDescent="0.3">
      <c r="A17" s="145">
        <v>250</v>
      </c>
      <c r="B17" s="13">
        <v>0.59</v>
      </c>
      <c r="C17" s="13">
        <v>0.65500000000000003</v>
      </c>
      <c r="D17" s="13">
        <v>8.5000000000000006E-2</v>
      </c>
      <c r="E17" s="13">
        <v>0.17499999999999999</v>
      </c>
      <c r="F17" s="13">
        <v>0.94</v>
      </c>
      <c r="G17" s="13">
        <v>0.13500000000000001</v>
      </c>
      <c r="H17" s="11"/>
      <c r="I17" s="145">
        <v>250</v>
      </c>
      <c r="J17" s="13">
        <v>0.32500000000000001</v>
      </c>
      <c r="K17" s="13">
        <v>1</v>
      </c>
      <c r="L17" s="13">
        <v>0.14499999999999999</v>
      </c>
      <c r="M17" s="11"/>
      <c r="N17" s="145">
        <v>125</v>
      </c>
      <c r="O17" s="13">
        <v>1.7749999999999999</v>
      </c>
      <c r="P17" s="11"/>
      <c r="Q17" s="11"/>
      <c r="R17" s="11"/>
    </row>
    <row r="18" spans="1:18" x14ac:dyDescent="0.3">
      <c r="A18" s="145">
        <v>300</v>
      </c>
      <c r="B18" s="13">
        <v>0.76</v>
      </c>
      <c r="C18" s="13">
        <v>0.83499999999999996</v>
      </c>
      <c r="D18" s="13">
        <v>0.125</v>
      </c>
      <c r="E18" s="13">
        <v>0.14499999999999999</v>
      </c>
      <c r="F18" s="13">
        <v>1</v>
      </c>
      <c r="G18" s="13">
        <v>0.185</v>
      </c>
      <c r="H18" s="11"/>
      <c r="I18" s="145">
        <v>300</v>
      </c>
      <c r="J18" s="13">
        <v>0.435</v>
      </c>
      <c r="K18" s="13">
        <v>1</v>
      </c>
      <c r="L18" s="13">
        <v>0.17499999999999999</v>
      </c>
      <c r="M18" s="11"/>
      <c r="N18" s="145">
        <v>150</v>
      </c>
      <c r="O18" s="13">
        <v>1.9750000000000001</v>
      </c>
      <c r="P18" s="11"/>
      <c r="Q18" s="11"/>
      <c r="R18" s="11"/>
    </row>
    <row r="19" spans="1:18" x14ac:dyDescent="0.3">
      <c r="A19" s="145">
        <v>350</v>
      </c>
      <c r="B19" s="13">
        <v>0.85</v>
      </c>
      <c r="C19" s="13">
        <v>0.91500000000000004</v>
      </c>
      <c r="D19" s="13">
        <v>0.185</v>
      </c>
      <c r="E19" s="13">
        <v>0.105</v>
      </c>
      <c r="F19" s="13">
        <v>1</v>
      </c>
      <c r="G19" s="13">
        <v>0.255</v>
      </c>
      <c r="H19" s="11"/>
      <c r="I19" s="145">
        <v>350</v>
      </c>
      <c r="J19" s="13">
        <v>0.495</v>
      </c>
      <c r="K19" s="13">
        <v>1</v>
      </c>
      <c r="L19" s="13">
        <v>0.215</v>
      </c>
      <c r="M19" s="11"/>
      <c r="N19" s="145">
        <v>175</v>
      </c>
      <c r="O19" s="13">
        <v>2.125</v>
      </c>
      <c r="P19" s="11"/>
      <c r="Q19" s="11"/>
      <c r="R19" s="11"/>
    </row>
    <row r="20" spans="1:18" x14ac:dyDescent="0.3">
      <c r="A20" s="145">
        <v>400</v>
      </c>
      <c r="B20" s="13">
        <v>0.92</v>
      </c>
      <c r="C20" s="13">
        <v>0.94499999999999995</v>
      </c>
      <c r="D20" s="13">
        <v>0.26500000000000001</v>
      </c>
      <c r="E20" s="13">
        <v>7.4999999999999997E-2</v>
      </c>
      <c r="F20" s="13">
        <v>1</v>
      </c>
      <c r="G20" s="13">
        <v>0.33500000000000002</v>
      </c>
      <c r="H20" s="11"/>
      <c r="I20" s="11"/>
      <c r="J20" s="11"/>
      <c r="K20" s="11"/>
      <c r="L20" s="11"/>
      <c r="M20" s="11"/>
      <c r="N20" s="145">
        <v>200</v>
      </c>
      <c r="O20" s="13">
        <v>2.2250000000000001</v>
      </c>
      <c r="P20" s="11"/>
      <c r="Q20" s="11"/>
      <c r="R20" s="11"/>
    </row>
    <row r="21" spans="1:18" x14ac:dyDescent="0.3">
      <c r="A21" s="145">
        <v>450</v>
      </c>
      <c r="B21" s="13">
        <v>0.95</v>
      </c>
      <c r="C21" s="13">
        <v>0.96499999999999997</v>
      </c>
      <c r="D21" s="13">
        <v>0.35499999999999998</v>
      </c>
      <c r="E21" s="13">
        <v>5.5E-2</v>
      </c>
      <c r="F21" s="13">
        <v>1</v>
      </c>
      <c r="G21" s="13">
        <v>0.40500000000000003</v>
      </c>
      <c r="H21" s="11"/>
      <c r="I21" s="11"/>
      <c r="J21" s="11"/>
      <c r="K21" s="11"/>
      <c r="L21" s="11"/>
      <c r="M21" s="11"/>
      <c r="N21" s="145">
        <v>225</v>
      </c>
      <c r="O21" s="13">
        <v>2.2749999999999999</v>
      </c>
      <c r="P21" s="11"/>
      <c r="Q21" s="11"/>
      <c r="R21" s="11"/>
    </row>
    <row r="22" spans="1:18" x14ac:dyDescent="0.3">
      <c r="A22" s="145">
        <v>500</v>
      </c>
      <c r="B22" s="13">
        <v>0.98</v>
      </c>
      <c r="C22" s="13">
        <v>0.98499999999999999</v>
      </c>
      <c r="D22" s="13">
        <v>0.435</v>
      </c>
      <c r="E22" s="13">
        <v>5.5E-2</v>
      </c>
      <c r="F22" s="13">
        <v>1</v>
      </c>
      <c r="G22" s="13">
        <v>0.47</v>
      </c>
      <c r="H22" s="11"/>
      <c r="I22" s="11"/>
      <c r="J22" s="11"/>
      <c r="K22" s="11"/>
      <c r="L22" s="11"/>
      <c r="M22" s="11"/>
      <c r="N22" s="145">
        <v>250</v>
      </c>
      <c r="O22" s="13">
        <v>2.4750000000000001</v>
      </c>
      <c r="P22" s="11"/>
      <c r="Q22" s="11"/>
      <c r="R22" s="11"/>
    </row>
    <row r="23" spans="1:18" x14ac:dyDescent="0.3">
      <c r="A23" s="145">
        <v>550</v>
      </c>
      <c r="B23" s="13">
        <v>1</v>
      </c>
      <c r="C23" s="13">
        <v>0.995</v>
      </c>
      <c r="D23" s="13">
        <v>0.505</v>
      </c>
      <c r="E23" s="13">
        <v>4.4999999999999998E-2</v>
      </c>
      <c r="F23" s="13">
        <v>1</v>
      </c>
      <c r="G23" s="13">
        <v>0.495</v>
      </c>
      <c r="H23" s="11"/>
      <c r="I23" s="11"/>
      <c r="J23" s="11"/>
      <c r="K23" s="11"/>
      <c r="L23" s="11"/>
      <c r="M23" s="11"/>
      <c r="N23" s="145">
        <v>275</v>
      </c>
      <c r="O23" s="13">
        <v>3.125</v>
      </c>
      <c r="P23" s="11"/>
      <c r="Q23" s="11"/>
      <c r="R23" s="11"/>
    </row>
    <row r="24" spans="1:18" x14ac:dyDescent="0.3">
      <c r="A24" s="145">
        <v>600</v>
      </c>
      <c r="B24" s="13">
        <v>1</v>
      </c>
      <c r="C24" s="13">
        <v>0.995</v>
      </c>
      <c r="D24" s="13">
        <v>0.56499999999999995</v>
      </c>
      <c r="E24" s="13">
        <v>4.2999999999999997E-2</v>
      </c>
      <c r="F24" s="13">
        <v>1</v>
      </c>
      <c r="G24" s="13">
        <v>0.51500000000000001</v>
      </c>
      <c r="H24" s="11"/>
      <c r="I24" s="11"/>
      <c r="J24" s="11"/>
      <c r="K24" s="11"/>
      <c r="L24" s="11"/>
      <c r="M24" s="11"/>
      <c r="N24" s="145">
        <v>300</v>
      </c>
      <c r="O24" s="13">
        <v>4.4249999999999998</v>
      </c>
      <c r="P24" s="11"/>
      <c r="Q24" s="11"/>
      <c r="R24" s="11"/>
    </row>
    <row r="25" spans="1:18" x14ac:dyDescent="0.3">
      <c r="A25" s="145">
        <v>650</v>
      </c>
      <c r="B25" s="13">
        <v>1</v>
      </c>
      <c r="C25" s="13">
        <v>1</v>
      </c>
      <c r="D25" s="13">
        <v>0.60499999999999998</v>
      </c>
      <c r="E25" s="13">
        <v>4.2000000000000003E-2</v>
      </c>
      <c r="F25" s="13">
        <v>1</v>
      </c>
      <c r="G25" s="13">
        <v>0.52</v>
      </c>
      <c r="H25" s="11"/>
      <c r="I25" s="11"/>
      <c r="J25" s="11"/>
      <c r="K25" s="11"/>
      <c r="L25" s="11"/>
      <c r="M25" s="11"/>
      <c r="N25" s="145">
        <v>325</v>
      </c>
      <c r="O25" s="13">
        <v>4.875</v>
      </c>
      <c r="P25" s="11"/>
      <c r="Q25" s="11"/>
      <c r="R25" s="11"/>
    </row>
    <row r="26" spans="1:18" x14ac:dyDescent="0.3">
      <c r="A26" s="145">
        <v>700</v>
      </c>
      <c r="B26" s="13">
        <v>1</v>
      </c>
      <c r="C26" s="13">
        <v>1</v>
      </c>
      <c r="D26" s="13">
        <v>0.63500000000000001</v>
      </c>
      <c r="E26" s="13">
        <v>4.1000000000000002E-2</v>
      </c>
      <c r="F26" s="13">
        <v>1</v>
      </c>
      <c r="G26" s="13">
        <v>0.52200000000000002</v>
      </c>
      <c r="H26" s="11"/>
      <c r="I26" s="11"/>
      <c r="J26" s="11"/>
      <c r="K26" s="11"/>
      <c r="L26" s="11"/>
      <c r="M26" s="11"/>
      <c r="N26" s="145">
        <v>350</v>
      </c>
      <c r="O26" s="13">
        <v>4.9749999999999996</v>
      </c>
      <c r="P26" s="11"/>
      <c r="Q26" s="11"/>
      <c r="R26" s="11"/>
    </row>
    <row r="27" spans="1:18" x14ac:dyDescent="0.3">
      <c r="A27" s="11"/>
      <c r="B27" s="11"/>
      <c r="C27" s="11"/>
      <c r="D27" s="11"/>
      <c r="E27" s="11"/>
      <c r="F27" s="11"/>
      <c r="G27" s="11"/>
      <c r="H27" s="11"/>
      <c r="I27" s="11"/>
      <c r="J27" s="11"/>
      <c r="K27" s="11"/>
      <c r="L27" s="11"/>
      <c r="M27" s="11"/>
      <c r="N27" s="11"/>
      <c r="O27" s="11"/>
      <c r="P27" s="11"/>
      <c r="Q27" s="11"/>
      <c r="R27" s="11"/>
    </row>
    <row r="28" spans="1:18" x14ac:dyDescent="0.3">
      <c r="A28" s="11"/>
      <c r="B28" s="11"/>
      <c r="C28" s="11"/>
      <c r="D28" s="11"/>
      <c r="E28" s="11"/>
      <c r="F28" s="11"/>
      <c r="G28" s="11"/>
      <c r="H28" s="11"/>
      <c r="I28" s="11"/>
      <c r="J28" s="11"/>
      <c r="K28" s="11"/>
      <c r="L28" s="11"/>
      <c r="M28" s="11"/>
      <c r="N28" s="11"/>
      <c r="O28" s="11"/>
      <c r="P28" s="11"/>
      <c r="Q28" s="11"/>
      <c r="R28" s="11"/>
    </row>
    <row r="29" spans="1:18" x14ac:dyDescent="0.3">
      <c r="A29" s="11"/>
      <c r="B29" s="11"/>
      <c r="C29" s="11"/>
      <c r="D29" s="11"/>
      <c r="E29" s="11"/>
      <c r="F29" s="11"/>
      <c r="G29" s="11"/>
      <c r="H29" s="11"/>
      <c r="I29" s="11"/>
      <c r="J29" s="11"/>
      <c r="K29" s="11"/>
      <c r="L29" s="11"/>
      <c r="M29" s="11"/>
      <c r="N29" s="11"/>
      <c r="O29" s="11"/>
      <c r="P29" s="11"/>
      <c r="Q29" s="11"/>
      <c r="R29" s="11"/>
    </row>
    <row r="30" spans="1:18" x14ac:dyDescent="0.3">
      <c r="A30" s="11"/>
      <c r="B30" s="11"/>
      <c r="C30" s="11"/>
      <c r="D30" s="11"/>
      <c r="E30" s="11"/>
      <c r="F30" s="11"/>
      <c r="G30" s="11"/>
      <c r="H30" s="11"/>
      <c r="I30" s="11"/>
      <c r="J30" s="11"/>
      <c r="K30" s="11"/>
      <c r="L30" s="11"/>
      <c r="M30" s="11"/>
      <c r="N30" s="11"/>
      <c r="O30" s="11"/>
      <c r="P30" s="11"/>
      <c r="Q30" s="11"/>
      <c r="R30" s="11"/>
    </row>
    <row r="31" spans="1:18" x14ac:dyDescent="0.3">
      <c r="A31" s="11"/>
      <c r="B31" s="11"/>
      <c r="C31" s="11"/>
      <c r="D31" s="11"/>
      <c r="E31" s="11"/>
      <c r="F31" s="11"/>
      <c r="G31" s="11"/>
      <c r="H31" s="11"/>
      <c r="I31" s="11"/>
      <c r="J31" s="11"/>
      <c r="K31" s="11"/>
      <c r="L31" s="11"/>
      <c r="M31" s="11"/>
      <c r="N31" s="11"/>
      <c r="O31" s="11"/>
      <c r="P31" s="11"/>
      <c r="Q31" s="11"/>
      <c r="R31" s="11"/>
    </row>
    <row r="32" spans="1:18" x14ac:dyDescent="0.3">
      <c r="A32" s="11"/>
      <c r="B32" s="11"/>
      <c r="C32" s="11"/>
      <c r="D32" s="11"/>
      <c r="E32" s="11"/>
      <c r="F32" s="11"/>
      <c r="G32" s="11"/>
      <c r="H32" s="11"/>
      <c r="I32" s="11"/>
      <c r="J32" s="11"/>
      <c r="K32" s="11"/>
      <c r="L32" s="11"/>
      <c r="M32" s="11"/>
      <c r="N32" s="11"/>
      <c r="O32" s="11"/>
      <c r="P32" s="11"/>
      <c r="Q32" s="11"/>
      <c r="R32" s="11"/>
    </row>
    <row r="33" spans="1:18" x14ac:dyDescent="0.3">
      <c r="A33" s="11"/>
      <c r="B33" s="11"/>
      <c r="C33" s="11"/>
      <c r="D33" s="11"/>
      <c r="E33" s="11"/>
      <c r="F33" s="11"/>
      <c r="G33" s="11"/>
      <c r="H33" s="11"/>
      <c r="I33" s="11"/>
      <c r="J33" s="11"/>
      <c r="K33" s="11"/>
      <c r="L33" s="11"/>
      <c r="M33" s="11"/>
      <c r="N33" s="11"/>
      <c r="O33" s="11"/>
      <c r="P33" s="11"/>
      <c r="Q33" s="11"/>
      <c r="R33" s="11"/>
    </row>
    <row r="34" spans="1:18" x14ac:dyDescent="0.3">
      <c r="A34" s="11"/>
      <c r="B34" s="11"/>
      <c r="C34" s="11"/>
      <c r="D34" s="11"/>
      <c r="E34" s="11"/>
      <c r="F34" s="11"/>
      <c r="G34" s="11"/>
      <c r="H34" s="11"/>
      <c r="I34" s="11"/>
      <c r="J34" s="11"/>
      <c r="K34" s="11"/>
      <c r="L34" s="11"/>
      <c r="M34" s="11"/>
      <c r="N34" s="11"/>
      <c r="O34" s="11"/>
      <c r="P34" s="11"/>
      <c r="Q34" s="11"/>
      <c r="R34" s="11"/>
    </row>
    <row r="35" spans="1:18" x14ac:dyDescent="0.3">
      <c r="A35" s="11"/>
      <c r="B35" s="11"/>
      <c r="C35" s="11"/>
      <c r="D35" s="11"/>
      <c r="E35" s="11"/>
      <c r="F35" s="11"/>
      <c r="G35" s="11"/>
      <c r="H35" s="11"/>
      <c r="I35" s="11"/>
      <c r="J35" s="11"/>
      <c r="K35" s="11"/>
      <c r="L35" s="11"/>
      <c r="M35" s="11"/>
      <c r="N35" s="11"/>
      <c r="O35" s="11"/>
      <c r="P35" s="11"/>
      <c r="Q35" s="11"/>
      <c r="R35" s="11"/>
    </row>
    <row r="36" spans="1:18" x14ac:dyDescent="0.3">
      <c r="A36" s="11"/>
      <c r="B36" s="11"/>
      <c r="C36" s="11"/>
      <c r="D36" s="11"/>
      <c r="E36" s="11"/>
      <c r="F36" s="11"/>
      <c r="G36" s="11"/>
      <c r="H36" s="11"/>
      <c r="I36" s="11"/>
      <c r="J36" s="11"/>
      <c r="K36" s="11"/>
      <c r="L36" s="11"/>
      <c r="M36" s="11"/>
      <c r="N36" s="11"/>
      <c r="O36" s="11"/>
      <c r="P36" s="11"/>
      <c r="Q36" s="11"/>
      <c r="R36" s="11"/>
    </row>
    <row r="37" spans="1:18" x14ac:dyDescent="0.3">
      <c r="A37" s="11"/>
      <c r="B37" s="11"/>
      <c r="C37" s="11"/>
      <c r="D37" s="11"/>
      <c r="E37" s="11"/>
      <c r="F37" s="11"/>
      <c r="G37" s="11"/>
      <c r="H37" s="11"/>
      <c r="I37" s="11"/>
      <c r="J37" s="11"/>
      <c r="K37" s="11"/>
      <c r="L37" s="11"/>
      <c r="M37" s="11"/>
      <c r="N37" s="11"/>
      <c r="O37" s="11"/>
      <c r="P37" s="11"/>
      <c r="Q37" s="11"/>
      <c r="R37" s="11"/>
    </row>
    <row r="38" spans="1:18" x14ac:dyDescent="0.3">
      <c r="A38" s="11"/>
      <c r="B38" s="11"/>
      <c r="C38" s="11"/>
      <c r="D38" s="11"/>
      <c r="E38" s="11"/>
      <c r="F38" s="11"/>
      <c r="G38" s="11"/>
      <c r="H38" s="11"/>
      <c r="I38" s="11"/>
      <c r="J38" s="11"/>
      <c r="K38" s="11"/>
      <c r="L38" s="11"/>
      <c r="M38" s="11"/>
      <c r="N38" s="11"/>
      <c r="O38" s="11"/>
      <c r="P38" s="11"/>
      <c r="Q38" s="11"/>
      <c r="R38" s="11"/>
    </row>
    <row r="39" spans="1:18" x14ac:dyDescent="0.3">
      <c r="A39" s="11"/>
      <c r="B39" s="11"/>
      <c r="C39" s="11"/>
      <c r="D39" s="11"/>
      <c r="E39" s="11"/>
      <c r="F39" s="11"/>
      <c r="G39" s="11"/>
      <c r="H39" s="11"/>
      <c r="I39" s="11"/>
      <c r="J39" s="11"/>
      <c r="K39" s="11"/>
      <c r="L39" s="11"/>
      <c r="M39" s="11"/>
      <c r="N39" s="11"/>
      <c r="O39" s="11"/>
      <c r="P39" s="11"/>
      <c r="Q39" s="11"/>
      <c r="R39" s="11"/>
    </row>
    <row r="40" spans="1:18" x14ac:dyDescent="0.3">
      <c r="A40" s="11"/>
      <c r="B40" s="11"/>
      <c r="C40" s="11"/>
      <c r="D40" s="11"/>
      <c r="E40" s="11"/>
      <c r="F40" s="11"/>
      <c r="G40" s="11"/>
      <c r="H40" s="11"/>
      <c r="I40" s="11"/>
      <c r="J40" s="11"/>
      <c r="K40" s="11"/>
      <c r="L40" s="11"/>
      <c r="M40" s="11"/>
      <c r="N40" s="11"/>
      <c r="O40" s="11"/>
      <c r="P40" s="11"/>
      <c r="Q40" s="11"/>
      <c r="R40" s="11"/>
    </row>
    <row r="41" spans="1:18" x14ac:dyDescent="0.3">
      <c r="A41" s="11"/>
      <c r="B41" s="11"/>
      <c r="C41" s="11"/>
      <c r="D41" s="11"/>
      <c r="E41" s="11"/>
      <c r="F41" s="11"/>
      <c r="G41" s="11"/>
      <c r="H41" s="11"/>
      <c r="I41" s="11"/>
      <c r="J41" s="11"/>
      <c r="K41" s="11"/>
      <c r="L41" s="11"/>
      <c r="M41" s="11"/>
      <c r="N41" s="11"/>
      <c r="O41" s="11"/>
      <c r="P41" s="11"/>
      <c r="Q41" s="11"/>
      <c r="R41" s="11"/>
    </row>
    <row r="42" spans="1:18" x14ac:dyDescent="0.3">
      <c r="A42" s="11"/>
      <c r="B42" s="11"/>
      <c r="C42" s="11"/>
      <c r="D42" s="11"/>
      <c r="E42" s="11"/>
      <c r="F42" s="11"/>
      <c r="G42" s="11"/>
      <c r="H42" s="11"/>
      <c r="I42" s="11"/>
      <c r="J42" s="11"/>
      <c r="K42" s="11"/>
      <c r="L42" s="11"/>
      <c r="M42" s="11"/>
      <c r="N42" s="11"/>
      <c r="O42" s="11"/>
      <c r="P42" s="11"/>
      <c r="Q42" s="11"/>
      <c r="R42" s="11"/>
    </row>
    <row r="43" spans="1:18" x14ac:dyDescent="0.3">
      <c r="A43" s="11"/>
      <c r="B43" s="11"/>
      <c r="C43" s="11"/>
      <c r="D43" s="11"/>
      <c r="E43" s="11"/>
      <c r="F43" s="11"/>
      <c r="G43" s="11"/>
      <c r="H43" s="11"/>
      <c r="I43" s="11"/>
      <c r="J43" s="11"/>
      <c r="K43" s="11"/>
      <c r="L43" s="11"/>
      <c r="M43" s="11"/>
      <c r="N43" s="11"/>
      <c r="O43" s="11"/>
      <c r="P43" s="11"/>
      <c r="Q43" s="11"/>
      <c r="R43" s="11"/>
    </row>
    <row r="44" spans="1:18" x14ac:dyDescent="0.3">
      <c r="A44" s="11"/>
      <c r="B44" s="11"/>
      <c r="C44" s="11"/>
      <c r="D44" s="11"/>
      <c r="E44" s="11"/>
      <c r="F44" s="11"/>
      <c r="G44" s="11"/>
      <c r="H44" s="11"/>
      <c r="I44" s="11"/>
      <c r="J44" s="11"/>
      <c r="K44" s="11"/>
      <c r="L44" s="11"/>
      <c r="M44" s="11"/>
      <c r="N44" s="11"/>
      <c r="O44" s="11"/>
      <c r="P44" s="11"/>
      <c r="Q44" s="11"/>
      <c r="R44" s="11"/>
    </row>
    <row r="45" spans="1:18" x14ac:dyDescent="0.3">
      <c r="A45" s="11"/>
      <c r="B45" s="11"/>
      <c r="C45" s="11"/>
      <c r="D45" s="11"/>
      <c r="E45" s="11"/>
      <c r="F45" s="11"/>
      <c r="G45" s="11"/>
      <c r="H45" s="11"/>
      <c r="I45" s="11"/>
      <c r="J45" s="11"/>
      <c r="K45" s="11"/>
      <c r="L45" s="11"/>
      <c r="M45" s="11"/>
      <c r="N45" s="11"/>
      <c r="O45" s="11"/>
      <c r="P45" s="11"/>
      <c r="Q45" s="11"/>
      <c r="R45" s="11"/>
    </row>
    <row r="46" spans="1:18" x14ac:dyDescent="0.3">
      <c r="A46" s="11"/>
      <c r="B46" s="11"/>
      <c r="C46" s="11"/>
      <c r="D46" s="11"/>
      <c r="E46" s="11"/>
      <c r="F46" s="11"/>
      <c r="G46" s="11"/>
      <c r="H46" s="11"/>
      <c r="I46" s="11"/>
      <c r="J46" s="11"/>
      <c r="K46" s="11"/>
      <c r="L46" s="11"/>
      <c r="M46" s="11"/>
      <c r="N46" s="11"/>
      <c r="O46" s="11"/>
      <c r="P46" s="11"/>
      <c r="Q46" s="11"/>
      <c r="R46" s="11"/>
    </row>
    <row r="47" spans="1:18" x14ac:dyDescent="0.3">
      <c r="A47" s="11"/>
      <c r="B47" s="11"/>
      <c r="C47" s="11"/>
      <c r="D47" s="11"/>
      <c r="E47" s="11"/>
      <c r="F47" s="11"/>
      <c r="G47" s="11"/>
      <c r="H47" s="11"/>
      <c r="I47" s="11"/>
      <c r="J47" s="11"/>
      <c r="K47" s="11"/>
      <c r="L47" s="11"/>
      <c r="M47" s="11"/>
      <c r="N47" s="11"/>
      <c r="O47" s="11"/>
      <c r="P47" s="11"/>
      <c r="Q47" s="11"/>
      <c r="R47" s="11"/>
    </row>
    <row r="48" spans="1:18" x14ac:dyDescent="0.3">
      <c r="A48" s="11"/>
      <c r="B48" s="11"/>
      <c r="C48" s="11"/>
      <c r="D48" s="11"/>
      <c r="E48" s="11"/>
      <c r="F48" s="11"/>
      <c r="G48" s="11"/>
      <c r="H48" s="11"/>
      <c r="I48" s="11"/>
      <c r="J48" s="11"/>
      <c r="K48" s="11"/>
      <c r="L48" s="11"/>
      <c r="M48" s="11"/>
      <c r="N48" s="11"/>
      <c r="O48" s="11"/>
      <c r="P48" s="11"/>
      <c r="Q48" s="11"/>
      <c r="R48" s="11"/>
    </row>
    <row r="49" spans="1:18" x14ac:dyDescent="0.3">
      <c r="A49" s="11"/>
      <c r="B49" s="11"/>
      <c r="C49" s="11"/>
      <c r="D49" s="11"/>
      <c r="E49" s="11"/>
      <c r="F49" s="11"/>
      <c r="G49" s="11"/>
      <c r="H49" s="11"/>
      <c r="I49" s="11"/>
      <c r="J49" s="11"/>
      <c r="K49" s="11"/>
      <c r="L49" s="11"/>
      <c r="M49" s="11"/>
      <c r="N49" s="11"/>
      <c r="O49" s="11"/>
      <c r="P49" s="11"/>
      <c r="Q49" s="11"/>
      <c r="R49" s="11"/>
    </row>
    <row r="50" spans="1:18" x14ac:dyDescent="0.3">
      <c r="A50" s="11"/>
      <c r="B50" s="11"/>
      <c r="C50" s="11"/>
      <c r="D50" s="11"/>
      <c r="E50" s="11"/>
      <c r="F50" s="11"/>
      <c r="G50" s="11"/>
      <c r="H50" s="11"/>
      <c r="I50" s="11"/>
      <c r="J50" s="11"/>
      <c r="K50" s="11"/>
      <c r="L50" s="11"/>
      <c r="M50" s="11"/>
      <c r="N50" s="11"/>
      <c r="O50" s="11"/>
      <c r="P50" s="11"/>
      <c r="Q50" s="11"/>
      <c r="R50" s="11"/>
    </row>
    <row r="51" spans="1:18" x14ac:dyDescent="0.3">
      <c r="A51" s="11"/>
      <c r="B51" s="11"/>
      <c r="C51" s="11"/>
      <c r="D51" s="11"/>
      <c r="E51" s="11"/>
      <c r="F51" s="11"/>
      <c r="G51" s="11"/>
      <c r="H51" s="11"/>
      <c r="I51" s="11"/>
      <c r="J51" s="11"/>
      <c r="K51" s="11"/>
      <c r="L51" s="11"/>
      <c r="M51" s="11"/>
      <c r="N51" s="11"/>
      <c r="O51" s="11"/>
      <c r="P51" s="11"/>
      <c r="Q51" s="11"/>
      <c r="R51" s="11"/>
    </row>
    <row r="52" spans="1:18" x14ac:dyDescent="0.3">
      <c r="A52" s="11"/>
      <c r="B52" s="11"/>
      <c r="C52" s="11"/>
      <c r="D52" s="11"/>
      <c r="E52" s="11"/>
      <c r="F52" s="11"/>
      <c r="G52" s="11"/>
      <c r="H52" s="11"/>
      <c r="I52" s="11"/>
      <c r="J52" s="11"/>
      <c r="K52" s="11"/>
      <c r="L52" s="11"/>
      <c r="M52" s="11"/>
      <c r="N52" s="11"/>
      <c r="O52" s="11"/>
      <c r="P52" s="11"/>
      <c r="Q52" s="11"/>
      <c r="R52" s="11"/>
    </row>
    <row r="53" spans="1:18" x14ac:dyDescent="0.3">
      <c r="A53" s="11"/>
      <c r="B53" s="11"/>
      <c r="C53" s="11"/>
      <c r="D53" s="11"/>
      <c r="E53" s="11"/>
      <c r="F53" s="11"/>
      <c r="G53" s="11"/>
      <c r="H53" s="11"/>
      <c r="I53" s="11"/>
      <c r="J53" s="11"/>
      <c r="K53" s="11"/>
      <c r="L53" s="11"/>
      <c r="M53" s="11"/>
      <c r="N53" s="11"/>
      <c r="O53" s="11"/>
      <c r="P53" s="11"/>
      <c r="Q53" s="11"/>
      <c r="R53" s="11"/>
    </row>
    <row r="54" spans="1:18" x14ac:dyDescent="0.3">
      <c r="A54" s="11"/>
      <c r="B54" s="11"/>
      <c r="C54" s="11"/>
      <c r="D54" s="11"/>
      <c r="E54" s="11"/>
      <c r="F54" s="11"/>
      <c r="G54" s="11"/>
      <c r="H54" s="11"/>
      <c r="I54" s="11"/>
      <c r="J54" s="11"/>
      <c r="K54" s="11"/>
      <c r="L54" s="11"/>
      <c r="M54" s="11"/>
      <c r="N54" s="11"/>
      <c r="O54" s="11"/>
      <c r="P54" s="11"/>
      <c r="Q54" s="11"/>
      <c r="R54" s="11"/>
    </row>
  </sheetData>
  <mergeCells count="3">
    <mergeCell ref="A8:O8"/>
    <mergeCell ref="A10:G10"/>
    <mergeCell ref="I10:O10"/>
  </mergeCells>
  <phoneticPr fontId="2" type="noConversion"/>
  <pageMargins left="0.75" right="0.75" top="1" bottom="1" header="0.5" footer="0.5"/>
  <pageSetup orientation="portrait" horizontalDpi="4294967292" verticalDpi="200" r:id="rId1"/>
  <headerFooter alignWithMargins="0"/>
  <drawing r:id="rId2"/>
  <legacyDrawing r:id="rId3"/>
  <controls>
    <mc:AlternateContent xmlns:mc="http://schemas.openxmlformats.org/markup-compatibility/2006">
      <mc:Choice Requires="x14">
        <control shapeId="2050" r:id="rId4" name="CommandButton1">
          <controlPr autoLine="0" autoPict="0" r:id="rId5">
            <anchor moveWithCells="1">
              <from>
                <xdr:col>8</xdr:col>
                <xdr:colOff>952500</xdr:colOff>
                <xdr:row>1</xdr:row>
                <xdr:rowOff>68580</xdr:rowOff>
              </from>
              <to>
                <xdr:col>10</xdr:col>
                <xdr:colOff>601980</xdr:colOff>
                <xdr:row>3</xdr:row>
                <xdr:rowOff>38100</xdr:rowOff>
              </to>
            </anchor>
          </controlPr>
        </control>
      </mc:Choice>
      <mc:Fallback>
        <control shapeId="2050"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pageSetUpPr fitToPage="1"/>
  </sheetPr>
  <dimension ref="A1:AT375"/>
  <sheetViews>
    <sheetView topLeftCell="I7" zoomScale="70" zoomScaleNormal="70" workbookViewId="0">
      <selection activeCell="AE11" sqref="AE11:AE51"/>
    </sheetView>
  </sheetViews>
  <sheetFormatPr defaultColWidth="9.109375" defaultRowHeight="15.6" x14ac:dyDescent="0.3"/>
  <cols>
    <col min="1" max="1" width="15" style="10" customWidth="1"/>
    <col min="2" max="19" width="10.44140625" style="10" customWidth="1"/>
    <col min="20" max="35" width="11.44140625" style="10" customWidth="1"/>
    <col min="36" max="40" width="11.109375" style="10" customWidth="1"/>
    <col min="41" max="16384" width="9.109375" style="10"/>
  </cols>
  <sheetData>
    <row r="1" spans="1:46" ht="54.75" customHeight="1" x14ac:dyDescent="0.3">
      <c r="A1" s="15"/>
      <c r="B1" s="11"/>
      <c r="C1" s="11"/>
      <c r="D1" s="11"/>
      <c r="E1" s="11"/>
      <c r="F1" s="11"/>
      <c r="G1" s="11"/>
      <c r="H1" s="11"/>
      <c r="I1" s="11"/>
      <c r="J1" s="11"/>
      <c r="K1" s="11"/>
      <c r="L1" s="11"/>
      <c r="M1" s="17"/>
      <c r="N1" s="17"/>
      <c r="O1" s="11"/>
      <c r="P1" s="148"/>
      <c r="Q1" s="17"/>
      <c r="R1" s="148"/>
      <c r="S1" s="17"/>
      <c r="T1" s="11"/>
      <c r="U1" s="11"/>
      <c r="V1" s="11"/>
      <c r="W1" s="11"/>
      <c r="X1" s="11"/>
      <c r="Y1" s="11"/>
      <c r="Z1" s="11"/>
      <c r="AA1" s="11"/>
      <c r="AB1" s="11"/>
      <c r="AC1" s="11"/>
      <c r="AD1" s="11"/>
      <c r="AE1" s="11"/>
      <c r="AF1" s="11"/>
      <c r="AG1" s="11"/>
      <c r="AH1" s="11"/>
      <c r="AI1" s="11"/>
      <c r="AJ1" s="11"/>
      <c r="AK1" s="11"/>
      <c r="AL1" s="11"/>
      <c r="AM1" s="11"/>
      <c r="AN1" s="11"/>
      <c r="AO1" s="8"/>
      <c r="AP1" s="8"/>
      <c r="AQ1" s="8"/>
      <c r="AR1" s="8"/>
      <c r="AS1" s="8"/>
      <c r="AT1" s="8"/>
    </row>
    <row r="2" spans="1:46" ht="15.75" customHeight="1" x14ac:dyDescent="0.3">
      <c r="A2" s="15" t="s">
        <v>596</v>
      </c>
      <c r="B2" s="17"/>
      <c r="C2" s="17"/>
      <c r="D2" s="17"/>
      <c r="E2" s="17"/>
      <c r="F2" s="17"/>
      <c r="G2" s="11"/>
      <c r="H2" s="15" t="s">
        <v>408</v>
      </c>
      <c r="I2" s="11"/>
      <c r="J2" s="11"/>
      <c r="K2" s="11"/>
      <c r="L2" s="11"/>
      <c r="M2" s="17"/>
      <c r="N2" s="17"/>
      <c r="O2" s="11"/>
      <c r="P2" s="148"/>
      <c r="Q2" s="17"/>
      <c r="R2" s="148"/>
      <c r="S2" s="17"/>
      <c r="T2" s="11"/>
      <c r="U2" s="11"/>
      <c r="V2" s="11"/>
      <c r="W2" s="11"/>
      <c r="X2" s="11"/>
      <c r="Y2" s="11"/>
      <c r="Z2" s="11"/>
      <c r="AA2" s="11"/>
      <c r="AB2" s="11"/>
      <c r="AC2" s="11"/>
      <c r="AD2" s="11"/>
      <c r="AE2" s="11"/>
      <c r="AF2" s="11"/>
      <c r="AG2" s="11"/>
      <c r="AH2" s="11"/>
      <c r="AI2" s="11"/>
      <c r="AJ2" s="11"/>
      <c r="AK2" s="11"/>
      <c r="AL2" s="11"/>
      <c r="AM2" s="11"/>
      <c r="AN2" s="11"/>
      <c r="AO2" s="8"/>
      <c r="AP2" s="8"/>
      <c r="AQ2" s="8"/>
      <c r="AR2" s="8"/>
      <c r="AS2" s="8"/>
      <c r="AT2" s="8"/>
    </row>
    <row r="3" spans="1:46" x14ac:dyDescent="0.3">
      <c r="A3" s="120" t="s">
        <v>409</v>
      </c>
      <c r="B3" s="146" t="s">
        <v>165</v>
      </c>
      <c r="C3" s="146" t="s">
        <v>166</v>
      </c>
      <c r="D3" s="146" t="s">
        <v>168</v>
      </c>
      <c r="E3" s="146" t="s">
        <v>583</v>
      </c>
      <c r="F3" s="146" t="s">
        <v>582</v>
      </c>
      <c r="G3" s="11"/>
      <c r="H3" s="16" t="str">
        <f>CropLibrary!E11</f>
        <v>A</v>
      </c>
      <c r="I3" s="16" t="str">
        <f>CropLibrary!F11</f>
        <v>B</v>
      </c>
      <c r="J3" s="16" t="str">
        <f>CropLibrary!G11</f>
        <v>C</v>
      </c>
      <c r="K3" s="16" t="str">
        <f>CropLibrary!H11</f>
        <v>D</v>
      </c>
      <c r="L3" s="16" t="str">
        <f>CropLibrary!I11</f>
        <v>E</v>
      </c>
      <c r="M3" s="16" t="str">
        <f>CropLibrary!J11</f>
        <v>F</v>
      </c>
      <c r="N3" s="16" t="str">
        <f>CropLibrary!K11</f>
        <v>G</v>
      </c>
      <c r="O3" s="16" t="str">
        <f>CropLibrary!L11</f>
        <v>H</v>
      </c>
      <c r="P3" s="16" t="str">
        <f>CropLibrary!M11</f>
        <v>I</v>
      </c>
      <c r="Q3" s="16" t="str">
        <f>CropLibrary!N11</f>
        <v>J</v>
      </c>
      <c r="R3" s="148"/>
      <c r="S3" s="17"/>
      <c r="T3" s="11"/>
      <c r="U3" s="11"/>
      <c r="V3" s="11"/>
      <c r="W3" s="11"/>
      <c r="X3" s="11"/>
      <c r="Y3" s="11"/>
      <c r="Z3" s="11"/>
      <c r="AA3" s="11"/>
      <c r="AB3" s="11"/>
      <c r="AC3" s="11"/>
      <c r="AD3" s="11"/>
      <c r="AE3" s="11"/>
      <c r="AF3" s="11"/>
      <c r="AG3" s="11"/>
      <c r="AH3" s="11"/>
      <c r="AI3" s="11"/>
      <c r="AJ3" s="11"/>
      <c r="AK3" s="11"/>
      <c r="AL3" s="11"/>
      <c r="AM3" s="11"/>
      <c r="AN3" s="11"/>
      <c r="AO3" s="8"/>
      <c r="AP3" s="8"/>
      <c r="AQ3" s="8"/>
      <c r="AR3" s="8"/>
      <c r="AS3" s="8"/>
      <c r="AT3" s="8"/>
    </row>
    <row r="4" spans="1:46" x14ac:dyDescent="0.3">
      <c r="A4" s="15" t="s">
        <v>586</v>
      </c>
      <c r="B4" s="149">
        <v>1</v>
      </c>
      <c r="C4" s="149">
        <v>2</v>
      </c>
      <c r="D4" s="149">
        <v>3</v>
      </c>
      <c r="E4" s="149">
        <v>4</v>
      </c>
      <c r="F4" s="149">
        <v>5</v>
      </c>
      <c r="G4" s="11"/>
      <c r="H4" s="16" t="str">
        <f>CropLibrary!E12</f>
        <v>Cassava</v>
      </c>
      <c r="I4" s="16" t="str">
        <f>CropLibrary!F12</f>
        <v>Maize</v>
      </c>
      <c r="J4" s="16" t="str">
        <f>CropLibrary!G12</f>
        <v>Rice</v>
      </c>
      <c r="K4" s="16" t="str">
        <f>CropLibrary!H12</f>
        <v>Groundnut</v>
      </c>
      <c r="L4" s="16" t="str">
        <f>CropLibrary!I12</f>
        <v>Cowpea</v>
      </c>
      <c r="M4" s="16" t="str">
        <f>CropLibrary!J12</f>
        <v>Imperata</v>
      </c>
      <c r="N4" s="16" t="str">
        <f>CropLibrary!K12</f>
        <v>Sugarcane</v>
      </c>
      <c r="O4" s="16" t="str">
        <f>CropLibrary!L12</f>
        <v>Mucuna</v>
      </c>
      <c r="P4" s="16" t="str">
        <f>CropLibrary!M12</f>
        <v>Yours4</v>
      </c>
      <c r="Q4" s="16" t="str">
        <f>CropLibrary!N12</f>
        <v>Weed</v>
      </c>
      <c r="R4" s="11"/>
      <c r="S4" s="11"/>
      <c r="T4" s="11"/>
      <c r="U4" s="11"/>
      <c r="V4" s="11"/>
      <c r="W4" s="11"/>
      <c r="X4" s="11"/>
      <c r="Y4" s="11"/>
      <c r="Z4" s="11"/>
      <c r="AA4" s="11"/>
      <c r="AB4" s="11"/>
      <c r="AC4" s="11"/>
      <c r="AD4" s="11"/>
      <c r="AE4" s="11"/>
      <c r="AF4" s="11"/>
      <c r="AG4" s="11"/>
      <c r="AH4" s="11"/>
      <c r="AI4" s="11"/>
      <c r="AJ4" s="11"/>
      <c r="AK4" s="11"/>
      <c r="AL4" s="11"/>
      <c r="AM4" s="11"/>
      <c r="AN4" s="11"/>
      <c r="AO4" s="8"/>
      <c r="AP4" s="8"/>
      <c r="AQ4" s="8"/>
      <c r="AR4" s="8"/>
      <c r="AS4" s="8"/>
      <c r="AT4" s="8"/>
    </row>
    <row r="5" spans="1:46" ht="15" customHeight="1" x14ac:dyDescent="0.3">
      <c r="A5" s="147"/>
      <c r="B5" s="150" t="str">
        <f>IF(EXACT(B$3,CropLibrary!$E$11),CropLibrary!$E$12,IF(EXACT(B$3,CropLibrary!$F$11),CropLibrary!$F$12,IF(EXACT(B$3,CropLibrary!$G$11),CropLibrary!$G$12,IF(EXACT(B$3,CropLibrary!$H$11),CropLibrary!$H$12,IF(EXACT(B$3,CropLibrary!$I$11),CropLibrary!$I$12,IF(EXACT(B$3,CropLibrary!$J$11),CropLibrary!$J$12,IF(EXACT(B$3,CropLibrary!$K$11),CropLibrary!$K$12,'CROP PARAMETERS'!AU11)))))))</f>
        <v>Cassava</v>
      </c>
      <c r="C5" s="150" t="str">
        <f>IF(EXACT(C$3,CropLibrary!$E$11),CropLibrary!$E$12,IF(EXACT(C$3,CropLibrary!$F$11),CropLibrary!$F$12,IF(EXACT(C$3,CropLibrary!$G$11),CropLibrary!$G$12,IF(EXACT(C$3,CropLibrary!$H$11),CropLibrary!$H$12,IF(EXACT(C$3,CropLibrary!$I$11),CropLibrary!$I$12,IF(EXACT(C$3,CropLibrary!$J$11),CropLibrary!$J$12,IF(EXACT(C$3,CropLibrary!$K$11),CropLibrary!$K$12,'CROP PARAMETERS'!AV11)))))))</f>
        <v>Maize</v>
      </c>
      <c r="D5" s="150" t="str">
        <f>IF(EXACT(D$3,CropLibrary!$E$11),CropLibrary!$E$12,IF(EXACT(D$3,CropLibrary!$F$11),CropLibrary!$F$12,IF(EXACT(D$3,CropLibrary!$G$11),CropLibrary!$G$12,IF(EXACT(D$3,CropLibrary!$H$11),CropLibrary!$H$12,IF(EXACT(D$3,CropLibrary!$I$11),CropLibrary!$I$12,IF(EXACT(D$3,CropLibrary!$J$11),CropLibrary!$J$12,IF(EXACT(D$3,CropLibrary!$K$11),CropLibrary!$K$12,'CROP PARAMETERS'!AW11)))))))</f>
        <v>Groundnut</v>
      </c>
      <c r="E5" s="150" t="str">
        <f>IF(EXACT(E$3,CropLibrary!$E$11),CropLibrary!$E$12,IF(EXACT(E$3,CropLibrary!$F$11),CropLibrary!$F$12,IF(EXACT(E$3,CropLibrary!$G$11),CropLibrary!$G$12,IF(EXACT(E$3,CropLibrary!$H$11),CropLibrary!$H$12,IF(EXACT(E$3,CropLibrary!$I$11),CropLibrary!$I$12,IF(EXACT(E$3,CropLibrary!$J$11),CropLibrary!$J$12,IF(EXACT(E$3,CropLibrary!$K$11),CropLibrary!$K$12,'CROP PARAMETERS'!AX11)))))))</f>
        <v>Mucuna</v>
      </c>
      <c r="F5" s="150" t="str">
        <f>IF(EXACT(F$3,CropLibrary!$E$11),CropLibrary!$E$12,IF(EXACT(F$3,CropLibrary!$F$11),CropLibrary!$F$12,IF(EXACT(F$3,CropLibrary!$G$11),CropLibrary!$G$12,IF(EXACT(F$3,CropLibrary!$H$11),CropLibrary!$H$12,IF(EXACT(F$3,CropLibrary!$I$11),CropLibrary!$I$12,IF(EXACT(F$3,CropLibrary!$J$11),CropLibrary!$J$12,IF(EXACT(F$3,CropLibrary!$K$11),CropLibrary!$K$12,'CROP PARAMETERS'!AY11)))))))</f>
        <v>Sugarcane</v>
      </c>
      <c r="G5" s="11"/>
      <c r="H5" s="11"/>
      <c r="I5" s="11"/>
      <c r="J5" s="11"/>
      <c r="K5" s="11"/>
      <c r="L5" s="11"/>
      <c r="M5" s="17"/>
      <c r="N5" s="17"/>
      <c r="O5" s="11"/>
      <c r="P5" s="148"/>
      <c r="Q5" s="17"/>
      <c r="R5" s="11"/>
      <c r="S5" s="11"/>
      <c r="T5" s="11"/>
      <c r="U5" s="11"/>
      <c r="V5" s="11"/>
      <c r="W5" s="11"/>
      <c r="X5" s="11"/>
      <c r="Y5" s="11"/>
      <c r="Z5" s="11"/>
      <c r="AA5" s="11"/>
      <c r="AB5" s="11"/>
      <c r="AC5" s="11"/>
      <c r="AD5" s="11"/>
      <c r="AE5" s="11"/>
      <c r="AF5" s="11"/>
      <c r="AG5" s="11"/>
      <c r="AH5" s="11"/>
      <c r="AI5" s="11"/>
      <c r="AJ5" s="11"/>
      <c r="AK5" s="11"/>
      <c r="AL5" s="11"/>
      <c r="AM5" s="11"/>
      <c r="AN5" s="11"/>
      <c r="AO5" s="8"/>
      <c r="AP5" s="8"/>
      <c r="AQ5" s="8"/>
      <c r="AR5" s="8"/>
      <c r="AS5" s="8"/>
      <c r="AT5" s="8"/>
    </row>
    <row r="6" spans="1:46" x14ac:dyDescent="0.3">
      <c r="A6" s="15"/>
      <c r="B6" s="11"/>
      <c r="C6" s="11"/>
      <c r="D6" s="11"/>
      <c r="E6" s="11"/>
      <c r="F6" s="11"/>
      <c r="G6" s="11"/>
      <c r="H6" s="11"/>
      <c r="I6" s="11"/>
      <c r="J6" s="11"/>
      <c r="K6" s="11"/>
      <c r="L6" s="151"/>
      <c r="M6" s="11"/>
      <c r="N6" s="11"/>
      <c r="O6" s="11"/>
      <c r="P6" s="148"/>
      <c r="Q6" s="17"/>
      <c r="R6" s="11"/>
      <c r="S6" s="11"/>
      <c r="T6" s="11"/>
      <c r="U6" s="11"/>
      <c r="V6" s="11"/>
      <c r="W6" s="11"/>
      <c r="X6" s="11"/>
      <c r="Y6" s="11"/>
      <c r="Z6" s="11"/>
      <c r="AA6" s="11"/>
      <c r="AB6" s="11"/>
      <c r="AC6" s="11"/>
      <c r="AD6" s="11"/>
      <c r="AE6" s="11"/>
      <c r="AF6" s="11"/>
      <c r="AG6" s="11"/>
      <c r="AH6" s="11"/>
      <c r="AI6" s="11"/>
      <c r="AJ6" s="11"/>
      <c r="AK6" s="11"/>
      <c r="AL6" s="11"/>
      <c r="AM6" s="11"/>
      <c r="AN6" s="11"/>
      <c r="AO6" s="8"/>
      <c r="AP6" s="8"/>
      <c r="AQ6" s="8"/>
      <c r="AR6" s="8"/>
      <c r="AS6" s="8"/>
      <c r="AT6" s="8"/>
    </row>
    <row r="7" spans="1:46" ht="21" x14ac:dyDescent="0.4">
      <c r="A7" s="23"/>
      <c r="B7" s="30"/>
      <c r="C7" s="11"/>
      <c r="D7" s="11"/>
      <c r="E7" s="11"/>
      <c r="F7" s="11"/>
      <c r="G7" s="11"/>
      <c r="H7" s="11"/>
      <c r="I7" s="11"/>
      <c r="J7" s="11"/>
      <c r="K7" s="11"/>
      <c r="L7" s="151"/>
      <c r="M7" s="11"/>
      <c r="N7" s="11"/>
      <c r="O7" s="11"/>
      <c r="P7" s="148"/>
      <c r="Q7" s="17"/>
      <c r="R7" s="11"/>
      <c r="S7" s="11"/>
      <c r="T7" s="11"/>
      <c r="U7" s="23"/>
      <c r="V7" s="30"/>
      <c r="W7" s="9"/>
      <c r="X7" s="9"/>
      <c r="Y7" s="11"/>
      <c r="Z7" s="11"/>
      <c r="AA7" s="11"/>
      <c r="AB7" s="11"/>
      <c r="AC7" s="11"/>
      <c r="AD7" s="11"/>
      <c r="AE7" s="11"/>
      <c r="AF7" s="11"/>
      <c r="AG7" s="397" t="s">
        <v>983</v>
      </c>
      <c r="AH7" s="11"/>
      <c r="AI7" s="11"/>
      <c r="AJ7" s="11"/>
      <c r="AK7" s="11"/>
      <c r="AL7" s="11"/>
      <c r="AM7" s="11"/>
      <c r="AN7" s="11"/>
      <c r="AO7" s="8"/>
      <c r="AP7" s="8"/>
      <c r="AQ7" s="8"/>
      <c r="AR7" s="8"/>
      <c r="AS7" s="8"/>
      <c r="AT7" s="8"/>
    </row>
    <row r="8" spans="1:46" x14ac:dyDescent="0.3">
      <c r="A8" s="15"/>
      <c r="B8" s="11"/>
      <c r="C8" s="11"/>
      <c r="D8" s="11"/>
      <c r="E8" s="11"/>
      <c r="F8" s="11"/>
      <c r="G8" s="11"/>
      <c r="H8" s="11"/>
      <c r="I8" s="11"/>
      <c r="J8" s="11"/>
      <c r="K8" s="11"/>
      <c r="L8" s="151"/>
      <c r="M8" s="11"/>
      <c r="N8" s="11"/>
      <c r="O8" s="11"/>
      <c r="P8" s="11"/>
      <c r="Q8" s="11"/>
      <c r="R8" s="11"/>
      <c r="S8" s="11"/>
      <c r="T8" s="11"/>
      <c r="U8" s="15"/>
      <c r="V8" s="11"/>
      <c r="W8" s="9"/>
      <c r="X8" s="9"/>
      <c r="Y8" s="11"/>
      <c r="Z8" s="11"/>
      <c r="AA8" s="11"/>
      <c r="AB8" s="11"/>
      <c r="AC8" s="11"/>
      <c r="AD8" s="11"/>
      <c r="AE8" s="11"/>
      <c r="AF8" s="11"/>
      <c r="AG8" s="460" t="s">
        <v>984</v>
      </c>
      <c r="AH8" s="460"/>
      <c r="AI8" s="460"/>
      <c r="AJ8" s="460"/>
      <c r="AK8" s="394">
        <v>0</v>
      </c>
      <c r="AL8" s="11"/>
      <c r="AM8" s="11"/>
      <c r="AN8" s="11"/>
      <c r="AO8" s="8"/>
      <c r="AP8" s="8"/>
      <c r="AQ8" s="8"/>
      <c r="AR8" s="8"/>
      <c r="AS8" s="8"/>
      <c r="AT8" s="8"/>
    </row>
    <row r="9" spans="1:46" ht="16.2" thickBot="1" x14ac:dyDescent="0.35">
      <c r="A9" s="23" t="s">
        <v>213</v>
      </c>
      <c r="B9" s="11"/>
      <c r="C9" s="11"/>
      <c r="D9" s="11"/>
      <c r="E9" s="11"/>
      <c r="F9" s="23" t="s">
        <v>214</v>
      </c>
      <c r="G9" s="11"/>
      <c r="H9" s="11"/>
      <c r="I9" s="11"/>
      <c r="J9" s="11"/>
      <c r="K9" s="23" t="s">
        <v>215</v>
      </c>
      <c r="L9" s="11" t="s">
        <v>177</v>
      </c>
      <c r="M9" s="11"/>
      <c r="N9" s="11"/>
      <c r="O9" s="11"/>
      <c r="P9" s="23" t="s">
        <v>216</v>
      </c>
      <c r="Q9" s="11"/>
      <c r="R9" s="11"/>
      <c r="S9" s="11"/>
      <c r="T9" s="11"/>
      <c r="U9" s="23"/>
      <c r="V9" s="15"/>
      <c r="W9" s="9"/>
      <c r="X9" s="23" t="s">
        <v>217</v>
      </c>
      <c r="Y9" s="23" t="s">
        <v>61</v>
      </c>
      <c r="Z9" s="23" t="s">
        <v>322</v>
      </c>
      <c r="AA9" s="23" t="s">
        <v>321</v>
      </c>
      <c r="AB9" s="15" t="s">
        <v>667</v>
      </c>
      <c r="AC9" s="15"/>
      <c r="AD9" s="15"/>
      <c r="AE9" s="15"/>
      <c r="AF9" s="15"/>
      <c r="AG9" s="461"/>
      <c r="AH9" s="461"/>
      <c r="AI9" s="461"/>
      <c r="AJ9" s="461"/>
      <c r="AK9" s="172"/>
      <c r="AL9" s="172"/>
      <c r="AM9" s="172"/>
      <c r="AN9" s="172"/>
      <c r="AO9" s="8"/>
      <c r="AP9" s="8"/>
      <c r="AQ9" s="8"/>
      <c r="AR9" s="8"/>
      <c r="AS9" s="8"/>
      <c r="AT9" s="8"/>
    </row>
    <row r="10" spans="1:46" ht="46.8" x14ac:dyDescent="0.3">
      <c r="A10" s="152" t="s">
        <v>340</v>
      </c>
      <c r="B10" s="153" t="s">
        <v>341</v>
      </c>
      <c r="C10" s="153" t="s">
        <v>342</v>
      </c>
      <c r="D10" s="154" t="s">
        <v>586</v>
      </c>
      <c r="E10" s="155"/>
      <c r="F10" s="152" t="s">
        <v>340</v>
      </c>
      <c r="G10" s="153" t="s">
        <v>341</v>
      </c>
      <c r="H10" s="153" t="s">
        <v>342</v>
      </c>
      <c r="I10" s="154" t="s">
        <v>586</v>
      </c>
      <c r="J10" s="155"/>
      <c r="K10" s="152" t="s">
        <v>340</v>
      </c>
      <c r="L10" s="153" t="s">
        <v>341</v>
      </c>
      <c r="M10" s="153" t="s">
        <v>342</v>
      </c>
      <c r="N10" s="154" t="s">
        <v>586</v>
      </c>
      <c r="O10" s="155"/>
      <c r="P10" s="152" t="s">
        <v>340</v>
      </c>
      <c r="Q10" s="153" t="s">
        <v>341</v>
      </c>
      <c r="R10" s="153" t="s">
        <v>342</v>
      </c>
      <c r="S10" s="154" t="s">
        <v>586</v>
      </c>
      <c r="T10" s="12"/>
      <c r="U10" s="152" t="s">
        <v>340</v>
      </c>
      <c r="V10" s="153" t="s">
        <v>343</v>
      </c>
      <c r="W10" s="156" t="s">
        <v>344</v>
      </c>
      <c r="X10" s="153" t="s">
        <v>345</v>
      </c>
      <c r="Y10" s="153" t="s">
        <v>346</v>
      </c>
      <c r="Z10" s="153" t="s">
        <v>347</v>
      </c>
      <c r="AA10" s="156" t="s">
        <v>348</v>
      </c>
      <c r="AB10" s="153" t="s">
        <v>349</v>
      </c>
      <c r="AC10" s="153" t="s">
        <v>350</v>
      </c>
      <c r="AD10" s="153" t="s">
        <v>351</v>
      </c>
      <c r="AE10" s="154" t="s">
        <v>352</v>
      </c>
      <c r="AF10" s="157"/>
      <c r="AG10" s="176" t="s">
        <v>340</v>
      </c>
      <c r="AH10" s="152" t="s">
        <v>417</v>
      </c>
      <c r="AI10" s="154" t="s">
        <v>418</v>
      </c>
      <c r="AJ10" s="176" t="s">
        <v>985</v>
      </c>
      <c r="AK10" s="8"/>
      <c r="AL10" s="8"/>
      <c r="AM10" s="8"/>
      <c r="AN10" s="8"/>
      <c r="AO10" s="8"/>
      <c r="AP10" s="8"/>
      <c r="AQ10" s="8"/>
      <c r="AR10" s="8"/>
      <c r="AS10" s="8"/>
      <c r="AT10" s="8"/>
    </row>
    <row r="11" spans="1:46" x14ac:dyDescent="0.3">
      <c r="A11" s="158">
        <v>1</v>
      </c>
      <c r="B11" s="159">
        <v>100</v>
      </c>
      <c r="C11" s="159">
        <v>304</v>
      </c>
      <c r="D11" s="160">
        <v>2</v>
      </c>
      <c r="E11" s="11"/>
      <c r="F11" s="158">
        <v>1</v>
      </c>
      <c r="G11" s="159">
        <v>100</v>
      </c>
      <c r="H11" s="159">
        <v>310</v>
      </c>
      <c r="I11" s="160">
        <v>2</v>
      </c>
      <c r="J11" s="11"/>
      <c r="K11" s="158">
        <v>1</v>
      </c>
      <c r="L11" s="159">
        <v>100</v>
      </c>
      <c r="M11" s="159">
        <v>310</v>
      </c>
      <c r="N11" s="160">
        <v>2</v>
      </c>
      <c r="O11" s="11"/>
      <c r="P11" s="158">
        <v>1</v>
      </c>
      <c r="Q11" s="159">
        <v>100</v>
      </c>
      <c r="R11" s="159">
        <v>304</v>
      </c>
      <c r="S11" s="160">
        <v>2</v>
      </c>
      <c r="T11" s="11"/>
      <c r="U11" s="158">
        <v>1</v>
      </c>
      <c r="V11" s="159">
        <v>0</v>
      </c>
      <c r="W11" s="161">
        <v>305</v>
      </c>
      <c r="X11" s="14">
        <v>1</v>
      </c>
      <c r="Y11" s="14">
        <v>0</v>
      </c>
      <c r="Z11" s="14">
        <v>0</v>
      </c>
      <c r="AA11" s="14">
        <v>0</v>
      </c>
      <c r="AB11">
        <v>2.5299999999999998</v>
      </c>
      <c r="AC11" s="14">
        <v>0</v>
      </c>
      <c r="AD11">
        <v>2.5299999999999998</v>
      </c>
      <c r="AE11" s="162">
        <v>0</v>
      </c>
      <c r="AF11" s="163"/>
      <c r="AG11" s="181">
        <v>0</v>
      </c>
      <c r="AH11" s="183">
        <v>100</v>
      </c>
      <c r="AI11" s="184">
        <v>281</v>
      </c>
      <c r="AJ11" s="398">
        <v>1</v>
      </c>
      <c r="AK11" s="8"/>
      <c r="AL11" s="8"/>
      <c r="AM11" s="8"/>
      <c r="AN11" s="8"/>
      <c r="AO11" s="8"/>
      <c r="AP11" s="8"/>
      <c r="AQ11" s="8"/>
      <c r="AR11" s="8"/>
      <c r="AS11" s="8"/>
      <c r="AT11" s="8"/>
    </row>
    <row r="12" spans="1:46" x14ac:dyDescent="0.3">
      <c r="A12" s="158">
        <v>2</v>
      </c>
      <c r="B12" s="159">
        <v>100</v>
      </c>
      <c r="C12" s="159">
        <v>80</v>
      </c>
      <c r="D12" s="160">
        <v>2</v>
      </c>
      <c r="E12" s="11"/>
      <c r="F12" s="158">
        <v>2</v>
      </c>
      <c r="G12" s="159">
        <v>100</v>
      </c>
      <c r="H12" s="159">
        <v>91</v>
      </c>
      <c r="I12" s="160">
        <v>2</v>
      </c>
      <c r="J12" s="11"/>
      <c r="K12" s="158">
        <v>2</v>
      </c>
      <c r="L12" s="159">
        <v>100</v>
      </c>
      <c r="M12" s="159">
        <v>91</v>
      </c>
      <c r="N12" s="160">
        <v>2</v>
      </c>
      <c r="O12" s="11"/>
      <c r="P12" s="158">
        <v>2</v>
      </c>
      <c r="Q12" s="159">
        <v>100</v>
      </c>
      <c r="R12" s="159">
        <v>80</v>
      </c>
      <c r="S12" s="160">
        <v>2</v>
      </c>
      <c r="T12" s="11"/>
      <c r="U12" s="158">
        <v>2</v>
      </c>
      <c r="V12" s="159">
        <v>0</v>
      </c>
      <c r="W12" s="161">
        <v>306</v>
      </c>
      <c r="X12" s="14">
        <v>0</v>
      </c>
      <c r="Y12" s="14">
        <v>1</v>
      </c>
      <c r="Z12" s="14">
        <v>0</v>
      </c>
      <c r="AA12" s="14">
        <v>0</v>
      </c>
      <c r="AB12">
        <v>1.98</v>
      </c>
      <c r="AC12" s="14">
        <v>0</v>
      </c>
      <c r="AD12">
        <v>1.98</v>
      </c>
      <c r="AE12" s="162">
        <v>0</v>
      </c>
      <c r="AF12" s="163"/>
      <c r="AG12" s="181">
        <v>1</v>
      </c>
      <c r="AH12" s="183">
        <v>100</v>
      </c>
      <c r="AI12" s="184">
        <v>283</v>
      </c>
      <c r="AJ12" s="398">
        <v>1</v>
      </c>
      <c r="AK12" s="8"/>
      <c r="AL12" s="8"/>
      <c r="AM12" s="8"/>
      <c r="AN12" s="8"/>
      <c r="AO12" s="8"/>
      <c r="AP12" s="8"/>
      <c r="AQ12" s="8"/>
      <c r="AR12" s="8"/>
      <c r="AS12" s="8"/>
      <c r="AT12" s="8"/>
    </row>
    <row r="13" spans="1:46" x14ac:dyDescent="0.3">
      <c r="A13" s="158">
        <v>3</v>
      </c>
      <c r="B13" s="159">
        <v>100</v>
      </c>
      <c r="C13" s="159">
        <v>304</v>
      </c>
      <c r="D13" s="160">
        <v>2</v>
      </c>
      <c r="E13" s="11"/>
      <c r="F13" s="158">
        <v>3</v>
      </c>
      <c r="G13" s="159">
        <v>100</v>
      </c>
      <c r="H13" s="159">
        <v>310</v>
      </c>
      <c r="I13" s="160">
        <v>2</v>
      </c>
      <c r="J13" s="11"/>
      <c r="K13" s="158">
        <v>3</v>
      </c>
      <c r="L13" s="159">
        <v>100</v>
      </c>
      <c r="M13" s="159">
        <v>310</v>
      </c>
      <c r="N13" s="160">
        <v>2</v>
      </c>
      <c r="O13" s="11"/>
      <c r="P13" s="158">
        <v>3</v>
      </c>
      <c r="Q13" s="159">
        <v>100</v>
      </c>
      <c r="R13" s="159">
        <v>304</v>
      </c>
      <c r="S13" s="160">
        <v>2</v>
      </c>
      <c r="T13" s="11"/>
      <c r="U13" s="158">
        <v>3</v>
      </c>
      <c r="V13" s="159">
        <v>0</v>
      </c>
      <c r="W13" s="161">
        <v>307</v>
      </c>
      <c r="X13" s="14">
        <v>0</v>
      </c>
      <c r="Y13" s="14">
        <v>0</v>
      </c>
      <c r="Z13" s="14">
        <v>1</v>
      </c>
      <c r="AA13" s="14">
        <v>0</v>
      </c>
      <c r="AB13">
        <v>550</v>
      </c>
      <c r="AC13" s="14">
        <v>0</v>
      </c>
      <c r="AD13">
        <v>550</v>
      </c>
      <c r="AE13" s="162">
        <v>0</v>
      </c>
      <c r="AF13" s="163"/>
      <c r="AG13" s="181">
        <v>2</v>
      </c>
      <c r="AH13" s="183">
        <v>100</v>
      </c>
      <c r="AI13" s="184">
        <v>285</v>
      </c>
      <c r="AJ13" s="398">
        <v>1</v>
      </c>
      <c r="AK13" s="8"/>
      <c r="AL13" s="8"/>
      <c r="AM13" s="8"/>
      <c r="AN13" s="8"/>
      <c r="AO13" s="8"/>
      <c r="AP13" s="8"/>
      <c r="AQ13" s="8"/>
      <c r="AR13" s="8"/>
      <c r="AS13" s="8"/>
      <c r="AT13" s="8"/>
    </row>
    <row r="14" spans="1:46" x14ac:dyDescent="0.3">
      <c r="A14" s="158">
        <v>4</v>
      </c>
      <c r="B14" s="159">
        <v>100</v>
      </c>
      <c r="C14" s="159">
        <v>80</v>
      </c>
      <c r="D14" s="160">
        <v>2</v>
      </c>
      <c r="E14" s="11"/>
      <c r="F14" s="158">
        <v>4</v>
      </c>
      <c r="G14" s="159">
        <v>100</v>
      </c>
      <c r="H14" s="159">
        <v>91</v>
      </c>
      <c r="I14" s="160">
        <v>2</v>
      </c>
      <c r="J14" s="11"/>
      <c r="K14" s="158">
        <v>4</v>
      </c>
      <c r="L14" s="159">
        <v>100</v>
      </c>
      <c r="M14" s="159">
        <v>91</v>
      </c>
      <c r="N14" s="160">
        <v>2</v>
      </c>
      <c r="O14" s="11"/>
      <c r="P14" s="158">
        <v>4</v>
      </c>
      <c r="Q14" s="159">
        <v>100</v>
      </c>
      <c r="R14" s="159">
        <v>80</v>
      </c>
      <c r="S14" s="160">
        <v>2</v>
      </c>
      <c r="T14" s="11"/>
      <c r="U14" s="158">
        <v>4</v>
      </c>
      <c r="V14" s="159">
        <v>1</v>
      </c>
      <c r="W14" s="161">
        <v>305</v>
      </c>
      <c r="X14" s="14">
        <v>1</v>
      </c>
      <c r="Y14" s="14">
        <v>0</v>
      </c>
      <c r="Z14" s="14">
        <v>0</v>
      </c>
      <c r="AA14" s="14">
        <v>0</v>
      </c>
      <c r="AB14">
        <v>2.5299999999999998</v>
      </c>
      <c r="AC14" s="14">
        <v>0</v>
      </c>
      <c r="AD14">
        <v>2.5299999999999998</v>
      </c>
      <c r="AE14" s="162">
        <v>0</v>
      </c>
      <c r="AF14" s="163"/>
      <c r="AG14" s="181">
        <v>3</v>
      </c>
      <c r="AH14" s="183">
        <v>100</v>
      </c>
      <c r="AI14" s="184">
        <v>287</v>
      </c>
      <c r="AJ14" s="398">
        <v>1</v>
      </c>
      <c r="AK14" s="8"/>
      <c r="AL14" s="8"/>
      <c r="AM14" s="8"/>
      <c r="AN14" s="8"/>
      <c r="AO14" s="8"/>
      <c r="AP14" s="8"/>
      <c r="AQ14" s="8"/>
      <c r="AR14" s="8"/>
      <c r="AS14" s="8"/>
      <c r="AT14" s="8"/>
    </row>
    <row r="15" spans="1:46" x14ac:dyDescent="0.3">
      <c r="A15" s="158">
        <v>5</v>
      </c>
      <c r="B15" s="159">
        <v>100</v>
      </c>
      <c r="C15" s="159">
        <v>317</v>
      </c>
      <c r="D15" s="160">
        <v>2</v>
      </c>
      <c r="E15" s="11"/>
      <c r="F15" s="158">
        <v>5</v>
      </c>
      <c r="G15" s="159">
        <v>100</v>
      </c>
      <c r="H15" s="159">
        <v>310</v>
      </c>
      <c r="I15" s="160">
        <v>2</v>
      </c>
      <c r="J15" s="11"/>
      <c r="K15" s="158">
        <v>5</v>
      </c>
      <c r="L15" s="159">
        <v>100</v>
      </c>
      <c r="M15" s="159">
        <v>310</v>
      </c>
      <c r="N15" s="160">
        <v>2</v>
      </c>
      <c r="O15" s="11"/>
      <c r="P15" s="158">
        <v>5</v>
      </c>
      <c r="Q15" s="159">
        <v>100</v>
      </c>
      <c r="R15" s="159">
        <v>317</v>
      </c>
      <c r="S15" s="160">
        <v>2</v>
      </c>
      <c r="T15" s="11"/>
      <c r="U15" s="158">
        <v>5</v>
      </c>
      <c r="V15" s="159">
        <v>1</v>
      </c>
      <c r="W15" s="161">
        <v>306</v>
      </c>
      <c r="X15" s="14">
        <v>0</v>
      </c>
      <c r="Y15" s="14">
        <v>1</v>
      </c>
      <c r="Z15" s="14">
        <v>0</v>
      </c>
      <c r="AA15" s="14">
        <v>0</v>
      </c>
      <c r="AB15">
        <v>1.98</v>
      </c>
      <c r="AC15" s="14">
        <v>0</v>
      </c>
      <c r="AD15">
        <v>1.98</v>
      </c>
      <c r="AE15" s="162">
        <v>0</v>
      </c>
      <c r="AF15" s="163"/>
      <c r="AG15" s="181">
        <v>4</v>
      </c>
      <c r="AH15" s="183">
        <v>100</v>
      </c>
      <c r="AI15" s="184">
        <v>289</v>
      </c>
      <c r="AJ15" s="398">
        <v>1</v>
      </c>
      <c r="AK15" s="8"/>
      <c r="AL15" s="8"/>
      <c r="AM15" s="8"/>
      <c r="AN15" s="8"/>
      <c r="AO15" s="8"/>
      <c r="AP15" s="8"/>
      <c r="AQ15" s="8"/>
      <c r="AR15" s="8"/>
      <c r="AS15" s="8"/>
      <c r="AT15" s="8"/>
    </row>
    <row r="16" spans="1:46" x14ac:dyDescent="0.3">
      <c r="A16" s="158">
        <v>6</v>
      </c>
      <c r="B16" s="159">
        <v>100</v>
      </c>
      <c r="C16" s="159">
        <v>359</v>
      </c>
      <c r="D16" s="160">
        <v>1</v>
      </c>
      <c r="E16" s="11"/>
      <c r="F16" s="158">
        <v>6</v>
      </c>
      <c r="G16" s="159">
        <v>100</v>
      </c>
      <c r="H16" s="159">
        <v>91</v>
      </c>
      <c r="I16" s="160">
        <v>2</v>
      </c>
      <c r="J16" s="11"/>
      <c r="K16" s="158">
        <v>6</v>
      </c>
      <c r="L16" s="159">
        <v>100</v>
      </c>
      <c r="M16" s="159">
        <v>91</v>
      </c>
      <c r="N16" s="160">
        <v>2</v>
      </c>
      <c r="O16" s="11"/>
      <c r="P16" s="158">
        <v>6</v>
      </c>
      <c r="Q16" s="159">
        <v>100</v>
      </c>
      <c r="R16" s="159">
        <v>359</v>
      </c>
      <c r="S16" s="160">
        <v>1</v>
      </c>
      <c r="T16" s="11"/>
      <c r="U16" s="158">
        <v>6</v>
      </c>
      <c r="V16" s="159">
        <v>1</v>
      </c>
      <c r="W16" s="161">
        <v>307</v>
      </c>
      <c r="X16" s="14">
        <v>0</v>
      </c>
      <c r="Y16" s="14">
        <v>0</v>
      </c>
      <c r="Z16" s="14">
        <v>1</v>
      </c>
      <c r="AA16" s="14">
        <v>0</v>
      </c>
      <c r="AB16">
        <v>550</v>
      </c>
      <c r="AC16" s="14">
        <v>0</v>
      </c>
      <c r="AD16">
        <v>550</v>
      </c>
      <c r="AE16" s="162">
        <v>0</v>
      </c>
      <c r="AF16" s="163"/>
      <c r="AG16" s="181">
        <v>5</v>
      </c>
      <c r="AH16" s="183">
        <v>100</v>
      </c>
      <c r="AI16" s="184">
        <v>291</v>
      </c>
      <c r="AJ16" s="398">
        <v>1</v>
      </c>
      <c r="AK16" s="8"/>
      <c r="AL16" s="8"/>
      <c r="AM16" s="8"/>
      <c r="AN16" s="8"/>
      <c r="AO16" s="8"/>
      <c r="AP16" s="8"/>
      <c r="AQ16" s="8"/>
      <c r="AR16" s="8"/>
      <c r="AS16" s="8"/>
      <c r="AT16" s="8"/>
    </row>
    <row r="17" spans="1:46" x14ac:dyDescent="0.3">
      <c r="A17" s="158">
        <v>7</v>
      </c>
      <c r="B17" s="159">
        <v>100</v>
      </c>
      <c r="C17" s="159">
        <v>71</v>
      </c>
      <c r="D17" s="160">
        <v>1</v>
      </c>
      <c r="E17" s="9"/>
      <c r="F17" s="158">
        <v>7</v>
      </c>
      <c r="G17" s="159">
        <v>100</v>
      </c>
      <c r="H17" s="159">
        <v>71</v>
      </c>
      <c r="I17" s="160">
        <v>1</v>
      </c>
      <c r="J17" s="165"/>
      <c r="K17" s="158">
        <v>7</v>
      </c>
      <c r="L17" s="159">
        <v>100</v>
      </c>
      <c r="M17" s="159">
        <v>71</v>
      </c>
      <c r="N17" s="160">
        <v>1</v>
      </c>
      <c r="O17" s="9"/>
      <c r="P17" s="158">
        <v>7</v>
      </c>
      <c r="Q17" s="159">
        <v>100</v>
      </c>
      <c r="R17" s="159">
        <v>71</v>
      </c>
      <c r="S17" s="160">
        <v>1</v>
      </c>
      <c r="T17" s="9"/>
      <c r="U17" s="158">
        <v>7</v>
      </c>
      <c r="V17" s="159">
        <v>2</v>
      </c>
      <c r="W17" s="161">
        <v>305</v>
      </c>
      <c r="X17" s="14">
        <v>1</v>
      </c>
      <c r="Y17" s="14">
        <v>0</v>
      </c>
      <c r="Z17" s="14">
        <v>0</v>
      </c>
      <c r="AA17" s="14">
        <v>0</v>
      </c>
      <c r="AB17">
        <v>4.1399999999999997</v>
      </c>
      <c r="AC17" s="14">
        <v>0</v>
      </c>
      <c r="AD17">
        <v>4.1399999999999997</v>
      </c>
      <c r="AE17" s="162">
        <v>0</v>
      </c>
      <c r="AF17" s="163"/>
      <c r="AG17" s="181">
        <v>6</v>
      </c>
      <c r="AH17" s="183">
        <v>100</v>
      </c>
      <c r="AI17" s="184">
        <v>293</v>
      </c>
      <c r="AJ17" s="398">
        <v>1</v>
      </c>
      <c r="AK17" s="8"/>
      <c r="AL17" s="8"/>
      <c r="AM17" s="8"/>
      <c r="AN17" s="8"/>
      <c r="AO17" s="8"/>
      <c r="AP17" s="8"/>
      <c r="AQ17" s="8"/>
      <c r="AR17" s="8"/>
      <c r="AS17" s="8"/>
      <c r="AT17" s="8"/>
    </row>
    <row r="18" spans="1:46" x14ac:dyDescent="0.3">
      <c r="A18" s="158">
        <v>8</v>
      </c>
      <c r="B18" s="159">
        <v>100</v>
      </c>
      <c r="C18" s="159">
        <v>361</v>
      </c>
      <c r="D18" s="160">
        <v>1</v>
      </c>
      <c r="E18" s="9"/>
      <c r="F18" s="158">
        <v>8</v>
      </c>
      <c r="G18" s="159">
        <v>100</v>
      </c>
      <c r="H18" s="159">
        <v>361</v>
      </c>
      <c r="I18" s="160">
        <v>1</v>
      </c>
      <c r="J18" s="165"/>
      <c r="K18" s="158">
        <v>8</v>
      </c>
      <c r="L18" s="159">
        <v>100</v>
      </c>
      <c r="M18" s="159">
        <v>361</v>
      </c>
      <c r="N18" s="160">
        <v>1</v>
      </c>
      <c r="O18" s="9"/>
      <c r="P18" s="158">
        <v>8</v>
      </c>
      <c r="Q18" s="159">
        <v>100</v>
      </c>
      <c r="R18" s="159">
        <v>361</v>
      </c>
      <c r="S18" s="160">
        <v>1</v>
      </c>
      <c r="T18" s="9"/>
      <c r="U18" s="158">
        <v>8</v>
      </c>
      <c r="V18" s="159">
        <v>2</v>
      </c>
      <c r="W18" s="161">
        <v>306</v>
      </c>
      <c r="X18" s="14">
        <v>0</v>
      </c>
      <c r="Y18" s="14">
        <v>1</v>
      </c>
      <c r="Z18" s="14">
        <v>0</v>
      </c>
      <c r="AA18" s="14">
        <v>0</v>
      </c>
      <c r="AB18">
        <v>3.24</v>
      </c>
      <c r="AC18" s="14">
        <v>0</v>
      </c>
      <c r="AD18">
        <v>3.24</v>
      </c>
      <c r="AE18" s="162">
        <v>0</v>
      </c>
      <c r="AF18" s="163"/>
      <c r="AG18" s="181">
        <v>7</v>
      </c>
      <c r="AH18" s="183">
        <v>100</v>
      </c>
      <c r="AI18" s="184">
        <v>295</v>
      </c>
      <c r="AJ18" s="398">
        <v>1</v>
      </c>
      <c r="AK18" s="8"/>
      <c r="AL18" s="8"/>
      <c r="AM18" s="8"/>
      <c r="AN18" s="8"/>
      <c r="AO18" s="8"/>
      <c r="AP18" s="8"/>
      <c r="AQ18" s="8"/>
      <c r="AR18" s="8"/>
      <c r="AS18" s="8"/>
      <c r="AT18" s="8"/>
    </row>
    <row r="19" spans="1:46" x14ac:dyDescent="0.3">
      <c r="A19" s="158">
        <v>9</v>
      </c>
      <c r="B19" s="159">
        <v>100</v>
      </c>
      <c r="C19" s="159">
        <v>354</v>
      </c>
      <c r="D19" s="160">
        <v>1</v>
      </c>
      <c r="E19" s="11"/>
      <c r="F19" s="158">
        <v>9</v>
      </c>
      <c r="G19" s="159">
        <v>100</v>
      </c>
      <c r="H19" s="159">
        <v>354</v>
      </c>
      <c r="I19" s="160">
        <v>1</v>
      </c>
      <c r="J19" s="165"/>
      <c r="K19" s="158">
        <v>9</v>
      </c>
      <c r="L19" s="159">
        <v>100</v>
      </c>
      <c r="M19" s="159">
        <v>354</v>
      </c>
      <c r="N19" s="160">
        <v>1</v>
      </c>
      <c r="O19" s="11"/>
      <c r="P19" s="158">
        <v>9</v>
      </c>
      <c r="Q19" s="159">
        <v>100</v>
      </c>
      <c r="R19" s="159">
        <v>354</v>
      </c>
      <c r="S19" s="160">
        <v>1</v>
      </c>
      <c r="T19" s="11"/>
      <c r="U19" s="158">
        <v>9</v>
      </c>
      <c r="V19" s="159">
        <v>2</v>
      </c>
      <c r="W19" s="161">
        <v>307</v>
      </c>
      <c r="X19" s="14">
        <v>0</v>
      </c>
      <c r="Y19" s="14">
        <v>0</v>
      </c>
      <c r="Z19" s="14">
        <v>1</v>
      </c>
      <c r="AA19" s="14">
        <v>0</v>
      </c>
      <c r="AB19">
        <v>550</v>
      </c>
      <c r="AC19" s="14">
        <v>0</v>
      </c>
      <c r="AD19">
        <v>550</v>
      </c>
      <c r="AE19" s="162">
        <v>0</v>
      </c>
      <c r="AF19" s="163"/>
      <c r="AG19" s="181">
        <v>8</v>
      </c>
      <c r="AH19" s="183">
        <v>100</v>
      </c>
      <c r="AI19" s="184">
        <v>297</v>
      </c>
      <c r="AJ19" s="398">
        <v>1</v>
      </c>
      <c r="AK19" s="8"/>
      <c r="AL19" s="8"/>
      <c r="AM19" s="8"/>
      <c r="AN19" s="8"/>
      <c r="AO19" s="8"/>
      <c r="AP19" s="8"/>
      <c r="AQ19" s="8"/>
      <c r="AR19" s="8"/>
      <c r="AS19" s="8"/>
      <c r="AT19" s="8"/>
    </row>
    <row r="20" spans="1:46" x14ac:dyDescent="0.3">
      <c r="A20" s="158">
        <v>10</v>
      </c>
      <c r="B20" s="159">
        <v>100</v>
      </c>
      <c r="C20" s="159">
        <v>359</v>
      </c>
      <c r="D20" s="160">
        <v>1</v>
      </c>
      <c r="E20" s="11"/>
      <c r="F20" s="158">
        <v>10</v>
      </c>
      <c r="G20" s="159">
        <v>100</v>
      </c>
      <c r="H20" s="159">
        <v>359</v>
      </c>
      <c r="I20" s="160">
        <v>1</v>
      </c>
      <c r="J20" s="165"/>
      <c r="K20" s="158">
        <v>10</v>
      </c>
      <c r="L20" s="159">
        <v>100</v>
      </c>
      <c r="M20" s="159">
        <v>359</v>
      </c>
      <c r="N20" s="160">
        <v>1</v>
      </c>
      <c r="O20" s="11"/>
      <c r="P20" s="158">
        <v>10</v>
      </c>
      <c r="Q20" s="159">
        <v>100</v>
      </c>
      <c r="R20" s="159">
        <v>359</v>
      </c>
      <c r="S20" s="160">
        <v>1</v>
      </c>
      <c r="T20" s="11"/>
      <c r="U20" s="158">
        <v>10</v>
      </c>
      <c r="V20" s="159">
        <v>3</v>
      </c>
      <c r="W20" s="161">
        <v>305</v>
      </c>
      <c r="X20" s="14">
        <v>1</v>
      </c>
      <c r="Y20" s="14">
        <v>0</v>
      </c>
      <c r="Z20" s="14">
        <v>0</v>
      </c>
      <c r="AA20" s="14">
        <v>0</v>
      </c>
      <c r="AB20" s="448">
        <v>12.88</v>
      </c>
      <c r="AC20" s="14">
        <v>0</v>
      </c>
      <c r="AD20" s="448">
        <v>12.88</v>
      </c>
      <c r="AE20" s="162">
        <v>0</v>
      </c>
      <c r="AF20" s="163"/>
      <c r="AG20" s="181">
        <v>9</v>
      </c>
      <c r="AH20" s="183">
        <v>100</v>
      </c>
      <c r="AI20" s="184">
        <v>299</v>
      </c>
      <c r="AJ20" s="398">
        <v>1</v>
      </c>
      <c r="AK20" s="8"/>
      <c r="AL20" s="8"/>
      <c r="AM20" s="8"/>
      <c r="AN20" s="8"/>
      <c r="AO20" s="8"/>
      <c r="AP20" s="8"/>
      <c r="AQ20" s="8"/>
      <c r="AR20" s="8"/>
      <c r="AS20" s="8"/>
      <c r="AT20" s="8"/>
    </row>
    <row r="21" spans="1:46" x14ac:dyDescent="0.3">
      <c r="A21" s="166">
        <v>11</v>
      </c>
      <c r="B21" s="159">
        <v>100</v>
      </c>
      <c r="C21" s="159">
        <v>354</v>
      </c>
      <c r="D21" s="160">
        <v>1</v>
      </c>
      <c r="E21" s="167"/>
      <c r="F21" s="166">
        <v>11</v>
      </c>
      <c r="G21" s="159">
        <v>100</v>
      </c>
      <c r="H21" s="159">
        <v>354</v>
      </c>
      <c r="I21" s="160">
        <v>1</v>
      </c>
      <c r="J21" s="165"/>
      <c r="K21" s="166">
        <v>11</v>
      </c>
      <c r="L21" s="159">
        <v>100</v>
      </c>
      <c r="M21" s="159">
        <v>354</v>
      </c>
      <c r="N21" s="160">
        <v>1</v>
      </c>
      <c r="O21" s="167"/>
      <c r="P21" s="166">
        <v>11</v>
      </c>
      <c r="Q21" s="159">
        <v>100</v>
      </c>
      <c r="R21" s="159">
        <v>354</v>
      </c>
      <c r="S21" s="160">
        <v>1</v>
      </c>
      <c r="T21" s="167"/>
      <c r="U21" s="166">
        <v>11</v>
      </c>
      <c r="V21" s="159">
        <v>3</v>
      </c>
      <c r="W21" s="161">
        <v>306</v>
      </c>
      <c r="X21" s="14">
        <v>0</v>
      </c>
      <c r="Y21" s="14">
        <v>1</v>
      </c>
      <c r="Z21" s="14">
        <v>0</v>
      </c>
      <c r="AA21" s="14">
        <v>0</v>
      </c>
      <c r="AB21">
        <v>16.2</v>
      </c>
      <c r="AC21" s="14">
        <v>0</v>
      </c>
      <c r="AD21">
        <v>16.2</v>
      </c>
      <c r="AE21" s="162">
        <v>0</v>
      </c>
      <c r="AF21" s="168"/>
      <c r="AG21" s="181">
        <v>10</v>
      </c>
      <c r="AH21" s="183">
        <v>100</v>
      </c>
      <c r="AI21" s="184">
        <v>301</v>
      </c>
      <c r="AJ21" s="398">
        <v>1</v>
      </c>
      <c r="AK21" s="8"/>
      <c r="AL21" s="8"/>
      <c r="AM21" s="8"/>
      <c r="AN21" s="8"/>
      <c r="AO21" s="8"/>
      <c r="AP21" s="8"/>
      <c r="AQ21" s="8"/>
      <c r="AR21" s="8"/>
      <c r="AS21" s="8"/>
      <c r="AT21" s="8"/>
    </row>
    <row r="22" spans="1:46" x14ac:dyDescent="0.3">
      <c r="A22" s="166">
        <v>12</v>
      </c>
      <c r="B22" s="159">
        <v>100</v>
      </c>
      <c r="C22" s="159">
        <v>317</v>
      </c>
      <c r="D22" s="160">
        <v>2</v>
      </c>
      <c r="E22" s="165"/>
      <c r="F22" s="166">
        <v>12</v>
      </c>
      <c r="G22" s="159">
        <v>100</v>
      </c>
      <c r="H22" s="159">
        <v>354</v>
      </c>
      <c r="I22" s="160">
        <v>1</v>
      </c>
      <c r="J22" s="165"/>
      <c r="K22" s="166">
        <v>12</v>
      </c>
      <c r="L22" s="159">
        <v>100</v>
      </c>
      <c r="M22" s="159">
        <v>354</v>
      </c>
      <c r="N22" s="160">
        <v>1</v>
      </c>
      <c r="O22" s="165"/>
      <c r="P22" s="166">
        <v>12</v>
      </c>
      <c r="Q22" s="159">
        <v>100</v>
      </c>
      <c r="R22" s="159">
        <v>354</v>
      </c>
      <c r="S22" s="160">
        <v>1</v>
      </c>
      <c r="T22" s="165"/>
      <c r="U22" s="166">
        <v>12</v>
      </c>
      <c r="V22" s="159">
        <v>3</v>
      </c>
      <c r="W22" s="161">
        <v>307</v>
      </c>
      <c r="X22" s="14">
        <v>0</v>
      </c>
      <c r="Y22" s="14">
        <v>0</v>
      </c>
      <c r="Z22" s="14">
        <v>1</v>
      </c>
      <c r="AA22" s="14">
        <v>0</v>
      </c>
      <c r="AB22">
        <v>550</v>
      </c>
      <c r="AC22" s="14">
        <v>0</v>
      </c>
      <c r="AD22">
        <v>550</v>
      </c>
      <c r="AE22" s="162">
        <v>0</v>
      </c>
      <c r="AF22" s="163"/>
      <c r="AG22" s="181">
        <v>11</v>
      </c>
      <c r="AH22" s="183">
        <v>100</v>
      </c>
      <c r="AI22" s="184">
        <v>303</v>
      </c>
      <c r="AJ22" s="398">
        <v>1</v>
      </c>
      <c r="AK22" s="8"/>
      <c r="AL22" s="8"/>
      <c r="AM22" s="8"/>
      <c r="AN22" s="8"/>
      <c r="AO22" s="8"/>
      <c r="AP22" s="8"/>
      <c r="AQ22" s="8"/>
      <c r="AR22" s="8"/>
      <c r="AS22" s="8"/>
      <c r="AT22" s="8"/>
    </row>
    <row r="23" spans="1:46" x14ac:dyDescent="0.3">
      <c r="A23" s="158">
        <v>13</v>
      </c>
      <c r="B23" s="159">
        <v>100</v>
      </c>
      <c r="C23" s="159">
        <v>317</v>
      </c>
      <c r="D23" s="160">
        <v>2</v>
      </c>
      <c r="E23" s="9"/>
      <c r="F23" s="158">
        <v>13</v>
      </c>
      <c r="G23" s="159">
        <v>100</v>
      </c>
      <c r="H23" s="159">
        <v>317</v>
      </c>
      <c r="I23" s="160">
        <v>2</v>
      </c>
      <c r="J23" s="165"/>
      <c r="K23" s="158">
        <v>13</v>
      </c>
      <c r="L23" s="159">
        <v>100</v>
      </c>
      <c r="M23" s="159">
        <v>317</v>
      </c>
      <c r="N23" s="160">
        <v>2</v>
      </c>
      <c r="O23" s="9"/>
      <c r="P23" s="158">
        <v>13</v>
      </c>
      <c r="Q23" s="159">
        <v>100</v>
      </c>
      <c r="R23" s="159">
        <v>317</v>
      </c>
      <c r="S23" s="160">
        <v>2</v>
      </c>
      <c r="T23" s="165"/>
      <c r="U23" s="158">
        <v>13</v>
      </c>
      <c r="V23" s="159">
        <v>4</v>
      </c>
      <c r="W23" s="161">
        <v>305</v>
      </c>
      <c r="X23" s="14">
        <v>1</v>
      </c>
      <c r="Y23" s="14">
        <v>0</v>
      </c>
      <c r="Z23" s="14">
        <v>0</v>
      </c>
      <c r="AA23" s="14">
        <v>0</v>
      </c>
      <c r="AB23">
        <v>12.88</v>
      </c>
      <c r="AC23" s="14">
        <v>0</v>
      </c>
      <c r="AD23">
        <v>12.88</v>
      </c>
      <c r="AE23" s="162">
        <v>0</v>
      </c>
      <c r="AF23" s="163"/>
      <c r="AG23" s="181">
        <v>12</v>
      </c>
      <c r="AH23" s="183">
        <v>100</v>
      </c>
      <c r="AI23" s="184">
        <v>305</v>
      </c>
      <c r="AJ23" s="398">
        <v>1</v>
      </c>
      <c r="AK23" s="8"/>
      <c r="AL23" s="8"/>
      <c r="AM23" s="8"/>
      <c r="AN23" s="8"/>
      <c r="AO23" s="8"/>
      <c r="AP23" s="8"/>
      <c r="AQ23" s="8"/>
      <c r="AR23" s="8"/>
      <c r="AS23" s="8"/>
      <c r="AT23" s="8"/>
    </row>
    <row r="24" spans="1:46" x14ac:dyDescent="0.3">
      <c r="A24" s="158">
        <v>14</v>
      </c>
      <c r="B24" s="159">
        <v>100</v>
      </c>
      <c r="C24" s="159">
        <v>317</v>
      </c>
      <c r="D24" s="160">
        <v>2</v>
      </c>
      <c r="E24" s="9"/>
      <c r="F24" s="158">
        <v>14</v>
      </c>
      <c r="G24" s="159">
        <v>100</v>
      </c>
      <c r="H24" s="159">
        <v>317</v>
      </c>
      <c r="I24" s="160">
        <v>2</v>
      </c>
      <c r="J24" s="165"/>
      <c r="K24" s="158">
        <v>14</v>
      </c>
      <c r="L24" s="159">
        <v>100</v>
      </c>
      <c r="M24" s="159">
        <v>317</v>
      </c>
      <c r="N24" s="160">
        <v>2</v>
      </c>
      <c r="O24" s="9"/>
      <c r="P24" s="158">
        <v>14</v>
      </c>
      <c r="Q24" s="159">
        <v>100</v>
      </c>
      <c r="R24" s="159">
        <v>317</v>
      </c>
      <c r="S24" s="160">
        <v>2</v>
      </c>
      <c r="T24" s="9"/>
      <c r="U24" s="158">
        <v>14</v>
      </c>
      <c r="V24" s="159">
        <v>4</v>
      </c>
      <c r="W24" s="161">
        <v>306</v>
      </c>
      <c r="X24" s="14">
        <v>0</v>
      </c>
      <c r="Y24" s="14">
        <v>1</v>
      </c>
      <c r="Z24" s="14">
        <v>0</v>
      </c>
      <c r="AA24" s="14">
        <v>0</v>
      </c>
      <c r="AB24">
        <v>16.2</v>
      </c>
      <c r="AC24" s="14">
        <v>0</v>
      </c>
      <c r="AD24">
        <v>16.2</v>
      </c>
      <c r="AE24" s="162">
        <v>0</v>
      </c>
      <c r="AF24" s="163"/>
      <c r="AG24" s="181">
        <v>13</v>
      </c>
      <c r="AH24" s="183">
        <v>100</v>
      </c>
      <c r="AI24" s="184">
        <v>307</v>
      </c>
      <c r="AJ24" s="398">
        <v>1</v>
      </c>
      <c r="AK24" s="8"/>
      <c r="AL24" s="8"/>
      <c r="AM24" s="8"/>
      <c r="AN24" s="8"/>
      <c r="AO24" s="8"/>
      <c r="AP24" s="8"/>
      <c r="AQ24" s="8"/>
      <c r="AR24" s="8"/>
      <c r="AS24" s="8"/>
      <c r="AT24" s="8"/>
    </row>
    <row r="25" spans="1:46" x14ac:dyDescent="0.3">
      <c r="A25" s="158">
        <v>15</v>
      </c>
      <c r="B25" s="159">
        <v>100</v>
      </c>
      <c r="C25" s="159">
        <v>317</v>
      </c>
      <c r="D25" s="160">
        <v>2</v>
      </c>
      <c r="E25" s="11"/>
      <c r="F25" s="158">
        <v>15</v>
      </c>
      <c r="G25" s="159">
        <v>100</v>
      </c>
      <c r="H25" s="159">
        <v>317</v>
      </c>
      <c r="I25" s="160">
        <v>2</v>
      </c>
      <c r="J25" s="165"/>
      <c r="K25" s="158">
        <v>15</v>
      </c>
      <c r="L25" s="159">
        <v>100</v>
      </c>
      <c r="M25" s="159">
        <v>317</v>
      </c>
      <c r="N25" s="160">
        <v>2</v>
      </c>
      <c r="O25" s="11"/>
      <c r="P25" s="158">
        <v>15</v>
      </c>
      <c r="Q25" s="159">
        <v>100</v>
      </c>
      <c r="R25" s="159">
        <v>317</v>
      </c>
      <c r="S25" s="160">
        <v>2</v>
      </c>
      <c r="T25" s="11"/>
      <c r="U25" s="158">
        <v>15</v>
      </c>
      <c r="V25" s="159">
        <v>4</v>
      </c>
      <c r="W25" s="161">
        <v>307</v>
      </c>
      <c r="X25" s="14">
        <v>0</v>
      </c>
      <c r="Y25" s="14">
        <v>0</v>
      </c>
      <c r="Z25" s="14">
        <v>1</v>
      </c>
      <c r="AA25" s="14">
        <v>0</v>
      </c>
      <c r="AB25">
        <v>550</v>
      </c>
      <c r="AC25" s="14">
        <v>0</v>
      </c>
      <c r="AD25">
        <v>550</v>
      </c>
      <c r="AE25" s="162">
        <v>0</v>
      </c>
      <c r="AF25" s="163"/>
      <c r="AG25" s="181">
        <v>14</v>
      </c>
      <c r="AH25" s="183">
        <v>100</v>
      </c>
      <c r="AI25" s="184">
        <v>146</v>
      </c>
      <c r="AJ25" s="398">
        <v>1</v>
      </c>
      <c r="AK25" s="8"/>
      <c r="AL25" s="8"/>
      <c r="AM25" s="8"/>
      <c r="AN25" s="8"/>
      <c r="AO25" s="8"/>
      <c r="AP25" s="8"/>
      <c r="AQ25" s="8"/>
      <c r="AR25" s="8"/>
      <c r="AS25" s="8"/>
      <c r="AT25" s="8"/>
    </row>
    <row r="26" spans="1:46" x14ac:dyDescent="0.3">
      <c r="A26" s="158">
        <v>16</v>
      </c>
      <c r="B26" s="159">
        <v>100</v>
      </c>
      <c r="C26" s="159">
        <v>317</v>
      </c>
      <c r="D26" s="160">
        <v>2</v>
      </c>
      <c r="E26" s="11"/>
      <c r="F26" s="158">
        <v>16</v>
      </c>
      <c r="G26" s="159">
        <v>100</v>
      </c>
      <c r="H26" s="159">
        <v>317</v>
      </c>
      <c r="I26" s="160">
        <v>2</v>
      </c>
      <c r="J26" s="165"/>
      <c r="K26" s="158">
        <v>16</v>
      </c>
      <c r="L26" s="159">
        <v>100</v>
      </c>
      <c r="M26" s="159">
        <v>317</v>
      </c>
      <c r="N26" s="160">
        <v>2</v>
      </c>
      <c r="O26" s="11"/>
      <c r="P26" s="158">
        <v>16</v>
      </c>
      <c r="Q26" s="159">
        <v>100</v>
      </c>
      <c r="R26" s="159">
        <v>317</v>
      </c>
      <c r="S26" s="160">
        <v>2</v>
      </c>
      <c r="T26" s="11"/>
      <c r="U26" s="158">
        <v>16</v>
      </c>
      <c r="V26" s="159">
        <v>5</v>
      </c>
      <c r="W26" s="161">
        <v>305</v>
      </c>
      <c r="X26" s="14">
        <v>1</v>
      </c>
      <c r="Y26" s="14">
        <v>0</v>
      </c>
      <c r="Z26" s="14">
        <v>0</v>
      </c>
      <c r="AA26" s="14">
        <v>0</v>
      </c>
      <c r="AB26">
        <v>12.88</v>
      </c>
      <c r="AC26" s="14">
        <v>0</v>
      </c>
      <c r="AD26">
        <v>12.88</v>
      </c>
      <c r="AE26" s="162">
        <v>0</v>
      </c>
      <c r="AF26" s="163"/>
      <c r="AG26" s="181">
        <v>15</v>
      </c>
      <c r="AH26" s="183">
        <v>100</v>
      </c>
      <c r="AI26" s="184">
        <v>146</v>
      </c>
      <c r="AJ26" s="398">
        <v>1</v>
      </c>
      <c r="AK26" s="8"/>
      <c r="AL26" s="8"/>
      <c r="AM26" s="8"/>
      <c r="AN26" s="8"/>
      <c r="AO26" s="8"/>
      <c r="AP26" s="8"/>
      <c r="AQ26" s="8"/>
      <c r="AR26" s="8"/>
      <c r="AS26" s="8"/>
      <c r="AT26" s="8"/>
    </row>
    <row r="27" spans="1:46" x14ac:dyDescent="0.3">
      <c r="A27" s="158">
        <v>17</v>
      </c>
      <c r="B27" s="159">
        <v>100</v>
      </c>
      <c r="C27" s="159">
        <v>317</v>
      </c>
      <c r="D27" s="160">
        <v>2</v>
      </c>
      <c r="E27" s="11"/>
      <c r="F27" s="158">
        <v>17</v>
      </c>
      <c r="G27" s="159">
        <v>100</v>
      </c>
      <c r="H27" s="159">
        <v>317</v>
      </c>
      <c r="I27" s="160">
        <v>2</v>
      </c>
      <c r="J27" s="165"/>
      <c r="K27" s="158">
        <v>17</v>
      </c>
      <c r="L27" s="159">
        <v>100</v>
      </c>
      <c r="M27" s="159">
        <v>317</v>
      </c>
      <c r="N27" s="160">
        <v>2</v>
      </c>
      <c r="O27" s="11"/>
      <c r="P27" s="158">
        <v>17</v>
      </c>
      <c r="Q27" s="159">
        <v>100</v>
      </c>
      <c r="R27" s="159">
        <v>317</v>
      </c>
      <c r="S27" s="160">
        <v>2</v>
      </c>
      <c r="T27" s="11"/>
      <c r="U27" s="158">
        <v>17</v>
      </c>
      <c r="V27" s="159">
        <v>5</v>
      </c>
      <c r="W27" s="161">
        <v>306</v>
      </c>
      <c r="X27" s="14">
        <v>0</v>
      </c>
      <c r="Y27" s="14">
        <v>1</v>
      </c>
      <c r="Z27" s="14">
        <v>0</v>
      </c>
      <c r="AA27" s="14">
        <v>0</v>
      </c>
      <c r="AB27">
        <v>16.2</v>
      </c>
      <c r="AC27" s="14">
        <v>0</v>
      </c>
      <c r="AD27">
        <v>16.2</v>
      </c>
      <c r="AE27" s="162">
        <v>0</v>
      </c>
      <c r="AF27" s="163"/>
      <c r="AG27" s="181">
        <v>16</v>
      </c>
      <c r="AH27" s="183">
        <v>100</v>
      </c>
      <c r="AI27" s="184">
        <v>146</v>
      </c>
      <c r="AJ27" s="398">
        <v>1</v>
      </c>
      <c r="AK27" s="8"/>
      <c r="AL27" s="8"/>
      <c r="AM27" s="8"/>
      <c r="AN27" s="8"/>
      <c r="AO27" s="8"/>
      <c r="AP27" s="8"/>
      <c r="AQ27" s="8"/>
      <c r="AR27" s="8"/>
      <c r="AS27" s="8"/>
      <c r="AT27" s="8"/>
    </row>
    <row r="28" spans="1:46" x14ac:dyDescent="0.3">
      <c r="A28" s="158">
        <v>18</v>
      </c>
      <c r="B28" s="159">
        <v>100</v>
      </c>
      <c r="C28" s="159">
        <v>317</v>
      </c>
      <c r="D28" s="160">
        <v>2</v>
      </c>
      <c r="E28" s="11"/>
      <c r="F28" s="158">
        <v>18</v>
      </c>
      <c r="G28" s="159">
        <v>100</v>
      </c>
      <c r="H28" s="159">
        <v>317</v>
      </c>
      <c r="I28" s="160">
        <v>2</v>
      </c>
      <c r="J28" s="165"/>
      <c r="K28" s="158">
        <v>18</v>
      </c>
      <c r="L28" s="159">
        <v>100</v>
      </c>
      <c r="M28" s="159">
        <v>317</v>
      </c>
      <c r="N28" s="160">
        <v>2</v>
      </c>
      <c r="O28" s="11"/>
      <c r="P28" s="158">
        <v>18</v>
      </c>
      <c r="Q28" s="159">
        <v>100</v>
      </c>
      <c r="R28" s="159">
        <v>317</v>
      </c>
      <c r="S28" s="160">
        <v>2</v>
      </c>
      <c r="T28" s="11"/>
      <c r="U28" s="158">
        <v>18</v>
      </c>
      <c r="V28" s="159">
        <v>5</v>
      </c>
      <c r="W28" s="161">
        <v>307</v>
      </c>
      <c r="X28" s="14">
        <v>0</v>
      </c>
      <c r="Y28" s="14">
        <v>0</v>
      </c>
      <c r="Z28" s="14">
        <v>1</v>
      </c>
      <c r="AA28" s="14">
        <v>0</v>
      </c>
      <c r="AB28">
        <v>550</v>
      </c>
      <c r="AC28" s="14">
        <v>0</v>
      </c>
      <c r="AD28">
        <v>550</v>
      </c>
      <c r="AE28" s="162">
        <v>0</v>
      </c>
      <c r="AF28" s="163"/>
      <c r="AG28" s="181">
        <v>17</v>
      </c>
      <c r="AH28" s="183">
        <v>100</v>
      </c>
      <c r="AI28" s="184">
        <v>146</v>
      </c>
      <c r="AJ28" s="398">
        <v>1</v>
      </c>
      <c r="AK28" s="8"/>
      <c r="AL28" s="8"/>
      <c r="AM28" s="8"/>
      <c r="AN28" s="8"/>
      <c r="AO28" s="8"/>
      <c r="AP28" s="8"/>
      <c r="AQ28" s="8"/>
      <c r="AR28" s="8"/>
      <c r="AS28" s="8"/>
      <c r="AT28" s="8"/>
    </row>
    <row r="29" spans="1:46" x14ac:dyDescent="0.3">
      <c r="A29" s="158">
        <v>19</v>
      </c>
      <c r="B29" s="159">
        <v>100</v>
      </c>
      <c r="C29" s="159">
        <v>317</v>
      </c>
      <c r="D29" s="160">
        <v>2</v>
      </c>
      <c r="E29" s="11"/>
      <c r="F29" s="158">
        <v>19</v>
      </c>
      <c r="G29" s="159">
        <v>100</v>
      </c>
      <c r="H29" s="159">
        <v>317</v>
      </c>
      <c r="I29" s="160">
        <v>2</v>
      </c>
      <c r="J29" s="11"/>
      <c r="K29" s="158">
        <v>19</v>
      </c>
      <c r="L29" s="159">
        <v>100</v>
      </c>
      <c r="M29" s="159">
        <v>317</v>
      </c>
      <c r="N29" s="160">
        <v>2</v>
      </c>
      <c r="O29" s="11"/>
      <c r="P29" s="158">
        <v>19</v>
      </c>
      <c r="Q29" s="159">
        <v>100</v>
      </c>
      <c r="R29" s="159">
        <v>317</v>
      </c>
      <c r="S29" s="160">
        <v>2</v>
      </c>
      <c r="T29" s="11"/>
      <c r="U29" s="158">
        <v>19</v>
      </c>
      <c r="V29" s="159">
        <v>6</v>
      </c>
      <c r="W29" s="161">
        <v>305</v>
      </c>
      <c r="X29" s="14">
        <v>1</v>
      </c>
      <c r="Y29" s="14">
        <v>0</v>
      </c>
      <c r="Z29" s="14">
        <v>0</v>
      </c>
      <c r="AA29" s="14">
        <v>0</v>
      </c>
      <c r="AB29">
        <v>12.88</v>
      </c>
      <c r="AC29" s="14">
        <v>0</v>
      </c>
      <c r="AD29">
        <v>12.88</v>
      </c>
      <c r="AE29" s="162">
        <v>0</v>
      </c>
      <c r="AF29" s="163"/>
      <c r="AG29" s="181">
        <v>18</v>
      </c>
      <c r="AH29" s="183">
        <v>100</v>
      </c>
      <c r="AI29" s="184">
        <v>146</v>
      </c>
      <c r="AJ29" s="398">
        <v>1</v>
      </c>
      <c r="AK29" s="8"/>
      <c r="AL29" s="8"/>
      <c r="AM29" s="8"/>
      <c r="AN29" s="8"/>
      <c r="AO29" s="8"/>
      <c r="AP29" s="8"/>
      <c r="AQ29" s="8"/>
      <c r="AR29" s="8"/>
      <c r="AS29" s="8"/>
      <c r="AT29" s="8"/>
    </row>
    <row r="30" spans="1:46" x14ac:dyDescent="0.3">
      <c r="A30" s="158">
        <v>20</v>
      </c>
      <c r="B30" s="159">
        <v>100</v>
      </c>
      <c r="C30" s="159">
        <v>317</v>
      </c>
      <c r="D30" s="160">
        <v>2</v>
      </c>
      <c r="E30" s="11"/>
      <c r="F30" s="158">
        <v>20</v>
      </c>
      <c r="G30" s="159">
        <v>100</v>
      </c>
      <c r="H30" s="159">
        <v>317</v>
      </c>
      <c r="I30" s="160">
        <v>2</v>
      </c>
      <c r="J30" s="11"/>
      <c r="K30" s="158">
        <v>20</v>
      </c>
      <c r="L30" s="159">
        <v>100</v>
      </c>
      <c r="M30" s="159">
        <v>317</v>
      </c>
      <c r="N30" s="160">
        <v>2</v>
      </c>
      <c r="O30" s="11"/>
      <c r="P30" s="158">
        <v>20</v>
      </c>
      <c r="Q30" s="159">
        <v>100</v>
      </c>
      <c r="R30" s="159">
        <v>317</v>
      </c>
      <c r="S30" s="160">
        <v>2</v>
      </c>
      <c r="T30" s="11"/>
      <c r="U30" s="158">
        <v>20</v>
      </c>
      <c r="V30" s="427">
        <v>6</v>
      </c>
      <c r="W30" s="161">
        <v>306</v>
      </c>
      <c r="X30" s="14">
        <v>0</v>
      </c>
      <c r="Y30" s="14">
        <v>1</v>
      </c>
      <c r="Z30" s="14">
        <v>0</v>
      </c>
      <c r="AA30" s="14">
        <v>0</v>
      </c>
      <c r="AB30">
        <v>16.2</v>
      </c>
      <c r="AC30" s="14">
        <v>0</v>
      </c>
      <c r="AD30">
        <v>16.2</v>
      </c>
      <c r="AE30" s="162">
        <v>0</v>
      </c>
      <c r="AF30" s="163"/>
      <c r="AG30" s="181">
        <v>19</v>
      </c>
      <c r="AH30" s="183">
        <v>100</v>
      </c>
      <c r="AI30" s="184">
        <v>146</v>
      </c>
      <c r="AJ30" s="398">
        <v>1</v>
      </c>
      <c r="AK30" s="8"/>
      <c r="AL30" s="8"/>
      <c r="AM30" s="8"/>
      <c r="AN30" s="8"/>
      <c r="AO30" s="8"/>
      <c r="AP30" s="8"/>
      <c r="AQ30" s="8"/>
      <c r="AR30" s="8"/>
      <c r="AS30" s="8"/>
      <c r="AT30" s="8"/>
    </row>
    <row r="31" spans="1:46" ht="16.2" thickBot="1" x14ac:dyDescent="0.35">
      <c r="A31" s="169">
        <v>21</v>
      </c>
      <c r="B31" s="170">
        <v>100</v>
      </c>
      <c r="C31" s="170">
        <v>317</v>
      </c>
      <c r="D31" s="171">
        <v>2</v>
      </c>
      <c r="E31" s="11"/>
      <c r="F31" s="169">
        <v>21</v>
      </c>
      <c r="G31" s="170">
        <v>100</v>
      </c>
      <c r="H31" s="170">
        <v>317</v>
      </c>
      <c r="I31" s="171">
        <v>2</v>
      </c>
      <c r="J31" s="11"/>
      <c r="K31" s="169">
        <v>21</v>
      </c>
      <c r="L31" s="170">
        <v>100</v>
      </c>
      <c r="M31" s="170">
        <v>317</v>
      </c>
      <c r="N31" s="171">
        <v>2</v>
      </c>
      <c r="O31" s="11"/>
      <c r="P31" s="169">
        <v>21</v>
      </c>
      <c r="Q31" s="170">
        <v>100</v>
      </c>
      <c r="R31" s="170">
        <v>317</v>
      </c>
      <c r="S31" s="171">
        <v>2</v>
      </c>
      <c r="T31" s="11"/>
      <c r="U31" s="158">
        <v>21</v>
      </c>
      <c r="V31" s="159">
        <v>6</v>
      </c>
      <c r="W31" s="161">
        <v>307</v>
      </c>
      <c r="X31" s="14">
        <v>0</v>
      </c>
      <c r="Y31" s="14">
        <v>0</v>
      </c>
      <c r="Z31" s="14">
        <v>1</v>
      </c>
      <c r="AA31" s="14">
        <v>0</v>
      </c>
      <c r="AB31">
        <v>550</v>
      </c>
      <c r="AC31" s="14">
        <v>0</v>
      </c>
      <c r="AD31">
        <v>550</v>
      </c>
      <c r="AE31" s="162">
        <v>0</v>
      </c>
      <c r="AF31" s="163"/>
      <c r="AG31" s="181">
        <v>20</v>
      </c>
      <c r="AH31" s="183">
        <v>100</v>
      </c>
      <c r="AI31" s="184">
        <v>146</v>
      </c>
      <c r="AJ31" s="398">
        <v>1</v>
      </c>
      <c r="AK31" s="8"/>
      <c r="AL31" s="8"/>
      <c r="AM31" s="8"/>
      <c r="AN31" s="8"/>
      <c r="AO31" s="8"/>
      <c r="AP31" s="8"/>
      <c r="AQ31" s="8"/>
      <c r="AR31" s="8"/>
      <c r="AS31" s="8"/>
      <c r="AT31" s="8"/>
    </row>
    <row r="32" spans="1:46" x14ac:dyDescent="0.3">
      <c r="A32" s="98"/>
      <c r="B32" s="159"/>
      <c r="C32" s="159"/>
      <c r="D32" s="159"/>
      <c r="E32" s="11"/>
      <c r="F32" s="98"/>
      <c r="G32" s="159"/>
      <c r="H32" s="159"/>
      <c r="I32" s="159"/>
      <c r="J32" s="11"/>
      <c r="K32" s="98"/>
      <c r="L32" s="159"/>
      <c r="M32" s="159"/>
      <c r="N32" s="159"/>
      <c r="O32" s="11"/>
      <c r="P32" s="98"/>
      <c r="Q32" s="159"/>
      <c r="R32" s="159"/>
      <c r="S32" s="159"/>
      <c r="T32" s="11"/>
      <c r="U32" s="158">
        <v>22</v>
      </c>
      <c r="V32" s="159">
        <v>7</v>
      </c>
      <c r="W32" s="161">
        <v>305</v>
      </c>
      <c r="X32" s="14">
        <v>1</v>
      </c>
      <c r="Y32" s="14">
        <v>0</v>
      </c>
      <c r="Z32" s="14">
        <v>0</v>
      </c>
      <c r="AA32" s="14">
        <v>0</v>
      </c>
      <c r="AB32">
        <v>12.88</v>
      </c>
      <c r="AC32" s="14">
        <v>0</v>
      </c>
      <c r="AD32">
        <v>12.88</v>
      </c>
      <c r="AE32" s="162">
        <v>0</v>
      </c>
      <c r="AF32" s="163"/>
      <c r="AG32" s="181">
        <v>21</v>
      </c>
      <c r="AH32" s="183">
        <v>100</v>
      </c>
      <c r="AI32" s="184">
        <v>146</v>
      </c>
      <c r="AJ32" s="398">
        <v>1</v>
      </c>
      <c r="AK32" s="8"/>
      <c r="AL32" s="8"/>
      <c r="AM32" s="8"/>
      <c r="AN32" s="8"/>
      <c r="AO32" s="8"/>
      <c r="AP32" s="8"/>
      <c r="AQ32" s="8"/>
      <c r="AR32" s="8"/>
      <c r="AS32" s="8"/>
      <c r="AT32" s="8"/>
    </row>
    <row r="33" spans="1:46" x14ac:dyDescent="0.3">
      <c r="A33" s="98"/>
      <c r="B33" s="159"/>
      <c r="C33" s="159"/>
      <c r="D33" s="159"/>
      <c r="E33" s="11"/>
      <c r="F33" s="98"/>
      <c r="G33" s="159"/>
      <c r="H33" s="159"/>
      <c r="I33" s="159"/>
      <c r="J33" s="11"/>
      <c r="K33" s="98"/>
      <c r="L33" s="159"/>
      <c r="M33" s="159"/>
      <c r="N33" s="159"/>
      <c r="O33" s="11"/>
      <c r="P33" s="98"/>
      <c r="Q33" s="159"/>
      <c r="R33" s="159"/>
      <c r="S33" s="159"/>
      <c r="T33" s="11"/>
      <c r="U33" s="158">
        <v>23</v>
      </c>
      <c r="V33" s="102">
        <v>7</v>
      </c>
      <c r="W33" s="161">
        <v>306</v>
      </c>
      <c r="X33" s="14">
        <v>0</v>
      </c>
      <c r="Y33" s="14">
        <v>1</v>
      </c>
      <c r="Z33" s="14">
        <v>0</v>
      </c>
      <c r="AA33" s="14">
        <v>0</v>
      </c>
      <c r="AB33">
        <v>16.2</v>
      </c>
      <c r="AC33" s="14">
        <v>0</v>
      </c>
      <c r="AD33">
        <v>16.2</v>
      </c>
      <c r="AE33" s="162">
        <v>0</v>
      </c>
      <c r="AF33" s="163"/>
      <c r="AG33" s="181">
        <v>22</v>
      </c>
      <c r="AH33" s="183">
        <v>100</v>
      </c>
      <c r="AI33" s="184">
        <v>146</v>
      </c>
      <c r="AJ33" s="398">
        <v>1</v>
      </c>
      <c r="AK33" s="8"/>
      <c r="AL33" s="8"/>
      <c r="AM33" s="8"/>
      <c r="AN33" s="8"/>
      <c r="AO33" s="8"/>
      <c r="AP33" s="8"/>
      <c r="AQ33" s="8"/>
      <c r="AR33" s="8"/>
      <c r="AS33" s="8"/>
      <c r="AT33" s="8"/>
    </row>
    <row r="34" spans="1:46" x14ac:dyDescent="0.3">
      <c r="A34" s="98"/>
      <c r="B34" s="159"/>
      <c r="C34" s="159"/>
      <c r="D34" s="159"/>
      <c r="E34" s="11"/>
      <c r="F34" s="98"/>
      <c r="G34" s="159"/>
      <c r="H34" s="159"/>
      <c r="I34" s="159"/>
      <c r="J34" s="11"/>
      <c r="K34" s="98"/>
      <c r="L34" s="159"/>
      <c r="M34" s="159"/>
      <c r="N34" s="159"/>
      <c r="O34" s="11"/>
      <c r="P34" s="98"/>
      <c r="Q34" s="159"/>
      <c r="R34" s="159"/>
      <c r="S34" s="159"/>
      <c r="T34" s="11"/>
      <c r="U34" s="158">
        <v>24</v>
      </c>
      <c r="V34" s="102">
        <v>7</v>
      </c>
      <c r="W34" s="161">
        <v>307</v>
      </c>
      <c r="X34" s="14">
        <v>0</v>
      </c>
      <c r="Y34" s="14">
        <v>0</v>
      </c>
      <c r="Z34" s="14">
        <v>1</v>
      </c>
      <c r="AA34" s="14">
        <v>0</v>
      </c>
      <c r="AB34">
        <v>550</v>
      </c>
      <c r="AC34" s="14">
        <v>0</v>
      </c>
      <c r="AD34">
        <v>550</v>
      </c>
      <c r="AE34" s="162">
        <v>0</v>
      </c>
      <c r="AF34" s="163"/>
      <c r="AG34" s="181">
        <v>23</v>
      </c>
      <c r="AH34" s="183">
        <v>100</v>
      </c>
      <c r="AI34" s="184">
        <v>146</v>
      </c>
      <c r="AJ34" s="398">
        <v>1</v>
      </c>
      <c r="AK34" s="8"/>
      <c r="AL34" s="8"/>
      <c r="AM34" s="8"/>
      <c r="AN34" s="8"/>
      <c r="AO34" s="8"/>
      <c r="AP34" s="8"/>
      <c r="AQ34" s="8"/>
      <c r="AR34" s="8"/>
      <c r="AS34" s="8"/>
      <c r="AT34" s="8"/>
    </row>
    <row r="35" spans="1:46" x14ac:dyDescent="0.3">
      <c r="A35" s="98"/>
      <c r="B35" s="159"/>
      <c r="C35" s="159"/>
      <c r="D35" s="159"/>
      <c r="E35" s="11"/>
      <c r="F35" s="98"/>
      <c r="G35" s="159"/>
      <c r="H35" s="159"/>
      <c r="I35" s="159"/>
      <c r="J35" s="11"/>
      <c r="K35" s="98"/>
      <c r="L35" s="159"/>
      <c r="M35" s="159"/>
      <c r="N35" s="159"/>
      <c r="O35" s="11"/>
      <c r="P35" s="98"/>
      <c r="Q35" s="159"/>
      <c r="R35" s="159"/>
      <c r="S35" s="159"/>
      <c r="T35" s="11"/>
      <c r="U35" s="158">
        <v>25</v>
      </c>
      <c r="V35" s="102">
        <v>8</v>
      </c>
      <c r="W35" s="161">
        <v>305</v>
      </c>
      <c r="X35" s="14">
        <v>1</v>
      </c>
      <c r="Y35" s="14">
        <v>0</v>
      </c>
      <c r="Z35" s="14">
        <v>0</v>
      </c>
      <c r="AA35" s="14">
        <v>0</v>
      </c>
      <c r="AB35">
        <v>12.88</v>
      </c>
      <c r="AC35" s="14">
        <v>0</v>
      </c>
      <c r="AD35">
        <v>12.88</v>
      </c>
      <c r="AE35" s="162">
        <v>0</v>
      </c>
      <c r="AF35" s="163"/>
      <c r="AG35" s="181">
        <v>24</v>
      </c>
      <c r="AH35" s="183">
        <v>100</v>
      </c>
      <c r="AI35" s="184">
        <v>146</v>
      </c>
      <c r="AJ35" s="398">
        <v>1</v>
      </c>
      <c r="AK35" s="8"/>
      <c r="AL35" s="8"/>
      <c r="AM35" s="8"/>
      <c r="AN35" s="8"/>
      <c r="AO35" s="8"/>
      <c r="AP35" s="8"/>
      <c r="AQ35" s="8"/>
      <c r="AR35" s="8"/>
      <c r="AS35" s="8"/>
      <c r="AT35" s="8"/>
    </row>
    <row r="36" spans="1:46" x14ac:dyDescent="0.3">
      <c r="A36" s="98"/>
      <c r="B36" s="159"/>
      <c r="C36" s="159"/>
      <c r="D36" s="159"/>
      <c r="E36" s="11"/>
      <c r="F36" s="98"/>
      <c r="G36" s="159"/>
      <c r="H36" s="159"/>
      <c r="I36" s="159"/>
      <c r="J36" s="11"/>
      <c r="K36" s="98"/>
      <c r="L36" s="159"/>
      <c r="M36" s="159"/>
      <c r="N36" s="159"/>
      <c r="O36" s="11"/>
      <c r="P36" s="98"/>
      <c r="Q36" s="159"/>
      <c r="R36" s="159"/>
      <c r="S36" s="159"/>
      <c r="T36" s="11"/>
      <c r="U36" s="158">
        <v>26</v>
      </c>
      <c r="V36" s="102">
        <v>8</v>
      </c>
      <c r="W36" s="161">
        <v>306</v>
      </c>
      <c r="X36" s="14">
        <v>0</v>
      </c>
      <c r="Y36" s="14">
        <v>1</v>
      </c>
      <c r="Z36" s="14">
        <v>0</v>
      </c>
      <c r="AA36" s="14">
        <v>0</v>
      </c>
      <c r="AB36">
        <v>16.2</v>
      </c>
      <c r="AC36" s="14">
        <v>0</v>
      </c>
      <c r="AD36">
        <v>16.2</v>
      </c>
      <c r="AE36" s="162">
        <v>0</v>
      </c>
      <c r="AF36" s="163"/>
      <c r="AG36" s="181">
        <v>25</v>
      </c>
      <c r="AH36" s="183">
        <v>100</v>
      </c>
      <c r="AI36" s="184">
        <v>146</v>
      </c>
      <c r="AJ36" s="398">
        <v>1</v>
      </c>
      <c r="AK36" s="8"/>
      <c r="AL36" s="8"/>
      <c r="AM36" s="8"/>
      <c r="AN36" s="8"/>
      <c r="AO36" s="8"/>
      <c r="AP36" s="8"/>
      <c r="AQ36" s="8"/>
      <c r="AR36" s="8"/>
      <c r="AS36" s="8"/>
      <c r="AT36" s="8"/>
    </row>
    <row r="37" spans="1:46" x14ac:dyDescent="0.3">
      <c r="A37" s="11"/>
      <c r="B37" s="11"/>
      <c r="C37" s="11"/>
      <c r="D37" s="11"/>
      <c r="E37" s="11"/>
      <c r="F37" s="11"/>
      <c r="G37" s="11"/>
      <c r="H37" s="11"/>
      <c r="I37" s="11"/>
      <c r="J37" s="11"/>
      <c r="K37" s="11"/>
      <c r="L37" s="11"/>
      <c r="M37" s="11"/>
      <c r="N37" s="11"/>
      <c r="O37" s="11"/>
      <c r="P37" s="11"/>
      <c r="Q37" s="11"/>
      <c r="R37" s="11"/>
      <c r="S37" s="11"/>
      <c r="T37" s="11"/>
      <c r="U37" s="158">
        <v>27</v>
      </c>
      <c r="V37" s="102">
        <v>8</v>
      </c>
      <c r="W37" s="161">
        <v>307</v>
      </c>
      <c r="X37" s="14">
        <v>0</v>
      </c>
      <c r="Y37" s="14">
        <v>0</v>
      </c>
      <c r="Z37" s="14">
        <v>1</v>
      </c>
      <c r="AA37" s="14">
        <v>0</v>
      </c>
      <c r="AB37">
        <v>550</v>
      </c>
      <c r="AC37" s="14">
        <v>0</v>
      </c>
      <c r="AD37">
        <v>550</v>
      </c>
      <c r="AE37" s="162">
        <v>0</v>
      </c>
      <c r="AF37" s="163"/>
      <c r="AG37" s="181">
        <v>26</v>
      </c>
      <c r="AH37" s="183">
        <v>100</v>
      </c>
      <c r="AI37" s="184">
        <v>146</v>
      </c>
      <c r="AJ37" s="398">
        <v>1</v>
      </c>
      <c r="AK37" s="8"/>
      <c r="AL37" s="8"/>
      <c r="AM37" s="8"/>
      <c r="AN37" s="8"/>
      <c r="AO37" s="8"/>
      <c r="AP37" s="8"/>
      <c r="AQ37" s="8"/>
      <c r="AR37" s="8"/>
      <c r="AS37" s="8"/>
      <c r="AT37" s="8"/>
    </row>
    <row r="38" spans="1:46" x14ac:dyDescent="0.3">
      <c r="A38" s="11"/>
      <c r="B38" s="11"/>
      <c r="C38" s="11"/>
      <c r="D38" s="11"/>
      <c r="E38" s="11"/>
      <c r="F38" s="11"/>
      <c r="G38" s="11"/>
      <c r="H38" s="11"/>
      <c r="I38" s="11"/>
      <c r="J38" s="11"/>
      <c r="K38" s="11"/>
      <c r="L38" s="11"/>
      <c r="M38" s="11"/>
      <c r="N38" s="11"/>
      <c r="O38" s="11"/>
      <c r="P38" s="11"/>
      <c r="Q38" s="11"/>
      <c r="R38" s="11"/>
      <c r="S38" s="11"/>
      <c r="T38" s="11"/>
      <c r="U38" s="158">
        <v>28</v>
      </c>
      <c r="V38" s="102">
        <v>9</v>
      </c>
      <c r="W38" s="161">
        <v>305</v>
      </c>
      <c r="X38" s="14">
        <v>1</v>
      </c>
      <c r="Y38" s="14">
        <v>0</v>
      </c>
      <c r="Z38" s="14">
        <v>0</v>
      </c>
      <c r="AA38" s="14">
        <v>0</v>
      </c>
      <c r="AB38">
        <v>12.88</v>
      </c>
      <c r="AC38" s="14">
        <v>0</v>
      </c>
      <c r="AD38">
        <v>12.88</v>
      </c>
      <c r="AE38" s="162">
        <v>0</v>
      </c>
      <c r="AF38" s="163"/>
      <c r="AG38" s="181">
        <v>27</v>
      </c>
      <c r="AH38" s="183">
        <v>100</v>
      </c>
      <c r="AI38" s="184">
        <v>146</v>
      </c>
      <c r="AJ38" s="398">
        <v>1</v>
      </c>
      <c r="AK38" s="8"/>
      <c r="AL38" s="8"/>
      <c r="AM38" s="8"/>
      <c r="AN38" s="8"/>
      <c r="AO38" s="8"/>
      <c r="AP38" s="8"/>
      <c r="AQ38" s="8"/>
      <c r="AR38" s="8"/>
      <c r="AS38" s="8"/>
      <c r="AT38" s="8"/>
    </row>
    <row r="39" spans="1:46" x14ac:dyDescent="0.3">
      <c r="A39" s="11"/>
      <c r="B39" s="11"/>
      <c r="C39" s="11"/>
      <c r="D39" s="11"/>
      <c r="E39" s="11"/>
      <c r="F39" s="11"/>
      <c r="G39" s="11"/>
      <c r="H39" s="11"/>
      <c r="I39" s="11"/>
      <c r="J39" s="11"/>
      <c r="K39" s="11"/>
      <c r="L39" s="11"/>
      <c r="M39" s="11"/>
      <c r="N39" s="11"/>
      <c r="O39" s="11"/>
      <c r="P39" s="11"/>
      <c r="Q39" s="11"/>
      <c r="R39" s="11"/>
      <c r="S39" s="428"/>
      <c r="T39" s="11"/>
      <c r="U39" s="158">
        <v>29</v>
      </c>
      <c r="V39" s="412">
        <v>9</v>
      </c>
      <c r="W39" s="161">
        <v>306</v>
      </c>
      <c r="X39" s="14">
        <v>0</v>
      </c>
      <c r="Y39" s="14">
        <v>1</v>
      </c>
      <c r="Z39" s="14">
        <v>0</v>
      </c>
      <c r="AA39" s="14">
        <v>0</v>
      </c>
      <c r="AB39">
        <v>16.2</v>
      </c>
      <c r="AC39" s="14">
        <v>0</v>
      </c>
      <c r="AD39">
        <v>16.2</v>
      </c>
      <c r="AE39" s="162">
        <v>0</v>
      </c>
      <c r="AF39" s="163"/>
      <c r="AG39" s="181">
        <v>28</v>
      </c>
      <c r="AH39" s="183">
        <v>100</v>
      </c>
      <c r="AI39" s="184">
        <v>146</v>
      </c>
      <c r="AJ39" s="398">
        <v>1</v>
      </c>
      <c r="AK39" s="8"/>
      <c r="AL39" s="8"/>
      <c r="AM39" s="8"/>
      <c r="AN39" s="8"/>
      <c r="AO39" s="8"/>
      <c r="AP39" s="8"/>
      <c r="AQ39" s="8"/>
      <c r="AR39" s="8"/>
      <c r="AS39" s="8"/>
      <c r="AT39" s="8"/>
    </row>
    <row r="40" spans="1:46" x14ac:dyDescent="0.3">
      <c r="A40" s="11"/>
      <c r="B40" s="11"/>
      <c r="C40" s="11"/>
      <c r="D40" s="11"/>
      <c r="E40" s="11"/>
      <c r="F40" s="11"/>
      <c r="G40" s="11"/>
      <c r="H40" s="11"/>
      <c r="I40" s="11"/>
      <c r="J40" s="11"/>
      <c r="K40" s="11"/>
      <c r="L40" s="11"/>
      <c r="M40" s="11"/>
      <c r="N40" s="11"/>
      <c r="O40" s="11"/>
      <c r="P40" s="11"/>
      <c r="Q40" s="11"/>
      <c r="R40" s="11"/>
      <c r="S40" s="11"/>
      <c r="T40" s="11"/>
      <c r="U40" s="158">
        <v>30</v>
      </c>
      <c r="V40" s="102">
        <v>9</v>
      </c>
      <c r="W40" s="161">
        <v>307</v>
      </c>
      <c r="X40" s="14">
        <v>0</v>
      </c>
      <c r="Y40" s="14">
        <v>0</v>
      </c>
      <c r="Z40" s="14">
        <v>1</v>
      </c>
      <c r="AA40" s="14">
        <v>0</v>
      </c>
      <c r="AB40">
        <v>550</v>
      </c>
      <c r="AC40" s="14">
        <v>0</v>
      </c>
      <c r="AD40">
        <v>550</v>
      </c>
      <c r="AE40" s="162">
        <v>0</v>
      </c>
      <c r="AF40" s="163"/>
      <c r="AG40" s="181">
        <v>29</v>
      </c>
      <c r="AH40" s="183">
        <v>100</v>
      </c>
      <c r="AI40" s="184">
        <v>146</v>
      </c>
      <c r="AJ40" s="398">
        <v>1</v>
      </c>
      <c r="AK40" s="8"/>
      <c r="AL40" s="8"/>
      <c r="AM40" s="8"/>
      <c r="AN40" s="8"/>
      <c r="AO40" s="8"/>
      <c r="AP40" s="8"/>
      <c r="AQ40" s="8"/>
      <c r="AR40" s="8"/>
      <c r="AS40" s="8"/>
      <c r="AT40" s="8"/>
    </row>
    <row r="41" spans="1:46" x14ac:dyDescent="0.3">
      <c r="A41" s="11"/>
      <c r="B41" s="11"/>
      <c r="C41" s="11"/>
      <c r="D41" s="11"/>
      <c r="E41" s="11"/>
      <c r="F41" s="11"/>
      <c r="G41" s="11"/>
      <c r="H41" s="11"/>
      <c r="I41" s="11"/>
      <c r="J41" s="11"/>
      <c r="K41" s="11"/>
      <c r="L41" s="11"/>
      <c r="M41" s="11"/>
      <c r="N41" s="11"/>
      <c r="O41" s="11"/>
      <c r="P41" s="11"/>
      <c r="Q41" s="11"/>
      <c r="R41" s="11"/>
      <c r="S41" s="11"/>
      <c r="T41" s="11"/>
      <c r="U41" s="158">
        <v>31</v>
      </c>
      <c r="V41" s="102">
        <v>10</v>
      </c>
      <c r="W41" s="161">
        <v>305</v>
      </c>
      <c r="X41" s="14">
        <v>1</v>
      </c>
      <c r="Y41" s="14">
        <v>0</v>
      </c>
      <c r="Z41" s="14">
        <v>0</v>
      </c>
      <c r="AA41" s="14">
        <v>0</v>
      </c>
      <c r="AB41">
        <v>12.88</v>
      </c>
      <c r="AC41" s="14">
        <v>0</v>
      </c>
      <c r="AD41">
        <v>12.88</v>
      </c>
      <c r="AE41" s="162">
        <v>0</v>
      </c>
      <c r="AF41" s="163"/>
      <c r="AG41" s="181">
        <v>30</v>
      </c>
      <c r="AH41" s="183">
        <v>100</v>
      </c>
      <c r="AI41" s="184">
        <v>146</v>
      </c>
      <c r="AJ41" s="398">
        <v>1</v>
      </c>
      <c r="AK41" s="8"/>
      <c r="AL41" s="8"/>
      <c r="AM41" s="8"/>
      <c r="AN41" s="8"/>
      <c r="AO41" s="8"/>
      <c r="AP41" s="8"/>
      <c r="AQ41" s="8"/>
      <c r="AR41" s="8"/>
      <c r="AS41" s="8"/>
      <c r="AT41" s="8"/>
    </row>
    <row r="42" spans="1:46" x14ac:dyDescent="0.3">
      <c r="A42" s="11"/>
      <c r="B42" s="11"/>
      <c r="C42" s="11"/>
      <c r="D42" s="11"/>
      <c r="E42" s="11"/>
      <c r="F42" s="11"/>
      <c r="G42" s="11"/>
      <c r="H42" s="11"/>
      <c r="I42" s="11"/>
      <c r="J42" s="11"/>
      <c r="K42" s="11"/>
      <c r="L42" s="11"/>
      <c r="M42" s="11"/>
      <c r="N42" s="11"/>
      <c r="O42" s="11"/>
      <c r="P42" s="11"/>
      <c r="Q42" s="11"/>
      <c r="R42" s="11"/>
      <c r="S42" s="11"/>
      <c r="T42" s="11"/>
      <c r="U42" s="158">
        <v>32</v>
      </c>
      <c r="V42" s="102">
        <v>10</v>
      </c>
      <c r="W42" s="161">
        <v>306</v>
      </c>
      <c r="X42" s="14">
        <v>0</v>
      </c>
      <c r="Y42" s="14">
        <v>1</v>
      </c>
      <c r="Z42" s="14">
        <v>0</v>
      </c>
      <c r="AA42" s="14">
        <v>0</v>
      </c>
      <c r="AB42">
        <v>16.2</v>
      </c>
      <c r="AC42" s="14">
        <v>0</v>
      </c>
      <c r="AD42">
        <v>16.2</v>
      </c>
      <c r="AE42" s="162">
        <v>0</v>
      </c>
      <c r="AF42" s="163"/>
      <c r="AG42" s="181">
        <v>31</v>
      </c>
      <c r="AH42" s="183">
        <v>100</v>
      </c>
      <c r="AI42" s="184">
        <v>146</v>
      </c>
      <c r="AJ42" s="398">
        <v>1</v>
      </c>
      <c r="AK42" s="8"/>
      <c r="AL42" s="8"/>
      <c r="AM42" s="8"/>
      <c r="AN42" s="8"/>
      <c r="AO42" s="8"/>
      <c r="AP42" s="8"/>
      <c r="AQ42" s="8"/>
      <c r="AR42" s="8"/>
      <c r="AS42" s="8"/>
      <c r="AT42" s="8"/>
    </row>
    <row r="43" spans="1:46" x14ac:dyDescent="0.3">
      <c r="A43" s="11"/>
      <c r="B43" s="11"/>
      <c r="C43" s="11"/>
      <c r="D43" s="11"/>
      <c r="E43" s="11"/>
      <c r="F43" s="11"/>
      <c r="G43" s="11"/>
      <c r="H43" s="11"/>
      <c r="I43" s="11"/>
      <c r="J43" s="11"/>
      <c r="K43" s="11"/>
      <c r="L43" s="11"/>
      <c r="M43" s="11"/>
      <c r="N43" s="11"/>
      <c r="O43" s="11"/>
      <c r="P43" s="11"/>
      <c r="Q43" s="11"/>
      <c r="R43" s="11"/>
      <c r="S43" s="11"/>
      <c r="T43" s="11"/>
      <c r="U43" s="158">
        <v>33</v>
      </c>
      <c r="V43" s="102">
        <v>10</v>
      </c>
      <c r="W43" s="161">
        <v>307</v>
      </c>
      <c r="X43" s="14">
        <v>0</v>
      </c>
      <c r="Y43" s="14">
        <v>0</v>
      </c>
      <c r="Z43" s="14">
        <v>1</v>
      </c>
      <c r="AA43" s="14">
        <v>0</v>
      </c>
      <c r="AB43">
        <v>550</v>
      </c>
      <c r="AC43" s="14">
        <v>0</v>
      </c>
      <c r="AD43">
        <v>550</v>
      </c>
      <c r="AE43" s="401">
        <v>0</v>
      </c>
      <c r="AF43" s="163"/>
      <c r="AG43" s="181">
        <v>32</v>
      </c>
      <c r="AH43" s="183">
        <v>100</v>
      </c>
      <c r="AI43" s="184">
        <v>146</v>
      </c>
      <c r="AJ43" s="398">
        <v>1</v>
      </c>
      <c r="AK43" s="8"/>
      <c r="AL43" s="8"/>
      <c r="AM43" s="8"/>
      <c r="AN43" s="8"/>
      <c r="AO43" s="8"/>
      <c r="AP43" s="8"/>
      <c r="AQ43" s="8"/>
      <c r="AR43" s="8"/>
      <c r="AS43" s="8"/>
      <c r="AT43" s="8"/>
    </row>
    <row r="44" spans="1:46" x14ac:dyDescent="0.3">
      <c r="A44" s="11"/>
      <c r="B44" s="11"/>
      <c r="C44" s="11"/>
      <c r="D44" s="11"/>
      <c r="E44" s="11"/>
      <c r="F44" s="11"/>
      <c r="G44" s="11"/>
      <c r="H44" s="11"/>
      <c r="I44" s="11"/>
      <c r="J44" s="11"/>
      <c r="K44" s="11"/>
      <c r="L44" s="11"/>
      <c r="M44" s="11"/>
      <c r="N44" s="11"/>
      <c r="O44" s="11"/>
      <c r="P44" s="11"/>
      <c r="Q44" s="11"/>
      <c r="R44" s="11"/>
      <c r="S44" s="11"/>
      <c r="T44" s="11"/>
      <c r="U44" s="158">
        <v>34</v>
      </c>
      <c r="V44" s="102">
        <v>11</v>
      </c>
      <c r="W44" s="161">
        <v>305</v>
      </c>
      <c r="X44" s="14">
        <v>1</v>
      </c>
      <c r="Y44" s="14">
        <v>0</v>
      </c>
      <c r="Z44" s="14">
        <v>0</v>
      </c>
      <c r="AA44" s="14">
        <v>0</v>
      </c>
      <c r="AB44">
        <v>12.88</v>
      </c>
      <c r="AC44" s="14">
        <v>0</v>
      </c>
      <c r="AD44">
        <v>12.88</v>
      </c>
      <c r="AE44" s="401">
        <v>0</v>
      </c>
      <c r="AF44" s="163"/>
      <c r="AG44" s="181">
        <v>33</v>
      </c>
      <c r="AH44" s="183">
        <v>100</v>
      </c>
      <c r="AI44" s="184">
        <v>146</v>
      </c>
      <c r="AJ44" s="398">
        <v>1</v>
      </c>
      <c r="AK44" s="8"/>
      <c r="AL44" s="8"/>
      <c r="AM44" s="8"/>
      <c r="AN44" s="8"/>
      <c r="AO44" s="8"/>
      <c r="AP44" s="8"/>
      <c r="AQ44" s="8"/>
      <c r="AR44" s="8"/>
      <c r="AS44" s="8"/>
      <c r="AT44" s="8"/>
    </row>
    <row r="45" spans="1:46" x14ac:dyDescent="0.3">
      <c r="A45" s="11"/>
      <c r="B45" s="11"/>
      <c r="C45" s="11"/>
      <c r="D45" s="11"/>
      <c r="E45" s="11"/>
      <c r="F45" s="11"/>
      <c r="G45" s="11"/>
      <c r="H45" s="11"/>
      <c r="I45" s="11"/>
      <c r="J45" s="11"/>
      <c r="K45" s="11"/>
      <c r="L45" s="11"/>
      <c r="M45" s="11"/>
      <c r="N45" s="11"/>
      <c r="O45" s="11"/>
      <c r="P45" s="11"/>
      <c r="Q45" s="11"/>
      <c r="R45" s="11"/>
      <c r="S45" s="11"/>
      <c r="T45" s="11"/>
      <c r="U45" s="158">
        <v>35</v>
      </c>
      <c r="V45" s="102">
        <v>11</v>
      </c>
      <c r="W45" s="161">
        <v>306</v>
      </c>
      <c r="X45" s="14">
        <v>0</v>
      </c>
      <c r="Y45" s="14">
        <v>1</v>
      </c>
      <c r="Z45" s="14">
        <v>0</v>
      </c>
      <c r="AA45" s="14">
        <v>0</v>
      </c>
      <c r="AB45">
        <v>16.2</v>
      </c>
      <c r="AC45" s="14">
        <v>0</v>
      </c>
      <c r="AD45">
        <v>16.2</v>
      </c>
      <c r="AE45" s="401">
        <v>0</v>
      </c>
      <c r="AF45" s="163"/>
      <c r="AG45" s="181">
        <v>34</v>
      </c>
      <c r="AH45" s="183">
        <v>100</v>
      </c>
      <c r="AI45" s="184">
        <v>146</v>
      </c>
      <c r="AJ45" s="398">
        <v>1</v>
      </c>
      <c r="AK45" s="8"/>
      <c r="AL45" s="8"/>
      <c r="AM45" s="8"/>
      <c r="AN45" s="8"/>
      <c r="AO45" s="8"/>
      <c r="AP45" s="8"/>
      <c r="AQ45" s="8"/>
      <c r="AR45" s="8"/>
      <c r="AS45" s="8"/>
      <c r="AT45" s="8"/>
    </row>
    <row r="46" spans="1:46" x14ac:dyDescent="0.3">
      <c r="A46" s="11"/>
      <c r="B46" s="11"/>
      <c r="C46" s="11"/>
      <c r="D46" s="11"/>
      <c r="E46" s="11"/>
      <c r="F46" s="11"/>
      <c r="G46" s="11"/>
      <c r="H46" s="11"/>
      <c r="I46" s="11"/>
      <c r="J46" s="11"/>
      <c r="K46" s="11"/>
      <c r="L46" s="11"/>
      <c r="M46" s="11"/>
      <c r="N46" s="11"/>
      <c r="O46" s="11"/>
      <c r="P46" s="11"/>
      <c r="Q46" s="11"/>
      <c r="R46" s="11"/>
      <c r="S46" s="11"/>
      <c r="T46" s="11"/>
      <c r="U46" s="158">
        <v>36</v>
      </c>
      <c r="V46" s="102">
        <v>11</v>
      </c>
      <c r="W46" s="161">
        <v>307</v>
      </c>
      <c r="X46" s="14">
        <v>0</v>
      </c>
      <c r="Y46" s="14">
        <v>0</v>
      </c>
      <c r="Z46" s="14">
        <v>1</v>
      </c>
      <c r="AA46" s="14">
        <v>0</v>
      </c>
      <c r="AB46">
        <v>550</v>
      </c>
      <c r="AC46" s="14">
        <v>0</v>
      </c>
      <c r="AD46">
        <v>550</v>
      </c>
      <c r="AE46" s="401">
        <v>0</v>
      </c>
      <c r="AF46" s="163"/>
      <c r="AG46" s="181">
        <v>35</v>
      </c>
      <c r="AH46" s="183">
        <v>100</v>
      </c>
      <c r="AI46" s="184">
        <v>146</v>
      </c>
      <c r="AJ46" s="398">
        <v>1</v>
      </c>
      <c r="AK46" s="8"/>
      <c r="AL46" s="8"/>
      <c r="AM46" s="8"/>
      <c r="AN46" s="8"/>
      <c r="AO46" s="8"/>
      <c r="AP46" s="8"/>
      <c r="AQ46" s="8"/>
      <c r="AR46" s="8"/>
      <c r="AS46" s="8"/>
      <c r="AT46" s="8"/>
    </row>
    <row r="47" spans="1:46" x14ac:dyDescent="0.3">
      <c r="A47" s="11"/>
      <c r="B47" s="11"/>
      <c r="C47" s="11"/>
      <c r="D47" s="11"/>
      <c r="E47" s="11"/>
      <c r="F47" s="11"/>
      <c r="G47" s="11"/>
      <c r="H47" s="11"/>
      <c r="I47" s="11"/>
      <c r="J47" s="11"/>
      <c r="K47" s="11"/>
      <c r="L47" s="11"/>
      <c r="M47" s="11"/>
      <c r="N47" s="11"/>
      <c r="O47" s="11"/>
      <c r="P47" s="11"/>
      <c r="Q47" s="11"/>
      <c r="R47" s="11"/>
      <c r="S47" s="11"/>
      <c r="T47" s="11"/>
      <c r="U47" s="158">
        <v>37</v>
      </c>
      <c r="V47" s="102">
        <v>12</v>
      </c>
      <c r="W47" s="161">
        <v>305</v>
      </c>
      <c r="X47" s="14">
        <v>1</v>
      </c>
      <c r="Y47" s="14">
        <v>0</v>
      </c>
      <c r="Z47" s="14">
        <v>0</v>
      </c>
      <c r="AA47" s="14">
        <v>0</v>
      </c>
      <c r="AB47">
        <v>12.88</v>
      </c>
      <c r="AC47" s="14">
        <v>0</v>
      </c>
      <c r="AD47">
        <v>12.88</v>
      </c>
      <c r="AE47" s="401">
        <v>0</v>
      </c>
      <c r="AF47" s="163"/>
      <c r="AG47" s="181">
        <v>36</v>
      </c>
      <c r="AH47" s="183">
        <v>100</v>
      </c>
      <c r="AI47" s="184">
        <v>146</v>
      </c>
      <c r="AJ47" s="398">
        <v>1</v>
      </c>
      <c r="AK47" s="8"/>
      <c r="AL47" s="8"/>
      <c r="AM47" s="8"/>
      <c r="AN47" s="8"/>
      <c r="AO47" s="8"/>
      <c r="AP47" s="8"/>
      <c r="AQ47" s="8"/>
      <c r="AR47" s="8"/>
      <c r="AS47" s="8"/>
      <c r="AT47" s="8"/>
    </row>
    <row r="48" spans="1:46" x14ac:dyDescent="0.3">
      <c r="A48" s="11"/>
      <c r="B48" s="11"/>
      <c r="C48" s="11"/>
      <c r="D48" s="11"/>
      <c r="E48" s="11"/>
      <c r="F48" s="11"/>
      <c r="G48" s="11"/>
      <c r="H48" s="11"/>
      <c r="I48" s="11"/>
      <c r="J48" s="11"/>
      <c r="K48" s="11"/>
      <c r="L48" s="11"/>
      <c r="M48" s="11"/>
      <c r="N48" s="11"/>
      <c r="O48" s="11"/>
      <c r="P48" s="11"/>
      <c r="Q48" s="11"/>
      <c r="R48" s="11"/>
      <c r="S48" s="11"/>
      <c r="T48" s="11"/>
      <c r="U48" s="158">
        <v>38</v>
      </c>
      <c r="V48" s="102">
        <v>12</v>
      </c>
      <c r="W48" s="161">
        <v>306</v>
      </c>
      <c r="X48" s="14">
        <v>0</v>
      </c>
      <c r="Y48" s="14">
        <v>1</v>
      </c>
      <c r="Z48" s="14">
        <v>0</v>
      </c>
      <c r="AA48" s="14">
        <v>0</v>
      </c>
      <c r="AB48">
        <v>16.2</v>
      </c>
      <c r="AC48" s="14">
        <v>0</v>
      </c>
      <c r="AD48">
        <v>16.2</v>
      </c>
      <c r="AE48" s="401">
        <v>0</v>
      </c>
      <c r="AF48" s="163"/>
      <c r="AG48" s="181">
        <v>37</v>
      </c>
      <c r="AH48" s="183">
        <v>100</v>
      </c>
      <c r="AI48" s="184">
        <v>146</v>
      </c>
      <c r="AJ48" s="398">
        <v>1</v>
      </c>
      <c r="AK48" s="8"/>
      <c r="AL48" s="8"/>
      <c r="AM48" s="8"/>
      <c r="AN48" s="8"/>
      <c r="AO48" s="8"/>
      <c r="AP48" s="8"/>
      <c r="AQ48" s="8"/>
      <c r="AR48" s="8"/>
      <c r="AS48" s="8"/>
      <c r="AT48" s="8"/>
    </row>
    <row r="49" spans="1:46" x14ac:dyDescent="0.3">
      <c r="A49" s="11"/>
      <c r="B49" s="11"/>
      <c r="C49" s="11"/>
      <c r="D49" s="11"/>
      <c r="E49" s="11"/>
      <c r="F49" s="11"/>
      <c r="G49" s="11"/>
      <c r="H49" s="11"/>
      <c r="I49" s="11"/>
      <c r="J49" s="11"/>
      <c r="K49" s="11"/>
      <c r="L49" s="11"/>
      <c r="M49" s="11"/>
      <c r="N49" s="11"/>
      <c r="O49" s="11"/>
      <c r="P49" s="11"/>
      <c r="Q49" s="11"/>
      <c r="R49" s="11"/>
      <c r="S49" s="11"/>
      <c r="T49" s="11"/>
      <c r="U49" s="158">
        <v>39</v>
      </c>
      <c r="V49" s="102">
        <v>12</v>
      </c>
      <c r="W49" s="161">
        <v>307</v>
      </c>
      <c r="X49" s="14">
        <v>0</v>
      </c>
      <c r="Y49" s="14">
        <v>0</v>
      </c>
      <c r="Z49" s="14">
        <v>1</v>
      </c>
      <c r="AA49" s="14">
        <v>0</v>
      </c>
      <c r="AB49">
        <v>550</v>
      </c>
      <c r="AC49" s="14">
        <v>0</v>
      </c>
      <c r="AD49">
        <v>550</v>
      </c>
      <c r="AE49" s="401">
        <v>0</v>
      </c>
      <c r="AF49" s="163"/>
      <c r="AG49" s="181">
        <v>38</v>
      </c>
      <c r="AH49" s="183">
        <v>100</v>
      </c>
      <c r="AI49" s="184">
        <v>146</v>
      </c>
      <c r="AJ49" s="398">
        <v>1</v>
      </c>
      <c r="AK49" s="8"/>
      <c r="AL49" s="8"/>
      <c r="AM49" s="8"/>
      <c r="AN49" s="8"/>
      <c r="AO49" s="8"/>
      <c r="AP49" s="8"/>
      <c r="AQ49" s="8"/>
      <c r="AR49" s="8"/>
      <c r="AS49" s="8"/>
      <c r="AT49" s="8"/>
    </row>
    <row r="50" spans="1:46" x14ac:dyDescent="0.3">
      <c r="A50" s="11"/>
      <c r="B50" s="11"/>
      <c r="C50" s="11"/>
      <c r="D50" s="11"/>
      <c r="E50" s="11"/>
      <c r="F50" s="11"/>
      <c r="G50" s="11"/>
      <c r="H50" s="11"/>
      <c r="I50" s="11"/>
      <c r="J50" s="11"/>
      <c r="K50" s="11"/>
      <c r="L50" s="11"/>
      <c r="M50" s="11"/>
      <c r="N50" s="11"/>
      <c r="O50" s="11"/>
      <c r="P50" s="11"/>
      <c r="Q50" s="11"/>
      <c r="R50" s="11"/>
      <c r="S50" s="11"/>
      <c r="T50" s="11"/>
      <c r="U50" s="158">
        <v>40</v>
      </c>
      <c r="V50" s="102">
        <v>13</v>
      </c>
      <c r="W50" s="161">
        <v>305</v>
      </c>
      <c r="X50" s="14">
        <v>1</v>
      </c>
      <c r="Y50" s="14">
        <v>0</v>
      </c>
      <c r="Z50" s="14">
        <v>0</v>
      </c>
      <c r="AA50" s="14">
        <v>0</v>
      </c>
      <c r="AB50">
        <v>12.88</v>
      </c>
      <c r="AC50" s="14">
        <v>0</v>
      </c>
      <c r="AD50">
        <v>12.88</v>
      </c>
      <c r="AE50" s="401">
        <v>0</v>
      </c>
      <c r="AF50" s="163"/>
      <c r="AG50" s="181">
        <v>39</v>
      </c>
      <c r="AH50" s="183">
        <v>100</v>
      </c>
      <c r="AI50" s="184">
        <v>146</v>
      </c>
      <c r="AJ50" s="398">
        <v>1</v>
      </c>
      <c r="AK50" s="8"/>
      <c r="AL50" s="8"/>
      <c r="AM50" s="8"/>
      <c r="AN50" s="8"/>
      <c r="AO50" s="8"/>
      <c r="AP50" s="8"/>
      <c r="AQ50" s="8"/>
      <c r="AR50" s="8"/>
      <c r="AS50" s="8"/>
      <c r="AT50" s="8"/>
    </row>
    <row r="51" spans="1:46" ht="16.2" thickBot="1" x14ac:dyDescent="0.35">
      <c r="A51" s="11"/>
      <c r="B51" s="15"/>
      <c r="C51" s="11"/>
      <c r="D51" s="11"/>
      <c r="E51" s="11"/>
      <c r="F51" s="11"/>
      <c r="G51" s="11"/>
      <c r="H51" s="11"/>
      <c r="I51" s="11"/>
      <c r="J51" s="11"/>
      <c r="K51" s="11"/>
      <c r="L51" s="11"/>
      <c r="M51" s="11"/>
      <c r="N51" s="11"/>
      <c r="O51" s="11"/>
      <c r="P51" s="11"/>
      <c r="Q51" s="11"/>
      <c r="R51" s="11"/>
      <c r="S51" s="11"/>
      <c r="T51" s="11"/>
      <c r="U51" s="400">
        <v>41</v>
      </c>
      <c r="V51" s="102">
        <v>13</v>
      </c>
      <c r="W51" s="161">
        <v>306</v>
      </c>
      <c r="X51" s="14">
        <v>0</v>
      </c>
      <c r="Y51" s="14">
        <v>1</v>
      </c>
      <c r="Z51" s="14">
        <v>0</v>
      </c>
      <c r="AA51" s="14">
        <v>0</v>
      </c>
      <c r="AB51">
        <v>16.2</v>
      </c>
      <c r="AC51" s="14">
        <v>0</v>
      </c>
      <c r="AD51">
        <v>16.2</v>
      </c>
      <c r="AE51" s="401">
        <v>0</v>
      </c>
      <c r="AF51" s="163"/>
      <c r="AG51" s="186">
        <v>40</v>
      </c>
      <c r="AH51" s="188">
        <v>100</v>
      </c>
      <c r="AI51" s="189">
        <v>146</v>
      </c>
      <c r="AJ51" s="399">
        <v>1</v>
      </c>
      <c r="AK51" s="8"/>
      <c r="AL51" s="8"/>
      <c r="AM51" s="8"/>
      <c r="AN51" s="8"/>
      <c r="AO51" s="8"/>
      <c r="AP51" s="8"/>
      <c r="AQ51" s="8"/>
      <c r="AR51" s="8"/>
      <c r="AS51" s="8"/>
      <c r="AT51" s="8"/>
    </row>
    <row r="52" spans="1:46" x14ac:dyDescent="0.3">
      <c r="A52" s="11"/>
      <c r="B52" s="11"/>
      <c r="C52" s="11"/>
      <c r="D52" s="11"/>
      <c r="E52" s="11"/>
      <c r="F52" s="11"/>
      <c r="G52" s="11"/>
      <c r="H52" s="11"/>
      <c r="I52" s="11"/>
      <c r="J52" s="11"/>
      <c r="K52" s="11"/>
      <c r="L52" s="11"/>
      <c r="M52" s="11"/>
      <c r="N52" s="11"/>
      <c r="O52" s="11"/>
      <c r="P52" s="11"/>
      <c r="Q52" s="11"/>
      <c r="R52" s="11"/>
      <c r="S52" s="11"/>
      <c r="T52" s="11"/>
      <c r="U52" s="400">
        <v>42</v>
      </c>
      <c r="V52" s="102">
        <v>13</v>
      </c>
      <c r="W52" s="161">
        <v>307</v>
      </c>
      <c r="X52" s="14">
        <v>0</v>
      </c>
      <c r="Y52" s="14">
        <v>0</v>
      </c>
      <c r="Z52" s="14">
        <v>1</v>
      </c>
      <c r="AA52" s="14">
        <v>0</v>
      </c>
      <c r="AB52">
        <v>550</v>
      </c>
      <c r="AC52" s="14">
        <v>0</v>
      </c>
      <c r="AD52">
        <v>550</v>
      </c>
      <c r="AE52" s="401">
        <v>0</v>
      </c>
      <c r="AF52" s="11"/>
      <c r="AG52" s="11"/>
      <c r="AH52" s="11"/>
      <c r="AI52" s="11"/>
      <c r="AJ52" s="11"/>
      <c r="AK52" s="8"/>
      <c r="AL52" s="8"/>
      <c r="AM52" s="8"/>
      <c r="AN52" s="8"/>
      <c r="AO52" s="8"/>
      <c r="AP52" s="8"/>
      <c r="AQ52" s="8"/>
      <c r="AR52" s="8"/>
      <c r="AS52" s="8"/>
      <c r="AT52" s="8"/>
    </row>
    <row r="53" spans="1:46" x14ac:dyDescent="0.3">
      <c r="A53" s="11"/>
      <c r="B53" s="11"/>
      <c r="C53" s="11"/>
      <c r="D53" s="11"/>
      <c r="E53" s="11"/>
      <c r="F53" s="11"/>
      <c r="G53" s="11"/>
      <c r="H53" s="11"/>
      <c r="I53" s="11"/>
      <c r="J53" s="11"/>
      <c r="K53" s="11"/>
      <c r="L53" s="11"/>
      <c r="M53" s="11"/>
      <c r="N53" s="11"/>
      <c r="O53" s="11"/>
      <c r="P53" s="11"/>
      <c r="Q53" s="11"/>
      <c r="R53" s="11"/>
      <c r="S53" s="11"/>
      <c r="T53" s="11"/>
      <c r="U53" s="400">
        <v>43</v>
      </c>
      <c r="V53" s="102">
        <v>14</v>
      </c>
      <c r="W53" s="161">
        <v>305</v>
      </c>
      <c r="X53" s="14">
        <v>1</v>
      </c>
      <c r="Y53" s="14">
        <v>0</v>
      </c>
      <c r="Z53" s="14">
        <v>0</v>
      </c>
      <c r="AA53" s="14">
        <v>0</v>
      </c>
      <c r="AB53">
        <v>12.88</v>
      </c>
      <c r="AC53" s="14">
        <v>0</v>
      </c>
      <c r="AD53">
        <v>12.88</v>
      </c>
      <c r="AE53" s="401">
        <v>0</v>
      </c>
      <c r="AF53" s="11"/>
      <c r="AG53" s="11"/>
      <c r="AH53" s="11"/>
      <c r="AI53" s="11"/>
      <c r="AJ53" s="11"/>
      <c r="AK53" s="8"/>
      <c r="AL53" s="8"/>
      <c r="AM53" s="8"/>
      <c r="AN53" s="8"/>
      <c r="AO53" s="8"/>
      <c r="AP53" s="8"/>
      <c r="AQ53" s="8"/>
      <c r="AR53" s="8"/>
      <c r="AS53" s="8"/>
      <c r="AT53" s="8"/>
    </row>
    <row r="54" spans="1:46" x14ac:dyDescent="0.3">
      <c r="A54" s="11"/>
      <c r="B54" s="11"/>
      <c r="C54" s="11"/>
      <c r="D54" s="11"/>
      <c r="E54" s="11"/>
      <c r="F54" s="11"/>
      <c r="G54" s="11"/>
      <c r="H54" s="11"/>
      <c r="I54" s="11"/>
      <c r="J54" s="11"/>
      <c r="K54" s="11"/>
      <c r="L54" s="11"/>
      <c r="M54" s="11"/>
      <c r="N54" s="11"/>
      <c r="O54" s="11"/>
      <c r="P54" s="11"/>
      <c r="Q54" s="11"/>
      <c r="R54" s="11"/>
      <c r="S54" s="11"/>
      <c r="T54" s="11"/>
      <c r="U54" s="400">
        <v>44</v>
      </c>
      <c r="V54" s="102">
        <v>14</v>
      </c>
      <c r="W54" s="161">
        <v>306</v>
      </c>
      <c r="X54" s="14">
        <v>0</v>
      </c>
      <c r="Y54" s="14">
        <v>1</v>
      </c>
      <c r="Z54" s="14">
        <v>0</v>
      </c>
      <c r="AA54" s="14">
        <v>0</v>
      </c>
      <c r="AB54">
        <v>16.2</v>
      </c>
      <c r="AC54" s="14">
        <v>0</v>
      </c>
      <c r="AD54">
        <v>16.2</v>
      </c>
      <c r="AE54" s="401">
        <v>0</v>
      </c>
      <c r="AF54" s="11"/>
      <c r="AG54" s="11"/>
      <c r="AH54" s="11"/>
      <c r="AI54" s="11"/>
      <c r="AJ54" s="11"/>
      <c r="AK54" s="8"/>
      <c r="AL54" s="8"/>
      <c r="AM54" s="8"/>
      <c r="AN54" s="8"/>
      <c r="AO54" s="8"/>
      <c r="AP54" s="8"/>
      <c r="AQ54" s="8"/>
      <c r="AR54" s="8"/>
      <c r="AS54" s="8"/>
      <c r="AT54" s="8"/>
    </row>
    <row r="55" spans="1:46" x14ac:dyDescent="0.3">
      <c r="A55" s="11"/>
      <c r="B55" s="11"/>
      <c r="C55" s="11"/>
      <c r="D55" s="11"/>
      <c r="E55" s="11"/>
      <c r="F55" s="11"/>
      <c r="G55" s="11"/>
      <c r="H55" s="11"/>
      <c r="I55" s="11"/>
      <c r="J55" s="11"/>
      <c r="K55" s="11"/>
      <c r="L55" s="11"/>
      <c r="M55" s="11"/>
      <c r="N55" s="11"/>
      <c r="O55" s="11"/>
      <c r="P55" s="11"/>
      <c r="Q55" s="11"/>
      <c r="R55" s="11"/>
      <c r="S55" s="11"/>
      <c r="T55" s="11"/>
      <c r="U55" s="400">
        <v>45</v>
      </c>
      <c r="V55" s="102">
        <v>14</v>
      </c>
      <c r="W55" s="161">
        <v>307</v>
      </c>
      <c r="X55" s="14">
        <v>0</v>
      </c>
      <c r="Y55" s="14">
        <v>0</v>
      </c>
      <c r="Z55" s="14">
        <v>1</v>
      </c>
      <c r="AA55" s="14">
        <v>0</v>
      </c>
      <c r="AB55">
        <v>550</v>
      </c>
      <c r="AC55" s="14">
        <v>0</v>
      </c>
      <c r="AD55">
        <v>550</v>
      </c>
      <c r="AE55" s="401">
        <v>0</v>
      </c>
      <c r="AF55" s="11"/>
      <c r="AG55" s="11"/>
      <c r="AH55" s="11"/>
      <c r="AI55" s="11"/>
      <c r="AJ55" s="11"/>
      <c r="AK55" s="8"/>
      <c r="AL55" s="8"/>
      <c r="AM55" s="8"/>
      <c r="AN55" s="8"/>
      <c r="AO55" s="8"/>
      <c r="AP55" s="8"/>
      <c r="AQ55" s="8"/>
      <c r="AR55" s="8"/>
      <c r="AS55" s="8"/>
      <c r="AT55" s="8"/>
    </row>
    <row r="56" spans="1:46" x14ac:dyDescent="0.3">
      <c r="A56" s="11"/>
      <c r="B56" s="11"/>
      <c r="C56" s="11"/>
      <c r="D56" s="11"/>
      <c r="E56" s="11"/>
      <c r="F56" s="11"/>
      <c r="G56" s="11"/>
      <c r="H56" s="11"/>
      <c r="I56" s="11"/>
      <c r="J56" s="11"/>
      <c r="K56" s="11"/>
      <c r="L56" s="11"/>
      <c r="M56" s="11"/>
      <c r="N56" s="11"/>
      <c r="O56" s="11"/>
      <c r="P56" s="11"/>
      <c r="Q56" s="11"/>
      <c r="R56" s="11"/>
      <c r="S56" s="11"/>
      <c r="T56" s="11"/>
      <c r="U56" s="400">
        <v>46</v>
      </c>
      <c r="V56" s="102">
        <v>15</v>
      </c>
      <c r="W56" s="161">
        <v>305</v>
      </c>
      <c r="X56" s="14">
        <v>1</v>
      </c>
      <c r="Y56" s="14">
        <v>0</v>
      </c>
      <c r="Z56" s="14">
        <v>0</v>
      </c>
      <c r="AA56" s="14">
        <v>0</v>
      </c>
      <c r="AB56">
        <v>12.88</v>
      </c>
      <c r="AC56" s="14">
        <v>0</v>
      </c>
      <c r="AD56">
        <v>12.88</v>
      </c>
      <c r="AE56" s="401">
        <v>0</v>
      </c>
      <c r="AF56" s="11"/>
      <c r="AG56" s="11"/>
      <c r="AH56" s="11"/>
      <c r="AI56" s="11"/>
      <c r="AJ56" s="11"/>
      <c r="AK56" s="8"/>
      <c r="AL56" s="8"/>
      <c r="AM56" s="8"/>
      <c r="AN56" s="8"/>
      <c r="AO56" s="8"/>
      <c r="AP56" s="8"/>
      <c r="AQ56" s="8"/>
      <c r="AR56" s="8"/>
      <c r="AS56" s="8"/>
      <c r="AT56" s="8"/>
    </row>
    <row r="57" spans="1:46" x14ac:dyDescent="0.3">
      <c r="A57" s="11"/>
      <c r="B57" s="11"/>
      <c r="C57" s="11"/>
      <c r="D57" s="11"/>
      <c r="E57" s="11"/>
      <c r="F57" s="11"/>
      <c r="G57" s="11"/>
      <c r="H57" s="11"/>
      <c r="I57" s="11"/>
      <c r="J57" s="11"/>
      <c r="K57" s="11"/>
      <c r="L57" s="11"/>
      <c r="M57" s="11"/>
      <c r="N57" s="11"/>
      <c r="O57" s="11"/>
      <c r="P57" s="11"/>
      <c r="Q57" s="11"/>
      <c r="R57" s="11"/>
      <c r="S57" s="11"/>
      <c r="T57" s="11"/>
      <c r="U57" s="400">
        <v>47</v>
      </c>
      <c r="V57" s="102">
        <v>15</v>
      </c>
      <c r="W57" s="161">
        <v>306</v>
      </c>
      <c r="X57" s="14">
        <v>0</v>
      </c>
      <c r="Y57" s="14">
        <v>1</v>
      </c>
      <c r="Z57" s="14">
        <v>0</v>
      </c>
      <c r="AA57" s="14">
        <v>0</v>
      </c>
      <c r="AB57">
        <v>16.2</v>
      </c>
      <c r="AC57" s="14">
        <v>0</v>
      </c>
      <c r="AD57">
        <v>16.2</v>
      </c>
      <c r="AE57" s="401">
        <v>0</v>
      </c>
      <c r="AF57" s="11"/>
      <c r="AG57" s="11"/>
      <c r="AH57" s="11"/>
      <c r="AI57" s="11"/>
      <c r="AJ57" s="11"/>
      <c r="AK57" s="8"/>
      <c r="AL57" s="8"/>
      <c r="AM57" s="8"/>
      <c r="AN57" s="8"/>
      <c r="AO57" s="8"/>
      <c r="AP57" s="8"/>
      <c r="AQ57" s="8"/>
      <c r="AR57" s="8"/>
      <c r="AS57" s="8"/>
      <c r="AT57" s="8"/>
    </row>
    <row r="58" spans="1:46" x14ac:dyDescent="0.3">
      <c r="A58" s="11"/>
      <c r="B58" s="11"/>
      <c r="C58" s="11"/>
      <c r="D58" s="11"/>
      <c r="E58" s="11"/>
      <c r="F58" s="11"/>
      <c r="G58" s="11"/>
      <c r="H58" s="11"/>
      <c r="I58" s="11"/>
      <c r="J58" s="11"/>
      <c r="K58" s="11"/>
      <c r="L58" s="11"/>
      <c r="M58" s="11"/>
      <c r="N58" s="11"/>
      <c r="O58" s="11"/>
      <c r="P58" s="11"/>
      <c r="Q58" s="11"/>
      <c r="R58" s="11"/>
      <c r="S58" s="11"/>
      <c r="T58" s="11"/>
      <c r="U58" s="400">
        <v>48</v>
      </c>
      <c r="V58" s="102">
        <v>15</v>
      </c>
      <c r="W58" s="161">
        <v>307</v>
      </c>
      <c r="X58" s="14">
        <v>0</v>
      </c>
      <c r="Y58" s="14">
        <v>0</v>
      </c>
      <c r="Z58" s="14">
        <v>1</v>
      </c>
      <c r="AA58" s="14">
        <v>0</v>
      </c>
      <c r="AB58">
        <v>550</v>
      </c>
      <c r="AC58" s="14">
        <v>0</v>
      </c>
      <c r="AD58">
        <v>550</v>
      </c>
      <c r="AE58" s="401">
        <v>0</v>
      </c>
      <c r="AF58" s="11"/>
      <c r="AG58" s="11"/>
      <c r="AH58" s="11"/>
      <c r="AI58" s="11"/>
      <c r="AJ58" s="11"/>
      <c r="AK58" s="8"/>
      <c r="AL58" s="8"/>
      <c r="AM58" s="8"/>
      <c r="AN58" s="8"/>
      <c r="AO58" s="8"/>
      <c r="AP58" s="8"/>
      <c r="AQ58" s="8"/>
      <c r="AR58" s="8"/>
      <c r="AS58" s="8"/>
      <c r="AT58" s="8"/>
    </row>
    <row r="59" spans="1:46" x14ac:dyDescent="0.3">
      <c r="A59" s="11"/>
      <c r="B59" s="11"/>
      <c r="C59" s="11"/>
      <c r="D59" s="11"/>
      <c r="E59" s="11"/>
      <c r="F59" s="11"/>
      <c r="G59" s="11"/>
      <c r="H59" s="11"/>
      <c r="I59" s="11"/>
      <c r="J59" s="11"/>
      <c r="K59" s="11"/>
      <c r="L59" s="11"/>
      <c r="M59" s="11"/>
      <c r="N59" s="11"/>
      <c r="O59" s="11"/>
      <c r="P59" s="11"/>
      <c r="Q59" s="11"/>
      <c r="R59" s="11"/>
      <c r="S59" s="11"/>
      <c r="T59" s="11"/>
      <c r="U59" s="400">
        <v>49</v>
      </c>
      <c r="V59" s="102">
        <v>16</v>
      </c>
      <c r="W59" s="161">
        <v>305</v>
      </c>
      <c r="X59" s="14">
        <v>1</v>
      </c>
      <c r="Y59" s="14">
        <v>0</v>
      </c>
      <c r="Z59" s="14">
        <v>0</v>
      </c>
      <c r="AA59" s="14">
        <v>0</v>
      </c>
      <c r="AB59">
        <v>12.88</v>
      </c>
      <c r="AC59" s="14">
        <v>0</v>
      </c>
      <c r="AD59">
        <v>12.88</v>
      </c>
      <c r="AE59" s="401">
        <v>0</v>
      </c>
      <c r="AF59" s="11"/>
      <c r="AG59" s="11"/>
      <c r="AH59" s="11"/>
      <c r="AI59" s="11"/>
      <c r="AJ59" s="11"/>
      <c r="AK59" s="8"/>
      <c r="AL59" s="8"/>
      <c r="AM59" s="8"/>
      <c r="AN59" s="8"/>
      <c r="AO59" s="8"/>
      <c r="AP59" s="8"/>
      <c r="AQ59" s="8"/>
      <c r="AR59" s="8"/>
      <c r="AS59" s="8"/>
      <c r="AT59" s="8"/>
    </row>
    <row r="60" spans="1:46" x14ac:dyDescent="0.3">
      <c r="A60" s="11"/>
      <c r="B60" s="11"/>
      <c r="C60" s="11"/>
      <c r="D60" s="11"/>
      <c r="E60" s="11"/>
      <c r="F60" s="11"/>
      <c r="G60" s="11"/>
      <c r="H60" s="11"/>
      <c r="I60" s="11"/>
      <c r="J60" s="11"/>
      <c r="K60" s="11"/>
      <c r="L60" s="11"/>
      <c r="M60" s="11"/>
      <c r="N60" s="11"/>
      <c r="O60" s="11"/>
      <c r="P60" s="11"/>
      <c r="Q60" s="11"/>
      <c r="R60" s="11"/>
      <c r="S60" s="11"/>
      <c r="T60" s="11"/>
      <c r="U60" s="400">
        <v>50</v>
      </c>
      <c r="V60" s="102">
        <v>16</v>
      </c>
      <c r="W60" s="161">
        <v>306</v>
      </c>
      <c r="X60" s="14">
        <v>0</v>
      </c>
      <c r="Y60" s="14">
        <v>1</v>
      </c>
      <c r="Z60" s="14">
        <v>0</v>
      </c>
      <c r="AA60" s="14">
        <v>0</v>
      </c>
      <c r="AB60">
        <v>16.2</v>
      </c>
      <c r="AC60" s="14">
        <v>0</v>
      </c>
      <c r="AD60">
        <v>16.2</v>
      </c>
      <c r="AE60" s="401">
        <v>0</v>
      </c>
      <c r="AF60" s="11"/>
      <c r="AG60" s="11"/>
      <c r="AH60" s="11"/>
      <c r="AI60" s="11"/>
      <c r="AJ60" s="11"/>
      <c r="AK60" s="8"/>
      <c r="AL60" s="8"/>
      <c r="AM60" s="8"/>
      <c r="AN60" s="8"/>
      <c r="AO60" s="8"/>
      <c r="AP60" s="8"/>
      <c r="AQ60" s="8"/>
      <c r="AR60" s="8"/>
      <c r="AS60" s="8"/>
      <c r="AT60" s="8"/>
    </row>
    <row r="61" spans="1:46" x14ac:dyDescent="0.3">
      <c r="A61" s="11"/>
      <c r="B61" s="11"/>
      <c r="C61" s="11"/>
      <c r="D61" s="11"/>
      <c r="E61" s="11"/>
      <c r="F61" s="11"/>
      <c r="G61" s="11"/>
      <c r="H61" s="11"/>
      <c r="I61" s="11"/>
      <c r="J61" s="11"/>
      <c r="K61" s="11"/>
      <c r="L61" s="11"/>
      <c r="M61" s="11"/>
      <c r="N61" s="11"/>
      <c r="O61" s="11"/>
      <c r="P61" s="11"/>
      <c r="Q61" s="11"/>
      <c r="R61" s="11"/>
      <c r="S61" s="11"/>
      <c r="T61" s="11"/>
      <c r="U61" s="400">
        <v>51</v>
      </c>
      <c r="V61" s="102">
        <v>16</v>
      </c>
      <c r="W61" s="161">
        <v>307</v>
      </c>
      <c r="X61" s="14">
        <v>0</v>
      </c>
      <c r="Y61" s="14">
        <v>0</v>
      </c>
      <c r="Z61" s="14">
        <v>1</v>
      </c>
      <c r="AA61" s="14">
        <v>0</v>
      </c>
      <c r="AB61">
        <v>550</v>
      </c>
      <c r="AC61" s="14">
        <v>0</v>
      </c>
      <c r="AD61">
        <v>550</v>
      </c>
      <c r="AE61" s="401">
        <v>0</v>
      </c>
      <c r="AF61" s="11"/>
      <c r="AG61" s="11"/>
      <c r="AH61" s="11"/>
      <c r="AI61" s="11"/>
      <c r="AJ61" s="11"/>
      <c r="AK61" s="8"/>
      <c r="AL61" s="8"/>
      <c r="AM61" s="8"/>
      <c r="AN61" s="8"/>
      <c r="AO61" s="8"/>
      <c r="AP61" s="8"/>
      <c r="AQ61" s="8"/>
      <c r="AR61" s="8"/>
      <c r="AS61" s="8"/>
      <c r="AT61" s="8"/>
    </row>
    <row r="62" spans="1:46" x14ac:dyDescent="0.3">
      <c r="A62" s="11"/>
      <c r="B62" s="11"/>
      <c r="C62" s="11"/>
      <c r="D62" s="11"/>
      <c r="E62" s="11"/>
      <c r="F62" s="11"/>
      <c r="G62" s="11"/>
      <c r="H62" s="11"/>
      <c r="I62" s="11"/>
      <c r="J62" s="11"/>
      <c r="K62" s="11"/>
      <c r="L62" s="11"/>
      <c r="M62" s="11"/>
      <c r="N62" s="11"/>
      <c r="O62" s="11"/>
      <c r="P62" s="11"/>
      <c r="Q62" s="11"/>
      <c r="R62" s="11"/>
      <c r="S62" s="11"/>
      <c r="T62" s="11"/>
      <c r="U62" s="400">
        <v>52</v>
      </c>
      <c r="V62" s="102">
        <v>17</v>
      </c>
      <c r="W62" s="161">
        <v>305</v>
      </c>
      <c r="X62" s="14">
        <v>1</v>
      </c>
      <c r="Y62" s="14">
        <v>0</v>
      </c>
      <c r="Z62" s="14">
        <v>0</v>
      </c>
      <c r="AA62" s="14">
        <v>0</v>
      </c>
      <c r="AB62">
        <v>12.88</v>
      </c>
      <c r="AC62" s="14">
        <v>0</v>
      </c>
      <c r="AD62">
        <v>12.88</v>
      </c>
      <c r="AE62" s="401">
        <v>0</v>
      </c>
      <c r="AF62" s="11"/>
      <c r="AG62" s="11"/>
      <c r="AH62" s="11"/>
      <c r="AI62" s="11"/>
      <c r="AJ62" s="11"/>
      <c r="AK62" s="8"/>
      <c r="AL62" s="8"/>
      <c r="AM62" s="8"/>
      <c r="AN62" s="8"/>
      <c r="AO62" s="8"/>
      <c r="AP62" s="8"/>
      <c r="AQ62" s="8"/>
      <c r="AR62" s="8"/>
      <c r="AS62" s="8"/>
      <c r="AT62" s="8"/>
    </row>
    <row r="63" spans="1:46" x14ac:dyDescent="0.3">
      <c r="A63" s="11"/>
      <c r="B63" s="11"/>
      <c r="C63" s="11"/>
      <c r="D63" s="11"/>
      <c r="E63" s="11"/>
      <c r="F63" s="11"/>
      <c r="G63" s="11"/>
      <c r="H63" s="11"/>
      <c r="I63" s="11"/>
      <c r="J63" s="11"/>
      <c r="K63" s="11"/>
      <c r="L63" s="11"/>
      <c r="M63" s="11"/>
      <c r="N63" s="11"/>
      <c r="O63" s="11"/>
      <c r="P63" s="11"/>
      <c r="Q63" s="11"/>
      <c r="R63" s="11"/>
      <c r="S63" s="11"/>
      <c r="T63" s="11"/>
      <c r="U63" s="400">
        <v>53</v>
      </c>
      <c r="V63" s="102">
        <v>17</v>
      </c>
      <c r="W63" s="161">
        <v>306</v>
      </c>
      <c r="X63" s="14">
        <v>0</v>
      </c>
      <c r="Y63" s="14">
        <v>1</v>
      </c>
      <c r="Z63" s="14">
        <v>0</v>
      </c>
      <c r="AA63" s="14">
        <v>0</v>
      </c>
      <c r="AB63">
        <v>16.2</v>
      </c>
      <c r="AC63" s="14">
        <v>0</v>
      </c>
      <c r="AD63">
        <v>16.2</v>
      </c>
      <c r="AE63" s="401">
        <v>0</v>
      </c>
      <c r="AF63" s="11"/>
      <c r="AG63" s="11"/>
      <c r="AH63" s="11"/>
      <c r="AI63" s="11"/>
      <c r="AJ63" s="11"/>
      <c r="AK63" s="8"/>
      <c r="AL63" s="8"/>
      <c r="AM63" s="8"/>
      <c r="AN63" s="8"/>
      <c r="AO63" s="8"/>
      <c r="AP63" s="8"/>
      <c r="AQ63" s="8"/>
      <c r="AR63" s="8"/>
      <c r="AS63" s="8"/>
      <c r="AT63" s="8"/>
    </row>
    <row r="64" spans="1:46" x14ac:dyDescent="0.3">
      <c r="A64" s="11"/>
      <c r="B64" s="11"/>
      <c r="C64" s="11"/>
      <c r="D64" s="11"/>
      <c r="E64" s="11"/>
      <c r="F64" s="11"/>
      <c r="G64" s="11"/>
      <c r="H64" s="11"/>
      <c r="I64" s="11"/>
      <c r="J64" s="11"/>
      <c r="K64" s="11"/>
      <c r="L64" s="11"/>
      <c r="M64" s="11"/>
      <c r="N64" s="11"/>
      <c r="O64" s="11"/>
      <c r="P64" s="11"/>
      <c r="Q64" s="11"/>
      <c r="R64" s="11"/>
      <c r="S64" s="11"/>
      <c r="T64" s="11"/>
      <c r="U64" s="400">
        <v>54</v>
      </c>
      <c r="V64" s="102">
        <v>17</v>
      </c>
      <c r="W64" s="161">
        <v>307</v>
      </c>
      <c r="X64" s="14">
        <v>0</v>
      </c>
      <c r="Y64" s="14">
        <v>0</v>
      </c>
      <c r="Z64" s="14">
        <v>1</v>
      </c>
      <c r="AA64" s="14">
        <v>0</v>
      </c>
      <c r="AB64">
        <v>550</v>
      </c>
      <c r="AC64" s="14">
        <v>0</v>
      </c>
      <c r="AD64">
        <v>550</v>
      </c>
      <c r="AE64" s="401">
        <v>0</v>
      </c>
      <c r="AF64" s="11"/>
      <c r="AG64" s="11"/>
      <c r="AH64" s="11"/>
      <c r="AI64" s="11"/>
      <c r="AJ64" s="11"/>
      <c r="AK64" s="8"/>
      <c r="AL64" s="8"/>
      <c r="AM64" s="8"/>
      <c r="AN64" s="8"/>
      <c r="AO64" s="8"/>
      <c r="AP64" s="8"/>
      <c r="AQ64" s="8"/>
      <c r="AR64" s="8"/>
      <c r="AS64" s="8"/>
      <c r="AT64" s="8"/>
    </row>
    <row r="65" spans="1:46" x14ac:dyDescent="0.3">
      <c r="A65" s="11"/>
      <c r="B65" s="11"/>
      <c r="C65" s="11"/>
      <c r="D65" s="11"/>
      <c r="E65" s="11"/>
      <c r="F65" s="11"/>
      <c r="G65" s="11"/>
      <c r="H65" s="11"/>
      <c r="I65" s="11"/>
      <c r="J65" s="11"/>
      <c r="K65" s="11"/>
      <c r="L65" s="11"/>
      <c r="M65" s="11"/>
      <c r="N65" s="11"/>
      <c r="O65" s="11"/>
      <c r="P65" s="11"/>
      <c r="Q65" s="11"/>
      <c r="R65" s="11"/>
      <c r="S65" s="11"/>
      <c r="T65" s="11"/>
      <c r="U65" s="400">
        <v>55</v>
      </c>
      <c r="V65" s="102">
        <v>18</v>
      </c>
      <c r="W65" s="161">
        <v>305</v>
      </c>
      <c r="X65" s="14">
        <v>1</v>
      </c>
      <c r="Y65" s="14">
        <v>0</v>
      </c>
      <c r="Z65" s="14">
        <v>0</v>
      </c>
      <c r="AA65" s="14">
        <v>0</v>
      </c>
      <c r="AB65">
        <v>12.88</v>
      </c>
      <c r="AC65" s="14">
        <v>0</v>
      </c>
      <c r="AD65">
        <v>12.88</v>
      </c>
      <c r="AE65" s="401">
        <v>0</v>
      </c>
      <c r="AF65" s="11"/>
      <c r="AG65" s="11"/>
      <c r="AH65" s="11"/>
      <c r="AI65" s="11"/>
      <c r="AJ65" s="11"/>
      <c r="AK65" s="8"/>
      <c r="AL65" s="8"/>
      <c r="AM65" s="8"/>
      <c r="AN65" s="8"/>
      <c r="AO65" s="8"/>
      <c r="AP65" s="8"/>
      <c r="AQ65" s="8"/>
      <c r="AR65" s="8"/>
      <c r="AS65" s="8"/>
      <c r="AT65" s="8"/>
    </row>
    <row r="66" spans="1:46" x14ac:dyDescent="0.3">
      <c r="A66" s="11"/>
      <c r="B66" s="11"/>
      <c r="C66" s="11"/>
      <c r="D66" s="11"/>
      <c r="E66" s="11"/>
      <c r="F66" s="11"/>
      <c r="G66" s="11"/>
      <c r="H66" s="11"/>
      <c r="I66" s="11"/>
      <c r="J66" s="11"/>
      <c r="K66" s="11"/>
      <c r="L66" s="11"/>
      <c r="M66" s="11"/>
      <c r="N66" s="11"/>
      <c r="O66" s="11"/>
      <c r="P66" s="11"/>
      <c r="Q66" s="11"/>
      <c r="R66" s="11"/>
      <c r="S66" s="11"/>
      <c r="T66" s="11"/>
      <c r="U66" s="400">
        <v>56</v>
      </c>
      <c r="V66" s="102">
        <v>18</v>
      </c>
      <c r="W66" s="161">
        <v>306</v>
      </c>
      <c r="X66" s="14">
        <v>0</v>
      </c>
      <c r="Y66" s="14">
        <v>1</v>
      </c>
      <c r="Z66" s="14">
        <v>0</v>
      </c>
      <c r="AA66" s="14">
        <v>0</v>
      </c>
      <c r="AB66">
        <v>16.2</v>
      </c>
      <c r="AC66" s="14">
        <v>0</v>
      </c>
      <c r="AD66">
        <v>16.2</v>
      </c>
      <c r="AE66" s="401">
        <v>0</v>
      </c>
      <c r="AF66" s="11"/>
      <c r="AG66" s="11"/>
      <c r="AH66" s="11"/>
      <c r="AI66" s="11"/>
      <c r="AJ66" s="11"/>
      <c r="AK66" s="8"/>
      <c r="AL66" s="8"/>
      <c r="AM66" s="8"/>
      <c r="AN66" s="8"/>
      <c r="AO66" s="8"/>
      <c r="AP66" s="8"/>
      <c r="AQ66" s="8"/>
      <c r="AR66" s="8"/>
      <c r="AS66" s="8"/>
      <c r="AT66" s="8"/>
    </row>
    <row r="67" spans="1:46" x14ac:dyDescent="0.3">
      <c r="A67" s="11"/>
      <c r="B67" s="11"/>
      <c r="C67" s="11"/>
      <c r="D67" s="11"/>
      <c r="E67" s="11"/>
      <c r="F67" s="11"/>
      <c r="G67" s="11"/>
      <c r="H67" s="11"/>
      <c r="I67" s="11"/>
      <c r="J67" s="11"/>
      <c r="K67" s="11"/>
      <c r="L67" s="11"/>
      <c r="M67" s="11"/>
      <c r="N67" s="11"/>
      <c r="O67" s="11"/>
      <c r="P67" s="11"/>
      <c r="Q67" s="11"/>
      <c r="R67" s="11"/>
      <c r="S67" s="11"/>
      <c r="T67" s="11"/>
      <c r="U67" s="400">
        <v>57</v>
      </c>
      <c r="V67" s="102">
        <v>18</v>
      </c>
      <c r="W67" s="161">
        <v>307</v>
      </c>
      <c r="X67" s="14">
        <v>0</v>
      </c>
      <c r="Y67" s="14">
        <v>0</v>
      </c>
      <c r="Z67" s="14">
        <v>1</v>
      </c>
      <c r="AA67" s="14">
        <v>0</v>
      </c>
      <c r="AB67">
        <v>550</v>
      </c>
      <c r="AC67" s="14">
        <v>0</v>
      </c>
      <c r="AD67">
        <v>550</v>
      </c>
      <c r="AE67" s="401">
        <v>0</v>
      </c>
      <c r="AF67" s="11"/>
      <c r="AG67" s="11"/>
      <c r="AH67" s="11"/>
      <c r="AI67" s="11"/>
      <c r="AJ67" s="11"/>
      <c r="AK67" s="8"/>
      <c r="AL67" s="8"/>
      <c r="AM67" s="8"/>
      <c r="AN67" s="8"/>
      <c r="AO67" s="8"/>
      <c r="AP67" s="8"/>
      <c r="AQ67" s="8"/>
      <c r="AR67" s="8"/>
      <c r="AS67" s="8"/>
      <c r="AT67" s="8"/>
    </row>
    <row r="68" spans="1:46" x14ac:dyDescent="0.3">
      <c r="A68" s="11"/>
      <c r="B68" s="11"/>
      <c r="C68" s="11"/>
      <c r="D68" s="11"/>
      <c r="E68" s="11"/>
      <c r="F68" s="11"/>
      <c r="G68" s="11"/>
      <c r="H68" s="11"/>
      <c r="I68" s="11"/>
      <c r="J68" s="11"/>
      <c r="K68" s="11"/>
      <c r="L68" s="11"/>
      <c r="M68" s="11"/>
      <c r="N68" s="11"/>
      <c r="O68" s="11"/>
      <c r="P68" s="11"/>
      <c r="Q68" s="11"/>
      <c r="R68" s="11"/>
      <c r="S68" s="11"/>
      <c r="T68" s="11"/>
      <c r="U68" s="400">
        <v>58</v>
      </c>
      <c r="V68" s="102">
        <v>19</v>
      </c>
      <c r="W68" s="161">
        <v>305</v>
      </c>
      <c r="X68" s="14">
        <v>1</v>
      </c>
      <c r="Y68" s="14">
        <v>0</v>
      </c>
      <c r="Z68" s="14">
        <v>0</v>
      </c>
      <c r="AA68" s="14">
        <v>0</v>
      </c>
      <c r="AB68">
        <v>12.88</v>
      </c>
      <c r="AC68" s="14">
        <v>0</v>
      </c>
      <c r="AD68">
        <v>12.88</v>
      </c>
      <c r="AE68" s="401">
        <v>0</v>
      </c>
      <c r="AF68" s="11"/>
      <c r="AG68" s="11"/>
      <c r="AH68" s="11"/>
      <c r="AI68" s="11"/>
      <c r="AJ68" s="11"/>
      <c r="AK68" s="8"/>
      <c r="AL68" s="8"/>
      <c r="AM68" s="8"/>
      <c r="AN68" s="8"/>
      <c r="AO68" s="8"/>
      <c r="AP68" s="8"/>
      <c r="AQ68" s="8"/>
      <c r="AR68" s="8"/>
      <c r="AS68" s="8"/>
      <c r="AT68" s="8"/>
    </row>
    <row r="69" spans="1:46" x14ac:dyDescent="0.3">
      <c r="A69" s="11"/>
      <c r="B69" s="11"/>
      <c r="C69" s="11"/>
      <c r="D69" s="11"/>
      <c r="E69" s="11"/>
      <c r="F69" s="11"/>
      <c r="G69" s="11"/>
      <c r="H69" s="11"/>
      <c r="I69" s="11"/>
      <c r="J69" s="11"/>
      <c r="K69" s="11"/>
      <c r="L69" s="11"/>
      <c r="M69" s="11"/>
      <c r="N69" s="11"/>
      <c r="O69" s="11"/>
      <c r="P69" s="11"/>
      <c r="Q69" s="11"/>
      <c r="R69" s="11"/>
      <c r="S69" s="11"/>
      <c r="T69" s="11"/>
      <c r="U69" s="400">
        <v>59</v>
      </c>
      <c r="V69" s="102">
        <v>19</v>
      </c>
      <c r="W69" s="161">
        <v>306</v>
      </c>
      <c r="X69" s="14">
        <v>0</v>
      </c>
      <c r="Y69" s="14">
        <v>1</v>
      </c>
      <c r="Z69" s="14">
        <v>0</v>
      </c>
      <c r="AA69" s="14">
        <v>0</v>
      </c>
      <c r="AB69">
        <v>16.2</v>
      </c>
      <c r="AC69" s="14">
        <v>0</v>
      </c>
      <c r="AD69">
        <v>16.2</v>
      </c>
      <c r="AE69" s="401">
        <v>0</v>
      </c>
      <c r="AF69" s="11"/>
      <c r="AG69" s="11"/>
      <c r="AH69" s="11"/>
      <c r="AI69" s="11"/>
      <c r="AJ69" s="11"/>
      <c r="AK69" s="8"/>
      <c r="AL69" s="8"/>
      <c r="AM69" s="8"/>
      <c r="AN69" s="8"/>
      <c r="AO69" s="8"/>
      <c r="AP69" s="8"/>
      <c r="AQ69" s="8"/>
      <c r="AR69" s="8"/>
      <c r="AS69" s="8"/>
      <c r="AT69" s="8"/>
    </row>
    <row r="70" spans="1:46" x14ac:dyDescent="0.3">
      <c r="A70" s="11"/>
      <c r="B70" s="11"/>
      <c r="C70" s="11"/>
      <c r="D70" s="11"/>
      <c r="E70" s="11"/>
      <c r="F70" s="11"/>
      <c r="G70" s="11"/>
      <c r="H70" s="11"/>
      <c r="I70" s="11"/>
      <c r="J70" s="11"/>
      <c r="K70" s="11"/>
      <c r="L70" s="11"/>
      <c r="M70" s="11"/>
      <c r="N70" s="11"/>
      <c r="O70" s="11"/>
      <c r="P70" s="11"/>
      <c r="Q70" s="11"/>
      <c r="R70" s="11"/>
      <c r="S70" s="11"/>
      <c r="T70" s="11"/>
      <c r="U70" s="400">
        <v>60</v>
      </c>
      <c r="V70" s="102">
        <v>19</v>
      </c>
      <c r="W70" s="161">
        <v>307</v>
      </c>
      <c r="X70" s="14">
        <v>0</v>
      </c>
      <c r="Y70" s="14">
        <v>0</v>
      </c>
      <c r="Z70" s="14">
        <v>1</v>
      </c>
      <c r="AA70" s="14">
        <v>0</v>
      </c>
      <c r="AB70">
        <v>550</v>
      </c>
      <c r="AC70" s="14">
        <v>0</v>
      </c>
      <c r="AD70">
        <v>550</v>
      </c>
      <c r="AE70" s="401">
        <v>0</v>
      </c>
      <c r="AF70" s="11"/>
      <c r="AG70" s="11"/>
      <c r="AH70" s="11"/>
      <c r="AI70" s="11"/>
      <c r="AJ70" s="11"/>
      <c r="AK70" s="8"/>
      <c r="AL70" s="8"/>
      <c r="AM70" s="8"/>
      <c r="AN70" s="8"/>
      <c r="AO70" s="8"/>
      <c r="AP70" s="8"/>
      <c r="AQ70" s="8"/>
      <c r="AR70" s="8"/>
      <c r="AS70" s="8"/>
      <c r="AT70" s="8"/>
    </row>
    <row r="71" spans="1:46" x14ac:dyDescent="0.3">
      <c r="A71" s="11"/>
      <c r="B71" s="11"/>
      <c r="C71" s="11"/>
      <c r="D71" s="11"/>
      <c r="E71" s="11"/>
      <c r="F71" s="11"/>
      <c r="G71" s="11"/>
      <c r="H71" s="11"/>
      <c r="I71" s="11"/>
      <c r="J71" s="11"/>
      <c r="K71" s="11"/>
      <c r="L71" s="11"/>
      <c r="M71" s="11"/>
      <c r="N71" s="11"/>
      <c r="O71" s="11"/>
      <c r="P71" s="11"/>
      <c r="Q71" s="11"/>
      <c r="R71" s="11"/>
      <c r="S71" s="11"/>
      <c r="T71" s="11"/>
      <c r="U71" s="400">
        <v>61</v>
      </c>
      <c r="V71" s="102">
        <v>20</v>
      </c>
      <c r="W71" s="161">
        <v>305</v>
      </c>
      <c r="X71" s="14">
        <v>1</v>
      </c>
      <c r="Y71" s="14">
        <v>0</v>
      </c>
      <c r="Z71" s="14">
        <v>0</v>
      </c>
      <c r="AA71" s="14">
        <v>0</v>
      </c>
      <c r="AB71">
        <v>12.88</v>
      </c>
      <c r="AC71" s="14">
        <v>0</v>
      </c>
      <c r="AD71">
        <v>12.88</v>
      </c>
      <c r="AE71" s="401">
        <v>0</v>
      </c>
      <c r="AF71" s="11"/>
      <c r="AG71" s="11"/>
      <c r="AH71" s="11"/>
      <c r="AI71" s="11"/>
      <c r="AJ71" s="11"/>
      <c r="AK71" s="8"/>
      <c r="AL71" s="8"/>
      <c r="AM71" s="8"/>
      <c r="AN71" s="8"/>
      <c r="AO71" s="8"/>
      <c r="AP71" s="8"/>
      <c r="AQ71" s="8"/>
      <c r="AR71" s="8"/>
      <c r="AS71" s="8"/>
      <c r="AT71" s="8"/>
    </row>
    <row r="72" spans="1:46" x14ac:dyDescent="0.3">
      <c r="A72" s="11"/>
      <c r="B72" s="11"/>
      <c r="C72" s="11"/>
      <c r="D72" s="11"/>
      <c r="E72" s="11"/>
      <c r="F72" s="11"/>
      <c r="G72" s="11"/>
      <c r="H72" s="11"/>
      <c r="I72" s="11"/>
      <c r="J72" s="11"/>
      <c r="K72" s="11"/>
      <c r="L72" s="11"/>
      <c r="M72" s="11"/>
      <c r="N72" s="11"/>
      <c r="O72" s="11"/>
      <c r="P72" s="11"/>
      <c r="Q72" s="11"/>
      <c r="R72" s="11"/>
      <c r="S72" s="11"/>
      <c r="T72" s="11"/>
      <c r="U72" s="400">
        <v>62</v>
      </c>
      <c r="V72" s="102">
        <v>20</v>
      </c>
      <c r="W72" s="161">
        <v>306</v>
      </c>
      <c r="X72" s="14">
        <v>0</v>
      </c>
      <c r="Y72" s="14">
        <v>1</v>
      </c>
      <c r="Z72" s="14">
        <v>0</v>
      </c>
      <c r="AA72" s="14">
        <v>0</v>
      </c>
      <c r="AB72">
        <v>16.2</v>
      </c>
      <c r="AC72" s="14">
        <v>0</v>
      </c>
      <c r="AD72">
        <v>16.2</v>
      </c>
      <c r="AE72" s="401">
        <v>0</v>
      </c>
      <c r="AF72" s="11"/>
      <c r="AG72" s="11"/>
      <c r="AH72" s="11"/>
      <c r="AI72" s="11"/>
      <c r="AJ72" s="11"/>
      <c r="AK72" s="8"/>
      <c r="AL72" s="8"/>
      <c r="AM72" s="8"/>
      <c r="AN72" s="8"/>
      <c r="AO72" s="8"/>
      <c r="AP72" s="8"/>
      <c r="AQ72" s="8"/>
      <c r="AR72" s="8"/>
      <c r="AS72" s="8"/>
      <c r="AT72" s="8"/>
    </row>
    <row r="73" spans="1:46" x14ac:dyDescent="0.3">
      <c r="A73" s="11"/>
      <c r="B73" s="11"/>
      <c r="C73" s="11"/>
      <c r="D73" s="11"/>
      <c r="E73" s="11"/>
      <c r="F73" s="11"/>
      <c r="G73" s="11"/>
      <c r="H73" s="11"/>
      <c r="I73" s="11"/>
      <c r="J73" s="11"/>
      <c r="K73" s="11"/>
      <c r="L73" s="11"/>
      <c r="M73" s="11"/>
      <c r="N73" s="11"/>
      <c r="O73" s="11"/>
      <c r="P73" s="11"/>
      <c r="Q73" s="11"/>
      <c r="R73" s="11"/>
      <c r="S73" s="11"/>
      <c r="T73" s="11"/>
      <c r="U73" s="400">
        <v>63</v>
      </c>
      <c r="V73" s="102">
        <v>20</v>
      </c>
      <c r="W73" s="161">
        <v>307</v>
      </c>
      <c r="X73" s="14">
        <v>0</v>
      </c>
      <c r="Y73" s="14">
        <v>0</v>
      </c>
      <c r="Z73" s="14">
        <v>1</v>
      </c>
      <c r="AA73" s="14">
        <v>0</v>
      </c>
      <c r="AB73">
        <v>550</v>
      </c>
      <c r="AC73" s="14">
        <v>0</v>
      </c>
      <c r="AD73">
        <v>550</v>
      </c>
      <c r="AE73" s="401">
        <v>0</v>
      </c>
      <c r="AF73" s="11"/>
      <c r="AG73" s="11"/>
      <c r="AH73" s="11"/>
      <c r="AI73" s="11"/>
      <c r="AJ73" s="11"/>
      <c r="AK73" s="8"/>
      <c r="AL73" s="8"/>
      <c r="AM73" s="8"/>
      <c r="AN73" s="8"/>
      <c r="AO73" s="8"/>
      <c r="AP73" s="8"/>
      <c r="AQ73" s="8"/>
      <c r="AR73" s="8"/>
      <c r="AS73" s="8"/>
      <c r="AT73" s="8"/>
    </row>
    <row r="74" spans="1:46" x14ac:dyDescent="0.3">
      <c r="A74" s="11"/>
      <c r="B74" s="11"/>
      <c r="C74" s="11"/>
      <c r="D74" s="11"/>
      <c r="E74" s="11"/>
      <c r="F74" s="11"/>
      <c r="G74" s="11"/>
      <c r="H74" s="11"/>
      <c r="I74" s="11"/>
      <c r="J74" s="11"/>
      <c r="K74" s="11"/>
      <c r="L74" s="11"/>
      <c r="M74" s="11"/>
      <c r="N74" s="11"/>
      <c r="O74" s="11"/>
      <c r="P74" s="11"/>
      <c r="Q74" s="11"/>
      <c r="R74" s="11"/>
      <c r="S74" s="11"/>
      <c r="T74" s="11"/>
      <c r="U74" s="400">
        <v>64</v>
      </c>
      <c r="V74" s="102">
        <v>21</v>
      </c>
      <c r="W74" s="161">
        <v>305</v>
      </c>
      <c r="X74" s="14">
        <v>1</v>
      </c>
      <c r="Y74" s="14">
        <v>0</v>
      </c>
      <c r="Z74" s="14">
        <v>0</v>
      </c>
      <c r="AA74" s="14">
        <v>0</v>
      </c>
      <c r="AB74">
        <v>12.88</v>
      </c>
      <c r="AC74" s="14">
        <v>0</v>
      </c>
      <c r="AD74">
        <v>12.88</v>
      </c>
      <c r="AE74" s="401">
        <v>0</v>
      </c>
      <c r="AF74" s="11"/>
      <c r="AG74" s="11"/>
      <c r="AH74" s="11"/>
      <c r="AI74" s="11"/>
      <c r="AJ74" s="11"/>
      <c r="AK74" s="8"/>
      <c r="AL74" s="8"/>
      <c r="AM74" s="8"/>
      <c r="AN74" s="8"/>
      <c r="AO74" s="8"/>
      <c r="AP74" s="8"/>
      <c r="AQ74" s="8"/>
      <c r="AR74" s="8"/>
      <c r="AS74" s="8"/>
      <c r="AT74" s="8"/>
    </row>
    <row r="75" spans="1:46" x14ac:dyDescent="0.3">
      <c r="A75" s="11"/>
      <c r="B75" s="11"/>
      <c r="C75" s="11"/>
      <c r="D75" s="11"/>
      <c r="E75" s="11"/>
      <c r="F75" s="11"/>
      <c r="G75" s="11"/>
      <c r="H75" s="11"/>
      <c r="I75" s="11"/>
      <c r="J75" s="11"/>
      <c r="K75" s="11"/>
      <c r="L75" s="11"/>
      <c r="M75" s="11"/>
      <c r="N75" s="11"/>
      <c r="O75" s="11"/>
      <c r="P75" s="11"/>
      <c r="Q75" s="11"/>
      <c r="R75" s="11"/>
      <c r="S75" s="11"/>
      <c r="T75" s="11"/>
      <c r="U75" s="400">
        <v>65</v>
      </c>
      <c r="V75" s="102">
        <v>21</v>
      </c>
      <c r="W75" s="161">
        <v>306</v>
      </c>
      <c r="X75" s="14">
        <v>0</v>
      </c>
      <c r="Y75" s="14">
        <v>1</v>
      </c>
      <c r="Z75" s="14">
        <v>0</v>
      </c>
      <c r="AA75" s="14">
        <v>0</v>
      </c>
      <c r="AB75">
        <v>16.2</v>
      </c>
      <c r="AC75" s="14">
        <v>0</v>
      </c>
      <c r="AD75">
        <v>16.2</v>
      </c>
      <c r="AE75" s="401">
        <v>0</v>
      </c>
      <c r="AF75" s="11"/>
      <c r="AG75" s="11"/>
      <c r="AH75" s="11"/>
      <c r="AI75" s="11"/>
      <c r="AJ75" s="11"/>
      <c r="AK75" s="8"/>
      <c r="AL75" s="8"/>
      <c r="AM75" s="8"/>
      <c r="AN75" s="8"/>
      <c r="AO75" s="8"/>
      <c r="AP75" s="8"/>
      <c r="AQ75" s="8"/>
      <c r="AR75" s="8"/>
      <c r="AS75" s="8"/>
      <c r="AT75" s="8"/>
    </row>
    <row r="76" spans="1:46" x14ac:dyDescent="0.3">
      <c r="A76" s="11"/>
      <c r="B76" s="11"/>
      <c r="C76" s="11"/>
      <c r="D76" s="11"/>
      <c r="E76" s="11"/>
      <c r="F76" s="11"/>
      <c r="G76" s="11"/>
      <c r="H76" s="11"/>
      <c r="I76" s="11"/>
      <c r="J76" s="11"/>
      <c r="K76" s="11"/>
      <c r="L76" s="11"/>
      <c r="M76" s="11"/>
      <c r="N76" s="11"/>
      <c r="O76" s="11"/>
      <c r="P76" s="11"/>
      <c r="Q76" s="11"/>
      <c r="R76" s="11"/>
      <c r="S76" s="11"/>
      <c r="T76" s="11"/>
      <c r="U76" s="400">
        <v>66</v>
      </c>
      <c r="V76" s="102">
        <v>21</v>
      </c>
      <c r="W76" s="161">
        <v>307</v>
      </c>
      <c r="X76" s="14">
        <v>0</v>
      </c>
      <c r="Y76" s="14">
        <v>0</v>
      </c>
      <c r="Z76" s="14">
        <v>1</v>
      </c>
      <c r="AA76" s="14">
        <v>0</v>
      </c>
      <c r="AB76">
        <v>550</v>
      </c>
      <c r="AC76" s="14">
        <v>0</v>
      </c>
      <c r="AD76">
        <v>550</v>
      </c>
      <c r="AE76" s="401">
        <v>0</v>
      </c>
      <c r="AF76" s="11"/>
      <c r="AG76" s="11"/>
      <c r="AH76" s="11"/>
      <c r="AI76" s="11"/>
      <c r="AJ76" s="11"/>
      <c r="AK76" s="8"/>
      <c r="AL76" s="8"/>
      <c r="AM76" s="8"/>
      <c r="AN76" s="8"/>
      <c r="AO76" s="8"/>
      <c r="AP76" s="8"/>
      <c r="AQ76" s="8"/>
      <c r="AR76" s="8"/>
      <c r="AS76" s="8"/>
      <c r="AT76" s="8"/>
    </row>
    <row r="77" spans="1:46" x14ac:dyDescent="0.3">
      <c r="A77" s="11"/>
      <c r="B77" s="11"/>
      <c r="C77" s="11"/>
      <c r="D77" s="11"/>
      <c r="E77" s="11"/>
      <c r="F77" s="11"/>
      <c r="G77" s="11"/>
      <c r="H77" s="11"/>
      <c r="I77" s="11"/>
      <c r="J77" s="11"/>
      <c r="K77" s="11"/>
      <c r="L77" s="11"/>
      <c r="M77" s="11"/>
      <c r="N77" s="11"/>
      <c r="O77" s="11"/>
      <c r="P77" s="11"/>
      <c r="Q77" s="11"/>
      <c r="R77" s="11"/>
      <c r="S77" s="11"/>
      <c r="T77" s="11"/>
      <c r="U77" s="400">
        <v>67</v>
      </c>
      <c r="V77" s="102">
        <v>22</v>
      </c>
      <c r="W77" s="161">
        <v>305</v>
      </c>
      <c r="X77" s="14">
        <v>1</v>
      </c>
      <c r="Y77" s="14">
        <v>0</v>
      </c>
      <c r="Z77" s="14">
        <v>0</v>
      </c>
      <c r="AA77" s="14">
        <v>0</v>
      </c>
      <c r="AB77">
        <v>12.88</v>
      </c>
      <c r="AC77" s="14">
        <v>0</v>
      </c>
      <c r="AD77">
        <v>12.88</v>
      </c>
      <c r="AE77" s="401">
        <v>0</v>
      </c>
      <c r="AF77" s="11"/>
      <c r="AG77" s="11"/>
      <c r="AH77" s="11"/>
      <c r="AI77" s="11"/>
      <c r="AJ77" s="11"/>
      <c r="AK77" s="8"/>
      <c r="AL77" s="8"/>
      <c r="AM77" s="8"/>
      <c r="AN77" s="8"/>
      <c r="AO77" s="8"/>
      <c r="AP77" s="8"/>
      <c r="AQ77" s="8"/>
      <c r="AR77" s="8"/>
      <c r="AS77" s="8"/>
      <c r="AT77" s="8"/>
    </row>
    <row r="78" spans="1:46" x14ac:dyDescent="0.3">
      <c r="A78" s="11"/>
      <c r="B78" s="11"/>
      <c r="C78" s="11"/>
      <c r="D78" s="11"/>
      <c r="E78" s="11"/>
      <c r="F78" s="11"/>
      <c r="G78" s="11"/>
      <c r="H78" s="11"/>
      <c r="I78" s="11"/>
      <c r="J78" s="11"/>
      <c r="K78" s="11"/>
      <c r="L78" s="11"/>
      <c r="M78" s="11"/>
      <c r="N78" s="11"/>
      <c r="O78" s="11"/>
      <c r="P78" s="11"/>
      <c r="Q78" s="11"/>
      <c r="R78" s="11"/>
      <c r="S78" s="11"/>
      <c r="T78" s="11"/>
      <c r="U78" s="400">
        <v>68</v>
      </c>
      <c r="V78" s="102">
        <v>22</v>
      </c>
      <c r="W78" s="161">
        <v>306</v>
      </c>
      <c r="X78" s="14">
        <v>0</v>
      </c>
      <c r="Y78" s="14">
        <v>1</v>
      </c>
      <c r="Z78" s="14">
        <v>0</v>
      </c>
      <c r="AA78" s="14">
        <v>0</v>
      </c>
      <c r="AB78">
        <v>16.2</v>
      </c>
      <c r="AC78" s="14">
        <v>0</v>
      </c>
      <c r="AD78">
        <v>16.2</v>
      </c>
      <c r="AE78" s="401">
        <v>0</v>
      </c>
      <c r="AF78" s="11"/>
      <c r="AG78" s="11"/>
      <c r="AH78" s="11"/>
      <c r="AI78" s="11"/>
      <c r="AJ78" s="11"/>
      <c r="AK78" s="8"/>
      <c r="AL78" s="8"/>
      <c r="AM78" s="8"/>
      <c r="AN78" s="8"/>
      <c r="AO78" s="8"/>
      <c r="AP78" s="8"/>
      <c r="AQ78" s="8"/>
      <c r="AR78" s="8"/>
      <c r="AS78" s="8"/>
      <c r="AT78" s="8"/>
    </row>
    <row r="79" spans="1:46" x14ac:dyDescent="0.3">
      <c r="A79" s="11"/>
      <c r="B79" s="11"/>
      <c r="C79" s="11"/>
      <c r="D79" s="11"/>
      <c r="E79" s="11"/>
      <c r="F79" s="11"/>
      <c r="G79" s="11"/>
      <c r="H79" s="11"/>
      <c r="I79" s="11"/>
      <c r="J79" s="11"/>
      <c r="K79" s="11"/>
      <c r="L79" s="11"/>
      <c r="M79" s="11"/>
      <c r="N79" s="11"/>
      <c r="O79" s="11"/>
      <c r="P79" s="11"/>
      <c r="Q79" s="11"/>
      <c r="R79" s="11"/>
      <c r="S79" s="11"/>
      <c r="T79" s="11"/>
      <c r="U79" s="400">
        <v>69</v>
      </c>
      <c r="V79" s="102">
        <v>22</v>
      </c>
      <c r="W79" s="161">
        <v>307</v>
      </c>
      <c r="X79" s="14">
        <v>0</v>
      </c>
      <c r="Y79" s="14">
        <v>0</v>
      </c>
      <c r="Z79" s="14">
        <v>1</v>
      </c>
      <c r="AA79" s="14">
        <v>0</v>
      </c>
      <c r="AB79">
        <v>550</v>
      </c>
      <c r="AC79" s="14">
        <v>0</v>
      </c>
      <c r="AD79">
        <v>550</v>
      </c>
      <c r="AE79" s="401">
        <v>0</v>
      </c>
      <c r="AF79" s="11"/>
      <c r="AG79" s="11"/>
      <c r="AH79" s="11"/>
      <c r="AI79" s="11"/>
      <c r="AJ79" s="11"/>
      <c r="AK79" s="8"/>
      <c r="AL79" s="8"/>
      <c r="AM79" s="8"/>
      <c r="AN79" s="8"/>
      <c r="AO79" s="8"/>
      <c r="AP79" s="8"/>
      <c r="AQ79" s="8"/>
      <c r="AR79" s="8"/>
      <c r="AS79" s="8"/>
      <c r="AT79" s="8"/>
    </row>
    <row r="80" spans="1:46" x14ac:dyDescent="0.3">
      <c r="A80" s="11"/>
      <c r="B80" s="11"/>
      <c r="C80" s="11"/>
      <c r="D80" s="11"/>
      <c r="E80" s="11"/>
      <c r="F80" s="11"/>
      <c r="G80" s="11"/>
      <c r="H80" s="11"/>
      <c r="I80" s="11"/>
      <c r="J80" s="11"/>
      <c r="K80" s="11"/>
      <c r="L80" s="11"/>
      <c r="M80" s="11"/>
      <c r="N80" s="11"/>
      <c r="O80" s="11"/>
      <c r="P80" s="11"/>
      <c r="Q80" s="11"/>
      <c r="R80" s="11"/>
      <c r="S80" s="11"/>
      <c r="T80" s="11"/>
      <c r="U80" s="400">
        <v>70</v>
      </c>
      <c r="V80" s="102">
        <v>23</v>
      </c>
      <c r="W80" s="161">
        <v>305</v>
      </c>
      <c r="X80" s="14">
        <v>1</v>
      </c>
      <c r="Y80" s="14">
        <v>0</v>
      </c>
      <c r="Z80" s="14">
        <v>0</v>
      </c>
      <c r="AA80" s="14">
        <v>0</v>
      </c>
      <c r="AB80">
        <v>12.88</v>
      </c>
      <c r="AC80" s="14">
        <v>0</v>
      </c>
      <c r="AD80">
        <v>12.88</v>
      </c>
      <c r="AE80" s="401">
        <v>0</v>
      </c>
      <c r="AF80" s="11"/>
      <c r="AG80" s="11"/>
      <c r="AH80" s="11"/>
      <c r="AI80" s="11"/>
      <c r="AJ80" s="11"/>
      <c r="AK80" s="8"/>
      <c r="AL80" s="8"/>
      <c r="AM80" s="8"/>
      <c r="AN80" s="8"/>
      <c r="AO80" s="8"/>
      <c r="AP80" s="8"/>
      <c r="AQ80" s="8"/>
      <c r="AR80" s="8"/>
      <c r="AS80" s="8"/>
      <c r="AT80" s="8"/>
    </row>
    <row r="81" spans="1:46" x14ac:dyDescent="0.3">
      <c r="A81" s="11"/>
      <c r="B81" s="11"/>
      <c r="C81" s="11"/>
      <c r="D81" s="11"/>
      <c r="E81" s="11"/>
      <c r="F81" s="11"/>
      <c r="G81" s="11"/>
      <c r="H81" s="11"/>
      <c r="I81" s="11"/>
      <c r="J81" s="11"/>
      <c r="K81" s="11"/>
      <c r="L81" s="11"/>
      <c r="M81" s="11"/>
      <c r="N81" s="11"/>
      <c r="O81" s="11"/>
      <c r="P81" s="11"/>
      <c r="Q81" s="11"/>
      <c r="R81" s="11"/>
      <c r="S81" s="11"/>
      <c r="T81" s="11"/>
      <c r="U81" s="400">
        <v>71</v>
      </c>
      <c r="V81" s="102">
        <v>23</v>
      </c>
      <c r="W81" s="161">
        <v>306</v>
      </c>
      <c r="X81" s="14">
        <v>0</v>
      </c>
      <c r="Y81" s="14">
        <v>1</v>
      </c>
      <c r="Z81" s="14">
        <v>0</v>
      </c>
      <c r="AA81" s="14">
        <v>0</v>
      </c>
      <c r="AB81">
        <v>16.2</v>
      </c>
      <c r="AC81" s="14">
        <v>0</v>
      </c>
      <c r="AD81">
        <v>16.2</v>
      </c>
      <c r="AE81" s="401">
        <v>0</v>
      </c>
      <c r="AF81" s="11"/>
      <c r="AG81" s="11"/>
      <c r="AH81" s="11"/>
      <c r="AI81" s="11"/>
      <c r="AJ81" s="11"/>
      <c r="AK81" s="8"/>
      <c r="AL81" s="8"/>
      <c r="AM81" s="8"/>
      <c r="AN81" s="8"/>
      <c r="AO81" s="8"/>
      <c r="AP81" s="8"/>
      <c r="AQ81" s="8"/>
      <c r="AR81" s="8"/>
      <c r="AS81" s="8"/>
      <c r="AT81" s="8"/>
    </row>
    <row r="82" spans="1:46" x14ac:dyDescent="0.3">
      <c r="A82" s="11"/>
      <c r="B82" s="11"/>
      <c r="C82" s="11"/>
      <c r="D82" s="11"/>
      <c r="E82" s="11"/>
      <c r="F82" s="11"/>
      <c r="G82" s="11"/>
      <c r="H82" s="11"/>
      <c r="I82" s="11"/>
      <c r="J82" s="11"/>
      <c r="K82" s="11"/>
      <c r="L82" s="11"/>
      <c r="M82" s="11"/>
      <c r="N82" s="11"/>
      <c r="O82" s="11"/>
      <c r="P82" s="11"/>
      <c r="Q82" s="11"/>
      <c r="R82" s="11"/>
      <c r="S82" s="11"/>
      <c r="T82" s="11"/>
      <c r="U82" s="400">
        <v>72</v>
      </c>
      <c r="V82" s="102">
        <v>23</v>
      </c>
      <c r="W82" s="161">
        <v>307</v>
      </c>
      <c r="X82" s="14">
        <v>0</v>
      </c>
      <c r="Y82" s="14">
        <v>0</v>
      </c>
      <c r="Z82" s="14">
        <v>1</v>
      </c>
      <c r="AA82" s="14">
        <v>0</v>
      </c>
      <c r="AB82">
        <v>550</v>
      </c>
      <c r="AC82" s="14">
        <v>0</v>
      </c>
      <c r="AD82">
        <v>550</v>
      </c>
      <c r="AE82" s="401">
        <v>0</v>
      </c>
      <c r="AF82" s="11"/>
      <c r="AG82" s="11"/>
      <c r="AH82" s="11"/>
      <c r="AI82" s="11"/>
      <c r="AJ82" s="11"/>
      <c r="AK82" s="8"/>
      <c r="AL82" s="8"/>
      <c r="AM82" s="8"/>
      <c r="AN82" s="8"/>
      <c r="AO82" s="8"/>
      <c r="AP82" s="8"/>
      <c r="AQ82" s="8"/>
      <c r="AR82" s="8"/>
      <c r="AS82" s="8"/>
      <c r="AT82" s="8"/>
    </row>
    <row r="83" spans="1:46" x14ac:dyDescent="0.3">
      <c r="A83" s="11"/>
      <c r="B83" s="11"/>
      <c r="C83" s="11"/>
      <c r="D83" s="11"/>
      <c r="E83" s="11"/>
      <c r="F83" s="11"/>
      <c r="G83" s="11"/>
      <c r="H83" s="11"/>
      <c r="I83" s="11"/>
      <c r="J83" s="11"/>
      <c r="K83" s="11"/>
      <c r="L83" s="11"/>
      <c r="M83" s="11"/>
      <c r="N83" s="11"/>
      <c r="O83" s="11"/>
      <c r="P83" s="11"/>
      <c r="Q83" s="11"/>
      <c r="R83" s="11"/>
      <c r="S83" s="11"/>
      <c r="T83" s="11"/>
      <c r="U83" s="400">
        <v>73</v>
      </c>
      <c r="V83" s="102">
        <v>24</v>
      </c>
      <c r="W83" s="161">
        <v>305</v>
      </c>
      <c r="X83" s="14">
        <v>1</v>
      </c>
      <c r="Y83" s="14">
        <v>0</v>
      </c>
      <c r="Z83" s="14">
        <v>0</v>
      </c>
      <c r="AA83" s="14">
        <v>0</v>
      </c>
      <c r="AB83">
        <v>12.88</v>
      </c>
      <c r="AC83" s="14">
        <v>0</v>
      </c>
      <c r="AD83">
        <v>12.88</v>
      </c>
      <c r="AE83" s="401">
        <v>0</v>
      </c>
      <c r="AF83" s="11"/>
      <c r="AG83" s="11"/>
      <c r="AH83" s="11"/>
      <c r="AI83" s="11"/>
      <c r="AJ83" s="11"/>
      <c r="AK83" s="8"/>
      <c r="AL83" s="8"/>
      <c r="AM83" s="8"/>
      <c r="AN83" s="8"/>
      <c r="AO83" s="8"/>
      <c r="AP83" s="8"/>
      <c r="AQ83" s="8"/>
      <c r="AR83" s="8"/>
      <c r="AS83" s="8"/>
      <c r="AT83" s="8"/>
    </row>
    <row r="84" spans="1:46" x14ac:dyDescent="0.3">
      <c r="A84" s="11"/>
      <c r="B84" s="11"/>
      <c r="C84" s="11"/>
      <c r="D84" s="11"/>
      <c r="E84" s="11"/>
      <c r="F84" s="11"/>
      <c r="G84" s="11"/>
      <c r="H84" s="11"/>
      <c r="I84" s="11"/>
      <c r="J84" s="11"/>
      <c r="K84" s="11"/>
      <c r="L84" s="11"/>
      <c r="M84" s="11"/>
      <c r="N84" s="11"/>
      <c r="O84" s="11"/>
      <c r="P84" s="11"/>
      <c r="Q84" s="11"/>
      <c r="R84" s="11"/>
      <c r="S84" s="11"/>
      <c r="T84" s="11"/>
      <c r="U84" s="400">
        <v>74</v>
      </c>
      <c r="V84" s="102">
        <v>24</v>
      </c>
      <c r="W84" s="161">
        <v>306</v>
      </c>
      <c r="X84" s="14">
        <v>0</v>
      </c>
      <c r="Y84" s="14">
        <v>1</v>
      </c>
      <c r="Z84" s="14">
        <v>0</v>
      </c>
      <c r="AA84" s="14">
        <v>0</v>
      </c>
      <c r="AB84">
        <v>16.2</v>
      </c>
      <c r="AC84" s="14">
        <v>0</v>
      </c>
      <c r="AD84">
        <v>16.2</v>
      </c>
      <c r="AE84" s="401">
        <v>0</v>
      </c>
      <c r="AF84" s="11"/>
      <c r="AG84" s="11"/>
      <c r="AH84" s="11"/>
      <c r="AI84" s="11"/>
      <c r="AJ84" s="11"/>
      <c r="AK84" s="8"/>
      <c r="AL84" s="8"/>
      <c r="AM84" s="8"/>
      <c r="AN84" s="8"/>
      <c r="AO84" s="8"/>
      <c r="AP84" s="8"/>
      <c r="AQ84" s="8"/>
      <c r="AR84" s="8"/>
      <c r="AS84" s="8"/>
      <c r="AT84" s="8"/>
    </row>
    <row r="85" spans="1:46" x14ac:dyDescent="0.3">
      <c r="A85" s="11"/>
      <c r="B85" s="11"/>
      <c r="C85" s="11"/>
      <c r="D85" s="11"/>
      <c r="E85" s="11"/>
      <c r="F85" s="11"/>
      <c r="G85" s="11"/>
      <c r="H85" s="11"/>
      <c r="I85" s="11"/>
      <c r="J85" s="11"/>
      <c r="K85" s="11"/>
      <c r="L85" s="11"/>
      <c r="M85" s="11"/>
      <c r="N85" s="11"/>
      <c r="O85" s="11"/>
      <c r="P85" s="11"/>
      <c r="Q85" s="11"/>
      <c r="R85" s="11"/>
      <c r="S85" s="11"/>
      <c r="T85" s="11"/>
      <c r="U85" s="400">
        <v>75</v>
      </c>
      <c r="V85" s="102">
        <v>24</v>
      </c>
      <c r="W85" s="161">
        <v>307</v>
      </c>
      <c r="X85" s="14">
        <v>0</v>
      </c>
      <c r="Y85" s="14">
        <v>0</v>
      </c>
      <c r="Z85" s="14">
        <v>1</v>
      </c>
      <c r="AA85" s="14">
        <v>0</v>
      </c>
      <c r="AB85">
        <v>550</v>
      </c>
      <c r="AC85" s="14">
        <v>0</v>
      </c>
      <c r="AD85">
        <v>550</v>
      </c>
      <c r="AE85" s="401">
        <v>0</v>
      </c>
      <c r="AF85" s="11"/>
      <c r="AG85" s="11"/>
      <c r="AH85" s="11"/>
      <c r="AI85" s="11"/>
      <c r="AJ85" s="11"/>
      <c r="AK85" s="8"/>
      <c r="AL85" s="8"/>
      <c r="AM85" s="8"/>
      <c r="AN85" s="8"/>
      <c r="AO85" s="8"/>
      <c r="AP85" s="8"/>
      <c r="AQ85" s="8"/>
      <c r="AR85" s="8"/>
      <c r="AS85" s="8"/>
      <c r="AT85" s="8"/>
    </row>
    <row r="86" spans="1:46" x14ac:dyDescent="0.3">
      <c r="A86" s="11"/>
      <c r="B86" s="11"/>
      <c r="C86" s="11"/>
      <c r="D86" s="11"/>
      <c r="E86" s="11"/>
      <c r="F86" s="11"/>
      <c r="G86" s="11"/>
      <c r="H86" s="11"/>
      <c r="I86" s="11"/>
      <c r="J86" s="11"/>
      <c r="K86" s="11"/>
      <c r="L86" s="11"/>
      <c r="M86" s="11"/>
      <c r="N86" s="11"/>
      <c r="O86" s="11"/>
      <c r="P86" s="11"/>
      <c r="Q86" s="11"/>
      <c r="R86" s="11"/>
      <c r="S86" s="11"/>
      <c r="T86" s="11"/>
      <c r="U86" s="400">
        <v>76</v>
      </c>
      <c r="V86" s="102">
        <v>25</v>
      </c>
      <c r="W86" s="161">
        <v>305</v>
      </c>
      <c r="X86" s="14">
        <v>1</v>
      </c>
      <c r="Y86" s="14">
        <v>0</v>
      </c>
      <c r="Z86" s="14">
        <v>0</v>
      </c>
      <c r="AA86" s="14">
        <v>0</v>
      </c>
      <c r="AB86">
        <v>12.88</v>
      </c>
      <c r="AC86" s="14">
        <v>0</v>
      </c>
      <c r="AD86">
        <v>12.88</v>
      </c>
      <c r="AE86" s="401">
        <v>0</v>
      </c>
      <c r="AF86" s="11"/>
      <c r="AG86" s="11"/>
      <c r="AH86" s="11"/>
      <c r="AI86" s="11"/>
      <c r="AJ86" s="11"/>
      <c r="AK86" s="8"/>
      <c r="AL86" s="8"/>
      <c r="AM86" s="8"/>
      <c r="AN86" s="8"/>
      <c r="AO86" s="8"/>
      <c r="AP86" s="8"/>
      <c r="AQ86" s="8"/>
      <c r="AR86" s="8"/>
      <c r="AS86" s="8"/>
      <c r="AT86" s="8"/>
    </row>
    <row r="87" spans="1:46" x14ac:dyDescent="0.3">
      <c r="A87" s="11"/>
      <c r="B87" s="11"/>
      <c r="C87" s="11"/>
      <c r="D87" s="11"/>
      <c r="E87" s="11"/>
      <c r="F87" s="11"/>
      <c r="G87" s="11"/>
      <c r="H87" s="11"/>
      <c r="I87" s="11"/>
      <c r="J87" s="11"/>
      <c r="K87" s="11"/>
      <c r="L87" s="11"/>
      <c r="M87" s="11"/>
      <c r="N87" s="11"/>
      <c r="O87" s="11"/>
      <c r="P87" s="11"/>
      <c r="Q87" s="11"/>
      <c r="R87" s="11"/>
      <c r="S87" s="11"/>
      <c r="T87" s="11"/>
      <c r="U87" s="400">
        <v>77</v>
      </c>
      <c r="V87" s="102">
        <v>25</v>
      </c>
      <c r="W87" s="161">
        <v>306</v>
      </c>
      <c r="X87" s="14">
        <v>0</v>
      </c>
      <c r="Y87" s="14">
        <v>1</v>
      </c>
      <c r="Z87" s="14">
        <v>0</v>
      </c>
      <c r="AA87" s="14">
        <v>0</v>
      </c>
      <c r="AB87">
        <v>16.2</v>
      </c>
      <c r="AC87" s="14">
        <v>0</v>
      </c>
      <c r="AD87">
        <v>16.2</v>
      </c>
      <c r="AE87" s="401">
        <v>0</v>
      </c>
      <c r="AF87" s="11"/>
      <c r="AG87" s="11"/>
      <c r="AH87" s="11"/>
      <c r="AI87" s="11"/>
      <c r="AJ87" s="11"/>
      <c r="AK87" s="8"/>
      <c r="AL87" s="8"/>
      <c r="AM87" s="8"/>
      <c r="AN87" s="8"/>
      <c r="AO87" s="8"/>
      <c r="AP87" s="8"/>
      <c r="AQ87" s="8"/>
      <c r="AR87" s="8"/>
      <c r="AS87" s="8"/>
      <c r="AT87" s="8"/>
    </row>
    <row r="88" spans="1:46" x14ac:dyDescent="0.3">
      <c r="U88" s="400">
        <v>78</v>
      </c>
      <c r="V88" s="102">
        <v>25</v>
      </c>
      <c r="W88" s="161">
        <v>307</v>
      </c>
      <c r="X88" s="14">
        <v>0</v>
      </c>
      <c r="Y88" s="14">
        <v>0</v>
      </c>
      <c r="Z88" s="14">
        <v>1</v>
      </c>
      <c r="AA88" s="14">
        <v>0</v>
      </c>
      <c r="AB88">
        <v>550</v>
      </c>
      <c r="AC88" s="14">
        <v>0</v>
      </c>
      <c r="AD88">
        <v>550</v>
      </c>
      <c r="AE88" s="401">
        <v>0</v>
      </c>
      <c r="AK88" s="8"/>
      <c r="AL88" s="8"/>
    </row>
    <row r="89" spans="1:46" x14ac:dyDescent="0.3">
      <c r="U89" s="400">
        <v>79</v>
      </c>
      <c r="V89" s="102">
        <v>100</v>
      </c>
      <c r="W89" s="161">
        <v>46</v>
      </c>
      <c r="X89" s="14">
        <v>1</v>
      </c>
      <c r="Y89" s="14">
        <v>0</v>
      </c>
      <c r="Z89" s="14">
        <v>0</v>
      </c>
      <c r="AA89" s="14">
        <v>0</v>
      </c>
      <c r="AB89">
        <v>16.985138004246284</v>
      </c>
      <c r="AC89" s="14">
        <v>0</v>
      </c>
      <c r="AD89">
        <v>16.985138004246284</v>
      </c>
      <c r="AE89" s="401">
        <v>0</v>
      </c>
      <c r="AK89" s="8"/>
      <c r="AL89" s="8"/>
    </row>
    <row r="90" spans="1:46" x14ac:dyDescent="0.3">
      <c r="U90" s="400">
        <v>80</v>
      </c>
      <c r="V90" s="102">
        <v>100</v>
      </c>
      <c r="W90" s="161">
        <v>47</v>
      </c>
      <c r="X90" s="14">
        <v>0</v>
      </c>
      <c r="Y90" s="14">
        <v>1</v>
      </c>
      <c r="Z90" s="14">
        <v>0</v>
      </c>
      <c r="AA90" s="14">
        <v>0</v>
      </c>
      <c r="AB90">
        <v>16.985138004246284</v>
      </c>
      <c r="AC90" s="14">
        <v>0</v>
      </c>
      <c r="AD90">
        <v>16.985138004246284</v>
      </c>
      <c r="AE90" s="401">
        <v>0</v>
      </c>
      <c r="AK90" s="8"/>
      <c r="AL90" s="8"/>
    </row>
    <row r="91" spans="1:46" x14ac:dyDescent="0.3">
      <c r="U91" s="400">
        <v>81</v>
      </c>
      <c r="V91" s="102">
        <v>100</v>
      </c>
      <c r="W91" s="161">
        <v>141</v>
      </c>
      <c r="X91" s="14">
        <v>1</v>
      </c>
      <c r="Y91" s="14">
        <v>0</v>
      </c>
      <c r="Z91" s="14">
        <v>0</v>
      </c>
      <c r="AA91" s="14">
        <v>0</v>
      </c>
      <c r="AB91">
        <v>29.723991507430998</v>
      </c>
      <c r="AC91" s="14">
        <v>0</v>
      </c>
      <c r="AD91">
        <v>29.723991507430998</v>
      </c>
      <c r="AE91" s="401">
        <v>0</v>
      </c>
      <c r="AK91" s="8"/>
      <c r="AL91" s="8"/>
    </row>
    <row r="92" spans="1:46" x14ac:dyDescent="0.3">
      <c r="U92" s="400">
        <v>82</v>
      </c>
      <c r="V92" s="102">
        <v>100</v>
      </c>
      <c r="W92" s="161">
        <v>142</v>
      </c>
      <c r="X92" s="14">
        <v>0</v>
      </c>
      <c r="Y92" s="14">
        <v>1</v>
      </c>
      <c r="Z92" s="14">
        <v>0</v>
      </c>
      <c r="AA92" s="14">
        <v>0</v>
      </c>
      <c r="AB92">
        <v>29.723991507430998</v>
      </c>
      <c r="AC92" s="14">
        <v>0</v>
      </c>
      <c r="AD92">
        <v>29.723991507430998</v>
      </c>
      <c r="AE92" s="401">
        <v>0</v>
      </c>
      <c r="AK92" s="8"/>
      <c r="AL92" s="8"/>
    </row>
    <row r="93" spans="1:46" x14ac:dyDescent="0.3">
      <c r="U93" s="400">
        <v>83</v>
      </c>
      <c r="V93" s="102">
        <v>100</v>
      </c>
      <c r="W93" s="161">
        <v>143</v>
      </c>
      <c r="X93" s="14">
        <v>0</v>
      </c>
      <c r="Y93" s="14">
        <v>0</v>
      </c>
      <c r="Z93" s="14">
        <v>1</v>
      </c>
      <c r="AA93" s="14">
        <v>0</v>
      </c>
      <c r="AB93">
        <v>1592.3566878980891</v>
      </c>
      <c r="AC93" s="14">
        <v>0</v>
      </c>
      <c r="AD93">
        <v>1592.3566878980891</v>
      </c>
      <c r="AE93" s="401">
        <v>0</v>
      </c>
      <c r="AK93" s="8"/>
      <c r="AL93" s="8"/>
    </row>
    <row r="94" spans="1:46" x14ac:dyDescent="0.3">
      <c r="U94" s="400">
        <v>84</v>
      </c>
      <c r="V94" s="102">
        <v>100</v>
      </c>
      <c r="W94" s="161">
        <v>231</v>
      </c>
      <c r="X94" s="14">
        <v>1</v>
      </c>
      <c r="Y94" s="14">
        <v>0</v>
      </c>
      <c r="Z94" s="14">
        <v>0</v>
      </c>
      <c r="AA94" s="14">
        <v>0</v>
      </c>
      <c r="AB94">
        <v>21.231422505307858</v>
      </c>
      <c r="AC94" s="14">
        <v>0</v>
      </c>
      <c r="AD94">
        <v>21.231422505307858</v>
      </c>
      <c r="AE94" s="401">
        <v>0</v>
      </c>
      <c r="AK94" s="8"/>
      <c r="AL94" s="8"/>
    </row>
    <row r="95" spans="1:46" x14ac:dyDescent="0.3">
      <c r="U95" s="400">
        <v>85</v>
      </c>
      <c r="V95" s="102">
        <v>100</v>
      </c>
      <c r="W95" s="161">
        <v>232</v>
      </c>
      <c r="X95" s="14">
        <v>0</v>
      </c>
      <c r="Y95" s="14">
        <v>1</v>
      </c>
      <c r="Z95" s="14">
        <v>0</v>
      </c>
      <c r="AA95" s="14">
        <v>0</v>
      </c>
      <c r="AB95">
        <v>21.231422505307858</v>
      </c>
      <c r="AC95" s="14">
        <v>0</v>
      </c>
      <c r="AD95">
        <v>21.231422505307858</v>
      </c>
      <c r="AE95" s="401">
        <v>0</v>
      </c>
      <c r="AK95" s="8"/>
      <c r="AL95" s="8"/>
    </row>
    <row r="96" spans="1:46" x14ac:dyDescent="0.3">
      <c r="U96" s="400">
        <v>86</v>
      </c>
      <c r="V96" s="102">
        <v>100</v>
      </c>
      <c r="W96" s="161">
        <v>321</v>
      </c>
      <c r="X96" s="14">
        <v>1</v>
      </c>
      <c r="Y96" s="14">
        <v>0</v>
      </c>
      <c r="Z96" s="14">
        <v>0</v>
      </c>
      <c r="AA96" s="14">
        <v>0</v>
      </c>
      <c r="AB96">
        <v>25.477707006369428</v>
      </c>
      <c r="AC96" s="14">
        <v>0</v>
      </c>
      <c r="AD96">
        <v>25.477707006369428</v>
      </c>
      <c r="AE96" s="401">
        <v>0</v>
      </c>
      <c r="AK96" s="8"/>
      <c r="AL96" s="8"/>
    </row>
    <row r="97" spans="21:38" x14ac:dyDescent="0.3">
      <c r="U97" s="400">
        <v>87</v>
      </c>
      <c r="V97" s="102">
        <v>100</v>
      </c>
      <c r="W97" s="161">
        <v>322</v>
      </c>
      <c r="X97" s="14">
        <v>0</v>
      </c>
      <c r="Y97" s="14">
        <v>1</v>
      </c>
      <c r="Z97" s="14">
        <v>0</v>
      </c>
      <c r="AA97" s="14">
        <v>0</v>
      </c>
      <c r="AB97">
        <v>25.477707006369428</v>
      </c>
      <c r="AC97" s="14">
        <v>0</v>
      </c>
      <c r="AD97">
        <v>25.477707006369428</v>
      </c>
      <c r="AE97" s="401">
        <v>0</v>
      </c>
      <c r="AK97" s="8"/>
      <c r="AL97" s="8"/>
    </row>
    <row r="98" spans="21:38" x14ac:dyDescent="0.3">
      <c r="U98" s="400">
        <v>88</v>
      </c>
      <c r="V98" s="102">
        <v>100</v>
      </c>
      <c r="W98" s="161">
        <v>323</v>
      </c>
      <c r="X98" s="14">
        <v>0</v>
      </c>
      <c r="Y98" s="14">
        <v>0</v>
      </c>
      <c r="Z98" s="14">
        <v>1</v>
      </c>
      <c r="AA98" s="14">
        <v>0</v>
      </c>
      <c r="AB98">
        <v>1592.3566878980891</v>
      </c>
      <c r="AC98" s="14">
        <v>0</v>
      </c>
      <c r="AD98">
        <v>1592.3566878980891</v>
      </c>
      <c r="AE98" s="401">
        <v>0</v>
      </c>
      <c r="AK98" s="8"/>
      <c r="AL98" s="8"/>
    </row>
    <row r="99" spans="21:38" x14ac:dyDescent="0.3">
      <c r="U99" s="400">
        <v>89</v>
      </c>
      <c r="V99" s="102">
        <v>100</v>
      </c>
      <c r="W99" s="161">
        <v>46</v>
      </c>
      <c r="X99" s="14">
        <v>1</v>
      </c>
      <c r="Y99" s="14">
        <v>0</v>
      </c>
      <c r="Z99" s="14">
        <v>0</v>
      </c>
      <c r="AA99" s="14">
        <v>0</v>
      </c>
      <c r="AB99">
        <v>16.985138004246284</v>
      </c>
      <c r="AC99" s="14">
        <v>0</v>
      </c>
      <c r="AD99">
        <v>16.985138004246284</v>
      </c>
      <c r="AE99" s="401">
        <v>0</v>
      </c>
      <c r="AK99" s="8"/>
      <c r="AL99" s="8"/>
    </row>
    <row r="100" spans="21:38" x14ac:dyDescent="0.3">
      <c r="U100" s="400">
        <v>90</v>
      </c>
      <c r="V100" s="102">
        <v>100</v>
      </c>
      <c r="W100" s="161">
        <v>47</v>
      </c>
      <c r="X100" s="14">
        <v>0</v>
      </c>
      <c r="Y100" s="14">
        <v>1</v>
      </c>
      <c r="Z100" s="14">
        <v>0</v>
      </c>
      <c r="AA100" s="14">
        <v>0</v>
      </c>
      <c r="AB100">
        <v>16.985138004246284</v>
      </c>
      <c r="AC100" s="14">
        <v>0</v>
      </c>
      <c r="AD100">
        <v>16.985138004246284</v>
      </c>
      <c r="AE100" s="401">
        <v>0</v>
      </c>
      <c r="AK100" s="8"/>
      <c r="AL100" s="8"/>
    </row>
    <row r="101" spans="21:38" x14ac:dyDescent="0.3">
      <c r="U101" s="400">
        <v>91</v>
      </c>
      <c r="V101" s="102">
        <v>100</v>
      </c>
      <c r="W101" s="161">
        <v>141</v>
      </c>
      <c r="X101" s="14">
        <v>1</v>
      </c>
      <c r="Y101" s="14">
        <v>0</v>
      </c>
      <c r="Z101" s="14">
        <v>0</v>
      </c>
      <c r="AA101" s="14">
        <v>0</v>
      </c>
      <c r="AB101">
        <v>29.723991507430998</v>
      </c>
      <c r="AC101" s="14">
        <v>0</v>
      </c>
      <c r="AD101">
        <v>29.723991507430998</v>
      </c>
      <c r="AE101" s="401">
        <v>0</v>
      </c>
      <c r="AK101" s="8"/>
      <c r="AL101" s="8"/>
    </row>
    <row r="102" spans="21:38" x14ac:dyDescent="0.3">
      <c r="U102" s="400">
        <v>92</v>
      </c>
      <c r="V102" s="102">
        <v>100</v>
      </c>
      <c r="W102" s="161">
        <v>142</v>
      </c>
      <c r="X102" s="14">
        <v>0</v>
      </c>
      <c r="Y102" s="14">
        <v>1</v>
      </c>
      <c r="Z102" s="14">
        <v>0</v>
      </c>
      <c r="AA102" s="14">
        <v>0</v>
      </c>
      <c r="AB102">
        <v>29.723991507430998</v>
      </c>
      <c r="AC102" s="14">
        <v>0</v>
      </c>
      <c r="AD102">
        <v>29.723991507430998</v>
      </c>
      <c r="AE102" s="401">
        <v>0</v>
      </c>
      <c r="AK102" s="8"/>
      <c r="AL102" s="8"/>
    </row>
    <row r="103" spans="21:38" x14ac:dyDescent="0.3">
      <c r="U103" s="400">
        <v>93</v>
      </c>
      <c r="V103" s="102">
        <v>100</v>
      </c>
      <c r="W103" s="161">
        <v>143</v>
      </c>
      <c r="X103" s="14">
        <v>0</v>
      </c>
      <c r="Y103" s="14">
        <v>0</v>
      </c>
      <c r="Z103" s="14">
        <v>1</v>
      </c>
      <c r="AA103" s="14">
        <v>0</v>
      </c>
      <c r="AB103">
        <v>1592.3566878980891</v>
      </c>
      <c r="AC103" s="14">
        <v>0</v>
      </c>
      <c r="AD103">
        <v>1592.3566878980891</v>
      </c>
      <c r="AE103" s="401">
        <v>0</v>
      </c>
      <c r="AK103" s="8"/>
      <c r="AL103" s="8"/>
    </row>
    <row r="104" spans="21:38" x14ac:dyDescent="0.3">
      <c r="U104" s="400">
        <v>94</v>
      </c>
      <c r="V104" s="102">
        <v>100</v>
      </c>
      <c r="W104" s="161">
        <v>231</v>
      </c>
      <c r="X104" s="14">
        <v>1</v>
      </c>
      <c r="Y104" s="14">
        <v>0</v>
      </c>
      <c r="Z104" s="14">
        <v>0</v>
      </c>
      <c r="AA104" s="14">
        <v>0</v>
      </c>
      <c r="AB104">
        <v>21.231422505307858</v>
      </c>
      <c r="AC104" s="14">
        <v>0</v>
      </c>
      <c r="AD104">
        <v>21.231422505307858</v>
      </c>
      <c r="AE104" s="401">
        <v>0</v>
      </c>
      <c r="AK104" s="8"/>
      <c r="AL104" s="8"/>
    </row>
    <row r="105" spans="21:38" x14ac:dyDescent="0.3">
      <c r="U105" s="400">
        <v>95</v>
      </c>
      <c r="V105" s="102">
        <v>100</v>
      </c>
      <c r="W105" s="161">
        <v>232</v>
      </c>
      <c r="X105" s="14">
        <v>0</v>
      </c>
      <c r="Y105" s="14">
        <v>1</v>
      </c>
      <c r="Z105" s="14">
        <v>0</v>
      </c>
      <c r="AA105" s="14">
        <v>0</v>
      </c>
      <c r="AB105">
        <v>21.231422505307858</v>
      </c>
      <c r="AC105" s="14">
        <v>0</v>
      </c>
      <c r="AD105">
        <v>21.231422505307858</v>
      </c>
      <c r="AE105" s="401">
        <v>0</v>
      </c>
      <c r="AK105" s="8"/>
      <c r="AL105" s="8"/>
    </row>
    <row r="106" spans="21:38" x14ac:dyDescent="0.3">
      <c r="U106" s="400">
        <v>96</v>
      </c>
      <c r="V106" s="102">
        <v>100</v>
      </c>
      <c r="W106" s="161">
        <v>321</v>
      </c>
      <c r="X106" s="14">
        <v>1</v>
      </c>
      <c r="Y106" s="14">
        <v>0</v>
      </c>
      <c r="Z106" s="14">
        <v>0</v>
      </c>
      <c r="AA106" s="14">
        <v>0</v>
      </c>
      <c r="AB106">
        <v>25.477707006369428</v>
      </c>
      <c r="AC106" s="14">
        <v>0</v>
      </c>
      <c r="AD106">
        <v>25.477707006369428</v>
      </c>
      <c r="AE106" s="401">
        <v>0</v>
      </c>
      <c r="AK106" s="8"/>
      <c r="AL106" s="8"/>
    </row>
    <row r="107" spans="21:38" x14ac:dyDescent="0.3">
      <c r="U107" s="400">
        <v>97</v>
      </c>
      <c r="V107" s="102">
        <v>100</v>
      </c>
      <c r="W107" s="161">
        <v>322</v>
      </c>
      <c r="X107" s="14">
        <v>0</v>
      </c>
      <c r="Y107" s="14">
        <v>1</v>
      </c>
      <c r="Z107" s="14">
        <v>0</v>
      </c>
      <c r="AA107" s="14">
        <v>0</v>
      </c>
      <c r="AB107">
        <v>25.477707006369428</v>
      </c>
      <c r="AC107" s="14">
        <v>0</v>
      </c>
      <c r="AD107">
        <v>25.477707006369428</v>
      </c>
      <c r="AE107" s="401">
        <v>0</v>
      </c>
      <c r="AK107" s="8"/>
      <c r="AL107" s="8"/>
    </row>
    <row r="108" spans="21:38" x14ac:dyDescent="0.3">
      <c r="U108" s="400">
        <v>98</v>
      </c>
      <c r="V108" s="102">
        <v>100</v>
      </c>
      <c r="W108" s="161">
        <v>323</v>
      </c>
      <c r="X108" s="14">
        <v>0</v>
      </c>
      <c r="Y108" s="14">
        <v>0</v>
      </c>
      <c r="Z108" s="14">
        <v>1</v>
      </c>
      <c r="AA108" s="14">
        <v>0</v>
      </c>
      <c r="AB108">
        <v>1592.3566878980891</v>
      </c>
      <c r="AC108" s="14">
        <v>0</v>
      </c>
      <c r="AD108">
        <v>1592.3566878980891</v>
      </c>
      <c r="AE108" s="401">
        <v>0</v>
      </c>
      <c r="AK108" s="8"/>
      <c r="AL108" s="8"/>
    </row>
    <row r="109" spans="21:38" x14ac:dyDescent="0.3">
      <c r="U109" s="400">
        <v>99</v>
      </c>
      <c r="V109" s="102">
        <v>100</v>
      </c>
      <c r="W109" s="161">
        <v>46</v>
      </c>
      <c r="X109" s="14">
        <v>1</v>
      </c>
      <c r="Y109" s="14">
        <v>0</v>
      </c>
      <c r="Z109" s="14">
        <v>0</v>
      </c>
      <c r="AA109" s="14">
        <v>0</v>
      </c>
      <c r="AB109">
        <v>16.985138004246284</v>
      </c>
      <c r="AC109" s="14">
        <v>0</v>
      </c>
      <c r="AD109">
        <v>16.985138004246284</v>
      </c>
      <c r="AE109" s="401">
        <v>0</v>
      </c>
      <c r="AK109" s="8"/>
      <c r="AL109" s="8"/>
    </row>
    <row r="110" spans="21:38" x14ac:dyDescent="0.3">
      <c r="U110" s="400">
        <v>100</v>
      </c>
      <c r="V110" s="102">
        <v>100</v>
      </c>
      <c r="W110" s="161">
        <v>47</v>
      </c>
      <c r="X110" s="14">
        <v>0</v>
      </c>
      <c r="Y110" s="14">
        <v>1</v>
      </c>
      <c r="Z110" s="14">
        <v>0</v>
      </c>
      <c r="AA110" s="14">
        <v>0</v>
      </c>
      <c r="AB110">
        <v>16.985138004246284</v>
      </c>
      <c r="AC110" s="14">
        <v>0</v>
      </c>
      <c r="AD110">
        <v>16.985138004246284</v>
      </c>
      <c r="AE110" s="401">
        <v>0</v>
      </c>
      <c r="AK110" s="8"/>
      <c r="AL110" s="8"/>
    </row>
    <row r="111" spans="21:38" x14ac:dyDescent="0.3">
      <c r="U111" s="400">
        <v>101</v>
      </c>
      <c r="V111" s="102">
        <v>100</v>
      </c>
      <c r="W111" s="161">
        <v>141</v>
      </c>
      <c r="X111" s="14">
        <v>1</v>
      </c>
      <c r="Y111" s="14">
        <v>0</v>
      </c>
      <c r="Z111" s="14">
        <v>0</v>
      </c>
      <c r="AA111" s="14">
        <v>0</v>
      </c>
      <c r="AB111">
        <v>29.723991507430998</v>
      </c>
      <c r="AC111" s="14">
        <v>0</v>
      </c>
      <c r="AD111">
        <v>29.723991507430998</v>
      </c>
      <c r="AE111" s="401">
        <v>0</v>
      </c>
      <c r="AK111" s="8"/>
      <c r="AL111" s="8"/>
    </row>
    <row r="112" spans="21:38" x14ac:dyDescent="0.3">
      <c r="U112" s="400">
        <v>102</v>
      </c>
      <c r="V112" s="102">
        <v>100</v>
      </c>
      <c r="W112" s="161">
        <v>142</v>
      </c>
      <c r="X112" s="14">
        <v>0</v>
      </c>
      <c r="Y112" s="14">
        <v>1</v>
      </c>
      <c r="Z112" s="14">
        <v>0</v>
      </c>
      <c r="AA112" s="14">
        <v>0</v>
      </c>
      <c r="AB112">
        <v>29.723991507430998</v>
      </c>
      <c r="AC112" s="14">
        <v>0</v>
      </c>
      <c r="AD112">
        <v>29.723991507430998</v>
      </c>
      <c r="AE112" s="401">
        <v>0</v>
      </c>
      <c r="AK112" s="8"/>
      <c r="AL112" s="8"/>
    </row>
    <row r="113" spans="21:38" x14ac:dyDescent="0.3">
      <c r="U113" s="400">
        <v>103</v>
      </c>
      <c r="V113" s="102">
        <v>100</v>
      </c>
      <c r="W113" s="161">
        <v>143</v>
      </c>
      <c r="X113" s="14">
        <v>0</v>
      </c>
      <c r="Y113" s="14">
        <v>0</v>
      </c>
      <c r="Z113" s="14">
        <v>1</v>
      </c>
      <c r="AA113" s="14">
        <v>0</v>
      </c>
      <c r="AB113">
        <v>1592.3566878980891</v>
      </c>
      <c r="AC113" s="14">
        <v>0</v>
      </c>
      <c r="AD113">
        <v>1592.3566878980891</v>
      </c>
      <c r="AE113" s="401">
        <v>0</v>
      </c>
      <c r="AK113" s="8"/>
      <c r="AL113" s="8"/>
    </row>
    <row r="114" spans="21:38" x14ac:dyDescent="0.3">
      <c r="U114" s="400">
        <v>104</v>
      </c>
      <c r="V114" s="102">
        <v>100</v>
      </c>
      <c r="W114" s="161">
        <v>231</v>
      </c>
      <c r="X114" s="14">
        <v>1</v>
      </c>
      <c r="Y114" s="14">
        <v>0</v>
      </c>
      <c r="Z114" s="14">
        <v>0</v>
      </c>
      <c r="AA114" s="14">
        <v>0</v>
      </c>
      <c r="AB114">
        <v>21.231422505307858</v>
      </c>
      <c r="AC114" s="14">
        <v>0</v>
      </c>
      <c r="AD114">
        <v>21.231422505307858</v>
      </c>
      <c r="AE114" s="401">
        <v>0</v>
      </c>
      <c r="AK114" s="8"/>
      <c r="AL114" s="8"/>
    </row>
    <row r="115" spans="21:38" x14ac:dyDescent="0.3">
      <c r="U115" s="400">
        <v>105</v>
      </c>
      <c r="V115" s="102">
        <v>100</v>
      </c>
      <c r="W115" s="402">
        <v>232</v>
      </c>
      <c r="X115" s="14">
        <v>0</v>
      </c>
      <c r="Y115" s="14">
        <v>1</v>
      </c>
      <c r="Z115" s="14">
        <v>0</v>
      </c>
      <c r="AA115" s="14">
        <v>0</v>
      </c>
      <c r="AB115">
        <v>21.231422505307858</v>
      </c>
      <c r="AC115" s="14">
        <v>0</v>
      </c>
      <c r="AD115">
        <v>21.231422505307858</v>
      </c>
      <c r="AE115" s="401">
        <v>0</v>
      </c>
      <c r="AK115" s="8"/>
      <c r="AL115" s="8"/>
    </row>
    <row r="116" spans="21:38" x14ac:dyDescent="0.3">
      <c r="U116" s="400">
        <v>106</v>
      </c>
      <c r="V116" s="102">
        <v>100</v>
      </c>
      <c r="W116" s="402">
        <v>321</v>
      </c>
      <c r="X116" s="14">
        <v>1</v>
      </c>
      <c r="Y116" s="14">
        <v>0</v>
      </c>
      <c r="Z116" s="14">
        <v>0</v>
      </c>
      <c r="AA116" s="14">
        <v>0</v>
      </c>
      <c r="AB116">
        <v>25.477707006369428</v>
      </c>
      <c r="AC116" s="14">
        <v>0</v>
      </c>
      <c r="AD116">
        <v>25.477707006369428</v>
      </c>
      <c r="AE116" s="401">
        <v>0</v>
      </c>
      <c r="AK116" s="8"/>
      <c r="AL116" s="8"/>
    </row>
    <row r="117" spans="21:38" x14ac:dyDescent="0.3">
      <c r="U117" s="400">
        <v>107</v>
      </c>
      <c r="V117" s="102">
        <v>100</v>
      </c>
      <c r="W117" s="402">
        <v>322</v>
      </c>
      <c r="X117" s="14">
        <v>0</v>
      </c>
      <c r="Y117" s="14">
        <v>1</v>
      </c>
      <c r="Z117" s="14">
        <v>0</v>
      </c>
      <c r="AA117" s="14">
        <v>0</v>
      </c>
      <c r="AB117">
        <v>25.477707006369428</v>
      </c>
      <c r="AC117" s="14">
        <v>0</v>
      </c>
      <c r="AD117">
        <v>25.477707006369428</v>
      </c>
      <c r="AE117" s="401">
        <v>0</v>
      </c>
      <c r="AK117" s="8"/>
      <c r="AL117" s="8"/>
    </row>
    <row r="118" spans="21:38" x14ac:dyDescent="0.3">
      <c r="U118" s="400">
        <v>108</v>
      </c>
      <c r="V118" s="102">
        <v>100</v>
      </c>
      <c r="W118" s="402">
        <v>323</v>
      </c>
      <c r="X118" s="14">
        <v>0</v>
      </c>
      <c r="Y118" s="14">
        <v>0</v>
      </c>
      <c r="Z118" s="14">
        <v>1</v>
      </c>
      <c r="AA118" s="14">
        <v>0</v>
      </c>
      <c r="AB118">
        <v>1592.3566878980891</v>
      </c>
      <c r="AC118" s="14">
        <v>0</v>
      </c>
      <c r="AD118">
        <v>1592.3566878980891</v>
      </c>
      <c r="AE118" s="401">
        <v>0</v>
      </c>
      <c r="AK118" s="8"/>
      <c r="AL118" s="8"/>
    </row>
    <row r="119" spans="21:38" x14ac:dyDescent="0.3">
      <c r="U119" s="400">
        <v>109</v>
      </c>
      <c r="V119" s="102">
        <v>100</v>
      </c>
      <c r="W119" s="402">
        <v>46</v>
      </c>
      <c r="X119" s="14">
        <v>1</v>
      </c>
      <c r="Y119" s="14">
        <v>0</v>
      </c>
      <c r="Z119" s="14">
        <v>0</v>
      </c>
      <c r="AA119" s="14">
        <v>0</v>
      </c>
      <c r="AB119">
        <v>16.985138004246284</v>
      </c>
      <c r="AC119" s="14">
        <v>0</v>
      </c>
      <c r="AD119">
        <v>16.985138004246284</v>
      </c>
      <c r="AE119" s="401">
        <v>0</v>
      </c>
      <c r="AK119" s="8"/>
      <c r="AL119" s="8"/>
    </row>
    <row r="120" spans="21:38" x14ac:dyDescent="0.3">
      <c r="U120" s="400">
        <v>110</v>
      </c>
      <c r="V120" s="102">
        <v>100</v>
      </c>
      <c r="W120" s="402">
        <v>47</v>
      </c>
      <c r="X120" s="14">
        <v>0</v>
      </c>
      <c r="Y120" s="14">
        <v>1</v>
      </c>
      <c r="Z120" s="14">
        <v>0</v>
      </c>
      <c r="AA120" s="14">
        <v>0</v>
      </c>
      <c r="AB120">
        <v>16.985138004246284</v>
      </c>
      <c r="AC120" s="14">
        <v>0</v>
      </c>
      <c r="AD120">
        <v>16.985138004246284</v>
      </c>
      <c r="AE120" s="401">
        <v>0</v>
      </c>
      <c r="AK120" s="8"/>
      <c r="AL120" s="8"/>
    </row>
    <row r="121" spans="21:38" x14ac:dyDescent="0.3">
      <c r="U121" s="400">
        <v>111</v>
      </c>
      <c r="V121" s="102">
        <v>100</v>
      </c>
      <c r="W121" s="402">
        <v>141</v>
      </c>
      <c r="X121" s="14">
        <v>1</v>
      </c>
      <c r="Y121" s="14">
        <v>0</v>
      </c>
      <c r="Z121" s="14">
        <v>0</v>
      </c>
      <c r="AA121" s="14">
        <v>0</v>
      </c>
      <c r="AB121">
        <v>29.723991507430998</v>
      </c>
      <c r="AC121" s="14">
        <v>0</v>
      </c>
      <c r="AD121">
        <v>29.723991507430998</v>
      </c>
      <c r="AE121" s="401">
        <v>0</v>
      </c>
      <c r="AK121" s="8"/>
      <c r="AL121" s="8"/>
    </row>
    <row r="122" spans="21:38" x14ac:dyDescent="0.3">
      <c r="U122" s="400">
        <v>112</v>
      </c>
      <c r="V122" s="102">
        <v>100</v>
      </c>
      <c r="W122" s="402">
        <v>142</v>
      </c>
      <c r="X122" s="14">
        <v>0</v>
      </c>
      <c r="Y122" s="14">
        <v>1</v>
      </c>
      <c r="Z122" s="14">
        <v>0</v>
      </c>
      <c r="AA122" s="14">
        <v>0</v>
      </c>
      <c r="AB122">
        <v>29.723991507430998</v>
      </c>
      <c r="AC122" s="14">
        <v>0</v>
      </c>
      <c r="AD122">
        <v>29.723991507430998</v>
      </c>
      <c r="AE122" s="401">
        <v>0</v>
      </c>
      <c r="AK122" s="8"/>
      <c r="AL122" s="8"/>
    </row>
    <row r="123" spans="21:38" x14ac:dyDescent="0.3">
      <c r="U123" s="400">
        <v>113</v>
      </c>
      <c r="V123" s="102">
        <v>100</v>
      </c>
      <c r="W123" s="402">
        <v>143</v>
      </c>
      <c r="X123" s="14">
        <v>0</v>
      </c>
      <c r="Y123" s="14">
        <v>0</v>
      </c>
      <c r="Z123" s="14">
        <v>1</v>
      </c>
      <c r="AA123" s="14">
        <v>0</v>
      </c>
      <c r="AB123">
        <v>1592.3566878980891</v>
      </c>
      <c r="AC123" s="14">
        <v>0</v>
      </c>
      <c r="AD123">
        <v>1592.3566878980891</v>
      </c>
      <c r="AE123" s="401">
        <v>0</v>
      </c>
      <c r="AK123" s="8"/>
      <c r="AL123" s="8"/>
    </row>
    <row r="124" spans="21:38" x14ac:dyDescent="0.3">
      <c r="U124" s="400">
        <v>114</v>
      </c>
      <c r="V124" s="102">
        <v>100</v>
      </c>
      <c r="W124" s="402">
        <v>231</v>
      </c>
      <c r="X124" s="14">
        <v>1</v>
      </c>
      <c r="Y124" s="14">
        <v>0</v>
      </c>
      <c r="Z124" s="14">
        <v>0</v>
      </c>
      <c r="AA124" s="14">
        <v>0</v>
      </c>
      <c r="AB124">
        <v>21.231422505307858</v>
      </c>
      <c r="AC124" s="14">
        <v>0</v>
      </c>
      <c r="AD124">
        <v>21.231422505307858</v>
      </c>
      <c r="AE124" s="401">
        <v>0</v>
      </c>
      <c r="AK124" s="8"/>
      <c r="AL124" s="8"/>
    </row>
    <row r="125" spans="21:38" x14ac:dyDescent="0.3">
      <c r="U125" s="400">
        <v>115</v>
      </c>
      <c r="V125" s="102">
        <v>100</v>
      </c>
      <c r="W125" s="402">
        <v>232</v>
      </c>
      <c r="X125" s="14">
        <v>0</v>
      </c>
      <c r="Y125" s="14">
        <v>1</v>
      </c>
      <c r="Z125" s="14">
        <v>0</v>
      </c>
      <c r="AA125" s="14">
        <v>0</v>
      </c>
      <c r="AB125">
        <v>21.231422505307858</v>
      </c>
      <c r="AC125" s="14">
        <v>0</v>
      </c>
      <c r="AD125">
        <v>21.231422505307858</v>
      </c>
      <c r="AE125" s="401">
        <v>0</v>
      </c>
      <c r="AK125" s="8"/>
      <c r="AL125" s="8"/>
    </row>
    <row r="126" spans="21:38" x14ac:dyDescent="0.3">
      <c r="U126" s="400">
        <v>116</v>
      </c>
      <c r="V126" s="102">
        <v>100</v>
      </c>
      <c r="W126" s="402">
        <v>321</v>
      </c>
      <c r="X126" s="14">
        <v>1</v>
      </c>
      <c r="Y126" s="14">
        <v>0</v>
      </c>
      <c r="Z126" s="14">
        <v>0</v>
      </c>
      <c r="AA126" s="14">
        <v>0</v>
      </c>
      <c r="AB126">
        <v>25.477707006369428</v>
      </c>
      <c r="AC126" s="14">
        <v>0</v>
      </c>
      <c r="AD126">
        <v>25.477707006369428</v>
      </c>
      <c r="AE126" s="401">
        <v>0</v>
      </c>
      <c r="AK126" s="8"/>
      <c r="AL126" s="8"/>
    </row>
    <row r="127" spans="21:38" x14ac:dyDescent="0.3">
      <c r="U127" s="400">
        <v>117</v>
      </c>
      <c r="V127" s="102">
        <v>100</v>
      </c>
      <c r="W127" s="402">
        <v>322</v>
      </c>
      <c r="X127" s="14">
        <v>0</v>
      </c>
      <c r="Y127" s="14">
        <v>1</v>
      </c>
      <c r="Z127" s="14">
        <v>0</v>
      </c>
      <c r="AA127" s="14">
        <v>0</v>
      </c>
      <c r="AB127">
        <v>25.477707006369428</v>
      </c>
      <c r="AC127" s="14">
        <v>0</v>
      </c>
      <c r="AD127">
        <v>25.477707006369428</v>
      </c>
      <c r="AE127" s="401">
        <v>0</v>
      </c>
      <c r="AK127" s="8"/>
      <c r="AL127" s="8"/>
    </row>
    <row r="128" spans="21:38" x14ac:dyDescent="0.3">
      <c r="U128" s="400">
        <v>118</v>
      </c>
      <c r="V128" s="102">
        <v>100</v>
      </c>
      <c r="W128" s="402">
        <v>323</v>
      </c>
      <c r="X128" s="14">
        <v>0</v>
      </c>
      <c r="Y128" s="14">
        <v>0</v>
      </c>
      <c r="Z128" s="14">
        <v>1</v>
      </c>
      <c r="AA128" s="14">
        <v>0</v>
      </c>
      <c r="AB128">
        <v>1592.3566878980891</v>
      </c>
      <c r="AC128" s="14">
        <v>0</v>
      </c>
      <c r="AD128">
        <v>1592.3566878980891</v>
      </c>
      <c r="AE128" s="401">
        <v>0</v>
      </c>
      <c r="AK128" s="8"/>
      <c r="AL128" s="8"/>
    </row>
    <row r="129" spans="21:38" x14ac:dyDescent="0.3">
      <c r="U129" s="400">
        <v>119</v>
      </c>
      <c r="V129" s="102">
        <v>100</v>
      </c>
      <c r="W129" s="402">
        <v>46</v>
      </c>
      <c r="X129" s="14">
        <v>1</v>
      </c>
      <c r="Y129" s="14">
        <v>0</v>
      </c>
      <c r="Z129" s="14">
        <v>0</v>
      </c>
      <c r="AA129" s="14">
        <v>0</v>
      </c>
      <c r="AB129">
        <v>16.985138004246284</v>
      </c>
      <c r="AC129" s="14">
        <v>0</v>
      </c>
      <c r="AD129">
        <v>16.985138004246284</v>
      </c>
      <c r="AE129" s="401">
        <v>0</v>
      </c>
      <c r="AK129" s="8"/>
      <c r="AL129" s="8"/>
    </row>
    <row r="130" spans="21:38" x14ac:dyDescent="0.3">
      <c r="U130" s="400">
        <v>120</v>
      </c>
      <c r="V130" s="102">
        <v>100</v>
      </c>
      <c r="W130" s="402">
        <v>47</v>
      </c>
      <c r="X130" s="14">
        <v>0</v>
      </c>
      <c r="Y130" s="14">
        <v>1</v>
      </c>
      <c r="Z130" s="14">
        <v>0</v>
      </c>
      <c r="AA130" s="14">
        <v>0</v>
      </c>
      <c r="AB130">
        <v>16.985138004246284</v>
      </c>
      <c r="AC130" s="14">
        <v>0</v>
      </c>
      <c r="AD130">
        <v>16.985138004246284</v>
      </c>
      <c r="AE130" s="401">
        <v>0</v>
      </c>
      <c r="AK130" s="8"/>
      <c r="AL130" s="8"/>
    </row>
    <row r="131" spans="21:38" x14ac:dyDescent="0.3">
      <c r="U131" s="400">
        <v>121</v>
      </c>
      <c r="V131" s="102">
        <v>100</v>
      </c>
      <c r="W131" s="402">
        <v>141</v>
      </c>
      <c r="X131" s="14">
        <v>1</v>
      </c>
      <c r="Y131" s="14">
        <v>0</v>
      </c>
      <c r="Z131" s="14">
        <v>0</v>
      </c>
      <c r="AA131" s="14">
        <v>0</v>
      </c>
      <c r="AB131">
        <v>29.723991507430998</v>
      </c>
      <c r="AC131" s="14">
        <v>0</v>
      </c>
      <c r="AD131">
        <v>29.723991507430998</v>
      </c>
      <c r="AE131" s="401">
        <v>0</v>
      </c>
      <c r="AK131" s="8"/>
      <c r="AL131" s="8"/>
    </row>
    <row r="132" spans="21:38" x14ac:dyDescent="0.3">
      <c r="U132" s="400">
        <v>122</v>
      </c>
      <c r="V132" s="102">
        <v>100</v>
      </c>
      <c r="W132" s="402">
        <v>142</v>
      </c>
      <c r="X132" s="14">
        <v>0</v>
      </c>
      <c r="Y132" s="14">
        <v>1</v>
      </c>
      <c r="Z132" s="14">
        <v>0</v>
      </c>
      <c r="AA132" s="14">
        <v>0</v>
      </c>
      <c r="AB132">
        <v>29.723991507430998</v>
      </c>
      <c r="AC132" s="14">
        <v>0</v>
      </c>
      <c r="AD132">
        <v>29.723991507430998</v>
      </c>
      <c r="AE132" s="401">
        <v>0</v>
      </c>
      <c r="AK132" s="8"/>
      <c r="AL132" s="8"/>
    </row>
    <row r="133" spans="21:38" x14ac:dyDescent="0.3">
      <c r="U133" s="400">
        <v>123</v>
      </c>
      <c r="V133" s="102">
        <v>100</v>
      </c>
      <c r="W133" s="402">
        <v>143</v>
      </c>
      <c r="X133" s="14">
        <v>0</v>
      </c>
      <c r="Y133" s="14">
        <v>0</v>
      </c>
      <c r="Z133" s="14">
        <v>1</v>
      </c>
      <c r="AA133" s="14">
        <v>0</v>
      </c>
      <c r="AB133">
        <v>1592.3566878980891</v>
      </c>
      <c r="AC133" s="14">
        <v>0</v>
      </c>
      <c r="AD133">
        <v>1592.3566878980891</v>
      </c>
      <c r="AE133" s="401">
        <v>0</v>
      </c>
      <c r="AK133" s="8"/>
      <c r="AL133" s="8"/>
    </row>
    <row r="134" spans="21:38" x14ac:dyDescent="0.3">
      <c r="U134" s="400">
        <v>124</v>
      </c>
      <c r="V134" s="102">
        <v>100</v>
      </c>
      <c r="W134" s="402">
        <v>231</v>
      </c>
      <c r="X134" s="14">
        <v>1</v>
      </c>
      <c r="Y134" s="14">
        <v>0</v>
      </c>
      <c r="Z134" s="14">
        <v>0</v>
      </c>
      <c r="AA134" s="14">
        <v>0</v>
      </c>
      <c r="AB134">
        <v>21.231422505307858</v>
      </c>
      <c r="AC134" s="14">
        <v>0</v>
      </c>
      <c r="AD134">
        <v>21.231422505307858</v>
      </c>
      <c r="AE134" s="401">
        <v>0</v>
      </c>
      <c r="AK134" s="8"/>
      <c r="AL134" s="8"/>
    </row>
    <row r="135" spans="21:38" x14ac:dyDescent="0.3">
      <c r="U135" s="400">
        <v>125</v>
      </c>
      <c r="V135" s="102">
        <v>100</v>
      </c>
      <c r="W135" s="402">
        <v>232</v>
      </c>
      <c r="X135" s="14">
        <v>0</v>
      </c>
      <c r="Y135" s="14">
        <v>1</v>
      </c>
      <c r="Z135" s="14">
        <v>0</v>
      </c>
      <c r="AA135" s="14">
        <v>0</v>
      </c>
      <c r="AB135">
        <v>21.231422505307858</v>
      </c>
      <c r="AC135" s="14">
        <v>0</v>
      </c>
      <c r="AD135">
        <v>21.231422505307858</v>
      </c>
      <c r="AE135" s="401">
        <v>0</v>
      </c>
      <c r="AK135" s="8"/>
      <c r="AL135" s="8"/>
    </row>
    <row r="136" spans="21:38" x14ac:dyDescent="0.3">
      <c r="U136" s="400">
        <v>126</v>
      </c>
      <c r="V136" s="102">
        <v>100</v>
      </c>
      <c r="W136" s="402">
        <v>321</v>
      </c>
      <c r="X136" s="14">
        <v>1</v>
      </c>
      <c r="Y136" s="14">
        <v>0</v>
      </c>
      <c r="Z136" s="14">
        <v>0</v>
      </c>
      <c r="AA136" s="14">
        <v>0</v>
      </c>
      <c r="AB136">
        <v>25.477707006369428</v>
      </c>
      <c r="AC136" s="14">
        <v>0</v>
      </c>
      <c r="AD136">
        <v>25.477707006369428</v>
      </c>
      <c r="AE136" s="401">
        <v>0</v>
      </c>
      <c r="AK136" s="8"/>
      <c r="AL136" s="8"/>
    </row>
    <row r="137" spans="21:38" x14ac:dyDescent="0.3">
      <c r="U137" s="400">
        <v>127</v>
      </c>
      <c r="V137" s="102">
        <v>100</v>
      </c>
      <c r="W137" s="402">
        <v>322</v>
      </c>
      <c r="X137" s="14">
        <v>0</v>
      </c>
      <c r="Y137" s="14">
        <v>1</v>
      </c>
      <c r="Z137" s="14">
        <v>0</v>
      </c>
      <c r="AA137" s="14">
        <v>0</v>
      </c>
      <c r="AB137">
        <v>25.477707006369428</v>
      </c>
      <c r="AC137" s="14">
        <v>0</v>
      </c>
      <c r="AD137">
        <v>25.477707006369428</v>
      </c>
      <c r="AE137" s="401">
        <v>0</v>
      </c>
      <c r="AK137" s="8"/>
      <c r="AL137" s="8"/>
    </row>
    <row r="138" spans="21:38" x14ac:dyDescent="0.3">
      <c r="U138" s="400">
        <v>128</v>
      </c>
      <c r="V138" s="102">
        <v>100</v>
      </c>
      <c r="W138" s="402">
        <v>323</v>
      </c>
      <c r="X138" s="14">
        <v>0</v>
      </c>
      <c r="Y138" s="14">
        <v>0</v>
      </c>
      <c r="Z138" s="14">
        <v>1</v>
      </c>
      <c r="AA138" s="14">
        <v>0</v>
      </c>
      <c r="AB138">
        <v>1592.3566878980891</v>
      </c>
      <c r="AC138" s="14">
        <v>0</v>
      </c>
      <c r="AD138">
        <v>1592.3566878980891</v>
      </c>
      <c r="AE138" s="401">
        <v>0</v>
      </c>
      <c r="AK138" s="8"/>
      <c r="AL138" s="8"/>
    </row>
    <row r="139" spans="21:38" x14ac:dyDescent="0.3">
      <c r="U139" s="400">
        <v>129</v>
      </c>
      <c r="V139" s="102">
        <v>100</v>
      </c>
      <c r="W139" s="402">
        <v>46</v>
      </c>
      <c r="X139" s="14">
        <v>1</v>
      </c>
      <c r="Y139" s="14">
        <v>0</v>
      </c>
      <c r="Z139" s="14">
        <v>0</v>
      </c>
      <c r="AA139" s="14">
        <v>0</v>
      </c>
      <c r="AB139">
        <v>16.985138004246284</v>
      </c>
      <c r="AC139" s="14">
        <v>0</v>
      </c>
      <c r="AD139">
        <v>16.985138004246284</v>
      </c>
      <c r="AE139" s="401">
        <v>0</v>
      </c>
      <c r="AK139" s="8"/>
      <c r="AL139" s="8"/>
    </row>
    <row r="140" spans="21:38" x14ac:dyDescent="0.3">
      <c r="U140" s="400">
        <v>130</v>
      </c>
      <c r="V140" s="102">
        <v>100</v>
      </c>
      <c r="W140" s="402">
        <v>47</v>
      </c>
      <c r="X140" s="14">
        <v>0</v>
      </c>
      <c r="Y140" s="14">
        <v>1</v>
      </c>
      <c r="Z140" s="14">
        <v>0</v>
      </c>
      <c r="AA140" s="14">
        <v>0</v>
      </c>
      <c r="AB140">
        <v>16.985138004246284</v>
      </c>
      <c r="AC140" s="14">
        <v>0</v>
      </c>
      <c r="AD140">
        <v>16.985138004246284</v>
      </c>
      <c r="AE140" s="401">
        <v>0</v>
      </c>
      <c r="AK140" s="8"/>
      <c r="AL140" s="8"/>
    </row>
    <row r="141" spans="21:38" x14ac:dyDescent="0.3">
      <c r="U141" s="400">
        <v>131</v>
      </c>
      <c r="V141" s="102">
        <v>100</v>
      </c>
      <c r="W141" s="402">
        <v>141</v>
      </c>
      <c r="X141" s="14">
        <v>1</v>
      </c>
      <c r="Y141" s="14">
        <v>0</v>
      </c>
      <c r="Z141" s="14">
        <v>0</v>
      </c>
      <c r="AA141" s="14">
        <v>0</v>
      </c>
      <c r="AB141">
        <v>29.723991507430998</v>
      </c>
      <c r="AC141" s="14">
        <v>0</v>
      </c>
      <c r="AD141">
        <v>29.723991507430998</v>
      </c>
      <c r="AE141" s="401">
        <v>0</v>
      </c>
      <c r="AK141" s="8"/>
      <c r="AL141" s="8"/>
    </row>
    <row r="142" spans="21:38" x14ac:dyDescent="0.3">
      <c r="U142" s="400">
        <v>132</v>
      </c>
      <c r="V142" s="102">
        <v>100</v>
      </c>
      <c r="W142" s="402">
        <v>142</v>
      </c>
      <c r="X142" s="14">
        <v>0</v>
      </c>
      <c r="Y142" s="14">
        <v>1</v>
      </c>
      <c r="Z142" s="14">
        <v>0</v>
      </c>
      <c r="AA142" s="14">
        <v>0</v>
      </c>
      <c r="AB142">
        <v>29.723991507430998</v>
      </c>
      <c r="AC142" s="14">
        <v>0</v>
      </c>
      <c r="AD142">
        <v>29.723991507430998</v>
      </c>
      <c r="AE142" s="401">
        <v>0</v>
      </c>
      <c r="AK142" s="8"/>
      <c r="AL142" s="8"/>
    </row>
    <row r="143" spans="21:38" x14ac:dyDescent="0.3">
      <c r="U143" s="400">
        <v>133</v>
      </c>
      <c r="V143" s="102">
        <v>100</v>
      </c>
      <c r="W143" s="402">
        <v>143</v>
      </c>
      <c r="X143" s="14">
        <v>0</v>
      </c>
      <c r="Y143" s="14">
        <v>0</v>
      </c>
      <c r="Z143" s="14">
        <v>1</v>
      </c>
      <c r="AA143" s="14">
        <v>0</v>
      </c>
      <c r="AB143">
        <v>1592.3566878980891</v>
      </c>
      <c r="AC143" s="14">
        <v>0</v>
      </c>
      <c r="AD143">
        <v>1592.3566878980891</v>
      </c>
      <c r="AE143" s="401">
        <v>0</v>
      </c>
      <c r="AK143" s="8"/>
      <c r="AL143" s="8"/>
    </row>
    <row r="144" spans="21:38" x14ac:dyDescent="0.3">
      <c r="U144" s="400">
        <v>134</v>
      </c>
      <c r="V144" s="102">
        <v>100</v>
      </c>
      <c r="W144" s="402">
        <v>231</v>
      </c>
      <c r="X144" s="14">
        <v>1</v>
      </c>
      <c r="Y144" s="14">
        <v>0</v>
      </c>
      <c r="Z144" s="14">
        <v>0</v>
      </c>
      <c r="AA144" s="14">
        <v>0</v>
      </c>
      <c r="AB144">
        <v>21.231422505307858</v>
      </c>
      <c r="AC144" s="14">
        <v>0</v>
      </c>
      <c r="AD144">
        <v>21.231422505307858</v>
      </c>
      <c r="AE144" s="401">
        <v>0</v>
      </c>
      <c r="AK144" s="8"/>
      <c r="AL144" s="8"/>
    </row>
    <row r="145" spans="21:38" x14ac:dyDescent="0.3">
      <c r="U145" s="400">
        <v>135</v>
      </c>
      <c r="V145" s="102">
        <v>100</v>
      </c>
      <c r="W145" s="402">
        <v>232</v>
      </c>
      <c r="X145" s="14">
        <v>0</v>
      </c>
      <c r="Y145" s="14">
        <v>1</v>
      </c>
      <c r="Z145" s="14">
        <v>0</v>
      </c>
      <c r="AA145" s="14">
        <v>0</v>
      </c>
      <c r="AB145">
        <v>21.231422505307858</v>
      </c>
      <c r="AC145" s="14">
        <v>0</v>
      </c>
      <c r="AD145">
        <v>21.231422505307858</v>
      </c>
      <c r="AE145" s="401">
        <v>0</v>
      </c>
      <c r="AK145" s="8"/>
      <c r="AL145" s="8"/>
    </row>
    <row r="146" spans="21:38" x14ac:dyDescent="0.3">
      <c r="U146" s="400">
        <v>136</v>
      </c>
      <c r="V146" s="102">
        <v>100</v>
      </c>
      <c r="W146" s="402">
        <v>321</v>
      </c>
      <c r="X146" s="14">
        <v>1</v>
      </c>
      <c r="Y146" s="14">
        <v>0</v>
      </c>
      <c r="Z146" s="14">
        <v>0</v>
      </c>
      <c r="AA146" s="14">
        <v>0</v>
      </c>
      <c r="AB146">
        <v>25.477707006369428</v>
      </c>
      <c r="AC146" s="14">
        <v>0</v>
      </c>
      <c r="AD146">
        <v>25.477707006369428</v>
      </c>
      <c r="AE146" s="401">
        <v>0</v>
      </c>
      <c r="AK146" s="8"/>
      <c r="AL146" s="8"/>
    </row>
    <row r="147" spans="21:38" x14ac:dyDescent="0.3">
      <c r="U147" s="400">
        <v>137</v>
      </c>
      <c r="V147" s="102">
        <v>100</v>
      </c>
      <c r="W147" s="402">
        <v>322</v>
      </c>
      <c r="X147" s="14">
        <v>0</v>
      </c>
      <c r="Y147" s="14">
        <v>1</v>
      </c>
      <c r="Z147" s="14">
        <v>0</v>
      </c>
      <c r="AA147" s="14">
        <v>0</v>
      </c>
      <c r="AB147">
        <v>25.477707006369428</v>
      </c>
      <c r="AC147" s="14">
        <v>0</v>
      </c>
      <c r="AD147">
        <v>25.477707006369428</v>
      </c>
      <c r="AE147" s="401">
        <v>0</v>
      </c>
      <c r="AK147" s="8"/>
      <c r="AL147" s="8"/>
    </row>
    <row r="148" spans="21:38" x14ac:dyDescent="0.3">
      <c r="U148" s="400">
        <v>138</v>
      </c>
      <c r="V148" s="102">
        <v>100</v>
      </c>
      <c r="W148" s="402">
        <v>323</v>
      </c>
      <c r="X148" s="14">
        <v>0</v>
      </c>
      <c r="Y148" s="14">
        <v>0</v>
      </c>
      <c r="Z148" s="14">
        <v>1</v>
      </c>
      <c r="AA148" s="14">
        <v>0</v>
      </c>
      <c r="AB148">
        <v>1592.3566878980891</v>
      </c>
      <c r="AC148" s="14">
        <v>0</v>
      </c>
      <c r="AD148">
        <v>1592.3566878980891</v>
      </c>
      <c r="AE148" s="401">
        <v>0</v>
      </c>
      <c r="AK148" s="8"/>
      <c r="AL148" s="8"/>
    </row>
    <row r="149" spans="21:38" x14ac:dyDescent="0.3">
      <c r="U149" s="400">
        <v>139</v>
      </c>
      <c r="V149" s="102">
        <v>100</v>
      </c>
      <c r="W149" s="402">
        <v>46</v>
      </c>
      <c r="X149" s="14">
        <v>1</v>
      </c>
      <c r="Y149" s="14">
        <v>0</v>
      </c>
      <c r="Z149" s="14">
        <v>0</v>
      </c>
      <c r="AA149" s="14">
        <v>0</v>
      </c>
      <c r="AB149">
        <v>16.985138004246284</v>
      </c>
      <c r="AC149" s="14">
        <v>0</v>
      </c>
      <c r="AD149">
        <v>16.985138004246284</v>
      </c>
      <c r="AE149" s="401">
        <v>0</v>
      </c>
      <c r="AK149" s="8"/>
      <c r="AL149" s="8"/>
    </row>
    <row r="150" spans="21:38" x14ac:dyDescent="0.3">
      <c r="U150" s="400">
        <v>140</v>
      </c>
      <c r="V150" s="102">
        <v>100</v>
      </c>
      <c r="W150" s="402">
        <v>47</v>
      </c>
      <c r="X150" s="14">
        <v>0</v>
      </c>
      <c r="Y150" s="14">
        <v>1</v>
      </c>
      <c r="Z150" s="14">
        <v>0</v>
      </c>
      <c r="AA150" s="14">
        <v>0</v>
      </c>
      <c r="AB150">
        <v>16.985138004246284</v>
      </c>
      <c r="AC150" s="14">
        <v>0</v>
      </c>
      <c r="AD150">
        <v>16.985138004246284</v>
      </c>
      <c r="AE150" s="401">
        <v>0</v>
      </c>
      <c r="AK150" s="8"/>
      <c r="AL150" s="8"/>
    </row>
    <row r="151" spans="21:38" x14ac:dyDescent="0.3">
      <c r="U151" s="400">
        <v>141</v>
      </c>
      <c r="V151" s="102">
        <v>100</v>
      </c>
      <c r="W151" s="402">
        <v>141</v>
      </c>
      <c r="X151" s="14">
        <v>1</v>
      </c>
      <c r="Y151" s="14">
        <v>0</v>
      </c>
      <c r="Z151" s="14">
        <v>0</v>
      </c>
      <c r="AA151" s="14">
        <v>0</v>
      </c>
      <c r="AB151">
        <v>29.723991507430998</v>
      </c>
      <c r="AC151" s="14">
        <v>0</v>
      </c>
      <c r="AD151">
        <v>29.723991507430998</v>
      </c>
      <c r="AE151" s="401">
        <v>0</v>
      </c>
      <c r="AK151" s="8"/>
      <c r="AL151" s="8"/>
    </row>
    <row r="152" spans="21:38" x14ac:dyDescent="0.3">
      <c r="U152" s="400">
        <v>142</v>
      </c>
      <c r="V152" s="102">
        <v>100</v>
      </c>
      <c r="W152" s="402">
        <v>142</v>
      </c>
      <c r="X152" s="14">
        <v>0</v>
      </c>
      <c r="Y152" s="14">
        <v>1</v>
      </c>
      <c r="Z152" s="14">
        <v>0</v>
      </c>
      <c r="AA152" s="14">
        <v>0</v>
      </c>
      <c r="AB152">
        <v>29.723991507430998</v>
      </c>
      <c r="AC152" s="14">
        <v>0</v>
      </c>
      <c r="AD152">
        <v>29.723991507430998</v>
      </c>
      <c r="AE152" s="401">
        <v>0</v>
      </c>
      <c r="AK152" s="8"/>
      <c r="AL152" s="8"/>
    </row>
    <row r="153" spans="21:38" x14ac:dyDescent="0.3">
      <c r="U153" s="400">
        <v>143</v>
      </c>
      <c r="V153" s="102">
        <v>100</v>
      </c>
      <c r="W153" s="402">
        <v>143</v>
      </c>
      <c r="X153" s="14">
        <v>0</v>
      </c>
      <c r="Y153" s="14">
        <v>0</v>
      </c>
      <c r="Z153" s="14">
        <v>1</v>
      </c>
      <c r="AA153" s="14">
        <v>0</v>
      </c>
      <c r="AB153">
        <v>1592.3566878980891</v>
      </c>
      <c r="AC153" s="14">
        <v>0</v>
      </c>
      <c r="AD153">
        <v>1592.3566878980891</v>
      </c>
      <c r="AE153" s="401">
        <v>0</v>
      </c>
      <c r="AK153" s="8"/>
      <c r="AL153" s="8"/>
    </row>
    <row r="154" spans="21:38" x14ac:dyDescent="0.3">
      <c r="U154" s="400">
        <v>144</v>
      </c>
      <c r="V154" s="102">
        <v>100</v>
      </c>
      <c r="W154" s="402">
        <v>231</v>
      </c>
      <c r="X154" s="14">
        <v>1</v>
      </c>
      <c r="Y154" s="14">
        <v>0</v>
      </c>
      <c r="Z154" s="14">
        <v>0</v>
      </c>
      <c r="AA154" s="14">
        <v>0</v>
      </c>
      <c r="AB154">
        <v>21.231422505307858</v>
      </c>
      <c r="AC154" s="14">
        <v>0</v>
      </c>
      <c r="AD154">
        <v>21.231422505307858</v>
      </c>
      <c r="AE154" s="401">
        <v>0</v>
      </c>
      <c r="AK154" s="8"/>
      <c r="AL154" s="8"/>
    </row>
    <row r="155" spans="21:38" x14ac:dyDescent="0.3">
      <c r="U155" s="400">
        <v>145</v>
      </c>
      <c r="V155" s="102">
        <v>100</v>
      </c>
      <c r="W155" s="402">
        <v>232</v>
      </c>
      <c r="X155" s="14">
        <v>0</v>
      </c>
      <c r="Y155" s="14">
        <v>1</v>
      </c>
      <c r="Z155" s="14">
        <v>0</v>
      </c>
      <c r="AA155" s="14">
        <v>0</v>
      </c>
      <c r="AB155">
        <v>21.231422505307858</v>
      </c>
      <c r="AC155" s="14">
        <v>0</v>
      </c>
      <c r="AD155">
        <v>21.231422505307858</v>
      </c>
      <c r="AE155" s="401">
        <v>0</v>
      </c>
      <c r="AK155" s="8"/>
      <c r="AL155" s="8"/>
    </row>
    <row r="156" spans="21:38" x14ac:dyDescent="0.3">
      <c r="U156" s="400">
        <v>146</v>
      </c>
      <c r="V156" s="102">
        <v>100</v>
      </c>
      <c r="W156" s="402">
        <v>321</v>
      </c>
      <c r="X156" s="14">
        <v>1</v>
      </c>
      <c r="Y156" s="14">
        <v>0</v>
      </c>
      <c r="Z156" s="14">
        <v>0</v>
      </c>
      <c r="AA156" s="14">
        <v>0</v>
      </c>
      <c r="AB156">
        <v>25.477707006369428</v>
      </c>
      <c r="AC156" s="14">
        <v>0</v>
      </c>
      <c r="AD156">
        <v>25.477707006369428</v>
      </c>
      <c r="AE156" s="401">
        <v>0</v>
      </c>
      <c r="AK156" s="8"/>
      <c r="AL156" s="8"/>
    </row>
    <row r="157" spans="21:38" x14ac:dyDescent="0.3">
      <c r="U157" s="400">
        <v>147</v>
      </c>
      <c r="V157" s="102">
        <v>100</v>
      </c>
      <c r="W157" s="402">
        <v>322</v>
      </c>
      <c r="X157" s="14">
        <v>0</v>
      </c>
      <c r="Y157" s="14">
        <v>1</v>
      </c>
      <c r="Z157" s="14">
        <v>0</v>
      </c>
      <c r="AA157" s="14">
        <v>0</v>
      </c>
      <c r="AB157">
        <v>25.477707006369428</v>
      </c>
      <c r="AC157" s="14">
        <v>0</v>
      </c>
      <c r="AD157">
        <v>25.477707006369428</v>
      </c>
      <c r="AE157" s="401">
        <v>0</v>
      </c>
      <c r="AK157" s="8"/>
      <c r="AL157" s="8"/>
    </row>
    <row r="158" spans="21:38" x14ac:dyDescent="0.3">
      <c r="U158" s="400">
        <v>148</v>
      </c>
      <c r="V158" s="102">
        <v>100</v>
      </c>
      <c r="W158" s="402">
        <v>323</v>
      </c>
      <c r="X158" s="14">
        <v>0</v>
      </c>
      <c r="Y158" s="14">
        <v>0</v>
      </c>
      <c r="Z158" s="14">
        <v>1</v>
      </c>
      <c r="AA158" s="14">
        <v>0</v>
      </c>
      <c r="AB158">
        <v>1592.3566878980891</v>
      </c>
      <c r="AC158" s="14">
        <v>0</v>
      </c>
      <c r="AD158">
        <v>1592.3566878980891</v>
      </c>
      <c r="AE158" s="401">
        <v>0</v>
      </c>
      <c r="AK158" s="8"/>
      <c r="AL158" s="8"/>
    </row>
    <row r="159" spans="21:38" x14ac:dyDescent="0.3">
      <c r="U159" s="400">
        <v>149</v>
      </c>
      <c r="V159" s="102">
        <v>100</v>
      </c>
      <c r="W159" s="402">
        <v>46</v>
      </c>
      <c r="X159" s="14">
        <v>1</v>
      </c>
      <c r="Y159" s="14">
        <v>0</v>
      </c>
      <c r="Z159" s="14">
        <v>0</v>
      </c>
      <c r="AA159" s="14">
        <v>0</v>
      </c>
      <c r="AB159">
        <v>16.985138004246284</v>
      </c>
      <c r="AC159" s="14">
        <v>0</v>
      </c>
      <c r="AD159">
        <v>16.985138004246284</v>
      </c>
      <c r="AE159" s="401">
        <v>0</v>
      </c>
      <c r="AK159" s="8"/>
      <c r="AL159" s="8"/>
    </row>
    <row r="160" spans="21:38" x14ac:dyDescent="0.3">
      <c r="U160" s="400">
        <v>150</v>
      </c>
      <c r="V160" s="102">
        <v>100</v>
      </c>
      <c r="W160" s="402">
        <v>47</v>
      </c>
      <c r="X160" s="14">
        <v>0</v>
      </c>
      <c r="Y160" s="14">
        <v>1</v>
      </c>
      <c r="Z160" s="14">
        <v>0</v>
      </c>
      <c r="AA160" s="14">
        <v>0</v>
      </c>
      <c r="AB160">
        <v>16.985138004246284</v>
      </c>
      <c r="AC160" s="14">
        <v>0</v>
      </c>
      <c r="AD160">
        <v>16.985138004246284</v>
      </c>
      <c r="AE160" s="401">
        <v>0</v>
      </c>
      <c r="AK160" s="8"/>
      <c r="AL160" s="8"/>
    </row>
    <row r="161" spans="21:38" x14ac:dyDescent="0.3">
      <c r="U161" s="400">
        <v>151</v>
      </c>
      <c r="V161" s="102">
        <v>100</v>
      </c>
      <c r="W161" s="402">
        <v>141</v>
      </c>
      <c r="X161" s="14">
        <v>1</v>
      </c>
      <c r="Y161" s="14">
        <v>0</v>
      </c>
      <c r="Z161" s="14">
        <v>0</v>
      </c>
      <c r="AA161" s="14">
        <v>0</v>
      </c>
      <c r="AB161">
        <v>29.723991507430998</v>
      </c>
      <c r="AC161" s="14">
        <v>0</v>
      </c>
      <c r="AD161">
        <v>29.723991507430998</v>
      </c>
      <c r="AE161" s="401">
        <v>0</v>
      </c>
      <c r="AK161" s="8"/>
      <c r="AL161" s="8"/>
    </row>
    <row r="162" spans="21:38" x14ac:dyDescent="0.3">
      <c r="U162" s="400">
        <v>152</v>
      </c>
      <c r="V162" s="102">
        <v>100</v>
      </c>
      <c r="W162" s="402">
        <v>142</v>
      </c>
      <c r="X162" s="14">
        <v>0</v>
      </c>
      <c r="Y162" s="14">
        <v>1</v>
      </c>
      <c r="Z162" s="14">
        <v>0</v>
      </c>
      <c r="AA162" s="14">
        <v>0</v>
      </c>
      <c r="AB162">
        <v>29.723991507430998</v>
      </c>
      <c r="AC162" s="14">
        <v>0</v>
      </c>
      <c r="AD162">
        <v>29.723991507430998</v>
      </c>
      <c r="AE162" s="401">
        <v>0</v>
      </c>
      <c r="AK162" s="8"/>
      <c r="AL162" s="8"/>
    </row>
    <row r="163" spans="21:38" x14ac:dyDescent="0.3">
      <c r="U163" s="400">
        <v>153</v>
      </c>
      <c r="V163" s="102">
        <v>100</v>
      </c>
      <c r="W163" s="402">
        <v>143</v>
      </c>
      <c r="X163" s="14">
        <v>0</v>
      </c>
      <c r="Y163" s="14">
        <v>0</v>
      </c>
      <c r="Z163" s="14">
        <v>1</v>
      </c>
      <c r="AA163" s="14">
        <v>0</v>
      </c>
      <c r="AB163">
        <v>1592.3566878980891</v>
      </c>
      <c r="AC163" s="14">
        <v>0</v>
      </c>
      <c r="AD163">
        <v>1592.3566878980891</v>
      </c>
      <c r="AE163" s="401">
        <v>0</v>
      </c>
      <c r="AK163" s="8"/>
      <c r="AL163" s="8"/>
    </row>
    <row r="164" spans="21:38" x14ac:dyDescent="0.3">
      <c r="U164" s="400">
        <v>154</v>
      </c>
      <c r="V164" s="102">
        <v>100</v>
      </c>
      <c r="W164" s="402">
        <v>231</v>
      </c>
      <c r="X164" s="14">
        <v>1</v>
      </c>
      <c r="Y164" s="14">
        <v>0</v>
      </c>
      <c r="Z164" s="14">
        <v>0</v>
      </c>
      <c r="AA164" s="14">
        <v>0</v>
      </c>
      <c r="AB164">
        <v>21.231422505307858</v>
      </c>
      <c r="AC164" s="14">
        <v>0</v>
      </c>
      <c r="AD164">
        <v>21.231422505307858</v>
      </c>
      <c r="AE164" s="401">
        <v>0</v>
      </c>
      <c r="AK164" s="8"/>
      <c r="AL164" s="8"/>
    </row>
    <row r="165" spans="21:38" x14ac:dyDescent="0.3">
      <c r="U165" s="400">
        <v>155</v>
      </c>
      <c r="V165" s="102">
        <v>100</v>
      </c>
      <c r="W165" s="402">
        <v>232</v>
      </c>
      <c r="X165" s="14">
        <v>0</v>
      </c>
      <c r="Y165" s="14">
        <v>1</v>
      </c>
      <c r="Z165" s="14">
        <v>0</v>
      </c>
      <c r="AA165" s="14">
        <v>0</v>
      </c>
      <c r="AB165">
        <v>21.231422505307858</v>
      </c>
      <c r="AC165" s="14">
        <v>0</v>
      </c>
      <c r="AD165">
        <v>21.231422505307858</v>
      </c>
      <c r="AE165" s="401">
        <v>0</v>
      </c>
      <c r="AK165" s="8"/>
      <c r="AL165" s="8"/>
    </row>
    <row r="166" spans="21:38" x14ac:dyDescent="0.3">
      <c r="U166" s="400">
        <v>156</v>
      </c>
      <c r="V166" s="102">
        <v>100</v>
      </c>
      <c r="W166" s="402">
        <v>321</v>
      </c>
      <c r="X166" s="14">
        <v>1</v>
      </c>
      <c r="Y166" s="14">
        <v>0</v>
      </c>
      <c r="Z166" s="14">
        <v>0</v>
      </c>
      <c r="AA166" s="14">
        <v>0</v>
      </c>
      <c r="AB166">
        <v>25.477707006369428</v>
      </c>
      <c r="AC166" s="14">
        <v>0</v>
      </c>
      <c r="AD166">
        <v>25.477707006369428</v>
      </c>
      <c r="AE166" s="401">
        <v>0</v>
      </c>
      <c r="AK166" s="8"/>
      <c r="AL166" s="8"/>
    </row>
    <row r="167" spans="21:38" x14ac:dyDescent="0.3">
      <c r="U167" s="400">
        <v>157</v>
      </c>
      <c r="V167" s="102">
        <v>100</v>
      </c>
      <c r="W167" s="402">
        <v>322</v>
      </c>
      <c r="X167" s="14">
        <v>0</v>
      </c>
      <c r="Y167" s="14">
        <v>1</v>
      </c>
      <c r="Z167" s="14">
        <v>0</v>
      </c>
      <c r="AA167" s="14">
        <v>0</v>
      </c>
      <c r="AB167">
        <v>25.477707006369428</v>
      </c>
      <c r="AC167" s="14">
        <v>0</v>
      </c>
      <c r="AD167">
        <v>25.477707006369428</v>
      </c>
      <c r="AE167" s="401">
        <v>0</v>
      </c>
      <c r="AK167" s="8"/>
      <c r="AL167" s="8"/>
    </row>
    <row r="168" spans="21:38" x14ac:dyDescent="0.3">
      <c r="U168" s="400">
        <v>158</v>
      </c>
      <c r="V168" s="102">
        <v>100</v>
      </c>
      <c r="W168" s="402">
        <v>323</v>
      </c>
      <c r="X168" s="14">
        <v>0</v>
      </c>
      <c r="Y168" s="14">
        <v>0</v>
      </c>
      <c r="Z168" s="14">
        <v>1</v>
      </c>
      <c r="AA168" s="14">
        <v>0</v>
      </c>
      <c r="AB168">
        <v>1592.3566878980891</v>
      </c>
      <c r="AC168" s="14">
        <v>0</v>
      </c>
      <c r="AD168">
        <v>1592.3566878980891</v>
      </c>
      <c r="AE168" s="401">
        <v>0</v>
      </c>
      <c r="AK168" s="8"/>
      <c r="AL168" s="8"/>
    </row>
    <row r="169" spans="21:38" x14ac:dyDescent="0.3">
      <c r="U169" s="400">
        <v>159</v>
      </c>
      <c r="V169" s="102">
        <v>100</v>
      </c>
      <c r="W169" s="402">
        <v>46</v>
      </c>
      <c r="X169" s="14">
        <v>1</v>
      </c>
      <c r="Y169" s="14">
        <v>0</v>
      </c>
      <c r="Z169" s="14">
        <v>0</v>
      </c>
      <c r="AA169" s="14">
        <v>0</v>
      </c>
      <c r="AB169">
        <v>16.985138004246284</v>
      </c>
      <c r="AC169" s="14">
        <v>0</v>
      </c>
      <c r="AD169">
        <v>16.985138004246284</v>
      </c>
      <c r="AE169" s="401">
        <v>0</v>
      </c>
      <c r="AK169" s="8"/>
      <c r="AL169" s="8"/>
    </row>
    <row r="170" spans="21:38" x14ac:dyDescent="0.3">
      <c r="U170" s="400">
        <v>160</v>
      </c>
      <c r="V170" s="102">
        <v>100</v>
      </c>
      <c r="W170" s="402">
        <v>47</v>
      </c>
      <c r="X170" s="14">
        <v>0</v>
      </c>
      <c r="Y170" s="14">
        <v>1</v>
      </c>
      <c r="Z170" s="14">
        <v>0</v>
      </c>
      <c r="AA170" s="14">
        <v>0</v>
      </c>
      <c r="AB170">
        <v>16.985138004246284</v>
      </c>
      <c r="AC170" s="14">
        <v>0</v>
      </c>
      <c r="AD170">
        <v>16.985138004246284</v>
      </c>
      <c r="AE170" s="401">
        <v>0</v>
      </c>
      <c r="AK170" s="8"/>
      <c r="AL170" s="8"/>
    </row>
    <row r="171" spans="21:38" x14ac:dyDescent="0.3">
      <c r="U171" s="400">
        <v>161</v>
      </c>
      <c r="V171" s="102">
        <v>100</v>
      </c>
      <c r="W171" s="402">
        <v>141</v>
      </c>
      <c r="X171" s="14">
        <v>1</v>
      </c>
      <c r="Y171" s="14">
        <v>0</v>
      </c>
      <c r="Z171" s="14">
        <v>0</v>
      </c>
      <c r="AA171" s="14">
        <v>0</v>
      </c>
      <c r="AB171">
        <v>29.723991507430998</v>
      </c>
      <c r="AC171" s="14">
        <v>0</v>
      </c>
      <c r="AD171">
        <v>29.723991507430998</v>
      </c>
      <c r="AE171" s="401">
        <v>0</v>
      </c>
      <c r="AK171" s="8"/>
      <c r="AL171" s="8"/>
    </row>
    <row r="172" spans="21:38" x14ac:dyDescent="0.3">
      <c r="U172" s="400">
        <v>162</v>
      </c>
      <c r="V172" s="102">
        <v>100</v>
      </c>
      <c r="W172" s="402">
        <v>142</v>
      </c>
      <c r="X172" s="14">
        <v>0</v>
      </c>
      <c r="Y172" s="14">
        <v>1</v>
      </c>
      <c r="Z172" s="14">
        <v>0</v>
      </c>
      <c r="AA172" s="14">
        <v>0</v>
      </c>
      <c r="AB172">
        <v>29.723991507430998</v>
      </c>
      <c r="AC172" s="14">
        <v>0</v>
      </c>
      <c r="AD172">
        <v>29.723991507430998</v>
      </c>
      <c r="AE172" s="401">
        <v>0</v>
      </c>
      <c r="AK172" s="8"/>
      <c r="AL172" s="8"/>
    </row>
    <row r="173" spans="21:38" x14ac:dyDescent="0.3">
      <c r="U173" s="400">
        <v>163</v>
      </c>
      <c r="V173" s="102">
        <v>100</v>
      </c>
      <c r="W173" s="402">
        <v>143</v>
      </c>
      <c r="X173" s="14">
        <v>0</v>
      </c>
      <c r="Y173" s="14">
        <v>0</v>
      </c>
      <c r="Z173" s="14">
        <v>1</v>
      </c>
      <c r="AA173" s="14">
        <v>0</v>
      </c>
      <c r="AB173">
        <v>1592.3566878980891</v>
      </c>
      <c r="AC173" s="14">
        <v>0</v>
      </c>
      <c r="AD173">
        <v>1592.3566878980891</v>
      </c>
      <c r="AE173" s="401">
        <v>0</v>
      </c>
      <c r="AK173" s="8"/>
      <c r="AL173" s="8"/>
    </row>
    <row r="174" spans="21:38" x14ac:dyDescent="0.3">
      <c r="U174" s="400">
        <v>164</v>
      </c>
      <c r="V174" s="102">
        <v>100</v>
      </c>
      <c r="W174" s="402">
        <v>231</v>
      </c>
      <c r="X174" s="14">
        <v>1</v>
      </c>
      <c r="Y174" s="14">
        <v>0</v>
      </c>
      <c r="Z174" s="14">
        <v>0</v>
      </c>
      <c r="AA174" s="14">
        <v>0</v>
      </c>
      <c r="AB174">
        <v>21.231422505307858</v>
      </c>
      <c r="AC174" s="14">
        <v>0</v>
      </c>
      <c r="AD174">
        <v>21.231422505307858</v>
      </c>
      <c r="AE174" s="401">
        <v>0</v>
      </c>
      <c r="AK174" s="8"/>
      <c r="AL174" s="8"/>
    </row>
    <row r="175" spans="21:38" x14ac:dyDescent="0.3">
      <c r="U175" s="400">
        <v>165</v>
      </c>
      <c r="V175" s="102">
        <v>100</v>
      </c>
      <c r="W175" s="402">
        <v>232</v>
      </c>
      <c r="X175" s="14">
        <v>0</v>
      </c>
      <c r="Y175" s="14">
        <v>1</v>
      </c>
      <c r="Z175" s="14">
        <v>0</v>
      </c>
      <c r="AA175" s="14">
        <v>0</v>
      </c>
      <c r="AB175">
        <v>21.231422505307858</v>
      </c>
      <c r="AC175" s="14">
        <v>0</v>
      </c>
      <c r="AD175">
        <v>21.231422505307858</v>
      </c>
      <c r="AE175" s="401">
        <v>0</v>
      </c>
      <c r="AK175" s="8"/>
      <c r="AL175" s="8"/>
    </row>
    <row r="176" spans="21:38" x14ac:dyDescent="0.3">
      <c r="U176" s="400">
        <v>166</v>
      </c>
      <c r="V176" s="102">
        <v>100</v>
      </c>
      <c r="W176" s="402">
        <v>321</v>
      </c>
      <c r="X176" s="14">
        <v>1</v>
      </c>
      <c r="Y176" s="14">
        <v>0</v>
      </c>
      <c r="Z176" s="14">
        <v>0</v>
      </c>
      <c r="AA176" s="14">
        <v>0</v>
      </c>
      <c r="AB176">
        <v>25.477707006369428</v>
      </c>
      <c r="AC176" s="14">
        <v>0</v>
      </c>
      <c r="AD176">
        <v>25.477707006369428</v>
      </c>
      <c r="AE176" s="401">
        <v>0</v>
      </c>
      <c r="AK176" s="8"/>
      <c r="AL176" s="8"/>
    </row>
    <row r="177" spans="21:38" x14ac:dyDescent="0.3">
      <c r="U177" s="400">
        <v>167</v>
      </c>
      <c r="V177" s="102">
        <v>100</v>
      </c>
      <c r="W177" s="402">
        <v>322</v>
      </c>
      <c r="X177" s="14">
        <v>0</v>
      </c>
      <c r="Y177" s="14">
        <v>1</v>
      </c>
      <c r="Z177" s="14">
        <v>0</v>
      </c>
      <c r="AA177" s="14">
        <v>0</v>
      </c>
      <c r="AB177">
        <v>25.477707006369428</v>
      </c>
      <c r="AC177" s="14">
        <v>0</v>
      </c>
      <c r="AD177">
        <v>25.477707006369428</v>
      </c>
      <c r="AE177" s="401">
        <v>0</v>
      </c>
      <c r="AK177" s="8"/>
      <c r="AL177" s="8"/>
    </row>
    <row r="178" spans="21:38" x14ac:dyDescent="0.3">
      <c r="U178" s="400">
        <v>168</v>
      </c>
      <c r="V178" s="102">
        <v>100</v>
      </c>
      <c r="W178" s="402">
        <v>323</v>
      </c>
      <c r="X178" s="14">
        <v>0</v>
      </c>
      <c r="Y178" s="14">
        <v>0</v>
      </c>
      <c r="Z178" s="14">
        <v>1</v>
      </c>
      <c r="AA178" s="14">
        <v>0</v>
      </c>
      <c r="AB178">
        <v>1592.3566878980891</v>
      </c>
      <c r="AC178" s="14">
        <v>0</v>
      </c>
      <c r="AD178">
        <v>1592.3566878980891</v>
      </c>
      <c r="AE178" s="401">
        <v>0</v>
      </c>
      <c r="AK178" s="8"/>
      <c r="AL178" s="8"/>
    </row>
    <row r="179" spans="21:38" x14ac:dyDescent="0.3">
      <c r="U179" s="400">
        <v>169</v>
      </c>
      <c r="V179" s="102">
        <v>100</v>
      </c>
      <c r="W179" s="402">
        <v>46</v>
      </c>
      <c r="X179" s="14">
        <v>1</v>
      </c>
      <c r="Y179" s="14">
        <v>0</v>
      </c>
      <c r="Z179" s="14">
        <v>0</v>
      </c>
      <c r="AA179" s="14">
        <v>0</v>
      </c>
      <c r="AB179">
        <v>16.985138004246284</v>
      </c>
      <c r="AC179" s="14">
        <v>0</v>
      </c>
      <c r="AD179">
        <v>16.985138004246284</v>
      </c>
      <c r="AE179" s="401">
        <v>0</v>
      </c>
      <c r="AK179" s="8"/>
      <c r="AL179" s="8"/>
    </row>
    <row r="180" spans="21:38" x14ac:dyDescent="0.3">
      <c r="U180" s="400">
        <v>170</v>
      </c>
      <c r="V180" s="102">
        <v>100</v>
      </c>
      <c r="W180" s="402">
        <v>47</v>
      </c>
      <c r="X180" s="14">
        <v>0</v>
      </c>
      <c r="Y180" s="14">
        <v>1</v>
      </c>
      <c r="Z180" s="14">
        <v>0</v>
      </c>
      <c r="AA180" s="14">
        <v>0</v>
      </c>
      <c r="AB180">
        <v>16.985138004246284</v>
      </c>
      <c r="AC180" s="14">
        <v>0</v>
      </c>
      <c r="AD180">
        <v>16.985138004246284</v>
      </c>
      <c r="AE180" s="401">
        <v>0</v>
      </c>
      <c r="AK180" s="8"/>
      <c r="AL180" s="8"/>
    </row>
    <row r="181" spans="21:38" x14ac:dyDescent="0.3">
      <c r="U181" s="400">
        <v>171</v>
      </c>
      <c r="V181" s="102">
        <v>100</v>
      </c>
      <c r="W181" s="402">
        <v>141</v>
      </c>
      <c r="X181" s="14">
        <v>1</v>
      </c>
      <c r="Y181" s="14">
        <v>0</v>
      </c>
      <c r="Z181" s="14">
        <v>0</v>
      </c>
      <c r="AA181" s="14">
        <v>0</v>
      </c>
      <c r="AB181">
        <v>29.723991507430998</v>
      </c>
      <c r="AC181" s="14">
        <v>0</v>
      </c>
      <c r="AD181">
        <v>29.723991507430998</v>
      </c>
      <c r="AE181" s="401">
        <v>0</v>
      </c>
      <c r="AK181" s="8"/>
      <c r="AL181" s="8"/>
    </row>
    <row r="182" spans="21:38" x14ac:dyDescent="0.3">
      <c r="U182" s="400">
        <v>172</v>
      </c>
      <c r="V182" s="102">
        <v>100</v>
      </c>
      <c r="W182" s="402">
        <v>142</v>
      </c>
      <c r="X182" s="14">
        <v>0</v>
      </c>
      <c r="Y182" s="14">
        <v>1</v>
      </c>
      <c r="Z182" s="14">
        <v>0</v>
      </c>
      <c r="AA182" s="14">
        <v>0</v>
      </c>
      <c r="AB182">
        <v>29.723991507430998</v>
      </c>
      <c r="AC182" s="14">
        <v>0</v>
      </c>
      <c r="AD182">
        <v>29.723991507430998</v>
      </c>
      <c r="AE182" s="401">
        <v>0</v>
      </c>
      <c r="AK182" s="8"/>
      <c r="AL182" s="8"/>
    </row>
    <row r="183" spans="21:38" x14ac:dyDescent="0.3">
      <c r="U183" s="400">
        <v>173</v>
      </c>
      <c r="V183" s="102">
        <v>100</v>
      </c>
      <c r="W183" s="402">
        <v>143</v>
      </c>
      <c r="X183" s="14">
        <v>0</v>
      </c>
      <c r="Y183" s="14">
        <v>0</v>
      </c>
      <c r="Z183" s="14">
        <v>1</v>
      </c>
      <c r="AA183" s="14">
        <v>0</v>
      </c>
      <c r="AB183">
        <v>1592.3566878980891</v>
      </c>
      <c r="AC183" s="14">
        <v>0</v>
      </c>
      <c r="AD183">
        <v>1592.3566878980891</v>
      </c>
      <c r="AE183" s="401">
        <v>0</v>
      </c>
      <c r="AK183" s="8"/>
      <c r="AL183" s="8"/>
    </row>
    <row r="184" spans="21:38" x14ac:dyDescent="0.3">
      <c r="U184" s="400">
        <v>174</v>
      </c>
      <c r="V184" s="102">
        <v>100</v>
      </c>
      <c r="W184" s="402">
        <v>231</v>
      </c>
      <c r="X184" s="14">
        <v>1</v>
      </c>
      <c r="Y184" s="14">
        <v>0</v>
      </c>
      <c r="Z184" s="14">
        <v>0</v>
      </c>
      <c r="AA184" s="14">
        <v>0</v>
      </c>
      <c r="AB184">
        <v>21.231422505307858</v>
      </c>
      <c r="AC184" s="14">
        <v>0</v>
      </c>
      <c r="AD184">
        <v>21.231422505307858</v>
      </c>
      <c r="AE184" s="401">
        <v>0</v>
      </c>
      <c r="AK184" s="8"/>
      <c r="AL184" s="8"/>
    </row>
    <row r="185" spans="21:38" x14ac:dyDescent="0.3">
      <c r="U185" s="400">
        <v>175</v>
      </c>
      <c r="V185" s="102">
        <v>100</v>
      </c>
      <c r="W185" s="402">
        <v>232</v>
      </c>
      <c r="X185" s="14">
        <v>0</v>
      </c>
      <c r="Y185" s="14">
        <v>1</v>
      </c>
      <c r="Z185" s="14">
        <v>0</v>
      </c>
      <c r="AA185" s="14">
        <v>0</v>
      </c>
      <c r="AB185">
        <v>21.231422505307858</v>
      </c>
      <c r="AC185" s="14">
        <v>0</v>
      </c>
      <c r="AD185">
        <v>21.231422505307858</v>
      </c>
      <c r="AE185" s="401">
        <v>0</v>
      </c>
      <c r="AK185" s="8"/>
      <c r="AL185" s="8"/>
    </row>
    <row r="186" spans="21:38" x14ac:dyDescent="0.3">
      <c r="U186" s="400">
        <v>176</v>
      </c>
      <c r="V186" s="102">
        <v>100</v>
      </c>
      <c r="W186" s="402">
        <v>321</v>
      </c>
      <c r="X186" s="14">
        <v>1</v>
      </c>
      <c r="Y186" s="14">
        <v>0</v>
      </c>
      <c r="Z186" s="14">
        <v>0</v>
      </c>
      <c r="AA186" s="14">
        <v>0</v>
      </c>
      <c r="AB186">
        <v>25.477707006369428</v>
      </c>
      <c r="AC186" s="14">
        <v>0</v>
      </c>
      <c r="AD186">
        <v>25.477707006369428</v>
      </c>
      <c r="AE186" s="401">
        <v>0</v>
      </c>
      <c r="AK186" s="8"/>
      <c r="AL186" s="8"/>
    </row>
    <row r="187" spans="21:38" x14ac:dyDescent="0.3">
      <c r="U187" s="400">
        <v>177</v>
      </c>
      <c r="V187" s="102">
        <v>100</v>
      </c>
      <c r="W187" s="402">
        <v>322</v>
      </c>
      <c r="X187" s="14">
        <v>0</v>
      </c>
      <c r="Y187" s="14">
        <v>1</v>
      </c>
      <c r="Z187" s="14">
        <v>0</v>
      </c>
      <c r="AA187" s="14">
        <v>0</v>
      </c>
      <c r="AB187">
        <v>25.477707006369428</v>
      </c>
      <c r="AC187" s="14">
        <v>0</v>
      </c>
      <c r="AD187">
        <v>25.477707006369428</v>
      </c>
      <c r="AE187" s="401">
        <v>0</v>
      </c>
      <c r="AK187" s="8"/>
      <c r="AL187" s="8"/>
    </row>
    <row r="188" spans="21:38" x14ac:dyDescent="0.3">
      <c r="U188" s="400">
        <v>178</v>
      </c>
      <c r="V188" s="102">
        <v>100</v>
      </c>
      <c r="W188" s="402">
        <v>323</v>
      </c>
      <c r="X188" s="14">
        <v>0</v>
      </c>
      <c r="Y188" s="14">
        <v>0</v>
      </c>
      <c r="Z188" s="14">
        <v>1</v>
      </c>
      <c r="AA188" s="14">
        <v>0</v>
      </c>
      <c r="AB188">
        <v>1592.3566878980891</v>
      </c>
      <c r="AC188" s="14">
        <v>0</v>
      </c>
      <c r="AD188">
        <v>1592.3566878980891</v>
      </c>
      <c r="AE188" s="401">
        <v>0</v>
      </c>
      <c r="AK188" s="8"/>
      <c r="AL188" s="8"/>
    </row>
    <row r="189" spans="21:38" x14ac:dyDescent="0.3">
      <c r="U189" s="400">
        <v>179</v>
      </c>
      <c r="V189" s="102">
        <v>100</v>
      </c>
      <c r="W189" s="402">
        <v>46</v>
      </c>
      <c r="X189" s="14">
        <v>1</v>
      </c>
      <c r="Y189" s="14">
        <v>0</v>
      </c>
      <c r="Z189" s="14">
        <v>0</v>
      </c>
      <c r="AA189" s="14">
        <v>0</v>
      </c>
      <c r="AB189">
        <v>16.985138004246284</v>
      </c>
      <c r="AC189" s="14">
        <v>0</v>
      </c>
      <c r="AD189">
        <v>16.985138004246284</v>
      </c>
      <c r="AE189" s="401">
        <v>0</v>
      </c>
      <c r="AK189" s="8"/>
      <c r="AL189" s="8"/>
    </row>
    <row r="190" spans="21:38" x14ac:dyDescent="0.3">
      <c r="U190" s="400">
        <v>180</v>
      </c>
      <c r="V190" s="102">
        <v>100</v>
      </c>
      <c r="W190" s="402">
        <v>47</v>
      </c>
      <c r="X190" s="14">
        <v>0</v>
      </c>
      <c r="Y190" s="14">
        <v>1</v>
      </c>
      <c r="Z190" s="14">
        <v>0</v>
      </c>
      <c r="AA190" s="14">
        <v>0</v>
      </c>
      <c r="AB190">
        <v>16.985138004246284</v>
      </c>
      <c r="AC190" s="14">
        <v>0</v>
      </c>
      <c r="AD190">
        <v>16.985138004246284</v>
      </c>
      <c r="AE190" s="401">
        <v>0</v>
      </c>
      <c r="AK190" s="8"/>
      <c r="AL190" s="8"/>
    </row>
    <row r="191" spans="21:38" x14ac:dyDescent="0.3">
      <c r="U191" s="400">
        <v>181</v>
      </c>
      <c r="V191" s="102">
        <v>100</v>
      </c>
      <c r="W191" s="402">
        <v>141</v>
      </c>
      <c r="X191" s="14">
        <v>1</v>
      </c>
      <c r="Y191" s="14">
        <v>0</v>
      </c>
      <c r="Z191" s="14">
        <v>0</v>
      </c>
      <c r="AA191" s="14">
        <v>0</v>
      </c>
      <c r="AB191">
        <v>29.723991507430998</v>
      </c>
      <c r="AC191" s="14">
        <v>0</v>
      </c>
      <c r="AD191">
        <v>29.723991507430998</v>
      </c>
      <c r="AE191" s="401">
        <v>0</v>
      </c>
      <c r="AK191" s="8"/>
      <c r="AL191" s="8"/>
    </row>
    <row r="192" spans="21:38" x14ac:dyDescent="0.3">
      <c r="U192" s="400">
        <v>182</v>
      </c>
      <c r="V192" s="102">
        <v>100</v>
      </c>
      <c r="W192" s="402">
        <v>142</v>
      </c>
      <c r="X192" s="14">
        <v>0</v>
      </c>
      <c r="Y192" s="14">
        <v>1</v>
      </c>
      <c r="Z192" s="14">
        <v>0</v>
      </c>
      <c r="AA192" s="14">
        <v>0</v>
      </c>
      <c r="AB192">
        <v>29.723991507430998</v>
      </c>
      <c r="AC192" s="14">
        <v>0</v>
      </c>
      <c r="AD192">
        <v>29.723991507430998</v>
      </c>
      <c r="AE192" s="401">
        <v>0</v>
      </c>
      <c r="AK192" s="8"/>
      <c r="AL192" s="8"/>
    </row>
    <row r="193" spans="21:38" x14ac:dyDescent="0.3">
      <c r="U193" s="400">
        <v>183</v>
      </c>
      <c r="V193" s="102">
        <v>100</v>
      </c>
      <c r="W193" s="402">
        <v>143</v>
      </c>
      <c r="X193" s="14">
        <v>0</v>
      </c>
      <c r="Y193" s="14">
        <v>0</v>
      </c>
      <c r="Z193" s="14">
        <v>1</v>
      </c>
      <c r="AA193" s="14">
        <v>0</v>
      </c>
      <c r="AB193">
        <v>1592.3566878980891</v>
      </c>
      <c r="AC193" s="14">
        <v>0</v>
      </c>
      <c r="AD193">
        <v>1592.3566878980891</v>
      </c>
      <c r="AE193" s="401">
        <v>0</v>
      </c>
      <c r="AK193" s="8"/>
      <c r="AL193" s="8"/>
    </row>
    <row r="194" spans="21:38" x14ac:dyDescent="0.3">
      <c r="U194" s="400">
        <v>184</v>
      </c>
      <c r="V194" s="102">
        <v>100</v>
      </c>
      <c r="W194" s="402">
        <v>231</v>
      </c>
      <c r="X194" s="14">
        <v>1</v>
      </c>
      <c r="Y194" s="14">
        <v>0</v>
      </c>
      <c r="Z194" s="14">
        <v>0</v>
      </c>
      <c r="AA194" s="14">
        <v>0</v>
      </c>
      <c r="AB194">
        <v>21.231422505307858</v>
      </c>
      <c r="AC194" s="14">
        <v>0</v>
      </c>
      <c r="AD194">
        <v>21.231422505307858</v>
      </c>
      <c r="AE194" s="401">
        <v>0</v>
      </c>
      <c r="AK194" s="8"/>
      <c r="AL194" s="8"/>
    </row>
    <row r="195" spans="21:38" x14ac:dyDescent="0.3">
      <c r="U195" s="400">
        <v>185</v>
      </c>
      <c r="V195" s="102">
        <v>100</v>
      </c>
      <c r="W195" s="402">
        <v>232</v>
      </c>
      <c r="X195" s="14">
        <v>0</v>
      </c>
      <c r="Y195" s="14">
        <v>1</v>
      </c>
      <c r="Z195" s="14">
        <v>0</v>
      </c>
      <c r="AA195" s="14">
        <v>0</v>
      </c>
      <c r="AB195">
        <v>21.231422505307858</v>
      </c>
      <c r="AC195" s="14">
        <v>0</v>
      </c>
      <c r="AD195">
        <v>21.231422505307858</v>
      </c>
      <c r="AE195" s="401">
        <v>0</v>
      </c>
      <c r="AK195" s="8"/>
      <c r="AL195" s="8"/>
    </row>
    <row r="196" spans="21:38" x14ac:dyDescent="0.3">
      <c r="U196" s="400">
        <v>186</v>
      </c>
      <c r="V196" s="102">
        <v>100</v>
      </c>
      <c r="W196" s="402">
        <v>321</v>
      </c>
      <c r="X196" s="14">
        <v>1</v>
      </c>
      <c r="Y196" s="14">
        <v>0</v>
      </c>
      <c r="Z196" s="14">
        <v>0</v>
      </c>
      <c r="AA196" s="14">
        <v>0</v>
      </c>
      <c r="AB196">
        <v>25.477707006369428</v>
      </c>
      <c r="AC196" s="14">
        <v>0</v>
      </c>
      <c r="AD196">
        <v>25.477707006369428</v>
      </c>
      <c r="AE196" s="401">
        <v>0</v>
      </c>
      <c r="AK196" s="8"/>
      <c r="AL196" s="8"/>
    </row>
    <row r="197" spans="21:38" x14ac:dyDescent="0.3">
      <c r="U197" s="400">
        <v>187</v>
      </c>
      <c r="V197" s="102">
        <v>100</v>
      </c>
      <c r="W197" s="402">
        <v>322</v>
      </c>
      <c r="X197" s="14">
        <v>0</v>
      </c>
      <c r="Y197" s="14">
        <v>1</v>
      </c>
      <c r="Z197" s="14">
        <v>0</v>
      </c>
      <c r="AA197" s="14">
        <v>0</v>
      </c>
      <c r="AB197">
        <v>25.477707006369428</v>
      </c>
      <c r="AC197" s="14">
        <v>0</v>
      </c>
      <c r="AD197">
        <v>25.477707006369428</v>
      </c>
      <c r="AE197" s="401">
        <v>0</v>
      </c>
      <c r="AK197" s="8"/>
      <c r="AL197" s="8"/>
    </row>
    <row r="198" spans="21:38" x14ac:dyDescent="0.3">
      <c r="U198" s="400">
        <v>188</v>
      </c>
      <c r="V198" s="102">
        <v>100</v>
      </c>
      <c r="W198" s="402">
        <v>323</v>
      </c>
      <c r="X198" s="14">
        <v>0</v>
      </c>
      <c r="Y198" s="14">
        <v>0</v>
      </c>
      <c r="Z198" s="14">
        <v>1</v>
      </c>
      <c r="AA198" s="14">
        <v>0</v>
      </c>
      <c r="AB198">
        <v>1592.3566878980891</v>
      </c>
      <c r="AC198" s="14">
        <v>0</v>
      </c>
      <c r="AD198">
        <v>1592.3566878980891</v>
      </c>
      <c r="AE198" s="401">
        <v>0</v>
      </c>
      <c r="AK198" s="8"/>
      <c r="AL198" s="8"/>
    </row>
    <row r="199" spans="21:38" x14ac:dyDescent="0.3">
      <c r="U199" s="400">
        <v>189</v>
      </c>
      <c r="V199" s="102">
        <v>100</v>
      </c>
      <c r="W199" s="402">
        <v>46</v>
      </c>
      <c r="X199" s="14">
        <v>1</v>
      </c>
      <c r="Y199" s="14">
        <v>0</v>
      </c>
      <c r="Z199" s="14">
        <v>0</v>
      </c>
      <c r="AA199" s="14">
        <v>0</v>
      </c>
      <c r="AB199">
        <v>16.985138004246284</v>
      </c>
      <c r="AC199" s="14">
        <v>0</v>
      </c>
      <c r="AD199">
        <v>16.985138004246284</v>
      </c>
      <c r="AE199" s="401">
        <v>0</v>
      </c>
      <c r="AK199" s="8"/>
      <c r="AL199" s="8"/>
    </row>
    <row r="200" spans="21:38" x14ac:dyDescent="0.3">
      <c r="U200" s="400">
        <v>190</v>
      </c>
      <c r="V200" s="102">
        <v>100</v>
      </c>
      <c r="W200" s="402">
        <v>47</v>
      </c>
      <c r="X200" s="14">
        <v>0</v>
      </c>
      <c r="Y200" s="14">
        <v>1</v>
      </c>
      <c r="Z200" s="14">
        <v>0</v>
      </c>
      <c r="AA200" s="14">
        <v>0</v>
      </c>
      <c r="AB200">
        <v>16.985138004246284</v>
      </c>
      <c r="AC200" s="14">
        <v>0</v>
      </c>
      <c r="AD200">
        <v>16.985138004246284</v>
      </c>
      <c r="AE200" s="401">
        <v>0</v>
      </c>
      <c r="AK200" s="8"/>
      <c r="AL200" s="8"/>
    </row>
    <row r="201" spans="21:38" x14ac:dyDescent="0.3">
      <c r="U201" s="400">
        <v>191</v>
      </c>
      <c r="V201" s="102">
        <v>100</v>
      </c>
      <c r="W201" s="402">
        <v>141</v>
      </c>
      <c r="X201" s="14">
        <v>1</v>
      </c>
      <c r="Y201" s="14">
        <v>0</v>
      </c>
      <c r="Z201" s="14">
        <v>0</v>
      </c>
      <c r="AA201" s="14">
        <v>0</v>
      </c>
      <c r="AB201">
        <v>29.723991507430998</v>
      </c>
      <c r="AC201" s="14">
        <v>0</v>
      </c>
      <c r="AD201">
        <v>29.723991507430998</v>
      </c>
      <c r="AE201" s="401">
        <v>0</v>
      </c>
      <c r="AK201" s="8"/>
      <c r="AL201" s="8"/>
    </row>
    <row r="202" spans="21:38" x14ac:dyDescent="0.3">
      <c r="U202" s="400">
        <v>192</v>
      </c>
      <c r="V202" s="102">
        <v>100</v>
      </c>
      <c r="W202" s="402">
        <v>142</v>
      </c>
      <c r="X202" s="14">
        <v>0</v>
      </c>
      <c r="Y202" s="14">
        <v>1</v>
      </c>
      <c r="Z202" s="14">
        <v>0</v>
      </c>
      <c r="AA202" s="14">
        <v>0</v>
      </c>
      <c r="AB202">
        <v>29.723991507430998</v>
      </c>
      <c r="AC202" s="14">
        <v>0</v>
      </c>
      <c r="AD202">
        <v>29.723991507430998</v>
      </c>
      <c r="AE202" s="401">
        <v>0</v>
      </c>
      <c r="AK202" s="8"/>
      <c r="AL202" s="8"/>
    </row>
    <row r="203" spans="21:38" x14ac:dyDescent="0.3">
      <c r="U203" s="400">
        <v>193</v>
      </c>
      <c r="V203" s="102">
        <v>100</v>
      </c>
      <c r="W203" s="402">
        <v>143</v>
      </c>
      <c r="X203" s="14">
        <v>0</v>
      </c>
      <c r="Y203" s="14">
        <v>0</v>
      </c>
      <c r="Z203" s="14">
        <v>1</v>
      </c>
      <c r="AA203" s="14">
        <v>0</v>
      </c>
      <c r="AB203">
        <v>1592.3566878980891</v>
      </c>
      <c r="AC203" s="14">
        <v>0</v>
      </c>
      <c r="AD203">
        <v>1592.3566878980891</v>
      </c>
      <c r="AE203" s="401">
        <v>0</v>
      </c>
      <c r="AK203" s="8"/>
      <c r="AL203" s="8"/>
    </row>
    <row r="204" spans="21:38" x14ac:dyDescent="0.3">
      <c r="U204" s="400">
        <v>194</v>
      </c>
      <c r="V204" s="102">
        <v>100</v>
      </c>
      <c r="W204" s="402">
        <v>231</v>
      </c>
      <c r="X204" s="14">
        <v>1</v>
      </c>
      <c r="Y204" s="14">
        <v>0</v>
      </c>
      <c r="Z204" s="14">
        <v>0</v>
      </c>
      <c r="AA204" s="14">
        <v>0</v>
      </c>
      <c r="AB204">
        <v>21.231422505307858</v>
      </c>
      <c r="AC204" s="14">
        <v>0</v>
      </c>
      <c r="AD204">
        <v>21.231422505307858</v>
      </c>
      <c r="AE204" s="401">
        <v>0</v>
      </c>
      <c r="AK204" s="8"/>
      <c r="AL204" s="8"/>
    </row>
    <row r="205" spans="21:38" x14ac:dyDescent="0.3">
      <c r="U205" s="400">
        <v>195</v>
      </c>
      <c r="V205" s="102">
        <v>100</v>
      </c>
      <c r="W205" s="402">
        <v>232</v>
      </c>
      <c r="X205" s="14">
        <v>0</v>
      </c>
      <c r="Y205" s="14">
        <v>1</v>
      </c>
      <c r="Z205" s="14">
        <v>0</v>
      </c>
      <c r="AA205" s="14">
        <v>0</v>
      </c>
      <c r="AB205">
        <v>21.231422505307858</v>
      </c>
      <c r="AC205" s="14">
        <v>0</v>
      </c>
      <c r="AD205">
        <v>21.231422505307858</v>
      </c>
      <c r="AE205" s="401">
        <v>0</v>
      </c>
      <c r="AK205" s="8"/>
      <c r="AL205" s="8"/>
    </row>
    <row r="206" spans="21:38" x14ac:dyDescent="0.3">
      <c r="U206" s="400">
        <v>196</v>
      </c>
      <c r="V206" s="102">
        <v>100</v>
      </c>
      <c r="W206" s="402">
        <v>321</v>
      </c>
      <c r="X206" s="14">
        <v>1</v>
      </c>
      <c r="Y206" s="14">
        <v>0</v>
      </c>
      <c r="Z206" s="14">
        <v>0</v>
      </c>
      <c r="AA206" s="14">
        <v>0</v>
      </c>
      <c r="AB206">
        <v>25.477707006369428</v>
      </c>
      <c r="AC206" s="14">
        <v>0</v>
      </c>
      <c r="AD206">
        <v>25.477707006369428</v>
      </c>
      <c r="AE206" s="401">
        <v>0</v>
      </c>
      <c r="AK206" s="8"/>
      <c r="AL206" s="8"/>
    </row>
    <row r="207" spans="21:38" x14ac:dyDescent="0.3">
      <c r="U207" s="400">
        <v>197</v>
      </c>
      <c r="V207" s="102">
        <v>100</v>
      </c>
      <c r="W207" s="402">
        <v>322</v>
      </c>
      <c r="X207" s="14">
        <v>0</v>
      </c>
      <c r="Y207" s="14">
        <v>1</v>
      </c>
      <c r="Z207" s="14">
        <v>0</v>
      </c>
      <c r="AA207" s="14">
        <v>0</v>
      </c>
      <c r="AB207">
        <v>25.477707006369428</v>
      </c>
      <c r="AC207" s="14">
        <v>0</v>
      </c>
      <c r="AD207">
        <v>25.477707006369428</v>
      </c>
      <c r="AE207" s="401">
        <v>0</v>
      </c>
      <c r="AK207" s="8"/>
      <c r="AL207" s="8"/>
    </row>
    <row r="208" spans="21:38" x14ac:dyDescent="0.3">
      <c r="U208" s="400">
        <v>198</v>
      </c>
      <c r="V208" s="102">
        <v>100</v>
      </c>
      <c r="W208" s="402">
        <v>323</v>
      </c>
      <c r="X208" s="14">
        <v>0</v>
      </c>
      <c r="Y208" s="14">
        <v>0</v>
      </c>
      <c r="Z208" s="14">
        <v>1</v>
      </c>
      <c r="AA208" s="14">
        <v>0</v>
      </c>
      <c r="AB208">
        <v>1592.3566878980891</v>
      </c>
      <c r="AC208" s="14">
        <v>0</v>
      </c>
      <c r="AD208">
        <v>1592.3566878980891</v>
      </c>
      <c r="AE208" s="401">
        <v>0</v>
      </c>
      <c r="AK208" s="8"/>
      <c r="AL208" s="8"/>
    </row>
    <row r="209" spans="21:38" x14ac:dyDescent="0.3">
      <c r="U209" s="400">
        <v>199</v>
      </c>
      <c r="V209" s="102">
        <v>100</v>
      </c>
      <c r="W209" s="402">
        <v>46</v>
      </c>
      <c r="X209" s="14">
        <v>1</v>
      </c>
      <c r="Y209" s="14">
        <v>0</v>
      </c>
      <c r="Z209" s="14">
        <v>0</v>
      </c>
      <c r="AA209" s="14">
        <v>0</v>
      </c>
      <c r="AB209">
        <v>16.985138004246284</v>
      </c>
      <c r="AC209" s="14">
        <v>0</v>
      </c>
      <c r="AD209">
        <v>16.985138004246284</v>
      </c>
      <c r="AE209" s="401">
        <v>0</v>
      </c>
      <c r="AK209" s="8"/>
      <c r="AL209" s="8"/>
    </row>
    <row r="210" spans="21:38" x14ac:dyDescent="0.3">
      <c r="U210" s="400">
        <v>200</v>
      </c>
      <c r="V210" s="102">
        <v>100</v>
      </c>
      <c r="W210" s="402">
        <v>47</v>
      </c>
      <c r="X210" s="14">
        <v>0</v>
      </c>
      <c r="Y210" s="14">
        <v>1</v>
      </c>
      <c r="Z210" s="14">
        <v>0</v>
      </c>
      <c r="AA210" s="14">
        <v>0</v>
      </c>
      <c r="AB210">
        <v>16.985138004246284</v>
      </c>
      <c r="AC210" s="14">
        <v>0</v>
      </c>
      <c r="AD210">
        <v>16.985138004246284</v>
      </c>
      <c r="AE210" s="401">
        <v>0</v>
      </c>
      <c r="AK210" s="8"/>
      <c r="AL210" s="8"/>
    </row>
    <row r="211" spans="21:38" x14ac:dyDescent="0.3">
      <c r="U211" s="400">
        <v>201</v>
      </c>
      <c r="V211" s="102">
        <v>100</v>
      </c>
      <c r="W211" s="402">
        <v>141</v>
      </c>
      <c r="X211" s="14">
        <v>1</v>
      </c>
      <c r="Y211" s="14">
        <v>0</v>
      </c>
      <c r="Z211" s="14">
        <v>0</v>
      </c>
      <c r="AA211" s="14">
        <v>0</v>
      </c>
      <c r="AB211">
        <v>29.723991507430998</v>
      </c>
      <c r="AC211" s="14">
        <v>0</v>
      </c>
      <c r="AD211">
        <v>29.723991507430998</v>
      </c>
      <c r="AE211" s="401">
        <v>0</v>
      </c>
      <c r="AK211" s="8"/>
      <c r="AL211" s="8"/>
    </row>
    <row r="212" spans="21:38" x14ac:dyDescent="0.3">
      <c r="U212" s="400">
        <v>202</v>
      </c>
      <c r="V212" s="102">
        <v>100</v>
      </c>
      <c r="W212" s="402">
        <v>142</v>
      </c>
      <c r="X212" s="14">
        <v>0</v>
      </c>
      <c r="Y212" s="14">
        <v>1</v>
      </c>
      <c r="Z212" s="14">
        <v>0</v>
      </c>
      <c r="AA212" s="14">
        <v>0</v>
      </c>
      <c r="AB212">
        <v>29.723991507430998</v>
      </c>
      <c r="AC212" s="14">
        <v>0</v>
      </c>
      <c r="AD212">
        <v>29.723991507430998</v>
      </c>
      <c r="AE212" s="401">
        <v>0</v>
      </c>
      <c r="AK212" s="8"/>
      <c r="AL212" s="8"/>
    </row>
    <row r="213" spans="21:38" x14ac:dyDescent="0.3">
      <c r="U213" s="400">
        <v>203</v>
      </c>
      <c r="V213" s="102">
        <v>100</v>
      </c>
      <c r="W213" s="402">
        <v>143</v>
      </c>
      <c r="X213" s="14">
        <v>0</v>
      </c>
      <c r="Y213" s="14">
        <v>0</v>
      </c>
      <c r="Z213" s="14">
        <v>1</v>
      </c>
      <c r="AA213" s="14">
        <v>0</v>
      </c>
      <c r="AB213">
        <v>1592.3566878980891</v>
      </c>
      <c r="AC213" s="14">
        <v>0</v>
      </c>
      <c r="AD213">
        <v>1592.3566878980891</v>
      </c>
      <c r="AE213" s="401">
        <v>0</v>
      </c>
      <c r="AK213" s="8"/>
      <c r="AL213" s="8"/>
    </row>
    <row r="214" spans="21:38" x14ac:dyDescent="0.3">
      <c r="U214" s="400">
        <v>204</v>
      </c>
      <c r="V214" s="102">
        <v>100</v>
      </c>
      <c r="W214" s="402">
        <v>231</v>
      </c>
      <c r="X214" s="14">
        <v>1</v>
      </c>
      <c r="Y214" s="14">
        <v>0</v>
      </c>
      <c r="Z214" s="14">
        <v>0</v>
      </c>
      <c r="AA214" s="14">
        <v>0</v>
      </c>
      <c r="AB214">
        <v>21.231422505307858</v>
      </c>
      <c r="AC214" s="14">
        <v>0</v>
      </c>
      <c r="AD214">
        <v>21.231422505307858</v>
      </c>
      <c r="AE214" s="401">
        <v>0</v>
      </c>
      <c r="AK214" s="8"/>
      <c r="AL214" s="8"/>
    </row>
    <row r="215" spans="21:38" x14ac:dyDescent="0.3">
      <c r="U215" s="400">
        <v>205</v>
      </c>
      <c r="V215" s="102">
        <v>100</v>
      </c>
      <c r="W215" s="402">
        <v>232</v>
      </c>
      <c r="X215" s="14">
        <v>0</v>
      </c>
      <c r="Y215" s="14">
        <v>1</v>
      </c>
      <c r="Z215" s="14">
        <v>0</v>
      </c>
      <c r="AA215" s="14">
        <v>0</v>
      </c>
      <c r="AB215">
        <v>21.231422505307858</v>
      </c>
      <c r="AC215" s="14">
        <v>0</v>
      </c>
      <c r="AD215">
        <v>21.231422505307858</v>
      </c>
      <c r="AE215" s="401">
        <v>0</v>
      </c>
      <c r="AK215" s="8"/>
      <c r="AL215" s="8"/>
    </row>
    <row r="216" spans="21:38" x14ac:dyDescent="0.3">
      <c r="U216" s="400">
        <v>206</v>
      </c>
      <c r="V216" s="102">
        <v>100</v>
      </c>
      <c r="W216" s="402">
        <v>321</v>
      </c>
      <c r="X216" s="14">
        <v>1</v>
      </c>
      <c r="Y216" s="14">
        <v>0</v>
      </c>
      <c r="Z216" s="14">
        <v>0</v>
      </c>
      <c r="AA216" s="14">
        <v>0</v>
      </c>
      <c r="AB216">
        <v>25.477707006369428</v>
      </c>
      <c r="AC216" s="14">
        <v>0</v>
      </c>
      <c r="AD216">
        <v>25.477707006369428</v>
      </c>
      <c r="AE216" s="401">
        <v>0</v>
      </c>
      <c r="AK216" s="8"/>
      <c r="AL216" s="8"/>
    </row>
    <row r="217" spans="21:38" x14ac:dyDescent="0.3">
      <c r="U217" s="400">
        <v>207</v>
      </c>
      <c r="V217" s="102">
        <v>100</v>
      </c>
      <c r="W217" s="402">
        <v>322</v>
      </c>
      <c r="X217" s="14">
        <v>0</v>
      </c>
      <c r="Y217" s="14">
        <v>1</v>
      </c>
      <c r="Z217" s="14">
        <v>0</v>
      </c>
      <c r="AA217" s="14">
        <v>0</v>
      </c>
      <c r="AB217">
        <v>25.477707006369428</v>
      </c>
      <c r="AC217" s="14">
        <v>0</v>
      </c>
      <c r="AD217">
        <v>25.477707006369428</v>
      </c>
      <c r="AE217" s="401">
        <v>0</v>
      </c>
      <c r="AK217" s="8"/>
      <c r="AL217" s="8"/>
    </row>
    <row r="218" spans="21:38" x14ac:dyDescent="0.3">
      <c r="U218" s="400">
        <v>208</v>
      </c>
      <c r="V218" s="102">
        <v>100</v>
      </c>
      <c r="W218" s="402">
        <v>323</v>
      </c>
      <c r="X218" s="14">
        <v>0</v>
      </c>
      <c r="Y218" s="14">
        <v>0</v>
      </c>
      <c r="Z218" s="14">
        <v>1</v>
      </c>
      <c r="AA218" s="14">
        <v>0</v>
      </c>
      <c r="AB218">
        <v>1592.3566878980891</v>
      </c>
      <c r="AC218" s="14">
        <v>0</v>
      </c>
      <c r="AD218">
        <v>1592.3566878980891</v>
      </c>
      <c r="AE218" s="401">
        <v>0</v>
      </c>
      <c r="AK218" s="8"/>
      <c r="AL218" s="8"/>
    </row>
    <row r="219" spans="21:38" x14ac:dyDescent="0.3">
      <c r="U219" s="400">
        <v>209</v>
      </c>
      <c r="V219" s="102">
        <v>100</v>
      </c>
      <c r="W219" s="402">
        <v>46</v>
      </c>
      <c r="X219" s="14">
        <v>1</v>
      </c>
      <c r="Y219" s="14">
        <v>0</v>
      </c>
      <c r="Z219" s="14">
        <v>0</v>
      </c>
      <c r="AA219" s="14">
        <v>0</v>
      </c>
      <c r="AB219">
        <v>16.985138004246284</v>
      </c>
      <c r="AC219" s="14">
        <v>0</v>
      </c>
      <c r="AD219">
        <v>16.985138004246284</v>
      </c>
      <c r="AE219" s="401">
        <v>0</v>
      </c>
      <c r="AK219" s="8"/>
      <c r="AL219" s="8"/>
    </row>
    <row r="220" spans="21:38" x14ac:dyDescent="0.3">
      <c r="U220" s="400">
        <v>210</v>
      </c>
      <c r="V220" s="102">
        <v>100</v>
      </c>
      <c r="W220" s="402">
        <v>47</v>
      </c>
      <c r="X220" s="14">
        <v>0</v>
      </c>
      <c r="Y220" s="14">
        <v>1</v>
      </c>
      <c r="Z220" s="14">
        <v>0</v>
      </c>
      <c r="AA220" s="14">
        <v>0</v>
      </c>
      <c r="AB220">
        <v>16.985138004246284</v>
      </c>
      <c r="AC220" s="14">
        <v>0</v>
      </c>
      <c r="AD220">
        <v>16.985138004246284</v>
      </c>
      <c r="AE220" s="401">
        <v>0</v>
      </c>
      <c r="AK220" s="8"/>
      <c r="AL220" s="8"/>
    </row>
    <row r="221" spans="21:38" x14ac:dyDescent="0.3">
      <c r="U221" s="400">
        <v>211</v>
      </c>
      <c r="V221" s="102">
        <v>100</v>
      </c>
      <c r="W221" s="402">
        <v>141</v>
      </c>
      <c r="X221" s="14">
        <v>1</v>
      </c>
      <c r="Y221" s="14">
        <v>0</v>
      </c>
      <c r="Z221" s="14">
        <v>0</v>
      </c>
      <c r="AA221" s="14">
        <v>0</v>
      </c>
      <c r="AB221">
        <v>29.723991507430998</v>
      </c>
      <c r="AC221" s="14">
        <v>0</v>
      </c>
      <c r="AD221">
        <v>29.723991507430998</v>
      </c>
      <c r="AE221" s="401">
        <v>0</v>
      </c>
      <c r="AK221" s="8"/>
      <c r="AL221" s="8"/>
    </row>
    <row r="222" spans="21:38" x14ac:dyDescent="0.3">
      <c r="U222" s="400">
        <v>212</v>
      </c>
      <c r="V222" s="102">
        <v>100</v>
      </c>
      <c r="W222" s="402">
        <v>142</v>
      </c>
      <c r="X222" s="14">
        <v>0</v>
      </c>
      <c r="Y222" s="14">
        <v>1</v>
      </c>
      <c r="Z222" s="14">
        <v>0</v>
      </c>
      <c r="AA222" s="14">
        <v>0</v>
      </c>
      <c r="AB222">
        <v>29.723991507430998</v>
      </c>
      <c r="AC222" s="14">
        <v>0</v>
      </c>
      <c r="AD222">
        <v>29.723991507430998</v>
      </c>
      <c r="AE222" s="401">
        <v>0</v>
      </c>
      <c r="AK222" s="8"/>
      <c r="AL222" s="8"/>
    </row>
    <row r="223" spans="21:38" x14ac:dyDescent="0.3">
      <c r="U223" s="400">
        <v>213</v>
      </c>
      <c r="V223" s="102">
        <v>100</v>
      </c>
      <c r="W223" s="402">
        <v>143</v>
      </c>
      <c r="X223" s="14">
        <v>0</v>
      </c>
      <c r="Y223" s="14">
        <v>0</v>
      </c>
      <c r="Z223" s="14">
        <v>1</v>
      </c>
      <c r="AA223" s="14">
        <v>0</v>
      </c>
      <c r="AB223">
        <v>1592.3566878980891</v>
      </c>
      <c r="AC223" s="14">
        <v>0</v>
      </c>
      <c r="AD223">
        <v>1592.3566878980891</v>
      </c>
      <c r="AE223" s="401">
        <v>0</v>
      </c>
      <c r="AK223" s="8"/>
      <c r="AL223" s="8"/>
    </row>
    <row r="224" spans="21:38" x14ac:dyDescent="0.3">
      <c r="U224" s="400">
        <v>214</v>
      </c>
      <c r="V224" s="102">
        <v>100</v>
      </c>
      <c r="W224" s="402">
        <v>231</v>
      </c>
      <c r="X224" s="14">
        <v>1</v>
      </c>
      <c r="Y224" s="14">
        <v>0</v>
      </c>
      <c r="Z224" s="14">
        <v>0</v>
      </c>
      <c r="AA224" s="14">
        <v>0</v>
      </c>
      <c r="AB224">
        <v>21.231422505307858</v>
      </c>
      <c r="AC224" s="14">
        <v>0</v>
      </c>
      <c r="AD224">
        <v>21.231422505307858</v>
      </c>
      <c r="AE224" s="401">
        <v>0</v>
      </c>
      <c r="AK224" s="8"/>
      <c r="AL224" s="8"/>
    </row>
    <row r="225" spans="21:38" x14ac:dyDescent="0.3">
      <c r="U225" s="400">
        <v>215</v>
      </c>
      <c r="V225" s="102">
        <v>100</v>
      </c>
      <c r="W225" s="402">
        <v>232</v>
      </c>
      <c r="X225" s="14">
        <v>0</v>
      </c>
      <c r="Y225" s="14">
        <v>1</v>
      </c>
      <c r="Z225" s="14">
        <v>0</v>
      </c>
      <c r="AA225" s="14">
        <v>0</v>
      </c>
      <c r="AB225">
        <v>21.231422505307858</v>
      </c>
      <c r="AC225" s="14">
        <v>0</v>
      </c>
      <c r="AD225">
        <v>21.231422505307858</v>
      </c>
      <c r="AE225" s="401">
        <v>0</v>
      </c>
      <c r="AK225" s="8"/>
      <c r="AL225" s="8"/>
    </row>
    <row r="226" spans="21:38" x14ac:dyDescent="0.3">
      <c r="U226" s="400">
        <v>216</v>
      </c>
      <c r="V226" s="102">
        <v>100</v>
      </c>
      <c r="W226" s="402">
        <v>321</v>
      </c>
      <c r="X226" s="14">
        <v>1</v>
      </c>
      <c r="Y226" s="14">
        <v>0</v>
      </c>
      <c r="Z226" s="14">
        <v>0</v>
      </c>
      <c r="AA226" s="14">
        <v>0</v>
      </c>
      <c r="AB226">
        <v>25.477707006369428</v>
      </c>
      <c r="AC226" s="14">
        <v>0</v>
      </c>
      <c r="AD226">
        <v>25.477707006369428</v>
      </c>
      <c r="AE226" s="401">
        <v>0</v>
      </c>
      <c r="AK226" s="8"/>
      <c r="AL226" s="8"/>
    </row>
    <row r="227" spans="21:38" x14ac:dyDescent="0.3">
      <c r="U227" s="400">
        <v>217</v>
      </c>
      <c r="V227" s="102">
        <v>100</v>
      </c>
      <c r="W227" s="402">
        <v>322</v>
      </c>
      <c r="X227" s="14">
        <v>0</v>
      </c>
      <c r="Y227" s="14">
        <v>1</v>
      </c>
      <c r="Z227" s="14">
        <v>0</v>
      </c>
      <c r="AA227" s="14">
        <v>0</v>
      </c>
      <c r="AB227">
        <v>25.477707006369428</v>
      </c>
      <c r="AC227" s="14">
        <v>0</v>
      </c>
      <c r="AD227">
        <v>25.477707006369428</v>
      </c>
      <c r="AE227" s="401">
        <v>0</v>
      </c>
      <c r="AK227" s="8"/>
      <c r="AL227" s="8"/>
    </row>
    <row r="228" spans="21:38" x14ac:dyDescent="0.3">
      <c r="U228" s="400">
        <v>218</v>
      </c>
      <c r="V228" s="102">
        <v>100</v>
      </c>
      <c r="W228" s="402">
        <v>323</v>
      </c>
      <c r="X228" s="14">
        <v>0</v>
      </c>
      <c r="Y228" s="14">
        <v>0</v>
      </c>
      <c r="Z228" s="14">
        <v>1</v>
      </c>
      <c r="AA228" s="14">
        <v>0</v>
      </c>
      <c r="AB228">
        <v>1592.3566878980891</v>
      </c>
      <c r="AC228" s="14">
        <v>0</v>
      </c>
      <c r="AD228">
        <v>1592.3566878980891</v>
      </c>
      <c r="AE228" s="401">
        <v>0</v>
      </c>
      <c r="AK228" s="8"/>
      <c r="AL228" s="8"/>
    </row>
    <row r="229" spans="21:38" x14ac:dyDescent="0.3">
      <c r="U229" s="400">
        <v>219</v>
      </c>
      <c r="V229" s="102">
        <v>100</v>
      </c>
      <c r="W229" s="402">
        <v>46</v>
      </c>
      <c r="X229" s="14">
        <v>1</v>
      </c>
      <c r="Y229" s="14">
        <v>0</v>
      </c>
      <c r="Z229" s="14">
        <v>0</v>
      </c>
      <c r="AA229" s="14">
        <v>0</v>
      </c>
      <c r="AB229">
        <v>16.985138004246284</v>
      </c>
      <c r="AC229" s="14">
        <v>0</v>
      </c>
      <c r="AD229">
        <v>16.985138004246284</v>
      </c>
      <c r="AE229" s="401">
        <v>0</v>
      </c>
      <c r="AK229" s="8"/>
      <c r="AL229" s="8"/>
    </row>
    <row r="230" spans="21:38" x14ac:dyDescent="0.3">
      <c r="U230" s="400">
        <v>220</v>
      </c>
      <c r="V230" s="102">
        <v>100</v>
      </c>
      <c r="W230" s="402">
        <v>47</v>
      </c>
      <c r="X230" s="14">
        <v>0</v>
      </c>
      <c r="Y230" s="14">
        <v>1</v>
      </c>
      <c r="Z230" s="14">
        <v>0</v>
      </c>
      <c r="AA230" s="14">
        <v>0</v>
      </c>
      <c r="AB230">
        <v>16.985138004246284</v>
      </c>
      <c r="AC230" s="14">
        <v>0</v>
      </c>
      <c r="AD230">
        <v>16.985138004246284</v>
      </c>
      <c r="AE230" s="401">
        <v>0</v>
      </c>
      <c r="AK230" s="8"/>
      <c r="AL230" s="8"/>
    </row>
    <row r="231" spans="21:38" x14ac:dyDescent="0.3">
      <c r="U231" s="400">
        <v>221</v>
      </c>
      <c r="V231" s="102">
        <v>100</v>
      </c>
      <c r="W231" s="402">
        <v>141</v>
      </c>
      <c r="X231" s="14">
        <v>1</v>
      </c>
      <c r="Y231" s="14">
        <v>0</v>
      </c>
      <c r="Z231" s="14">
        <v>0</v>
      </c>
      <c r="AA231" s="14">
        <v>0</v>
      </c>
      <c r="AB231">
        <v>29.723991507430998</v>
      </c>
      <c r="AC231" s="14">
        <v>0</v>
      </c>
      <c r="AD231">
        <v>29.723991507430998</v>
      </c>
      <c r="AE231" s="401">
        <v>0</v>
      </c>
      <c r="AK231" s="8"/>
      <c r="AL231" s="8"/>
    </row>
    <row r="232" spans="21:38" x14ac:dyDescent="0.3">
      <c r="U232" s="400">
        <v>222</v>
      </c>
      <c r="V232" s="102">
        <v>100</v>
      </c>
      <c r="W232" s="402">
        <v>142</v>
      </c>
      <c r="X232" s="14">
        <v>0</v>
      </c>
      <c r="Y232" s="14">
        <v>1</v>
      </c>
      <c r="Z232" s="14">
        <v>0</v>
      </c>
      <c r="AA232" s="14">
        <v>0</v>
      </c>
      <c r="AB232">
        <v>29.723991507430998</v>
      </c>
      <c r="AC232" s="14">
        <v>0</v>
      </c>
      <c r="AD232">
        <v>29.723991507430998</v>
      </c>
      <c r="AE232" s="401">
        <v>0</v>
      </c>
      <c r="AK232" s="8"/>
      <c r="AL232" s="8"/>
    </row>
    <row r="233" spans="21:38" x14ac:dyDescent="0.3">
      <c r="U233" s="400">
        <v>223</v>
      </c>
      <c r="V233" s="102">
        <v>100</v>
      </c>
      <c r="W233" s="402">
        <v>143</v>
      </c>
      <c r="X233" s="14">
        <v>0</v>
      </c>
      <c r="Y233" s="14">
        <v>0</v>
      </c>
      <c r="Z233" s="14">
        <v>1</v>
      </c>
      <c r="AA233" s="14">
        <v>0</v>
      </c>
      <c r="AB233">
        <v>1592.3566878980891</v>
      </c>
      <c r="AC233" s="14">
        <v>0</v>
      </c>
      <c r="AD233">
        <v>1592.3566878980891</v>
      </c>
      <c r="AE233" s="401">
        <v>0</v>
      </c>
      <c r="AK233" s="8"/>
      <c r="AL233" s="8"/>
    </row>
    <row r="234" spans="21:38" x14ac:dyDescent="0.3">
      <c r="U234" s="400">
        <v>224</v>
      </c>
      <c r="V234" s="102">
        <v>100</v>
      </c>
      <c r="W234" s="402">
        <v>231</v>
      </c>
      <c r="X234" s="14">
        <v>1</v>
      </c>
      <c r="Y234" s="14">
        <v>0</v>
      </c>
      <c r="Z234" s="14">
        <v>0</v>
      </c>
      <c r="AA234" s="14">
        <v>0</v>
      </c>
      <c r="AB234">
        <v>21.231422505307858</v>
      </c>
      <c r="AC234" s="14">
        <v>0</v>
      </c>
      <c r="AD234">
        <v>21.231422505307858</v>
      </c>
      <c r="AE234" s="401">
        <v>0</v>
      </c>
      <c r="AK234" s="8"/>
      <c r="AL234" s="8"/>
    </row>
    <row r="235" spans="21:38" ht="16.2" thickBot="1" x14ac:dyDescent="0.35">
      <c r="U235" s="400">
        <v>225</v>
      </c>
      <c r="V235" s="102">
        <v>100</v>
      </c>
      <c r="W235" s="411">
        <v>232</v>
      </c>
      <c r="X235" s="410">
        <v>0</v>
      </c>
      <c r="Y235" s="410">
        <v>1</v>
      </c>
      <c r="Z235" s="410">
        <v>0</v>
      </c>
      <c r="AA235" s="14">
        <v>0</v>
      </c>
      <c r="AB235">
        <v>21.231422505307858</v>
      </c>
      <c r="AC235" s="14">
        <v>0</v>
      </c>
      <c r="AD235">
        <v>21.231422505307858</v>
      </c>
      <c r="AE235" s="401">
        <v>0</v>
      </c>
      <c r="AK235" s="8"/>
      <c r="AL235" s="8"/>
    </row>
    <row r="236" spans="21:38" x14ac:dyDescent="0.3">
      <c r="U236" s="400">
        <v>226</v>
      </c>
      <c r="V236" s="102">
        <v>100</v>
      </c>
      <c r="W236" s="10">
        <v>321</v>
      </c>
      <c r="X236" s="10">
        <v>1</v>
      </c>
      <c r="Y236" s="10">
        <v>0</v>
      </c>
      <c r="Z236" s="10">
        <v>0</v>
      </c>
      <c r="AA236" s="14">
        <v>0</v>
      </c>
      <c r="AB236">
        <v>25.477707006369428</v>
      </c>
      <c r="AC236" s="14">
        <v>0</v>
      </c>
      <c r="AD236">
        <v>25.477707006369428</v>
      </c>
      <c r="AE236" s="401">
        <v>0</v>
      </c>
      <c r="AK236" s="8"/>
      <c r="AL236" s="8"/>
    </row>
    <row r="237" spans="21:38" x14ac:dyDescent="0.3">
      <c r="U237" s="400">
        <v>227</v>
      </c>
      <c r="V237" s="102">
        <v>100</v>
      </c>
      <c r="W237" s="10">
        <v>322</v>
      </c>
      <c r="X237" s="10">
        <v>0</v>
      </c>
      <c r="Y237" s="10">
        <v>1</v>
      </c>
      <c r="Z237" s="10">
        <v>0</v>
      </c>
      <c r="AA237" s="14">
        <v>0</v>
      </c>
      <c r="AB237">
        <v>25.477707006369428</v>
      </c>
      <c r="AC237" s="14">
        <v>0</v>
      </c>
      <c r="AD237">
        <v>25.477707006369428</v>
      </c>
      <c r="AE237" s="401">
        <v>0</v>
      </c>
      <c r="AK237" s="8"/>
      <c r="AL237" s="8"/>
    </row>
    <row r="238" spans="21:38" x14ac:dyDescent="0.3">
      <c r="U238" s="400">
        <v>228</v>
      </c>
      <c r="V238" s="102">
        <v>100</v>
      </c>
      <c r="W238" s="10">
        <v>323</v>
      </c>
      <c r="X238" s="10">
        <v>0</v>
      </c>
      <c r="Y238" s="10">
        <v>0</v>
      </c>
      <c r="Z238" s="10">
        <v>1</v>
      </c>
      <c r="AA238" s="14">
        <v>0</v>
      </c>
      <c r="AB238">
        <v>1592.3566878980891</v>
      </c>
      <c r="AC238" s="14">
        <v>0</v>
      </c>
      <c r="AD238">
        <v>1592.3566878980891</v>
      </c>
      <c r="AE238" s="401">
        <v>0</v>
      </c>
      <c r="AK238" s="8"/>
      <c r="AL238" s="8"/>
    </row>
    <row r="239" spans="21:38" x14ac:dyDescent="0.3">
      <c r="U239" s="400">
        <v>229</v>
      </c>
      <c r="V239" s="102">
        <v>100</v>
      </c>
      <c r="W239" s="10">
        <v>46</v>
      </c>
      <c r="X239" s="10">
        <v>1</v>
      </c>
      <c r="Y239" s="10">
        <v>0</v>
      </c>
      <c r="Z239" s="10">
        <v>0</v>
      </c>
      <c r="AA239" s="14">
        <v>0</v>
      </c>
      <c r="AB239">
        <v>16.985138004246284</v>
      </c>
      <c r="AC239" s="14">
        <v>0</v>
      </c>
      <c r="AD239">
        <v>16.985138004246284</v>
      </c>
      <c r="AE239" s="401">
        <v>0</v>
      </c>
      <c r="AK239" s="8"/>
      <c r="AL239" s="8"/>
    </row>
    <row r="240" spans="21:38" x14ac:dyDescent="0.3">
      <c r="U240" s="400">
        <v>230</v>
      </c>
      <c r="V240" s="102">
        <v>100</v>
      </c>
      <c r="W240" s="10">
        <v>47</v>
      </c>
      <c r="X240" s="10">
        <v>0</v>
      </c>
      <c r="Y240" s="10">
        <v>1</v>
      </c>
      <c r="Z240" s="10">
        <v>0</v>
      </c>
      <c r="AA240" s="14">
        <v>0</v>
      </c>
      <c r="AB240">
        <v>16.985138004246284</v>
      </c>
      <c r="AC240" s="14">
        <v>0</v>
      </c>
      <c r="AD240">
        <v>16.985138004246284</v>
      </c>
      <c r="AE240" s="401">
        <v>0</v>
      </c>
      <c r="AK240" s="8"/>
      <c r="AL240" s="8"/>
    </row>
    <row r="241" spans="21:38" x14ac:dyDescent="0.3">
      <c r="U241" s="400">
        <v>231</v>
      </c>
      <c r="V241" s="102">
        <v>100</v>
      </c>
      <c r="W241" s="10">
        <v>141</v>
      </c>
      <c r="X241" s="10">
        <v>1</v>
      </c>
      <c r="Y241" s="10">
        <v>0</v>
      </c>
      <c r="Z241" s="10">
        <v>0</v>
      </c>
      <c r="AA241" s="14">
        <v>0</v>
      </c>
      <c r="AB241">
        <v>29.723991507430998</v>
      </c>
      <c r="AC241" s="14">
        <v>0</v>
      </c>
      <c r="AD241">
        <v>29.723991507430998</v>
      </c>
      <c r="AE241" s="401">
        <v>0</v>
      </c>
      <c r="AK241" s="8"/>
      <c r="AL241" s="8"/>
    </row>
    <row r="242" spans="21:38" x14ac:dyDescent="0.3">
      <c r="U242" s="400">
        <v>232</v>
      </c>
      <c r="V242" s="102">
        <v>100</v>
      </c>
      <c r="W242" s="10">
        <v>142</v>
      </c>
      <c r="X242" s="10">
        <v>0</v>
      </c>
      <c r="Y242" s="10">
        <v>1</v>
      </c>
      <c r="Z242" s="10">
        <v>0</v>
      </c>
      <c r="AA242" s="14">
        <v>0</v>
      </c>
      <c r="AB242">
        <v>29.723991507430998</v>
      </c>
      <c r="AC242" s="14">
        <v>0</v>
      </c>
      <c r="AD242">
        <v>29.723991507430998</v>
      </c>
      <c r="AE242" s="401">
        <v>0</v>
      </c>
      <c r="AK242" s="8"/>
      <c r="AL242" s="8"/>
    </row>
    <row r="243" spans="21:38" x14ac:dyDescent="0.3">
      <c r="U243" s="400">
        <v>233</v>
      </c>
      <c r="V243" s="102">
        <v>100</v>
      </c>
      <c r="W243" s="10">
        <v>143</v>
      </c>
      <c r="X243" s="10">
        <v>0</v>
      </c>
      <c r="Y243" s="10">
        <v>0</v>
      </c>
      <c r="Z243" s="10">
        <v>1</v>
      </c>
      <c r="AA243" s="14">
        <v>0</v>
      </c>
      <c r="AB243">
        <v>1592.3566878980891</v>
      </c>
      <c r="AC243" s="14">
        <v>0</v>
      </c>
      <c r="AD243">
        <v>1592.3566878980891</v>
      </c>
      <c r="AE243" s="401">
        <v>0</v>
      </c>
      <c r="AK243" s="8"/>
      <c r="AL243" s="8"/>
    </row>
    <row r="244" spans="21:38" x14ac:dyDescent="0.3">
      <c r="U244" s="400">
        <v>234</v>
      </c>
      <c r="V244" s="102">
        <v>100</v>
      </c>
      <c r="W244" s="10">
        <v>231</v>
      </c>
      <c r="X244" s="10">
        <v>1</v>
      </c>
      <c r="Y244" s="10">
        <v>0</v>
      </c>
      <c r="Z244" s="10">
        <v>0</v>
      </c>
      <c r="AA244" s="14">
        <v>0</v>
      </c>
      <c r="AB244">
        <v>21.231422505307858</v>
      </c>
      <c r="AC244" s="14">
        <v>0</v>
      </c>
      <c r="AD244">
        <v>21.231422505307858</v>
      </c>
      <c r="AE244" s="401">
        <v>0</v>
      </c>
      <c r="AK244" s="8"/>
      <c r="AL244" s="8"/>
    </row>
    <row r="245" spans="21:38" x14ac:dyDescent="0.3">
      <c r="U245" s="400">
        <v>235</v>
      </c>
      <c r="V245" s="102">
        <v>100</v>
      </c>
      <c r="W245" s="10">
        <v>232</v>
      </c>
      <c r="X245" s="10">
        <v>0</v>
      </c>
      <c r="Y245" s="10">
        <v>1</v>
      </c>
      <c r="Z245" s="10">
        <v>0</v>
      </c>
      <c r="AA245" s="14">
        <v>0</v>
      </c>
      <c r="AB245">
        <v>21.231422505307858</v>
      </c>
      <c r="AC245" s="14">
        <v>0</v>
      </c>
      <c r="AD245">
        <v>21.231422505307858</v>
      </c>
      <c r="AE245" s="401">
        <v>0</v>
      </c>
      <c r="AK245" s="8"/>
      <c r="AL245" s="8"/>
    </row>
    <row r="246" spans="21:38" x14ac:dyDescent="0.3">
      <c r="U246" s="400">
        <v>236</v>
      </c>
      <c r="V246" s="102">
        <v>100</v>
      </c>
      <c r="W246" s="10">
        <v>321</v>
      </c>
      <c r="X246" s="10">
        <v>1</v>
      </c>
      <c r="Y246" s="10">
        <v>0</v>
      </c>
      <c r="Z246" s="10">
        <v>0</v>
      </c>
      <c r="AA246" s="14">
        <v>0</v>
      </c>
      <c r="AB246">
        <v>25.477707006369428</v>
      </c>
      <c r="AC246" s="14">
        <v>0</v>
      </c>
      <c r="AD246">
        <v>25.477707006369428</v>
      </c>
      <c r="AE246" s="401">
        <v>0</v>
      </c>
      <c r="AK246" s="8"/>
      <c r="AL246" s="8"/>
    </row>
    <row r="247" spans="21:38" x14ac:dyDescent="0.3">
      <c r="U247" s="400">
        <v>237</v>
      </c>
      <c r="V247" s="102">
        <v>100</v>
      </c>
      <c r="W247" s="10">
        <v>322</v>
      </c>
      <c r="X247" s="10">
        <v>0</v>
      </c>
      <c r="Y247" s="10">
        <v>1</v>
      </c>
      <c r="Z247" s="10">
        <v>0</v>
      </c>
      <c r="AA247" s="14">
        <v>0</v>
      </c>
      <c r="AB247">
        <v>25.477707006369428</v>
      </c>
      <c r="AC247" s="14">
        <v>0</v>
      </c>
      <c r="AD247">
        <v>25.477707006369428</v>
      </c>
      <c r="AE247" s="401">
        <v>0</v>
      </c>
      <c r="AK247" s="8"/>
      <c r="AL247" s="8"/>
    </row>
    <row r="248" spans="21:38" x14ac:dyDescent="0.3">
      <c r="U248" s="400">
        <v>238</v>
      </c>
      <c r="V248" s="102">
        <v>100</v>
      </c>
      <c r="W248" s="10">
        <v>323</v>
      </c>
      <c r="X248" s="10">
        <v>0</v>
      </c>
      <c r="Y248" s="10">
        <v>0</v>
      </c>
      <c r="Z248" s="10">
        <v>1</v>
      </c>
      <c r="AA248" s="14">
        <v>0</v>
      </c>
      <c r="AB248">
        <v>1592.3566878980891</v>
      </c>
      <c r="AC248" s="14">
        <v>0</v>
      </c>
      <c r="AD248">
        <v>1592.3566878980891</v>
      </c>
      <c r="AE248" s="401">
        <v>0</v>
      </c>
      <c r="AK248" s="8"/>
      <c r="AL248" s="8"/>
    </row>
    <row r="249" spans="21:38" x14ac:dyDescent="0.3">
      <c r="U249" s="400">
        <v>239</v>
      </c>
      <c r="V249" s="102">
        <v>100</v>
      </c>
      <c r="W249" s="10">
        <v>46</v>
      </c>
      <c r="X249" s="10">
        <v>1</v>
      </c>
      <c r="Y249" s="10">
        <v>0</v>
      </c>
      <c r="Z249" s="10">
        <v>0</v>
      </c>
      <c r="AA249" s="14">
        <v>0</v>
      </c>
      <c r="AB249">
        <v>16.985138004246284</v>
      </c>
      <c r="AC249" s="14">
        <v>0</v>
      </c>
      <c r="AD249">
        <v>16.985138004246284</v>
      </c>
      <c r="AE249" s="401">
        <v>0</v>
      </c>
      <c r="AK249" s="8"/>
      <c r="AL249" s="8"/>
    </row>
    <row r="250" spans="21:38" x14ac:dyDescent="0.3">
      <c r="U250" s="400">
        <v>240</v>
      </c>
      <c r="V250" s="102">
        <v>100</v>
      </c>
      <c r="W250" s="10">
        <v>47</v>
      </c>
      <c r="X250" s="10">
        <v>0</v>
      </c>
      <c r="Y250" s="10">
        <v>1</v>
      </c>
      <c r="Z250" s="10">
        <v>0</v>
      </c>
      <c r="AA250" s="14">
        <v>0</v>
      </c>
      <c r="AB250">
        <v>16.985138004246284</v>
      </c>
      <c r="AC250" s="14">
        <v>0</v>
      </c>
      <c r="AD250">
        <v>16.985138004246284</v>
      </c>
      <c r="AE250" s="401">
        <v>0</v>
      </c>
      <c r="AK250" s="8"/>
      <c r="AL250" s="8"/>
    </row>
    <row r="251" spans="21:38" x14ac:dyDescent="0.3">
      <c r="U251" s="400">
        <v>241</v>
      </c>
      <c r="V251" s="102">
        <v>100</v>
      </c>
      <c r="W251" s="10">
        <v>141</v>
      </c>
      <c r="X251" s="10">
        <v>1</v>
      </c>
      <c r="Y251" s="10">
        <v>0</v>
      </c>
      <c r="Z251" s="10">
        <v>0</v>
      </c>
      <c r="AA251" s="14">
        <v>0</v>
      </c>
      <c r="AB251">
        <v>29.723991507430998</v>
      </c>
      <c r="AC251" s="14">
        <v>0</v>
      </c>
      <c r="AD251">
        <v>29.723991507430998</v>
      </c>
      <c r="AE251" s="401">
        <v>0</v>
      </c>
      <c r="AK251" s="8"/>
      <c r="AL251" s="8"/>
    </row>
    <row r="252" spans="21:38" x14ac:dyDescent="0.3">
      <c r="U252" s="400">
        <v>242</v>
      </c>
      <c r="V252" s="102">
        <v>100</v>
      </c>
      <c r="W252" s="10">
        <v>142</v>
      </c>
      <c r="X252" s="10">
        <v>0</v>
      </c>
      <c r="Y252" s="10">
        <v>1</v>
      </c>
      <c r="Z252" s="10">
        <v>0</v>
      </c>
      <c r="AA252" s="14">
        <v>0</v>
      </c>
      <c r="AB252">
        <v>29.723991507430998</v>
      </c>
      <c r="AC252" s="14">
        <v>0</v>
      </c>
      <c r="AD252">
        <v>29.723991507430998</v>
      </c>
      <c r="AE252" s="401">
        <v>0</v>
      </c>
      <c r="AK252" s="8"/>
      <c r="AL252" s="8"/>
    </row>
    <row r="253" spans="21:38" x14ac:dyDescent="0.3">
      <c r="U253" s="400">
        <v>243</v>
      </c>
      <c r="V253" s="102">
        <v>100</v>
      </c>
      <c r="W253" s="10">
        <v>143</v>
      </c>
      <c r="X253" s="10">
        <v>0</v>
      </c>
      <c r="Y253" s="10">
        <v>0</v>
      </c>
      <c r="Z253" s="10">
        <v>1</v>
      </c>
      <c r="AA253" s="14">
        <v>0</v>
      </c>
      <c r="AB253">
        <v>1592.3566878980891</v>
      </c>
      <c r="AC253" s="14">
        <v>0</v>
      </c>
      <c r="AD253">
        <v>1592.3566878980891</v>
      </c>
      <c r="AE253" s="401">
        <v>0</v>
      </c>
      <c r="AK253" s="8"/>
      <c r="AL253" s="8"/>
    </row>
    <row r="254" spans="21:38" x14ac:dyDescent="0.3">
      <c r="U254" s="400">
        <v>244</v>
      </c>
      <c r="V254" s="102">
        <v>100</v>
      </c>
      <c r="W254" s="10">
        <v>231</v>
      </c>
      <c r="X254" s="10">
        <v>1</v>
      </c>
      <c r="Y254" s="10">
        <v>0</v>
      </c>
      <c r="Z254" s="10">
        <v>0</v>
      </c>
      <c r="AA254" s="14">
        <v>0</v>
      </c>
      <c r="AB254">
        <v>21.231422505307858</v>
      </c>
      <c r="AC254" s="14">
        <v>0</v>
      </c>
      <c r="AD254">
        <v>21.231422505307858</v>
      </c>
      <c r="AE254" s="401">
        <v>0</v>
      </c>
      <c r="AK254" s="8"/>
      <c r="AL254" s="8"/>
    </row>
    <row r="255" spans="21:38" x14ac:dyDescent="0.3">
      <c r="U255" s="400">
        <v>245</v>
      </c>
      <c r="V255" s="102">
        <v>100</v>
      </c>
      <c r="W255" s="10">
        <v>232</v>
      </c>
      <c r="X255" s="10">
        <v>0</v>
      </c>
      <c r="Y255" s="10">
        <v>1</v>
      </c>
      <c r="Z255" s="10">
        <v>0</v>
      </c>
      <c r="AA255" s="14">
        <v>0</v>
      </c>
      <c r="AB255">
        <v>21.231422505307858</v>
      </c>
      <c r="AC255" s="14">
        <v>0</v>
      </c>
      <c r="AD255">
        <v>21.231422505307858</v>
      </c>
      <c r="AE255" s="401">
        <v>0</v>
      </c>
      <c r="AK255" s="8"/>
      <c r="AL255" s="8"/>
    </row>
    <row r="256" spans="21:38" x14ac:dyDescent="0.3">
      <c r="U256" s="400">
        <v>246</v>
      </c>
      <c r="V256" s="102">
        <v>100</v>
      </c>
      <c r="W256" s="10">
        <v>321</v>
      </c>
      <c r="X256" s="10">
        <v>1</v>
      </c>
      <c r="Y256" s="10">
        <v>0</v>
      </c>
      <c r="Z256" s="10">
        <v>0</v>
      </c>
      <c r="AA256" s="14">
        <v>0</v>
      </c>
      <c r="AB256">
        <v>25.477707006369428</v>
      </c>
      <c r="AC256" s="14">
        <v>0</v>
      </c>
      <c r="AD256">
        <v>25.477707006369428</v>
      </c>
      <c r="AE256" s="401">
        <v>0</v>
      </c>
      <c r="AK256" s="8"/>
      <c r="AL256" s="8"/>
    </row>
    <row r="257" spans="21:38" x14ac:dyDescent="0.3">
      <c r="U257" s="400">
        <v>247</v>
      </c>
      <c r="V257" s="102">
        <v>100</v>
      </c>
      <c r="W257" s="10">
        <v>322</v>
      </c>
      <c r="X257" s="10">
        <v>0</v>
      </c>
      <c r="Y257" s="10">
        <v>1</v>
      </c>
      <c r="Z257" s="10">
        <v>0</v>
      </c>
      <c r="AA257" s="14">
        <v>0</v>
      </c>
      <c r="AB257">
        <v>25.477707006369428</v>
      </c>
      <c r="AC257" s="14">
        <v>0</v>
      </c>
      <c r="AD257">
        <v>25.477707006369428</v>
      </c>
      <c r="AE257" s="401">
        <v>0</v>
      </c>
      <c r="AK257" s="8"/>
      <c r="AL257" s="8"/>
    </row>
    <row r="258" spans="21:38" x14ac:dyDescent="0.3">
      <c r="U258" s="400">
        <v>248</v>
      </c>
      <c r="V258" s="102">
        <v>100</v>
      </c>
      <c r="W258" s="10">
        <v>323</v>
      </c>
      <c r="X258" s="10">
        <v>0</v>
      </c>
      <c r="Y258" s="10">
        <v>0</v>
      </c>
      <c r="Z258" s="10">
        <v>1</v>
      </c>
      <c r="AA258" s="14">
        <v>0</v>
      </c>
      <c r="AB258">
        <v>1592.3566878980891</v>
      </c>
      <c r="AC258" s="14">
        <v>0</v>
      </c>
      <c r="AD258">
        <v>1592.3566878980891</v>
      </c>
      <c r="AE258" s="401">
        <v>0</v>
      </c>
      <c r="AK258" s="8"/>
      <c r="AL258" s="8"/>
    </row>
    <row r="259" spans="21:38" x14ac:dyDescent="0.3">
      <c r="U259" s="400">
        <v>249</v>
      </c>
      <c r="V259" s="102">
        <v>100</v>
      </c>
      <c r="W259" s="10">
        <v>46</v>
      </c>
      <c r="X259" s="10">
        <v>1</v>
      </c>
      <c r="Y259" s="10">
        <v>0</v>
      </c>
      <c r="Z259" s="10">
        <v>0</v>
      </c>
      <c r="AA259" s="14">
        <v>0</v>
      </c>
      <c r="AB259">
        <v>16.985138004246284</v>
      </c>
      <c r="AC259" s="14">
        <v>0</v>
      </c>
      <c r="AD259">
        <v>16.985138004246284</v>
      </c>
      <c r="AE259" s="401">
        <v>0</v>
      </c>
      <c r="AK259" s="8"/>
      <c r="AL259" s="8"/>
    </row>
    <row r="260" spans="21:38" x14ac:dyDescent="0.3">
      <c r="U260" s="400">
        <v>250</v>
      </c>
      <c r="V260" s="102">
        <v>100</v>
      </c>
      <c r="W260" s="10">
        <v>47</v>
      </c>
      <c r="X260" s="10">
        <v>0</v>
      </c>
      <c r="Y260" s="10">
        <v>1</v>
      </c>
      <c r="Z260" s="10">
        <v>0</v>
      </c>
      <c r="AA260" s="14">
        <v>0</v>
      </c>
      <c r="AB260">
        <v>16.985138004246284</v>
      </c>
      <c r="AC260" s="14">
        <v>0</v>
      </c>
      <c r="AD260">
        <v>16.985138004246284</v>
      </c>
      <c r="AE260" s="401">
        <v>0</v>
      </c>
      <c r="AK260" s="8"/>
      <c r="AL260" s="8"/>
    </row>
    <row r="261" spans="21:38" x14ac:dyDescent="0.3">
      <c r="U261" s="400">
        <v>251</v>
      </c>
      <c r="V261" s="102">
        <v>100</v>
      </c>
      <c r="W261" s="10">
        <v>141</v>
      </c>
      <c r="X261" s="10">
        <v>1</v>
      </c>
      <c r="Y261" s="10">
        <v>0</v>
      </c>
      <c r="Z261" s="10">
        <v>0</v>
      </c>
      <c r="AA261" s="14">
        <v>0</v>
      </c>
      <c r="AB261">
        <v>29.723991507430998</v>
      </c>
      <c r="AC261" s="14">
        <v>0</v>
      </c>
      <c r="AD261">
        <v>29.723991507430998</v>
      </c>
      <c r="AE261" s="401">
        <v>0</v>
      </c>
      <c r="AK261" s="8"/>
      <c r="AL261" s="8"/>
    </row>
    <row r="262" spans="21:38" x14ac:dyDescent="0.3">
      <c r="U262" s="400">
        <v>252</v>
      </c>
      <c r="V262" s="102">
        <v>100</v>
      </c>
      <c r="W262" s="10">
        <v>142</v>
      </c>
      <c r="X262" s="10">
        <v>0</v>
      </c>
      <c r="Y262" s="10">
        <v>1</v>
      </c>
      <c r="Z262" s="10">
        <v>0</v>
      </c>
      <c r="AA262" s="14">
        <v>0</v>
      </c>
      <c r="AB262">
        <v>29.723991507430998</v>
      </c>
      <c r="AC262" s="14">
        <v>0</v>
      </c>
      <c r="AD262">
        <v>29.723991507430998</v>
      </c>
      <c r="AE262" s="401">
        <v>0</v>
      </c>
      <c r="AK262" s="8"/>
      <c r="AL262" s="8"/>
    </row>
    <row r="263" spans="21:38" x14ac:dyDescent="0.3">
      <c r="U263" s="400">
        <v>253</v>
      </c>
      <c r="V263" s="102">
        <v>100</v>
      </c>
      <c r="W263" s="10">
        <v>143</v>
      </c>
      <c r="X263" s="10">
        <v>0</v>
      </c>
      <c r="Y263" s="10">
        <v>0</v>
      </c>
      <c r="Z263" s="10">
        <v>1</v>
      </c>
      <c r="AA263" s="14">
        <v>0</v>
      </c>
      <c r="AB263">
        <v>1592.3566878980891</v>
      </c>
      <c r="AC263" s="14">
        <v>0</v>
      </c>
      <c r="AD263">
        <v>1592.3566878980891</v>
      </c>
      <c r="AE263" s="401">
        <v>0</v>
      </c>
      <c r="AK263" s="8"/>
      <c r="AL263" s="8"/>
    </row>
    <row r="264" spans="21:38" x14ac:dyDescent="0.3">
      <c r="U264" s="400">
        <v>254</v>
      </c>
      <c r="V264" s="102">
        <v>100</v>
      </c>
      <c r="W264" s="10">
        <v>231</v>
      </c>
      <c r="X264" s="10">
        <v>1</v>
      </c>
      <c r="Y264" s="10">
        <v>0</v>
      </c>
      <c r="Z264" s="10">
        <v>0</v>
      </c>
      <c r="AA264" s="14">
        <v>0</v>
      </c>
      <c r="AB264">
        <v>21.231422505307858</v>
      </c>
      <c r="AC264" s="14">
        <v>0</v>
      </c>
      <c r="AD264">
        <v>21.231422505307858</v>
      </c>
      <c r="AE264" s="401">
        <v>0</v>
      </c>
      <c r="AK264" s="8"/>
      <c r="AL264" s="8"/>
    </row>
    <row r="265" spans="21:38" x14ac:dyDescent="0.3">
      <c r="U265" s="400">
        <v>255</v>
      </c>
      <c r="V265" s="102">
        <v>100</v>
      </c>
      <c r="W265" s="10">
        <v>232</v>
      </c>
      <c r="X265" s="10">
        <v>0</v>
      </c>
      <c r="Y265" s="10">
        <v>1</v>
      </c>
      <c r="Z265" s="10">
        <v>0</v>
      </c>
      <c r="AA265" s="14">
        <v>0</v>
      </c>
      <c r="AB265">
        <v>21.231422505307858</v>
      </c>
      <c r="AC265" s="14">
        <v>0</v>
      </c>
      <c r="AD265">
        <v>21.231422505307858</v>
      </c>
      <c r="AE265" s="401">
        <v>0</v>
      </c>
      <c r="AK265" s="8"/>
      <c r="AL265" s="8"/>
    </row>
    <row r="266" spans="21:38" x14ac:dyDescent="0.3">
      <c r="U266" s="400">
        <v>256</v>
      </c>
      <c r="V266" s="102">
        <v>100</v>
      </c>
      <c r="W266" s="10">
        <v>321</v>
      </c>
      <c r="X266" s="10">
        <v>1</v>
      </c>
      <c r="Y266" s="10">
        <v>0</v>
      </c>
      <c r="Z266" s="10">
        <v>0</v>
      </c>
      <c r="AA266" s="14">
        <v>0</v>
      </c>
      <c r="AB266">
        <v>25.477707006369428</v>
      </c>
      <c r="AC266" s="14">
        <v>0</v>
      </c>
      <c r="AD266">
        <v>25.477707006369428</v>
      </c>
      <c r="AE266" s="401">
        <v>0</v>
      </c>
      <c r="AK266" s="8"/>
      <c r="AL266" s="8"/>
    </row>
    <row r="267" spans="21:38" x14ac:dyDescent="0.3">
      <c r="U267" s="400">
        <v>257</v>
      </c>
      <c r="V267" s="102">
        <v>100</v>
      </c>
      <c r="W267" s="10">
        <v>322</v>
      </c>
      <c r="X267" s="10">
        <v>0</v>
      </c>
      <c r="Y267" s="10">
        <v>1</v>
      </c>
      <c r="Z267" s="10">
        <v>0</v>
      </c>
      <c r="AA267" s="14">
        <v>0</v>
      </c>
      <c r="AB267">
        <v>25.477707006369428</v>
      </c>
      <c r="AC267" s="14">
        <v>0</v>
      </c>
      <c r="AD267">
        <v>25.477707006369428</v>
      </c>
      <c r="AE267" s="401">
        <v>0</v>
      </c>
      <c r="AK267" s="8"/>
      <c r="AL267" s="8"/>
    </row>
    <row r="268" spans="21:38" x14ac:dyDescent="0.3">
      <c r="U268" s="400">
        <v>258</v>
      </c>
      <c r="V268" s="102">
        <v>100</v>
      </c>
      <c r="W268" s="10">
        <v>323</v>
      </c>
      <c r="X268" s="10">
        <v>0</v>
      </c>
      <c r="Y268" s="10">
        <v>0</v>
      </c>
      <c r="Z268" s="10">
        <v>1</v>
      </c>
      <c r="AA268" s="14">
        <v>0</v>
      </c>
      <c r="AB268">
        <v>1592.3566878980891</v>
      </c>
      <c r="AC268" s="14">
        <v>0</v>
      </c>
      <c r="AD268">
        <v>1592.3566878980891</v>
      </c>
      <c r="AE268" s="401">
        <v>0</v>
      </c>
      <c r="AK268" s="8"/>
      <c r="AL268" s="8"/>
    </row>
    <row r="269" spans="21:38" x14ac:dyDescent="0.3">
      <c r="U269" s="400">
        <v>259</v>
      </c>
      <c r="V269" s="102">
        <v>100</v>
      </c>
      <c r="W269" s="10">
        <v>46</v>
      </c>
      <c r="X269" s="10">
        <v>1</v>
      </c>
      <c r="Y269" s="10">
        <v>0</v>
      </c>
      <c r="Z269" s="10">
        <v>0</v>
      </c>
      <c r="AA269" s="14">
        <v>0</v>
      </c>
      <c r="AB269">
        <v>16.985138004246284</v>
      </c>
      <c r="AC269" s="14">
        <v>0</v>
      </c>
      <c r="AD269">
        <v>16.985138004246284</v>
      </c>
      <c r="AE269" s="401">
        <v>0</v>
      </c>
      <c r="AK269" s="8"/>
      <c r="AL269" s="8"/>
    </row>
    <row r="270" spans="21:38" x14ac:dyDescent="0.3">
      <c r="U270" s="400">
        <v>260</v>
      </c>
      <c r="V270" s="102">
        <v>100</v>
      </c>
      <c r="W270" s="10">
        <v>47</v>
      </c>
      <c r="X270" s="10">
        <v>0</v>
      </c>
      <c r="Y270" s="10">
        <v>1</v>
      </c>
      <c r="Z270" s="10">
        <v>0</v>
      </c>
      <c r="AA270" s="14">
        <v>0</v>
      </c>
      <c r="AB270">
        <v>16.985138004246284</v>
      </c>
      <c r="AC270" s="14">
        <v>0</v>
      </c>
      <c r="AD270">
        <v>16.985138004246284</v>
      </c>
      <c r="AE270" s="401">
        <v>0</v>
      </c>
      <c r="AK270" s="8"/>
      <c r="AL270" s="8"/>
    </row>
    <row r="271" spans="21:38" x14ac:dyDescent="0.3">
      <c r="U271" s="400">
        <v>261</v>
      </c>
      <c r="V271" s="102">
        <v>100</v>
      </c>
      <c r="W271" s="10">
        <v>1</v>
      </c>
      <c r="X271" s="10">
        <v>0</v>
      </c>
      <c r="Y271" s="10">
        <v>0</v>
      </c>
      <c r="Z271" s="10">
        <v>0</v>
      </c>
      <c r="AA271" s="14">
        <v>0</v>
      </c>
      <c r="AB271">
        <v>0</v>
      </c>
      <c r="AC271" s="10">
        <v>0</v>
      </c>
      <c r="AD271">
        <v>0</v>
      </c>
      <c r="AE271" s="401">
        <v>0</v>
      </c>
      <c r="AK271" s="8"/>
      <c r="AL271" s="8"/>
    </row>
    <row r="272" spans="21:38" x14ac:dyDescent="0.3">
      <c r="U272" s="400">
        <v>262</v>
      </c>
      <c r="V272" s="102">
        <v>100</v>
      </c>
      <c r="W272" s="10">
        <v>1</v>
      </c>
      <c r="X272" s="10">
        <v>0</v>
      </c>
      <c r="Y272" s="10">
        <v>0</v>
      </c>
      <c r="Z272" s="10">
        <v>0</v>
      </c>
      <c r="AA272" s="14">
        <v>0</v>
      </c>
      <c r="AB272">
        <v>0</v>
      </c>
      <c r="AC272" s="10">
        <v>0</v>
      </c>
      <c r="AD272">
        <v>0</v>
      </c>
      <c r="AE272" s="401">
        <v>0</v>
      </c>
      <c r="AK272" s="8"/>
      <c r="AL272" s="8"/>
    </row>
    <row r="273" spans="21:38" x14ac:dyDescent="0.3">
      <c r="U273" s="400">
        <v>263</v>
      </c>
      <c r="V273" s="102">
        <v>100</v>
      </c>
      <c r="W273" s="10">
        <v>1</v>
      </c>
      <c r="X273" s="10">
        <v>0</v>
      </c>
      <c r="Y273" s="10">
        <v>0</v>
      </c>
      <c r="Z273" s="10">
        <v>0</v>
      </c>
      <c r="AA273" s="14">
        <v>0</v>
      </c>
      <c r="AB273">
        <v>0</v>
      </c>
      <c r="AC273" s="10">
        <v>0</v>
      </c>
      <c r="AD273">
        <v>0</v>
      </c>
      <c r="AE273" s="401">
        <v>0</v>
      </c>
      <c r="AK273" s="8"/>
      <c r="AL273" s="8"/>
    </row>
    <row r="274" spans="21:38" x14ac:dyDescent="0.3">
      <c r="U274" s="400">
        <v>264</v>
      </c>
      <c r="V274" s="102">
        <v>100</v>
      </c>
      <c r="W274" s="10">
        <v>1</v>
      </c>
      <c r="X274" s="10">
        <v>0</v>
      </c>
      <c r="Y274" s="10">
        <v>0</v>
      </c>
      <c r="Z274" s="10">
        <v>0</v>
      </c>
      <c r="AA274" s="14">
        <v>0</v>
      </c>
      <c r="AB274">
        <v>0</v>
      </c>
      <c r="AC274" s="10">
        <v>0</v>
      </c>
      <c r="AD274">
        <v>0</v>
      </c>
      <c r="AE274" s="401">
        <v>0</v>
      </c>
      <c r="AK274" s="8"/>
      <c r="AL274" s="8"/>
    </row>
    <row r="275" spans="21:38" x14ac:dyDescent="0.3">
      <c r="U275" s="400">
        <v>265</v>
      </c>
      <c r="V275" s="102">
        <v>100</v>
      </c>
      <c r="W275" s="10">
        <v>1</v>
      </c>
      <c r="X275" s="10">
        <v>0</v>
      </c>
      <c r="Y275" s="10">
        <v>0</v>
      </c>
      <c r="Z275" s="10">
        <v>0</v>
      </c>
      <c r="AA275" s="14">
        <v>0</v>
      </c>
      <c r="AB275">
        <v>0</v>
      </c>
      <c r="AC275" s="10">
        <v>0</v>
      </c>
      <c r="AD275">
        <v>0</v>
      </c>
      <c r="AE275" s="401">
        <v>0</v>
      </c>
      <c r="AK275" s="8"/>
      <c r="AL275" s="8"/>
    </row>
    <row r="276" spans="21:38" x14ac:dyDescent="0.3">
      <c r="U276" s="400">
        <v>266</v>
      </c>
      <c r="V276" s="102">
        <v>100</v>
      </c>
      <c r="W276" s="10">
        <v>1</v>
      </c>
      <c r="X276" s="10">
        <v>0</v>
      </c>
      <c r="Y276" s="10">
        <v>0</v>
      </c>
      <c r="Z276" s="10">
        <v>0</v>
      </c>
      <c r="AA276" s="14">
        <v>0</v>
      </c>
      <c r="AB276">
        <v>0</v>
      </c>
      <c r="AC276" s="10">
        <v>0</v>
      </c>
      <c r="AD276">
        <v>0</v>
      </c>
      <c r="AE276" s="401">
        <v>0</v>
      </c>
      <c r="AK276" s="8"/>
      <c r="AL276" s="8"/>
    </row>
    <row r="277" spans="21:38" x14ac:dyDescent="0.3">
      <c r="U277" s="400">
        <v>267</v>
      </c>
      <c r="V277" s="102">
        <v>100</v>
      </c>
      <c r="W277" s="10">
        <v>1</v>
      </c>
      <c r="X277" s="10">
        <v>0</v>
      </c>
      <c r="Y277" s="10">
        <v>0</v>
      </c>
      <c r="Z277" s="10">
        <v>0</v>
      </c>
      <c r="AA277" s="14">
        <v>0</v>
      </c>
      <c r="AB277">
        <v>0</v>
      </c>
      <c r="AC277" s="10">
        <v>0</v>
      </c>
      <c r="AD277">
        <v>0</v>
      </c>
      <c r="AE277" s="401">
        <v>0</v>
      </c>
      <c r="AK277" s="8"/>
      <c r="AL277" s="8"/>
    </row>
    <row r="278" spans="21:38" x14ac:dyDescent="0.3">
      <c r="U278" s="400">
        <v>268</v>
      </c>
      <c r="V278" s="102">
        <v>100</v>
      </c>
      <c r="W278" s="10">
        <v>1</v>
      </c>
      <c r="X278" s="10">
        <v>0</v>
      </c>
      <c r="Y278" s="10">
        <v>0</v>
      </c>
      <c r="Z278" s="10">
        <v>0</v>
      </c>
      <c r="AA278" s="14">
        <v>0</v>
      </c>
      <c r="AB278">
        <v>0</v>
      </c>
      <c r="AC278" s="10">
        <v>0</v>
      </c>
      <c r="AD278">
        <v>0</v>
      </c>
      <c r="AE278" s="401">
        <v>0</v>
      </c>
      <c r="AK278" s="8"/>
      <c r="AL278" s="8"/>
    </row>
    <row r="279" spans="21:38" x14ac:dyDescent="0.3">
      <c r="U279" s="400">
        <v>269</v>
      </c>
      <c r="V279" s="102">
        <v>100</v>
      </c>
      <c r="W279" s="10">
        <v>1</v>
      </c>
      <c r="X279" s="10">
        <v>0</v>
      </c>
      <c r="Y279" s="10">
        <v>0</v>
      </c>
      <c r="Z279" s="10">
        <v>0</v>
      </c>
      <c r="AA279" s="14">
        <v>0</v>
      </c>
      <c r="AB279">
        <v>0</v>
      </c>
      <c r="AC279" s="10">
        <v>0</v>
      </c>
      <c r="AD279">
        <v>0</v>
      </c>
      <c r="AE279" s="401">
        <v>0</v>
      </c>
      <c r="AK279" s="8"/>
      <c r="AL279" s="8"/>
    </row>
    <row r="280" spans="21:38" x14ac:dyDescent="0.3">
      <c r="U280" s="400">
        <v>270</v>
      </c>
      <c r="V280" s="102">
        <v>100</v>
      </c>
      <c r="W280" s="10">
        <v>1</v>
      </c>
      <c r="X280" s="10">
        <v>0</v>
      </c>
      <c r="Y280" s="10">
        <v>0</v>
      </c>
      <c r="Z280" s="10">
        <v>0</v>
      </c>
      <c r="AA280" s="14">
        <v>0</v>
      </c>
      <c r="AB280">
        <v>0</v>
      </c>
      <c r="AC280" s="10">
        <v>0</v>
      </c>
      <c r="AD280">
        <v>0</v>
      </c>
      <c r="AE280" s="401">
        <v>0</v>
      </c>
      <c r="AK280" s="8"/>
      <c r="AL280" s="8"/>
    </row>
    <row r="281" spans="21:38" x14ac:dyDescent="0.3">
      <c r="U281" s="400">
        <v>271</v>
      </c>
      <c r="V281" s="102">
        <v>100</v>
      </c>
      <c r="W281" s="10">
        <v>1</v>
      </c>
      <c r="X281" s="10">
        <v>0</v>
      </c>
      <c r="Y281" s="10">
        <v>0</v>
      </c>
      <c r="Z281" s="10">
        <v>0</v>
      </c>
      <c r="AA281" s="14">
        <v>0</v>
      </c>
      <c r="AB281">
        <v>0</v>
      </c>
      <c r="AC281" s="10">
        <v>0</v>
      </c>
      <c r="AD281">
        <v>0</v>
      </c>
      <c r="AE281" s="401">
        <v>0</v>
      </c>
      <c r="AK281" s="8"/>
      <c r="AL281" s="8"/>
    </row>
    <row r="282" spans="21:38" x14ac:dyDescent="0.3">
      <c r="U282" s="400">
        <v>272</v>
      </c>
      <c r="V282" s="102">
        <v>100</v>
      </c>
      <c r="W282" s="10">
        <v>1</v>
      </c>
      <c r="X282" s="10">
        <v>0</v>
      </c>
      <c r="Y282" s="10">
        <v>0</v>
      </c>
      <c r="Z282" s="10">
        <v>0</v>
      </c>
      <c r="AA282" s="14">
        <v>0</v>
      </c>
      <c r="AB282">
        <v>0</v>
      </c>
      <c r="AC282" s="10">
        <v>0</v>
      </c>
      <c r="AD282">
        <v>0</v>
      </c>
      <c r="AE282" s="401">
        <v>0</v>
      </c>
      <c r="AK282" s="8"/>
      <c r="AL282" s="8"/>
    </row>
    <row r="283" spans="21:38" x14ac:dyDescent="0.3">
      <c r="U283" s="400">
        <v>273</v>
      </c>
      <c r="V283" s="102">
        <v>100</v>
      </c>
      <c r="W283" s="10">
        <v>1</v>
      </c>
      <c r="X283" s="10">
        <v>0</v>
      </c>
      <c r="Y283" s="10">
        <v>0</v>
      </c>
      <c r="Z283" s="10">
        <v>0</v>
      </c>
      <c r="AA283" s="14">
        <v>0</v>
      </c>
      <c r="AB283">
        <v>0</v>
      </c>
      <c r="AC283" s="10">
        <v>0</v>
      </c>
      <c r="AD283">
        <v>0</v>
      </c>
      <c r="AE283" s="401">
        <v>0</v>
      </c>
      <c r="AK283" s="8"/>
      <c r="AL283" s="8"/>
    </row>
    <row r="284" spans="21:38" x14ac:dyDescent="0.3">
      <c r="U284" s="400">
        <v>274</v>
      </c>
      <c r="V284" s="102">
        <v>100</v>
      </c>
      <c r="W284" s="10">
        <v>1</v>
      </c>
      <c r="X284" s="10">
        <v>0</v>
      </c>
      <c r="Y284" s="10">
        <v>0</v>
      </c>
      <c r="Z284" s="10">
        <v>0</v>
      </c>
      <c r="AA284" s="14">
        <v>0</v>
      </c>
      <c r="AB284">
        <v>0</v>
      </c>
      <c r="AC284" s="10">
        <v>0</v>
      </c>
      <c r="AD284">
        <v>0</v>
      </c>
      <c r="AE284" s="401">
        <v>0</v>
      </c>
      <c r="AK284" s="8"/>
      <c r="AL284" s="8"/>
    </row>
    <row r="285" spans="21:38" x14ac:dyDescent="0.3">
      <c r="U285" s="400">
        <v>275</v>
      </c>
      <c r="V285" s="102">
        <v>100</v>
      </c>
      <c r="W285" s="10">
        <v>1</v>
      </c>
      <c r="X285" s="10">
        <v>0</v>
      </c>
      <c r="Y285" s="10">
        <v>0</v>
      </c>
      <c r="Z285" s="10">
        <v>0</v>
      </c>
      <c r="AA285" s="14">
        <v>0</v>
      </c>
      <c r="AB285">
        <v>0</v>
      </c>
      <c r="AC285" s="10">
        <v>0</v>
      </c>
      <c r="AD285">
        <v>0</v>
      </c>
      <c r="AE285" s="401">
        <v>0</v>
      </c>
      <c r="AK285" s="8"/>
      <c r="AL285" s="8"/>
    </row>
    <row r="286" spans="21:38" x14ac:dyDescent="0.3">
      <c r="U286" s="400">
        <v>276</v>
      </c>
      <c r="V286" s="102">
        <v>100</v>
      </c>
      <c r="W286" s="10">
        <v>1</v>
      </c>
      <c r="X286" s="10">
        <v>0</v>
      </c>
      <c r="Y286" s="10">
        <v>0</v>
      </c>
      <c r="Z286" s="10">
        <v>0</v>
      </c>
      <c r="AA286" s="14">
        <v>0</v>
      </c>
      <c r="AB286">
        <v>0</v>
      </c>
      <c r="AC286" s="10">
        <v>0</v>
      </c>
      <c r="AD286">
        <v>0</v>
      </c>
      <c r="AE286" s="401">
        <v>0</v>
      </c>
      <c r="AK286" s="8"/>
      <c r="AL286" s="8"/>
    </row>
    <row r="287" spans="21:38" x14ac:dyDescent="0.3">
      <c r="U287" s="400">
        <v>277</v>
      </c>
      <c r="V287" s="102">
        <v>100</v>
      </c>
      <c r="W287" s="10">
        <v>1</v>
      </c>
      <c r="X287" s="10">
        <v>0</v>
      </c>
      <c r="Y287" s="10">
        <v>0</v>
      </c>
      <c r="Z287" s="10">
        <v>0</v>
      </c>
      <c r="AA287" s="14">
        <v>0</v>
      </c>
      <c r="AB287">
        <v>0</v>
      </c>
      <c r="AC287" s="10">
        <v>0</v>
      </c>
      <c r="AD287">
        <v>0</v>
      </c>
      <c r="AE287" s="401">
        <v>0</v>
      </c>
      <c r="AK287" s="8"/>
      <c r="AL287" s="8"/>
    </row>
    <row r="288" spans="21:38" x14ac:dyDescent="0.3">
      <c r="U288" s="400">
        <v>278</v>
      </c>
      <c r="V288" s="102">
        <v>100</v>
      </c>
      <c r="W288" s="10">
        <v>1</v>
      </c>
      <c r="X288" s="10">
        <v>0</v>
      </c>
      <c r="Y288" s="10">
        <v>0</v>
      </c>
      <c r="Z288" s="10">
        <v>0</v>
      </c>
      <c r="AA288" s="14">
        <v>0</v>
      </c>
      <c r="AB288">
        <v>0</v>
      </c>
      <c r="AC288" s="10">
        <v>0</v>
      </c>
      <c r="AD288">
        <v>0</v>
      </c>
      <c r="AE288" s="401">
        <v>0</v>
      </c>
      <c r="AK288" s="8"/>
      <c r="AL288" s="8"/>
    </row>
    <row r="289" spans="21:38" x14ac:dyDescent="0.3">
      <c r="U289" s="400">
        <v>279</v>
      </c>
      <c r="V289" s="102">
        <v>100</v>
      </c>
      <c r="W289" s="10">
        <v>1</v>
      </c>
      <c r="X289" s="10">
        <v>0</v>
      </c>
      <c r="Y289" s="10">
        <v>0</v>
      </c>
      <c r="Z289" s="10">
        <v>0</v>
      </c>
      <c r="AA289" s="14">
        <v>0</v>
      </c>
      <c r="AB289">
        <v>0</v>
      </c>
      <c r="AC289" s="10">
        <v>0</v>
      </c>
      <c r="AD289">
        <v>0</v>
      </c>
      <c r="AE289" s="401">
        <v>0</v>
      </c>
      <c r="AK289" s="8"/>
      <c r="AL289" s="8"/>
    </row>
    <row r="290" spans="21:38" x14ac:dyDescent="0.3">
      <c r="U290" s="400">
        <v>280</v>
      </c>
      <c r="V290" s="102">
        <v>100</v>
      </c>
      <c r="W290" s="10">
        <v>1</v>
      </c>
      <c r="X290" s="10">
        <v>0</v>
      </c>
      <c r="Y290" s="10">
        <v>0</v>
      </c>
      <c r="Z290" s="10">
        <v>0</v>
      </c>
      <c r="AA290" s="14">
        <v>0</v>
      </c>
      <c r="AB290">
        <v>0</v>
      </c>
      <c r="AC290" s="10">
        <v>0</v>
      </c>
      <c r="AD290">
        <v>0</v>
      </c>
      <c r="AE290" s="401">
        <v>0</v>
      </c>
      <c r="AK290" s="8"/>
      <c r="AL290" s="8"/>
    </row>
    <row r="291" spans="21:38" x14ac:dyDescent="0.3">
      <c r="U291" s="400">
        <v>281</v>
      </c>
      <c r="V291" s="102">
        <v>100</v>
      </c>
      <c r="W291" s="10">
        <v>1</v>
      </c>
      <c r="X291" s="10">
        <v>0</v>
      </c>
      <c r="Y291" s="10">
        <v>0</v>
      </c>
      <c r="Z291" s="10">
        <v>0</v>
      </c>
      <c r="AA291" s="14">
        <v>0</v>
      </c>
      <c r="AB291">
        <v>0</v>
      </c>
      <c r="AC291" s="10">
        <v>0</v>
      </c>
      <c r="AD291">
        <v>0</v>
      </c>
      <c r="AE291" s="401">
        <v>0</v>
      </c>
      <c r="AK291" s="8"/>
      <c r="AL291" s="8"/>
    </row>
    <row r="292" spans="21:38" x14ac:dyDescent="0.3">
      <c r="U292" s="400">
        <v>282</v>
      </c>
      <c r="V292" s="102">
        <v>100</v>
      </c>
      <c r="W292" s="10">
        <v>1</v>
      </c>
      <c r="X292" s="10">
        <v>0</v>
      </c>
      <c r="Y292" s="10">
        <v>0</v>
      </c>
      <c r="Z292" s="10">
        <v>0</v>
      </c>
      <c r="AA292" s="14">
        <v>0</v>
      </c>
      <c r="AB292">
        <v>0</v>
      </c>
      <c r="AC292" s="10">
        <v>0</v>
      </c>
      <c r="AD292">
        <v>0</v>
      </c>
      <c r="AE292" s="401">
        <v>0</v>
      </c>
      <c r="AK292" s="8"/>
      <c r="AL292" s="8"/>
    </row>
    <row r="293" spans="21:38" x14ac:dyDescent="0.3">
      <c r="U293" s="400">
        <v>283</v>
      </c>
      <c r="V293" s="102">
        <v>100</v>
      </c>
      <c r="W293" s="10">
        <v>1</v>
      </c>
      <c r="X293" s="10">
        <v>0</v>
      </c>
      <c r="Y293" s="10">
        <v>0</v>
      </c>
      <c r="Z293" s="10">
        <v>0</v>
      </c>
      <c r="AA293" s="14">
        <v>0</v>
      </c>
      <c r="AB293">
        <v>0</v>
      </c>
      <c r="AC293" s="10">
        <v>0</v>
      </c>
      <c r="AD293">
        <v>0</v>
      </c>
      <c r="AE293" s="401">
        <v>0</v>
      </c>
      <c r="AK293" s="8"/>
      <c r="AL293" s="8"/>
    </row>
    <row r="294" spans="21:38" x14ac:dyDescent="0.3">
      <c r="U294" s="400">
        <v>284</v>
      </c>
      <c r="V294" s="102">
        <v>100</v>
      </c>
      <c r="W294" s="10">
        <v>1</v>
      </c>
      <c r="X294" s="10">
        <v>0</v>
      </c>
      <c r="Y294" s="10">
        <v>0</v>
      </c>
      <c r="Z294" s="10">
        <v>0</v>
      </c>
      <c r="AA294" s="14">
        <v>0</v>
      </c>
      <c r="AB294">
        <v>0</v>
      </c>
      <c r="AC294" s="10">
        <v>0</v>
      </c>
      <c r="AD294">
        <v>0</v>
      </c>
      <c r="AE294" s="401">
        <v>0</v>
      </c>
      <c r="AK294" s="8"/>
      <c r="AL294" s="8"/>
    </row>
    <row r="295" spans="21:38" x14ac:dyDescent="0.3">
      <c r="U295" s="400">
        <v>285</v>
      </c>
      <c r="V295" s="102">
        <v>100</v>
      </c>
      <c r="W295" s="10">
        <v>1</v>
      </c>
      <c r="X295" s="10">
        <v>0</v>
      </c>
      <c r="Y295" s="10">
        <v>0</v>
      </c>
      <c r="Z295" s="10">
        <v>0</v>
      </c>
      <c r="AA295" s="14">
        <v>0</v>
      </c>
      <c r="AB295">
        <v>0</v>
      </c>
      <c r="AC295" s="10">
        <v>0</v>
      </c>
      <c r="AD295">
        <v>0</v>
      </c>
      <c r="AE295" s="401">
        <v>0</v>
      </c>
      <c r="AK295" s="8"/>
      <c r="AL295" s="8"/>
    </row>
    <row r="296" spans="21:38" x14ac:dyDescent="0.3">
      <c r="U296" s="400">
        <v>286</v>
      </c>
      <c r="V296" s="102">
        <v>100</v>
      </c>
      <c r="W296" s="10">
        <v>1</v>
      </c>
      <c r="X296" s="10">
        <v>0</v>
      </c>
      <c r="Y296" s="10">
        <v>0</v>
      </c>
      <c r="Z296" s="10">
        <v>0</v>
      </c>
      <c r="AA296" s="14">
        <v>0</v>
      </c>
      <c r="AB296">
        <v>0</v>
      </c>
      <c r="AC296" s="10">
        <v>0</v>
      </c>
      <c r="AD296">
        <v>0</v>
      </c>
      <c r="AE296" s="401">
        <v>0</v>
      </c>
      <c r="AK296" s="8"/>
      <c r="AL296" s="8"/>
    </row>
    <row r="297" spans="21:38" x14ac:dyDescent="0.3">
      <c r="U297" s="400">
        <v>287</v>
      </c>
      <c r="V297" s="102">
        <v>100</v>
      </c>
      <c r="W297" s="10">
        <v>1</v>
      </c>
      <c r="X297" s="10">
        <v>0</v>
      </c>
      <c r="Y297" s="10">
        <v>0</v>
      </c>
      <c r="Z297" s="10">
        <v>0</v>
      </c>
      <c r="AA297" s="14">
        <v>0</v>
      </c>
      <c r="AB297">
        <v>0</v>
      </c>
      <c r="AC297" s="10">
        <v>0</v>
      </c>
      <c r="AD297">
        <v>0</v>
      </c>
      <c r="AE297" s="401">
        <v>0</v>
      </c>
      <c r="AK297" s="8"/>
      <c r="AL297" s="8"/>
    </row>
    <row r="298" spans="21:38" x14ac:dyDescent="0.3">
      <c r="U298" s="400">
        <v>288</v>
      </c>
      <c r="V298" s="102">
        <v>100</v>
      </c>
      <c r="W298" s="10">
        <v>1</v>
      </c>
      <c r="X298" s="10">
        <v>0</v>
      </c>
      <c r="Y298" s="10">
        <v>0</v>
      </c>
      <c r="Z298" s="10">
        <v>0</v>
      </c>
      <c r="AA298" s="14">
        <v>0</v>
      </c>
      <c r="AB298">
        <v>0</v>
      </c>
      <c r="AC298" s="10">
        <v>0</v>
      </c>
      <c r="AD298">
        <v>0</v>
      </c>
      <c r="AE298" s="401">
        <v>0</v>
      </c>
      <c r="AK298" s="8"/>
      <c r="AL298" s="8"/>
    </row>
    <row r="299" spans="21:38" x14ac:dyDescent="0.3">
      <c r="U299" s="400">
        <v>289</v>
      </c>
      <c r="V299" s="102">
        <v>100</v>
      </c>
      <c r="W299" s="10">
        <v>1</v>
      </c>
      <c r="X299" s="10">
        <v>0</v>
      </c>
      <c r="Y299" s="10">
        <v>0</v>
      </c>
      <c r="Z299" s="10">
        <v>0</v>
      </c>
      <c r="AA299" s="14">
        <v>0</v>
      </c>
      <c r="AB299">
        <v>0</v>
      </c>
      <c r="AC299" s="10">
        <v>0</v>
      </c>
      <c r="AD299">
        <v>0</v>
      </c>
      <c r="AE299" s="401">
        <v>0</v>
      </c>
      <c r="AK299" s="8"/>
      <c r="AL299" s="8"/>
    </row>
    <row r="300" spans="21:38" x14ac:dyDescent="0.3">
      <c r="U300" s="400">
        <v>290</v>
      </c>
      <c r="V300" s="102">
        <v>100</v>
      </c>
      <c r="W300" s="10">
        <v>1</v>
      </c>
      <c r="X300" s="10">
        <v>0</v>
      </c>
      <c r="Y300" s="10">
        <v>0</v>
      </c>
      <c r="Z300" s="10">
        <v>0</v>
      </c>
      <c r="AA300" s="14">
        <v>0</v>
      </c>
      <c r="AB300">
        <v>0</v>
      </c>
      <c r="AC300" s="10">
        <v>0</v>
      </c>
      <c r="AD300">
        <v>0</v>
      </c>
      <c r="AE300" s="401">
        <v>0</v>
      </c>
      <c r="AK300" s="8"/>
      <c r="AL300" s="8"/>
    </row>
    <row r="301" spans="21:38" x14ac:dyDescent="0.3">
      <c r="U301" s="400">
        <v>291</v>
      </c>
      <c r="V301" s="102">
        <v>100</v>
      </c>
      <c r="W301" s="10">
        <v>1</v>
      </c>
      <c r="X301" s="10">
        <v>0</v>
      </c>
      <c r="Y301" s="10">
        <v>0</v>
      </c>
      <c r="Z301" s="10">
        <v>0</v>
      </c>
      <c r="AA301" s="14">
        <v>0</v>
      </c>
      <c r="AB301">
        <v>0</v>
      </c>
      <c r="AC301" s="10">
        <v>0</v>
      </c>
      <c r="AD301">
        <v>0</v>
      </c>
      <c r="AE301" s="401">
        <v>0</v>
      </c>
      <c r="AK301" s="8"/>
      <c r="AL301" s="8"/>
    </row>
    <row r="302" spans="21:38" x14ac:dyDescent="0.3">
      <c r="U302" s="400">
        <v>292</v>
      </c>
      <c r="V302" s="102">
        <v>100</v>
      </c>
      <c r="W302" s="10">
        <v>1</v>
      </c>
      <c r="X302" s="10">
        <v>0</v>
      </c>
      <c r="Y302" s="10">
        <v>0</v>
      </c>
      <c r="Z302" s="10">
        <v>0</v>
      </c>
      <c r="AA302" s="14">
        <v>0</v>
      </c>
      <c r="AB302">
        <v>0</v>
      </c>
      <c r="AC302" s="10">
        <v>0</v>
      </c>
      <c r="AD302">
        <v>0</v>
      </c>
      <c r="AE302" s="401">
        <v>0</v>
      </c>
      <c r="AK302" s="8"/>
      <c r="AL302" s="8"/>
    </row>
    <row r="303" spans="21:38" x14ac:dyDescent="0.3">
      <c r="U303" s="400">
        <v>293</v>
      </c>
      <c r="V303" s="102">
        <v>100</v>
      </c>
      <c r="W303" s="10">
        <v>1</v>
      </c>
      <c r="X303" s="10">
        <v>0</v>
      </c>
      <c r="Y303" s="10">
        <v>0</v>
      </c>
      <c r="Z303" s="10">
        <v>0</v>
      </c>
      <c r="AA303" s="14">
        <v>0</v>
      </c>
      <c r="AB303">
        <v>0</v>
      </c>
      <c r="AC303" s="10">
        <v>0</v>
      </c>
      <c r="AD303">
        <v>0</v>
      </c>
      <c r="AE303" s="401">
        <v>0</v>
      </c>
      <c r="AK303" s="8"/>
      <c r="AL303" s="8"/>
    </row>
    <row r="304" spans="21:38" x14ac:dyDescent="0.3">
      <c r="U304" s="400">
        <v>294</v>
      </c>
      <c r="V304" s="102">
        <v>100</v>
      </c>
      <c r="W304" s="10">
        <v>1</v>
      </c>
      <c r="X304" s="10">
        <v>0</v>
      </c>
      <c r="Y304" s="10">
        <v>0</v>
      </c>
      <c r="Z304" s="10">
        <v>0</v>
      </c>
      <c r="AA304" s="14">
        <v>0</v>
      </c>
      <c r="AB304">
        <v>0</v>
      </c>
      <c r="AC304" s="10">
        <v>0</v>
      </c>
      <c r="AD304">
        <v>0</v>
      </c>
      <c r="AE304" s="401">
        <v>0</v>
      </c>
      <c r="AK304" s="8"/>
      <c r="AL304" s="8"/>
    </row>
    <row r="305" spans="21:38" x14ac:dyDescent="0.3">
      <c r="U305" s="400">
        <v>295</v>
      </c>
      <c r="V305" s="102">
        <v>100</v>
      </c>
      <c r="W305" s="10">
        <v>1</v>
      </c>
      <c r="X305" s="10">
        <v>0</v>
      </c>
      <c r="Y305" s="10">
        <v>0</v>
      </c>
      <c r="Z305" s="10">
        <v>0</v>
      </c>
      <c r="AA305" s="14">
        <v>0</v>
      </c>
      <c r="AB305">
        <v>0</v>
      </c>
      <c r="AC305" s="10">
        <v>0</v>
      </c>
      <c r="AD305">
        <v>0</v>
      </c>
      <c r="AE305" s="401">
        <v>0</v>
      </c>
      <c r="AK305" s="8"/>
      <c r="AL305" s="8"/>
    </row>
    <row r="306" spans="21:38" x14ac:dyDescent="0.3">
      <c r="U306" s="400">
        <v>296</v>
      </c>
      <c r="V306" s="102">
        <v>100</v>
      </c>
      <c r="W306" s="10">
        <v>1</v>
      </c>
      <c r="X306" s="10">
        <v>0</v>
      </c>
      <c r="Y306" s="10">
        <v>0</v>
      </c>
      <c r="Z306" s="10">
        <v>0</v>
      </c>
      <c r="AA306" s="14">
        <v>0</v>
      </c>
      <c r="AB306">
        <v>0</v>
      </c>
      <c r="AC306" s="10">
        <v>0</v>
      </c>
      <c r="AD306">
        <v>0</v>
      </c>
      <c r="AE306" s="401">
        <v>0</v>
      </c>
      <c r="AK306" s="8"/>
      <c r="AL306" s="8"/>
    </row>
    <row r="307" spans="21:38" x14ac:dyDescent="0.3">
      <c r="U307" s="400">
        <v>297</v>
      </c>
      <c r="V307" s="102">
        <v>100</v>
      </c>
      <c r="W307" s="10">
        <v>1</v>
      </c>
      <c r="X307" s="10">
        <v>0</v>
      </c>
      <c r="Y307" s="10">
        <v>0</v>
      </c>
      <c r="Z307" s="10">
        <v>0</v>
      </c>
      <c r="AA307" s="14">
        <v>0</v>
      </c>
      <c r="AB307">
        <v>0</v>
      </c>
      <c r="AC307" s="10">
        <v>0</v>
      </c>
      <c r="AD307">
        <v>0</v>
      </c>
      <c r="AE307" s="401">
        <v>0</v>
      </c>
      <c r="AK307" s="8"/>
      <c r="AL307" s="8"/>
    </row>
    <row r="308" spans="21:38" x14ac:dyDescent="0.3">
      <c r="U308" s="400">
        <v>298</v>
      </c>
      <c r="V308" s="102">
        <v>100</v>
      </c>
      <c r="W308" s="10">
        <v>1</v>
      </c>
      <c r="X308" s="10">
        <v>0</v>
      </c>
      <c r="Y308" s="10">
        <v>0</v>
      </c>
      <c r="Z308" s="10">
        <v>0</v>
      </c>
      <c r="AA308" s="14">
        <v>0</v>
      </c>
      <c r="AB308">
        <v>0</v>
      </c>
      <c r="AC308" s="10">
        <v>0</v>
      </c>
      <c r="AD308">
        <v>0</v>
      </c>
      <c r="AE308" s="401">
        <v>0</v>
      </c>
      <c r="AK308" s="8"/>
      <c r="AL308" s="8"/>
    </row>
    <row r="309" spans="21:38" x14ac:dyDescent="0.3">
      <c r="U309" s="400">
        <v>299</v>
      </c>
      <c r="V309" s="102">
        <v>100</v>
      </c>
      <c r="W309" s="10">
        <v>1</v>
      </c>
      <c r="X309" s="10">
        <v>0</v>
      </c>
      <c r="Y309" s="10">
        <v>0</v>
      </c>
      <c r="Z309" s="10">
        <v>0</v>
      </c>
      <c r="AA309" s="14">
        <v>0</v>
      </c>
      <c r="AB309">
        <v>0</v>
      </c>
      <c r="AC309" s="10">
        <v>0</v>
      </c>
      <c r="AD309">
        <v>0</v>
      </c>
      <c r="AE309" s="401">
        <v>0</v>
      </c>
      <c r="AK309" s="8"/>
      <c r="AL309" s="8"/>
    </row>
    <row r="310" spans="21:38" x14ac:dyDescent="0.3">
      <c r="U310" s="400">
        <v>300</v>
      </c>
      <c r="V310" s="102">
        <v>100</v>
      </c>
      <c r="W310" s="10">
        <v>1</v>
      </c>
      <c r="X310" s="10">
        <v>0</v>
      </c>
      <c r="Y310" s="10">
        <v>0</v>
      </c>
      <c r="Z310" s="10">
        <v>0</v>
      </c>
      <c r="AA310" s="14">
        <v>0</v>
      </c>
      <c r="AB310">
        <v>0</v>
      </c>
      <c r="AC310" s="10">
        <v>0</v>
      </c>
      <c r="AD310">
        <v>0</v>
      </c>
      <c r="AE310" s="401">
        <v>0</v>
      </c>
      <c r="AK310" s="8"/>
      <c r="AL310" s="8"/>
    </row>
    <row r="311" spans="21:38" x14ac:dyDescent="0.3">
      <c r="U311" s="400">
        <v>301</v>
      </c>
      <c r="V311" s="102">
        <v>100</v>
      </c>
      <c r="W311" s="10">
        <v>1</v>
      </c>
      <c r="X311" s="10">
        <v>0</v>
      </c>
      <c r="Y311" s="10">
        <v>0</v>
      </c>
      <c r="Z311" s="10">
        <v>0</v>
      </c>
      <c r="AA311" s="14">
        <v>0</v>
      </c>
      <c r="AB311">
        <v>0</v>
      </c>
      <c r="AC311" s="10">
        <v>0</v>
      </c>
      <c r="AD311">
        <v>0</v>
      </c>
      <c r="AE311" s="401">
        <v>0</v>
      </c>
      <c r="AK311" s="8"/>
      <c r="AL311" s="8"/>
    </row>
    <row r="312" spans="21:38" x14ac:dyDescent="0.3">
      <c r="U312" s="400">
        <v>302</v>
      </c>
      <c r="V312" s="102">
        <v>100</v>
      </c>
      <c r="W312" s="10">
        <v>1</v>
      </c>
      <c r="X312" s="10">
        <v>0</v>
      </c>
      <c r="Y312" s="10">
        <v>0</v>
      </c>
      <c r="Z312" s="10">
        <v>0</v>
      </c>
      <c r="AA312" s="14">
        <v>0</v>
      </c>
      <c r="AB312">
        <v>0</v>
      </c>
      <c r="AC312" s="10">
        <v>0</v>
      </c>
      <c r="AD312">
        <v>0</v>
      </c>
      <c r="AE312" s="401">
        <v>0</v>
      </c>
      <c r="AK312" s="8"/>
      <c r="AL312" s="8"/>
    </row>
    <row r="313" spans="21:38" x14ac:dyDescent="0.3">
      <c r="U313" s="400">
        <v>303</v>
      </c>
      <c r="V313" s="102">
        <v>100</v>
      </c>
      <c r="W313" s="10">
        <v>1</v>
      </c>
      <c r="X313" s="10">
        <v>0</v>
      </c>
      <c r="Y313" s="10">
        <v>0</v>
      </c>
      <c r="Z313" s="10">
        <v>0</v>
      </c>
      <c r="AA313" s="14">
        <v>0</v>
      </c>
      <c r="AB313">
        <v>0</v>
      </c>
      <c r="AC313" s="10">
        <v>0</v>
      </c>
      <c r="AD313">
        <v>0</v>
      </c>
      <c r="AE313" s="401">
        <v>0</v>
      </c>
      <c r="AK313" s="8"/>
      <c r="AL313" s="8"/>
    </row>
    <row r="314" spans="21:38" x14ac:dyDescent="0.3">
      <c r="U314" s="400">
        <v>304</v>
      </c>
      <c r="V314" s="102">
        <v>100</v>
      </c>
      <c r="W314" s="10">
        <v>1</v>
      </c>
      <c r="X314" s="10">
        <v>0</v>
      </c>
      <c r="Y314" s="10">
        <v>0</v>
      </c>
      <c r="Z314" s="10">
        <v>0</v>
      </c>
      <c r="AA314" s="14">
        <v>0</v>
      </c>
      <c r="AB314">
        <v>0</v>
      </c>
      <c r="AC314" s="10">
        <v>0</v>
      </c>
      <c r="AD314">
        <v>0</v>
      </c>
      <c r="AE314" s="401">
        <v>0</v>
      </c>
      <c r="AK314" s="8"/>
      <c r="AL314" s="8"/>
    </row>
    <row r="315" spans="21:38" x14ac:dyDescent="0.3">
      <c r="U315" s="400">
        <v>305</v>
      </c>
      <c r="V315" s="102">
        <v>100</v>
      </c>
      <c r="W315" s="10">
        <v>1</v>
      </c>
      <c r="X315" s="10">
        <v>0</v>
      </c>
      <c r="Y315" s="10">
        <v>0</v>
      </c>
      <c r="Z315" s="10">
        <v>0</v>
      </c>
      <c r="AA315" s="14">
        <v>0</v>
      </c>
      <c r="AB315">
        <v>0</v>
      </c>
      <c r="AC315" s="10">
        <v>0</v>
      </c>
      <c r="AD315">
        <v>0</v>
      </c>
      <c r="AE315" s="401">
        <v>0</v>
      </c>
      <c r="AK315" s="8"/>
      <c r="AL315" s="8"/>
    </row>
    <row r="316" spans="21:38" x14ac:dyDescent="0.3">
      <c r="U316" s="400">
        <v>306</v>
      </c>
      <c r="V316" s="102">
        <v>100</v>
      </c>
      <c r="W316" s="10">
        <v>1</v>
      </c>
      <c r="X316" s="10">
        <v>0</v>
      </c>
      <c r="Y316" s="10">
        <v>0</v>
      </c>
      <c r="Z316" s="10">
        <v>0</v>
      </c>
      <c r="AA316" s="14">
        <v>0</v>
      </c>
      <c r="AB316">
        <v>0</v>
      </c>
      <c r="AC316" s="10">
        <v>0</v>
      </c>
      <c r="AD316">
        <v>0</v>
      </c>
      <c r="AE316" s="401">
        <v>0</v>
      </c>
      <c r="AK316" s="8"/>
      <c r="AL316" s="8"/>
    </row>
    <row r="317" spans="21:38" x14ac:dyDescent="0.3">
      <c r="U317" s="400">
        <v>307</v>
      </c>
      <c r="V317" s="102">
        <v>100</v>
      </c>
      <c r="W317" s="10">
        <v>1</v>
      </c>
      <c r="X317" s="10">
        <v>0</v>
      </c>
      <c r="Y317" s="10">
        <v>0</v>
      </c>
      <c r="Z317" s="10">
        <v>0</v>
      </c>
      <c r="AA317" s="14">
        <v>0</v>
      </c>
      <c r="AB317">
        <v>0</v>
      </c>
      <c r="AC317" s="10">
        <v>0</v>
      </c>
      <c r="AD317">
        <v>0</v>
      </c>
      <c r="AE317" s="401">
        <v>0</v>
      </c>
      <c r="AK317" s="8"/>
      <c r="AL317" s="8"/>
    </row>
    <row r="318" spans="21:38" x14ac:dyDescent="0.3">
      <c r="U318" s="400">
        <v>308</v>
      </c>
      <c r="V318" s="102">
        <v>100</v>
      </c>
      <c r="W318" s="10">
        <v>1</v>
      </c>
      <c r="X318" s="10">
        <v>0</v>
      </c>
      <c r="Y318" s="10">
        <v>0</v>
      </c>
      <c r="Z318" s="10">
        <v>0</v>
      </c>
      <c r="AA318" s="14">
        <v>0</v>
      </c>
      <c r="AB318">
        <v>0</v>
      </c>
      <c r="AC318" s="10">
        <v>0</v>
      </c>
      <c r="AD318">
        <v>0</v>
      </c>
      <c r="AE318" s="401">
        <v>0</v>
      </c>
      <c r="AK318" s="8"/>
      <c r="AL318" s="8"/>
    </row>
    <row r="319" spans="21:38" x14ac:dyDescent="0.3">
      <c r="U319" s="400">
        <v>309</v>
      </c>
      <c r="V319" s="102">
        <v>100</v>
      </c>
      <c r="W319" s="10">
        <v>1</v>
      </c>
      <c r="X319" s="10">
        <v>0</v>
      </c>
      <c r="Y319" s="10">
        <v>0</v>
      </c>
      <c r="Z319" s="10">
        <v>0</v>
      </c>
      <c r="AA319" s="14">
        <v>0</v>
      </c>
      <c r="AB319">
        <v>0</v>
      </c>
      <c r="AC319" s="10">
        <v>0</v>
      </c>
      <c r="AD319">
        <v>0</v>
      </c>
      <c r="AE319" s="401">
        <v>0</v>
      </c>
      <c r="AK319" s="8"/>
      <c r="AL319" s="8"/>
    </row>
    <row r="320" spans="21:38" x14ac:dyDescent="0.3">
      <c r="U320" s="400">
        <v>310</v>
      </c>
      <c r="V320" s="102">
        <v>100</v>
      </c>
      <c r="W320" s="10">
        <v>1</v>
      </c>
      <c r="X320" s="10">
        <v>0</v>
      </c>
      <c r="Y320" s="10">
        <v>0</v>
      </c>
      <c r="Z320" s="10">
        <v>0</v>
      </c>
      <c r="AA320" s="14">
        <v>0</v>
      </c>
      <c r="AB320">
        <v>0</v>
      </c>
      <c r="AC320" s="10">
        <v>0</v>
      </c>
      <c r="AD320">
        <v>0</v>
      </c>
      <c r="AE320" s="401">
        <v>0</v>
      </c>
      <c r="AK320" s="8"/>
      <c r="AL320" s="8"/>
    </row>
    <row r="321" spans="21:38" x14ac:dyDescent="0.3">
      <c r="U321" s="400">
        <v>311</v>
      </c>
      <c r="V321" s="102">
        <v>100</v>
      </c>
      <c r="W321" s="10">
        <v>1</v>
      </c>
      <c r="X321" s="10">
        <v>0</v>
      </c>
      <c r="Y321" s="10">
        <v>0</v>
      </c>
      <c r="Z321" s="10">
        <v>0</v>
      </c>
      <c r="AA321" s="14">
        <v>0</v>
      </c>
      <c r="AB321">
        <v>0</v>
      </c>
      <c r="AC321" s="10">
        <v>0</v>
      </c>
      <c r="AD321">
        <v>0</v>
      </c>
      <c r="AE321" s="401">
        <v>0</v>
      </c>
      <c r="AK321" s="8"/>
      <c r="AL321" s="8"/>
    </row>
    <row r="322" spans="21:38" x14ac:dyDescent="0.3">
      <c r="U322" s="400">
        <v>312</v>
      </c>
      <c r="V322" s="102">
        <v>100</v>
      </c>
      <c r="W322" s="10">
        <v>1</v>
      </c>
      <c r="X322" s="10">
        <v>0</v>
      </c>
      <c r="Y322" s="10">
        <v>0</v>
      </c>
      <c r="Z322" s="10">
        <v>0</v>
      </c>
      <c r="AA322" s="14">
        <v>0</v>
      </c>
      <c r="AB322">
        <v>0</v>
      </c>
      <c r="AC322" s="10">
        <v>0</v>
      </c>
      <c r="AD322">
        <v>0</v>
      </c>
      <c r="AE322" s="401">
        <v>0</v>
      </c>
      <c r="AK322" s="8"/>
      <c r="AL322" s="8"/>
    </row>
    <row r="323" spans="21:38" x14ac:dyDescent="0.3">
      <c r="U323" s="400">
        <v>313</v>
      </c>
      <c r="V323" s="102">
        <v>100</v>
      </c>
      <c r="W323" s="10">
        <v>1</v>
      </c>
      <c r="X323" s="10">
        <v>0</v>
      </c>
      <c r="Y323" s="10">
        <v>0</v>
      </c>
      <c r="Z323" s="10">
        <v>0</v>
      </c>
      <c r="AA323" s="14">
        <v>0</v>
      </c>
      <c r="AB323">
        <v>0</v>
      </c>
      <c r="AC323" s="10">
        <v>0</v>
      </c>
      <c r="AD323">
        <v>0</v>
      </c>
      <c r="AE323" s="401">
        <v>0</v>
      </c>
      <c r="AK323" s="8"/>
      <c r="AL323" s="8"/>
    </row>
    <row r="324" spans="21:38" x14ac:dyDescent="0.3">
      <c r="U324" s="400">
        <v>314</v>
      </c>
      <c r="V324" s="102">
        <v>100</v>
      </c>
      <c r="W324" s="10">
        <v>1</v>
      </c>
      <c r="X324" s="10">
        <v>0</v>
      </c>
      <c r="Y324" s="10">
        <v>0</v>
      </c>
      <c r="Z324" s="10">
        <v>0</v>
      </c>
      <c r="AA324" s="14">
        <v>0</v>
      </c>
      <c r="AB324">
        <v>0</v>
      </c>
      <c r="AC324" s="10">
        <v>0</v>
      </c>
      <c r="AD324">
        <v>0</v>
      </c>
      <c r="AE324" s="401">
        <v>0</v>
      </c>
      <c r="AK324" s="8"/>
      <c r="AL324" s="8"/>
    </row>
    <row r="325" spans="21:38" x14ac:dyDescent="0.3">
      <c r="U325" s="400">
        <v>315</v>
      </c>
      <c r="V325" s="102">
        <v>100</v>
      </c>
      <c r="W325" s="10">
        <v>1</v>
      </c>
      <c r="X325" s="10">
        <v>0</v>
      </c>
      <c r="Y325" s="10">
        <v>0</v>
      </c>
      <c r="Z325" s="10">
        <v>0</v>
      </c>
      <c r="AA325" s="14">
        <v>0</v>
      </c>
      <c r="AB325">
        <v>0</v>
      </c>
      <c r="AC325" s="10">
        <v>0</v>
      </c>
      <c r="AD325">
        <v>0</v>
      </c>
      <c r="AE325" s="401">
        <v>0</v>
      </c>
      <c r="AK325" s="8"/>
      <c r="AL325" s="8"/>
    </row>
    <row r="326" spans="21:38" x14ac:dyDescent="0.3">
      <c r="U326" s="400">
        <v>316</v>
      </c>
      <c r="V326" s="102">
        <v>100</v>
      </c>
      <c r="W326" s="10">
        <v>1</v>
      </c>
      <c r="X326" s="10">
        <v>0</v>
      </c>
      <c r="Y326" s="10">
        <v>0</v>
      </c>
      <c r="Z326" s="10">
        <v>0</v>
      </c>
      <c r="AA326" s="14">
        <v>0</v>
      </c>
      <c r="AB326">
        <v>0</v>
      </c>
      <c r="AC326" s="10">
        <v>0</v>
      </c>
      <c r="AD326">
        <v>0</v>
      </c>
      <c r="AE326" s="401">
        <v>0</v>
      </c>
      <c r="AK326" s="8"/>
      <c r="AL326" s="8"/>
    </row>
    <row r="327" spans="21:38" x14ac:dyDescent="0.3">
      <c r="U327" s="400">
        <v>317</v>
      </c>
      <c r="V327" s="102">
        <v>100</v>
      </c>
      <c r="W327" s="10">
        <v>1</v>
      </c>
      <c r="X327" s="10">
        <v>0</v>
      </c>
      <c r="Y327" s="10">
        <v>0</v>
      </c>
      <c r="Z327" s="10">
        <v>0</v>
      </c>
      <c r="AA327" s="14">
        <v>0</v>
      </c>
      <c r="AB327">
        <v>0</v>
      </c>
      <c r="AC327" s="10">
        <v>0</v>
      </c>
      <c r="AD327">
        <v>0</v>
      </c>
      <c r="AE327" s="401">
        <v>0</v>
      </c>
      <c r="AK327" s="8"/>
      <c r="AL327" s="8"/>
    </row>
    <row r="328" spans="21:38" x14ac:dyDescent="0.3">
      <c r="U328" s="400">
        <v>318</v>
      </c>
      <c r="V328" s="102">
        <v>100</v>
      </c>
      <c r="W328" s="10">
        <v>1</v>
      </c>
      <c r="X328" s="10">
        <v>0</v>
      </c>
      <c r="Y328" s="10">
        <v>0</v>
      </c>
      <c r="Z328" s="10">
        <v>0</v>
      </c>
      <c r="AA328" s="14">
        <v>0</v>
      </c>
      <c r="AB328">
        <v>0</v>
      </c>
      <c r="AC328" s="10">
        <v>0</v>
      </c>
      <c r="AD328">
        <v>0</v>
      </c>
      <c r="AE328" s="401">
        <v>0</v>
      </c>
      <c r="AK328" s="8"/>
      <c r="AL328" s="8"/>
    </row>
    <row r="329" spans="21:38" x14ac:dyDescent="0.3">
      <c r="U329" s="400">
        <v>319</v>
      </c>
      <c r="V329" s="102">
        <v>100</v>
      </c>
      <c r="W329" s="10">
        <v>1</v>
      </c>
      <c r="X329" s="10">
        <v>0</v>
      </c>
      <c r="Y329" s="10">
        <v>0</v>
      </c>
      <c r="Z329" s="10">
        <v>0</v>
      </c>
      <c r="AA329" s="14">
        <v>0</v>
      </c>
      <c r="AB329">
        <v>0</v>
      </c>
      <c r="AC329" s="10">
        <v>0</v>
      </c>
      <c r="AD329">
        <v>0</v>
      </c>
      <c r="AE329" s="401">
        <v>0</v>
      </c>
      <c r="AK329" s="8"/>
      <c r="AL329" s="8"/>
    </row>
    <row r="330" spans="21:38" x14ac:dyDescent="0.3">
      <c r="U330" s="400">
        <v>320</v>
      </c>
      <c r="V330" s="102">
        <v>100</v>
      </c>
      <c r="W330" s="10">
        <v>1</v>
      </c>
      <c r="X330" s="10">
        <v>0</v>
      </c>
      <c r="Y330" s="10">
        <v>0</v>
      </c>
      <c r="Z330" s="10">
        <v>0</v>
      </c>
      <c r="AA330" s="14">
        <v>0</v>
      </c>
      <c r="AB330">
        <v>0</v>
      </c>
      <c r="AC330" s="10">
        <v>0</v>
      </c>
      <c r="AD330">
        <v>0</v>
      </c>
      <c r="AE330" s="401">
        <v>0</v>
      </c>
      <c r="AK330" s="8"/>
      <c r="AL330" s="8"/>
    </row>
    <row r="331" spans="21:38" x14ac:dyDescent="0.3">
      <c r="U331" s="400">
        <v>321</v>
      </c>
      <c r="V331" s="102">
        <v>100</v>
      </c>
      <c r="W331" s="10">
        <v>1</v>
      </c>
      <c r="X331" s="10">
        <v>0</v>
      </c>
      <c r="Y331" s="10">
        <v>0</v>
      </c>
      <c r="Z331" s="10">
        <v>0</v>
      </c>
      <c r="AA331" s="14">
        <v>0</v>
      </c>
      <c r="AB331">
        <v>0</v>
      </c>
      <c r="AC331" s="10">
        <v>0</v>
      </c>
      <c r="AD331">
        <v>0</v>
      </c>
      <c r="AE331" s="401">
        <v>0</v>
      </c>
      <c r="AK331" s="8"/>
      <c r="AL331" s="8"/>
    </row>
    <row r="332" spans="21:38" x14ac:dyDescent="0.3">
      <c r="U332" s="400">
        <v>322</v>
      </c>
      <c r="V332" s="102">
        <v>100</v>
      </c>
      <c r="W332" s="10">
        <v>1</v>
      </c>
      <c r="X332" s="10">
        <v>0</v>
      </c>
      <c r="Y332" s="10">
        <v>0</v>
      </c>
      <c r="Z332" s="10">
        <v>0</v>
      </c>
      <c r="AA332" s="14">
        <v>0</v>
      </c>
      <c r="AB332">
        <v>0</v>
      </c>
      <c r="AC332" s="10">
        <v>0</v>
      </c>
      <c r="AD332">
        <v>0</v>
      </c>
      <c r="AE332" s="401">
        <v>0</v>
      </c>
      <c r="AK332" s="8"/>
      <c r="AL332" s="8"/>
    </row>
    <row r="333" spans="21:38" x14ac:dyDescent="0.3">
      <c r="U333" s="400">
        <v>323</v>
      </c>
      <c r="V333" s="102">
        <v>100</v>
      </c>
      <c r="W333" s="10">
        <v>1</v>
      </c>
      <c r="X333" s="10">
        <v>0</v>
      </c>
      <c r="Y333" s="10">
        <v>0</v>
      </c>
      <c r="Z333" s="10">
        <v>0</v>
      </c>
      <c r="AA333" s="14">
        <v>0</v>
      </c>
      <c r="AB333">
        <v>0</v>
      </c>
      <c r="AC333" s="10">
        <v>0</v>
      </c>
      <c r="AD333">
        <v>0</v>
      </c>
      <c r="AE333" s="401">
        <v>0</v>
      </c>
      <c r="AK333" s="8"/>
      <c r="AL333" s="8"/>
    </row>
    <row r="334" spans="21:38" x14ac:dyDescent="0.3">
      <c r="U334" s="400">
        <v>324</v>
      </c>
      <c r="V334" s="102">
        <v>100</v>
      </c>
      <c r="W334" s="10">
        <v>1</v>
      </c>
      <c r="X334" s="10">
        <v>0</v>
      </c>
      <c r="Y334" s="10">
        <v>0</v>
      </c>
      <c r="Z334" s="10">
        <v>0</v>
      </c>
      <c r="AA334" s="14">
        <v>0</v>
      </c>
      <c r="AB334">
        <v>0</v>
      </c>
      <c r="AC334" s="10">
        <v>0</v>
      </c>
      <c r="AD334">
        <v>0</v>
      </c>
      <c r="AE334" s="401">
        <v>0</v>
      </c>
      <c r="AK334" s="8"/>
      <c r="AL334" s="8"/>
    </row>
    <row r="335" spans="21:38" x14ac:dyDescent="0.3">
      <c r="U335" s="400">
        <v>325</v>
      </c>
      <c r="V335" s="102">
        <v>100</v>
      </c>
      <c r="W335" s="10">
        <v>1</v>
      </c>
      <c r="X335" s="10">
        <v>0</v>
      </c>
      <c r="Y335" s="10">
        <v>0</v>
      </c>
      <c r="Z335" s="10">
        <v>0</v>
      </c>
      <c r="AA335" s="14">
        <v>0</v>
      </c>
      <c r="AB335">
        <v>0</v>
      </c>
      <c r="AC335" s="10">
        <v>0</v>
      </c>
      <c r="AD335">
        <v>0</v>
      </c>
      <c r="AE335" s="401">
        <v>0</v>
      </c>
      <c r="AK335" s="8"/>
      <c r="AL335" s="8"/>
    </row>
    <row r="336" spans="21:38" x14ac:dyDescent="0.3">
      <c r="U336" s="400">
        <v>326</v>
      </c>
      <c r="V336" s="102">
        <v>100</v>
      </c>
      <c r="W336" s="10">
        <v>1</v>
      </c>
      <c r="X336" s="10">
        <v>0</v>
      </c>
      <c r="Y336" s="10">
        <v>0</v>
      </c>
      <c r="Z336" s="10">
        <v>0</v>
      </c>
      <c r="AA336" s="14">
        <v>0</v>
      </c>
      <c r="AB336">
        <v>0</v>
      </c>
      <c r="AC336" s="10">
        <v>0</v>
      </c>
      <c r="AD336">
        <v>0</v>
      </c>
      <c r="AE336" s="401">
        <v>0</v>
      </c>
      <c r="AK336" s="8"/>
      <c r="AL336" s="8"/>
    </row>
    <row r="337" spans="21:38" x14ac:dyDescent="0.3">
      <c r="U337" s="400">
        <v>327</v>
      </c>
      <c r="V337" s="102">
        <v>100</v>
      </c>
      <c r="W337" s="10">
        <v>1</v>
      </c>
      <c r="X337" s="10">
        <v>0</v>
      </c>
      <c r="Y337" s="10">
        <v>0</v>
      </c>
      <c r="Z337" s="10">
        <v>0</v>
      </c>
      <c r="AA337" s="14">
        <v>0</v>
      </c>
      <c r="AB337">
        <v>0</v>
      </c>
      <c r="AC337" s="10">
        <v>0</v>
      </c>
      <c r="AD337">
        <v>0</v>
      </c>
      <c r="AE337" s="401">
        <v>0</v>
      </c>
      <c r="AK337" s="8"/>
      <c r="AL337" s="8"/>
    </row>
    <row r="338" spans="21:38" x14ac:dyDescent="0.3">
      <c r="U338" s="400">
        <v>328</v>
      </c>
      <c r="V338" s="102">
        <v>100</v>
      </c>
      <c r="W338" s="10">
        <v>1</v>
      </c>
      <c r="X338" s="10">
        <v>0</v>
      </c>
      <c r="Y338" s="10">
        <v>0</v>
      </c>
      <c r="Z338" s="10">
        <v>0</v>
      </c>
      <c r="AA338" s="14">
        <v>0</v>
      </c>
      <c r="AB338">
        <v>0</v>
      </c>
      <c r="AC338" s="10">
        <v>0</v>
      </c>
      <c r="AD338">
        <v>0</v>
      </c>
      <c r="AE338" s="401">
        <v>0</v>
      </c>
      <c r="AK338" s="8"/>
      <c r="AL338" s="8"/>
    </row>
    <row r="339" spans="21:38" x14ac:dyDescent="0.3">
      <c r="U339" s="400">
        <v>329</v>
      </c>
      <c r="V339" s="102">
        <v>100</v>
      </c>
      <c r="W339" s="10">
        <v>1</v>
      </c>
      <c r="X339" s="10">
        <v>0</v>
      </c>
      <c r="Y339" s="10">
        <v>0</v>
      </c>
      <c r="Z339" s="10">
        <v>0</v>
      </c>
      <c r="AA339" s="14">
        <v>0</v>
      </c>
      <c r="AB339">
        <v>0</v>
      </c>
      <c r="AC339" s="10">
        <v>0</v>
      </c>
      <c r="AD339">
        <v>0</v>
      </c>
      <c r="AE339" s="401">
        <v>0</v>
      </c>
      <c r="AK339" s="8"/>
      <c r="AL339" s="8"/>
    </row>
    <row r="340" spans="21:38" x14ac:dyDescent="0.3">
      <c r="U340" s="400">
        <v>330</v>
      </c>
      <c r="V340" s="102">
        <v>100</v>
      </c>
      <c r="W340" s="10">
        <v>1</v>
      </c>
      <c r="X340" s="10">
        <v>0</v>
      </c>
      <c r="Y340" s="10">
        <v>0</v>
      </c>
      <c r="Z340" s="10">
        <v>0</v>
      </c>
      <c r="AA340" s="14">
        <v>0</v>
      </c>
      <c r="AB340">
        <v>0</v>
      </c>
      <c r="AC340" s="10">
        <v>0</v>
      </c>
      <c r="AD340">
        <v>0</v>
      </c>
      <c r="AE340" s="401">
        <v>0</v>
      </c>
      <c r="AK340" s="8"/>
      <c r="AL340" s="8"/>
    </row>
    <row r="341" spans="21:38" x14ac:dyDescent="0.3">
      <c r="U341" s="400">
        <v>331</v>
      </c>
      <c r="V341" s="102">
        <v>100</v>
      </c>
      <c r="W341" s="10">
        <v>1</v>
      </c>
      <c r="X341" s="10">
        <v>0</v>
      </c>
      <c r="Y341" s="10">
        <v>0</v>
      </c>
      <c r="Z341" s="10">
        <v>0</v>
      </c>
      <c r="AA341" s="14">
        <v>0</v>
      </c>
      <c r="AB341">
        <v>0</v>
      </c>
      <c r="AC341" s="10">
        <v>0</v>
      </c>
      <c r="AD341">
        <v>0</v>
      </c>
      <c r="AE341" s="401">
        <v>0</v>
      </c>
      <c r="AK341" s="8"/>
      <c r="AL341" s="8"/>
    </row>
    <row r="342" spans="21:38" x14ac:dyDescent="0.3">
      <c r="U342" s="400">
        <v>332</v>
      </c>
      <c r="V342" s="102">
        <v>100</v>
      </c>
      <c r="W342" s="10">
        <v>1</v>
      </c>
      <c r="X342" s="10">
        <v>0</v>
      </c>
      <c r="Y342" s="10">
        <v>0</v>
      </c>
      <c r="Z342" s="10">
        <v>0</v>
      </c>
      <c r="AA342" s="14">
        <v>0</v>
      </c>
      <c r="AB342">
        <v>0</v>
      </c>
      <c r="AC342" s="10">
        <v>0</v>
      </c>
      <c r="AD342">
        <v>0</v>
      </c>
      <c r="AE342" s="401">
        <v>0</v>
      </c>
      <c r="AK342" s="8"/>
      <c r="AL342" s="8"/>
    </row>
    <row r="343" spans="21:38" x14ac:dyDescent="0.3">
      <c r="U343" s="400">
        <v>333</v>
      </c>
      <c r="V343" s="102">
        <v>100</v>
      </c>
      <c r="W343" s="10">
        <v>1</v>
      </c>
      <c r="X343" s="10">
        <v>0</v>
      </c>
      <c r="Y343" s="10">
        <v>0</v>
      </c>
      <c r="Z343" s="10">
        <v>0</v>
      </c>
      <c r="AA343" s="14">
        <v>0</v>
      </c>
      <c r="AB343">
        <v>0</v>
      </c>
      <c r="AC343" s="10">
        <v>0</v>
      </c>
      <c r="AD343">
        <v>0</v>
      </c>
      <c r="AE343" s="401">
        <v>0</v>
      </c>
      <c r="AK343" s="8"/>
      <c r="AL343" s="8"/>
    </row>
    <row r="344" spans="21:38" x14ac:dyDescent="0.3">
      <c r="U344" s="400">
        <v>334</v>
      </c>
      <c r="V344" s="102">
        <v>100</v>
      </c>
      <c r="W344" s="10">
        <v>1</v>
      </c>
      <c r="X344" s="10">
        <v>0</v>
      </c>
      <c r="Y344" s="10">
        <v>0</v>
      </c>
      <c r="Z344" s="10">
        <v>0</v>
      </c>
      <c r="AA344" s="14">
        <v>0</v>
      </c>
      <c r="AB344">
        <v>0</v>
      </c>
      <c r="AC344" s="10">
        <v>0</v>
      </c>
      <c r="AD344">
        <v>0</v>
      </c>
      <c r="AE344" s="401">
        <v>0</v>
      </c>
      <c r="AK344" s="8"/>
      <c r="AL344" s="8"/>
    </row>
    <row r="345" spans="21:38" x14ac:dyDescent="0.3">
      <c r="U345" s="400">
        <v>335</v>
      </c>
      <c r="V345" s="102">
        <v>100</v>
      </c>
      <c r="W345" s="10">
        <v>1</v>
      </c>
      <c r="X345" s="10">
        <v>0</v>
      </c>
      <c r="Y345" s="10">
        <v>0</v>
      </c>
      <c r="Z345" s="10">
        <v>0</v>
      </c>
      <c r="AA345" s="14">
        <v>0</v>
      </c>
      <c r="AB345">
        <v>0</v>
      </c>
      <c r="AC345" s="10">
        <v>0</v>
      </c>
      <c r="AD345">
        <v>0</v>
      </c>
      <c r="AE345" s="401">
        <v>0</v>
      </c>
      <c r="AK345" s="8"/>
      <c r="AL345" s="8"/>
    </row>
    <row r="346" spans="21:38" x14ac:dyDescent="0.3">
      <c r="U346" s="400">
        <v>336</v>
      </c>
      <c r="V346" s="102">
        <v>100</v>
      </c>
      <c r="W346" s="10">
        <v>1</v>
      </c>
      <c r="X346" s="10">
        <v>0</v>
      </c>
      <c r="Y346" s="10">
        <v>0</v>
      </c>
      <c r="Z346" s="10">
        <v>0</v>
      </c>
      <c r="AA346" s="14">
        <v>0</v>
      </c>
      <c r="AB346">
        <v>0</v>
      </c>
      <c r="AC346" s="10">
        <v>0</v>
      </c>
      <c r="AD346">
        <v>0</v>
      </c>
      <c r="AE346" s="401">
        <v>0</v>
      </c>
      <c r="AK346" s="8"/>
      <c r="AL346" s="8"/>
    </row>
    <row r="347" spans="21:38" x14ac:dyDescent="0.3">
      <c r="U347" s="400">
        <v>337</v>
      </c>
      <c r="V347" s="102">
        <v>100</v>
      </c>
      <c r="W347" s="10">
        <v>1</v>
      </c>
      <c r="X347" s="10">
        <v>0</v>
      </c>
      <c r="Y347" s="10">
        <v>0</v>
      </c>
      <c r="Z347" s="10">
        <v>0</v>
      </c>
      <c r="AA347" s="14">
        <v>0</v>
      </c>
      <c r="AB347">
        <v>0</v>
      </c>
      <c r="AC347" s="10">
        <v>0</v>
      </c>
      <c r="AD347">
        <v>0</v>
      </c>
      <c r="AE347" s="401">
        <v>0</v>
      </c>
      <c r="AK347" s="8"/>
      <c r="AL347" s="8"/>
    </row>
    <row r="348" spans="21:38" x14ac:dyDescent="0.3">
      <c r="U348" s="400">
        <v>338</v>
      </c>
      <c r="V348" s="102">
        <v>100</v>
      </c>
      <c r="W348" s="10">
        <v>1</v>
      </c>
      <c r="X348" s="10">
        <v>0</v>
      </c>
      <c r="Y348" s="10">
        <v>0</v>
      </c>
      <c r="Z348" s="10">
        <v>0</v>
      </c>
      <c r="AA348" s="14">
        <v>0</v>
      </c>
      <c r="AB348">
        <v>0</v>
      </c>
      <c r="AC348" s="10">
        <v>0</v>
      </c>
      <c r="AD348">
        <v>0</v>
      </c>
      <c r="AE348" s="401">
        <v>0</v>
      </c>
      <c r="AK348" s="8"/>
      <c r="AL348" s="8"/>
    </row>
    <row r="349" spans="21:38" x14ac:dyDescent="0.3">
      <c r="U349" s="400">
        <v>339</v>
      </c>
      <c r="V349" s="102">
        <v>100</v>
      </c>
      <c r="W349" s="10">
        <v>1</v>
      </c>
      <c r="X349" s="10">
        <v>0</v>
      </c>
      <c r="Y349" s="10">
        <v>0</v>
      </c>
      <c r="Z349" s="10">
        <v>0</v>
      </c>
      <c r="AA349" s="14">
        <v>0</v>
      </c>
      <c r="AB349">
        <v>0</v>
      </c>
      <c r="AC349" s="10">
        <v>0</v>
      </c>
      <c r="AD349">
        <v>0</v>
      </c>
      <c r="AE349" s="401">
        <v>0</v>
      </c>
      <c r="AK349" s="8"/>
      <c r="AL349" s="8"/>
    </row>
    <row r="350" spans="21:38" x14ac:dyDescent="0.3">
      <c r="U350" s="400">
        <v>340</v>
      </c>
      <c r="V350" s="102">
        <v>100</v>
      </c>
      <c r="W350" s="10">
        <v>1</v>
      </c>
      <c r="X350" s="10">
        <v>0</v>
      </c>
      <c r="Y350" s="10">
        <v>0</v>
      </c>
      <c r="Z350" s="10">
        <v>0</v>
      </c>
      <c r="AA350" s="14">
        <v>0</v>
      </c>
      <c r="AB350">
        <v>0</v>
      </c>
      <c r="AC350" s="10">
        <v>0</v>
      </c>
      <c r="AD350">
        <v>0</v>
      </c>
      <c r="AE350" s="401">
        <v>0</v>
      </c>
      <c r="AK350" s="8"/>
      <c r="AL350" s="8"/>
    </row>
    <row r="351" spans="21:38" x14ac:dyDescent="0.3">
      <c r="U351" s="400">
        <v>341</v>
      </c>
      <c r="V351" s="102">
        <v>100</v>
      </c>
      <c r="W351" s="10">
        <v>1</v>
      </c>
      <c r="X351" s="10">
        <v>0</v>
      </c>
      <c r="Y351" s="10">
        <v>0</v>
      </c>
      <c r="Z351" s="10">
        <v>0</v>
      </c>
      <c r="AA351" s="14">
        <v>0</v>
      </c>
      <c r="AB351">
        <v>0</v>
      </c>
      <c r="AC351" s="10">
        <v>0</v>
      </c>
      <c r="AD351">
        <v>0</v>
      </c>
      <c r="AE351" s="401">
        <v>0</v>
      </c>
      <c r="AK351" s="8"/>
      <c r="AL351" s="8"/>
    </row>
    <row r="352" spans="21:38" x14ac:dyDescent="0.3">
      <c r="U352" s="400">
        <v>342</v>
      </c>
      <c r="V352" s="102">
        <v>100</v>
      </c>
      <c r="W352" s="10">
        <v>1</v>
      </c>
      <c r="X352" s="10">
        <v>0</v>
      </c>
      <c r="Y352" s="10">
        <v>0</v>
      </c>
      <c r="Z352" s="10">
        <v>0</v>
      </c>
      <c r="AA352" s="14">
        <v>0</v>
      </c>
      <c r="AB352">
        <v>0</v>
      </c>
      <c r="AC352" s="10">
        <v>0</v>
      </c>
      <c r="AD352">
        <v>0</v>
      </c>
      <c r="AE352" s="401">
        <v>0</v>
      </c>
      <c r="AK352" s="8"/>
      <c r="AL352" s="8"/>
    </row>
    <row r="353" spans="21:38" x14ac:dyDescent="0.3">
      <c r="U353" s="400">
        <v>343</v>
      </c>
      <c r="V353" s="102">
        <v>100</v>
      </c>
      <c r="W353" s="10">
        <v>1</v>
      </c>
      <c r="X353" s="10">
        <v>0</v>
      </c>
      <c r="Y353" s="10">
        <v>0</v>
      </c>
      <c r="Z353" s="10">
        <v>0</v>
      </c>
      <c r="AA353" s="14">
        <v>0</v>
      </c>
      <c r="AB353">
        <v>0</v>
      </c>
      <c r="AC353" s="10">
        <v>0</v>
      </c>
      <c r="AD353">
        <v>0</v>
      </c>
      <c r="AE353" s="401">
        <v>0</v>
      </c>
      <c r="AK353" s="8"/>
      <c r="AL353" s="8"/>
    </row>
    <row r="354" spans="21:38" x14ac:dyDescent="0.3">
      <c r="U354" s="400">
        <v>344</v>
      </c>
      <c r="V354" s="102">
        <v>100</v>
      </c>
      <c r="W354" s="10">
        <v>1</v>
      </c>
      <c r="X354" s="10">
        <v>0</v>
      </c>
      <c r="Y354" s="10">
        <v>0</v>
      </c>
      <c r="Z354" s="10">
        <v>0</v>
      </c>
      <c r="AA354" s="14">
        <v>0</v>
      </c>
      <c r="AB354">
        <v>0</v>
      </c>
      <c r="AC354" s="10">
        <v>0</v>
      </c>
      <c r="AD354">
        <v>0</v>
      </c>
      <c r="AE354" s="401">
        <v>0</v>
      </c>
      <c r="AK354" s="8"/>
      <c r="AL354" s="8"/>
    </row>
    <row r="355" spans="21:38" x14ac:dyDescent="0.3">
      <c r="U355" s="400">
        <v>345</v>
      </c>
      <c r="V355" s="102">
        <v>100</v>
      </c>
      <c r="W355" s="10">
        <v>1</v>
      </c>
      <c r="X355" s="10">
        <v>0</v>
      </c>
      <c r="Y355" s="10">
        <v>0</v>
      </c>
      <c r="Z355" s="10">
        <v>0</v>
      </c>
      <c r="AA355" s="14">
        <v>0</v>
      </c>
      <c r="AB355">
        <v>0</v>
      </c>
      <c r="AC355" s="10">
        <v>0</v>
      </c>
      <c r="AD355">
        <v>0</v>
      </c>
      <c r="AE355" s="401">
        <v>0</v>
      </c>
      <c r="AK355" s="8"/>
      <c r="AL355" s="8"/>
    </row>
    <row r="356" spans="21:38" x14ac:dyDescent="0.3">
      <c r="U356" s="400">
        <v>346</v>
      </c>
      <c r="V356" s="102">
        <v>100</v>
      </c>
      <c r="W356" s="10">
        <v>1</v>
      </c>
      <c r="X356" s="10">
        <v>0</v>
      </c>
      <c r="Y356" s="10">
        <v>0</v>
      </c>
      <c r="Z356" s="10">
        <v>0</v>
      </c>
      <c r="AA356" s="14">
        <v>0</v>
      </c>
      <c r="AB356">
        <v>0</v>
      </c>
      <c r="AC356" s="10">
        <v>0</v>
      </c>
      <c r="AD356">
        <v>0</v>
      </c>
      <c r="AE356" s="401">
        <v>0</v>
      </c>
      <c r="AK356" s="8"/>
      <c r="AL356" s="8"/>
    </row>
    <row r="357" spans="21:38" x14ac:dyDescent="0.3">
      <c r="U357" s="400">
        <v>347</v>
      </c>
      <c r="V357" s="102">
        <v>100</v>
      </c>
      <c r="W357" s="10">
        <v>1</v>
      </c>
      <c r="X357" s="10">
        <v>0</v>
      </c>
      <c r="Y357" s="10">
        <v>0</v>
      </c>
      <c r="Z357" s="10">
        <v>0</v>
      </c>
      <c r="AA357" s="14">
        <v>0</v>
      </c>
      <c r="AB357">
        <v>0</v>
      </c>
      <c r="AC357" s="10">
        <v>0</v>
      </c>
      <c r="AD357">
        <v>0</v>
      </c>
      <c r="AE357" s="401">
        <v>0</v>
      </c>
      <c r="AK357" s="8"/>
      <c r="AL357" s="8"/>
    </row>
    <row r="358" spans="21:38" x14ac:dyDescent="0.3">
      <c r="U358" s="400">
        <v>348</v>
      </c>
      <c r="V358" s="102">
        <v>100</v>
      </c>
      <c r="W358" s="10">
        <v>1</v>
      </c>
      <c r="X358" s="10">
        <v>0</v>
      </c>
      <c r="Y358" s="10">
        <v>0</v>
      </c>
      <c r="Z358" s="10">
        <v>0</v>
      </c>
      <c r="AA358" s="14">
        <v>0</v>
      </c>
      <c r="AB358">
        <v>0</v>
      </c>
      <c r="AC358" s="10">
        <v>0</v>
      </c>
      <c r="AD358">
        <v>0</v>
      </c>
      <c r="AE358" s="401">
        <v>0</v>
      </c>
      <c r="AK358" s="8"/>
      <c r="AL358" s="8"/>
    </row>
    <row r="359" spans="21:38" x14ac:dyDescent="0.3">
      <c r="U359" s="400">
        <v>349</v>
      </c>
      <c r="V359" s="102">
        <v>100</v>
      </c>
      <c r="W359" s="10">
        <v>1</v>
      </c>
      <c r="X359" s="10">
        <v>0</v>
      </c>
      <c r="Y359" s="10">
        <v>0</v>
      </c>
      <c r="Z359" s="10">
        <v>0</v>
      </c>
      <c r="AA359" s="14">
        <v>0</v>
      </c>
      <c r="AB359">
        <v>0</v>
      </c>
      <c r="AC359" s="10">
        <v>0</v>
      </c>
      <c r="AD359">
        <v>0</v>
      </c>
      <c r="AE359" s="401">
        <v>0</v>
      </c>
      <c r="AK359" s="8"/>
      <c r="AL359" s="8"/>
    </row>
    <row r="360" spans="21:38" x14ac:dyDescent="0.3">
      <c r="U360" s="400">
        <v>350</v>
      </c>
      <c r="V360" s="102">
        <v>100</v>
      </c>
      <c r="W360" s="10">
        <v>1</v>
      </c>
      <c r="X360" s="10">
        <v>0</v>
      </c>
      <c r="Y360" s="10">
        <v>0</v>
      </c>
      <c r="Z360" s="10">
        <v>0</v>
      </c>
      <c r="AA360" s="14">
        <v>0</v>
      </c>
      <c r="AB360">
        <v>0</v>
      </c>
      <c r="AC360" s="10">
        <v>0</v>
      </c>
      <c r="AD360">
        <v>0</v>
      </c>
      <c r="AE360" s="401">
        <v>0</v>
      </c>
      <c r="AK360" s="8"/>
      <c r="AL360" s="8"/>
    </row>
    <row r="361" spans="21:38" x14ac:dyDescent="0.3">
      <c r="U361" s="400">
        <v>351</v>
      </c>
      <c r="V361" s="102">
        <v>100</v>
      </c>
      <c r="W361" s="10">
        <v>1</v>
      </c>
      <c r="X361" s="10">
        <v>0</v>
      </c>
      <c r="Y361" s="10">
        <v>0</v>
      </c>
      <c r="Z361" s="10">
        <v>0</v>
      </c>
      <c r="AA361" s="14">
        <v>0</v>
      </c>
      <c r="AB361">
        <v>0</v>
      </c>
      <c r="AC361" s="10">
        <v>0</v>
      </c>
      <c r="AD361">
        <v>0</v>
      </c>
      <c r="AE361" s="401">
        <v>0</v>
      </c>
      <c r="AK361" s="8"/>
      <c r="AL361" s="8"/>
    </row>
    <row r="362" spans="21:38" x14ac:dyDescent="0.3">
      <c r="U362" s="400">
        <v>352</v>
      </c>
      <c r="V362" s="102">
        <v>100</v>
      </c>
      <c r="W362" s="10">
        <v>1</v>
      </c>
      <c r="X362" s="10">
        <v>0</v>
      </c>
      <c r="Y362" s="10">
        <v>0</v>
      </c>
      <c r="Z362" s="10">
        <v>0</v>
      </c>
      <c r="AA362" s="14">
        <v>0</v>
      </c>
      <c r="AB362">
        <v>0</v>
      </c>
      <c r="AC362" s="10">
        <v>0</v>
      </c>
      <c r="AD362">
        <v>0</v>
      </c>
      <c r="AE362" s="401">
        <v>0</v>
      </c>
      <c r="AK362" s="8"/>
      <c r="AL362" s="8"/>
    </row>
    <row r="363" spans="21:38" x14ac:dyDescent="0.3">
      <c r="U363" s="400">
        <v>353</v>
      </c>
      <c r="V363" s="102">
        <v>100</v>
      </c>
      <c r="W363" s="10">
        <v>1</v>
      </c>
      <c r="X363" s="10">
        <v>0</v>
      </c>
      <c r="Y363" s="10">
        <v>0</v>
      </c>
      <c r="Z363" s="10">
        <v>0</v>
      </c>
      <c r="AA363" s="14">
        <v>0</v>
      </c>
      <c r="AB363">
        <v>0</v>
      </c>
      <c r="AC363" s="10">
        <v>0</v>
      </c>
      <c r="AD363">
        <v>0</v>
      </c>
      <c r="AE363" s="401">
        <v>0</v>
      </c>
      <c r="AK363" s="8"/>
      <c r="AL363" s="8"/>
    </row>
    <row r="364" spans="21:38" x14ac:dyDescent="0.3">
      <c r="U364" s="400">
        <v>354</v>
      </c>
      <c r="V364" s="102">
        <v>100</v>
      </c>
      <c r="W364" s="10">
        <v>1</v>
      </c>
      <c r="X364" s="10">
        <v>0</v>
      </c>
      <c r="Y364" s="10">
        <v>0</v>
      </c>
      <c r="Z364" s="10">
        <v>0</v>
      </c>
      <c r="AA364" s="14">
        <v>0</v>
      </c>
      <c r="AB364">
        <v>0</v>
      </c>
      <c r="AC364" s="10">
        <v>0</v>
      </c>
      <c r="AD364">
        <v>0</v>
      </c>
      <c r="AE364" s="401">
        <v>0</v>
      </c>
      <c r="AK364" s="8"/>
      <c r="AL364" s="8"/>
    </row>
    <row r="365" spans="21:38" x14ac:dyDescent="0.3">
      <c r="U365" s="400">
        <v>355</v>
      </c>
      <c r="V365" s="102">
        <v>100</v>
      </c>
      <c r="W365" s="10">
        <v>1</v>
      </c>
      <c r="X365" s="10">
        <v>0</v>
      </c>
      <c r="Y365" s="10">
        <v>0</v>
      </c>
      <c r="Z365" s="10">
        <v>0</v>
      </c>
      <c r="AA365" s="14">
        <v>0</v>
      </c>
      <c r="AB365">
        <v>0</v>
      </c>
      <c r="AC365" s="10">
        <v>0</v>
      </c>
      <c r="AD365">
        <v>0</v>
      </c>
      <c r="AE365" s="401">
        <v>0</v>
      </c>
      <c r="AK365" s="8"/>
      <c r="AL365" s="8"/>
    </row>
    <row r="366" spans="21:38" x14ac:dyDescent="0.3">
      <c r="U366" s="400">
        <v>356</v>
      </c>
      <c r="V366" s="102">
        <v>100</v>
      </c>
      <c r="W366" s="10">
        <v>1</v>
      </c>
      <c r="X366" s="10">
        <v>0</v>
      </c>
      <c r="Y366" s="10">
        <v>0</v>
      </c>
      <c r="Z366" s="10">
        <v>0</v>
      </c>
      <c r="AA366" s="14">
        <v>0</v>
      </c>
      <c r="AB366">
        <v>0</v>
      </c>
      <c r="AC366" s="10">
        <v>0</v>
      </c>
      <c r="AD366">
        <v>0</v>
      </c>
      <c r="AE366" s="401">
        <v>0</v>
      </c>
      <c r="AK366" s="8"/>
      <c r="AL366" s="8"/>
    </row>
    <row r="367" spans="21:38" x14ac:dyDescent="0.3">
      <c r="U367" s="400">
        <v>357</v>
      </c>
      <c r="V367" s="102">
        <v>100</v>
      </c>
      <c r="W367" s="10">
        <v>1</v>
      </c>
      <c r="X367" s="10">
        <v>0</v>
      </c>
      <c r="Y367" s="10">
        <v>0</v>
      </c>
      <c r="Z367" s="10">
        <v>0</v>
      </c>
      <c r="AA367" s="14">
        <v>0</v>
      </c>
      <c r="AB367">
        <v>0</v>
      </c>
      <c r="AC367" s="10">
        <v>0</v>
      </c>
      <c r="AD367">
        <v>0</v>
      </c>
      <c r="AE367" s="401">
        <v>0</v>
      </c>
      <c r="AK367" s="8"/>
      <c r="AL367" s="8"/>
    </row>
    <row r="368" spans="21:38" x14ac:dyDescent="0.3">
      <c r="U368" s="400">
        <v>358</v>
      </c>
      <c r="V368" s="102">
        <v>100</v>
      </c>
      <c r="W368" s="10">
        <v>1</v>
      </c>
      <c r="X368" s="10">
        <v>0</v>
      </c>
      <c r="Y368" s="10">
        <v>0</v>
      </c>
      <c r="Z368" s="10">
        <v>0</v>
      </c>
      <c r="AA368" s="14">
        <v>0</v>
      </c>
      <c r="AB368">
        <v>0</v>
      </c>
      <c r="AC368" s="10">
        <v>0</v>
      </c>
      <c r="AD368">
        <v>0</v>
      </c>
      <c r="AE368" s="401">
        <v>0</v>
      </c>
    </row>
    <row r="369" spans="21:31" x14ac:dyDescent="0.3">
      <c r="U369" s="400">
        <v>359</v>
      </c>
      <c r="V369" s="102">
        <v>100</v>
      </c>
      <c r="W369" s="10">
        <v>1</v>
      </c>
      <c r="X369" s="10">
        <v>0</v>
      </c>
      <c r="Y369" s="10">
        <v>0</v>
      </c>
      <c r="Z369" s="10">
        <v>0</v>
      </c>
      <c r="AA369" s="14">
        <v>0</v>
      </c>
      <c r="AB369">
        <v>0</v>
      </c>
      <c r="AC369" s="10">
        <v>0</v>
      </c>
      <c r="AD369">
        <v>0</v>
      </c>
      <c r="AE369" s="401">
        <v>0</v>
      </c>
    </row>
    <row r="370" spans="21:31" x14ac:dyDescent="0.3">
      <c r="U370" s="400">
        <v>360</v>
      </c>
      <c r="V370" s="102">
        <v>100</v>
      </c>
      <c r="W370" s="10">
        <v>1</v>
      </c>
      <c r="X370" s="10">
        <v>0</v>
      </c>
      <c r="Y370" s="10">
        <v>0</v>
      </c>
      <c r="Z370" s="10">
        <v>0</v>
      </c>
      <c r="AA370" s="14">
        <v>0</v>
      </c>
      <c r="AB370">
        <v>0</v>
      </c>
      <c r="AC370" s="10">
        <v>0</v>
      </c>
      <c r="AD370">
        <v>0</v>
      </c>
      <c r="AE370" s="401">
        <v>0</v>
      </c>
    </row>
    <row r="371" spans="21:31" x14ac:dyDescent="0.3">
      <c r="U371" s="400">
        <v>361</v>
      </c>
      <c r="V371" s="102">
        <v>100</v>
      </c>
      <c r="W371" s="10">
        <v>1</v>
      </c>
      <c r="X371" s="10">
        <v>0</v>
      </c>
      <c r="Y371" s="10">
        <v>0</v>
      </c>
      <c r="Z371" s="10">
        <v>0</v>
      </c>
      <c r="AA371" s="14">
        <v>0</v>
      </c>
      <c r="AB371">
        <v>0</v>
      </c>
      <c r="AC371" s="10">
        <v>0</v>
      </c>
      <c r="AD371">
        <v>0</v>
      </c>
      <c r="AE371" s="401">
        <v>0</v>
      </c>
    </row>
    <row r="372" spans="21:31" x14ac:dyDescent="0.3">
      <c r="U372" s="400">
        <v>362</v>
      </c>
      <c r="V372" s="102">
        <v>100</v>
      </c>
      <c r="W372" s="10">
        <v>1</v>
      </c>
      <c r="X372" s="10">
        <v>0</v>
      </c>
      <c r="Y372" s="10">
        <v>0</v>
      </c>
      <c r="Z372" s="10">
        <v>0</v>
      </c>
      <c r="AA372" s="14">
        <v>0</v>
      </c>
      <c r="AB372">
        <v>0</v>
      </c>
      <c r="AC372" s="10">
        <v>0</v>
      </c>
      <c r="AD372">
        <v>0</v>
      </c>
      <c r="AE372" s="401">
        <v>0</v>
      </c>
    </row>
    <row r="373" spans="21:31" x14ac:dyDescent="0.3">
      <c r="U373" s="400">
        <v>363</v>
      </c>
      <c r="V373" s="102">
        <v>100</v>
      </c>
      <c r="W373" s="10">
        <v>1</v>
      </c>
      <c r="X373" s="10">
        <v>0</v>
      </c>
      <c r="Y373" s="10">
        <v>0</v>
      </c>
      <c r="Z373" s="10">
        <v>0</v>
      </c>
      <c r="AA373" s="14">
        <v>0</v>
      </c>
      <c r="AB373">
        <v>0</v>
      </c>
      <c r="AC373" s="10">
        <v>0</v>
      </c>
      <c r="AD373">
        <v>0</v>
      </c>
      <c r="AE373" s="401">
        <v>0</v>
      </c>
    </row>
    <row r="374" spans="21:31" x14ac:dyDescent="0.3">
      <c r="U374" s="400">
        <v>364</v>
      </c>
      <c r="V374" s="102">
        <v>100</v>
      </c>
      <c r="W374" s="10">
        <v>1</v>
      </c>
      <c r="X374" s="10">
        <v>0</v>
      </c>
      <c r="Y374" s="10">
        <v>0</v>
      </c>
      <c r="Z374" s="10">
        <v>0</v>
      </c>
      <c r="AA374" s="14">
        <v>0</v>
      </c>
      <c r="AB374">
        <v>0</v>
      </c>
      <c r="AC374" s="10">
        <v>0</v>
      </c>
      <c r="AD374">
        <v>0</v>
      </c>
      <c r="AE374" s="401">
        <v>0</v>
      </c>
    </row>
    <row r="375" spans="21:31" x14ac:dyDescent="0.3">
      <c r="U375" s="400">
        <v>365</v>
      </c>
      <c r="V375" s="102">
        <v>100</v>
      </c>
      <c r="W375" s="10">
        <v>1</v>
      </c>
      <c r="X375" s="10">
        <v>0</v>
      </c>
      <c r="Y375" s="10">
        <v>0</v>
      </c>
      <c r="Z375" s="10">
        <v>0</v>
      </c>
      <c r="AA375" s="14">
        <v>0</v>
      </c>
      <c r="AB375">
        <v>0</v>
      </c>
      <c r="AC375" s="10">
        <v>0</v>
      </c>
      <c r="AD375">
        <v>0</v>
      </c>
      <c r="AE375" s="401">
        <v>0</v>
      </c>
    </row>
  </sheetData>
  <mergeCells count="1">
    <mergeCell ref="AG8:AJ9"/>
  </mergeCells>
  <phoneticPr fontId="2" type="noConversion"/>
  <printOptions gridLines="1"/>
  <pageMargins left="0.75" right="0.75" top="1" bottom="1" header="0.5" footer="0.5"/>
  <pageSetup paperSize="9" scale="45" orientation="landscape"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28703" r:id="rId4" name="CommandButton1">
          <controlPr autoLine="0" autoPict="0" r:id="rId5">
            <anchor moveWithCells="1">
              <from>
                <xdr:col>10</xdr:col>
                <xdr:colOff>411480</xdr:colOff>
                <xdr:row>5</xdr:row>
                <xdr:rowOff>83820</xdr:rowOff>
              </from>
              <to>
                <xdr:col>13</xdr:col>
                <xdr:colOff>160020</xdr:colOff>
                <xdr:row>7</xdr:row>
                <xdr:rowOff>0</xdr:rowOff>
              </to>
            </anchor>
          </controlPr>
        </control>
      </mc:Choice>
      <mc:Fallback>
        <control shapeId="28703"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1"/>
  <dimension ref="A1:AK130"/>
  <sheetViews>
    <sheetView zoomScale="70" zoomScaleNormal="70" workbookViewId="0">
      <selection activeCell="AB11" sqref="AB11:AB31"/>
    </sheetView>
  </sheetViews>
  <sheetFormatPr defaultColWidth="9.109375" defaultRowHeight="15.6" x14ac:dyDescent="0.3"/>
  <cols>
    <col min="1" max="1" width="4.44140625" style="10" customWidth="1"/>
    <col min="2" max="2" width="9.5546875" style="10" customWidth="1"/>
    <col min="3" max="4" width="13.44140625" style="10" customWidth="1"/>
    <col min="5" max="5" width="11.88671875" style="10" customWidth="1"/>
    <col min="6" max="6" width="14.44140625" style="10" customWidth="1"/>
    <col min="7" max="7" width="11.5546875" style="10" customWidth="1"/>
    <col min="8" max="8" width="13" style="10" customWidth="1"/>
    <col min="9" max="9" width="3.88671875" style="10" customWidth="1"/>
    <col min="10" max="10" width="9.88671875" style="10" customWidth="1"/>
    <col min="11" max="11" width="12.5546875" style="10" customWidth="1"/>
    <col min="12" max="12" width="12.33203125" style="10" customWidth="1"/>
    <col min="13" max="13" width="15" style="10" customWidth="1"/>
    <col min="14" max="14" width="16.6640625" style="10" customWidth="1"/>
    <col min="15" max="15" width="15.109375" style="10" customWidth="1"/>
    <col min="16" max="16" width="16.88671875" style="10" customWidth="1"/>
    <col min="17" max="17" width="15.33203125" style="10" customWidth="1"/>
    <col min="18" max="18" width="17" style="10" customWidth="1"/>
    <col min="19" max="19" width="3.44140625" style="10" customWidth="1"/>
    <col min="20" max="21" width="9.109375" style="10" hidden="1" customWidth="1"/>
    <col min="22" max="22" width="10.88671875" style="10" customWidth="1"/>
    <col min="23" max="23" width="11.44140625" style="10" customWidth="1"/>
    <col min="24" max="24" width="13" style="10" customWidth="1"/>
    <col min="25" max="25" width="12.109375" style="10" customWidth="1"/>
    <col min="26" max="26" width="12.5546875" style="10" customWidth="1"/>
    <col min="27" max="27" width="12" style="10" customWidth="1"/>
    <col min="28" max="28" width="13" style="10" customWidth="1"/>
    <col min="29" max="16384" width="9.109375" style="10"/>
  </cols>
  <sheetData>
    <row r="1" spans="1:37" ht="55.5" customHeight="1" x14ac:dyDescent="0.3">
      <c r="A1" s="11"/>
      <c r="B1" s="11"/>
      <c r="C1" s="11"/>
      <c r="D1" s="11"/>
      <c r="E1" s="11"/>
      <c r="F1" s="11"/>
      <c r="G1" s="393"/>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row>
    <row r="2" spans="1:37" ht="21" customHeight="1" x14ac:dyDescent="0.3">
      <c r="A2" s="11"/>
      <c r="B2" s="11"/>
      <c r="C2" s="11"/>
      <c r="D2" s="15" t="s">
        <v>595</v>
      </c>
      <c r="E2" s="11"/>
      <c r="F2" s="11"/>
      <c r="G2" s="11"/>
      <c r="H2" s="11"/>
      <c r="I2" s="11"/>
      <c r="J2" s="15" t="s">
        <v>410</v>
      </c>
      <c r="K2" s="15"/>
      <c r="L2" s="15"/>
      <c r="M2" s="15"/>
      <c r="N2" s="151"/>
      <c r="O2" s="11"/>
      <c r="P2" s="11"/>
      <c r="Q2" s="11"/>
      <c r="R2" s="11"/>
      <c r="S2" s="11"/>
      <c r="T2" s="11"/>
      <c r="U2" s="11"/>
      <c r="V2" s="11"/>
      <c r="W2" s="11"/>
      <c r="X2" s="11"/>
      <c r="Y2" s="11"/>
      <c r="Z2" s="11"/>
      <c r="AA2" s="11"/>
      <c r="AB2" s="11"/>
      <c r="AC2" s="11"/>
      <c r="AD2" s="11"/>
      <c r="AE2" s="11"/>
      <c r="AF2" s="11"/>
      <c r="AG2" s="11"/>
      <c r="AH2" s="11"/>
      <c r="AI2" s="11"/>
      <c r="AJ2" s="11"/>
      <c r="AK2" s="11"/>
    </row>
    <row r="3" spans="1:37" x14ac:dyDescent="0.3">
      <c r="A3" s="11"/>
      <c r="B3" s="11"/>
      <c r="C3" s="11"/>
      <c r="D3" s="11"/>
      <c r="E3" s="34" t="s">
        <v>170</v>
      </c>
      <c r="F3" s="34" t="s">
        <v>171</v>
      </c>
      <c r="G3" s="34" t="s">
        <v>172</v>
      </c>
      <c r="H3" s="11"/>
      <c r="I3" s="11"/>
      <c r="J3" s="16" t="str">
        <f>TreeLibrary!G9</f>
        <v>A</v>
      </c>
      <c r="K3" s="16" t="str">
        <f>TreeLibrary!H9</f>
        <v>B</v>
      </c>
      <c r="L3" s="16" t="str">
        <f>TreeLibrary!I9</f>
        <v>C</v>
      </c>
      <c r="M3" s="16" t="str">
        <f>TreeLibrary!J9</f>
        <v>D</v>
      </c>
      <c r="N3" s="16" t="str">
        <f>TreeLibrary!K9</f>
        <v>E</v>
      </c>
      <c r="O3" s="11"/>
      <c r="P3" s="11"/>
      <c r="Q3" s="11"/>
      <c r="R3" s="11"/>
      <c r="S3" s="11"/>
      <c r="T3" s="11"/>
      <c r="U3" s="11"/>
      <c r="V3" s="11"/>
      <c r="W3" s="11"/>
      <c r="X3" s="11"/>
      <c r="Y3" s="11"/>
      <c r="Z3" s="11"/>
      <c r="AA3" s="11"/>
      <c r="AB3" s="11"/>
      <c r="AC3" s="11"/>
      <c r="AD3" s="11"/>
      <c r="AE3" s="11"/>
      <c r="AF3" s="11"/>
      <c r="AG3" s="11"/>
      <c r="AH3" s="11"/>
      <c r="AI3" s="11"/>
      <c r="AJ3" s="11"/>
      <c r="AK3" s="11"/>
    </row>
    <row r="4" spans="1:37" ht="18.75" customHeight="1" x14ac:dyDescent="0.3">
      <c r="A4" s="11"/>
      <c r="B4" s="11"/>
      <c r="C4" s="23"/>
      <c r="D4" s="120" t="s">
        <v>597</v>
      </c>
      <c r="E4" s="146" t="s">
        <v>165</v>
      </c>
      <c r="F4" s="146" t="s">
        <v>165</v>
      </c>
      <c r="G4" s="146" t="s">
        <v>167</v>
      </c>
      <c r="H4" s="11"/>
      <c r="I4" s="11"/>
      <c r="J4" s="174" t="str">
        <f>TreeLibrary!G10</f>
        <v>Cacao Sulawesi</v>
      </c>
      <c r="K4" s="174" t="str">
        <f>TreeLibrary!H10</f>
        <v>Cacao-Di</v>
      </c>
      <c r="L4" s="174" t="str">
        <f>TreeLibrary!I10</f>
        <v>Cacao-M</v>
      </c>
      <c r="M4" s="174" t="str">
        <f>TreeLibrary!J10</f>
        <v>Cacao-N</v>
      </c>
      <c r="N4" s="174" t="str">
        <f>TreeLibrary!K10</f>
        <v>Cacao-V</v>
      </c>
      <c r="O4" s="11"/>
      <c r="P4" s="11"/>
      <c r="Q4" s="11"/>
      <c r="R4" s="11"/>
      <c r="S4" s="11"/>
      <c r="T4" s="11"/>
      <c r="U4" s="11"/>
      <c r="V4" s="11"/>
      <c r="W4" s="11"/>
      <c r="X4" s="11"/>
      <c r="Y4" s="11"/>
      <c r="Z4" s="11"/>
      <c r="AA4" s="11"/>
      <c r="AB4" s="11"/>
      <c r="AC4" s="11"/>
      <c r="AD4" s="11"/>
      <c r="AE4" s="11"/>
      <c r="AF4" s="11"/>
      <c r="AG4" s="11"/>
      <c r="AH4" s="11"/>
      <c r="AI4" s="11"/>
      <c r="AJ4" s="11"/>
      <c r="AK4" s="11"/>
    </row>
    <row r="5" spans="1:37" x14ac:dyDescent="0.3">
      <c r="A5" s="11"/>
      <c r="B5" s="11"/>
      <c r="C5" s="15"/>
      <c r="D5" s="15"/>
      <c r="E5" s="175" t="str">
        <f>IF(EXACT($E$4,TreeLibrary!$G$9),TreeLibrary!$G10,IF(EXACT($E$4,TreeLibrary!$H$9),TreeLibrary!$H10,IF(EXACT($E$4,TreeLibrary!$I$9),TreeLibrary!$I10,IF(EXACT($E$4,TreeLibrary!$J$9),TreeLibrary!$J10,IF(EXACT($E$4,TreeLibrary!$K$9),TreeLibrary!$K10,"out of range")))))</f>
        <v>Cacao Sulawesi</v>
      </c>
      <c r="F5" s="175" t="str">
        <f>IF(EXACT($F$4,TreeLibrary!$G$9),TreeLibrary!$G10,IF(EXACT($F$4,TreeLibrary!$H$9),TreeLibrary!$H10,IF(EXACT($F$4,TreeLibrary!$I$9),TreeLibrary!$I10,IF(EXACT($F$4,TreeLibrary!$J$9),TreeLibrary!$J10,IF(EXACT($F$4,TreeLibrary!$K$9),TreeLibrary!$K10,"out of range")))))</f>
        <v>Cacao Sulawesi</v>
      </c>
      <c r="G5" s="175" t="str">
        <f>IF(EXACT($G$4,TreeLibrary!$G$9),TreeLibrary!$G10,IF(EXACT($G$4,TreeLibrary!$H$9),TreeLibrary!$H10,IF(EXACT($G$4,TreeLibrary!$I$9),TreeLibrary!$I10,IF(EXACT($G$4,TreeLibrary!$J$9),TreeLibrary!$J10,IF(EXACT($G$4,TreeLibrary!$K$9),TreeLibrary!$K10,"out of range")))))</f>
        <v>Cacao-M</v>
      </c>
      <c r="H5" s="11"/>
      <c r="I5" s="11"/>
      <c r="J5" s="11"/>
      <c r="K5" s="11"/>
      <c r="L5" s="11"/>
      <c r="M5" s="11"/>
      <c r="N5" s="151"/>
      <c r="O5" s="11"/>
      <c r="P5" s="11"/>
      <c r="Q5" s="11"/>
      <c r="R5" s="11"/>
      <c r="S5" s="11"/>
      <c r="T5" s="11"/>
      <c r="U5" s="11"/>
      <c r="V5" s="11"/>
      <c r="W5" s="11"/>
      <c r="X5" s="11"/>
      <c r="Y5" s="11"/>
      <c r="Z5" s="11"/>
      <c r="AA5" s="11"/>
      <c r="AB5" s="11"/>
      <c r="AC5" s="11"/>
      <c r="AD5" s="11"/>
      <c r="AE5" s="11"/>
      <c r="AF5" s="11"/>
      <c r="AG5" s="11"/>
      <c r="AH5" s="11"/>
      <c r="AI5" s="11"/>
      <c r="AJ5" s="11"/>
      <c r="AK5" s="11"/>
    </row>
    <row r="6" spans="1:37" x14ac:dyDescent="0.3">
      <c r="A6" s="11"/>
      <c r="B6" s="386" t="s">
        <v>415</v>
      </c>
      <c r="C6" s="387"/>
      <c r="D6" s="11"/>
      <c r="E6" s="11"/>
      <c r="F6" s="11"/>
      <c r="G6" s="11"/>
      <c r="H6" s="11"/>
      <c r="I6" s="11"/>
      <c r="J6" s="388" t="s">
        <v>218</v>
      </c>
      <c r="K6" s="389"/>
      <c r="L6" s="11"/>
      <c r="M6" s="11"/>
      <c r="N6" s="151"/>
      <c r="O6" s="11"/>
      <c r="P6" s="11"/>
      <c r="Q6" s="11"/>
      <c r="R6" s="11"/>
      <c r="S6" s="11"/>
      <c r="T6" s="11"/>
      <c r="U6" s="11"/>
      <c r="V6" s="392" t="s">
        <v>219</v>
      </c>
      <c r="W6" s="389"/>
      <c r="X6" s="11"/>
      <c r="Y6" s="11"/>
      <c r="Z6" s="11"/>
      <c r="AA6" s="11"/>
      <c r="AB6" s="11"/>
      <c r="AC6" s="11"/>
      <c r="AD6" s="11"/>
      <c r="AE6" s="11"/>
      <c r="AF6" s="11"/>
      <c r="AG6" s="11"/>
      <c r="AH6" s="11"/>
      <c r="AI6" s="11"/>
      <c r="AJ6" s="11"/>
      <c r="AK6" s="11"/>
    </row>
    <row r="7" spans="1:37" ht="32.25" customHeight="1" x14ac:dyDescent="0.3">
      <c r="A7" s="11"/>
      <c r="B7" s="15"/>
      <c r="C7" s="11"/>
      <c r="D7" s="11"/>
      <c r="E7" s="11"/>
      <c r="F7" s="11"/>
      <c r="G7" s="11"/>
      <c r="H7" s="11"/>
      <c r="I7" s="11"/>
      <c r="J7" s="460" t="s">
        <v>980</v>
      </c>
      <c r="K7" s="460"/>
      <c r="L7" s="460"/>
      <c r="M7" s="460"/>
      <c r="N7" s="394">
        <v>0</v>
      </c>
      <c r="O7" s="11"/>
      <c r="P7" s="11"/>
      <c r="Q7" s="11"/>
      <c r="R7" s="11"/>
      <c r="S7" s="11"/>
      <c r="T7" s="11"/>
      <c r="U7" s="11"/>
      <c r="V7" s="164"/>
      <c r="W7" s="54"/>
      <c r="X7" s="54"/>
      <c r="Y7" s="54"/>
      <c r="Z7" s="54"/>
      <c r="AA7" s="54"/>
      <c r="AB7" s="54"/>
      <c r="AC7" s="11"/>
      <c r="AD7" s="11"/>
      <c r="AE7" s="11"/>
      <c r="AF7" s="11"/>
      <c r="AG7" s="11"/>
      <c r="AH7" s="11"/>
      <c r="AI7" s="11"/>
      <c r="AJ7" s="11"/>
      <c r="AK7" s="11"/>
    </row>
    <row r="8" spans="1:37" ht="31.5" customHeight="1" x14ac:dyDescent="0.3">
      <c r="A8" s="11"/>
      <c r="B8" s="15"/>
      <c r="C8" s="11"/>
      <c r="D8" s="11"/>
      <c r="E8" s="11"/>
      <c r="F8" s="11"/>
      <c r="G8" s="11"/>
      <c r="H8" s="11"/>
      <c r="I8" s="11"/>
      <c r="J8" s="462" t="s">
        <v>981</v>
      </c>
      <c r="K8" s="462"/>
      <c r="L8" s="462"/>
      <c r="M8" s="462"/>
      <c r="N8" s="394">
        <v>1</v>
      </c>
      <c r="O8" s="11"/>
      <c r="P8" s="11"/>
      <c r="Q8" s="11"/>
      <c r="R8" s="11"/>
      <c r="S8" s="11"/>
      <c r="T8" s="11"/>
      <c r="U8" s="11"/>
      <c r="V8" s="164"/>
      <c r="W8" s="54"/>
      <c r="X8" s="54"/>
      <c r="Y8" s="54"/>
      <c r="Z8" s="54"/>
      <c r="AA8" s="54"/>
      <c r="AB8" s="54"/>
      <c r="AC8" s="11"/>
      <c r="AD8" s="11"/>
      <c r="AE8" s="11"/>
      <c r="AF8" s="11"/>
      <c r="AG8" s="11"/>
      <c r="AH8" s="11"/>
      <c r="AI8" s="11"/>
      <c r="AJ8" s="11"/>
      <c r="AK8" s="11"/>
    </row>
    <row r="9" spans="1:37" ht="16.2" thickBot="1" x14ac:dyDescent="0.35">
      <c r="A9" s="11"/>
      <c r="B9" s="15"/>
      <c r="C9" s="172" t="s">
        <v>170</v>
      </c>
      <c r="D9" s="11"/>
      <c r="E9" s="172" t="s">
        <v>171</v>
      </c>
      <c r="F9" s="11"/>
      <c r="G9" s="172" t="s">
        <v>172</v>
      </c>
      <c r="H9" s="11"/>
      <c r="I9" s="11"/>
      <c r="J9" s="11"/>
      <c r="K9" s="91"/>
      <c r="L9" s="11"/>
      <c r="M9" s="172" t="s">
        <v>170</v>
      </c>
      <c r="N9" s="11"/>
      <c r="O9" s="172" t="s">
        <v>171</v>
      </c>
      <c r="P9" s="11"/>
      <c r="Q9" s="172" t="s">
        <v>172</v>
      </c>
      <c r="R9" s="11"/>
      <c r="S9" s="11"/>
      <c r="T9" s="11"/>
      <c r="U9" s="11"/>
      <c r="V9" s="54"/>
      <c r="W9" s="173" t="s">
        <v>170</v>
      </c>
      <c r="X9" s="54"/>
      <c r="Y9" s="173" t="s">
        <v>171</v>
      </c>
      <c r="Z9" s="54"/>
      <c r="AA9" s="173" t="s">
        <v>172</v>
      </c>
      <c r="AB9" s="54"/>
      <c r="AC9" s="11"/>
      <c r="AD9" s="11"/>
      <c r="AE9" s="11"/>
      <c r="AF9" s="11"/>
      <c r="AG9" s="11"/>
      <c r="AH9" s="11"/>
      <c r="AI9" s="11"/>
      <c r="AJ9" s="11"/>
      <c r="AK9" s="11"/>
    </row>
    <row r="10" spans="1:37" ht="46.8" x14ac:dyDescent="0.3">
      <c r="A10" s="11"/>
      <c r="B10" s="176" t="s">
        <v>340</v>
      </c>
      <c r="C10" s="152" t="s">
        <v>411</v>
      </c>
      <c r="D10" s="154" t="s">
        <v>412</v>
      </c>
      <c r="E10" s="152" t="s">
        <v>411</v>
      </c>
      <c r="F10" s="154" t="s">
        <v>412</v>
      </c>
      <c r="G10" s="152" t="s">
        <v>411</v>
      </c>
      <c r="H10" s="154" t="s">
        <v>412</v>
      </c>
      <c r="I10" s="177"/>
      <c r="J10" s="176" t="s">
        <v>340</v>
      </c>
      <c r="K10" s="152" t="s">
        <v>413</v>
      </c>
      <c r="L10" s="154" t="s">
        <v>414</v>
      </c>
      <c r="M10" s="152" t="s">
        <v>416</v>
      </c>
      <c r="N10" s="154" t="s">
        <v>580</v>
      </c>
      <c r="O10" s="152" t="s">
        <v>416</v>
      </c>
      <c r="P10" s="154" t="s">
        <v>580</v>
      </c>
      <c r="Q10" s="152" t="s">
        <v>416</v>
      </c>
      <c r="R10" s="154" t="s">
        <v>580</v>
      </c>
      <c r="S10" s="11"/>
      <c r="T10" s="11"/>
      <c r="U10" s="11"/>
      <c r="V10" s="178" t="s">
        <v>340</v>
      </c>
      <c r="W10" s="179" t="s">
        <v>417</v>
      </c>
      <c r="X10" s="180" t="s">
        <v>418</v>
      </c>
      <c r="Y10" s="179" t="s">
        <v>417</v>
      </c>
      <c r="Z10" s="180" t="s">
        <v>418</v>
      </c>
      <c r="AA10" s="179" t="s">
        <v>417</v>
      </c>
      <c r="AB10" s="180" t="s">
        <v>418</v>
      </c>
      <c r="AC10" s="11"/>
      <c r="AD10" s="11"/>
      <c r="AE10" s="11"/>
      <c r="AF10" s="11"/>
      <c r="AG10" s="11"/>
      <c r="AH10" s="11"/>
      <c r="AI10" s="11"/>
      <c r="AJ10" s="11"/>
      <c r="AK10" s="11"/>
    </row>
    <row r="11" spans="1:37" x14ac:dyDescent="0.3">
      <c r="A11" s="54"/>
      <c r="B11" s="181">
        <v>0</v>
      </c>
      <c r="C11" s="182">
        <v>0</v>
      </c>
      <c r="D11" s="160">
        <v>278</v>
      </c>
      <c r="E11" s="182">
        <v>0</v>
      </c>
      <c r="F11" s="160">
        <v>278</v>
      </c>
      <c r="G11" s="182">
        <v>100</v>
      </c>
      <c r="H11" s="160">
        <v>251</v>
      </c>
      <c r="I11" s="163"/>
      <c r="J11" s="181">
        <v>0</v>
      </c>
      <c r="K11" s="183">
        <v>3</v>
      </c>
      <c r="L11" s="184">
        <v>141</v>
      </c>
      <c r="M11" s="183">
        <v>5.0000000000000001E-3</v>
      </c>
      <c r="N11" s="184">
        <v>0</v>
      </c>
      <c r="O11" s="183">
        <v>5.0000000000000001E-3</v>
      </c>
      <c r="P11" s="184">
        <v>0</v>
      </c>
      <c r="Q11" s="183">
        <v>5.0000000000000001E-3</v>
      </c>
      <c r="R11" s="184">
        <v>0</v>
      </c>
      <c r="S11" s="11"/>
      <c r="T11" s="11"/>
      <c r="U11" s="11"/>
      <c r="V11" s="181">
        <v>0</v>
      </c>
      <c r="W11" s="183">
        <v>100</v>
      </c>
      <c r="X11" s="184">
        <v>364</v>
      </c>
      <c r="Y11" s="183">
        <v>100</v>
      </c>
      <c r="Z11" s="184">
        <v>364</v>
      </c>
      <c r="AA11" s="183">
        <v>100</v>
      </c>
      <c r="AB11" s="184">
        <v>364</v>
      </c>
      <c r="AC11" s="11"/>
      <c r="AD11" s="11"/>
      <c r="AE11" s="11"/>
      <c r="AF11" s="11"/>
      <c r="AG11" s="11"/>
      <c r="AH11" s="11"/>
      <c r="AI11" s="11"/>
      <c r="AJ11" s="11"/>
      <c r="AK11" s="11"/>
    </row>
    <row r="12" spans="1:37" x14ac:dyDescent="0.3">
      <c r="A12" s="54"/>
      <c r="B12" s="181">
        <v>1</v>
      </c>
      <c r="C12" s="182">
        <v>100</v>
      </c>
      <c r="D12" s="160">
        <v>270</v>
      </c>
      <c r="E12" s="182">
        <v>100</v>
      </c>
      <c r="F12" s="160">
        <v>140</v>
      </c>
      <c r="G12" s="182">
        <v>100</v>
      </c>
      <c r="H12" s="160">
        <v>140</v>
      </c>
      <c r="I12" s="163"/>
      <c r="J12" s="181">
        <v>1</v>
      </c>
      <c r="K12" s="183">
        <v>3</v>
      </c>
      <c r="L12" s="184">
        <v>231</v>
      </c>
      <c r="M12" s="183">
        <v>0.01</v>
      </c>
      <c r="N12" s="184">
        <v>0</v>
      </c>
      <c r="O12" s="183">
        <v>0.01</v>
      </c>
      <c r="P12" s="184">
        <v>0</v>
      </c>
      <c r="Q12" s="183">
        <v>0.01</v>
      </c>
      <c r="R12" s="184">
        <v>0</v>
      </c>
      <c r="S12" s="11"/>
      <c r="T12" s="11"/>
      <c r="U12" s="11"/>
      <c r="V12" s="181">
        <v>1</v>
      </c>
      <c r="W12" s="183">
        <v>100</v>
      </c>
      <c r="X12" s="184">
        <v>364</v>
      </c>
      <c r="Y12" s="183">
        <v>100</v>
      </c>
      <c r="Z12" s="184">
        <v>364</v>
      </c>
      <c r="AA12" s="183">
        <v>100</v>
      </c>
      <c r="AB12" s="184">
        <v>364</v>
      </c>
      <c r="AC12" s="11"/>
      <c r="AD12" s="11"/>
      <c r="AE12" s="11"/>
      <c r="AF12" s="11"/>
      <c r="AG12" s="11"/>
      <c r="AH12" s="11"/>
      <c r="AI12" s="11"/>
      <c r="AJ12" s="11"/>
      <c r="AK12" s="11"/>
    </row>
    <row r="13" spans="1:37" x14ac:dyDescent="0.3">
      <c r="A13" s="54"/>
      <c r="B13" s="181">
        <v>2</v>
      </c>
      <c r="C13" s="182">
        <v>100</v>
      </c>
      <c r="D13" s="160">
        <v>317</v>
      </c>
      <c r="E13" s="182">
        <v>100</v>
      </c>
      <c r="F13" s="160">
        <v>317</v>
      </c>
      <c r="G13" s="182">
        <v>100</v>
      </c>
      <c r="H13" s="160">
        <v>317</v>
      </c>
      <c r="I13" s="163"/>
      <c r="J13" s="181">
        <v>2</v>
      </c>
      <c r="K13" s="183">
        <v>3</v>
      </c>
      <c r="L13" s="184">
        <v>321</v>
      </c>
      <c r="M13" s="183">
        <v>0.01</v>
      </c>
      <c r="N13" s="184">
        <v>0</v>
      </c>
      <c r="O13" s="183">
        <v>0.01</v>
      </c>
      <c r="P13" s="184">
        <v>0</v>
      </c>
      <c r="Q13" s="183">
        <v>0.01</v>
      </c>
      <c r="R13" s="184">
        <v>0</v>
      </c>
      <c r="S13" s="11"/>
      <c r="T13" s="11"/>
      <c r="U13" s="11"/>
      <c r="V13" s="181">
        <v>2</v>
      </c>
      <c r="W13" s="183">
        <v>100</v>
      </c>
      <c r="X13" s="184">
        <v>364</v>
      </c>
      <c r="Y13" s="183">
        <v>100</v>
      </c>
      <c r="Z13" s="184">
        <v>364</v>
      </c>
      <c r="AA13" s="183">
        <v>100</v>
      </c>
      <c r="AB13" s="184">
        <v>364</v>
      </c>
      <c r="AC13" s="11"/>
      <c r="AD13" s="11"/>
      <c r="AE13" s="11"/>
      <c r="AF13" s="11"/>
      <c r="AG13" s="11"/>
      <c r="AH13" s="11"/>
      <c r="AI13" s="11"/>
      <c r="AJ13" s="11"/>
      <c r="AK13" s="11"/>
    </row>
    <row r="14" spans="1:37" x14ac:dyDescent="0.3">
      <c r="A14" s="54"/>
      <c r="B14" s="181">
        <v>3</v>
      </c>
      <c r="C14" s="182">
        <v>100</v>
      </c>
      <c r="D14" s="160">
        <v>251</v>
      </c>
      <c r="E14" s="182">
        <v>100</v>
      </c>
      <c r="F14" s="160">
        <v>251</v>
      </c>
      <c r="G14" s="182">
        <v>100</v>
      </c>
      <c r="H14" s="160">
        <v>251</v>
      </c>
      <c r="I14" s="163"/>
      <c r="J14" s="181">
        <v>3</v>
      </c>
      <c r="K14" s="183">
        <v>4</v>
      </c>
      <c r="L14" s="184">
        <v>46</v>
      </c>
      <c r="M14" s="183">
        <v>0.01</v>
      </c>
      <c r="N14" s="184">
        <v>0</v>
      </c>
      <c r="O14" s="183">
        <v>0.01</v>
      </c>
      <c r="P14" s="184">
        <v>0</v>
      </c>
      <c r="Q14" s="183">
        <v>0.01</v>
      </c>
      <c r="R14" s="184">
        <v>0</v>
      </c>
      <c r="S14" s="11"/>
      <c r="T14" s="11"/>
      <c r="U14" s="11"/>
      <c r="V14" s="181">
        <v>3</v>
      </c>
      <c r="W14" s="183">
        <v>100</v>
      </c>
      <c r="X14" s="184">
        <v>364</v>
      </c>
      <c r="Y14" s="183">
        <v>100</v>
      </c>
      <c r="Z14" s="184">
        <v>364</v>
      </c>
      <c r="AA14" s="183">
        <v>100</v>
      </c>
      <c r="AB14" s="184">
        <v>364</v>
      </c>
      <c r="AC14" s="11"/>
      <c r="AD14" s="11"/>
      <c r="AE14" s="11"/>
      <c r="AF14" s="11"/>
      <c r="AG14" s="11"/>
      <c r="AH14" s="11"/>
      <c r="AI14" s="11"/>
      <c r="AJ14" s="11"/>
      <c r="AK14" s="11"/>
    </row>
    <row r="15" spans="1:37" x14ac:dyDescent="0.3">
      <c r="A15" s="54"/>
      <c r="B15" s="181">
        <v>4</v>
      </c>
      <c r="C15" s="182">
        <v>100</v>
      </c>
      <c r="D15" s="160">
        <v>251</v>
      </c>
      <c r="E15" s="182">
        <v>100</v>
      </c>
      <c r="F15" s="160">
        <v>251</v>
      </c>
      <c r="G15" s="182">
        <v>100</v>
      </c>
      <c r="H15" s="160">
        <v>251</v>
      </c>
      <c r="I15" s="163"/>
      <c r="J15" s="181">
        <v>4</v>
      </c>
      <c r="K15" s="183">
        <v>4</v>
      </c>
      <c r="L15" s="184">
        <v>126</v>
      </c>
      <c r="M15" s="183">
        <v>0.01</v>
      </c>
      <c r="N15" s="184">
        <v>0</v>
      </c>
      <c r="O15" s="183">
        <v>0.01</v>
      </c>
      <c r="P15" s="184">
        <v>0</v>
      </c>
      <c r="Q15" s="183">
        <v>0.01</v>
      </c>
      <c r="R15" s="184">
        <v>0</v>
      </c>
      <c r="S15" s="11"/>
      <c r="T15" s="11"/>
      <c r="U15" s="11"/>
      <c r="V15" s="181">
        <v>4</v>
      </c>
      <c r="W15" s="183">
        <v>100</v>
      </c>
      <c r="X15" s="184">
        <v>364</v>
      </c>
      <c r="Y15" s="183">
        <v>100</v>
      </c>
      <c r="Z15" s="184">
        <v>364</v>
      </c>
      <c r="AA15" s="183">
        <v>100</v>
      </c>
      <c r="AB15" s="184">
        <v>364</v>
      </c>
      <c r="AC15" s="11"/>
      <c r="AD15" s="11"/>
      <c r="AE15" s="11"/>
      <c r="AF15" s="11"/>
      <c r="AG15" s="11"/>
      <c r="AH15" s="11"/>
      <c r="AI15" s="11"/>
      <c r="AJ15" s="11"/>
      <c r="AK15" s="11"/>
    </row>
    <row r="16" spans="1:37" x14ac:dyDescent="0.3">
      <c r="A16" s="54"/>
      <c r="B16" s="181">
        <v>5</v>
      </c>
      <c r="C16" s="182">
        <v>100</v>
      </c>
      <c r="D16" s="160">
        <v>251</v>
      </c>
      <c r="E16" s="182">
        <v>100</v>
      </c>
      <c r="F16" s="160">
        <v>251</v>
      </c>
      <c r="G16" s="182">
        <v>100</v>
      </c>
      <c r="H16" s="160">
        <v>251</v>
      </c>
      <c r="I16" s="163"/>
      <c r="J16" s="181">
        <v>5</v>
      </c>
      <c r="K16" s="183">
        <v>4</v>
      </c>
      <c r="L16" s="184">
        <v>206</v>
      </c>
      <c r="M16" s="183">
        <v>0.01</v>
      </c>
      <c r="N16" s="184">
        <v>0</v>
      </c>
      <c r="O16" s="183">
        <v>0.01</v>
      </c>
      <c r="P16" s="184">
        <v>0</v>
      </c>
      <c r="Q16" s="183">
        <v>0.01</v>
      </c>
      <c r="R16" s="184">
        <v>0</v>
      </c>
      <c r="S16" s="11"/>
      <c r="T16" s="11"/>
      <c r="U16" s="11"/>
      <c r="V16" s="181">
        <v>5</v>
      </c>
      <c r="W16" s="183">
        <v>100</v>
      </c>
      <c r="X16" s="184">
        <v>364</v>
      </c>
      <c r="Y16" s="183">
        <v>100</v>
      </c>
      <c r="Z16" s="184">
        <v>364</v>
      </c>
      <c r="AA16" s="183">
        <v>100</v>
      </c>
      <c r="AB16" s="184">
        <v>364</v>
      </c>
      <c r="AC16" s="11"/>
      <c r="AD16" s="11"/>
      <c r="AE16" s="11"/>
      <c r="AF16" s="11"/>
      <c r="AG16" s="11"/>
      <c r="AH16" s="11"/>
      <c r="AI16" s="11"/>
      <c r="AJ16" s="11"/>
      <c r="AK16" s="11"/>
    </row>
    <row r="17" spans="1:37" x14ac:dyDescent="0.3">
      <c r="A17" s="54"/>
      <c r="B17" s="181">
        <v>6</v>
      </c>
      <c r="C17" s="182">
        <v>100</v>
      </c>
      <c r="D17" s="160">
        <v>251</v>
      </c>
      <c r="E17" s="182">
        <v>100</v>
      </c>
      <c r="F17" s="160">
        <v>251</v>
      </c>
      <c r="G17" s="182">
        <v>100</v>
      </c>
      <c r="H17" s="160">
        <v>251</v>
      </c>
      <c r="I17" s="163"/>
      <c r="J17" s="181">
        <v>6</v>
      </c>
      <c r="K17" s="183">
        <v>4</v>
      </c>
      <c r="L17" s="184">
        <v>286</v>
      </c>
      <c r="M17" s="183">
        <v>0.01</v>
      </c>
      <c r="N17" s="184">
        <v>0</v>
      </c>
      <c r="O17" s="183">
        <v>0.01</v>
      </c>
      <c r="P17" s="184">
        <v>0</v>
      </c>
      <c r="Q17" s="183">
        <v>0.01</v>
      </c>
      <c r="R17" s="184">
        <v>0</v>
      </c>
      <c r="S17" s="11"/>
      <c r="T17" s="11"/>
      <c r="U17" s="11"/>
      <c r="V17" s="181">
        <v>6</v>
      </c>
      <c r="W17" s="183">
        <v>100</v>
      </c>
      <c r="X17" s="184">
        <v>364</v>
      </c>
      <c r="Y17" s="183">
        <v>100</v>
      </c>
      <c r="Z17" s="184">
        <v>364</v>
      </c>
      <c r="AA17" s="183">
        <v>100</v>
      </c>
      <c r="AB17" s="184">
        <v>364</v>
      </c>
      <c r="AC17" s="11"/>
      <c r="AD17" s="11"/>
      <c r="AE17" s="11"/>
      <c r="AF17" s="11"/>
      <c r="AG17" s="11"/>
      <c r="AH17" s="11"/>
      <c r="AI17" s="11"/>
      <c r="AJ17" s="11"/>
      <c r="AK17" s="11"/>
    </row>
    <row r="18" spans="1:37" x14ac:dyDescent="0.3">
      <c r="A18" s="54"/>
      <c r="B18" s="181">
        <v>7</v>
      </c>
      <c r="C18" s="182">
        <v>100</v>
      </c>
      <c r="D18" s="160">
        <v>251</v>
      </c>
      <c r="E18" s="182">
        <v>100</v>
      </c>
      <c r="F18" s="160">
        <v>251</v>
      </c>
      <c r="G18" s="182">
        <v>100</v>
      </c>
      <c r="H18" s="160">
        <v>251</v>
      </c>
      <c r="I18" s="163"/>
      <c r="J18" s="181">
        <v>7</v>
      </c>
      <c r="K18" s="183">
        <v>5</v>
      </c>
      <c r="L18" s="184">
        <v>11</v>
      </c>
      <c r="M18" s="183">
        <v>0.01</v>
      </c>
      <c r="N18" s="184">
        <v>0</v>
      </c>
      <c r="O18" s="183">
        <v>0.01</v>
      </c>
      <c r="P18" s="184">
        <v>0</v>
      </c>
      <c r="Q18" s="183">
        <v>0.01</v>
      </c>
      <c r="R18" s="184">
        <v>0</v>
      </c>
      <c r="S18" s="11"/>
      <c r="T18" s="11"/>
      <c r="U18" s="11"/>
      <c r="V18" s="181">
        <v>7</v>
      </c>
      <c r="W18" s="183">
        <v>100</v>
      </c>
      <c r="X18" s="184">
        <v>364</v>
      </c>
      <c r="Y18" s="183">
        <v>100</v>
      </c>
      <c r="Z18" s="184">
        <v>364</v>
      </c>
      <c r="AA18" s="183">
        <v>100</v>
      </c>
      <c r="AB18" s="184">
        <v>364</v>
      </c>
      <c r="AC18" s="11"/>
      <c r="AD18" s="11"/>
      <c r="AE18" s="11"/>
      <c r="AF18" s="11"/>
      <c r="AG18" s="11"/>
      <c r="AH18" s="11"/>
      <c r="AI18" s="11"/>
      <c r="AJ18" s="11"/>
      <c r="AK18" s="11"/>
    </row>
    <row r="19" spans="1:37" x14ac:dyDescent="0.3">
      <c r="A19" s="54"/>
      <c r="B19" s="181">
        <v>8</v>
      </c>
      <c r="C19" s="182">
        <v>100</v>
      </c>
      <c r="D19" s="160">
        <v>251</v>
      </c>
      <c r="E19" s="182">
        <v>100</v>
      </c>
      <c r="F19" s="160">
        <v>251</v>
      </c>
      <c r="G19" s="182">
        <v>100</v>
      </c>
      <c r="H19" s="160">
        <v>251</v>
      </c>
      <c r="I19" s="163"/>
      <c r="J19" s="181">
        <v>8</v>
      </c>
      <c r="K19" s="183">
        <v>5</v>
      </c>
      <c r="L19" s="184">
        <v>126</v>
      </c>
      <c r="M19" s="183">
        <v>0.01</v>
      </c>
      <c r="N19" s="184">
        <v>0</v>
      </c>
      <c r="O19" s="183">
        <v>0.01</v>
      </c>
      <c r="P19" s="184">
        <v>0</v>
      </c>
      <c r="Q19" s="183">
        <v>0.01</v>
      </c>
      <c r="R19" s="184">
        <v>0</v>
      </c>
      <c r="S19" s="11"/>
      <c r="T19" s="11"/>
      <c r="U19" s="11"/>
      <c r="V19" s="181">
        <v>8</v>
      </c>
      <c r="W19" s="183">
        <v>100</v>
      </c>
      <c r="X19" s="184">
        <v>364</v>
      </c>
      <c r="Y19" s="183">
        <v>100</v>
      </c>
      <c r="Z19" s="184">
        <v>364</v>
      </c>
      <c r="AA19" s="183">
        <v>100</v>
      </c>
      <c r="AB19" s="184">
        <v>364</v>
      </c>
      <c r="AC19" s="11"/>
      <c r="AD19" s="11"/>
      <c r="AE19" s="11"/>
      <c r="AF19" s="11"/>
      <c r="AG19" s="11"/>
      <c r="AH19" s="11"/>
      <c r="AI19" s="11"/>
      <c r="AJ19" s="11"/>
      <c r="AK19" s="11"/>
    </row>
    <row r="20" spans="1:37" x14ac:dyDescent="0.3">
      <c r="A20" s="54"/>
      <c r="B20" s="181">
        <v>9</v>
      </c>
      <c r="C20" s="182">
        <v>100</v>
      </c>
      <c r="D20" s="160">
        <v>251</v>
      </c>
      <c r="E20" s="182">
        <v>100</v>
      </c>
      <c r="F20" s="160">
        <v>251</v>
      </c>
      <c r="G20" s="182">
        <v>100</v>
      </c>
      <c r="H20" s="160">
        <v>251</v>
      </c>
      <c r="I20" s="163"/>
      <c r="J20" s="181">
        <v>9</v>
      </c>
      <c r="K20" s="183">
        <v>5</v>
      </c>
      <c r="L20" s="184">
        <v>206</v>
      </c>
      <c r="M20" s="183">
        <v>0.01</v>
      </c>
      <c r="N20" s="184">
        <v>0</v>
      </c>
      <c r="O20" s="183">
        <v>0.01</v>
      </c>
      <c r="P20" s="184">
        <v>0</v>
      </c>
      <c r="Q20" s="183">
        <v>0.01</v>
      </c>
      <c r="R20" s="184">
        <v>0</v>
      </c>
      <c r="S20" s="11"/>
      <c r="T20" s="11"/>
      <c r="U20" s="11"/>
      <c r="V20" s="181">
        <v>9</v>
      </c>
      <c r="W20" s="183">
        <v>100</v>
      </c>
      <c r="X20" s="184">
        <v>364</v>
      </c>
      <c r="Y20" s="183">
        <v>100</v>
      </c>
      <c r="Z20" s="184">
        <v>364</v>
      </c>
      <c r="AA20" s="183">
        <v>100</v>
      </c>
      <c r="AB20" s="184">
        <v>364</v>
      </c>
      <c r="AC20" s="11"/>
      <c r="AD20" s="11"/>
      <c r="AE20" s="11"/>
      <c r="AF20" s="11"/>
      <c r="AG20" s="11"/>
      <c r="AH20" s="11"/>
      <c r="AI20" s="11"/>
      <c r="AJ20" s="11"/>
      <c r="AK20" s="11"/>
    </row>
    <row r="21" spans="1:37" x14ac:dyDescent="0.3">
      <c r="A21" s="54"/>
      <c r="B21" s="185">
        <v>10</v>
      </c>
      <c r="C21" s="182">
        <v>100</v>
      </c>
      <c r="D21" s="160">
        <v>251</v>
      </c>
      <c r="E21" s="182">
        <v>100</v>
      </c>
      <c r="F21" s="160">
        <v>251</v>
      </c>
      <c r="G21" s="182">
        <v>100</v>
      </c>
      <c r="H21" s="160">
        <v>251</v>
      </c>
      <c r="I21" s="163"/>
      <c r="J21" s="181">
        <v>10</v>
      </c>
      <c r="K21" s="183">
        <v>5</v>
      </c>
      <c r="L21" s="184">
        <v>286</v>
      </c>
      <c r="M21" s="183">
        <v>0.01</v>
      </c>
      <c r="N21" s="184">
        <v>0</v>
      </c>
      <c r="O21" s="183">
        <v>0.01</v>
      </c>
      <c r="P21" s="184">
        <v>0</v>
      </c>
      <c r="Q21" s="183">
        <v>0.01</v>
      </c>
      <c r="R21" s="184">
        <v>0</v>
      </c>
      <c r="S21" s="11"/>
      <c r="T21" s="11"/>
      <c r="U21" s="11"/>
      <c r="V21" s="181">
        <v>10</v>
      </c>
      <c r="W21" s="183">
        <v>100</v>
      </c>
      <c r="X21" s="184">
        <v>364</v>
      </c>
      <c r="Y21" s="183">
        <v>100</v>
      </c>
      <c r="Z21" s="184">
        <v>364</v>
      </c>
      <c r="AA21" s="183">
        <v>100</v>
      </c>
      <c r="AB21" s="184">
        <v>364</v>
      </c>
      <c r="AC21" s="11"/>
      <c r="AD21" s="11"/>
      <c r="AE21" s="11"/>
      <c r="AF21" s="11"/>
      <c r="AG21" s="11"/>
      <c r="AH21" s="11"/>
      <c r="AI21" s="11"/>
      <c r="AJ21" s="11"/>
      <c r="AK21" s="11"/>
    </row>
    <row r="22" spans="1:37" x14ac:dyDescent="0.3">
      <c r="A22" s="54"/>
      <c r="B22" s="185">
        <v>11</v>
      </c>
      <c r="C22" s="182">
        <v>100</v>
      </c>
      <c r="D22" s="160">
        <v>251</v>
      </c>
      <c r="E22" s="182">
        <v>100</v>
      </c>
      <c r="F22" s="160">
        <v>251</v>
      </c>
      <c r="G22" s="182">
        <v>100</v>
      </c>
      <c r="H22" s="160">
        <v>251</v>
      </c>
      <c r="I22" s="163"/>
      <c r="J22" s="181">
        <v>11</v>
      </c>
      <c r="K22" s="183">
        <v>6</v>
      </c>
      <c r="L22" s="184">
        <v>11</v>
      </c>
      <c r="M22" s="183">
        <v>0.01</v>
      </c>
      <c r="N22" s="184">
        <v>0</v>
      </c>
      <c r="O22" s="183">
        <v>0.01</v>
      </c>
      <c r="P22" s="184">
        <v>0</v>
      </c>
      <c r="Q22" s="183">
        <v>0.01</v>
      </c>
      <c r="R22" s="184">
        <v>0</v>
      </c>
      <c r="S22" s="11"/>
      <c r="T22" s="11"/>
      <c r="U22" s="11"/>
      <c r="V22" s="181">
        <v>11</v>
      </c>
      <c r="W22" s="183">
        <v>100</v>
      </c>
      <c r="X22" s="184">
        <v>364</v>
      </c>
      <c r="Y22" s="183">
        <v>100</v>
      </c>
      <c r="Z22" s="184">
        <v>364</v>
      </c>
      <c r="AA22" s="183">
        <v>100</v>
      </c>
      <c r="AB22" s="184">
        <v>364</v>
      </c>
      <c r="AC22" s="11"/>
      <c r="AD22" s="11"/>
      <c r="AE22" s="11"/>
      <c r="AF22" s="11"/>
      <c r="AG22" s="11"/>
      <c r="AH22" s="11"/>
      <c r="AI22" s="11"/>
      <c r="AJ22" s="11"/>
      <c r="AK22" s="11"/>
    </row>
    <row r="23" spans="1:37" x14ac:dyDescent="0.3">
      <c r="A23" s="54"/>
      <c r="B23" s="181">
        <v>12</v>
      </c>
      <c r="C23" s="182">
        <v>100</v>
      </c>
      <c r="D23" s="160">
        <v>251</v>
      </c>
      <c r="E23" s="182">
        <v>100</v>
      </c>
      <c r="F23" s="160">
        <v>251</v>
      </c>
      <c r="G23" s="182">
        <v>100</v>
      </c>
      <c r="H23" s="160">
        <v>251</v>
      </c>
      <c r="I23" s="163"/>
      <c r="J23" s="181">
        <v>12</v>
      </c>
      <c r="K23" s="183">
        <v>6</v>
      </c>
      <c r="L23" s="184">
        <v>126</v>
      </c>
      <c r="M23" s="183">
        <v>0.01</v>
      </c>
      <c r="N23" s="184">
        <v>0</v>
      </c>
      <c r="O23" s="183">
        <v>0.01</v>
      </c>
      <c r="P23" s="184">
        <v>0</v>
      </c>
      <c r="Q23" s="183">
        <v>0.01</v>
      </c>
      <c r="R23" s="184">
        <v>0</v>
      </c>
      <c r="S23" s="11"/>
      <c r="T23" s="11"/>
      <c r="U23" s="11"/>
      <c r="V23" s="181">
        <v>12</v>
      </c>
      <c r="W23" s="183">
        <v>100</v>
      </c>
      <c r="X23" s="184">
        <v>364</v>
      </c>
      <c r="Y23" s="183">
        <v>100</v>
      </c>
      <c r="Z23" s="184">
        <v>364</v>
      </c>
      <c r="AA23" s="183">
        <v>100</v>
      </c>
      <c r="AB23" s="184">
        <v>364</v>
      </c>
      <c r="AC23" s="11"/>
      <c r="AD23" s="11"/>
      <c r="AE23" s="11"/>
      <c r="AF23" s="11"/>
      <c r="AG23" s="11"/>
      <c r="AH23" s="11"/>
      <c r="AI23" s="11"/>
      <c r="AJ23" s="11"/>
      <c r="AK23" s="11"/>
    </row>
    <row r="24" spans="1:37" x14ac:dyDescent="0.3">
      <c r="A24" s="54"/>
      <c r="B24" s="181">
        <v>13</v>
      </c>
      <c r="C24" s="182">
        <v>100</v>
      </c>
      <c r="D24" s="160">
        <v>251</v>
      </c>
      <c r="E24" s="182">
        <v>100</v>
      </c>
      <c r="F24" s="160">
        <v>251</v>
      </c>
      <c r="G24" s="182">
        <v>100</v>
      </c>
      <c r="H24" s="160">
        <v>251</v>
      </c>
      <c r="I24" s="163"/>
      <c r="J24" s="181">
        <v>13</v>
      </c>
      <c r="K24" s="183">
        <v>6</v>
      </c>
      <c r="L24" s="184">
        <v>206</v>
      </c>
      <c r="M24" s="183">
        <v>0.01</v>
      </c>
      <c r="N24" s="184">
        <v>0</v>
      </c>
      <c r="O24" s="183">
        <v>0.01</v>
      </c>
      <c r="P24" s="184">
        <v>0</v>
      </c>
      <c r="Q24" s="183">
        <v>0.01</v>
      </c>
      <c r="R24" s="184">
        <v>0</v>
      </c>
      <c r="S24" s="11"/>
      <c r="T24" s="11"/>
      <c r="U24" s="11"/>
      <c r="V24" s="181">
        <v>13</v>
      </c>
      <c r="W24" s="183">
        <v>100</v>
      </c>
      <c r="X24" s="184">
        <v>364</v>
      </c>
      <c r="Y24" s="183">
        <v>100</v>
      </c>
      <c r="Z24" s="184">
        <v>364</v>
      </c>
      <c r="AA24" s="183">
        <v>100</v>
      </c>
      <c r="AB24" s="184">
        <v>364</v>
      </c>
      <c r="AC24" s="11"/>
      <c r="AD24" s="11"/>
      <c r="AE24" s="11"/>
      <c r="AF24" s="11"/>
      <c r="AG24" s="11"/>
      <c r="AH24" s="11"/>
      <c r="AI24" s="11"/>
      <c r="AJ24" s="11"/>
      <c r="AK24" s="11"/>
    </row>
    <row r="25" spans="1:37" x14ac:dyDescent="0.3">
      <c r="A25" s="54"/>
      <c r="B25" s="181">
        <v>14</v>
      </c>
      <c r="C25" s="182">
        <v>100</v>
      </c>
      <c r="D25" s="160">
        <v>251</v>
      </c>
      <c r="E25" s="182">
        <v>100</v>
      </c>
      <c r="F25" s="160">
        <v>251</v>
      </c>
      <c r="G25" s="182">
        <v>100</v>
      </c>
      <c r="H25" s="160">
        <v>251</v>
      </c>
      <c r="I25" s="163"/>
      <c r="J25" s="181">
        <v>14</v>
      </c>
      <c r="K25" s="183">
        <v>6</v>
      </c>
      <c r="L25" s="184">
        <v>286</v>
      </c>
      <c r="M25" s="183">
        <v>0.01</v>
      </c>
      <c r="N25" s="184">
        <v>0</v>
      </c>
      <c r="O25" s="183">
        <v>0.01</v>
      </c>
      <c r="P25" s="184">
        <v>0</v>
      </c>
      <c r="Q25" s="183">
        <v>0.01</v>
      </c>
      <c r="R25" s="184">
        <v>0</v>
      </c>
      <c r="S25" s="11"/>
      <c r="T25" s="11"/>
      <c r="U25" s="11"/>
      <c r="V25" s="181">
        <v>14</v>
      </c>
      <c r="W25" s="183">
        <v>100</v>
      </c>
      <c r="X25" s="184">
        <v>364</v>
      </c>
      <c r="Y25" s="183">
        <v>100</v>
      </c>
      <c r="Z25" s="184">
        <v>364</v>
      </c>
      <c r="AA25" s="183">
        <v>100</v>
      </c>
      <c r="AB25" s="184">
        <v>364</v>
      </c>
      <c r="AC25" s="11"/>
      <c r="AD25" s="11"/>
      <c r="AE25" s="11"/>
      <c r="AF25" s="11"/>
      <c r="AG25" s="11"/>
      <c r="AH25" s="11"/>
      <c r="AI25" s="11"/>
      <c r="AJ25" s="11"/>
      <c r="AK25" s="11"/>
    </row>
    <row r="26" spans="1:37" x14ac:dyDescent="0.3">
      <c r="A26" s="54"/>
      <c r="B26" s="181">
        <v>15</v>
      </c>
      <c r="C26" s="182">
        <v>100</v>
      </c>
      <c r="D26" s="160">
        <v>251</v>
      </c>
      <c r="E26" s="182">
        <v>100</v>
      </c>
      <c r="F26" s="160">
        <v>251</v>
      </c>
      <c r="G26" s="182">
        <v>100</v>
      </c>
      <c r="H26" s="160">
        <v>251</v>
      </c>
      <c r="I26" s="163"/>
      <c r="J26" s="181">
        <v>15</v>
      </c>
      <c r="K26" s="183">
        <v>7</v>
      </c>
      <c r="L26" s="184">
        <v>11</v>
      </c>
      <c r="M26" s="183">
        <v>0.01</v>
      </c>
      <c r="N26" s="184">
        <v>0</v>
      </c>
      <c r="O26" s="183">
        <v>0.01</v>
      </c>
      <c r="P26" s="184">
        <v>0</v>
      </c>
      <c r="Q26" s="183">
        <v>0.01</v>
      </c>
      <c r="R26" s="184">
        <v>0</v>
      </c>
      <c r="S26" s="11"/>
      <c r="T26" s="11"/>
      <c r="U26" s="11"/>
      <c r="V26" s="181">
        <v>15</v>
      </c>
      <c r="W26" s="183">
        <v>100</v>
      </c>
      <c r="X26" s="184">
        <v>364</v>
      </c>
      <c r="Y26" s="183">
        <v>100</v>
      </c>
      <c r="Z26" s="184">
        <v>364</v>
      </c>
      <c r="AA26" s="183">
        <v>100</v>
      </c>
      <c r="AB26" s="184">
        <v>364</v>
      </c>
      <c r="AC26" s="11"/>
      <c r="AD26" s="11"/>
      <c r="AE26" s="11"/>
      <c r="AF26" s="11"/>
      <c r="AG26" s="11"/>
      <c r="AH26" s="11"/>
      <c r="AI26" s="11"/>
      <c r="AJ26" s="11"/>
      <c r="AK26" s="11"/>
    </row>
    <row r="27" spans="1:37" x14ac:dyDescent="0.3">
      <c r="A27" s="54"/>
      <c r="B27" s="181">
        <v>16</v>
      </c>
      <c r="C27" s="182">
        <v>100</v>
      </c>
      <c r="D27" s="160">
        <v>251</v>
      </c>
      <c r="E27" s="182">
        <v>100</v>
      </c>
      <c r="F27" s="160">
        <v>251</v>
      </c>
      <c r="G27" s="182">
        <v>100</v>
      </c>
      <c r="H27" s="160">
        <v>251</v>
      </c>
      <c r="I27" s="163"/>
      <c r="J27" s="181">
        <v>16</v>
      </c>
      <c r="K27" s="183">
        <v>7</v>
      </c>
      <c r="L27" s="184">
        <v>126</v>
      </c>
      <c r="M27" s="183">
        <v>0.01</v>
      </c>
      <c r="N27" s="184">
        <v>0</v>
      </c>
      <c r="O27" s="183">
        <v>0.01</v>
      </c>
      <c r="P27" s="184">
        <v>0</v>
      </c>
      <c r="Q27" s="183">
        <v>0.01</v>
      </c>
      <c r="R27" s="184">
        <v>0</v>
      </c>
      <c r="S27" s="11"/>
      <c r="T27" s="11"/>
      <c r="U27" s="11"/>
      <c r="V27" s="181">
        <v>16</v>
      </c>
      <c r="W27" s="183">
        <v>100</v>
      </c>
      <c r="X27" s="184">
        <v>364</v>
      </c>
      <c r="Y27" s="183">
        <v>100</v>
      </c>
      <c r="Z27" s="184">
        <v>364</v>
      </c>
      <c r="AA27" s="183">
        <v>100</v>
      </c>
      <c r="AB27" s="184">
        <v>364</v>
      </c>
      <c r="AC27" s="11"/>
      <c r="AD27" s="11"/>
      <c r="AE27" s="11"/>
      <c r="AF27" s="11"/>
      <c r="AG27" s="11"/>
      <c r="AH27" s="11"/>
      <c r="AI27" s="11"/>
      <c r="AJ27" s="11"/>
      <c r="AK27" s="11"/>
    </row>
    <row r="28" spans="1:37" x14ac:dyDescent="0.3">
      <c r="A28" s="54"/>
      <c r="B28" s="181">
        <v>17</v>
      </c>
      <c r="C28" s="182">
        <v>100</v>
      </c>
      <c r="D28" s="160">
        <v>251</v>
      </c>
      <c r="E28" s="182">
        <v>100</v>
      </c>
      <c r="F28" s="160">
        <v>251</v>
      </c>
      <c r="G28" s="182">
        <v>100</v>
      </c>
      <c r="H28" s="160">
        <v>251</v>
      </c>
      <c r="I28" s="163"/>
      <c r="J28" s="181">
        <v>17</v>
      </c>
      <c r="K28" s="183">
        <v>7</v>
      </c>
      <c r="L28" s="184">
        <v>206</v>
      </c>
      <c r="M28" s="183">
        <v>0.01</v>
      </c>
      <c r="N28" s="184">
        <v>0</v>
      </c>
      <c r="O28" s="183">
        <v>0.01</v>
      </c>
      <c r="P28" s="184">
        <v>0</v>
      </c>
      <c r="Q28" s="183">
        <v>0.01</v>
      </c>
      <c r="R28" s="184">
        <v>0</v>
      </c>
      <c r="S28" s="11"/>
      <c r="T28" s="11"/>
      <c r="U28" s="11"/>
      <c r="V28" s="181">
        <v>17</v>
      </c>
      <c r="W28" s="183">
        <v>100</v>
      </c>
      <c r="X28" s="184">
        <v>364</v>
      </c>
      <c r="Y28" s="183">
        <v>100</v>
      </c>
      <c r="Z28" s="184">
        <v>364</v>
      </c>
      <c r="AA28" s="183">
        <v>100</v>
      </c>
      <c r="AB28" s="184">
        <v>364</v>
      </c>
      <c r="AC28" s="11"/>
      <c r="AD28" s="11"/>
      <c r="AE28" s="11"/>
      <c r="AF28" s="11"/>
      <c r="AG28" s="11"/>
      <c r="AH28" s="11"/>
      <c r="AI28" s="11"/>
      <c r="AJ28" s="11"/>
      <c r="AK28" s="11"/>
    </row>
    <row r="29" spans="1:37" x14ac:dyDescent="0.3">
      <c r="A29" s="54"/>
      <c r="B29" s="181">
        <v>18</v>
      </c>
      <c r="C29" s="182">
        <v>100</v>
      </c>
      <c r="D29" s="160">
        <v>251</v>
      </c>
      <c r="E29" s="182">
        <v>100</v>
      </c>
      <c r="F29" s="160">
        <v>251</v>
      </c>
      <c r="G29" s="182">
        <v>100</v>
      </c>
      <c r="H29" s="160">
        <v>251</v>
      </c>
      <c r="I29" s="163"/>
      <c r="J29" s="181">
        <v>18</v>
      </c>
      <c r="K29" s="183">
        <v>7</v>
      </c>
      <c r="L29" s="184">
        <v>286</v>
      </c>
      <c r="M29" s="183">
        <v>0.01</v>
      </c>
      <c r="N29" s="184">
        <v>0</v>
      </c>
      <c r="O29" s="183">
        <v>0.01</v>
      </c>
      <c r="P29" s="184">
        <v>0</v>
      </c>
      <c r="Q29" s="183">
        <v>0.01</v>
      </c>
      <c r="R29" s="184">
        <v>0</v>
      </c>
      <c r="S29" s="11"/>
      <c r="T29" s="11"/>
      <c r="U29" s="11"/>
      <c r="V29" s="181">
        <v>18</v>
      </c>
      <c r="W29" s="183">
        <v>100</v>
      </c>
      <c r="X29" s="184">
        <v>364</v>
      </c>
      <c r="Y29" s="183">
        <v>100</v>
      </c>
      <c r="Z29" s="184">
        <v>364</v>
      </c>
      <c r="AA29" s="183">
        <v>100</v>
      </c>
      <c r="AB29" s="184">
        <v>364</v>
      </c>
      <c r="AC29" s="11"/>
      <c r="AD29" s="11"/>
      <c r="AE29" s="11"/>
      <c r="AF29" s="11"/>
      <c r="AG29" s="11"/>
      <c r="AH29" s="11"/>
      <c r="AI29" s="11"/>
      <c r="AJ29" s="11"/>
      <c r="AK29" s="11"/>
    </row>
    <row r="30" spans="1:37" x14ac:dyDescent="0.3">
      <c r="A30" s="54"/>
      <c r="B30" s="181">
        <v>19</v>
      </c>
      <c r="C30" s="182">
        <v>100</v>
      </c>
      <c r="D30" s="160">
        <v>251</v>
      </c>
      <c r="E30" s="182">
        <v>100</v>
      </c>
      <c r="F30" s="160">
        <v>251</v>
      </c>
      <c r="G30" s="182">
        <v>100</v>
      </c>
      <c r="H30" s="160">
        <v>251</v>
      </c>
      <c r="I30" s="163"/>
      <c r="J30" s="181">
        <v>19</v>
      </c>
      <c r="K30" s="183">
        <v>8</v>
      </c>
      <c r="L30" s="184">
        <v>11</v>
      </c>
      <c r="M30" s="183">
        <v>0.01</v>
      </c>
      <c r="N30" s="184">
        <v>0</v>
      </c>
      <c r="O30" s="183">
        <v>0.01</v>
      </c>
      <c r="P30" s="184">
        <v>0</v>
      </c>
      <c r="Q30" s="183">
        <v>0.01</v>
      </c>
      <c r="R30" s="184">
        <v>0</v>
      </c>
      <c r="S30" s="11"/>
      <c r="T30" s="11"/>
      <c r="U30" s="11"/>
      <c r="V30" s="181">
        <v>19</v>
      </c>
      <c r="W30" s="183">
        <v>100</v>
      </c>
      <c r="X30" s="184">
        <v>364</v>
      </c>
      <c r="Y30" s="183">
        <v>100</v>
      </c>
      <c r="Z30" s="184">
        <v>364</v>
      </c>
      <c r="AA30" s="183">
        <v>100</v>
      </c>
      <c r="AB30" s="184">
        <v>364</v>
      </c>
      <c r="AC30" s="11"/>
      <c r="AD30" s="11"/>
      <c r="AE30" s="11"/>
      <c r="AF30" s="11"/>
      <c r="AG30" s="11"/>
      <c r="AH30" s="11"/>
      <c r="AI30" s="11"/>
      <c r="AJ30" s="11"/>
      <c r="AK30" s="11"/>
    </row>
    <row r="31" spans="1:37" ht="16.2" thickBot="1" x14ac:dyDescent="0.35">
      <c r="A31" s="54"/>
      <c r="B31" s="186">
        <v>20</v>
      </c>
      <c r="C31" s="187">
        <v>100</v>
      </c>
      <c r="D31" s="171">
        <v>251</v>
      </c>
      <c r="E31" s="187">
        <v>100</v>
      </c>
      <c r="F31" s="171">
        <v>251</v>
      </c>
      <c r="G31" s="187">
        <v>100</v>
      </c>
      <c r="H31" s="171">
        <v>251</v>
      </c>
      <c r="I31" s="163"/>
      <c r="J31" s="181">
        <v>20</v>
      </c>
      <c r="K31" s="183">
        <v>8</v>
      </c>
      <c r="L31" s="184">
        <v>126</v>
      </c>
      <c r="M31" s="183">
        <v>0.01</v>
      </c>
      <c r="N31" s="184">
        <v>0</v>
      </c>
      <c r="O31" s="183">
        <v>0.01</v>
      </c>
      <c r="P31" s="184">
        <v>0</v>
      </c>
      <c r="Q31" s="183">
        <v>0.01</v>
      </c>
      <c r="R31" s="184">
        <v>0</v>
      </c>
      <c r="S31" s="11"/>
      <c r="T31" s="11"/>
      <c r="U31" s="11"/>
      <c r="V31" s="186">
        <v>20</v>
      </c>
      <c r="W31" s="188">
        <v>100</v>
      </c>
      <c r="X31" s="189">
        <v>364</v>
      </c>
      <c r="Y31" s="188">
        <v>100</v>
      </c>
      <c r="Z31" s="189">
        <v>364</v>
      </c>
      <c r="AA31" s="188">
        <v>100</v>
      </c>
      <c r="AB31" s="189">
        <v>364</v>
      </c>
      <c r="AC31" s="11"/>
      <c r="AD31" s="11"/>
      <c r="AE31" s="11"/>
      <c r="AF31" s="11"/>
      <c r="AG31" s="11"/>
      <c r="AH31" s="11"/>
      <c r="AI31" s="11"/>
      <c r="AJ31" s="11"/>
      <c r="AK31" s="11"/>
    </row>
    <row r="32" spans="1:37" x14ac:dyDescent="0.3">
      <c r="A32" s="54"/>
      <c r="B32" s="54"/>
      <c r="C32" s="54"/>
      <c r="D32" s="54"/>
      <c r="E32" s="54"/>
      <c r="F32" s="54"/>
      <c r="G32" s="54"/>
      <c r="H32" s="54"/>
      <c r="I32" s="54"/>
      <c r="J32" s="181">
        <v>21</v>
      </c>
      <c r="K32" s="183">
        <v>8</v>
      </c>
      <c r="L32" s="184">
        <v>206</v>
      </c>
      <c r="M32" s="183">
        <v>0.01</v>
      </c>
      <c r="N32" s="184">
        <v>0</v>
      </c>
      <c r="O32" s="183">
        <v>0.01</v>
      </c>
      <c r="P32" s="184">
        <v>0</v>
      </c>
      <c r="Q32" s="183">
        <v>0.01</v>
      </c>
      <c r="R32" s="184">
        <v>0</v>
      </c>
      <c r="S32" s="11"/>
      <c r="T32" s="11"/>
      <c r="U32" s="11"/>
      <c r="V32" s="15"/>
      <c r="W32" s="9"/>
      <c r="X32" s="9"/>
      <c r="Y32" s="11"/>
      <c r="Z32" s="11"/>
      <c r="AA32" s="11"/>
      <c r="AB32" s="11"/>
      <c r="AC32" s="11"/>
      <c r="AD32" s="11"/>
      <c r="AE32" s="11"/>
      <c r="AF32" s="11"/>
      <c r="AG32" s="11"/>
      <c r="AH32" s="11"/>
      <c r="AI32" s="11"/>
      <c r="AJ32" s="11"/>
      <c r="AK32" s="11"/>
    </row>
    <row r="33" spans="1:37" x14ac:dyDescent="0.3">
      <c r="A33" s="54"/>
      <c r="B33" s="164"/>
      <c r="C33" s="54"/>
      <c r="D33" s="54"/>
      <c r="E33" s="54"/>
      <c r="F33" s="54"/>
      <c r="G33" s="54"/>
      <c r="H33" s="54"/>
      <c r="I33" s="54"/>
      <c r="J33" s="181">
        <v>22</v>
      </c>
      <c r="K33" s="183">
        <v>8</v>
      </c>
      <c r="L33" s="184">
        <v>286</v>
      </c>
      <c r="M33" s="183">
        <v>0.01</v>
      </c>
      <c r="N33" s="184">
        <v>0</v>
      </c>
      <c r="O33" s="183">
        <v>0.01</v>
      </c>
      <c r="P33" s="184">
        <v>0</v>
      </c>
      <c r="Q33" s="183">
        <v>0.01</v>
      </c>
      <c r="R33" s="184">
        <v>0</v>
      </c>
      <c r="S33" s="11"/>
      <c r="T33" s="11"/>
      <c r="U33" s="11"/>
      <c r="V33" s="15"/>
      <c r="W33" s="9"/>
      <c r="X33" s="9"/>
      <c r="Y33" s="11"/>
      <c r="Z33" s="11"/>
      <c r="AA33" s="11"/>
      <c r="AB33" s="11"/>
      <c r="AC33" s="11"/>
      <c r="AD33" s="11"/>
      <c r="AE33" s="11"/>
      <c r="AF33" s="11"/>
      <c r="AG33" s="11"/>
      <c r="AH33" s="11"/>
      <c r="AI33" s="11"/>
      <c r="AJ33" s="11"/>
      <c r="AK33" s="11"/>
    </row>
    <row r="34" spans="1:37" x14ac:dyDescent="0.3">
      <c r="A34" s="54"/>
      <c r="B34" s="164"/>
      <c r="C34" s="54"/>
      <c r="D34" s="54"/>
      <c r="E34" s="54"/>
      <c r="F34" s="54"/>
      <c r="G34" s="54"/>
      <c r="H34" s="54"/>
      <c r="I34" s="54"/>
      <c r="J34" s="181">
        <v>23</v>
      </c>
      <c r="K34" s="183">
        <v>9</v>
      </c>
      <c r="L34" s="184">
        <v>11</v>
      </c>
      <c r="M34" s="183">
        <v>0.01</v>
      </c>
      <c r="N34" s="184">
        <v>0</v>
      </c>
      <c r="O34" s="183">
        <v>0.01</v>
      </c>
      <c r="P34" s="184">
        <v>0</v>
      </c>
      <c r="Q34" s="183">
        <v>0.01</v>
      </c>
      <c r="R34" s="184">
        <v>0</v>
      </c>
      <c r="S34" s="11"/>
      <c r="T34" s="11"/>
      <c r="U34" s="11"/>
      <c r="V34" s="15"/>
      <c r="W34" s="9"/>
      <c r="X34" s="9"/>
      <c r="Y34" s="11"/>
      <c r="Z34" s="11"/>
      <c r="AA34" s="11"/>
      <c r="AB34" s="11"/>
      <c r="AC34" s="11"/>
      <c r="AD34" s="11"/>
      <c r="AE34" s="11"/>
      <c r="AF34" s="11"/>
      <c r="AG34" s="11"/>
      <c r="AH34" s="11"/>
      <c r="AI34" s="11"/>
      <c r="AJ34" s="11"/>
      <c r="AK34" s="11"/>
    </row>
    <row r="35" spans="1:37" x14ac:dyDescent="0.3">
      <c r="A35" s="54"/>
      <c r="B35" s="54"/>
      <c r="C35" s="173"/>
      <c r="D35" s="54"/>
      <c r="E35" s="173"/>
      <c r="F35" s="54"/>
      <c r="G35" s="183">
        <v>5</v>
      </c>
      <c r="H35" s="54"/>
      <c r="I35" s="54"/>
      <c r="J35" s="181">
        <v>24</v>
      </c>
      <c r="K35" s="183">
        <v>9</v>
      </c>
      <c r="L35" s="184">
        <v>126</v>
      </c>
      <c r="M35" s="183">
        <v>0.01</v>
      </c>
      <c r="N35" s="184">
        <v>0</v>
      </c>
      <c r="O35" s="183">
        <v>0.01</v>
      </c>
      <c r="P35" s="184">
        <v>0</v>
      </c>
      <c r="Q35" s="183">
        <v>0.01</v>
      </c>
      <c r="R35" s="184">
        <v>0</v>
      </c>
      <c r="S35" s="11"/>
      <c r="T35" s="11"/>
      <c r="U35" s="11"/>
      <c r="V35" s="15"/>
      <c r="W35" s="9"/>
      <c r="X35" s="9"/>
      <c r="Y35" s="11"/>
      <c r="Z35" s="11"/>
      <c r="AA35" s="11"/>
      <c r="AB35" s="11"/>
      <c r="AC35" s="11"/>
      <c r="AD35" s="11"/>
      <c r="AE35" s="11"/>
      <c r="AF35" s="11"/>
      <c r="AG35" s="11"/>
      <c r="AH35" s="11"/>
      <c r="AI35" s="11"/>
      <c r="AJ35" s="11"/>
      <c r="AK35" s="11"/>
    </row>
    <row r="36" spans="1:37" ht="13.5" customHeight="1" x14ac:dyDescent="0.3">
      <c r="A36" s="54"/>
      <c r="B36" s="190"/>
      <c r="C36" s="190"/>
      <c r="D36" s="190"/>
      <c r="E36" s="190"/>
      <c r="F36" s="190"/>
      <c r="G36" s="183">
        <v>5</v>
      </c>
      <c r="H36" s="190"/>
      <c r="I36" s="54"/>
      <c r="J36" s="181">
        <v>25</v>
      </c>
      <c r="K36" s="183">
        <v>9</v>
      </c>
      <c r="L36" s="184">
        <v>206</v>
      </c>
      <c r="M36" s="183">
        <v>0.01</v>
      </c>
      <c r="N36" s="184">
        <v>0</v>
      </c>
      <c r="O36" s="183">
        <v>0.01</v>
      </c>
      <c r="P36" s="184">
        <v>0</v>
      </c>
      <c r="Q36" s="183">
        <v>0.01</v>
      </c>
      <c r="R36" s="184">
        <v>0</v>
      </c>
      <c r="S36" s="11"/>
      <c r="T36" s="11"/>
      <c r="U36" s="11"/>
      <c r="V36" s="15"/>
      <c r="W36" s="9"/>
      <c r="X36" s="9"/>
      <c r="Y36" s="11"/>
      <c r="Z36" s="11"/>
      <c r="AA36" s="11"/>
      <c r="AB36" s="11"/>
      <c r="AC36" s="11"/>
      <c r="AD36" s="11"/>
      <c r="AE36" s="11"/>
      <c r="AF36" s="11"/>
      <c r="AG36" s="11"/>
      <c r="AH36" s="11"/>
      <c r="AI36" s="11"/>
      <c r="AJ36" s="11"/>
      <c r="AK36" s="11"/>
    </row>
    <row r="37" spans="1:37" x14ac:dyDescent="0.3">
      <c r="A37" s="54"/>
      <c r="B37" s="164"/>
      <c r="C37" s="19"/>
      <c r="D37" s="19"/>
      <c r="E37" s="19"/>
      <c r="F37" s="19"/>
      <c r="G37" s="183">
        <v>5</v>
      </c>
      <c r="H37" s="19"/>
      <c r="I37" s="54"/>
      <c r="J37" s="181">
        <v>26</v>
      </c>
      <c r="K37" s="183">
        <v>9</v>
      </c>
      <c r="L37" s="184">
        <v>286</v>
      </c>
      <c r="M37" s="183">
        <v>0.01</v>
      </c>
      <c r="N37" s="184">
        <v>0</v>
      </c>
      <c r="O37" s="183">
        <v>0.01</v>
      </c>
      <c r="P37" s="184">
        <v>0</v>
      </c>
      <c r="Q37" s="183">
        <v>0.01</v>
      </c>
      <c r="R37" s="184">
        <v>0</v>
      </c>
      <c r="S37" s="11"/>
      <c r="T37" s="11"/>
      <c r="U37" s="11"/>
      <c r="V37" s="15"/>
      <c r="W37" s="9"/>
      <c r="X37" s="9"/>
      <c r="Y37" s="11"/>
      <c r="Z37" s="11"/>
      <c r="AA37" s="11"/>
      <c r="AB37" s="11"/>
      <c r="AC37" s="11"/>
      <c r="AD37" s="11"/>
      <c r="AE37" s="11"/>
      <c r="AF37" s="11"/>
      <c r="AG37" s="11"/>
      <c r="AH37" s="11"/>
      <c r="AI37" s="11"/>
      <c r="AJ37" s="11"/>
      <c r="AK37" s="11"/>
    </row>
    <row r="38" spans="1:37" x14ac:dyDescent="0.3">
      <c r="A38" s="54"/>
      <c r="B38" s="164"/>
      <c r="C38" s="19"/>
      <c r="D38" s="19"/>
      <c r="E38" s="19"/>
      <c r="F38" s="19"/>
      <c r="G38" s="183">
        <v>5</v>
      </c>
      <c r="H38" s="19"/>
      <c r="I38" s="54"/>
      <c r="J38" s="181">
        <v>27</v>
      </c>
      <c r="K38" s="183">
        <v>10</v>
      </c>
      <c r="L38" s="184">
        <v>11</v>
      </c>
      <c r="M38" s="183">
        <v>0.01</v>
      </c>
      <c r="N38" s="184">
        <v>0</v>
      </c>
      <c r="O38" s="183">
        <v>0.01</v>
      </c>
      <c r="P38" s="184">
        <v>0</v>
      </c>
      <c r="Q38" s="183">
        <v>0.01</v>
      </c>
      <c r="R38" s="184">
        <v>0</v>
      </c>
      <c r="S38" s="11"/>
      <c r="T38" s="11"/>
      <c r="U38" s="11"/>
      <c r="V38" s="15"/>
      <c r="W38" s="9"/>
      <c r="X38" s="9"/>
      <c r="Y38" s="11"/>
      <c r="Z38" s="11"/>
      <c r="AA38" s="11"/>
      <c r="AB38" s="11"/>
      <c r="AC38" s="11"/>
      <c r="AD38" s="11"/>
      <c r="AE38" s="11"/>
      <c r="AF38" s="11"/>
      <c r="AG38" s="11"/>
      <c r="AH38" s="11"/>
      <c r="AI38" s="11"/>
      <c r="AJ38" s="11"/>
      <c r="AK38" s="11"/>
    </row>
    <row r="39" spans="1:37" x14ac:dyDescent="0.3">
      <c r="A39" s="54"/>
      <c r="B39" s="164"/>
      <c r="C39" s="19"/>
      <c r="D39" s="19"/>
      <c r="E39" s="19"/>
      <c r="F39" s="19"/>
      <c r="G39" s="183">
        <v>6</v>
      </c>
      <c r="H39" s="19"/>
      <c r="I39" s="54"/>
      <c r="J39" s="181">
        <v>28</v>
      </c>
      <c r="K39" s="183">
        <v>10</v>
      </c>
      <c r="L39" s="184">
        <v>126</v>
      </c>
      <c r="M39" s="183">
        <v>0.01</v>
      </c>
      <c r="N39" s="184">
        <v>0</v>
      </c>
      <c r="O39" s="183">
        <v>0.01</v>
      </c>
      <c r="P39" s="184">
        <v>0</v>
      </c>
      <c r="Q39" s="183">
        <v>0.01</v>
      </c>
      <c r="R39" s="184">
        <v>0</v>
      </c>
      <c r="S39" s="11"/>
      <c r="T39" s="11"/>
      <c r="U39" s="11"/>
      <c r="V39" s="15"/>
      <c r="W39" s="9"/>
      <c r="X39" s="9"/>
      <c r="Y39" s="11"/>
      <c r="Z39" s="11"/>
      <c r="AA39" s="11"/>
      <c r="AB39" s="11"/>
      <c r="AC39" s="11"/>
      <c r="AD39" s="11"/>
      <c r="AE39" s="11"/>
      <c r="AF39" s="11"/>
      <c r="AG39" s="11"/>
      <c r="AH39" s="11"/>
      <c r="AI39" s="11"/>
      <c r="AJ39" s="11"/>
      <c r="AK39" s="11"/>
    </row>
    <row r="40" spans="1:37" x14ac:dyDescent="0.3">
      <c r="A40" s="54"/>
      <c r="B40" s="164"/>
      <c r="C40" s="19"/>
      <c r="D40" s="19"/>
      <c r="E40" s="19"/>
      <c r="F40" s="19"/>
      <c r="G40" s="183">
        <v>6</v>
      </c>
      <c r="H40" s="19"/>
      <c r="I40" s="54"/>
      <c r="J40" s="181">
        <v>29</v>
      </c>
      <c r="K40" s="183">
        <v>10</v>
      </c>
      <c r="L40" s="184">
        <v>206</v>
      </c>
      <c r="M40" s="183">
        <v>0.01</v>
      </c>
      <c r="N40" s="184">
        <v>0</v>
      </c>
      <c r="O40" s="183">
        <v>0.01</v>
      </c>
      <c r="P40" s="184">
        <v>0</v>
      </c>
      <c r="Q40" s="183">
        <v>0.01</v>
      </c>
      <c r="R40" s="184">
        <v>0</v>
      </c>
      <c r="S40" s="11"/>
      <c r="T40" s="11"/>
      <c r="U40" s="11"/>
      <c r="V40" s="15"/>
      <c r="W40" s="9"/>
      <c r="X40" s="9"/>
      <c r="Y40" s="11"/>
      <c r="Z40" s="11"/>
      <c r="AA40" s="11"/>
      <c r="AB40" s="11"/>
      <c r="AC40" s="11"/>
      <c r="AD40" s="11"/>
      <c r="AE40" s="11"/>
      <c r="AF40" s="11"/>
      <c r="AG40" s="11"/>
      <c r="AH40" s="11"/>
      <c r="AI40" s="11"/>
      <c r="AJ40" s="11"/>
      <c r="AK40" s="11"/>
    </row>
    <row r="41" spans="1:37" x14ac:dyDescent="0.3">
      <c r="A41" s="54"/>
      <c r="B41" s="164"/>
      <c r="C41" s="19"/>
      <c r="D41" s="19"/>
      <c r="E41" s="19"/>
      <c r="F41" s="19"/>
      <c r="G41" s="183">
        <v>6</v>
      </c>
      <c r="H41" s="19"/>
      <c r="I41" s="54"/>
      <c r="J41" s="181">
        <v>30</v>
      </c>
      <c r="K41" s="183">
        <v>10</v>
      </c>
      <c r="L41" s="184">
        <v>286</v>
      </c>
      <c r="M41" s="183">
        <v>0.01</v>
      </c>
      <c r="N41" s="184">
        <v>0</v>
      </c>
      <c r="O41" s="183">
        <v>0.01</v>
      </c>
      <c r="P41" s="184">
        <v>0</v>
      </c>
      <c r="Q41" s="183">
        <v>0.01</v>
      </c>
      <c r="R41" s="184">
        <v>0</v>
      </c>
      <c r="S41" s="11"/>
      <c r="T41" s="11"/>
      <c r="U41" s="11"/>
      <c r="V41" s="15"/>
      <c r="W41" s="9"/>
      <c r="X41" s="9"/>
      <c r="Y41" s="11"/>
      <c r="Z41" s="11"/>
      <c r="AA41" s="11"/>
      <c r="AB41" s="11"/>
      <c r="AC41" s="11"/>
      <c r="AD41" s="11"/>
      <c r="AE41" s="11"/>
      <c r="AF41" s="11"/>
      <c r="AG41" s="11"/>
      <c r="AH41" s="11"/>
      <c r="AI41" s="11"/>
      <c r="AJ41" s="11"/>
      <c r="AK41" s="11"/>
    </row>
    <row r="42" spans="1:37" x14ac:dyDescent="0.3">
      <c r="A42" s="54"/>
      <c r="B42" s="164"/>
      <c r="C42" s="19"/>
      <c r="D42" s="19"/>
      <c r="E42" s="19"/>
      <c r="F42" s="19"/>
      <c r="G42" s="183">
        <v>6</v>
      </c>
      <c r="H42" s="19"/>
      <c r="I42" s="54"/>
      <c r="J42" s="181">
        <v>31</v>
      </c>
      <c r="K42" s="183">
        <v>11</v>
      </c>
      <c r="L42" s="184">
        <v>11</v>
      </c>
      <c r="M42" s="183">
        <v>0.01</v>
      </c>
      <c r="N42" s="184">
        <v>0</v>
      </c>
      <c r="O42" s="183">
        <v>0.01</v>
      </c>
      <c r="P42" s="184">
        <v>0</v>
      </c>
      <c r="Q42" s="183">
        <v>0.01</v>
      </c>
      <c r="R42" s="184">
        <v>0</v>
      </c>
      <c r="S42" s="11"/>
      <c r="T42" s="11"/>
      <c r="U42" s="11"/>
      <c r="V42" s="15"/>
      <c r="W42" s="9"/>
      <c r="X42" s="9"/>
      <c r="Y42" s="11"/>
      <c r="Z42" s="11"/>
      <c r="AA42" s="11"/>
      <c r="AB42" s="11"/>
      <c r="AC42" s="11"/>
      <c r="AD42" s="11"/>
      <c r="AE42" s="11"/>
      <c r="AF42" s="11"/>
      <c r="AG42" s="11"/>
      <c r="AH42" s="11"/>
      <c r="AI42" s="11"/>
      <c r="AJ42" s="11"/>
      <c r="AK42" s="11"/>
    </row>
    <row r="43" spans="1:37" x14ac:dyDescent="0.3">
      <c r="A43" s="54"/>
      <c r="B43" s="164"/>
      <c r="C43" s="19"/>
      <c r="D43" s="19"/>
      <c r="E43" s="19"/>
      <c r="F43" s="19"/>
      <c r="G43" s="183">
        <v>7</v>
      </c>
      <c r="H43" s="19"/>
      <c r="I43" s="54"/>
      <c r="J43" s="181">
        <v>32</v>
      </c>
      <c r="K43" s="183">
        <v>11</v>
      </c>
      <c r="L43" s="184">
        <v>126</v>
      </c>
      <c r="M43" s="183">
        <v>0.01</v>
      </c>
      <c r="N43" s="184">
        <v>0</v>
      </c>
      <c r="O43" s="183">
        <v>0.01</v>
      </c>
      <c r="P43" s="184">
        <v>0</v>
      </c>
      <c r="Q43" s="183">
        <v>0.01</v>
      </c>
      <c r="R43" s="184">
        <v>0</v>
      </c>
      <c r="S43" s="11"/>
      <c r="T43" s="11"/>
      <c r="U43" s="11"/>
      <c r="V43" s="15"/>
      <c r="W43" s="9"/>
      <c r="X43" s="9"/>
      <c r="Y43" s="11"/>
      <c r="Z43" s="11"/>
      <c r="AA43" s="11"/>
      <c r="AB43" s="11"/>
      <c r="AC43" s="11"/>
      <c r="AD43" s="11"/>
      <c r="AE43" s="11"/>
      <c r="AF43" s="11"/>
      <c r="AG43" s="11"/>
      <c r="AH43" s="11"/>
      <c r="AI43" s="11"/>
      <c r="AJ43" s="11"/>
      <c r="AK43" s="11"/>
    </row>
    <row r="44" spans="1:37" x14ac:dyDescent="0.3">
      <c r="A44" s="54"/>
      <c r="B44" s="164"/>
      <c r="C44" s="19"/>
      <c r="D44" s="19"/>
      <c r="E44" s="19"/>
      <c r="F44" s="19"/>
      <c r="G44" s="183">
        <v>7</v>
      </c>
      <c r="H44" s="19"/>
      <c r="I44" s="54"/>
      <c r="J44" s="181">
        <v>33</v>
      </c>
      <c r="K44" s="183">
        <v>11</v>
      </c>
      <c r="L44" s="184">
        <v>206</v>
      </c>
      <c r="M44" s="183">
        <v>0.01</v>
      </c>
      <c r="N44" s="184">
        <v>0</v>
      </c>
      <c r="O44" s="183">
        <v>0.01</v>
      </c>
      <c r="P44" s="184">
        <v>0</v>
      </c>
      <c r="Q44" s="183">
        <v>0.01</v>
      </c>
      <c r="R44" s="184">
        <v>0</v>
      </c>
      <c r="S44" s="11"/>
      <c r="T44" s="11"/>
      <c r="U44" s="11"/>
      <c r="V44" s="15"/>
      <c r="W44" s="9"/>
      <c r="X44" s="9"/>
      <c r="Y44" s="11"/>
      <c r="Z44" s="11"/>
      <c r="AA44" s="11"/>
      <c r="AB44" s="11"/>
      <c r="AC44" s="11"/>
      <c r="AD44" s="11"/>
      <c r="AE44" s="11"/>
      <c r="AF44" s="11"/>
      <c r="AG44" s="11"/>
      <c r="AH44" s="11"/>
      <c r="AI44" s="11"/>
      <c r="AJ44" s="11"/>
      <c r="AK44" s="11"/>
    </row>
    <row r="45" spans="1:37" x14ac:dyDescent="0.3">
      <c r="A45" s="54"/>
      <c r="B45" s="164"/>
      <c r="C45" s="19"/>
      <c r="D45" s="19"/>
      <c r="E45" s="19"/>
      <c r="F45" s="19"/>
      <c r="G45" s="183">
        <v>7</v>
      </c>
      <c r="H45" s="19"/>
      <c r="I45" s="54"/>
      <c r="J45" s="181">
        <v>34</v>
      </c>
      <c r="K45" s="183">
        <v>11</v>
      </c>
      <c r="L45" s="184">
        <v>286</v>
      </c>
      <c r="M45" s="183">
        <v>0.01</v>
      </c>
      <c r="N45" s="184">
        <v>0</v>
      </c>
      <c r="O45" s="183">
        <v>0.01</v>
      </c>
      <c r="P45" s="184">
        <v>0</v>
      </c>
      <c r="Q45" s="183">
        <v>0.01</v>
      </c>
      <c r="R45" s="184">
        <v>0</v>
      </c>
      <c r="S45" s="11"/>
      <c r="T45" s="11"/>
      <c r="U45" s="11"/>
      <c r="V45" s="15"/>
      <c r="W45" s="9"/>
      <c r="X45" s="9"/>
      <c r="Y45" s="11"/>
      <c r="Z45" s="11"/>
      <c r="AA45" s="11"/>
      <c r="AB45" s="11"/>
      <c r="AC45" s="11"/>
      <c r="AD45" s="11"/>
      <c r="AE45" s="11"/>
      <c r="AF45" s="11"/>
      <c r="AG45" s="11"/>
      <c r="AH45" s="11"/>
      <c r="AI45" s="11"/>
      <c r="AJ45" s="11"/>
      <c r="AK45" s="11"/>
    </row>
    <row r="46" spans="1:37" x14ac:dyDescent="0.3">
      <c r="A46" s="54"/>
      <c r="B46" s="164"/>
      <c r="C46" s="19"/>
      <c r="D46" s="19"/>
      <c r="E46" s="19"/>
      <c r="F46" s="19"/>
      <c r="G46" s="183">
        <v>7</v>
      </c>
      <c r="H46" s="19"/>
      <c r="I46" s="54"/>
      <c r="J46" s="181">
        <v>35</v>
      </c>
      <c r="K46" s="183">
        <v>12</v>
      </c>
      <c r="L46" s="184">
        <v>11</v>
      </c>
      <c r="M46" s="183">
        <v>0.01</v>
      </c>
      <c r="N46" s="184">
        <v>0</v>
      </c>
      <c r="O46" s="183">
        <v>0.01</v>
      </c>
      <c r="P46" s="184">
        <v>0</v>
      </c>
      <c r="Q46" s="183">
        <v>0.01</v>
      </c>
      <c r="R46" s="184">
        <v>0</v>
      </c>
      <c r="S46" s="11"/>
      <c r="T46" s="11"/>
      <c r="U46" s="11"/>
      <c r="V46" s="15"/>
      <c r="W46" s="9"/>
      <c r="X46" s="9"/>
      <c r="Y46" s="11"/>
      <c r="Z46" s="11"/>
      <c r="AA46" s="11"/>
      <c r="AB46" s="11"/>
      <c r="AC46" s="11"/>
      <c r="AD46" s="11"/>
      <c r="AE46" s="11"/>
      <c r="AF46" s="11"/>
      <c r="AG46" s="11"/>
      <c r="AH46" s="11"/>
      <c r="AI46" s="11"/>
      <c r="AJ46" s="11"/>
      <c r="AK46" s="11"/>
    </row>
    <row r="47" spans="1:37" x14ac:dyDescent="0.3">
      <c r="A47" s="54"/>
      <c r="B47" s="164"/>
      <c r="C47" s="19"/>
      <c r="D47" s="19"/>
      <c r="E47" s="19"/>
      <c r="F47" s="19"/>
      <c r="G47" s="183">
        <v>8</v>
      </c>
      <c r="H47" s="19"/>
      <c r="I47" s="54"/>
      <c r="J47" s="181">
        <v>36</v>
      </c>
      <c r="K47" s="183">
        <v>12</v>
      </c>
      <c r="L47" s="184">
        <v>126</v>
      </c>
      <c r="M47" s="183">
        <v>0.01</v>
      </c>
      <c r="N47" s="184">
        <v>0</v>
      </c>
      <c r="O47" s="183">
        <v>0.01</v>
      </c>
      <c r="P47" s="184">
        <v>0</v>
      </c>
      <c r="Q47" s="183">
        <v>0.01</v>
      </c>
      <c r="R47" s="184">
        <v>0</v>
      </c>
      <c r="S47" s="11"/>
      <c r="T47" s="11"/>
      <c r="U47" s="11"/>
      <c r="V47" s="15"/>
      <c r="W47" s="9"/>
      <c r="X47" s="9"/>
      <c r="Y47" s="11"/>
      <c r="Z47" s="11"/>
      <c r="AA47" s="11"/>
      <c r="AB47" s="11"/>
      <c r="AC47" s="11"/>
      <c r="AD47" s="11"/>
      <c r="AE47" s="11"/>
      <c r="AF47" s="11"/>
      <c r="AG47" s="11"/>
      <c r="AH47" s="11"/>
      <c r="AI47" s="11"/>
      <c r="AJ47" s="11"/>
      <c r="AK47" s="11"/>
    </row>
    <row r="48" spans="1:37" x14ac:dyDescent="0.3">
      <c r="A48" s="54"/>
      <c r="B48" s="164"/>
      <c r="C48" s="19"/>
      <c r="D48" s="19"/>
      <c r="E48" s="19"/>
      <c r="F48" s="19"/>
      <c r="G48" s="183">
        <v>8</v>
      </c>
      <c r="H48" s="19"/>
      <c r="I48" s="54"/>
      <c r="J48" s="181">
        <v>37</v>
      </c>
      <c r="K48" s="183">
        <v>12</v>
      </c>
      <c r="L48" s="184">
        <v>206</v>
      </c>
      <c r="M48" s="183">
        <v>0.01</v>
      </c>
      <c r="N48" s="184">
        <v>0</v>
      </c>
      <c r="O48" s="183">
        <v>0.01</v>
      </c>
      <c r="P48" s="184">
        <v>0</v>
      </c>
      <c r="Q48" s="183">
        <v>0.01</v>
      </c>
      <c r="R48" s="184">
        <v>0</v>
      </c>
      <c r="S48" s="11"/>
      <c r="T48" s="11"/>
      <c r="U48" s="11"/>
      <c r="V48" s="15"/>
      <c r="W48" s="9"/>
      <c r="X48" s="9"/>
      <c r="Y48" s="11"/>
      <c r="Z48" s="11"/>
      <c r="AA48" s="11"/>
      <c r="AB48" s="11"/>
      <c r="AC48" s="11"/>
      <c r="AD48" s="11"/>
      <c r="AE48" s="11"/>
      <c r="AF48" s="11"/>
      <c r="AG48" s="11"/>
      <c r="AH48" s="11"/>
      <c r="AI48" s="11"/>
      <c r="AJ48" s="11"/>
      <c r="AK48" s="11"/>
    </row>
    <row r="49" spans="1:37" x14ac:dyDescent="0.3">
      <c r="A49" s="54"/>
      <c r="B49" s="164"/>
      <c r="C49" s="19"/>
      <c r="D49" s="19"/>
      <c r="E49" s="19"/>
      <c r="F49" s="19"/>
      <c r="G49" s="183">
        <v>8</v>
      </c>
      <c r="H49" s="19"/>
      <c r="I49" s="54"/>
      <c r="J49" s="181">
        <v>38</v>
      </c>
      <c r="K49" s="183">
        <v>12</v>
      </c>
      <c r="L49" s="184">
        <v>286</v>
      </c>
      <c r="M49" s="183">
        <v>0.01</v>
      </c>
      <c r="N49" s="184">
        <v>0</v>
      </c>
      <c r="O49" s="183">
        <v>0.01</v>
      </c>
      <c r="P49" s="184">
        <v>0</v>
      </c>
      <c r="Q49" s="183">
        <v>0.01</v>
      </c>
      <c r="R49" s="184">
        <v>0</v>
      </c>
      <c r="S49" s="11"/>
      <c r="T49" s="11"/>
      <c r="U49" s="11"/>
      <c r="V49" s="15"/>
      <c r="W49" s="9"/>
      <c r="X49" s="9"/>
      <c r="Y49" s="11"/>
      <c r="Z49" s="11"/>
      <c r="AA49" s="11"/>
      <c r="AB49" s="11"/>
      <c r="AC49" s="11"/>
      <c r="AD49" s="11"/>
      <c r="AE49" s="11"/>
      <c r="AF49" s="11"/>
      <c r="AG49" s="11"/>
      <c r="AH49" s="11"/>
      <c r="AI49" s="11"/>
      <c r="AJ49" s="11"/>
      <c r="AK49" s="11"/>
    </row>
    <row r="50" spans="1:37" x14ac:dyDescent="0.3">
      <c r="A50" s="54"/>
      <c r="B50" s="164"/>
      <c r="C50" s="19"/>
      <c r="D50" s="19"/>
      <c r="E50" s="19"/>
      <c r="F50" s="19"/>
      <c r="G50" s="183">
        <v>8</v>
      </c>
      <c r="H50" s="19"/>
      <c r="I50" s="54"/>
      <c r="J50" s="181">
        <v>39</v>
      </c>
      <c r="K50" s="183">
        <v>13</v>
      </c>
      <c r="L50" s="184">
        <v>11</v>
      </c>
      <c r="M50" s="183">
        <v>0.01</v>
      </c>
      <c r="N50" s="184">
        <v>0</v>
      </c>
      <c r="O50" s="183">
        <v>0.01</v>
      </c>
      <c r="P50" s="184">
        <v>0</v>
      </c>
      <c r="Q50" s="183">
        <v>0.01</v>
      </c>
      <c r="R50" s="184">
        <v>0</v>
      </c>
      <c r="S50" s="11"/>
      <c r="T50" s="11"/>
      <c r="U50" s="11"/>
      <c r="V50" s="15"/>
      <c r="W50" s="9"/>
      <c r="X50" s="9"/>
      <c r="Y50" s="11"/>
      <c r="Z50" s="11"/>
      <c r="AA50" s="11"/>
      <c r="AB50" s="11"/>
      <c r="AC50" s="11"/>
      <c r="AD50" s="11"/>
      <c r="AE50" s="11"/>
      <c r="AF50" s="11"/>
      <c r="AG50" s="11"/>
      <c r="AH50" s="11"/>
      <c r="AI50" s="11"/>
      <c r="AJ50" s="11"/>
      <c r="AK50" s="11"/>
    </row>
    <row r="51" spans="1:37" x14ac:dyDescent="0.3">
      <c r="A51" s="54"/>
      <c r="B51" s="164"/>
      <c r="C51" s="19"/>
      <c r="D51" s="19"/>
      <c r="E51" s="19"/>
      <c r="F51" s="19"/>
      <c r="G51" s="183">
        <v>9</v>
      </c>
      <c r="H51" s="19"/>
      <c r="I51" s="54"/>
      <c r="J51" s="181">
        <v>40</v>
      </c>
      <c r="K51" s="183">
        <v>13</v>
      </c>
      <c r="L51" s="184">
        <v>126</v>
      </c>
      <c r="M51" s="183">
        <v>0.01</v>
      </c>
      <c r="N51" s="184">
        <v>0</v>
      </c>
      <c r="O51" s="183">
        <v>0.01</v>
      </c>
      <c r="P51" s="184">
        <v>0</v>
      </c>
      <c r="Q51" s="183">
        <v>0.01</v>
      </c>
      <c r="R51" s="184">
        <v>0</v>
      </c>
      <c r="S51" s="11"/>
      <c r="T51" s="11"/>
      <c r="U51" s="11"/>
      <c r="V51" s="15"/>
      <c r="W51" s="9"/>
      <c r="X51" s="9"/>
      <c r="Y51" s="11"/>
      <c r="Z51" s="11"/>
      <c r="AA51" s="11"/>
      <c r="AB51" s="11"/>
      <c r="AC51" s="11"/>
      <c r="AD51" s="11"/>
      <c r="AE51" s="11"/>
      <c r="AF51" s="11"/>
      <c r="AG51" s="11"/>
      <c r="AH51" s="11"/>
      <c r="AI51" s="11"/>
      <c r="AJ51" s="11"/>
      <c r="AK51" s="11"/>
    </row>
    <row r="52" spans="1:37" x14ac:dyDescent="0.3">
      <c r="A52" s="54"/>
      <c r="B52" s="164"/>
      <c r="C52" s="19"/>
      <c r="D52" s="19"/>
      <c r="E52" s="19"/>
      <c r="F52" s="19"/>
      <c r="G52" s="183">
        <v>9</v>
      </c>
      <c r="H52" s="19"/>
      <c r="I52" s="54"/>
      <c r="J52" s="181">
        <v>41</v>
      </c>
      <c r="K52" s="183">
        <v>13</v>
      </c>
      <c r="L52" s="184">
        <v>206</v>
      </c>
      <c r="M52" s="183">
        <v>0.01</v>
      </c>
      <c r="N52" s="184">
        <v>0</v>
      </c>
      <c r="O52" s="183">
        <v>0.01</v>
      </c>
      <c r="P52" s="184">
        <v>0</v>
      </c>
      <c r="Q52" s="183">
        <v>0.01</v>
      </c>
      <c r="R52" s="184">
        <v>0</v>
      </c>
      <c r="S52" s="11"/>
      <c r="T52" s="11"/>
      <c r="U52" s="11"/>
      <c r="V52" s="11"/>
      <c r="W52" s="11"/>
      <c r="X52" s="11"/>
      <c r="Y52" s="11"/>
      <c r="Z52" s="11"/>
      <c r="AA52" s="11"/>
      <c r="AB52" s="11"/>
      <c r="AC52" s="11"/>
      <c r="AD52" s="11"/>
      <c r="AE52" s="11"/>
      <c r="AF52" s="11"/>
      <c r="AG52" s="11"/>
      <c r="AH52" s="11"/>
      <c r="AI52" s="11"/>
      <c r="AJ52" s="11"/>
      <c r="AK52" s="11"/>
    </row>
    <row r="53" spans="1:37" x14ac:dyDescent="0.3">
      <c r="A53" s="54"/>
      <c r="B53" s="164"/>
      <c r="C53" s="19"/>
      <c r="D53" s="19"/>
      <c r="E53" s="19"/>
      <c r="F53" s="19"/>
      <c r="G53" s="183">
        <v>9</v>
      </c>
      <c r="H53" s="19"/>
      <c r="I53" s="54"/>
      <c r="J53" s="181">
        <v>42</v>
      </c>
      <c r="K53" s="183">
        <v>13</v>
      </c>
      <c r="L53" s="184">
        <v>286</v>
      </c>
      <c r="M53" s="183">
        <v>0.01</v>
      </c>
      <c r="N53" s="184">
        <v>0</v>
      </c>
      <c r="O53" s="183">
        <v>0.01</v>
      </c>
      <c r="P53" s="184">
        <v>0</v>
      </c>
      <c r="Q53" s="183">
        <v>0.01</v>
      </c>
      <c r="R53" s="184">
        <v>0</v>
      </c>
      <c r="S53" s="11"/>
      <c r="T53" s="11"/>
      <c r="U53" s="11"/>
      <c r="V53" s="11"/>
      <c r="W53" s="11"/>
      <c r="X53" s="11"/>
      <c r="Y53" s="11"/>
      <c r="Z53" s="11"/>
      <c r="AA53" s="11"/>
      <c r="AB53" s="11"/>
      <c r="AC53" s="11"/>
      <c r="AD53" s="11"/>
      <c r="AE53" s="11"/>
      <c r="AF53" s="11"/>
      <c r="AG53" s="11"/>
      <c r="AH53" s="11"/>
      <c r="AI53" s="11"/>
      <c r="AJ53" s="11"/>
      <c r="AK53" s="11"/>
    </row>
    <row r="54" spans="1:37" x14ac:dyDescent="0.3">
      <c r="A54" s="54"/>
      <c r="B54" s="164"/>
      <c r="C54" s="19"/>
      <c r="D54" s="19"/>
      <c r="E54" s="19"/>
      <c r="F54" s="19"/>
      <c r="G54" s="183">
        <v>9</v>
      </c>
      <c r="H54" s="19"/>
      <c r="I54" s="54"/>
      <c r="J54" s="181">
        <v>43</v>
      </c>
      <c r="K54" s="183">
        <v>14</v>
      </c>
      <c r="L54" s="184">
        <v>11</v>
      </c>
      <c r="M54" s="183">
        <v>0.01</v>
      </c>
      <c r="N54" s="184">
        <v>0</v>
      </c>
      <c r="O54" s="183">
        <v>0.01</v>
      </c>
      <c r="P54" s="184">
        <v>0</v>
      </c>
      <c r="Q54" s="183">
        <v>0.01</v>
      </c>
      <c r="R54" s="184">
        <v>0</v>
      </c>
      <c r="S54" s="11"/>
      <c r="T54" s="11"/>
      <c r="U54" s="11"/>
      <c r="V54" s="11"/>
      <c r="W54" s="11"/>
      <c r="X54" s="11"/>
      <c r="Y54" s="11"/>
      <c r="Z54" s="11"/>
      <c r="AA54" s="11"/>
      <c r="AB54" s="11"/>
      <c r="AC54" s="11"/>
      <c r="AD54" s="11"/>
      <c r="AE54" s="11"/>
      <c r="AF54" s="11"/>
      <c r="AG54" s="11"/>
      <c r="AH54" s="11"/>
      <c r="AI54" s="11"/>
      <c r="AJ54" s="11"/>
      <c r="AK54" s="11"/>
    </row>
    <row r="55" spans="1:37" x14ac:dyDescent="0.3">
      <c r="A55" s="54"/>
      <c r="B55" s="164"/>
      <c r="C55" s="19"/>
      <c r="D55" s="19"/>
      <c r="E55" s="19"/>
      <c r="F55" s="19"/>
      <c r="G55" s="183">
        <v>10</v>
      </c>
      <c r="H55" s="19"/>
      <c r="I55" s="54"/>
      <c r="J55" s="181">
        <v>44</v>
      </c>
      <c r="K55" s="183">
        <v>14</v>
      </c>
      <c r="L55" s="184">
        <v>126</v>
      </c>
      <c r="M55" s="183">
        <v>0.01</v>
      </c>
      <c r="N55" s="184">
        <v>0</v>
      </c>
      <c r="O55" s="183">
        <v>0.01</v>
      </c>
      <c r="P55" s="184">
        <v>0</v>
      </c>
      <c r="Q55" s="183">
        <v>0.01</v>
      </c>
      <c r="R55" s="184">
        <v>0</v>
      </c>
      <c r="S55" s="11"/>
      <c r="T55" s="11"/>
      <c r="U55" s="11"/>
      <c r="V55" s="11"/>
      <c r="W55" s="11"/>
      <c r="X55" s="11"/>
      <c r="Y55" s="11"/>
      <c r="Z55" s="11"/>
      <c r="AA55" s="11"/>
      <c r="AB55" s="11"/>
      <c r="AC55" s="11"/>
      <c r="AD55" s="11"/>
      <c r="AE55" s="11"/>
      <c r="AF55" s="11"/>
      <c r="AG55" s="11"/>
      <c r="AH55" s="11"/>
      <c r="AI55" s="11"/>
      <c r="AJ55" s="11"/>
      <c r="AK55" s="11"/>
    </row>
    <row r="56" spans="1:37" x14ac:dyDescent="0.3">
      <c r="A56" s="54"/>
      <c r="B56" s="164"/>
      <c r="C56" s="19"/>
      <c r="D56" s="19"/>
      <c r="E56" s="19"/>
      <c r="F56" s="19"/>
      <c r="G56" s="183">
        <v>10</v>
      </c>
      <c r="H56" s="19"/>
      <c r="I56" s="54"/>
      <c r="J56" s="181">
        <v>45</v>
      </c>
      <c r="K56" s="183">
        <v>14</v>
      </c>
      <c r="L56" s="184">
        <v>206</v>
      </c>
      <c r="M56" s="183">
        <v>0.01</v>
      </c>
      <c r="N56" s="184">
        <v>0</v>
      </c>
      <c r="O56" s="183">
        <v>0.01</v>
      </c>
      <c r="P56" s="184">
        <v>0</v>
      </c>
      <c r="Q56" s="183">
        <v>0.01</v>
      </c>
      <c r="R56" s="184">
        <v>0</v>
      </c>
      <c r="S56" s="11"/>
      <c r="T56" s="11"/>
      <c r="U56" s="11"/>
      <c r="V56" s="11"/>
      <c r="W56" s="11"/>
      <c r="X56" s="11"/>
      <c r="Y56" s="11"/>
      <c r="Z56" s="11"/>
      <c r="AA56" s="11"/>
      <c r="AB56" s="11"/>
      <c r="AC56" s="11"/>
      <c r="AD56" s="11"/>
      <c r="AE56" s="11"/>
      <c r="AF56" s="11"/>
      <c r="AG56" s="11"/>
      <c r="AH56" s="11"/>
      <c r="AI56" s="11"/>
      <c r="AJ56" s="11"/>
      <c r="AK56" s="11"/>
    </row>
    <row r="57" spans="1:37" x14ac:dyDescent="0.3">
      <c r="A57" s="54"/>
      <c r="B57" s="164"/>
      <c r="C57" s="19"/>
      <c r="D57" s="19"/>
      <c r="E57" s="19"/>
      <c r="F57" s="19"/>
      <c r="G57" s="183">
        <v>10</v>
      </c>
      <c r="H57" s="19"/>
      <c r="I57" s="54"/>
      <c r="J57" s="181">
        <v>46</v>
      </c>
      <c r="K57" s="183">
        <v>14</v>
      </c>
      <c r="L57" s="184">
        <v>286</v>
      </c>
      <c r="M57" s="183">
        <v>0.01</v>
      </c>
      <c r="N57" s="184">
        <v>0</v>
      </c>
      <c r="O57" s="183">
        <v>0.01</v>
      </c>
      <c r="P57" s="184">
        <v>0</v>
      </c>
      <c r="Q57" s="183">
        <v>0.01</v>
      </c>
      <c r="R57" s="184">
        <v>0</v>
      </c>
      <c r="S57" s="11"/>
      <c r="T57" s="11"/>
      <c r="U57" s="11"/>
      <c r="V57" s="11"/>
      <c r="W57" s="11"/>
      <c r="X57" s="11"/>
      <c r="Y57" s="11"/>
      <c r="Z57" s="11"/>
      <c r="AA57" s="11"/>
      <c r="AB57" s="11"/>
      <c r="AC57" s="11"/>
      <c r="AD57" s="11"/>
      <c r="AE57" s="11"/>
      <c r="AF57" s="11"/>
      <c r="AG57" s="11"/>
      <c r="AH57" s="11"/>
      <c r="AI57" s="11"/>
      <c r="AJ57" s="11"/>
      <c r="AK57" s="11"/>
    </row>
    <row r="58" spans="1:37" x14ac:dyDescent="0.3">
      <c r="A58" s="11"/>
      <c r="B58" s="11"/>
      <c r="C58" s="11"/>
      <c r="D58" s="11"/>
      <c r="E58" s="11"/>
      <c r="F58" s="11"/>
      <c r="G58" s="183">
        <v>10</v>
      </c>
      <c r="H58" s="11"/>
      <c r="I58" s="11"/>
      <c r="J58" s="181">
        <v>47</v>
      </c>
      <c r="K58" s="183">
        <v>15</v>
      </c>
      <c r="L58" s="184">
        <v>11</v>
      </c>
      <c r="M58" s="183">
        <v>0.01</v>
      </c>
      <c r="N58" s="184">
        <v>0</v>
      </c>
      <c r="O58" s="183">
        <v>0.01</v>
      </c>
      <c r="P58" s="184">
        <v>0</v>
      </c>
      <c r="Q58" s="183">
        <v>0.01</v>
      </c>
      <c r="R58" s="184">
        <v>0</v>
      </c>
      <c r="S58" s="11"/>
      <c r="T58" s="11"/>
      <c r="U58" s="11"/>
      <c r="V58" s="11"/>
      <c r="W58" s="11"/>
      <c r="X58" s="11"/>
      <c r="Y58" s="11"/>
      <c r="Z58" s="11"/>
      <c r="AA58" s="11"/>
      <c r="AB58" s="11"/>
      <c r="AC58" s="11"/>
      <c r="AD58" s="11"/>
      <c r="AE58" s="11"/>
      <c r="AF58" s="11"/>
      <c r="AG58" s="11"/>
      <c r="AH58" s="11"/>
      <c r="AI58" s="11"/>
      <c r="AJ58" s="11"/>
      <c r="AK58" s="11"/>
    </row>
    <row r="59" spans="1:37" x14ac:dyDescent="0.3">
      <c r="A59" s="11"/>
      <c r="B59" s="11"/>
      <c r="C59" s="11"/>
      <c r="D59" s="11"/>
      <c r="E59" s="11"/>
      <c r="F59" s="11"/>
      <c r="G59" s="183">
        <v>11</v>
      </c>
      <c r="H59" s="11"/>
      <c r="I59" s="11"/>
      <c r="J59" s="181">
        <v>48</v>
      </c>
      <c r="K59" s="183">
        <v>15</v>
      </c>
      <c r="L59" s="184">
        <v>126</v>
      </c>
      <c r="M59" s="183">
        <v>0.01</v>
      </c>
      <c r="N59" s="184">
        <v>0</v>
      </c>
      <c r="O59" s="183">
        <v>0.01</v>
      </c>
      <c r="P59" s="184">
        <v>0</v>
      </c>
      <c r="Q59" s="183">
        <v>0.01</v>
      </c>
      <c r="R59" s="184">
        <v>0</v>
      </c>
      <c r="S59" s="11"/>
      <c r="T59" s="11"/>
      <c r="U59" s="11"/>
      <c r="V59" s="11"/>
      <c r="W59" s="11"/>
      <c r="X59" s="11"/>
      <c r="Y59" s="11"/>
      <c r="Z59" s="11"/>
      <c r="AA59" s="11"/>
      <c r="AB59" s="11"/>
      <c r="AC59" s="11"/>
      <c r="AD59" s="11"/>
      <c r="AE59" s="11"/>
      <c r="AF59" s="11"/>
      <c r="AG59" s="11"/>
      <c r="AH59" s="11"/>
      <c r="AI59" s="11"/>
      <c r="AJ59" s="11"/>
      <c r="AK59" s="11"/>
    </row>
    <row r="60" spans="1:37" x14ac:dyDescent="0.3">
      <c r="A60" s="11"/>
      <c r="B60" s="11"/>
      <c r="C60" s="11"/>
      <c r="D60" s="11"/>
      <c r="E60" s="11"/>
      <c r="F60" s="11"/>
      <c r="G60" s="183">
        <v>11</v>
      </c>
      <c r="H60" s="11"/>
      <c r="I60" s="11"/>
      <c r="J60" s="181">
        <v>49</v>
      </c>
      <c r="K60" s="183">
        <v>15</v>
      </c>
      <c r="L60" s="184">
        <v>206</v>
      </c>
      <c r="M60" s="183">
        <v>0.01</v>
      </c>
      <c r="N60" s="184">
        <v>0</v>
      </c>
      <c r="O60" s="183">
        <v>0.01</v>
      </c>
      <c r="P60" s="184">
        <v>0</v>
      </c>
      <c r="Q60" s="183">
        <v>0.01</v>
      </c>
      <c r="R60" s="184">
        <v>0</v>
      </c>
      <c r="S60" s="11"/>
      <c r="T60" s="11"/>
      <c r="U60" s="11"/>
      <c r="V60" s="11"/>
      <c r="W60" s="11"/>
      <c r="X60" s="11"/>
      <c r="Y60" s="11"/>
      <c r="Z60" s="11"/>
      <c r="AA60" s="11"/>
      <c r="AB60" s="11"/>
      <c r="AC60" s="11"/>
      <c r="AD60" s="11"/>
      <c r="AE60" s="11"/>
      <c r="AF60" s="11"/>
      <c r="AG60" s="11"/>
      <c r="AH60" s="11"/>
      <c r="AI60" s="11"/>
      <c r="AJ60" s="11"/>
      <c r="AK60" s="11"/>
    </row>
    <row r="61" spans="1:37" x14ac:dyDescent="0.3">
      <c r="A61" s="11"/>
      <c r="B61" s="11"/>
      <c r="C61" s="11"/>
      <c r="D61" s="11"/>
      <c r="E61" s="11"/>
      <c r="F61" s="11"/>
      <c r="G61" s="183">
        <v>11</v>
      </c>
      <c r="H61" s="11"/>
      <c r="I61" s="11"/>
      <c r="J61" s="181">
        <v>50</v>
      </c>
      <c r="K61" s="183">
        <v>15</v>
      </c>
      <c r="L61" s="184">
        <v>286</v>
      </c>
      <c r="M61" s="183">
        <v>0.01</v>
      </c>
      <c r="N61" s="184">
        <v>0</v>
      </c>
      <c r="O61" s="183">
        <v>0.01</v>
      </c>
      <c r="P61" s="184">
        <v>0</v>
      </c>
      <c r="Q61" s="183">
        <v>0.01</v>
      </c>
      <c r="R61" s="184">
        <v>0</v>
      </c>
      <c r="S61" s="11"/>
      <c r="T61" s="11"/>
      <c r="U61" s="11"/>
      <c r="V61" s="11"/>
      <c r="W61" s="11"/>
      <c r="X61" s="11"/>
      <c r="Y61" s="11"/>
      <c r="Z61" s="11"/>
      <c r="AA61" s="11"/>
      <c r="AB61" s="11"/>
      <c r="AC61" s="11"/>
      <c r="AD61" s="11"/>
      <c r="AE61" s="11"/>
      <c r="AF61" s="11"/>
      <c r="AG61" s="11"/>
      <c r="AH61" s="11"/>
      <c r="AI61" s="11"/>
      <c r="AJ61" s="11"/>
      <c r="AK61" s="11"/>
    </row>
    <row r="62" spans="1:37" x14ac:dyDescent="0.3">
      <c r="A62" s="11"/>
      <c r="B62" s="11"/>
      <c r="C62" s="11"/>
      <c r="D62" s="11"/>
      <c r="E62" s="11"/>
      <c r="F62" s="11"/>
      <c r="G62" s="183">
        <v>11</v>
      </c>
      <c r="H62" s="11"/>
      <c r="I62" s="11"/>
      <c r="J62" s="181">
        <v>51</v>
      </c>
      <c r="K62" s="183">
        <v>16</v>
      </c>
      <c r="L62" s="184">
        <v>11</v>
      </c>
      <c r="M62" s="183">
        <v>0.01</v>
      </c>
      <c r="N62" s="184">
        <v>0</v>
      </c>
      <c r="O62" s="183">
        <v>0.01</v>
      </c>
      <c r="P62" s="184">
        <v>0</v>
      </c>
      <c r="Q62" s="183">
        <v>0.01</v>
      </c>
      <c r="R62" s="184">
        <v>0</v>
      </c>
      <c r="S62" s="11"/>
      <c r="T62" s="11"/>
      <c r="U62" s="11"/>
      <c r="V62" s="11"/>
      <c r="W62" s="11"/>
      <c r="X62" s="11"/>
      <c r="Y62" s="11"/>
      <c r="Z62" s="11"/>
      <c r="AA62" s="11"/>
      <c r="AB62" s="11"/>
      <c r="AC62" s="11"/>
      <c r="AD62" s="11"/>
      <c r="AE62" s="11"/>
      <c r="AF62" s="11"/>
      <c r="AG62" s="11"/>
      <c r="AH62" s="11"/>
      <c r="AI62" s="11"/>
      <c r="AJ62" s="11"/>
      <c r="AK62" s="11"/>
    </row>
    <row r="63" spans="1:37" x14ac:dyDescent="0.3">
      <c r="A63" s="11"/>
      <c r="B63" s="11"/>
      <c r="C63" s="11"/>
      <c r="D63" s="11"/>
      <c r="E63" s="11"/>
      <c r="F63" s="11"/>
      <c r="G63" s="183">
        <v>12</v>
      </c>
      <c r="H63" s="11"/>
      <c r="I63" s="11"/>
      <c r="J63" s="181">
        <v>52</v>
      </c>
      <c r="K63" s="183">
        <v>16</v>
      </c>
      <c r="L63" s="184">
        <v>126</v>
      </c>
      <c r="M63" s="183">
        <v>0.01</v>
      </c>
      <c r="N63" s="184">
        <v>0</v>
      </c>
      <c r="O63" s="183">
        <v>0.01</v>
      </c>
      <c r="P63" s="184">
        <v>0</v>
      </c>
      <c r="Q63" s="183">
        <v>0.01</v>
      </c>
      <c r="R63" s="184">
        <v>0</v>
      </c>
      <c r="S63" s="11"/>
      <c r="T63" s="11"/>
      <c r="U63" s="11"/>
      <c r="V63" s="11"/>
      <c r="W63" s="11"/>
      <c r="X63" s="11"/>
      <c r="Y63" s="11"/>
      <c r="Z63" s="11"/>
      <c r="AA63" s="11"/>
      <c r="AB63" s="11"/>
      <c r="AC63" s="11"/>
      <c r="AD63" s="11"/>
      <c r="AE63" s="11"/>
      <c r="AF63" s="11"/>
      <c r="AG63" s="11"/>
      <c r="AH63" s="11"/>
      <c r="AI63" s="11"/>
      <c r="AJ63" s="11"/>
      <c r="AK63" s="11"/>
    </row>
    <row r="64" spans="1:37" x14ac:dyDescent="0.3">
      <c r="A64" s="11"/>
      <c r="B64" s="11"/>
      <c r="C64" s="11"/>
      <c r="D64" s="11"/>
      <c r="E64" s="11"/>
      <c r="F64" s="11"/>
      <c r="G64" s="183">
        <v>12</v>
      </c>
      <c r="H64" s="11"/>
      <c r="I64" s="11"/>
      <c r="J64" s="181">
        <v>53</v>
      </c>
      <c r="K64" s="183">
        <v>16</v>
      </c>
      <c r="L64" s="184">
        <v>206</v>
      </c>
      <c r="M64" s="183">
        <v>0.01</v>
      </c>
      <c r="N64" s="184">
        <v>0</v>
      </c>
      <c r="O64" s="183">
        <v>0.01</v>
      </c>
      <c r="P64" s="184">
        <v>0</v>
      </c>
      <c r="Q64" s="183">
        <v>0.01</v>
      </c>
      <c r="R64" s="184">
        <v>0</v>
      </c>
      <c r="S64" s="11"/>
      <c r="T64" s="11"/>
      <c r="U64" s="11"/>
      <c r="V64" s="11"/>
      <c r="W64" s="11"/>
      <c r="X64" s="11"/>
      <c r="Y64" s="11"/>
      <c r="Z64" s="11"/>
      <c r="AA64" s="11"/>
      <c r="AB64" s="11"/>
      <c r="AC64" s="11"/>
      <c r="AD64" s="11"/>
      <c r="AE64" s="11"/>
      <c r="AF64" s="11"/>
      <c r="AG64" s="11"/>
      <c r="AH64" s="11"/>
      <c r="AI64" s="11"/>
      <c r="AJ64" s="11"/>
      <c r="AK64" s="11"/>
    </row>
    <row r="65" spans="1:37" x14ac:dyDescent="0.3">
      <c r="A65" s="11"/>
      <c r="B65" s="11"/>
      <c r="C65" s="11"/>
      <c r="D65" s="11"/>
      <c r="E65" s="11"/>
      <c r="F65" s="11"/>
      <c r="G65" s="183">
        <v>12</v>
      </c>
      <c r="H65" s="11"/>
      <c r="I65" s="11"/>
      <c r="J65" s="181">
        <v>54</v>
      </c>
      <c r="K65" s="183">
        <v>16</v>
      </c>
      <c r="L65" s="184">
        <v>286</v>
      </c>
      <c r="M65" s="183">
        <v>0.01</v>
      </c>
      <c r="N65" s="184">
        <v>0</v>
      </c>
      <c r="O65" s="183">
        <v>0.01</v>
      </c>
      <c r="P65" s="184">
        <v>0</v>
      </c>
      <c r="Q65" s="183">
        <v>0.01</v>
      </c>
      <c r="R65" s="184">
        <v>0</v>
      </c>
      <c r="S65" s="11"/>
      <c r="T65" s="11"/>
      <c r="U65" s="11"/>
      <c r="V65" s="11"/>
      <c r="W65" s="11"/>
      <c r="X65" s="11"/>
      <c r="Y65" s="11"/>
      <c r="Z65" s="11"/>
      <c r="AA65" s="11"/>
      <c r="AB65" s="11"/>
      <c r="AC65" s="11"/>
      <c r="AD65" s="11"/>
      <c r="AE65" s="11"/>
      <c r="AF65" s="11"/>
      <c r="AG65" s="11"/>
      <c r="AH65" s="11"/>
      <c r="AI65" s="11"/>
      <c r="AJ65" s="11"/>
      <c r="AK65" s="11"/>
    </row>
    <row r="66" spans="1:37" x14ac:dyDescent="0.3">
      <c r="A66" s="11"/>
      <c r="B66" s="11"/>
      <c r="C66" s="11"/>
      <c r="D66" s="11"/>
      <c r="E66" s="11"/>
      <c r="F66" s="11"/>
      <c r="G66" s="183">
        <v>12</v>
      </c>
      <c r="H66" s="11"/>
      <c r="I66" s="11"/>
      <c r="J66" s="181">
        <v>55</v>
      </c>
      <c r="K66" s="183">
        <v>17</v>
      </c>
      <c r="L66" s="184">
        <v>11</v>
      </c>
      <c r="M66" s="183">
        <v>0.01</v>
      </c>
      <c r="N66" s="184">
        <v>0</v>
      </c>
      <c r="O66" s="183">
        <v>0.01</v>
      </c>
      <c r="P66" s="184">
        <v>0</v>
      </c>
      <c r="Q66" s="183">
        <v>0.01</v>
      </c>
      <c r="R66" s="184">
        <v>0</v>
      </c>
      <c r="S66" s="11"/>
      <c r="T66" s="11"/>
      <c r="U66" s="11"/>
      <c r="V66" s="11"/>
      <c r="W66" s="11"/>
      <c r="X66" s="11"/>
      <c r="Y66" s="11"/>
      <c r="Z66" s="11"/>
      <c r="AA66" s="11"/>
      <c r="AB66" s="11"/>
      <c r="AC66" s="11"/>
      <c r="AD66" s="11"/>
      <c r="AE66" s="11"/>
      <c r="AF66" s="11"/>
      <c r="AG66" s="11"/>
      <c r="AH66" s="11"/>
      <c r="AI66" s="11"/>
      <c r="AJ66" s="11"/>
      <c r="AK66" s="11"/>
    </row>
    <row r="67" spans="1:37" x14ac:dyDescent="0.3">
      <c r="A67" s="11"/>
      <c r="B67" s="11"/>
      <c r="C67" s="11"/>
      <c r="D67" s="11"/>
      <c r="E67" s="11"/>
      <c r="F67" s="11"/>
      <c r="G67" s="183">
        <v>13</v>
      </c>
      <c r="H67" s="11"/>
      <c r="I67" s="11"/>
      <c r="J67" s="181">
        <v>56</v>
      </c>
      <c r="K67" s="183">
        <v>17</v>
      </c>
      <c r="L67" s="184">
        <v>126</v>
      </c>
      <c r="M67" s="183">
        <v>0.01</v>
      </c>
      <c r="N67" s="184">
        <v>0</v>
      </c>
      <c r="O67" s="183">
        <v>0.01</v>
      </c>
      <c r="P67" s="184">
        <v>0</v>
      </c>
      <c r="Q67" s="183">
        <v>0.01</v>
      </c>
      <c r="R67" s="184">
        <v>0</v>
      </c>
      <c r="S67" s="11"/>
      <c r="T67" s="11"/>
      <c r="U67" s="11"/>
      <c r="V67" s="11"/>
      <c r="W67" s="11"/>
      <c r="X67" s="11"/>
      <c r="Y67" s="11"/>
      <c r="Z67" s="11"/>
      <c r="AA67" s="11"/>
      <c r="AB67" s="11"/>
      <c r="AC67" s="11"/>
      <c r="AD67" s="11"/>
      <c r="AE67" s="11"/>
      <c r="AF67" s="11"/>
      <c r="AG67" s="11"/>
      <c r="AH67" s="11"/>
      <c r="AI67" s="11"/>
      <c r="AJ67" s="11"/>
      <c r="AK67" s="11"/>
    </row>
    <row r="68" spans="1:37" x14ac:dyDescent="0.3">
      <c r="G68" s="183">
        <v>13</v>
      </c>
      <c r="J68" s="181">
        <v>57</v>
      </c>
      <c r="K68" s="183">
        <v>17</v>
      </c>
      <c r="L68" s="184">
        <v>206</v>
      </c>
      <c r="M68" s="183">
        <v>0.01</v>
      </c>
      <c r="N68" s="184">
        <v>0</v>
      </c>
      <c r="O68" s="183">
        <v>0.01</v>
      </c>
      <c r="P68" s="184">
        <v>0</v>
      </c>
      <c r="Q68" s="183">
        <v>0.01</v>
      </c>
      <c r="R68" s="184">
        <v>0</v>
      </c>
    </row>
    <row r="69" spans="1:37" x14ac:dyDescent="0.3">
      <c r="G69" s="183">
        <v>13</v>
      </c>
      <c r="J69" s="181">
        <v>58</v>
      </c>
      <c r="K69" s="183">
        <v>17</v>
      </c>
      <c r="L69" s="184">
        <v>286</v>
      </c>
      <c r="M69" s="183">
        <v>0.01</v>
      </c>
      <c r="N69" s="184">
        <v>0</v>
      </c>
      <c r="O69" s="183">
        <v>0.01</v>
      </c>
      <c r="P69" s="184">
        <v>0</v>
      </c>
      <c r="Q69" s="183">
        <v>0.01</v>
      </c>
      <c r="R69" s="184">
        <v>0</v>
      </c>
    </row>
    <row r="70" spans="1:37" x14ac:dyDescent="0.3">
      <c r="G70" s="183">
        <v>13</v>
      </c>
      <c r="J70" s="181">
        <v>59</v>
      </c>
      <c r="K70" s="183">
        <v>18</v>
      </c>
      <c r="L70" s="184">
        <v>11</v>
      </c>
      <c r="M70" s="183">
        <v>0.01</v>
      </c>
      <c r="N70" s="184">
        <v>0</v>
      </c>
      <c r="O70" s="183">
        <v>0.01</v>
      </c>
      <c r="P70" s="184">
        <v>0</v>
      </c>
      <c r="Q70" s="183">
        <v>0.01</v>
      </c>
      <c r="R70" s="184">
        <v>0</v>
      </c>
    </row>
    <row r="71" spans="1:37" x14ac:dyDescent="0.3">
      <c r="G71" s="183">
        <v>14</v>
      </c>
      <c r="J71" s="181">
        <v>60</v>
      </c>
      <c r="K71" s="183">
        <v>18</v>
      </c>
      <c r="L71" s="184">
        <v>126</v>
      </c>
      <c r="M71" s="183">
        <v>0.01</v>
      </c>
      <c r="N71" s="184">
        <v>0</v>
      </c>
      <c r="O71" s="183">
        <v>0.01</v>
      </c>
      <c r="P71" s="184">
        <v>0</v>
      </c>
      <c r="Q71" s="183">
        <v>0.01</v>
      </c>
      <c r="R71" s="184">
        <v>0</v>
      </c>
    </row>
    <row r="72" spans="1:37" x14ac:dyDescent="0.3">
      <c r="G72" s="183">
        <v>14</v>
      </c>
      <c r="J72" s="181">
        <v>61</v>
      </c>
      <c r="K72" s="183">
        <v>18</v>
      </c>
      <c r="L72" s="184">
        <v>206</v>
      </c>
      <c r="M72" s="183">
        <v>0.01</v>
      </c>
      <c r="N72" s="184">
        <v>0</v>
      </c>
      <c r="O72" s="183">
        <v>0.01</v>
      </c>
      <c r="P72" s="184">
        <v>0</v>
      </c>
      <c r="Q72" s="183">
        <v>0.01</v>
      </c>
      <c r="R72" s="184">
        <v>0</v>
      </c>
    </row>
    <row r="73" spans="1:37" x14ac:dyDescent="0.3">
      <c r="G73" s="183">
        <v>14</v>
      </c>
      <c r="J73" s="181">
        <v>62</v>
      </c>
      <c r="K73" s="183">
        <v>18</v>
      </c>
      <c r="L73" s="184">
        <v>286</v>
      </c>
      <c r="M73" s="183">
        <v>0.01</v>
      </c>
      <c r="N73" s="184">
        <v>0</v>
      </c>
      <c r="O73" s="183">
        <v>0.01</v>
      </c>
      <c r="P73" s="184">
        <v>0</v>
      </c>
      <c r="Q73" s="183">
        <v>0.01</v>
      </c>
      <c r="R73" s="184">
        <v>0</v>
      </c>
    </row>
    <row r="74" spans="1:37" x14ac:dyDescent="0.3">
      <c r="G74" s="183">
        <v>14</v>
      </c>
      <c r="J74" s="181">
        <v>63</v>
      </c>
      <c r="K74" s="183">
        <v>19</v>
      </c>
      <c r="L74" s="184">
        <v>11</v>
      </c>
      <c r="M74" s="183">
        <v>0.01</v>
      </c>
      <c r="N74" s="184">
        <v>0</v>
      </c>
      <c r="O74" s="183">
        <v>0.01</v>
      </c>
      <c r="P74" s="184">
        <v>0</v>
      </c>
      <c r="Q74" s="183">
        <v>0.01</v>
      </c>
      <c r="R74" s="184">
        <v>0</v>
      </c>
    </row>
    <row r="75" spans="1:37" x14ac:dyDescent="0.3">
      <c r="G75" s="183">
        <v>15</v>
      </c>
      <c r="J75" s="181">
        <v>64</v>
      </c>
      <c r="K75" s="183">
        <v>19</v>
      </c>
      <c r="L75" s="184">
        <v>126</v>
      </c>
      <c r="M75" s="183">
        <v>0.01</v>
      </c>
      <c r="N75" s="184">
        <v>0</v>
      </c>
      <c r="O75" s="183">
        <v>0.01</v>
      </c>
      <c r="P75" s="184">
        <v>0</v>
      </c>
      <c r="Q75" s="183">
        <v>0.01</v>
      </c>
      <c r="R75" s="184">
        <v>0</v>
      </c>
    </row>
    <row r="76" spans="1:37" x14ac:dyDescent="0.3">
      <c r="G76" s="183">
        <v>15</v>
      </c>
      <c r="J76" s="181">
        <v>65</v>
      </c>
      <c r="K76" s="183">
        <v>19</v>
      </c>
      <c r="L76" s="184">
        <v>206</v>
      </c>
      <c r="M76" s="183">
        <v>0.01</v>
      </c>
      <c r="N76" s="184">
        <v>0</v>
      </c>
      <c r="O76" s="183">
        <v>0.01</v>
      </c>
      <c r="P76" s="184">
        <v>0</v>
      </c>
      <c r="Q76" s="183">
        <v>0.01</v>
      </c>
      <c r="R76" s="184">
        <v>0</v>
      </c>
    </row>
    <row r="77" spans="1:37" x14ac:dyDescent="0.3">
      <c r="G77" s="183">
        <v>15</v>
      </c>
      <c r="J77" s="181">
        <v>66</v>
      </c>
      <c r="K77" s="183">
        <v>19</v>
      </c>
      <c r="L77" s="184">
        <v>286</v>
      </c>
      <c r="M77" s="183">
        <v>0.01</v>
      </c>
      <c r="N77" s="184">
        <v>0</v>
      </c>
      <c r="O77" s="183">
        <v>0.01</v>
      </c>
      <c r="P77" s="184">
        <v>0</v>
      </c>
      <c r="Q77" s="183">
        <v>0.01</v>
      </c>
      <c r="R77" s="184">
        <v>0</v>
      </c>
    </row>
    <row r="78" spans="1:37" x14ac:dyDescent="0.3">
      <c r="G78" s="183">
        <v>15</v>
      </c>
      <c r="J78" s="181">
        <v>67</v>
      </c>
      <c r="K78" s="183">
        <v>20</v>
      </c>
      <c r="L78" s="184">
        <v>11</v>
      </c>
      <c r="M78" s="183">
        <v>0.01</v>
      </c>
      <c r="N78" s="184">
        <v>0</v>
      </c>
      <c r="O78" s="183">
        <v>0.01</v>
      </c>
      <c r="P78" s="184">
        <v>0</v>
      </c>
      <c r="Q78" s="183">
        <v>0.01</v>
      </c>
      <c r="R78" s="184">
        <v>0</v>
      </c>
    </row>
    <row r="79" spans="1:37" x14ac:dyDescent="0.3">
      <c r="G79" s="183">
        <v>16</v>
      </c>
      <c r="J79" s="181">
        <v>68</v>
      </c>
      <c r="K79" s="183">
        <v>20</v>
      </c>
      <c r="L79" s="184">
        <v>126</v>
      </c>
      <c r="M79" s="183">
        <v>0.01</v>
      </c>
      <c r="N79" s="184">
        <v>0</v>
      </c>
      <c r="O79" s="183">
        <v>0.01</v>
      </c>
      <c r="P79" s="184">
        <v>0</v>
      </c>
      <c r="Q79" s="183">
        <v>0.01</v>
      </c>
      <c r="R79" s="184">
        <v>0</v>
      </c>
    </row>
    <row r="80" spans="1:37" x14ac:dyDescent="0.3">
      <c r="G80" s="183">
        <v>16</v>
      </c>
      <c r="J80" s="181">
        <v>69</v>
      </c>
      <c r="K80" s="183">
        <v>20</v>
      </c>
      <c r="L80" s="184">
        <v>206</v>
      </c>
      <c r="M80" s="183">
        <v>0.01</v>
      </c>
      <c r="N80" s="184">
        <v>0</v>
      </c>
      <c r="O80" s="183">
        <v>0.01</v>
      </c>
      <c r="P80" s="184">
        <v>0</v>
      </c>
      <c r="Q80" s="183">
        <v>0.01</v>
      </c>
      <c r="R80" s="184">
        <v>0</v>
      </c>
    </row>
    <row r="81" spans="7:18" x14ac:dyDescent="0.3">
      <c r="G81" s="183">
        <v>16</v>
      </c>
      <c r="J81" s="181">
        <v>70</v>
      </c>
      <c r="K81" s="183">
        <v>20</v>
      </c>
      <c r="L81" s="184">
        <v>286</v>
      </c>
      <c r="M81" s="183">
        <v>0.01</v>
      </c>
      <c r="N81" s="184">
        <v>0</v>
      </c>
      <c r="O81" s="183">
        <v>0.01</v>
      </c>
      <c r="P81" s="184">
        <v>0</v>
      </c>
      <c r="Q81" s="183">
        <v>0.01</v>
      </c>
      <c r="R81" s="184">
        <v>0</v>
      </c>
    </row>
    <row r="82" spans="7:18" x14ac:dyDescent="0.3">
      <c r="G82" s="183">
        <v>16</v>
      </c>
      <c r="J82" s="181">
        <v>71</v>
      </c>
      <c r="K82" s="183">
        <v>21</v>
      </c>
      <c r="L82" s="184">
        <v>11</v>
      </c>
      <c r="M82" s="183">
        <v>0.01</v>
      </c>
      <c r="N82" s="184">
        <v>0</v>
      </c>
      <c r="O82" s="183">
        <v>0.01</v>
      </c>
      <c r="P82" s="184">
        <v>0</v>
      </c>
      <c r="Q82" s="183">
        <v>0.01</v>
      </c>
      <c r="R82" s="184">
        <v>0</v>
      </c>
    </row>
    <row r="83" spans="7:18" x14ac:dyDescent="0.3">
      <c r="G83" s="183">
        <v>17</v>
      </c>
      <c r="J83" s="181">
        <v>72</v>
      </c>
      <c r="K83" s="183">
        <v>21</v>
      </c>
      <c r="L83" s="184">
        <v>126</v>
      </c>
      <c r="M83" s="183">
        <v>0.01</v>
      </c>
      <c r="N83" s="184">
        <v>0</v>
      </c>
      <c r="O83" s="183">
        <v>0.01</v>
      </c>
      <c r="P83" s="184">
        <v>0</v>
      </c>
      <c r="Q83" s="183">
        <v>0.01</v>
      </c>
      <c r="R83" s="184">
        <v>0</v>
      </c>
    </row>
    <row r="84" spans="7:18" x14ac:dyDescent="0.3">
      <c r="G84" s="183">
        <v>17</v>
      </c>
      <c r="J84" s="181">
        <v>73</v>
      </c>
      <c r="K84" s="183">
        <v>21</v>
      </c>
      <c r="L84" s="184">
        <v>206</v>
      </c>
      <c r="M84" s="183">
        <v>0.01</v>
      </c>
      <c r="N84" s="184">
        <v>0</v>
      </c>
      <c r="O84" s="183">
        <v>0.01</v>
      </c>
      <c r="P84" s="184">
        <v>0</v>
      </c>
      <c r="Q84" s="183">
        <v>0.01</v>
      </c>
      <c r="R84" s="184">
        <v>0</v>
      </c>
    </row>
    <row r="85" spans="7:18" x14ac:dyDescent="0.3">
      <c r="G85" s="183">
        <v>17</v>
      </c>
      <c r="J85" s="181">
        <v>74</v>
      </c>
      <c r="K85" s="183">
        <v>21</v>
      </c>
      <c r="L85" s="184">
        <v>286</v>
      </c>
      <c r="M85" s="183">
        <v>0.01</v>
      </c>
      <c r="N85" s="184">
        <v>0</v>
      </c>
      <c r="O85" s="183">
        <v>0.01</v>
      </c>
      <c r="P85" s="184">
        <v>0</v>
      </c>
      <c r="Q85" s="183">
        <v>0.01</v>
      </c>
      <c r="R85" s="184">
        <v>0</v>
      </c>
    </row>
    <row r="86" spans="7:18" x14ac:dyDescent="0.3">
      <c r="G86" s="183">
        <v>17</v>
      </c>
      <c r="J86" s="181">
        <v>75</v>
      </c>
      <c r="K86" s="183">
        <v>22</v>
      </c>
      <c r="L86" s="184">
        <v>11</v>
      </c>
      <c r="M86" s="183">
        <v>0.01</v>
      </c>
      <c r="N86" s="184">
        <v>0</v>
      </c>
      <c r="O86" s="183">
        <v>0.01</v>
      </c>
      <c r="P86" s="184">
        <v>0</v>
      </c>
      <c r="Q86" s="183">
        <v>0.01</v>
      </c>
      <c r="R86" s="184">
        <v>0</v>
      </c>
    </row>
    <row r="87" spans="7:18" x14ac:dyDescent="0.3">
      <c r="G87" s="183">
        <v>18</v>
      </c>
      <c r="J87" s="181">
        <v>76</v>
      </c>
      <c r="K87" s="183">
        <v>22</v>
      </c>
      <c r="L87" s="184">
        <v>126</v>
      </c>
      <c r="M87" s="183">
        <v>0.01</v>
      </c>
      <c r="N87" s="184">
        <v>0</v>
      </c>
      <c r="O87" s="183">
        <v>0.01</v>
      </c>
      <c r="P87" s="184">
        <v>0</v>
      </c>
      <c r="Q87" s="183">
        <v>0.01</v>
      </c>
      <c r="R87" s="184">
        <v>0</v>
      </c>
    </row>
    <row r="88" spans="7:18" x14ac:dyDescent="0.3">
      <c r="G88" s="183">
        <v>18</v>
      </c>
      <c r="J88" s="181">
        <v>77</v>
      </c>
      <c r="K88" s="183">
        <v>22</v>
      </c>
      <c r="L88" s="184">
        <v>206</v>
      </c>
      <c r="M88" s="183">
        <v>0.01</v>
      </c>
      <c r="N88" s="184">
        <v>0</v>
      </c>
      <c r="O88" s="183">
        <v>0.01</v>
      </c>
      <c r="P88" s="184">
        <v>0</v>
      </c>
      <c r="Q88" s="183">
        <v>0.01</v>
      </c>
      <c r="R88" s="184">
        <v>0</v>
      </c>
    </row>
    <row r="89" spans="7:18" x14ac:dyDescent="0.3">
      <c r="G89" s="183">
        <v>18</v>
      </c>
      <c r="J89" s="181">
        <v>78</v>
      </c>
      <c r="K89" s="183">
        <v>22</v>
      </c>
      <c r="L89" s="184">
        <v>286</v>
      </c>
      <c r="M89" s="183">
        <v>0.01</v>
      </c>
      <c r="N89" s="184">
        <v>0</v>
      </c>
      <c r="O89" s="183">
        <v>0.01</v>
      </c>
      <c r="P89" s="184">
        <v>0</v>
      </c>
      <c r="Q89" s="183">
        <v>0.01</v>
      </c>
      <c r="R89" s="184">
        <v>0</v>
      </c>
    </row>
    <row r="90" spans="7:18" x14ac:dyDescent="0.3">
      <c r="G90" s="183">
        <v>18</v>
      </c>
      <c r="J90" s="181">
        <v>79</v>
      </c>
      <c r="K90" s="183">
        <v>23</v>
      </c>
      <c r="L90" s="184">
        <v>11</v>
      </c>
      <c r="M90" s="183">
        <v>0.01</v>
      </c>
      <c r="N90" s="184">
        <v>0</v>
      </c>
      <c r="O90" s="183">
        <v>0.01</v>
      </c>
      <c r="P90" s="184">
        <v>0</v>
      </c>
      <c r="Q90" s="183">
        <v>0.01</v>
      </c>
      <c r="R90" s="184">
        <v>0</v>
      </c>
    </row>
    <row r="91" spans="7:18" x14ac:dyDescent="0.3">
      <c r="G91" s="183">
        <v>19</v>
      </c>
      <c r="J91" s="181">
        <v>80</v>
      </c>
      <c r="K91" s="183">
        <v>23</v>
      </c>
      <c r="L91" s="184">
        <v>126</v>
      </c>
      <c r="M91" s="183">
        <v>0.01</v>
      </c>
      <c r="N91" s="184">
        <v>0</v>
      </c>
      <c r="O91" s="183">
        <v>0.01</v>
      </c>
      <c r="P91" s="184">
        <v>0</v>
      </c>
      <c r="Q91" s="183">
        <v>0.01</v>
      </c>
      <c r="R91" s="184">
        <v>0</v>
      </c>
    </row>
    <row r="92" spans="7:18" x14ac:dyDescent="0.3">
      <c r="G92" s="183">
        <v>19</v>
      </c>
      <c r="J92" s="181">
        <v>81</v>
      </c>
      <c r="K92" s="183">
        <v>23</v>
      </c>
      <c r="L92" s="184">
        <v>206</v>
      </c>
      <c r="M92" s="183">
        <v>0.01</v>
      </c>
      <c r="N92" s="184">
        <v>0</v>
      </c>
      <c r="O92" s="183">
        <v>0.01</v>
      </c>
      <c r="P92" s="184">
        <v>0</v>
      </c>
      <c r="Q92" s="183">
        <v>0.01</v>
      </c>
      <c r="R92" s="184">
        <v>0</v>
      </c>
    </row>
    <row r="93" spans="7:18" x14ac:dyDescent="0.3">
      <c r="G93" s="183">
        <v>19</v>
      </c>
      <c r="J93" s="181">
        <v>82</v>
      </c>
      <c r="K93" s="183">
        <v>23</v>
      </c>
      <c r="L93" s="184">
        <v>286</v>
      </c>
      <c r="M93" s="183">
        <v>0.01</v>
      </c>
      <c r="N93" s="184">
        <v>0</v>
      </c>
      <c r="O93" s="183">
        <v>0.01</v>
      </c>
      <c r="P93" s="184">
        <v>0</v>
      </c>
      <c r="Q93" s="183">
        <v>0.01</v>
      </c>
      <c r="R93" s="184">
        <v>0</v>
      </c>
    </row>
    <row r="94" spans="7:18" x14ac:dyDescent="0.3">
      <c r="G94" s="183">
        <v>19</v>
      </c>
      <c r="J94" s="181">
        <v>83</v>
      </c>
      <c r="K94" s="183">
        <v>24</v>
      </c>
      <c r="L94" s="184">
        <v>11</v>
      </c>
      <c r="M94" s="183">
        <v>0.01</v>
      </c>
      <c r="N94" s="184">
        <v>0</v>
      </c>
      <c r="O94" s="183">
        <v>0.01</v>
      </c>
      <c r="P94" s="184">
        <v>0</v>
      </c>
      <c r="Q94" s="183">
        <v>0.01</v>
      </c>
      <c r="R94" s="184">
        <v>0</v>
      </c>
    </row>
    <row r="95" spans="7:18" x14ac:dyDescent="0.3">
      <c r="G95" s="183">
        <v>20</v>
      </c>
      <c r="J95" s="181">
        <v>84</v>
      </c>
      <c r="K95" s="183">
        <v>24</v>
      </c>
      <c r="L95" s="184">
        <v>126</v>
      </c>
      <c r="M95" s="183">
        <v>0.01</v>
      </c>
      <c r="N95" s="184">
        <v>0</v>
      </c>
      <c r="O95" s="183">
        <v>0.01</v>
      </c>
      <c r="P95" s="184">
        <v>0</v>
      </c>
      <c r="Q95" s="183">
        <v>0.01</v>
      </c>
      <c r="R95" s="184">
        <v>0</v>
      </c>
    </row>
    <row r="96" spans="7:18" x14ac:dyDescent="0.3">
      <c r="G96" s="183">
        <v>20</v>
      </c>
      <c r="J96" s="181">
        <v>85</v>
      </c>
      <c r="K96" s="183">
        <v>24</v>
      </c>
      <c r="L96" s="184">
        <v>206</v>
      </c>
      <c r="M96" s="183">
        <v>0.01</v>
      </c>
      <c r="N96" s="184">
        <v>0</v>
      </c>
      <c r="O96" s="183">
        <v>0.01</v>
      </c>
      <c r="P96" s="184">
        <v>0</v>
      </c>
      <c r="Q96" s="183">
        <v>0.01</v>
      </c>
      <c r="R96" s="184">
        <v>0</v>
      </c>
    </row>
    <row r="97" spans="7:18" x14ac:dyDescent="0.3">
      <c r="G97" s="183">
        <v>20</v>
      </c>
      <c r="J97" s="181">
        <v>86</v>
      </c>
      <c r="K97" s="183">
        <v>24</v>
      </c>
      <c r="L97" s="184">
        <v>286</v>
      </c>
      <c r="M97" s="183">
        <v>0.01</v>
      </c>
      <c r="N97" s="184">
        <v>0</v>
      </c>
      <c r="O97" s="183">
        <v>0.01</v>
      </c>
      <c r="P97" s="184">
        <v>0</v>
      </c>
      <c r="Q97" s="183">
        <v>0.01</v>
      </c>
      <c r="R97" s="184">
        <v>0</v>
      </c>
    </row>
    <row r="98" spans="7:18" x14ac:dyDescent="0.3">
      <c r="G98" s="183">
        <v>20</v>
      </c>
      <c r="J98" s="181">
        <v>87</v>
      </c>
      <c r="K98" s="183">
        <v>25</v>
      </c>
      <c r="L98" s="184">
        <v>11</v>
      </c>
      <c r="M98" s="183">
        <v>0.01</v>
      </c>
      <c r="N98" s="184">
        <v>0</v>
      </c>
      <c r="O98" s="183">
        <v>0.01</v>
      </c>
      <c r="P98" s="184">
        <v>0</v>
      </c>
      <c r="Q98" s="183">
        <v>0.01</v>
      </c>
      <c r="R98" s="184">
        <v>0</v>
      </c>
    </row>
    <row r="99" spans="7:18" x14ac:dyDescent="0.3">
      <c r="G99" s="183">
        <v>21</v>
      </c>
      <c r="J99" s="181">
        <v>88</v>
      </c>
      <c r="K99" s="183">
        <v>25</v>
      </c>
      <c r="L99" s="184">
        <v>126</v>
      </c>
      <c r="M99" s="183">
        <v>0.01</v>
      </c>
      <c r="N99" s="184">
        <v>0</v>
      </c>
      <c r="O99" s="183">
        <v>0.01</v>
      </c>
      <c r="P99" s="184">
        <v>0</v>
      </c>
      <c r="Q99" s="183">
        <v>0.01</v>
      </c>
      <c r="R99" s="184">
        <v>0</v>
      </c>
    </row>
    <row r="100" spans="7:18" x14ac:dyDescent="0.3">
      <c r="G100" s="183">
        <v>21</v>
      </c>
      <c r="J100" s="181">
        <v>89</v>
      </c>
      <c r="K100" s="183">
        <v>25</v>
      </c>
      <c r="L100" s="184">
        <v>206</v>
      </c>
      <c r="M100" s="183">
        <v>0.01</v>
      </c>
      <c r="N100" s="184">
        <v>0</v>
      </c>
      <c r="O100" s="183">
        <v>0.01</v>
      </c>
      <c r="P100" s="184">
        <v>0</v>
      </c>
      <c r="Q100" s="183">
        <v>0.01</v>
      </c>
      <c r="R100" s="184">
        <v>0</v>
      </c>
    </row>
    <row r="101" spans="7:18" x14ac:dyDescent="0.3">
      <c r="G101" s="183">
        <v>21</v>
      </c>
      <c r="J101" s="181">
        <v>90</v>
      </c>
      <c r="K101" s="183">
        <v>25</v>
      </c>
      <c r="L101" s="184">
        <v>286</v>
      </c>
      <c r="M101" s="183">
        <v>0.01</v>
      </c>
      <c r="N101" s="184">
        <v>0</v>
      </c>
      <c r="O101" s="183">
        <v>0.01</v>
      </c>
      <c r="P101" s="184">
        <v>0</v>
      </c>
      <c r="Q101" s="183">
        <v>0.01</v>
      </c>
      <c r="R101" s="184">
        <v>0</v>
      </c>
    </row>
    <row r="102" spans="7:18" x14ac:dyDescent="0.3">
      <c r="G102" s="183">
        <v>21</v>
      </c>
      <c r="J102" s="181">
        <v>91</v>
      </c>
      <c r="K102" s="183">
        <v>26</v>
      </c>
      <c r="L102" s="184">
        <v>11</v>
      </c>
      <c r="M102" s="183">
        <v>0.01</v>
      </c>
      <c r="N102" s="184">
        <v>0</v>
      </c>
      <c r="O102" s="183">
        <v>0.01</v>
      </c>
      <c r="P102" s="184">
        <v>0</v>
      </c>
      <c r="Q102" s="183">
        <v>0.01</v>
      </c>
      <c r="R102" s="184">
        <v>0</v>
      </c>
    </row>
    <row r="103" spans="7:18" x14ac:dyDescent="0.3">
      <c r="G103" s="183">
        <v>22</v>
      </c>
      <c r="J103" s="181">
        <v>92</v>
      </c>
      <c r="K103" s="183">
        <v>26</v>
      </c>
      <c r="L103" s="184">
        <v>126</v>
      </c>
      <c r="M103" s="183">
        <v>0.01</v>
      </c>
      <c r="N103" s="184">
        <v>0</v>
      </c>
      <c r="O103" s="183">
        <v>0.01</v>
      </c>
      <c r="P103" s="184">
        <v>0</v>
      </c>
      <c r="Q103" s="183">
        <v>0.01</v>
      </c>
      <c r="R103" s="184">
        <v>0</v>
      </c>
    </row>
    <row r="104" spans="7:18" x14ac:dyDescent="0.3">
      <c r="G104" s="183">
        <v>22</v>
      </c>
      <c r="J104" s="181">
        <v>93</v>
      </c>
      <c r="K104" s="183">
        <v>26</v>
      </c>
      <c r="L104" s="184">
        <v>206</v>
      </c>
      <c r="M104" s="183">
        <v>0.01</v>
      </c>
      <c r="N104" s="184">
        <v>0</v>
      </c>
      <c r="O104" s="183">
        <v>0.01</v>
      </c>
      <c r="P104" s="184">
        <v>0</v>
      </c>
      <c r="Q104" s="183">
        <v>0.01</v>
      </c>
      <c r="R104" s="184">
        <v>0</v>
      </c>
    </row>
    <row r="105" spans="7:18" x14ac:dyDescent="0.3">
      <c r="G105" s="183">
        <v>22</v>
      </c>
      <c r="J105" s="181">
        <v>94</v>
      </c>
      <c r="K105" s="183">
        <v>26</v>
      </c>
      <c r="L105" s="184">
        <v>286</v>
      </c>
      <c r="M105" s="183">
        <v>0.01</v>
      </c>
      <c r="N105" s="184">
        <v>0</v>
      </c>
      <c r="O105" s="183">
        <v>0.01</v>
      </c>
      <c r="P105" s="184">
        <v>0</v>
      </c>
      <c r="Q105" s="183">
        <v>0.01</v>
      </c>
      <c r="R105" s="184">
        <v>0</v>
      </c>
    </row>
    <row r="106" spans="7:18" x14ac:dyDescent="0.3">
      <c r="G106" s="183">
        <v>22</v>
      </c>
      <c r="J106" s="181">
        <v>95</v>
      </c>
      <c r="K106" s="183">
        <v>27</v>
      </c>
      <c r="L106" s="184">
        <v>11</v>
      </c>
      <c r="M106" s="183">
        <v>0.01</v>
      </c>
      <c r="N106" s="184">
        <v>0</v>
      </c>
      <c r="O106" s="183">
        <v>0.01</v>
      </c>
      <c r="P106" s="184">
        <v>0</v>
      </c>
      <c r="Q106" s="183">
        <v>0.01</v>
      </c>
      <c r="R106" s="184">
        <v>0</v>
      </c>
    </row>
    <row r="107" spans="7:18" x14ac:dyDescent="0.3">
      <c r="G107" s="183">
        <v>23</v>
      </c>
      <c r="J107" s="181">
        <v>96</v>
      </c>
      <c r="K107" s="183">
        <v>27</v>
      </c>
      <c r="L107" s="184">
        <v>126</v>
      </c>
      <c r="M107" s="183">
        <v>0.01</v>
      </c>
      <c r="N107" s="184">
        <v>0</v>
      </c>
      <c r="O107" s="183">
        <v>0.01</v>
      </c>
      <c r="P107" s="184">
        <v>0</v>
      </c>
      <c r="Q107" s="183">
        <v>0.01</v>
      </c>
      <c r="R107" s="184">
        <v>0</v>
      </c>
    </row>
    <row r="108" spans="7:18" x14ac:dyDescent="0.3">
      <c r="G108" s="183">
        <v>23</v>
      </c>
      <c r="J108" s="181">
        <v>97</v>
      </c>
      <c r="K108" s="183">
        <v>27</v>
      </c>
      <c r="L108" s="184">
        <v>206</v>
      </c>
      <c r="M108" s="183">
        <v>0.01</v>
      </c>
      <c r="N108" s="184">
        <v>0</v>
      </c>
      <c r="O108" s="183">
        <v>0.01</v>
      </c>
      <c r="P108" s="184">
        <v>0</v>
      </c>
      <c r="Q108" s="183">
        <v>0.01</v>
      </c>
      <c r="R108" s="184">
        <v>0</v>
      </c>
    </row>
    <row r="109" spans="7:18" x14ac:dyDescent="0.3">
      <c r="G109" s="183">
        <v>23</v>
      </c>
      <c r="J109" s="181">
        <v>98</v>
      </c>
      <c r="K109" s="183">
        <v>28</v>
      </c>
      <c r="L109" s="184">
        <v>286</v>
      </c>
      <c r="M109" s="183">
        <v>0.01</v>
      </c>
      <c r="N109" s="184">
        <v>0</v>
      </c>
      <c r="O109" s="183">
        <v>0.01</v>
      </c>
      <c r="P109" s="184">
        <v>0</v>
      </c>
      <c r="Q109" s="183">
        <v>0.01</v>
      </c>
      <c r="R109" s="184">
        <v>0</v>
      </c>
    </row>
    <row r="110" spans="7:18" x14ac:dyDescent="0.3">
      <c r="G110" s="183">
        <v>23</v>
      </c>
      <c r="J110" s="181">
        <v>99</v>
      </c>
      <c r="K110" s="183">
        <v>28</v>
      </c>
      <c r="L110" s="184">
        <v>11</v>
      </c>
      <c r="M110" s="183">
        <v>0.01</v>
      </c>
      <c r="N110" s="184">
        <v>0</v>
      </c>
      <c r="O110" s="183">
        <v>0.01</v>
      </c>
      <c r="P110" s="184">
        <v>0</v>
      </c>
      <c r="Q110" s="183">
        <v>0.01</v>
      </c>
      <c r="R110" s="184">
        <v>0</v>
      </c>
    </row>
    <row r="111" spans="7:18" x14ac:dyDescent="0.3">
      <c r="G111" s="183">
        <v>24</v>
      </c>
      <c r="J111" s="181">
        <v>100</v>
      </c>
      <c r="K111" s="183">
        <v>28</v>
      </c>
      <c r="L111" s="184">
        <v>126</v>
      </c>
      <c r="M111" s="183">
        <v>0.01</v>
      </c>
      <c r="N111" s="184">
        <v>0</v>
      </c>
      <c r="O111" s="183">
        <v>0.01</v>
      </c>
      <c r="P111" s="184">
        <v>0</v>
      </c>
      <c r="Q111" s="183">
        <v>0.01</v>
      </c>
      <c r="R111" s="184">
        <v>0</v>
      </c>
    </row>
    <row r="112" spans="7:18" x14ac:dyDescent="0.3">
      <c r="G112" s="183">
        <v>24</v>
      </c>
      <c r="J112" s="181">
        <v>101</v>
      </c>
      <c r="K112" s="183">
        <v>29</v>
      </c>
      <c r="L112" s="184">
        <v>206</v>
      </c>
      <c r="M112" s="183">
        <v>0.01</v>
      </c>
      <c r="N112" s="184">
        <v>0</v>
      </c>
      <c r="O112" s="183">
        <v>0.01</v>
      </c>
      <c r="P112" s="184">
        <v>0</v>
      </c>
      <c r="Q112" s="183">
        <v>0.01</v>
      </c>
      <c r="R112" s="184">
        <v>0</v>
      </c>
    </row>
    <row r="113" spans="7:18" x14ac:dyDescent="0.3">
      <c r="G113" s="183">
        <v>24</v>
      </c>
      <c r="J113" s="181">
        <v>102</v>
      </c>
      <c r="K113" s="183">
        <v>29</v>
      </c>
      <c r="L113" s="184">
        <v>286</v>
      </c>
      <c r="M113" s="183">
        <v>0.01</v>
      </c>
      <c r="N113" s="184">
        <v>0</v>
      </c>
      <c r="O113" s="183">
        <v>0.01</v>
      </c>
      <c r="P113" s="184">
        <v>0</v>
      </c>
      <c r="Q113" s="183">
        <v>0.01</v>
      </c>
      <c r="R113" s="184">
        <v>0</v>
      </c>
    </row>
    <row r="114" spans="7:18" x14ac:dyDescent="0.3">
      <c r="G114" s="183">
        <v>24</v>
      </c>
      <c r="J114" s="181">
        <v>103</v>
      </c>
      <c r="K114" s="183">
        <v>29</v>
      </c>
      <c r="L114" s="184">
        <v>11</v>
      </c>
      <c r="M114" s="183">
        <v>0.01</v>
      </c>
      <c r="N114" s="184">
        <v>0</v>
      </c>
      <c r="O114" s="183">
        <v>0.01</v>
      </c>
      <c r="P114" s="184">
        <v>0</v>
      </c>
      <c r="Q114" s="183">
        <v>0.01</v>
      </c>
      <c r="R114" s="184">
        <v>0</v>
      </c>
    </row>
    <row r="115" spans="7:18" x14ac:dyDescent="0.3">
      <c r="G115" s="183">
        <v>25</v>
      </c>
    </row>
    <row r="116" spans="7:18" x14ac:dyDescent="0.3">
      <c r="G116" s="183">
        <v>25</v>
      </c>
    </row>
    <row r="117" spans="7:18" x14ac:dyDescent="0.3">
      <c r="G117" s="183">
        <v>25</v>
      </c>
    </row>
    <row r="118" spans="7:18" x14ac:dyDescent="0.3">
      <c r="G118" s="183">
        <v>25</v>
      </c>
    </row>
    <row r="119" spans="7:18" x14ac:dyDescent="0.3">
      <c r="G119" s="183">
        <v>26</v>
      </c>
    </row>
    <row r="120" spans="7:18" x14ac:dyDescent="0.3">
      <c r="G120" s="183">
        <v>26</v>
      </c>
    </row>
    <row r="121" spans="7:18" x14ac:dyDescent="0.3">
      <c r="G121" s="183">
        <v>26</v>
      </c>
    </row>
    <row r="122" spans="7:18" x14ac:dyDescent="0.3">
      <c r="G122" s="183">
        <v>27</v>
      </c>
    </row>
    <row r="123" spans="7:18" x14ac:dyDescent="0.3">
      <c r="G123" s="183">
        <v>27</v>
      </c>
    </row>
    <row r="124" spans="7:18" x14ac:dyDescent="0.3">
      <c r="G124" s="183">
        <v>27</v>
      </c>
    </row>
    <row r="125" spans="7:18" x14ac:dyDescent="0.3">
      <c r="G125" s="183">
        <v>28</v>
      </c>
    </row>
    <row r="126" spans="7:18" x14ac:dyDescent="0.3">
      <c r="G126" s="183">
        <v>28</v>
      </c>
    </row>
    <row r="127" spans="7:18" x14ac:dyDescent="0.3">
      <c r="G127" s="183">
        <v>28</v>
      </c>
    </row>
    <row r="128" spans="7:18" x14ac:dyDescent="0.3">
      <c r="G128" s="183">
        <v>29</v>
      </c>
    </row>
    <row r="129" spans="7:7" x14ac:dyDescent="0.3">
      <c r="G129" s="183">
        <v>29</v>
      </c>
    </row>
    <row r="130" spans="7:7" x14ac:dyDescent="0.3">
      <c r="G130" s="183">
        <v>29</v>
      </c>
    </row>
  </sheetData>
  <mergeCells count="2">
    <mergeCell ref="J8:M8"/>
    <mergeCell ref="J7:M7"/>
  </mergeCells>
  <phoneticPr fontId="2" type="noConversion"/>
  <pageMargins left="0.75" right="0.75" top="1" bottom="1" header="0.5" footer="0.5"/>
  <pageSetup orientation="portrait" horizontalDpi="200" verticalDpi="200" r:id="rId1"/>
  <headerFooter alignWithMargins="0"/>
  <drawing r:id="rId2"/>
  <legacyDrawing r:id="rId3"/>
  <controls>
    <mc:AlternateContent xmlns:mc="http://schemas.openxmlformats.org/markup-compatibility/2006">
      <mc:Choice Requires="x14">
        <control shapeId="29715" r:id="rId4" name="CommandButton1">
          <controlPr autoLine="0" autoPict="0" r:id="rId5">
            <anchor moveWithCells="1">
              <from>
                <xdr:col>0</xdr:col>
                <xdr:colOff>182880</xdr:colOff>
                <xdr:row>0</xdr:row>
                <xdr:rowOff>563880</xdr:rowOff>
              </from>
              <to>
                <xdr:col>3</xdr:col>
                <xdr:colOff>182880</xdr:colOff>
                <xdr:row>1</xdr:row>
                <xdr:rowOff>228600</xdr:rowOff>
              </to>
            </anchor>
          </controlPr>
        </control>
      </mc:Choice>
      <mc:Fallback>
        <control shapeId="29715"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U230"/>
  <sheetViews>
    <sheetView zoomScale="90" zoomScaleNormal="90" workbookViewId="0">
      <selection activeCell="C15" sqref="A15:XFD15"/>
    </sheetView>
  </sheetViews>
  <sheetFormatPr defaultColWidth="9.109375" defaultRowHeight="15.6" x14ac:dyDescent="0.3"/>
  <cols>
    <col min="1" max="1" width="15.6640625" style="10" customWidth="1"/>
    <col min="2" max="2" width="21.109375" style="10" customWidth="1"/>
    <col min="3" max="3" width="48.109375" style="10" customWidth="1"/>
    <col min="4" max="4" width="14.6640625" style="10" customWidth="1"/>
    <col min="5" max="14" width="12.109375" style="10" customWidth="1"/>
    <col min="15" max="16384" width="9.109375" style="10"/>
  </cols>
  <sheetData>
    <row r="1" spans="1:21" x14ac:dyDescent="0.3">
      <c r="A1" s="11"/>
      <c r="B1" s="11"/>
      <c r="C1" s="11"/>
      <c r="D1" s="11"/>
      <c r="E1" s="11"/>
      <c r="F1" s="11"/>
      <c r="G1" s="11"/>
      <c r="H1" s="11"/>
      <c r="I1" s="11"/>
      <c r="J1" s="11"/>
      <c r="K1" s="11"/>
      <c r="L1" s="11"/>
      <c r="M1" s="11"/>
      <c r="N1" s="11"/>
      <c r="O1" s="11"/>
      <c r="P1" s="11"/>
      <c r="Q1" s="11"/>
      <c r="R1" s="11"/>
      <c r="S1" s="11"/>
      <c r="T1" s="11"/>
      <c r="U1" s="11"/>
    </row>
    <row r="2" spans="1:21" x14ac:dyDescent="0.3">
      <c r="A2" s="11"/>
      <c r="B2" s="11"/>
      <c r="C2" s="11"/>
      <c r="D2" s="11"/>
      <c r="E2" s="11"/>
      <c r="F2" s="11"/>
      <c r="G2" s="11"/>
      <c r="H2" s="11"/>
      <c r="I2" s="11"/>
      <c r="J2" s="11"/>
      <c r="K2" s="11"/>
      <c r="L2" s="11"/>
      <c r="M2" s="11"/>
      <c r="N2" s="11"/>
      <c r="O2" s="11"/>
      <c r="P2" s="11"/>
      <c r="Q2" s="11"/>
      <c r="R2" s="11"/>
      <c r="S2" s="11"/>
      <c r="T2" s="11"/>
      <c r="U2" s="11"/>
    </row>
    <row r="3" spans="1:21" x14ac:dyDescent="0.3">
      <c r="A3" s="11"/>
      <c r="B3" s="11"/>
      <c r="C3" s="11"/>
      <c r="D3" s="11"/>
      <c r="E3" s="11"/>
      <c r="F3" s="11"/>
      <c r="G3" s="11"/>
      <c r="H3" s="11"/>
      <c r="I3" s="11"/>
      <c r="J3" s="11"/>
      <c r="K3" s="11"/>
      <c r="L3" s="11"/>
      <c r="M3" s="11"/>
      <c r="N3" s="11"/>
      <c r="O3" s="11"/>
      <c r="P3" s="11"/>
      <c r="Q3" s="11"/>
      <c r="R3" s="11"/>
      <c r="S3" s="11"/>
      <c r="T3" s="11"/>
      <c r="U3" s="11"/>
    </row>
    <row r="4" spans="1:21" x14ac:dyDescent="0.3">
      <c r="A4" s="11"/>
      <c r="B4" s="11"/>
      <c r="C4" s="11"/>
      <c r="D4" s="11"/>
      <c r="E4" s="11"/>
      <c r="F4" s="11"/>
      <c r="G4" s="11"/>
      <c r="H4" s="11"/>
      <c r="I4" s="11"/>
      <c r="J4" s="11"/>
      <c r="K4" s="11"/>
      <c r="L4" s="11"/>
      <c r="M4" s="11"/>
      <c r="N4" s="11"/>
      <c r="O4" s="11"/>
      <c r="P4" s="11"/>
      <c r="Q4" s="11"/>
      <c r="R4" s="11"/>
      <c r="S4" s="11"/>
      <c r="T4" s="11"/>
      <c r="U4" s="11"/>
    </row>
    <row r="5" spans="1:21" x14ac:dyDescent="0.3">
      <c r="A5" s="11"/>
      <c r="B5" s="11"/>
      <c r="C5" s="11" t="s">
        <v>419</v>
      </c>
      <c r="D5" s="11"/>
      <c r="E5" s="11"/>
      <c r="F5" s="11"/>
      <c r="G5" s="11"/>
      <c r="H5" s="11"/>
      <c r="I5" s="11"/>
      <c r="J5" s="11"/>
      <c r="K5" s="11"/>
      <c r="L5" s="11"/>
      <c r="M5" s="11"/>
      <c r="N5" s="11"/>
      <c r="O5" s="11"/>
      <c r="P5" s="11"/>
      <c r="Q5" s="11"/>
      <c r="R5" s="11"/>
      <c r="S5" s="11"/>
      <c r="T5" s="11"/>
      <c r="U5" s="11"/>
    </row>
    <row r="6" spans="1:21" ht="17.25" customHeight="1" x14ac:dyDescent="0.3">
      <c r="A6" s="198"/>
      <c r="B6" s="11"/>
      <c r="C6" s="90" t="s">
        <v>420</v>
      </c>
      <c r="D6" s="11"/>
      <c r="E6" s="11"/>
      <c r="F6" s="11"/>
      <c r="G6" s="11"/>
      <c r="H6" s="11"/>
      <c r="I6" s="11"/>
      <c r="J6" s="11"/>
      <c r="K6" s="11"/>
      <c r="L6" s="11"/>
      <c r="M6" s="11"/>
      <c r="N6" s="11"/>
      <c r="O6" s="11"/>
      <c r="P6" s="11"/>
      <c r="Q6" s="11"/>
      <c r="R6" s="11"/>
      <c r="S6" s="11"/>
      <c r="T6" s="11"/>
      <c r="U6" s="11"/>
    </row>
    <row r="7" spans="1:21" x14ac:dyDescent="0.3">
      <c r="A7" s="11"/>
      <c r="B7" s="11"/>
      <c r="C7" s="11" t="s">
        <v>421</v>
      </c>
      <c r="D7" s="15"/>
      <c r="E7" s="11"/>
      <c r="F7" s="11"/>
      <c r="G7" s="11"/>
      <c r="H7" s="11"/>
      <c r="I7" s="11"/>
      <c r="J7" s="11"/>
      <c r="K7" s="11"/>
      <c r="L7" s="11"/>
      <c r="M7" s="11"/>
      <c r="N7" s="11"/>
      <c r="O7" s="11"/>
      <c r="P7" s="11"/>
      <c r="Q7" s="11"/>
      <c r="R7" s="11"/>
      <c r="S7" s="11"/>
      <c r="T7" s="11"/>
      <c r="U7" s="11"/>
    </row>
    <row r="8" spans="1:21" x14ac:dyDescent="0.3">
      <c r="A8" s="11"/>
      <c r="B8" s="11"/>
      <c r="C8" s="11" t="s">
        <v>485</v>
      </c>
      <c r="D8" s="11"/>
      <c r="E8" s="11"/>
      <c r="F8" s="11"/>
      <c r="G8" s="11"/>
      <c r="H8" s="11"/>
      <c r="I8" s="11"/>
      <c r="J8" s="11"/>
      <c r="K8" s="11"/>
      <c r="L8" s="11"/>
      <c r="M8" s="11"/>
      <c r="N8" s="11"/>
      <c r="O8" s="11"/>
      <c r="P8" s="11"/>
      <c r="Q8" s="11"/>
      <c r="R8" s="11"/>
      <c r="S8" s="11"/>
      <c r="T8" s="11"/>
      <c r="U8" s="11"/>
    </row>
    <row r="9" spans="1:21" x14ac:dyDescent="0.3">
      <c r="A9" s="11"/>
      <c r="B9" s="11"/>
      <c r="C9" s="11"/>
      <c r="D9" s="9"/>
      <c r="E9" s="34"/>
      <c r="F9" s="34"/>
      <c r="G9" s="34"/>
      <c r="H9" s="34"/>
      <c r="I9" s="34"/>
      <c r="J9" s="34"/>
      <c r="K9" s="11"/>
      <c r="L9" s="11"/>
      <c r="M9" s="11"/>
      <c r="N9" s="11"/>
      <c r="O9" s="11"/>
      <c r="P9" s="11"/>
      <c r="Q9" s="11"/>
      <c r="R9" s="11"/>
      <c r="S9" s="11"/>
      <c r="T9" s="11"/>
      <c r="U9" s="11"/>
    </row>
    <row r="10" spans="1:21" x14ac:dyDescent="0.3">
      <c r="A10" s="11"/>
      <c r="B10" s="11"/>
      <c r="C10" s="30"/>
      <c r="D10" s="471" t="s">
        <v>2</v>
      </c>
      <c r="E10" s="471"/>
      <c r="F10" s="471"/>
      <c r="G10" s="471"/>
      <c r="H10" s="471"/>
      <c r="I10" s="471"/>
      <c r="J10" s="471"/>
      <c r="K10" s="471"/>
      <c r="L10" s="471"/>
      <c r="M10" s="471"/>
      <c r="N10" s="471"/>
      <c r="O10" s="11"/>
      <c r="P10" s="11"/>
      <c r="Q10" s="11"/>
      <c r="R10" s="11"/>
      <c r="S10" s="11"/>
      <c r="T10" s="11"/>
      <c r="U10" s="11"/>
    </row>
    <row r="11" spans="1:21" x14ac:dyDescent="0.3">
      <c r="A11" s="11"/>
      <c r="B11" s="11"/>
      <c r="C11" s="30"/>
      <c r="D11" s="199"/>
      <c r="E11" s="200" t="s">
        <v>165</v>
      </c>
      <c r="F11" s="200" t="s">
        <v>166</v>
      </c>
      <c r="G11" s="200" t="s">
        <v>167</v>
      </c>
      <c r="H11" s="200" t="s">
        <v>168</v>
      </c>
      <c r="I11" s="200" t="s">
        <v>169</v>
      </c>
      <c r="J11" s="200" t="s">
        <v>581</v>
      </c>
      <c r="K11" s="200" t="s">
        <v>582</v>
      </c>
      <c r="L11" s="200" t="s">
        <v>583</v>
      </c>
      <c r="M11" s="200" t="s">
        <v>584</v>
      </c>
      <c r="N11" s="200" t="s">
        <v>585</v>
      </c>
      <c r="O11" s="11"/>
      <c r="P11" s="11"/>
      <c r="Q11" s="11"/>
      <c r="R11" s="11"/>
      <c r="S11" s="11"/>
      <c r="T11" s="11"/>
      <c r="U11" s="11"/>
    </row>
    <row r="12" spans="1:21" x14ac:dyDescent="0.3">
      <c r="A12" s="11"/>
      <c r="B12" s="11"/>
      <c r="C12" s="191" t="s">
        <v>542</v>
      </c>
      <c r="D12" s="192" t="s">
        <v>7</v>
      </c>
      <c r="E12" s="146" t="s">
        <v>743</v>
      </c>
      <c r="F12" s="146" t="s">
        <v>744</v>
      </c>
      <c r="G12" s="146" t="s">
        <v>745</v>
      </c>
      <c r="H12" s="146" t="s">
        <v>4</v>
      </c>
      <c r="I12" s="146" t="s">
        <v>5</v>
      </c>
      <c r="J12" s="146" t="s">
        <v>678</v>
      </c>
      <c r="K12" s="146" t="s">
        <v>720</v>
      </c>
      <c r="L12" s="146" t="s">
        <v>721</v>
      </c>
      <c r="M12" s="146" t="s">
        <v>930</v>
      </c>
      <c r="N12" s="201" t="s">
        <v>8</v>
      </c>
      <c r="O12" s="11"/>
      <c r="P12" s="11"/>
      <c r="Q12" s="11"/>
      <c r="R12" s="11"/>
      <c r="S12" s="11"/>
      <c r="T12" s="11"/>
      <c r="U12" s="11"/>
    </row>
    <row r="13" spans="1:21" x14ac:dyDescent="0.3">
      <c r="A13" s="465" t="s">
        <v>15</v>
      </c>
      <c r="B13" s="466"/>
      <c r="C13" s="193" t="s">
        <v>356</v>
      </c>
      <c r="D13" s="202" t="s">
        <v>16</v>
      </c>
      <c r="E13" s="203">
        <v>90</v>
      </c>
      <c r="F13" s="203">
        <v>30</v>
      </c>
      <c r="G13" s="203">
        <v>50</v>
      </c>
      <c r="H13" s="203">
        <v>40</v>
      </c>
      <c r="I13" s="203">
        <v>100</v>
      </c>
      <c r="J13" s="203">
        <v>3</v>
      </c>
      <c r="K13" s="203">
        <v>3</v>
      </c>
      <c r="L13" s="203">
        <v>1</v>
      </c>
      <c r="M13" s="203">
        <v>30</v>
      </c>
      <c r="N13" s="203">
        <v>100</v>
      </c>
      <c r="O13" s="11"/>
      <c r="P13" s="11"/>
      <c r="Q13" s="11"/>
      <c r="R13" s="11"/>
      <c r="S13" s="11"/>
      <c r="T13" s="11"/>
      <c r="U13" s="11"/>
    </row>
    <row r="14" spans="1:21" x14ac:dyDescent="0.3">
      <c r="A14" s="465"/>
      <c r="B14" s="466"/>
      <c r="C14" s="193" t="s">
        <v>355</v>
      </c>
      <c r="D14" s="202" t="s">
        <v>16</v>
      </c>
      <c r="E14" s="203">
        <v>180</v>
      </c>
      <c r="F14" s="203">
        <v>60</v>
      </c>
      <c r="G14" s="203">
        <v>70</v>
      </c>
      <c r="H14" s="203">
        <v>60</v>
      </c>
      <c r="I14" s="203">
        <v>180</v>
      </c>
      <c r="J14" s="203">
        <v>727</v>
      </c>
      <c r="K14" s="203">
        <v>330</v>
      </c>
      <c r="L14" s="409">
        <v>360</v>
      </c>
      <c r="M14" s="203">
        <v>60</v>
      </c>
      <c r="N14" s="203">
        <v>60</v>
      </c>
      <c r="O14" s="11"/>
      <c r="P14" s="11"/>
      <c r="Q14" s="11"/>
      <c r="R14" s="11"/>
      <c r="S14" s="11"/>
      <c r="T14" s="11"/>
      <c r="U14" s="11"/>
    </row>
    <row r="15" spans="1:21" x14ac:dyDescent="0.3">
      <c r="A15" s="472" t="s">
        <v>33</v>
      </c>
      <c r="B15" s="473"/>
      <c r="C15" s="194" t="s">
        <v>668</v>
      </c>
      <c r="D15" s="204" t="s">
        <v>354</v>
      </c>
      <c r="E15" s="203">
        <v>1</v>
      </c>
      <c r="F15" s="203">
        <v>1</v>
      </c>
      <c r="G15" s="203">
        <v>1</v>
      </c>
      <c r="H15" s="203">
        <v>1</v>
      </c>
      <c r="I15" s="203">
        <v>1</v>
      </c>
      <c r="J15" s="203">
        <v>1</v>
      </c>
      <c r="K15" s="203">
        <v>1</v>
      </c>
      <c r="L15" s="203">
        <v>0</v>
      </c>
      <c r="M15" s="203">
        <v>0</v>
      </c>
      <c r="N15" s="203">
        <v>0</v>
      </c>
      <c r="O15" s="11"/>
      <c r="P15" s="11"/>
      <c r="Q15" s="11"/>
      <c r="R15" s="11"/>
      <c r="S15" s="11"/>
      <c r="T15" s="11"/>
      <c r="U15" s="11"/>
    </row>
    <row r="16" spans="1:21" x14ac:dyDescent="0.3">
      <c r="A16" s="472"/>
      <c r="B16" s="473"/>
      <c r="C16" s="194" t="s">
        <v>357</v>
      </c>
      <c r="D16" s="204" t="s">
        <v>34</v>
      </c>
      <c r="E16" s="203">
        <v>1</v>
      </c>
      <c r="F16" s="203">
        <v>1</v>
      </c>
      <c r="G16" s="203">
        <v>1</v>
      </c>
      <c r="H16" s="203">
        <v>1</v>
      </c>
      <c r="I16" s="203">
        <v>1</v>
      </c>
      <c r="J16" s="203">
        <v>1</v>
      </c>
      <c r="K16" s="203">
        <v>1</v>
      </c>
      <c r="L16" s="203">
        <v>1</v>
      </c>
      <c r="M16" s="203">
        <v>1</v>
      </c>
      <c r="N16" s="203">
        <v>250</v>
      </c>
      <c r="O16" s="11"/>
      <c r="P16" s="11"/>
      <c r="Q16" s="11"/>
      <c r="R16" s="11"/>
      <c r="S16" s="11"/>
      <c r="T16" s="11"/>
      <c r="U16" s="11"/>
    </row>
    <row r="17" spans="1:21" x14ac:dyDescent="0.3">
      <c r="A17" s="472"/>
      <c r="B17" s="473"/>
      <c r="C17" s="194" t="s">
        <v>358</v>
      </c>
      <c r="D17" s="204" t="s">
        <v>34</v>
      </c>
      <c r="E17" s="203">
        <v>365</v>
      </c>
      <c r="F17" s="203">
        <v>365</v>
      </c>
      <c r="G17" s="203">
        <v>365</v>
      </c>
      <c r="H17" s="203">
        <v>365</v>
      </c>
      <c r="I17" s="203">
        <v>365</v>
      </c>
      <c r="J17" s="203">
        <v>365</v>
      </c>
      <c r="K17" s="203">
        <v>181</v>
      </c>
      <c r="L17" s="203">
        <v>365</v>
      </c>
      <c r="M17" s="203">
        <v>365</v>
      </c>
      <c r="N17" s="203">
        <v>280</v>
      </c>
      <c r="O17" s="11"/>
      <c r="P17" s="11"/>
      <c r="Q17" s="11"/>
      <c r="R17" s="11"/>
      <c r="S17" s="11"/>
      <c r="T17" s="11"/>
      <c r="U17" s="11"/>
    </row>
    <row r="18" spans="1:21" x14ac:dyDescent="0.3">
      <c r="A18" s="465" t="s">
        <v>17</v>
      </c>
      <c r="B18" s="466"/>
      <c r="C18" s="193" t="s">
        <v>359</v>
      </c>
      <c r="D18" s="202" t="s">
        <v>18</v>
      </c>
      <c r="E18" s="203">
        <v>1.7299999999999999E-2</v>
      </c>
      <c r="F18" s="203">
        <v>1.4E-2</v>
      </c>
      <c r="G18" s="203">
        <v>0.02</v>
      </c>
      <c r="H18" s="203">
        <v>1.9599999999999999E-2</v>
      </c>
      <c r="I18" s="203">
        <v>0.02</v>
      </c>
      <c r="J18" s="203">
        <v>0.09</v>
      </c>
      <c r="K18" s="203">
        <v>0.02</v>
      </c>
      <c r="L18" s="409">
        <v>4.7E-2</v>
      </c>
      <c r="M18" s="203">
        <f>0.02</f>
        <v>0.02</v>
      </c>
      <c r="N18" s="203">
        <f>0.02</f>
        <v>0.02</v>
      </c>
      <c r="O18" s="11"/>
      <c r="P18" s="11"/>
      <c r="Q18" s="11"/>
      <c r="R18" s="11"/>
      <c r="S18" s="11"/>
      <c r="T18" s="11"/>
      <c r="U18" s="11"/>
    </row>
    <row r="19" spans="1:21" x14ac:dyDescent="0.3">
      <c r="A19" s="465"/>
      <c r="B19" s="466"/>
      <c r="C19" s="193" t="s">
        <v>360</v>
      </c>
      <c r="D19" s="202" t="s">
        <v>13</v>
      </c>
      <c r="E19" s="203">
        <v>2E-3</v>
      </c>
      <c r="F19" s="203">
        <v>4.0000000000000001E-3</v>
      </c>
      <c r="G19" s="203">
        <v>5.0000000000000001E-3</v>
      </c>
      <c r="H19" s="203">
        <v>0.01</v>
      </c>
      <c r="I19" s="203">
        <v>0.01</v>
      </c>
      <c r="J19" s="203">
        <v>5.0000000000000001E-3</v>
      </c>
      <c r="K19" s="203">
        <v>0.02</v>
      </c>
      <c r="L19" s="203">
        <v>0.01</v>
      </c>
      <c r="M19" s="203">
        <f>0.004</f>
        <v>4.0000000000000001E-3</v>
      </c>
      <c r="N19" s="203">
        <f>0.004</f>
        <v>4.0000000000000001E-3</v>
      </c>
      <c r="O19" s="11"/>
      <c r="P19" s="11"/>
      <c r="Q19" s="11"/>
      <c r="R19" s="11"/>
      <c r="S19" s="11"/>
      <c r="T19" s="11"/>
      <c r="U19" s="11"/>
    </row>
    <row r="20" spans="1:21" x14ac:dyDescent="0.3">
      <c r="A20" s="465"/>
      <c r="B20" s="466"/>
      <c r="C20" s="193" t="s">
        <v>669</v>
      </c>
      <c r="D20" s="202" t="s">
        <v>19</v>
      </c>
      <c r="E20" s="203">
        <v>500</v>
      </c>
      <c r="F20" s="203">
        <v>300</v>
      </c>
      <c r="G20" s="203">
        <v>500</v>
      </c>
      <c r="H20" s="203">
        <v>500</v>
      </c>
      <c r="I20" s="203">
        <v>500</v>
      </c>
      <c r="J20" s="203">
        <v>500</v>
      </c>
      <c r="K20" s="203">
        <v>300</v>
      </c>
      <c r="L20" s="203">
        <v>100</v>
      </c>
      <c r="M20" s="203">
        <v>300</v>
      </c>
      <c r="N20" s="203">
        <v>300</v>
      </c>
      <c r="O20" s="11"/>
      <c r="P20" s="11"/>
      <c r="Q20" s="11"/>
      <c r="R20" s="11"/>
      <c r="S20" s="11"/>
      <c r="T20" s="11"/>
      <c r="U20" s="11"/>
    </row>
    <row r="21" spans="1:21" x14ac:dyDescent="0.3">
      <c r="A21" s="465"/>
      <c r="B21" s="466"/>
      <c r="C21" s="193" t="s">
        <v>671</v>
      </c>
      <c r="D21" s="202" t="s">
        <v>670</v>
      </c>
      <c r="E21" s="203">
        <v>5</v>
      </c>
      <c r="F21" s="203">
        <v>7</v>
      </c>
      <c r="G21" s="203">
        <v>5</v>
      </c>
      <c r="H21" s="203">
        <v>1.5</v>
      </c>
      <c r="I21" s="203">
        <v>1.25</v>
      </c>
      <c r="J21" s="203">
        <v>5</v>
      </c>
      <c r="K21" s="203">
        <v>0.7</v>
      </c>
      <c r="L21" s="203">
        <v>0.01</v>
      </c>
      <c r="M21" s="203">
        <f>7</f>
        <v>7</v>
      </c>
      <c r="N21" s="203">
        <f>7</f>
        <v>7</v>
      </c>
      <c r="O21" s="11"/>
      <c r="P21" s="11"/>
      <c r="Q21" s="11"/>
      <c r="R21" s="11"/>
      <c r="S21" s="11"/>
      <c r="T21" s="11"/>
      <c r="U21" s="11"/>
    </row>
    <row r="22" spans="1:21" ht="32.25" customHeight="1" x14ac:dyDescent="0.3">
      <c r="A22" s="465"/>
      <c r="B22" s="466"/>
      <c r="C22" s="195" t="s">
        <v>672</v>
      </c>
      <c r="D22" s="202" t="s">
        <v>20</v>
      </c>
      <c r="E22" s="203">
        <v>1.4999999999999999E-2</v>
      </c>
      <c r="F22" s="203">
        <v>0.05</v>
      </c>
      <c r="G22" s="203">
        <v>0.04</v>
      </c>
      <c r="H22" s="203">
        <v>0.01</v>
      </c>
      <c r="I22" s="203">
        <v>0.02</v>
      </c>
      <c r="J22" s="203">
        <v>0.04</v>
      </c>
      <c r="K22" s="203">
        <v>0.05</v>
      </c>
      <c r="L22" s="203">
        <v>0</v>
      </c>
      <c r="M22" s="203">
        <v>0.05</v>
      </c>
      <c r="N22" s="203">
        <v>0.05</v>
      </c>
      <c r="O22" s="11"/>
      <c r="P22" s="11"/>
      <c r="Q22" s="11"/>
      <c r="R22" s="11"/>
      <c r="S22" s="11"/>
      <c r="T22" s="11"/>
      <c r="U22" s="11"/>
    </row>
    <row r="23" spans="1:21" x14ac:dyDescent="0.3">
      <c r="A23" s="465" t="s">
        <v>21</v>
      </c>
      <c r="B23" s="466"/>
      <c r="C23" s="193" t="s">
        <v>361</v>
      </c>
      <c r="D23" s="202" t="s">
        <v>354</v>
      </c>
      <c r="E23" s="203">
        <v>0.57999999999999996</v>
      </c>
      <c r="F23" s="203">
        <v>0.65</v>
      </c>
      <c r="G23" s="203">
        <v>0.45</v>
      </c>
      <c r="H23" s="203">
        <v>0.6</v>
      </c>
      <c r="I23" s="203">
        <v>0.8</v>
      </c>
      <c r="J23" s="203">
        <v>0.45</v>
      </c>
      <c r="K23" s="203">
        <v>0.5</v>
      </c>
      <c r="L23" s="203">
        <v>0.8</v>
      </c>
      <c r="M23" s="203">
        <v>0.65</v>
      </c>
      <c r="N23" s="203">
        <v>0.65</v>
      </c>
      <c r="O23" s="11"/>
      <c r="P23" s="11"/>
      <c r="Q23" s="11"/>
      <c r="R23" s="11"/>
      <c r="S23" s="11"/>
      <c r="T23" s="11"/>
      <c r="U23" s="11"/>
    </row>
    <row r="24" spans="1:21" ht="31.2" x14ac:dyDescent="0.3">
      <c r="A24" s="465"/>
      <c r="B24" s="466"/>
      <c r="C24" s="195" t="s">
        <v>673</v>
      </c>
      <c r="D24" s="202" t="s">
        <v>354</v>
      </c>
      <c r="E24" s="203">
        <v>1</v>
      </c>
      <c r="F24" s="203">
        <v>1</v>
      </c>
      <c r="G24" s="203">
        <v>1</v>
      </c>
      <c r="H24" s="203">
        <v>0.9</v>
      </c>
      <c r="I24" s="203">
        <v>0.9</v>
      </c>
      <c r="J24" s="203">
        <v>1</v>
      </c>
      <c r="K24" s="203">
        <v>1</v>
      </c>
      <c r="L24" s="203">
        <v>0.9</v>
      </c>
      <c r="M24" s="203">
        <v>1</v>
      </c>
      <c r="N24" s="203">
        <v>1</v>
      </c>
      <c r="O24" s="11"/>
      <c r="P24" s="11"/>
      <c r="Q24" s="11"/>
      <c r="R24" s="11"/>
      <c r="S24" s="11"/>
      <c r="T24" s="11"/>
      <c r="U24" s="11"/>
    </row>
    <row r="25" spans="1:21" x14ac:dyDescent="0.3">
      <c r="A25" s="464" t="s">
        <v>174</v>
      </c>
      <c r="B25" s="474"/>
      <c r="C25" s="195" t="s">
        <v>723</v>
      </c>
      <c r="D25" s="202" t="s">
        <v>354</v>
      </c>
      <c r="E25" s="203">
        <v>10</v>
      </c>
      <c r="F25" s="203">
        <v>5</v>
      </c>
      <c r="G25" s="203">
        <v>5</v>
      </c>
      <c r="H25" s="203">
        <v>5</v>
      </c>
      <c r="I25" s="203">
        <v>5</v>
      </c>
      <c r="J25" s="203">
        <v>5</v>
      </c>
      <c r="K25" s="203">
        <v>10</v>
      </c>
      <c r="L25" s="203">
        <v>5</v>
      </c>
      <c r="M25" s="203">
        <v>5</v>
      </c>
      <c r="N25" s="203">
        <v>5</v>
      </c>
      <c r="O25" s="11"/>
      <c r="P25" s="11"/>
      <c r="Q25" s="11"/>
      <c r="R25" s="11"/>
      <c r="S25" s="11"/>
      <c r="T25" s="11"/>
      <c r="U25" s="11"/>
    </row>
    <row r="26" spans="1:21" x14ac:dyDescent="0.3">
      <c r="A26" s="467" t="s">
        <v>194</v>
      </c>
      <c r="B26" s="468"/>
      <c r="C26" s="193" t="s">
        <v>362</v>
      </c>
      <c r="D26" s="202" t="s">
        <v>211</v>
      </c>
      <c r="E26" s="203">
        <v>1</v>
      </c>
      <c r="F26" s="203">
        <v>1</v>
      </c>
      <c r="G26" s="203">
        <v>1</v>
      </c>
      <c r="H26" s="203">
        <v>1</v>
      </c>
      <c r="I26" s="203">
        <v>1</v>
      </c>
      <c r="J26" s="203">
        <v>1</v>
      </c>
      <c r="K26" s="203">
        <v>1</v>
      </c>
      <c r="L26" s="203">
        <v>1</v>
      </c>
      <c r="M26" s="203">
        <v>1</v>
      </c>
      <c r="N26" s="203">
        <v>1</v>
      </c>
      <c r="O26" s="11"/>
      <c r="P26" s="11"/>
      <c r="Q26" s="11"/>
      <c r="R26" s="11"/>
      <c r="S26" s="11"/>
      <c r="T26" s="11"/>
      <c r="U26" s="11"/>
    </row>
    <row r="27" spans="1:21" x14ac:dyDescent="0.3">
      <c r="A27" s="463" t="s">
        <v>9</v>
      </c>
      <c r="B27" s="464"/>
      <c r="C27" s="193" t="s">
        <v>363</v>
      </c>
      <c r="D27" s="202" t="s">
        <v>10</v>
      </c>
      <c r="E27" s="205">
        <v>1.0000000000000001E-5</v>
      </c>
      <c r="F27" s="205">
        <f>10^-5</f>
        <v>1.0000000000000001E-5</v>
      </c>
      <c r="G27" s="205">
        <f>10^-5</f>
        <v>1.0000000000000001E-5</v>
      </c>
      <c r="H27" s="205">
        <f t="shared" ref="H27:J27" si="0">10^-5</f>
        <v>1.0000000000000001E-5</v>
      </c>
      <c r="I27" s="205">
        <f t="shared" si="0"/>
        <v>1.0000000000000001E-5</v>
      </c>
      <c r="J27" s="205">
        <f t="shared" si="0"/>
        <v>1.0000000000000001E-5</v>
      </c>
      <c r="K27" s="206">
        <v>1.0000000000000001E-5</v>
      </c>
      <c r="L27" s="206">
        <v>1.0000000000000001E-5</v>
      </c>
      <c r="M27" s="206">
        <f t="shared" ref="M27:N27" si="1">10^-5</f>
        <v>1.0000000000000001E-5</v>
      </c>
      <c r="N27" s="206">
        <f t="shared" si="1"/>
        <v>1.0000000000000001E-5</v>
      </c>
      <c r="O27" s="11"/>
      <c r="P27" s="11"/>
      <c r="Q27" s="11"/>
      <c r="R27" s="11"/>
      <c r="S27" s="11"/>
      <c r="T27" s="11"/>
      <c r="U27" s="11"/>
    </row>
    <row r="28" spans="1:21" x14ac:dyDescent="0.3">
      <c r="A28" s="463"/>
      <c r="B28" s="464"/>
      <c r="C28" s="193" t="s">
        <v>674</v>
      </c>
      <c r="D28" s="202" t="s">
        <v>11</v>
      </c>
      <c r="E28" s="203">
        <v>-5000</v>
      </c>
      <c r="F28" s="203">
        <v>-5000</v>
      </c>
      <c r="G28" s="203">
        <v>-5000</v>
      </c>
      <c r="H28" s="203">
        <v>-5000</v>
      </c>
      <c r="I28" s="203">
        <v>-5000</v>
      </c>
      <c r="J28" s="203">
        <v>-5000</v>
      </c>
      <c r="K28" s="203">
        <v>-5000</v>
      </c>
      <c r="L28" s="203">
        <v>-5000</v>
      </c>
      <c r="M28" s="203">
        <v>-5000</v>
      </c>
      <c r="N28" s="203">
        <v>-5000</v>
      </c>
      <c r="O28" s="11"/>
      <c r="P28" s="11"/>
      <c r="Q28" s="11"/>
      <c r="R28" s="11"/>
      <c r="S28" s="11"/>
      <c r="T28" s="11"/>
      <c r="U28" s="11"/>
    </row>
    <row r="29" spans="1:21" x14ac:dyDescent="0.3">
      <c r="A29" s="463"/>
      <c r="B29" s="464"/>
      <c r="C29" s="193" t="s">
        <v>675</v>
      </c>
      <c r="D29" s="202" t="s">
        <v>11</v>
      </c>
      <c r="E29" s="203">
        <v>-15000</v>
      </c>
      <c r="F29" s="203">
        <v>-15000</v>
      </c>
      <c r="G29" s="203">
        <v>-15000</v>
      </c>
      <c r="H29" s="203">
        <v>-15000</v>
      </c>
      <c r="I29" s="203">
        <v>-15000</v>
      </c>
      <c r="J29" s="203">
        <v>-15000</v>
      </c>
      <c r="K29" s="203">
        <v>-15000</v>
      </c>
      <c r="L29" s="203">
        <v>-15000</v>
      </c>
      <c r="M29" s="203">
        <v>-15000</v>
      </c>
      <c r="N29" s="203">
        <v>-15000</v>
      </c>
      <c r="O29" s="11"/>
      <c r="P29" s="11"/>
      <c r="Q29" s="11"/>
      <c r="R29" s="11"/>
      <c r="S29" s="11"/>
      <c r="T29" s="11"/>
      <c r="U29" s="11"/>
    </row>
    <row r="30" spans="1:21" x14ac:dyDescent="0.3">
      <c r="A30" s="463" t="s">
        <v>12</v>
      </c>
      <c r="B30" s="464"/>
      <c r="C30" s="193" t="s">
        <v>366</v>
      </c>
      <c r="D30" s="202" t="s">
        <v>13</v>
      </c>
      <c r="E30" s="203">
        <v>0.2</v>
      </c>
      <c r="F30" s="203">
        <v>0.2</v>
      </c>
      <c r="G30" s="203">
        <v>0.2</v>
      </c>
      <c r="H30" s="203">
        <v>0.2</v>
      </c>
      <c r="I30" s="203">
        <v>0.2</v>
      </c>
      <c r="J30" s="203">
        <v>0.2</v>
      </c>
      <c r="K30" s="203">
        <v>7.7</v>
      </c>
      <c r="L30" s="203">
        <v>0.2</v>
      </c>
      <c r="M30" s="203">
        <v>0.2</v>
      </c>
      <c r="N30" s="203">
        <v>0.2</v>
      </c>
      <c r="O30" s="11"/>
      <c r="P30" s="11"/>
      <c r="Q30" s="11"/>
      <c r="R30" s="11"/>
      <c r="S30" s="11"/>
      <c r="T30" s="11"/>
      <c r="U30" s="11"/>
    </row>
    <row r="31" spans="1:21" x14ac:dyDescent="0.3">
      <c r="A31" s="463"/>
      <c r="B31" s="464"/>
      <c r="C31" s="193" t="s">
        <v>367</v>
      </c>
      <c r="D31" s="202" t="s">
        <v>354</v>
      </c>
      <c r="E31" s="203">
        <v>0.01</v>
      </c>
      <c r="F31" s="203">
        <v>0.01</v>
      </c>
      <c r="G31" s="203">
        <v>0.01</v>
      </c>
      <c r="H31" s="203">
        <v>0.01</v>
      </c>
      <c r="I31" s="203">
        <v>0.01</v>
      </c>
      <c r="J31" s="203">
        <v>0.01</v>
      </c>
      <c r="K31" s="203">
        <v>5.0000000000000001E-3</v>
      </c>
      <c r="L31" s="203">
        <v>0.01</v>
      </c>
      <c r="M31" s="203">
        <v>0.01</v>
      </c>
      <c r="N31" s="203">
        <v>0.01</v>
      </c>
      <c r="O31" s="11"/>
      <c r="P31" s="11"/>
      <c r="Q31" s="11"/>
      <c r="R31" s="11"/>
      <c r="S31" s="11"/>
      <c r="T31" s="11"/>
      <c r="U31" s="11"/>
    </row>
    <row r="32" spans="1:21" x14ac:dyDescent="0.3">
      <c r="A32" s="463"/>
      <c r="B32" s="464"/>
      <c r="C32" s="193" t="s">
        <v>368</v>
      </c>
      <c r="D32" s="202" t="s">
        <v>354</v>
      </c>
      <c r="E32" s="203">
        <v>1E-3</v>
      </c>
      <c r="F32" s="203">
        <v>2.5000000000000001E-3</v>
      </c>
      <c r="G32" s="203">
        <v>1E-3</v>
      </c>
      <c r="H32" s="203">
        <v>1E-3</v>
      </c>
      <c r="I32" s="203">
        <v>1E-3</v>
      </c>
      <c r="J32" s="203">
        <v>1E-3</v>
      </c>
      <c r="K32" s="203">
        <v>6.9999999999999999E-4</v>
      </c>
      <c r="L32" s="203">
        <v>1E-3</v>
      </c>
      <c r="M32" s="203">
        <v>1E-3</v>
      </c>
      <c r="N32" s="203">
        <v>1E-3</v>
      </c>
      <c r="O32" s="11"/>
      <c r="P32" s="11"/>
      <c r="Q32" s="11"/>
      <c r="R32" s="11"/>
      <c r="S32" s="11"/>
      <c r="T32" s="11"/>
      <c r="U32" s="11"/>
    </row>
    <row r="33" spans="1:21" x14ac:dyDescent="0.3">
      <c r="A33" s="463"/>
      <c r="B33" s="464"/>
      <c r="C33" s="193" t="s">
        <v>369</v>
      </c>
      <c r="D33" s="202" t="s">
        <v>354</v>
      </c>
      <c r="E33" s="203">
        <v>1.4999999999999999E-2</v>
      </c>
      <c r="F33" s="203">
        <v>1.4999999999999999E-2</v>
      </c>
      <c r="G33" s="203">
        <v>1.4999999999999999E-2</v>
      </c>
      <c r="H33" s="203">
        <v>1.4999999999999999E-2</v>
      </c>
      <c r="I33" s="203">
        <v>1.4999999999999999E-2</v>
      </c>
      <c r="J33" s="203">
        <v>1.4999999999999999E-2</v>
      </c>
      <c r="K33" s="203">
        <v>1.2E-2</v>
      </c>
      <c r="L33" s="203">
        <v>1.4999999999999999E-2</v>
      </c>
      <c r="M33" s="203">
        <v>1.4999999999999999E-2</v>
      </c>
      <c r="N33" s="203">
        <v>1.4999999999999999E-2</v>
      </c>
      <c r="O33" s="11"/>
      <c r="P33" s="11"/>
      <c r="Q33" s="11"/>
      <c r="R33" s="11"/>
      <c r="S33" s="11"/>
      <c r="T33" s="11"/>
      <c r="U33" s="11"/>
    </row>
    <row r="34" spans="1:21" x14ac:dyDescent="0.3">
      <c r="A34" s="463"/>
      <c r="B34" s="464"/>
      <c r="C34" s="193" t="s">
        <v>370</v>
      </c>
      <c r="D34" s="202" t="s">
        <v>354</v>
      </c>
      <c r="E34" s="203">
        <v>5.0000000000000001E-3</v>
      </c>
      <c r="F34" s="203">
        <v>7.0000000000000001E-3</v>
      </c>
      <c r="G34" s="203">
        <v>5.0000000000000001E-3</v>
      </c>
      <c r="H34" s="203">
        <v>5.0000000000000001E-3</v>
      </c>
      <c r="I34" s="203">
        <v>5.0000000000000001E-3</v>
      </c>
      <c r="J34" s="203">
        <v>5.0000000000000001E-3</v>
      </c>
      <c r="K34" s="203">
        <v>8.0000000000000004E-4</v>
      </c>
      <c r="L34" s="203">
        <v>5.0000000000000001E-3</v>
      </c>
      <c r="M34" s="203">
        <v>5.0000000000000001E-3</v>
      </c>
      <c r="N34" s="203">
        <v>5.0000000000000001E-3</v>
      </c>
      <c r="O34" s="11"/>
      <c r="P34" s="11"/>
      <c r="Q34" s="11"/>
      <c r="R34" s="11"/>
      <c r="S34" s="11"/>
      <c r="T34" s="11"/>
      <c r="U34" s="11"/>
    </row>
    <row r="35" spans="1:21" x14ac:dyDescent="0.3">
      <c r="A35" s="463"/>
      <c r="B35" s="464"/>
      <c r="C35" s="193" t="s">
        <v>402</v>
      </c>
      <c r="D35" s="202" t="s">
        <v>354</v>
      </c>
      <c r="E35" s="203">
        <v>0.01</v>
      </c>
      <c r="F35" s="203">
        <v>0.01</v>
      </c>
      <c r="G35" s="203">
        <v>0.01</v>
      </c>
      <c r="H35" s="203">
        <v>0.01</v>
      </c>
      <c r="I35" s="203">
        <v>0.01</v>
      </c>
      <c r="J35" s="203">
        <v>0.01</v>
      </c>
      <c r="K35" s="203">
        <v>5.0000000000000001E-3</v>
      </c>
      <c r="L35" s="203">
        <v>0.01</v>
      </c>
      <c r="M35" s="203">
        <v>0.01</v>
      </c>
      <c r="N35" s="203">
        <v>0.01</v>
      </c>
      <c r="O35" s="11"/>
      <c r="P35" s="11"/>
      <c r="Q35" s="11"/>
      <c r="R35" s="11"/>
      <c r="S35" s="11"/>
      <c r="T35" s="11"/>
      <c r="U35" s="11"/>
    </row>
    <row r="36" spans="1:21" x14ac:dyDescent="0.3">
      <c r="A36" s="463" t="s">
        <v>23</v>
      </c>
      <c r="B36" s="207" t="s">
        <v>374</v>
      </c>
      <c r="C36" s="193" t="s">
        <v>373</v>
      </c>
      <c r="D36" s="202" t="s">
        <v>354</v>
      </c>
      <c r="E36" s="203">
        <v>0</v>
      </c>
      <c r="F36" s="203">
        <v>0</v>
      </c>
      <c r="G36" s="203">
        <v>0</v>
      </c>
      <c r="H36" s="203">
        <v>0</v>
      </c>
      <c r="I36" s="203">
        <v>0</v>
      </c>
      <c r="J36" s="203">
        <v>0</v>
      </c>
      <c r="K36" s="203">
        <v>0</v>
      </c>
      <c r="L36" s="203">
        <v>0</v>
      </c>
      <c r="M36" s="203">
        <v>0</v>
      </c>
      <c r="N36" s="203">
        <v>0</v>
      </c>
      <c r="O36" s="11"/>
      <c r="P36" s="11"/>
      <c r="Q36" s="11"/>
      <c r="R36" s="11"/>
      <c r="S36" s="11"/>
      <c r="T36" s="11"/>
      <c r="U36" s="11"/>
    </row>
    <row r="37" spans="1:21" x14ac:dyDescent="0.3">
      <c r="A37" s="463"/>
      <c r="B37" s="207" t="s">
        <v>158</v>
      </c>
      <c r="C37" s="193" t="s">
        <v>371</v>
      </c>
      <c r="D37" s="202" t="s">
        <v>354</v>
      </c>
      <c r="E37" s="203">
        <v>0</v>
      </c>
      <c r="F37" s="203">
        <v>0</v>
      </c>
      <c r="G37" s="203">
        <v>0</v>
      </c>
      <c r="H37" s="203">
        <v>0.45</v>
      </c>
      <c r="I37" s="203">
        <v>0.5</v>
      </c>
      <c r="J37" s="203">
        <v>0</v>
      </c>
      <c r="K37" s="203">
        <v>0</v>
      </c>
      <c r="L37" s="203">
        <v>0.5</v>
      </c>
      <c r="M37" s="203">
        <f>0</f>
        <v>0</v>
      </c>
      <c r="N37" s="203">
        <f>0</f>
        <v>0</v>
      </c>
      <c r="O37" s="11"/>
      <c r="P37" s="11"/>
      <c r="Q37" s="11"/>
      <c r="R37" s="11"/>
      <c r="S37" s="11"/>
      <c r="T37" s="11"/>
      <c r="U37" s="11"/>
    </row>
    <row r="38" spans="1:21" x14ac:dyDescent="0.3">
      <c r="A38" s="463"/>
      <c r="B38" s="469" t="s">
        <v>159</v>
      </c>
      <c r="C38" s="193" t="s">
        <v>372</v>
      </c>
      <c r="D38" s="202" t="s">
        <v>354</v>
      </c>
      <c r="E38" s="203">
        <v>1</v>
      </c>
      <c r="F38" s="203">
        <v>1</v>
      </c>
      <c r="G38" s="203">
        <v>1</v>
      </c>
      <c r="H38" s="203">
        <v>1</v>
      </c>
      <c r="I38" s="203">
        <v>1</v>
      </c>
      <c r="J38" s="203">
        <v>1</v>
      </c>
      <c r="K38" s="203">
        <v>0</v>
      </c>
      <c r="L38" s="203">
        <v>1</v>
      </c>
      <c r="M38" s="203">
        <v>1</v>
      </c>
      <c r="N38" s="203">
        <v>1</v>
      </c>
      <c r="O38" s="11"/>
      <c r="P38" s="11"/>
      <c r="Q38" s="11"/>
      <c r="R38" s="11"/>
      <c r="S38" s="11"/>
      <c r="T38" s="11"/>
      <c r="U38" s="11"/>
    </row>
    <row r="39" spans="1:21" x14ac:dyDescent="0.3">
      <c r="A39" s="463"/>
      <c r="B39" s="469"/>
      <c r="C39" s="193" t="s">
        <v>375</v>
      </c>
      <c r="D39" s="202" t="s">
        <v>20</v>
      </c>
      <c r="E39" s="203">
        <v>0.1</v>
      </c>
      <c r="F39" s="203">
        <v>0.1</v>
      </c>
      <c r="G39" s="203">
        <v>0.1</v>
      </c>
      <c r="H39" s="203">
        <v>0.1</v>
      </c>
      <c r="I39" s="203">
        <v>0.1</v>
      </c>
      <c r="J39" s="203">
        <v>0.1</v>
      </c>
      <c r="K39" s="203">
        <v>0</v>
      </c>
      <c r="L39" s="203">
        <v>0.1</v>
      </c>
      <c r="M39" s="203">
        <v>0.1</v>
      </c>
      <c r="N39" s="203">
        <v>0.1</v>
      </c>
      <c r="O39" s="11"/>
      <c r="P39" s="11"/>
      <c r="Q39" s="11"/>
      <c r="R39" s="11"/>
      <c r="S39" s="11"/>
      <c r="T39" s="11"/>
      <c r="U39" s="11"/>
    </row>
    <row r="40" spans="1:21" x14ac:dyDescent="0.3">
      <c r="A40" s="463"/>
      <c r="B40" s="469"/>
      <c r="C40" s="193" t="s">
        <v>376</v>
      </c>
      <c r="D40" s="202" t="s">
        <v>24</v>
      </c>
      <c r="E40" s="203">
        <v>0.01</v>
      </c>
      <c r="F40" s="203">
        <v>0.01</v>
      </c>
      <c r="G40" s="203">
        <v>0.01</v>
      </c>
      <c r="H40" s="203">
        <v>0.01</v>
      </c>
      <c r="I40" s="203">
        <v>0.01</v>
      </c>
      <c r="J40" s="203">
        <v>0.01</v>
      </c>
      <c r="K40" s="203">
        <v>0</v>
      </c>
      <c r="L40" s="203">
        <v>0.01</v>
      </c>
      <c r="M40" s="203">
        <v>0.01</v>
      </c>
      <c r="N40" s="203">
        <v>0.01</v>
      </c>
      <c r="O40" s="11"/>
      <c r="P40" s="11"/>
      <c r="Q40" s="11"/>
      <c r="R40" s="11"/>
      <c r="S40" s="11"/>
      <c r="T40" s="11"/>
      <c r="U40" s="11"/>
    </row>
    <row r="41" spans="1:21" x14ac:dyDescent="0.3">
      <c r="A41" s="479" t="s">
        <v>27</v>
      </c>
      <c r="B41" s="207" t="s">
        <v>161</v>
      </c>
      <c r="C41" s="193" t="s">
        <v>377</v>
      </c>
      <c r="D41" s="202" t="s">
        <v>32</v>
      </c>
      <c r="E41" s="203">
        <v>0.02</v>
      </c>
      <c r="F41" s="203">
        <v>0.02</v>
      </c>
      <c r="G41" s="203">
        <v>0.02</v>
      </c>
      <c r="H41" s="203">
        <v>0.02</v>
      </c>
      <c r="I41" s="203">
        <v>0.02</v>
      </c>
      <c r="J41" s="203">
        <v>0.02</v>
      </c>
      <c r="K41" s="203">
        <v>0.02</v>
      </c>
      <c r="L41" s="203">
        <v>0.02</v>
      </c>
      <c r="M41" s="203">
        <v>0.02</v>
      </c>
      <c r="N41" s="203">
        <v>0.02</v>
      </c>
      <c r="O41" s="11"/>
      <c r="P41" s="11"/>
      <c r="Q41" s="11"/>
      <c r="R41" s="11"/>
      <c r="S41" s="11"/>
      <c r="T41" s="11"/>
      <c r="U41" s="11"/>
    </row>
    <row r="42" spans="1:21" x14ac:dyDescent="0.3">
      <c r="A42" s="479"/>
      <c r="B42" s="464" t="s">
        <v>160</v>
      </c>
      <c r="C42" s="193" t="s">
        <v>378</v>
      </c>
      <c r="D42" s="202" t="s">
        <v>30</v>
      </c>
      <c r="E42" s="203">
        <v>1</v>
      </c>
      <c r="F42" s="203">
        <v>5</v>
      </c>
      <c r="G42" s="203">
        <v>5</v>
      </c>
      <c r="H42" s="203">
        <v>1.5</v>
      </c>
      <c r="I42" s="203">
        <v>2</v>
      </c>
      <c r="J42" s="203">
        <v>5</v>
      </c>
      <c r="K42" s="203">
        <v>1.8810000000000002</v>
      </c>
      <c r="L42" s="203">
        <v>2</v>
      </c>
      <c r="M42" s="203">
        <v>3</v>
      </c>
      <c r="N42" s="203">
        <v>3</v>
      </c>
      <c r="O42" s="11"/>
      <c r="P42" s="11"/>
      <c r="Q42" s="11"/>
      <c r="R42" s="11"/>
      <c r="S42" s="11"/>
      <c r="T42" s="11"/>
      <c r="U42" s="11"/>
    </row>
    <row r="43" spans="1:21" x14ac:dyDescent="0.3">
      <c r="A43" s="479"/>
      <c r="B43" s="464"/>
      <c r="C43" s="193" t="s">
        <v>379</v>
      </c>
      <c r="D43" s="202" t="s">
        <v>30</v>
      </c>
      <c r="E43" s="203">
        <v>0.7</v>
      </c>
      <c r="F43" s="203">
        <v>3</v>
      </c>
      <c r="G43" s="203">
        <v>1</v>
      </c>
      <c r="H43" s="203">
        <v>1</v>
      </c>
      <c r="I43" s="203">
        <v>1</v>
      </c>
      <c r="J43" s="203">
        <v>1</v>
      </c>
      <c r="K43" s="203">
        <v>0.90600000000000003</v>
      </c>
      <c r="L43" s="203">
        <v>1</v>
      </c>
      <c r="M43" s="203">
        <v>2</v>
      </c>
      <c r="N43" s="203">
        <v>2</v>
      </c>
      <c r="O43" s="11"/>
      <c r="P43" s="11"/>
      <c r="Q43" s="11"/>
      <c r="R43" s="11"/>
      <c r="S43" s="11"/>
      <c r="T43" s="11"/>
      <c r="U43" s="11"/>
    </row>
    <row r="44" spans="1:21" x14ac:dyDescent="0.3">
      <c r="A44" s="479"/>
      <c r="B44" s="464"/>
      <c r="C44" s="193" t="s">
        <v>380</v>
      </c>
      <c r="D44" s="202" t="s">
        <v>30</v>
      </c>
      <c r="E44" s="203">
        <v>0.5</v>
      </c>
      <c r="F44" s="203">
        <v>0.3</v>
      </c>
      <c r="G44" s="203">
        <v>0.5</v>
      </c>
      <c r="H44" s="203">
        <v>0.2</v>
      </c>
      <c r="I44" s="203">
        <v>0.1</v>
      </c>
      <c r="J44" s="203">
        <v>0.5</v>
      </c>
      <c r="K44" s="203">
        <v>0.2</v>
      </c>
      <c r="L44" s="203">
        <v>0.5</v>
      </c>
      <c r="M44" s="203">
        <v>1</v>
      </c>
      <c r="N44" s="203">
        <v>1</v>
      </c>
      <c r="O44" s="11"/>
      <c r="P44" s="11"/>
      <c r="Q44" s="11"/>
      <c r="R44" s="11"/>
      <c r="S44" s="11"/>
      <c r="T44" s="11"/>
      <c r="U44" s="11"/>
    </row>
    <row r="45" spans="1:21" x14ac:dyDescent="0.3">
      <c r="A45" s="479"/>
      <c r="B45" s="464"/>
      <c r="C45" s="193" t="s">
        <v>381</v>
      </c>
      <c r="D45" s="202" t="s">
        <v>30</v>
      </c>
      <c r="E45" s="203">
        <v>0.05</v>
      </c>
      <c r="F45" s="203">
        <v>0</v>
      </c>
      <c r="G45" s="203">
        <v>0.01</v>
      </c>
      <c r="H45" s="203">
        <v>1E-3</v>
      </c>
      <c r="I45" s="203">
        <v>0.01</v>
      </c>
      <c r="J45" s="203">
        <v>0.01</v>
      </c>
      <c r="K45" s="203">
        <v>0.05</v>
      </c>
      <c r="L45" s="203">
        <v>0</v>
      </c>
      <c r="M45" s="203">
        <v>0.5</v>
      </c>
      <c r="N45" s="203">
        <v>0.5</v>
      </c>
      <c r="O45" s="11"/>
      <c r="P45" s="11"/>
      <c r="Q45" s="11"/>
      <c r="R45" s="11"/>
      <c r="S45" s="11"/>
      <c r="T45" s="11"/>
      <c r="U45" s="11"/>
    </row>
    <row r="46" spans="1:21" x14ac:dyDescent="0.3">
      <c r="A46" s="479"/>
      <c r="B46" s="207" t="s">
        <v>162</v>
      </c>
      <c r="C46" s="193" t="s">
        <v>382</v>
      </c>
      <c r="D46" s="202" t="s">
        <v>29</v>
      </c>
      <c r="E46" s="203">
        <v>50</v>
      </c>
      <c r="F46" s="203">
        <v>100</v>
      </c>
      <c r="G46" s="203">
        <v>100</v>
      </c>
      <c r="H46" s="203">
        <v>50</v>
      </c>
      <c r="I46" s="203">
        <v>40</v>
      </c>
      <c r="J46" s="203">
        <v>100</v>
      </c>
      <c r="K46" s="203">
        <v>100</v>
      </c>
      <c r="L46" s="203">
        <v>50</v>
      </c>
      <c r="M46" s="203">
        <v>100</v>
      </c>
      <c r="N46" s="203">
        <v>100</v>
      </c>
      <c r="O46" s="11"/>
      <c r="P46" s="11"/>
      <c r="Q46" s="11"/>
      <c r="R46" s="11"/>
      <c r="S46" s="11"/>
      <c r="T46" s="11"/>
      <c r="U46" s="11"/>
    </row>
    <row r="47" spans="1:21" x14ac:dyDescent="0.3">
      <c r="A47" s="479"/>
      <c r="B47" s="207" t="s">
        <v>163</v>
      </c>
      <c r="C47" s="193" t="s">
        <v>383</v>
      </c>
      <c r="D47" s="202" t="s">
        <v>28</v>
      </c>
      <c r="E47" s="203">
        <v>5</v>
      </c>
      <c r="F47" s="203">
        <v>7</v>
      </c>
      <c r="G47" s="203">
        <v>4</v>
      </c>
      <c r="H47" s="203">
        <v>7</v>
      </c>
      <c r="I47" s="203">
        <v>7</v>
      </c>
      <c r="J47" s="203">
        <v>4</v>
      </c>
      <c r="K47" s="203">
        <v>1.7</v>
      </c>
      <c r="L47" s="203">
        <v>7</v>
      </c>
      <c r="M47" s="203">
        <v>7</v>
      </c>
      <c r="N47" s="203">
        <v>7</v>
      </c>
      <c r="O47" s="11"/>
      <c r="P47" s="11"/>
      <c r="Q47" s="11"/>
      <c r="R47" s="11"/>
      <c r="S47" s="11"/>
      <c r="T47" s="11"/>
      <c r="U47" s="11"/>
    </row>
    <row r="48" spans="1:21" x14ac:dyDescent="0.3">
      <c r="A48" s="479"/>
      <c r="B48" s="478" t="s">
        <v>164</v>
      </c>
      <c r="C48" s="193" t="s">
        <v>384</v>
      </c>
      <c r="D48" s="202" t="s">
        <v>31</v>
      </c>
      <c r="E48" s="203">
        <v>70</v>
      </c>
      <c r="F48" s="203">
        <v>200</v>
      </c>
      <c r="G48" s="203">
        <v>200</v>
      </c>
      <c r="H48" s="203">
        <v>50</v>
      </c>
      <c r="I48" s="203">
        <v>50</v>
      </c>
      <c r="J48" s="203">
        <v>200</v>
      </c>
      <c r="K48" s="203">
        <v>150</v>
      </c>
      <c r="L48" s="203">
        <v>100</v>
      </c>
      <c r="M48" s="203">
        <v>100</v>
      </c>
      <c r="N48" s="203">
        <v>100</v>
      </c>
      <c r="O48" s="11"/>
      <c r="P48" s="11"/>
      <c r="Q48" s="11"/>
      <c r="R48" s="11"/>
      <c r="S48" s="11"/>
      <c r="T48" s="11"/>
      <c r="U48" s="11"/>
    </row>
    <row r="49" spans="1:21" x14ac:dyDescent="0.3">
      <c r="A49" s="479"/>
      <c r="B49" s="478"/>
      <c r="C49" s="193" t="s">
        <v>385</v>
      </c>
      <c r="D49" s="202" t="s">
        <v>16</v>
      </c>
      <c r="E49" s="203">
        <v>50</v>
      </c>
      <c r="F49" s="203">
        <v>50</v>
      </c>
      <c r="G49" s="203">
        <v>50</v>
      </c>
      <c r="H49" s="203">
        <v>50</v>
      </c>
      <c r="I49" s="203">
        <v>50</v>
      </c>
      <c r="J49" s="203">
        <v>50</v>
      </c>
      <c r="K49" s="203">
        <v>50</v>
      </c>
      <c r="L49" s="203">
        <v>50</v>
      </c>
      <c r="M49" s="203">
        <v>50</v>
      </c>
      <c r="N49" s="203">
        <v>50</v>
      </c>
      <c r="O49" s="11"/>
      <c r="P49" s="11"/>
      <c r="Q49" s="11"/>
      <c r="R49" s="11"/>
      <c r="S49" s="11"/>
      <c r="T49" s="11"/>
      <c r="U49" s="11"/>
    </row>
    <row r="50" spans="1:21" x14ac:dyDescent="0.3">
      <c r="A50" s="479"/>
      <c r="B50" s="478"/>
      <c r="C50" s="193" t="s">
        <v>386</v>
      </c>
      <c r="D50" s="202" t="s">
        <v>354</v>
      </c>
      <c r="E50" s="203">
        <v>0</v>
      </c>
      <c r="F50" s="203">
        <v>2</v>
      </c>
      <c r="G50" s="203">
        <v>0</v>
      </c>
      <c r="H50" s="203">
        <v>0</v>
      </c>
      <c r="I50" s="203">
        <v>0</v>
      </c>
      <c r="J50" s="203">
        <v>0</v>
      </c>
      <c r="K50" s="203">
        <v>0</v>
      </c>
      <c r="L50" s="203">
        <v>0</v>
      </c>
      <c r="M50" s="203">
        <v>0</v>
      </c>
      <c r="N50" s="203">
        <v>0</v>
      </c>
      <c r="O50" s="11"/>
      <c r="P50" s="11"/>
      <c r="Q50" s="11"/>
      <c r="R50" s="11"/>
      <c r="S50" s="11"/>
      <c r="T50" s="11"/>
      <c r="U50" s="11"/>
    </row>
    <row r="51" spans="1:21" x14ac:dyDescent="0.3">
      <c r="A51" s="480"/>
      <c r="B51" s="477"/>
      <c r="C51" s="193" t="s">
        <v>387</v>
      </c>
      <c r="D51" s="202" t="s">
        <v>354</v>
      </c>
      <c r="E51" s="203">
        <v>1</v>
      </c>
      <c r="F51" s="203">
        <v>1</v>
      </c>
      <c r="G51" s="203">
        <v>1</v>
      </c>
      <c r="H51" s="203">
        <v>1</v>
      </c>
      <c r="I51" s="203">
        <v>1</v>
      </c>
      <c r="J51" s="203">
        <v>1</v>
      </c>
      <c r="K51" s="203">
        <v>1</v>
      </c>
      <c r="L51" s="203">
        <v>1</v>
      </c>
      <c r="M51" s="203">
        <v>1</v>
      </c>
      <c r="N51" s="203">
        <v>1</v>
      </c>
      <c r="O51" s="11"/>
      <c r="P51" s="11"/>
      <c r="Q51" s="11"/>
      <c r="R51" s="11"/>
      <c r="S51" s="11"/>
      <c r="T51" s="11"/>
      <c r="U51" s="11"/>
    </row>
    <row r="52" spans="1:21" x14ac:dyDescent="0.3">
      <c r="A52" s="463" t="s">
        <v>221</v>
      </c>
      <c r="B52" s="477"/>
      <c r="C52" s="193" t="s">
        <v>388</v>
      </c>
      <c r="D52" s="202" t="s">
        <v>354</v>
      </c>
      <c r="E52" s="208">
        <v>0.3</v>
      </c>
      <c r="F52" s="203">
        <v>0.25</v>
      </c>
      <c r="G52" s="203">
        <v>0.2</v>
      </c>
      <c r="H52" s="203">
        <v>0.3</v>
      </c>
      <c r="I52" s="203">
        <v>0.3</v>
      </c>
      <c r="J52" s="203">
        <v>0.2</v>
      </c>
      <c r="K52" s="203">
        <v>0.25</v>
      </c>
      <c r="L52" s="203">
        <v>0.2</v>
      </c>
      <c r="M52" s="203">
        <v>0.2</v>
      </c>
      <c r="N52" s="203">
        <v>0.3</v>
      </c>
      <c r="O52" s="11"/>
      <c r="P52" s="11"/>
      <c r="Q52" s="11"/>
      <c r="R52" s="11"/>
      <c r="S52" s="11"/>
      <c r="T52" s="11"/>
      <c r="U52" s="11"/>
    </row>
    <row r="53" spans="1:21" x14ac:dyDescent="0.3">
      <c r="A53" s="463" t="s">
        <v>222</v>
      </c>
      <c r="B53" s="475"/>
      <c r="C53" s="193" t="s">
        <v>389</v>
      </c>
      <c r="D53" s="202" t="s">
        <v>224</v>
      </c>
      <c r="E53" s="208">
        <v>0</v>
      </c>
      <c r="F53" s="203">
        <v>0</v>
      </c>
      <c r="G53" s="203">
        <v>0</v>
      </c>
      <c r="H53" s="203">
        <v>0</v>
      </c>
      <c r="I53" s="203">
        <v>0</v>
      </c>
      <c r="J53" s="203">
        <v>0</v>
      </c>
      <c r="K53" s="203">
        <v>0</v>
      </c>
      <c r="L53" s="203">
        <v>0</v>
      </c>
      <c r="M53" s="203">
        <v>0</v>
      </c>
      <c r="N53" s="203">
        <v>0</v>
      </c>
      <c r="O53" s="11"/>
      <c r="P53" s="11"/>
      <c r="Q53" s="11"/>
      <c r="R53" s="11"/>
      <c r="S53" s="11"/>
      <c r="T53" s="11"/>
      <c r="U53" s="11"/>
    </row>
    <row r="54" spans="1:21" x14ac:dyDescent="0.3">
      <c r="A54" s="476"/>
      <c r="B54" s="475"/>
      <c r="C54" s="193" t="s">
        <v>390</v>
      </c>
      <c r="D54" s="202" t="s">
        <v>223</v>
      </c>
      <c r="E54" s="208">
        <v>0</v>
      </c>
      <c r="F54" s="203">
        <v>0</v>
      </c>
      <c r="G54" s="203">
        <v>0</v>
      </c>
      <c r="H54" s="203">
        <v>0</v>
      </c>
      <c r="I54" s="203">
        <v>0</v>
      </c>
      <c r="J54" s="203">
        <v>0</v>
      </c>
      <c r="K54" s="203">
        <v>0</v>
      </c>
      <c r="L54" s="203">
        <v>0</v>
      </c>
      <c r="M54" s="203">
        <v>0</v>
      </c>
      <c r="N54" s="203">
        <v>0</v>
      </c>
      <c r="O54" s="11"/>
      <c r="P54" s="11"/>
      <c r="Q54" s="11"/>
      <c r="R54" s="11"/>
      <c r="S54" s="11"/>
      <c r="T54" s="11"/>
      <c r="U54" s="11"/>
    </row>
    <row r="55" spans="1:21" x14ac:dyDescent="0.3">
      <c r="A55" s="476"/>
      <c r="B55" s="475"/>
      <c r="C55" s="193" t="s">
        <v>391</v>
      </c>
      <c r="D55" s="202" t="s">
        <v>223</v>
      </c>
      <c r="E55" s="208">
        <v>0</v>
      </c>
      <c r="F55" s="203">
        <v>0</v>
      </c>
      <c r="G55" s="203">
        <v>0</v>
      </c>
      <c r="H55" s="203">
        <v>0</v>
      </c>
      <c r="I55" s="203">
        <v>0</v>
      </c>
      <c r="J55" s="203">
        <v>0</v>
      </c>
      <c r="K55" s="203">
        <v>0</v>
      </c>
      <c r="L55" s="203">
        <v>0</v>
      </c>
      <c r="M55" s="203">
        <v>0</v>
      </c>
      <c r="N55" s="203">
        <v>0</v>
      </c>
      <c r="O55" s="11"/>
      <c r="P55" s="11"/>
      <c r="Q55" s="11"/>
      <c r="R55" s="11"/>
      <c r="S55" s="11"/>
      <c r="T55" s="11"/>
      <c r="U55" s="11"/>
    </row>
    <row r="56" spans="1:21" x14ac:dyDescent="0.3">
      <c r="A56" s="463" t="s">
        <v>22</v>
      </c>
      <c r="B56" s="464"/>
      <c r="C56" s="193" t="s">
        <v>532</v>
      </c>
      <c r="D56" s="202" t="s">
        <v>354</v>
      </c>
      <c r="E56" s="203">
        <v>0.31</v>
      </c>
      <c r="F56" s="203">
        <v>0.2</v>
      </c>
      <c r="G56" s="203">
        <v>0.2</v>
      </c>
      <c r="H56" s="203">
        <v>0.2</v>
      </c>
      <c r="I56" s="203">
        <v>0.2</v>
      </c>
      <c r="J56" s="203">
        <v>0.2</v>
      </c>
      <c r="K56" s="203">
        <v>0.25</v>
      </c>
      <c r="L56" s="203">
        <v>0.2</v>
      </c>
      <c r="M56" s="203">
        <v>0.2</v>
      </c>
      <c r="N56" s="203">
        <v>0.2</v>
      </c>
      <c r="O56" s="11"/>
      <c r="P56" s="11"/>
      <c r="Q56" s="11"/>
      <c r="R56" s="11"/>
      <c r="S56" s="11"/>
      <c r="T56" s="11"/>
      <c r="U56" s="11"/>
    </row>
    <row r="57" spans="1:21" x14ac:dyDescent="0.3">
      <c r="A57" s="463"/>
      <c r="B57" s="464"/>
      <c r="C57" s="193" t="s">
        <v>533</v>
      </c>
      <c r="D57" s="202" t="s">
        <v>354</v>
      </c>
      <c r="E57" s="203">
        <v>0</v>
      </c>
      <c r="F57" s="203">
        <v>0.2</v>
      </c>
      <c r="G57" s="203">
        <v>0.2</v>
      </c>
      <c r="H57" s="203">
        <v>0.2</v>
      </c>
      <c r="I57" s="203">
        <v>0.2</v>
      </c>
      <c r="J57" s="203">
        <v>0.2</v>
      </c>
      <c r="K57" s="203">
        <v>0.2</v>
      </c>
      <c r="L57" s="203">
        <v>0.2</v>
      </c>
      <c r="M57" s="203">
        <v>0.2</v>
      </c>
      <c r="N57" s="203">
        <v>0.2</v>
      </c>
      <c r="O57" s="11"/>
      <c r="P57" s="11"/>
      <c r="Q57" s="11"/>
      <c r="R57" s="11"/>
      <c r="S57" s="11"/>
      <c r="T57" s="11"/>
      <c r="U57" s="11"/>
    </row>
    <row r="58" spans="1:21" x14ac:dyDescent="0.3">
      <c r="A58" s="463"/>
      <c r="B58" s="464"/>
      <c r="C58" s="193" t="s">
        <v>534</v>
      </c>
      <c r="D58" s="202" t="s">
        <v>354</v>
      </c>
      <c r="E58" s="203">
        <v>0.08</v>
      </c>
      <c r="F58" s="203">
        <v>0</v>
      </c>
      <c r="G58" s="203">
        <v>0</v>
      </c>
      <c r="H58" s="203">
        <v>0</v>
      </c>
      <c r="I58" s="203">
        <v>0</v>
      </c>
      <c r="J58" s="203">
        <v>0</v>
      </c>
      <c r="K58" s="203">
        <v>0</v>
      </c>
      <c r="L58" s="203">
        <v>0</v>
      </c>
      <c r="M58" s="203">
        <v>0</v>
      </c>
      <c r="N58" s="203">
        <v>0</v>
      </c>
      <c r="O58" s="11"/>
      <c r="P58" s="11"/>
      <c r="Q58" s="11"/>
      <c r="R58" s="11"/>
      <c r="S58" s="11"/>
      <c r="T58" s="11"/>
      <c r="U58" s="11"/>
    </row>
    <row r="59" spans="1:21" x14ac:dyDescent="0.3">
      <c r="A59" s="463"/>
      <c r="B59" s="464"/>
      <c r="C59" s="193" t="s">
        <v>535</v>
      </c>
      <c r="D59" s="202" t="s">
        <v>354</v>
      </c>
      <c r="E59" s="203">
        <v>0</v>
      </c>
      <c r="F59" s="203">
        <v>0</v>
      </c>
      <c r="G59" s="203">
        <v>0</v>
      </c>
      <c r="H59" s="203">
        <v>0</v>
      </c>
      <c r="I59" s="203">
        <v>0</v>
      </c>
      <c r="J59" s="203">
        <v>0</v>
      </c>
      <c r="K59" s="203">
        <v>0</v>
      </c>
      <c r="L59" s="203">
        <v>0</v>
      </c>
      <c r="M59" s="203">
        <v>0</v>
      </c>
      <c r="N59" s="203">
        <v>0</v>
      </c>
      <c r="O59" s="11"/>
      <c r="P59" s="11"/>
      <c r="Q59" s="11"/>
      <c r="R59" s="11"/>
      <c r="S59" s="11"/>
      <c r="T59" s="11"/>
      <c r="U59" s="11"/>
    </row>
    <row r="60" spans="1:21" x14ac:dyDescent="0.3">
      <c r="A60" s="463" t="s">
        <v>14</v>
      </c>
      <c r="B60" s="464"/>
      <c r="C60" s="193" t="s">
        <v>392</v>
      </c>
      <c r="D60" s="202" t="s">
        <v>354</v>
      </c>
      <c r="E60" s="203">
        <v>0.2</v>
      </c>
      <c r="F60" s="203">
        <v>0.3</v>
      </c>
      <c r="G60" s="203">
        <v>0.5</v>
      </c>
      <c r="H60" s="203">
        <v>0.6</v>
      </c>
      <c r="I60" s="203">
        <v>0.5</v>
      </c>
      <c r="J60" s="203">
        <v>0.5</v>
      </c>
      <c r="K60" s="203">
        <v>0</v>
      </c>
      <c r="L60" s="203">
        <v>1</v>
      </c>
      <c r="M60" s="203">
        <v>0.5</v>
      </c>
      <c r="N60" s="203">
        <v>0.6</v>
      </c>
      <c r="O60" s="11"/>
      <c r="P60" s="11"/>
      <c r="Q60" s="11"/>
      <c r="R60" s="11"/>
      <c r="S60" s="11"/>
      <c r="T60" s="11"/>
      <c r="U60" s="11"/>
    </row>
    <row r="61" spans="1:21" x14ac:dyDescent="0.3">
      <c r="A61" s="463" t="s">
        <v>225</v>
      </c>
      <c r="B61" s="464"/>
      <c r="C61" s="193" t="s">
        <v>393</v>
      </c>
      <c r="D61" s="202" t="s">
        <v>354</v>
      </c>
      <c r="E61" s="203">
        <v>0</v>
      </c>
      <c r="F61" s="203">
        <v>0</v>
      </c>
      <c r="G61" s="203">
        <v>0</v>
      </c>
      <c r="H61" s="203">
        <v>0</v>
      </c>
      <c r="I61" s="203">
        <v>0</v>
      </c>
      <c r="J61" s="203">
        <v>0</v>
      </c>
      <c r="K61" s="203">
        <v>0</v>
      </c>
      <c r="L61" s="203">
        <v>0</v>
      </c>
      <c r="M61" s="203">
        <v>0</v>
      </c>
      <c r="N61" s="203">
        <v>0</v>
      </c>
      <c r="O61" s="11"/>
      <c r="P61" s="11"/>
      <c r="Q61" s="11"/>
      <c r="R61" s="11"/>
      <c r="S61" s="11"/>
      <c r="T61" s="11"/>
      <c r="U61" s="11"/>
    </row>
    <row r="62" spans="1:21" x14ac:dyDescent="0.3">
      <c r="A62" s="463"/>
      <c r="B62" s="464"/>
      <c r="C62" s="193" t="s">
        <v>394</v>
      </c>
      <c r="D62" s="202" t="s">
        <v>354</v>
      </c>
      <c r="E62" s="203">
        <v>0</v>
      </c>
      <c r="F62" s="203">
        <v>0</v>
      </c>
      <c r="G62" s="203">
        <v>0</v>
      </c>
      <c r="H62" s="203">
        <v>0</v>
      </c>
      <c r="I62" s="203">
        <v>0</v>
      </c>
      <c r="J62" s="203">
        <v>0</v>
      </c>
      <c r="K62" s="203">
        <v>0</v>
      </c>
      <c r="L62" s="203">
        <v>0</v>
      </c>
      <c r="M62" s="203">
        <v>0</v>
      </c>
      <c r="N62" s="203">
        <v>0</v>
      </c>
      <c r="O62" s="11"/>
      <c r="P62" s="11"/>
      <c r="Q62" s="11"/>
      <c r="R62" s="11"/>
      <c r="S62" s="11"/>
      <c r="T62" s="11"/>
      <c r="U62" s="11"/>
    </row>
    <row r="63" spans="1:21" x14ac:dyDescent="0.3">
      <c r="A63" s="463"/>
      <c r="B63" s="464"/>
      <c r="C63" s="193" t="s">
        <v>395</v>
      </c>
      <c r="D63" s="202" t="s">
        <v>354</v>
      </c>
      <c r="E63" s="203">
        <v>0</v>
      </c>
      <c r="F63" s="203">
        <v>0</v>
      </c>
      <c r="G63" s="203">
        <v>0</v>
      </c>
      <c r="H63" s="203">
        <v>0</v>
      </c>
      <c r="I63" s="203">
        <v>0</v>
      </c>
      <c r="J63" s="203">
        <v>0</v>
      </c>
      <c r="K63" s="203">
        <v>0</v>
      </c>
      <c r="L63" s="203">
        <v>0</v>
      </c>
      <c r="M63" s="203">
        <v>0</v>
      </c>
      <c r="N63" s="203">
        <v>0</v>
      </c>
      <c r="O63" s="11"/>
      <c r="P63" s="11"/>
      <c r="Q63" s="11"/>
      <c r="R63" s="11"/>
      <c r="S63" s="11"/>
      <c r="T63" s="11"/>
      <c r="U63" s="11"/>
    </row>
    <row r="64" spans="1:21" x14ac:dyDescent="0.3">
      <c r="A64" s="463"/>
      <c r="B64" s="464"/>
      <c r="C64" s="193" t="s">
        <v>396</v>
      </c>
      <c r="D64" s="202" t="s">
        <v>354</v>
      </c>
      <c r="E64" s="203">
        <v>0</v>
      </c>
      <c r="F64" s="203">
        <v>0</v>
      </c>
      <c r="G64" s="203">
        <v>0</v>
      </c>
      <c r="H64" s="203">
        <v>0</v>
      </c>
      <c r="I64" s="203">
        <v>0</v>
      </c>
      <c r="J64" s="203">
        <v>0</v>
      </c>
      <c r="K64" s="203">
        <v>0</v>
      </c>
      <c r="L64" s="203">
        <v>0</v>
      </c>
      <c r="M64" s="203">
        <v>0</v>
      </c>
      <c r="N64" s="203">
        <v>0</v>
      </c>
      <c r="O64" s="11"/>
      <c r="P64" s="11"/>
      <c r="Q64" s="11"/>
      <c r="R64" s="11"/>
      <c r="S64" s="11"/>
      <c r="T64" s="11"/>
      <c r="U64" s="11"/>
    </row>
    <row r="65" spans="1:21" x14ac:dyDescent="0.3">
      <c r="A65" s="463"/>
      <c r="B65" s="464"/>
      <c r="C65" s="193" t="s">
        <v>397</v>
      </c>
      <c r="D65" s="202" t="s">
        <v>354</v>
      </c>
      <c r="E65" s="203">
        <v>0</v>
      </c>
      <c r="F65" s="203">
        <v>0</v>
      </c>
      <c r="G65" s="203">
        <v>0</v>
      </c>
      <c r="H65" s="203">
        <v>0</v>
      </c>
      <c r="I65" s="203">
        <v>0</v>
      </c>
      <c r="J65" s="203">
        <v>0</v>
      </c>
      <c r="K65" s="203">
        <v>0</v>
      </c>
      <c r="L65" s="203">
        <v>0</v>
      </c>
      <c r="M65" s="203">
        <v>0</v>
      </c>
      <c r="N65" s="203">
        <v>0</v>
      </c>
      <c r="O65" s="11"/>
      <c r="P65" s="11"/>
      <c r="Q65" s="11"/>
      <c r="R65" s="11"/>
      <c r="S65" s="11"/>
      <c r="T65" s="11"/>
      <c r="U65" s="11"/>
    </row>
    <row r="66" spans="1:21" x14ac:dyDescent="0.3">
      <c r="A66" s="463"/>
      <c r="B66" s="464"/>
      <c r="C66" s="193" t="s">
        <v>398</v>
      </c>
      <c r="D66" s="202" t="s">
        <v>354</v>
      </c>
      <c r="E66" s="203">
        <v>0</v>
      </c>
      <c r="F66" s="203">
        <v>0</v>
      </c>
      <c r="G66" s="203">
        <v>0</v>
      </c>
      <c r="H66" s="203">
        <v>0</v>
      </c>
      <c r="I66" s="203">
        <v>0</v>
      </c>
      <c r="J66" s="203">
        <v>0</v>
      </c>
      <c r="K66" s="203">
        <v>0</v>
      </c>
      <c r="L66" s="203">
        <v>0</v>
      </c>
      <c r="M66" s="203">
        <v>0</v>
      </c>
      <c r="N66" s="203">
        <v>0</v>
      </c>
      <c r="O66" s="11"/>
      <c r="P66" s="11"/>
      <c r="Q66" s="11"/>
      <c r="R66" s="11"/>
      <c r="S66" s="11"/>
      <c r="T66" s="11"/>
      <c r="U66" s="11"/>
    </row>
    <row r="67" spans="1:21" x14ac:dyDescent="0.3">
      <c r="A67" s="463"/>
      <c r="B67" s="464"/>
      <c r="C67" s="193" t="s">
        <v>399</v>
      </c>
      <c r="D67" s="202" t="s">
        <v>354</v>
      </c>
      <c r="E67" s="203">
        <v>0</v>
      </c>
      <c r="F67" s="203">
        <v>0</v>
      </c>
      <c r="G67" s="203">
        <v>0</v>
      </c>
      <c r="H67" s="203">
        <v>0</v>
      </c>
      <c r="I67" s="203">
        <v>0</v>
      </c>
      <c r="J67" s="203">
        <v>0</v>
      </c>
      <c r="K67" s="203">
        <v>0</v>
      </c>
      <c r="L67" s="203">
        <v>0</v>
      </c>
      <c r="M67" s="203">
        <v>0</v>
      </c>
      <c r="N67" s="203">
        <v>0</v>
      </c>
      <c r="O67" s="11"/>
      <c r="P67" s="11"/>
      <c r="Q67" s="11"/>
      <c r="R67" s="11"/>
      <c r="S67" s="11"/>
      <c r="T67" s="11"/>
      <c r="U67" s="11"/>
    </row>
    <row r="68" spans="1:21" x14ac:dyDescent="0.3">
      <c r="A68" s="463" t="s">
        <v>400</v>
      </c>
      <c r="B68" s="464"/>
      <c r="C68" s="193" t="s">
        <v>401</v>
      </c>
      <c r="D68" s="202" t="s">
        <v>354</v>
      </c>
      <c r="E68" s="203">
        <v>0.65</v>
      </c>
      <c r="F68" s="203">
        <v>0.15</v>
      </c>
      <c r="G68" s="203">
        <v>0.15</v>
      </c>
      <c r="H68" s="203">
        <v>0.1</v>
      </c>
      <c r="I68" s="203">
        <v>0.1</v>
      </c>
      <c r="J68" s="203">
        <v>0.15</v>
      </c>
      <c r="K68" s="203">
        <v>0.75</v>
      </c>
      <c r="L68" s="203">
        <v>0.1</v>
      </c>
      <c r="M68" s="203">
        <v>0.1</v>
      </c>
      <c r="N68" s="203">
        <v>0.1</v>
      </c>
      <c r="O68" s="11"/>
      <c r="P68" s="11"/>
      <c r="Q68" s="11"/>
      <c r="R68" s="11"/>
      <c r="S68" s="11"/>
      <c r="T68" s="11"/>
      <c r="U68" s="11"/>
    </row>
    <row r="69" spans="1:21" x14ac:dyDescent="0.3">
      <c r="A69" s="11"/>
      <c r="B69" s="11"/>
      <c r="C69" s="11"/>
      <c r="D69" s="11"/>
      <c r="E69" s="11"/>
      <c r="F69" s="11"/>
      <c r="G69" s="11"/>
      <c r="H69" s="11"/>
      <c r="I69" s="11"/>
      <c r="J69" s="11"/>
      <c r="K69" s="11"/>
      <c r="L69" s="11"/>
      <c r="M69" s="11"/>
      <c r="N69" s="11"/>
      <c r="O69" s="11"/>
      <c r="P69" s="11"/>
      <c r="Q69" s="11"/>
      <c r="R69" s="11"/>
      <c r="S69" s="11"/>
      <c r="T69" s="11"/>
      <c r="U69" s="11"/>
    </row>
    <row r="70" spans="1:21" x14ac:dyDescent="0.3">
      <c r="A70" s="11"/>
      <c r="B70" s="11"/>
      <c r="C70" s="11"/>
      <c r="D70" s="11"/>
      <c r="E70" s="11"/>
      <c r="F70" s="11"/>
      <c r="G70" s="11"/>
      <c r="H70" s="11"/>
      <c r="I70" s="11"/>
      <c r="J70" s="11"/>
      <c r="K70" s="11"/>
      <c r="L70" s="11"/>
      <c r="M70" s="11"/>
      <c r="N70" s="11"/>
      <c r="O70" s="11"/>
      <c r="P70" s="11"/>
      <c r="Q70" s="11"/>
      <c r="R70" s="11"/>
      <c r="S70" s="11"/>
      <c r="T70" s="11"/>
      <c r="U70" s="11"/>
    </row>
    <row r="71" spans="1:21" x14ac:dyDescent="0.3">
      <c r="A71" s="11"/>
      <c r="B71" s="11"/>
      <c r="C71" s="11"/>
      <c r="D71" s="11"/>
      <c r="E71" s="11"/>
      <c r="F71" s="11"/>
      <c r="G71" s="11"/>
      <c r="H71" s="11"/>
      <c r="I71" s="11"/>
      <c r="J71" s="11"/>
      <c r="K71" s="11"/>
      <c r="L71" s="11"/>
      <c r="M71" s="11"/>
      <c r="N71" s="11"/>
      <c r="O71" s="11"/>
      <c r="P71" s="11"/>
      <c r="Q71" s="11"/>
      <c r="R71" s="11"/>
      <c r="S71" s="11"/>
      <c r="T71" s="11"/>
      <c r="U71" s="11"/>
    </row>
    <row r="72" spans="1:21" x14ac:dyDescent="0.3">
      <c r="A72" s="11"/>
      <c r="B72" s="11"/>
      <c r="C72" s="11"/>
      <c r="D72" s="11"/>
      <c r="E72" s="11"/>
      <c r="F72" s="11"/>
      <c r="G72" s="11"/>
      <c r="H72" s="11"/>
      <c r="I72" s="11"/>
      <c r="J72" s="11"/>
      <c r="K72" s="11"/>
      <c r="L72" s="11"/>
      <c r="M72" s="11"/>
      <c r="N72" s="11"/>
      <c r="O72" s="11"/>
      <c r="P72" s="11"/>
      <c r="Q72" s="11"/>
      <c r="R72" s="11"/>
      <c r="S72" s="11"/>
      <c r="T72" s="11"/>
      <c r="U72" s="11"/>
    </row>
    <row r="73" spans="1:21" x14ac:dyDescent="0.3">
      <c r="A73" s="11"/>
      <c r="B73" s="11"/>
      <c r="C73" s="23"/>
      <c r="D73" s="23" t="s">
        <v>238</v>
      </c>
      <c r="E73" s="209"/>
      <c r="F73" s="209"/>
      <c r="G73" s="209"/>
      <c r="H73" s="209"/>
      <c r="I73" s="209"/>
      <c r="J73" s="209"/>
      <c r="K73" s="54"/>
      <c r="L73" s="54"/>
      <c r="M73" s="54"/>
      <c r="N73" s="54"/>
      <c r="O73" s="11"/>
      <c r="P73" s="11"/>
      <c r="Q73" s="11"/>
      <c r="R73" s="11"/>
      <c r="S73" s="11"/>
      <c r="T73" s="11"/>
      <c r="U73" s="11"/>
    </row>
    <row r="74" spans="1:21" x14ac:dyDescent="0.3">
      <c r="A74" s="11"/>
      <c r="B74" s="11"/>
      <c r="C74" s="23"/>
      <c r="D74" s="11"/>
      <c r="E74" s="470" t="s">
        <v>2</v>
      </c>
      <c r="F74" s="470"/>
      <c r="G74" s="470"/>
      <c r="H74" s="470"/>
      <c r="I74" s="470"/>
      <c r="J74" s="470"/>
      <c r="K74" s="470"/>
      <c r="L74" s="470"/>
      <c r="M74" s="470"/>
      <c r="N74" s="470"/>
      <c r="O74" s="11"/>
      <c r="P74" s="11"/>
      <c r="Q74" s="11"/>
      <c r="R74" s="11"/>
      <c r="S74" s="11"/>
      <c r="T74" s="11"/>
      <c r="U74" s="11"/>
    </row>
    <row r="75" spans="1:21" x14ac:dyDescent="0.3">
      <c r="A75" s="11"/>
      <c r="B75" s="11"/>
      <c r="C75" s="23"/>
      <c r="D75" s="11"/>
      <c r="E75" s="210" t="s">
        <v>165</v>
      </c>
      <c r="F75" s="210" t="s">
        <v>166</v>
      </c>
      <c r="G75" s="210" t="s">
        <v>167</v>
      </c>
      <c r="H75" s="210" t="s">
        <v>168</v>
      </c>
      <c r="I75" s="210" t="s">
        <v>169</v>
      </c>
      <c r="J75" s="210" t="s">
        <v>581</v>
      </c>
      <c r="K75" s="210" t="s">
        <v>582</v>
      </c>
      <c r="L75" s="210" t="s">
        <v>583</v>
      </c>
      <c r="M75" s="210" t="s">
        <v>584</v>
      </c>
      <c r="N75" s="210" t="s">
        <v>585</v>
      </c>
      <c r="O75" s="11"/>
      <c r="P75" s="11"/>
      <c r="Q75" s="11"/>
      <c r="R75" s="11"/>
      <c r="S75" s="11"/>
      <c r="T75" s="11"/>
      <c r="U75" s="11"/>
    </row>
    <row r="76" spans="1:21" x14ac:dyDescent="0.3">
      <c r="A76" s="11"/>
      <c r="B76" s="11"/>
      <c r="C76" s="23"/>
      <c r="D76" s="211" t="s">
        <v>3</v>
      </c>
      <c r="E76" s="212" t="str">
        <f>E12</f>
        <v>Cassava</v>
      </c>
      <c r="F76" s="212" t="str">
        <f t="shared" ref="F76:N76" si="2">F12</f>
        <v>Maize</v>
      </c>
      <c r="G76" s="212" t="str">
        <f t="shared" si="2"/>
        <v>Rice</v>
      </c>
      <c r="H76" s="212" t="str">
        <f t="shared" si="2"/>
        <v>Groundnut</v>
      </c>
      <c r="I76" s="212" t="str">
        <f t="shared" si="2"/>
        <v>Cowpea</v>
      </c>
      <c r="J76" s="212" t="str">
        <f t="shared" si="2"/>
        <v>Imperata</v>
      </c>
      <c r="K76" s="212" t="str">
        <f t="shared" si="2"/>
        <v>Sugarcane</v>
      </c>
      <c r="L76" s="212" t="str">
        <f t="shared" si="2"/>
        <v>Mucuna</v>
      </c>
      <c r="M76" s="212" t="str">
        <f t="shared" si="2"/>
        <v>Yours4</v>
      </c>
      <c r="N76" s="212" t="str">
        <f t="shared" si="2"/>
        <v>Weed</v>
      </c>
      <c r="O76" s="11"/>
      <c r="P76" s="11"/>
      <c r="Q76" s="11"/>
      <c r="R76" s="11"/>
      <c r="S76" s="11"/>
      <c r="T76" s="11"/>
      <c r="U76" s="11"/>
    </row>
    <row r="77" spans="1:21" ht="18" customHeight="1" x14ac:dyDescent="0.3">
      <c r="A77" s="11"/>
      <c r="B77" s="11"/>
      <c r="C77" s="23"/>
      <c r="D77" s="213">
        <v>0</v>
      </c>
      <c r="E77" s="214">
        <v>0.74615686730269015</v>
      </c>
      <c r="F77" s="214">
        <v>1.1741337409929491</v>
      </c>
      <c r="G77" s="214">
        <v>0.9620863688039718</v>
      </c>
      <c r="H77" s="214">
        <v>0.68654135799312144</v>
      </c>
      <c r="I77" s="214">
        <v>2.2171160234468545</v>
      </c>
      <c r="J77" s="214">
        <v>0.9620863688039718</v>
      </c>
      <c r="K77" s="214">
        <v>1.1741337409929491</v>
      </c>
      <c r="L77" s="214">
        <v>0</v>
      </c>
      <c r="M77" s="214">
        <v>0</v>
      </c>
      <c r="N77" s="214">
        <v>1</v>
      </c>
      <c r="O77" s="11"/>
      <c r="P77" s="11"/>
      <c r="Q77" s="11"/>
      <c r="R77" s="11"/>
      <c r="S77" s="11"/>
      <c r="T77" s="11"/>
      <c r="U77" s="11"/>
    </row>
    <row r="78" spans="1:21" ht="18" customHeight="1" x14ac:dyDescent="0.3">
      <c r="A78" s="11"/>
      <c r="B78" s="11"/>
      <c r="C78" s="23"/>
      <c r="D78" s="213">
        <v>0.1</v>
      </c>
      <c r="E78" s="214">
        <v>0.81346646105206499</v>
      </c>
      <c r="F78" s="214">
        <v>1.0190525840144458</v>
      </c>
      <c r="G78" s="214">
        <v>0.91814394798409749</v>
      </c>
      <c r="H78" s="214">
        <v>0.74483519924087649</v>
      </c>
      <c r="I78" s="214">
        <v>2.140550363168622</v>
      </c>
      <c r="J78" s="214">
        <v>0.91814394798409749</v>
      </c>
      <c r="K78" s="214">
        <v>1.0190525840144458</v>
      </c>
      <c r="L78" s="214">
        <v>0.2</v>
      </c>
      <c r="M78" s="214">
        <v>0.01</v>
      </c>
      <c r="N78" s="214">
        <v>1</v>
      </c>
      <c r="O78" s="11"/>
      <c r="P78" s="11"/>
      <c r="Q78" s="11"/>
      <c r="R78" s="11"/>
      <c r="S78" s="11"/>
      <c r="T78" s="11"/>
      <c r="U78" s="11"/>
    </row>
    <row r="79" spans="1:21" ht="18" customHeight="1" x14ac:dyDescent="0.3">
      <c r="A79" s="11"/>
      <c r="B79" s="11"/>
      <c r="C79" s="23"/>
      <c r="D79" s="213">
        <v>0.2</v>
      </c>
      <c r="E79" s="214">
        <v>0.88114628097609415</v>
      </c>
      <c r="F79" s="214">
        <v>0.86397142703594243</v>
      </c>
      <c r="G79" s="214">
        <v>0.87420152716422317</v>
      </c>
      <c r="H79" s="214">
        <v>0.80312904048863154</v>
      </c>
      <c r="I79" s="214">
        <v>2.0639847028903895</v>
      </c>
      <c r="J79" s="214">
        <v>0.87420152716422317</v>
      </c>
      <c r="K79" s="214">
        <v>0.86397142703594243</v>
      </c>
      <c r="L79" s="214">
        <v>0.2</v>
      </c>
      <c r="M79" s="214">
        <v>0.02</v>
      </c>
      <c r="N79" s="214">
        <v>1</v>
      </c>
      <c r="O79" s="11"/>
      <c r="P79" s="11"/>
      <c r="Q79" s="11"/>
      <c r="R79" s="11"/>
      <c r="S79" s="11"/>
      <c r="T79" s="11"/>
      <c r="U79" s="11"/>
    </row>
    <row r="80" spans="1:21" ht="18" customHeight="1" x14ac:dyDescent="0.3">
      <c r="A80" s="11"/>
      <c r="B80" s="11"/>
      <c r="C80" s="23"/>
      <c r="D80" s="213">
        <v>0.3</v>
      </c>
      <c r="E80" s="214">
        <v>0.95789664217915149</v>
      </c>
      <c r="F80" s="214">
        <v>0.70889027005743932</v>
      </c>
      <c r="G80" s="214">
        <v>0.88767871970459689</v>
      </c>
      <c r="H80" s="214">
        <v>0.85464695277697145</v>
      </c>
      <c r="I80" s="214">
        <v>1.9874190426121574</v>
      </c>
      <c r="J80" s="214">
        <v>0.88767871970459689</v>
      </c>
      <c r="K80" s="214">
        <v>0.70889027005743932</v>
      </c>
      <c r="L80" s="214">
        <v>0.25</v>
      </c>
      <c r="M80" s="214">
        <v>2.7E-2</v>
      </c>
      <c r="N80" s="214">
        <v>1</v>
      </c>
      <c r="O80" s="11"/>
      <c r="P80" s="11"/>
      <c r="Q80" s="11"/>
      <c r="R80" s="11"/>
      <c r="S80" s="11"/>
      <c r="T80" s="11"/>
      <c r="U80" s="11"/>
    </row>
    <row r="81" spans="1:21" ht="18" customHeight="1" x14ac:dyDescent="0.3">
      <c r="A81" s="11"/>
      <c r="B81" s="11"/>
      <c r="C81" s="23"/>
      <c r="D81" s="213">
        <v>0.4</v>
      </c>
      <c r="E81" s="214">
        <v>1.0338658246085861</v>
      </c>
      <c r="F81" s="214">
        <v>0.67721108887441572</v>
      </c>
      <c r="G81" s="214">
        <v>0.95857552560521864</v>
      </c>
      <c r="H81" s="214">
        <v>0.86550929130882082</v>
      </c>
      <c r="I81" s="214">
        <v>1.8432132370444836</v>
      </c>
      <c r="J81" s="214">
        <v>0.95857552560521864</v>
      </c>
      <c r="K81" s="214">
        <v>0.67721108887441572</v>
      </c>
      <c r="L81" s="214">
        <v>0.25</v>
      </c>
      <c r="M81" s="214">
        <v>3.3000000000000002E-2</v>
      </c>
      <c r="N81" s="214">
        <v>1</v>
      </c>
      <c r="O81" s="11"/>
      <c r="P81" s="11"/>
      <c r="Q81" s="11"/>
      <c r="R81" s="11"/>
      <c r="S81" s="11"/>
      <c r="T81" s="11"/>
      <c r="U81" s="11"/>
    </row>
    <row r="82" spans="1:21" ht="18" customHeight="1" x14ac:dyDescent="0.3">
      <c r="A82" s="11"/>
      <c r="B82" s="11"/>
      <c r="C82" s="23"/>
      <c r="D82" s="213">
        <v>0.5</v>
      </c>
      <c r="E82" s="214">
        <v>1.1006561564479505</v>
      </c>
      <c r="F82" s="214">
        <v>0.70723289558913216</v>
      </c>
      <c r="G82" s="214">
        <v>1.0294723315058405</v>
      </c>
      <c r="H82" s="214">
        <v>0.87637162984067019</v>
      </c>
      <c r="I82" s="214">
        <v>1.6651873588320893</v>
      </c>
      <c r="J82" s="214">
        <v>1.0294723315058405</v>
      </c>
      <c r="K82" s="214">
        <v>0.70723289558913216</v>
      </c>
      <c r="L82" s="214">
        <v>0.25</v>
      </c>
      <c r="M82" s="214">
        <v>4.9000000000000002E-2</v>
      </c>
      <c r="N82" s="214">
        <v>1</v>
      </c>
      <c r="O82" s="11"/>
      <c r="P82" s="11"/>
      <c r="Q82" s="11"/>
      <c r="R82" s="11"/>
      <c r="S82" s="11"/>
      <c r="T82" s="11"/>
      <c r="U82" s="11"/>
    </row>
    <row r="83" spans="1:21" ht="18" customHeight="1" x14ac:dyDescent="0.3">
      <c r="A83" s="11"/>
      <c r="B83" s="11"/>
      <c r="C83" s="23"/>
      <c r="D83" s="213">
        <v>0.6</v>
      </c>
      <c r="E83" s="214">
        <v>1.1513776858147711</v>
      </c>
      <c r="F83" s="214">
        <v>0.73725470230384849</v>
      </c>
      <c r="G83" s="214">
        <v>1.0591918552348325</v>
      </c>
      <c r="H83" s="214">
        <v>0.88109686726483394</v>
      </c>
      <c r="I83" s="214">
        <v>1.4871614806196951</v>
      </c>
      <c r="J83" s="214">
        <v>1.0591918552348325</v>
      </c>
      <c r="K83" s="214">
        <v>0.73725470230384849</v>
      </c>
      <c r="L83" s="214">
        <v>0.25</v>
      </c>
      <c r="M83" s="214">
        <v>7.9000000000000001E-2</v>
      </c>
      <c r="N83" s="214">
        <v>1</v>
      </c>
      <c r="O83" s="11"/>
      <c r="P83" s="11"/>
      <c r="Q83" s="11"/>
      <c r="R83" s="11"/>
      <c r="S83" s="11"/>
      <c r="T83" s="11"/>
      <c r="U83" s="11"/>
    </row>
    <row r="84" spans="1:21" ht="18" customHeight="1" x14ac:dyDescent="0.3">
      <c r="A84" s="11"/>
      <c r="B84" s="11"/>
      <c r="C84" s="23"/>
      <c r="D84" s="213">
        <v>0.7</v>
      </c>
      <c r="E84" s="214">
        <v>1.0815831966375118</v>
      </c>
      <c r="F84" s="214">
        <v>0.78292363510737395</v>
      </c>
      <c r="G84" s="214">
        <v>1.0889113789638245</v>
      </c>
      <c r="H84" s="214">
        <v>0.87047935191978387</v>
      </c>
      <c r="I84" s="214">
        <v>1.3497302285606625</v>
      </c>
      <c r="J84" s="214">
        <v>1.0889113789638245</v>
      </c>
      <c r="K84" s="214">
        <v>0.78292363510737395</v>
      </c>
      <c r="L84" s="214">
        <v>0.3</v>
      </c>
      <c r="M84" s="214">
        <v>0.113</v>
      </c>
      <c r="N84" s="214">
        <v>1</v>
      </c>
      <c r="O84" s="11"/>
      <c r="P84" s="11"/>
      <c r="Q84" s="11"/>
      <c r="R84" s="11"/>
      <c r="S84" s="11"/>
      <c r="T84" s="11"/>
      <c r="U84" s="11"/>
    </row>
    <row r="85" spans="1:21" ht="18" customHeight="1" x14ac:dyDescent="0.3">
      <c r="A85" s="11"/>
      <c r="B85" s="11"/>
      <c r="C85" s="23"/>
      <c r="D85" s="213">
        <v>0.8</v>
      </c>
      <c r="E85" s="214">
        <v>1.0004520383730462</v>
      </c>
      <c r="F85" s="214">
        <v>0.8598868200885178</v>
      </c>
      <c r="G85" s="214">
        <v>1.0736087917568309</v>
      </c>
      <c r="H85" s="214">
        <v>0.8598618365747337</v>
      </c>
      <c r="I85" s="214">
        <v>1.2934882288083529</v>
      </c>
      <c r="J85" s="214">
        <v>1.0736087917568309</v>
      </c>
      <c r="K85" s="214">
        <v>0.8598868200885178</v>
      </c>
      <c r="L85" s="214">
        <v>0.3</v>
      </c>
      <c r="M85" s="214">
        <v>0.13</v>
      </c>
      <c r="N85" s="214">
        <v>1</v>
      </c>
      <c r="O85" s="11"/>
      <c r="P85" s="11"/>
      <c r="Q85" s="11"/>
      <c r="R85" s="11"/>
      <c r="S85" s="11"/>
      <c r="T85" s="11"/>
      <c r="U85" s="11"/>
    </row>
    <row r="86" spans="1:21" ht="18" customHeight="1" x14ac:dyDescent="0.3">
      <c r="A86" s="11"/>
      <c r="B86" s="11"/>
      <c r="C86" s="23"/>
      <c r="D86" s="213">
        <v>0.9</v>
      </c>
      <c r="E86" s="214">
        <v>0.85838628376484771</v>
      </c>
      <c r="F86" s="214">
        <v>0.93685000506966154</v>
      </c>
      <c r="G86" s="214">
        <v>1.0132840936138521</v>
      </c>
      <c r="H86" s="214">
        <v>0.89994984099276931</v>
      </c>
      <c r="I86" s="214">
        <v>1.2372462290560433</v>
      </c>
      <c r="J86" s="214">
        <v>1.0132840936138521</v>
      </c>
      <c r="K86" s="214">
        <v>0.93685000506966154</v>
      </c>
      <c r="L86" s="214">
        <v>0.3</v>
      </c>
      <c r="M86" s="214">
        <v>0.125</v>
      </c>
      <c r="N86" s="214">
        <v>1</v>
      </c>
      <c r="O86" s="11"/>
      <c r="P86" s="11"/>
      <c r="Q86" s="11"/>
      <c r="R86" s="11"/>
      <c r="S86" s="11"/>
      <c r="T86" s="11"/>
      <c r="U86" s="11"/>
    </row>
    <row r="87" spans="1:21" ht="18" customHeight="1" x14ac:dyDescent="0.3">
      <c r="A87" s="11"/>
      <c r="B87" s="11"/>
      <c r="C87" s="23"/>
      <c r="D87" s="213">
        <v>1</v>
      </c>
      <c r="E87" s="214">
        <v>0.65341542865116686</v>
      </c>
      <c r="F87" s="214">
        <v>1.0138131900508054</v>
      </c>
      <c r="G87" s="214">
        <v>0.95295939547087316</v>
      </c>
      <c r="H87" s="214">
        <v>1.0076452050949189</v>
      </c>
      <c r="I87" s="214">
        <v>1.1810042293037337</v>
      </c>
      <c r="J87" s="214">
        <v>0.95295939547087316</v>
      </c>
      <c r="K87" s="214">
        <v>1.0138131900508054</v>
      </c>
      <c r="L87" s="214">
        <v>0.3</v>
      </c>
      <c r="M87" s="214">
        <v>0.11799999999999999</v>
      </c>
      <c r="N87" s="214">
        <v>1</v>
      </c>
      <c r="O87" s="11"/>
      <c r="P87" s="11"/>
      <c r="Q87" s="11"/>
      <c r="R87" s="11"/>
      <c r="S87" s="11"/>
      <c r="T87" s="11"/>
      <c r="U87" s="11"/>
    </row>
    <row r="88" spans="1:21" ht="18" customHeight="1" x14ac:dyDescent="0.3">
      <c r="A88" s="11"/>
      <c r="B88" s="11"/>
      <c r="C88" s="23"/>
      <c r="D88" s="213">
        <v>1.1000000000000001</v>
      </c>
      <c r="E88" s="214">
        <v>0.66412782474711241</v>
      </c>
      <c r="F88" s="214">
        <v>1.0156535862394791</v>
      </c>
      <c r="G88" s="214">
        <v>0.92305897150386218</v>
      </c>
      <c r="H88" s="214">
        <v>1.086527362171267</v>
      </c>
      <c r="I88" s="214">
        <v>1.1048429481303845</v>
      </c>
      <c r="J88" s="214">
        <v>0.92305897150386218</v>
      </c>
      <c r="K88" s="214">
        <v>1.0156535862394791</v>
      </c>
      <c r="L88" s="214">
        <v>0.3</v>
      </c>
      <c r="M88" s="214">
        <v>0.113</v>
      </c>
      <c r="N88" s="214">
        <v>1</v>
      </c>
      <c r="O88" s="11"/>
      <c r="P88" s="11"/>
      <c r="Q88" s="11"/>
      <c r="R88" s="11"/>
      <c r="S88" s="11"/>
      <c r="T88" s="11"/>
      <c r="U88" s="11"/>
    </row>
    <row r="89" spans="1:21" ht="18" customHeight="1" x14ac:dyDescent="0.3">
      <c r="A89" s="11"/>
      <c r="B89" s="11"/>
      <c r="C89" s="11"/>
      <c r="D89" s="213">
        <v>1.2</v>
      </c>
      <c r="E89" s="214">
        <v>0.78646821238243514</v>
      </c>
      <c r="F89" s="214">
        <v>1.0267359218907595</v>
      </c>
      <c r="G89" s="214">
        <v>0.8931585475368512</v>
      </c>
      <c r="H89" s="214">
        <v>1.0701361946413115</v>
      </c>
      <c r="I89" s="214">
        <v>1.0649410601293448</v>
      </c>
      <c r="J89" s="214">
        <v>0.8931585475368512</v>
      </c>
      <c r="K89" s="214">
        <v>0.93685000506966154</v>
      </c>
      <c r="L89" s="214">
        <v>0.11</v>
      </c>
      <c r="M89" s="214">
        <v>0.11</v>
      </c>
      <c r="N89" s="214">
        <v>1</v>
      </c>
      <c r="O89" s="11"/>
      <c r="P89" s="11"/>
      <c r="Q89" s="11"/>
      <c r="R89" s="11"/>
      <c r="S89" s="11"/>
      <c r="T89" s="11"/>
      <c r="U89" s="11"/>
    </row>
    <row r="90" spans="1:21" ht="18" customHeight="1" x14ac:dyDescent="0.3">
      <c r="A90" s="11"/>
      <c r="B90" s="11"/>
      <c r="C90" s="11"/>
      <c r="D90" s="213">
        <v>1.3</v>
      </c>
      <c r="E90" s="214">
        <v>0.99953339910492844</v>
      </c>
      <c r="F90" s="214">
        <v>1.0717053689049305</v>
      </c>
      <c r="G90" s="214">
        <v>0.8310519604829425</v>
      </c>
      <c r="H90" s="214">
        <v>1.0301466730184745</v>
      </c>
      <c r="I90" s="214">
        <v>1.0452155995053385</v>
      </c>
      <c r="J90" s="214">
        <v>0.8310519604829425</v>
      </c>
      <c r="K90" s="214">
        <v>0.93685000506966154</v>
      </c>
      <c r="L90" s="214">
        <v>0.11</v>
      </c>
      <c r="M90" s="214">
        <v>0.11</v>
      </c>
      <c r="N90" s="214">
        <v>1</v>
      </c>
      <c r="O90" s="11"/>
      <c r="P90" s="11"/>
      <c r="Q90" s="11"/>
      <c r="R90" s="11"/>
      <c r="S90" s="11"/>
      <c r="T90" s="11"/>
      <c r="U90" s="11"/>
    </row>
    <row r="91" spans="1:21" ht="18" customHeight="1" x14ac:dyDescent="0.3">
      <c r="A91" s="11"/>
      <c r="B91" s="11"/>
      <c r="C91" s="11"/>
      <c r="D91" s="213">
        <v>1.4</v>
      </c>
      <c r="E91" s="214">
        <v>0.93171188525346604</v>
      </c>
      <c r="F91" s="214">
        <v>1.0366285130809469</v>
      </c>
      <c r="G91" s="214">
        <v>0.73673921034213641</v>
      </c>
      <c r="H91" s="214">
        <v>0.8747874202748841</v>
      </c>
      <c r="I91" s="214">
        <v>1.031389549457278</v>
      </c>
      <c r="J91" s="214">
        <v>0.73673921034213641</v>
      </c>
      <c r="K91" s="214">
        <v>0.93685000506966154</v>
      </c>
      <c r="L91" s="214">
        <v>0.11</v>
      </c>
      <c r="M91" s="214">
        <v>0.11</v>
      </c>
      <c r="N91" s="214">
        <v>1</v>
      </c>
      <c r="O91" s="11"/>
      <c r="P91" s="11"/>
      <c r="Q91" s="11"/>
      <c r="R91" s="11"/>
      <c r="S91" s="11"/>
      <c r="T91" s="11"/>
      <c r="U91" s="11"/>
    </row>
    <row r="92" spans="1:21" ht="18" customHeight="1" x14ac:dyDescent="0.3">
      <c r="A92" s="11"/>
      <c r="B92" s="11"/>
      <c r="C92" s="11"/>
      <c r="D92" s="213">
        <v>1.5</v>
      </c>
      <c r="E92" s="214">
        <v>9.2709478300815329E-3</v>
      </c>
      <c r="F92" s="214">
        <v>0.89482325347275649</v>
      </c>
      <c r="G92" s="214">
        <v>0.64242646020133021</v>
      </c>
      <c r="H92" s="214">
        <v>0.7137091294844603</v>
      </c>
      <c r="I92" s="214">
        <v>1.0175634994092178</v>
      </c>
      <c r="J92" s="214">
        <v>0.64242646020133021</v>
      </c>
      <c r="K92" s="214">
        <v>0.93685000506966154</v>
      </c>
      <c r="L92" s="214">
        <v>9.8000000000000004E-2</v>
      </c>
      <c r="M92" s="214">
        <v>9.8000000000000004E-2</v>
      </c>
      <c r="N92" s="214">
        <v>1</v>
      </c>
      <c r="O92" s="11"/>
      <c r="P92" s="11"/>
      <c r="Q92" s="11"/>
      <c r="R92" s="11"/>
      <c r="S92" s="11"/>
      <c r="T92" s="11"/>
      <c r="U92" s="11"/>
    </row>
    <row r="93" spans="1:21" ht="18" customHeight="1" x14ac:dyDescent="0.3">
      <c r="A93" s="11"/>
      <c r="B93" s="11"/>
      <c r="C93" s="11"/>
      <c r="D93" s="213">
        <v>1.6</v>
      </c>
      <c r="E93" s="214">
        <v>0</v>
      </c>
      <c r="F93" s="214">
        <v>0.68961086632915092</v>
      </c>
      <c r="G93" s="214">
        <v>0.4722192095435927</v>
      </c>
      <c r="H93" s="214">
        <v>0.5381426089753929</v>
      </c>
      <c r="I93" s="214">
        <v>0.93571727430228391</v>
      </c>
      <c r="J93" s="214">
        <v>0.4722192095435927</v>
      </c>
      <c r="K93" s="214">
        <v>0.93685000506966154</v>
      </c>
      <c r="L93" s="214">
        <v>7.4999999999999997E-2</v>
      </c>
      <c r="M93" s="214">
        <v>7.4999999999999997E-2</v>
      </c>
      <c r="N93" s="214">
        <v>0.8</v>
      </c>
      <c r="O93" s="11"/>
      <c r="P93" s="11"/>
      <c r="Q93" s="11"/>
      <c r="R93" s="11"/>
      <c r="S93" s="11"/>
      <c r="T93" s="11"/>
      <c r="U93" s="11"/>
    </row>
    <row r="94" spans="1:21" ht="18" customHeight="1" x14ac:dyDescent="0.3">
      <c r="A94" s="11"/>
      <c r="B94" s="11"/>
      <c r="C94" s="11"/>
      <c r="D94" s="213">
        <v>1.7</v>
      </c>
      <c r="E94" s="214">
        <v>0.31037245717037371</v>
      </c>
      <c r="F94" s="214">
        <v>0.44917229722142638</v>
      </c>
      <c r="G94" s="214">
        <v>0.30201195888585558</v>
      </c>
      <c r="H94" s="214">
        <v>0.38886086425544891</v>
      </c>
      <c r="I94" s="214">
        <v>0.82957812953146715</v>
      </c>
      <c r="J94" s="214">
        <v>0.30201195888585558</v>
      </c>
      <c r="K94" s="214">
        <v>0.93685000506966154</v>
      </c>
      <c r="L94" s="214">
        <v>0.06</v>
      </c>
      <c r="M94" s="214">
        <v>0.06</v>
      </c>
      <c r="N94" s="214">
        <v>0.6</v>
      </c>
      <c r="O94" s="11"/>
      <c r="P94" s="11"/>
      <c r="Q94" s="11"/>
      <c r="R94" s="11"/>
      <c r="S94" s="11"/>
      <c r="T94" s="11"/>
      <c r="U94" s="11"/>
    </row>
    <row r="95" spans="1:21" ht="18" customHeight="1" x14ac:dyDescent="0.3">
      <c r="A95" s="11"/>
      <c r="B95" s="11"/>
      <c r="C95" s="11"/>
      <c r="D95" s="213">
        <v>1.8</v>
      </c>
      <c r="E95" s="214">
        <v>0.47535540489946571</v>
      </c>
      <c r="F95" s="214">
        <v>0.21570844370713907</v>
      </c>
      <c r="G95" s="214">
        <v>0.1735266668455894</v>
      </c>
      <c r="H95" s="214">
        <v>0.27963211121416831</v>
      </c>
      <c r="I95" s="214">
        <v>0.6978809499996993</v>
      </c>
      <c r="J95" s="214">
        <v>0.1735266668455894</v>
      </c>
      <c r="K95" s="214">
        <v>0.93685000506966154</v>
      </c>
      <c r="L95" s="214">
        <v>4.8000000000000001E-2</v>
      </c>
      <c r="M95" s="214">
        <v>4.8000000000000001E-2</v>
      </c>
      <c r="N95" s="214">
        <v>0.4</v>
      </c>
      <c r="O95" s="11"/>
      <c r="P95" s="11"/>
      <c r="Q95" s="11"/>
      <c r="R95" s="11"/>
      <c r="S95" s="11"/>
      <c r="T95" s="11"/>
      <c r="U95" s="11"/>
    </row>
    <row r="96" spans="1:21" ht="18" customHeight="1" x14ac:dyDescent="0.3">
      <c r="A96" s="11"/>
      <c r="B96" s="11"/>
      <c r="C96" s="11"/>
      <c r="D96" s="213">
        <v>1.9</v>
      </c>
      <c r="E96" s="214">
        <v>0.5511584447280311</v>
      </c>
      <c r="F96" s="214">
        <v>0</v>
      </c>
      <c r="G96" s="214">
        <v>8.6763333422794797E-2</v>
      </c>
      <c r="H96" s="214">
        <v>0.20206558718578116</v>
      </c>
      <c r="I96" s="214">
        <v>0.34894047499985004</v>
      </c>
      <c r="J96" s="214">
        <v>8.6763333422794797E-2</v>
      </c>
      <c r="K96" s="214">
        <v>0.93685000506966154</v>
      </c>
      <c r="L96" s="214">
        <v>0.01</v>
      </c>
      <c r="M96" s="214">
        <v>0.01</v>
      </c>
      <c r="N96" s="214">
        <v>0.2</v>
      </c>
      <c r="O96" s="11"/>
      <c r="P96" s="11"/>
      <c r="Q96" s="11"/>
      <c r="R96" s="11"/>
      <c r="S96" s="11"/>
      <c r="T96" s="11"/>
      <c r="U96" s="11"/>
    </row>
    <row r="97" spans="1:21" ht="18" customHeight="1" x14ac:dyDescent="0.3">
      <c r="A97" s="11"/>
      <c r="B97" s="11"/>
      <c r="C97" s="11"/>
      <c r="D97" s="213">
        <v>2</v>
      </c>
      <c r="E97" s="214">
        <v>0.56534743774772556</v>
      </c>
      <c r="F97" s="214">
        <v>0</v>
      </c>
      <c r="G97" s="214">
        <v>0</v>
      </c>
      <c r="H97" s="214">
        <v>0.15498861702166145</v>
      </c>
      <c r="I97" s="214">
        <v>0</v>
      </c>
      <c r="J97" s="214">
        <v>0</v>
      </c>
      <c r="K97" s="214">
        <v>0.93685000506966154</v>
      </c>
      <c r="L97" s="214">
        <v>0</v>
      </c>
      <c r="M97" s="214">
        <v>0</v>
      </c>
      <c r="N97" s="214">
        <v>0</v>
      </c>
      <c r="O97" s="11"/>
      <c r="P97" s="11"/>
      <c r="Q97" s="11"/>
      <c r="R97" s="11"/>
      <c r="S97" s="11"/>
      <c r="T97" s="11"/>
      <c r="U97" s="11"/>
    </row>
    <row r="98" spans="1:21" x14ac:dyDescent="0.3">
      <c r="A98" s="11"/>
      <c r="B98" s="11"/>
      <c r="C98" s="11"/>
      <c r="D98" s="11"/>
      <c r="E98" s="11"/>
      <c r="F98" s="11"/>
      <c r="G98" s="11"/>
      <c r="H98" s="11"/>
      <c r="I98" s="11"/>
      <c r="J98" s="11"/>
      <c r="K98" s="11"/>
      <c r="L98" s="11"/>
      <c r="M98" s="11"/>
      <c r="N98" s="11"/>
      <c r="O98" s="11"/>
      <c r="P98" s="11"/>
      <c r="Q98" s="11"/>
      <c r="R98" s="11"/>
      <c r="S98" s="11"/>
      <c r="T98" s="11"/>
      <c r="U98" s="11"/>
    </row>
    <row r="99" spans="1:21" x14ac:dyDescent="0.3">
      <c r="A99" s="11"/>
      <c r="B99" s="11"/>
      <c r="C99" s="11"/>
      <c r="D99" s="11"/>
      <c r="E99" s="11"/>
      <c r="F99" s="11"/>
      <c r="G99" s="11"/>
      <c r="H99" s="11"/>
      <c r="I99" s="11"/>
      <c r="J99" s="11"/>
      <c r="K99" s="11"/>
      <c r="L99" s="11"/>
      <c r="M99" s="11"/>
      <c r="N99" s="11"/>
      <c r="O99" s="11"/>
      <c r="P99" s="11"/>
      <c r="Q99" s="11"/>
      <c r="R99" s="11"/>
      <c r="S99" s="11"/>
      <c r="T99" s="11"/>
      <c r="U99" s="11"/>
    </row>
    <row r="100" spans="1:21" x14ac:dyDescent="0.3">
      <c r="A100" s="11"/>
      <c r="B100" s="11"/>
      <c r="C100" s="11"/>
      <c r="D100" s="23" t="s">
        <v>239</v>
      </c>
      <c r="E100" s="209"/>
      <c r="F100" s="209"/>
      <c r="G100" s="209"/>
      <c r="H100" s="209"/>
      <c r="I100" s="209"/>
      <c r="J100" s="209"/>
      <c r="K100" s="209"/>
      <c r="L100" s="209"/>
      <c r="M100" s="209"/>
      <c r="N100" s="209"/>
      <c r="O100" s="11"/>
      <c r="P100" s="11"/>
      <c r="Q100" s="11"/>
      <c r="R100" s="11"/>
      <c r="S100" s="11"/>
      <c r="T100" s="11"/>
      <c r="U100" s="11"/>
    </row>
    <row r="101" spans="1:21" x14ac:dyDescent="0.3">
      <c r="A101" s="11"/>
      <c r="B101" s="11"/>
      <c r="C101" s="11"/>
      <c r="D101" s="11"/>
      <c r="E101" s="470" t="s">
        <v>2</v>
      </c>
      <c r="F101" s="470"/>
      <c r="G101" s="470"/>
      <c r="H101" s="470"/>
      <c r="I101" s="470"/>
      <c r="J101" s="470"/>
      <c r="K101" s="470"/>
      <c r="L101" s="470"/>
      <c r="M101" s="470"/>
      <c r="N101" s="470"/>
      <c r="O101" s="11"/>
      <c r="P101" s="11"/>
      <c r="Q101" s="11"/>
      <c r="R101" s="11"/>
      <c r="S101" s="11"/>
      <c r="T101" s="11"/>
      <c r="U101" s="11"/>
    </row>
    <row r="102" spans="1:21" x14ac:dyDescent="0.3">
      <c r="A102" s="11"/>
      <c r="B102" s="11"/>
      <c r="C102" s="11"/>
      <c r="D102" s="11"/>
      <c r="E102" s="210" t="s">
        <v>165</v>
      </c>
      <c r="F102" s="210" t="s">
        <v>166</v>
      </c>
      <c r="G102" s="210" t="s">
        <v>167</v>
      </c>
      <c r="H102" s="210" t="s">
        <v>168</v>
      </c>
      <c r="I102" s="210" t="s">
        <v>169</v>
      </c>
      <c r="J102" s="210" t="s">
        <v>581</v>
      </c>
      <c r="K102" s="210" t="s">
        <v>582</v>
      </c>
      <c r="L102" s="210" t="s">
        <v>583</v>
      </c>
      <c r="M102" s="210" t="s">
        <v>584</v>
      </c>
      <c r="N102" s="210" t="s">
        <v>585</v>
      </c>
      <c r="O102" s="11"/>
      <c r="P102" s="11"/>
      <c r="Q102" s="11"/>
      <c r="R102" s="11"/>
      <c r="S102" s="11"/>
      <c r="T102" s="11"/>
      <c r="U102" s="11"/>
    </row>
    <row r="103" spans="1:21" x14ac:dyDescent="0.3">
      <c r="A103" s="11"/>
      <c r="B103" s="11"/>
      <c r="C103" s="11"/>
      <c r="D103" s="211" t="s">
        <v>3</v>
      </c>
      <c r="E103" s="212" t="str">
        <f>E12</f>
        <v>Cassava</v>
      </c>
      <c r="F103" s="212" t="str">
        <f t="shared" ref="F103:N103" si="3">F12</f>
        <v>Maize</v>
      </c>
      <c r="G103" s="212" t="str">
        <f t="shared" si="3"/>
        <v>Rice</v>
      </c>
      <c r="H103" s="212" t="str">
        <f t="shared" si="3"/>
        <v>Groundnut</v>
      </c>
      <c r="I103" s="212" t="str">
        <f t="shared" si="3"/>
        <v>Cowpea</v>
      </c>
      <c r="J103" s="212" t="str">
        <f t="shared" si="3"/>
        <v>Imperata</v>
      </c>
      <c r="K103" s="212" t="str">
        <f t="shared" si="3"/>
        <v>Sugarcane</v>
      </c>
      <c r="L103" s="212" t="str">
        <f t="shared" si="3"/>
        <v>Mucuna</v>
      </c>
      <c r="M103" s="212" t="str">
        <f t="shared" si="3"/>
        <v>Yours4</v>
      </c>
      <c r="N103" s="212" t="str">
        <f t="shared" si="3"/>
        <v>Weed</v>
      </c>
      <c r="O103" s="11"/>
      <c r="P103" s="11"/>
      <c r="Q103" s="11"/>
      <c r="R103" s="11"/>
      <c r="S103" s="11"/>
      <c r="T103" s="11"/>
      <c r="U103" s="11"/>
    </row>
    <row r="104" spans="1:21" ht="18" customHeight="1" x14ac:dyDescent="0.3">
      <c r="A104" s="11"/>
      <c r="B104" s="11"/>
      <c r="C104" s="11"/>
      <c r="D104" s="213">
        <v>0</v>
      </c>
      <c r="E104" s="214">
        <v>0.75757575757575757</v>
      </c>
      <c r="F104" s="214">
        <v>0.58333333333333337</v>
      </c>
      <c r="G104" s="214">
        <v>0.9</v>
      </c>
      <c r="H104" s="214">
        <v>0.5</v>
      </c>
      <c r="I104" s="214">
        <v>1</v>
      </c>
      <c r="J104" s="214">
        <v>0.9</v>
      </c>
      <c r="K104" s="214">
        <v>0.7</v>
      </c>
      <c r="L104" s="214">
        <v>0.56000000000000005</v>
      </c>
      <c r="M104" s="214">
        <v>0.56000000000000005</v>
      </c>
      <c r="N104" s="214">
        <v>0.56000000000000005</v>
      </c>
      <c r="O104" s="11"/>
      <c r="P104" s="11"/>
      <c r="Q104" s="11"/>
      <c r="R104" s="11"/>
      <c r="S104" s="11"/>
      <c r="T104" s="11"/>
      <c r="U104" s="11"/>
    </row>
    <row r="105" spans="1:21" ht="18" customHeight="1" x14ac:dyDescent="0.3">
      <c r="A105" s="11"/>
      <c r="B105" s="11"/>
      <c r="C105" s="11"/>
      <c r="D105" s="213">
        <v>0.1</v>
      </c>
      <c r="E105" s="214">
        <v>0.74657212121212124</v>
      </c>
      <c r="F105" s="214">
        <v>0.59395833333333337</v>
      </c>
      <c r="G105" s="214">
        <v>0.85503448275862071</v>
      </c>
      <c r="H105" s="214">
        <v>0.5</v>
      </c>
      <c r="I105" s="214">
        <v>1</v>
      </c>
      <c r="J105" s="214">
        <v>0.85503448275862071</v>
      </c>
      <c r="K105" s="214">
        <v>0.67</v>
      </c>
      <c r="L105" s="214">
        <v>0.6</v>
      </c>
      <c r="M105" s="214">
        <v>0.6</v>
      </c>
      <c r="N105" s="214">
        <v>0.6</v>
      </c>
      <c r="O105" s="11"/>
      <c r="P105" s="11"/>
      <c r="Q105" s="11"/>
      <c r="R105" s="11"/>
      <c r="S105" s="11"/>
      <c r="T105" s="11"/>
      <c r="U105" s="11"/>
    </row>
    <row r="106" spans="1:21" ht="18" customHeight="1" x14ac:dyDescent="0.3">
      <c r="A106" s="11"/>
      <c r="B106" s="11"/>
      <c r="C106" s="11"/>
      <c r="D106" s="213">
        <v>0.2</v>
      </c>
      <c r="E106" s="214">
        <v>0.73551597678916825</v>
      </c>
      <c r="F106" s="214">
        <v>0.60458333333333336</v>
      </c>
      <c r="G106" s="214">
        <v>0.81006896551724128</v>
      </c>
      <c r="H106" s="214">
        <v>0.5</v>
      </c>
      <c r="I106" s="214">
        <v>1</v>
      </c>
      <c r="J106" s="214">
        <v>0.81006896551724128</v>
      </c>
      <c r="K106" s="214">
        <v>0.6</v>
      </c>
      <c r="L106" s="214">
        <v>0.62</v>
      </c>
      <c r="M106" s="214">
        <v>0.62</v>
      </c>
      <c r="N106" s="214">
        <v>0.62</v>
      </c>
      <c r="O106" s="11"/>
      <c r="P106" s="11"/>
      <c r="Q106" s="11"/>
      <c r="R106" s="11"/>
      <c r="S106" s="11"/>
      <c r="T106" s="11"/>
      <c r="U106" s="11"/>
    </row>
    <row r="107" spans="1:21" ht="18" customHeight="1" x14ac:dyDescent="0.3">
      <c r="A107" s="11"/>
      <c r="B107" s="11"/>
      <c r="C107" s="11"/>
      <c r="D107" s="213">
        <v>0.3</v>
      </c>
      <c r="E107" s="214">
        <v>0.72317338491295935</v>
      </c>
      <c r="F107" s="214">
        <v>0.61520833333333336</v>
      </c>
      <c r="G107" s="214">
        <v>0.75453746184503412</v>
      </c>
      <c r="H107" s="214">
        <v>0.5</v>
      </c>
      <c r="I107" s="214">
        <v>1</v>
      </c>
      <c r="J107" s="214">
        <v>0.75453746184503412</v>
      </c>
      <c r="K107" s="214">
        <v>0.45</v>
      </c>
      <c r="L107" s="214">
        <v>0.63</v>
      </c>
      <c r="M107" s="214">
        <v>0.63</v>
      </c>
      <c r="N107" s="214">
        <v>0.63</v>
      </c>
      <c r="O107" s="11"/>
      <c r="P107" s="11"/>
      <c r="Q107" s="11"/>
      <c r="R107" s="11"/>
      <c r="S107" s="11"/>
      <c r="T107" s="11"/>
      <c r="U107" s="11"/>
    </row>
    <row r="108" spans="1:21" ht="18" customHeight="1" x14ac:dyDescent="0.3">
      <c r="A108" s="11"/>
      <c r="B108" s="11"/>
      <c r="C108" s="11"/>
      <c r="D108" s="213">
        <v>0.4</v>
      </c>
      <c r="E108" s="214">
        <v>0.71070195163494321</v>
      </c>
      <c r="F108" s="214">
        <v>0.61888059701492537</v>
      </c>
      <c r="G108" s="214">
        <v>0.68843997174199911</v>
      </c>
      <c r="H108" s="214">
        <v>0.5</v>
      </c>
      <c r="I108" s="214">
        <v>1</v>
      </c>
      <c r="J108" s="214">
        <v>0.68843997174199911</v>
      </c>
      <c r="K108" s="214">
        <v>0.3</v>
      </c>
      <c r="L108" s="214">
        <v>0.63</v>
      </c>
      <c r="M108" s="214">
        <v>0.63</v>
      </c>
      <c r="N108" s="214">
        <v>0.63</v>
      </c>
      <c r="O108" s="11"/>
      <c r="P108" s="11"/>
      <c r="Q108" s="11"/>
      <c r="R108" s="11"/>
      <c r="S108" s="11"/>
      <c r="T108" s="11"/>
      <c r="U108" s="11"/>
    </row>
    <row r="109" spans="1:21" ht="18" customHeight="1" x14ac:dyDescent="0.3">
      <c r="A109" s="11"/>
      <c r="B109" s="11"/>
      <c r="C109" s="11"/>
      <c r="D109" s="213">
        <v>0.5</v>
      </c>
      <c r="E109" s="214">
        <v>0.69671663188569188</v>
      </c>
      <c r="F109" s="214">
        <v>0.61907649253731345</v>
      </c>
      <c r="G109" s="214">
        <v>0.622342481638964</v>
      </c>
      <c r="H109" s="214">
        <v>0.5</v>
      </c>
      <c r="I109" s="214">
        <v>1</v>
      </c>
      <c r="J109" s="214">
        <v>0.622342481638964</v>
      </c>
      <c r="K109" s="214">
        <v>0.2</v>
      </c>
      <c r="L109" s="214">
        <v>0.63</v>
      </c>
      <c r="M109" s="214">
        <v>0.63</v>
      </c>
      <c r="N109" s="214">
        <v>0.63</v>
      </c>
      <c r="O109" s="11"/>
      <c r="P109" s="11"/>
      <c r="Q109" s="11"/>
      <c r="R109" s="11"/>
      <c r="S109" s="11"/>
      <c r="T109" s="11"/>
      <c r="U109" s="11"/>
    </row>
    <row r="110" spans="1:21" ht="18" customHeight="1" x14ac:dyDescent="0.3">
      <c r="A110" s="11"/>
      <c r="B110" s="11"/>
      <c r="C110" s="11"/>
      <c r="D110" s="213">
        <v>0.6</v>
      </c>
      <c r="E110" s="214">
        <v>0.68270874258802206</v>
      </c>
      <c r="F110" s="214">
        <v>0.61927238805970153</v>
      </c>
      <c r="G110" s="214">
        <v>0.58407108641721961</v>
      </c>
      <c r="H110" s="214">
        <v>0.5</v>
      </c>
      <c r="I110" s="214">
        <v>1</v>
      </c>
      <c r="J110" s="214">
        <v>0.58407108641721961</v>
      </c>
      <c r="K110" s="214">
        <v>0.15</v>
      </c>
      <c r="L110" s="214">
        <v>0.57999999999999996</v>
      </c>
      <c r="M110" s="214">
        <v>0.57999999999999996</v>
      </c>
      <c r="N110" s="214">
        <v>0.57999999999999996</v>
      </c>
      <c r="O110" s="11"/>
      <c r="P110" s="11"/>
      <c r="Q110" s="11"/>
      <c r="R110" s="11"/>
      <c r="S110" s="11"/>
      <c r="T110" s="11"/>
      <c r="U110" s="11"/>
    </row>
    <row r="111" spans="1:21" ht="18" customHeight="1" x14ac:dyDescent="0.3">
      <c r="A111" s="11"/>
      <c r="B111" s="11"/>
      <c r="C111" s="11"/>
      <c r="D111" s="213">
        <v>0.7</v>
      </c>
      <c r="E111" s="214">
        <v>0.66853158167721427</v>
      </c>
      <c r="F111" s="214">
        <v>0.6113521190524871</v>
      </c>
      <c r="G111" s="214">
        <v>0.54579969119547522</v>
      </c>
      <c r="H111" s="214">
        <v>0.5</v>
      </c>
      <c r="I111" s="214">
        <v>0.98771043771043776</v>
      </c>
      <c r="J111" s="214">
        <v>0.54579969119547522</v>
      </c>
      <c r="K111" s="214">
        <v>0.1</v>
      </c>
      <c r="L111" s="214">
        <v>0.56000000000000005</v>
      </c>
      <c r="M111" s="214">
        <v>0.56000000000000005</v>
      </c>
      <c r="N111" s="214">
        <v>0.56000000000000005</v>
      </c>
      <c r="O111" s="11"/>
      <c r="P111" s="11"/>
      <c r="Q111" s="11"/>
      <c r="R111" s="11"/>
      <c r="S111" s="11"/>
      <c r="T111" s="11"/>
      <c r="U111" s="11"/>
    </row>
    <row r="112" spans="1:21" ht="18" customHeight="1" x14ac:dyDescent="0.3">
      <c r="A112" s="11"/>
      <c r="B112" s="11"/>
      <c r="C112" s="11"/>
      <c r="D112" s="213">
        <v>0.8</v>
      </c>
      <c r="E112" s="214">
        <v>0.65168651385383181</v>
      </c>
      <c r="F112" s="214">
        <v>0.58719952098606765</v>
      </c>
      <c r="G112" s="214">
        <v>0.51204399763584851</v>
      </c>
      <c r="H112" s="214">
        <v>0.5</v>
      </c>
      <c r="I112" s="214">
        <v>0.95084175084175082</v>
      </c>
      <c r="J112" s="214">
        <v>0.51204399763584851</v>
      </c>
      <c r="K112" s="214">
        <v>0.1</v>
      </c>
      <c r="L112" s="214">
        <v>0.52</v>
      </c>
      <c r="M112" s="214">
        <v>0.52</v>
      </c>
      <c r="N112" s="214">
        <v>0.52</v>
      </c>
      <c r="O112" s="11"/>
      <c r="P112" s="11"/>
      <c r="Q112" s="11"/>
      <c r="R112" s="11"/>
      <c r="S112" s="11"/>
      <c r="T112" s="11"/>
      <c r="U112" s="11"/>
    </row>
    <row r="113" spans="1:21" ht="18" customHeight="1" x14ac:dyDescent="0.3">
      <c r="A113" s="11"/>
      <c r="B113" s="11"/>
      <c r="C113" s="11"/>
      <c r="D113" s="213">
        <v>0.9</v>
      </c>
      <c r="E113" s="214">
        <v>0.62050144637536164</v>
      </c>
      <c r="F113" s="214">
        <v>0.56304692291964831</v>
      </c>
      <c r="G113" s="214">
        <v>0.48280400573833948</v>
      </c>
      <c r="H113" s="214">
        <v>0.5</v>
      </c>
      <c r="I113" s="214">
        <v>0.91397306397306388</v>
      </c>
      <c r="J113" s="214">
        <v>0.48280400573833948</v>
      </c>
      <c r="K113" s="214">
        <v>0.1</v>
      </c>
      <c r="L113" s="214">
        <v>0.48</v>
      </c>
      <c r="M113" s="214">
        <v>0.48</v>
      </c>
      <c r="N113" s="214">
        <v>0.48</v>
      </c>
      <c r="O113" s="11"/>
      <c r="P113" s="11"/>
      <c r="Q113" s="11"/>
      <c r="R113" s="11"/>
      <c r="S113" s="11"/>
      <c r="T113" s="11"/>
      <c r="U113" s="11"/>
    </row>
    <row r="114" spans="1:21" ht="18" customHeight="1" x14ac:dyDescent="0.3">
      <c r="A114" s="11"/>
      <c r="B114" s="11"/>
      <c r="C114" s="11"/>
      <c r="D114" s="213">
        <v>1</v>
      </c>
      <c r="E114" s="214">
        <v>0.58859617466618552</v>
      </c>
      <c r="F114" s="214">
        <v>0.53889432485322897</v>
      </c>
      <c r="G114" s="214">
        <v>0.45356401384083045</v>
      </c>
      <c r="H114" s="214">
        <v>0.5</v>
      </c>
      <c r="I114" s="214">
        <v>0.87710437710437705</v>
      </c>
      <c r="J114" s="214">
        <v>0.45356401384083045</v>
      </c>
      <c r="K114" s="214">
        <v>0.1</v>
      </c>
      <c r="L114" s="214">
        <v>0.44</v>
      </c>
      <c r="M114" s="214">
        <v>0.44</v>
      </c>
      <c r="N114" s="214">
        <v>0.44</v>
      </c>
      <c r="O114" s="11"/>
      <c r="P114" s="11"/>
      <c r="Q114" s="11"/>
      <c r="R114" s="11"/>
      <c r="S114" s="11"/>
      <c r="T114" s="11"/>
      <c r="U114" s="11"/>
    </row>
    <row r="115" spans="1:21" ht="18" customHeight="1" x14ac:dyDescent="0.3">
      <c r="A115" s="11"/>
      <c r="B115" s="11"/>
      <c r="C115" s="11"/>
      <c r="D115" s="213">
        <v>1.1000000000000001</v>
      </c>
      <c r="E115" s="214">
        <v>0.42086427915380437</v>
      </c>
      <c r="F115" s="214">
        <v>0.48063824959425461</v>
      </c>
      <c r="G115" s="214">
        <v>0.42994737163632257</v>
      </c>
      <c r="H115" s="214">
        <v>0.51000298262645616</v>
      </c>
      <c r="I115" s="214">
        <v>0.80621361735853325</v>
      </c>
      <c r="J115" s="214">
        <v>0.42994737163632257</v>
      </c>
      <c r="K115" s="214">
        <v>0.1</v>
      </c>
      <c r="L115" s="214">
        <v>0.41</v>
      </c>
      <c r="M115" s="214">
        <v>0.41</v>
      </c>
      <c r="N115" s="214">
        <v>0.41</v>
      </c>
      <c r="O115" s="11"/>
      <c r="P115" s="11"/>
      <c r="Q115" s="11"/>
      <c r="R115" s="11"/>
      <c r="S115" s="11"/>
      <c r="T115" s="11"/>
      <c r="U115" s="11"/>
    </row>
    <row r="116" spans="1:21" ht="18" customHeight="1" x14ac:dyDescent="0.3">
      <c r="A116" s="11"/>
      <c r="B116" s="11"/>
      <c r="C116" s="11"/>
      <c r="D116" s="213">
        <v>1.2</v>
      </c>
      <c r="E116" s="214">
        <v>0.2931023252494222</v>
      </c>
      <c r="F116" s="214">
        <v>0.42747762558813973</v>
      </c>
      <c r="G116" s="214">
        <v>0.40633072943181481</v>
      </c>
      <c r="H116" s="214">
        <v>0.4991187876082932</v>
      </c>
      <c r="I116" s="214">
        <v>0.74337700286307351</v>
      </c>
      <c r="J116" s="214">
        <v>0.40633072943181481</v>
      </c>
      <c r="K116" s="214">
        <v>0.1</v>
      </c>
      <c r="L116" s="214">
        <v>0.38</v>
      </c>
      <c r="M116" s="214">
        <v>0.38</v>
      </c>
      <c r="N116" s="214">
        <v>0.38</v>
      </c>
      <c r="O116" s="11"/>
      <c r="P116" s="11"/>
      <c r="Q116" s="11"/>
      <c r="R116" s="11"/>
      <c r="S116" s="11"/>
      <c r="T116" s="11"/>
      <c r="U116" s="11"/>
    </row>
    <row r="117" spans="1:21" ht="18" customHeight="1" x14ac:dyDescent="0.3">
      <c r="A117" s="11"/>
      <c r="B117" s="11"/>
      <c r="C117" s="11"/>
      <c r="D117" s="213">
        <v>1.3</v>
      </c>
      <c r="E117" s="214">
        <v>0.19921232853252208</v>
      </c>
      <c r="F117" s="214">
        <v>0.39300032284250919</v>
      </c>
      <c r="G117" s="214">
        <v>0.38683278077505451</v>
      </c>
      <c r="H117" s="214">
        <v>0.48678305267761729</v>
      </c>
      <c r="I117" s="214">
        <v>0.68632700200583407</v>
      </c>
      <c r="J117" s="214">
        <v>0.38683278077505451</v>
      </c>
      <c r="K117" s="214">
        <v>0.1</v>
      </c>
      <c r="L117" s="214">
        <v>0.36</v>
      </c>
      <c r="M117" s="214">
        <v>0.36</v>
      </c>
      <c r="N117" s="214">
        <v>0.36</v>
      </c>
      <c r="O117" s="11"/>
      <c r="P117" s="11"/>
      <c r="Q117" s="11"/>
      <c r="R117" s="11"/>
      <c r="S117" s="11"/>
      <c r="T117" s="11"/>
      <c r="U117" s="11"/>
    </row>
    <row r="118" spans="1:21" ht="18" customHeight="1" x14ac:dyDescent="0.3">
      <c r="A118" s="11"/>
      <c r="B118" s="11"/>
      <c r="C118" s="11"/>
      <c r="D118" s="213">
        <v>1.4</v>
      </c>
      <c r="E118" s="214">
        <v>0.16035126873674255</v>
      </c>
      <c r="F118" s="214">
        <v>0.36738896990808739</v>
      </c>
      <c r="G118" s="214">
        <v>0.37145352566604184</v>
      </c>
      <c r="H118" s="214">
        <v>0.46735090039687815</v>
      </c>
      <c r="I118" s="214">
        <v>0.63282439971491067</v>
      </c>
      <c r="J118" s="214">
        <v>0.37145352566604184</v>
      </c>
      <c r="K118" s="214">
        <v>0.1</v>
      </c>
      <c r="L118" s="214">
        <v>0.35</v>
      </c>
      <c r="M118" s="214">
        <v>0.35</v>
      </c>
      <c r="N118" s="214">
        <v>0.35</v>
      </c>
      <c r="O118" s="11"/>
      <c r="P118" s="11"/>
      <c r="Q118" s="11"/>
      <c r="R118" s="11"/>
      <c r="S118" s="11"/>
      <c r="T118" s="11"/>
      <c r="U118" s="11"/>
    </row>
    <row r="119" spans="1:21" ht="18" customHeight="1" x14ac:dyDescent="0.3">
      <c r="A119" s="11"/>
      <c r="B119" s="11"/>
      <c r="C119" s="11"/>
      <c r="D119" s="213">
        <v>1.5</v>
      </c>
      <c r="E119" s="214">
        <v>0.14508101531216158</v>
      </c>
      <c r="F119" s="214">
        <v>0.35359888338861056</v>
      </c>
      <c r="G119" s="214">
        <v>0.35607427055702917</v>
      </c>
      <c r="H119" s="214">
        <v>0.45658986230389098</v>
      </c>
      <c r="I119" s="214">
        <v>0.57932179742398704</v>
      </c>
      <c r="J119" s="214">
        <v>0.35607427055702917</v>
      </c>
      <c r="K119" s="214">
        <v>0.1</v>
      </c>
      <c r="L119" s="214">
        <v>0.36</v>
      </c>
      <c r="M119" s="214">
        <v>0.36</v>
      </c>
      <c r="N119" s="214">
        <v>0.36</v>
      </c>
      <c r="O119" s="11"/>
      <c r="P119" s="11"/>
      <c r="Q119" s="11"/>
      <c r="R119" s="11"/>
      <c r="S119" s="11"/>
      <c r="T119" s="11"/>
      <c r="U119" s="11"/>
    </row>
    <row r="120" spans="1:21" ht="18" customHeight="1" x14ac:dyDescent="0.3">
      <c r="A120" s="11"/>
      <c r="B120" s="11"/>
      <c r="C120" s="11"/>
      <c r="D120" s="213">
        <v>1.6</v>
      </c>
      <c r="E120" s="214">
        <v>0.20590332671210418</v>
      </c>
      <c r="F120" s="214">
        <v>0.35906963293976912</v>
      </c>
      <c r="G120" s="214">
        <v>0.34499149114115363</v>
      </c>
      <c r="H120" s="214">
        <v>0.46779564681987557</v>
      </c>
      <c r="I120" s="214">
        <v>0.55204203288055975</v>
      </c>
      <c r="J120" s="214">
        <v>0.34499149114115363</v>
      </c>
      <c r="K120" s="214">
        <v>0.1</v>
      </c>
      <c r="L120" s="214">
        <v>0.37</v>
      </c>
      <c r="M120" s="214">
        <v>0.37</v>
      </c>
      <c r="N120" s="214">
        <v>0.37</v>
      </c>
      <c r="O120" s="11"/>
      <c r="P120" s="11"/>
      <c r="Q120" s="11"/>
      <c r="R120" s="11"/>
      <c r="S120" s="11"/>
      <c r="T120" s="11"/>
      <c r="U120" s="11"/>
    </row>
    <row r="121" spans="1:21" ht="18" customHeight="1" x14ac:dyDescent="0.3">
      <c r="A121" s="11"/>
      <c r="B121" s="11"/>
      <c r="C121" s="11"/>
      <c r="D121" s="213">
        <v>1.7</v>
      </c>
      <c r="E121" s="214">
        <v>0.26991355127051841</v>
      </c>
      <c r="F121" s="214">
        <v>0.37524084697461396</v>
      </c>
      <c r="G121" s="214">
        <v>0.33390871172527808</v>
      </c>
      <c r="H121" s="214">
        <v>0.48306767959833019</v>
      </c>
      <c r="I121" s="214">
        <v>0.53412756753266666</v>
      </c>
      <c r="J121" s="214">
        <v>0.33390871172527808</v>
      </c>
      <c r="K121" s="214">
        <v>0.1</v>
      </c>
      <c r="L121" s="214">
        <v>0.38</v>
      </c>
      <c r="M121" s="214">
        <v>0.38</v>
      </c>
      <c r="N121" s="214">
        <v>0.38</v>
      </c>
      <c r="O121" s="11"/>
      <c r="P121" s="11"/>
      <c r="Q121" s="11"/>
      <c r="R121" s="11"/>
      <c r="S121" s="11"/>
      <c r="T121" s="11"/>
      <c r="U121" s="11"/>
    </row>
    <row r="122" spans="1:21" ht="18" customHeight="1" x14ac:dyDescent="0.3">
      <c r="A122" s="11"/>
      <c r="B122" s="11"/>
      <c r="C122" s="11"/>
      <c r="D122" s="213">
        <v>1.8</v>
      </c>
      <c r="E122" s="214">
        <v>0.32226261102953224</v>
      </c>
      <c r="F122" s="214">
        <v>0.38010067622888682</v>
      </c>
      <c r="G122" s="214">
        <v>0.31575908566683936</v>
      </c>
      <c r="H122" s="214">
        <v>0.50453590020531081</v>
      </c>
      <c r="I122" s="214">
        <v>0.51889396519228559</v>
      </c>
      <c r="J122" s="214">
        <v>0.31575908566683936</v>
      </c>
      <c r="K122" s="214">
        <v>0.1</v>
      </c>
      <c r="L122" s="214">
        <v>0.38</v>
      </c>
      <c r="M122" s="214">
        <v>0.38</v>
      </c>
      <c r="N122" s="214">
        <v>0.38</v>
      </c>
      <c r="O122" s="11"/>
      <c r="P122" s="11"/>
      <c r="Q122" s="11"/>
      <c r="R122" s="11"/>
      <c r="S122" s="11"/>
      <c r="T122" s="11"/>
      <c r="U122" s="11"/>
    </row>
    <row r="123" spans="1:21" ht="18" customHeight="1" x14ac:dyDescent="0.3">
      <c r="A123" s="11"/>
      <c r="B123" s="11"/>
      <c r="C123" s="11"/>
      <c r="D123" s="213">
        <v>1.9</v>
      </c>
      <c r="E123" s="214">
        <v>0.35866295948503146</v>
      </c>
      <c r="F123" s="214">
        <v>0.37787072401267224</v>
      </c>
      <c r="G123" s="214">
        <v>0.29054261296583755</v>
      </c>
      <c r="H123" s="214">
        <v>0.52517333036360336</v>
      </c>
      <c r="I123" s="214">
        <v>0.52644769841575623</v>
      </c>
      <c r="J123" s="214">
        <v>0.29054261296583755</v>
      </c>
      <c r="K123" s="214">
        <v>0.1</v>
      </c>
      <c r="L123" s="214">
        <v>0.37</v>
      </c>
      <c r="M123" s="214">
        <v>0.37</v>
      </c>
      <c r="N123" s="214">
        <v>0.37</v>
      </c>
      <c r="O123" s="11"/>
      <c r="P123" s="11"/>
      <c r="Q123" s="11"/>
      <c r="R123" s="11"/>
      <c r="S123" s="11"/>
      <c r="T123" s="11"/>
      <c r="U123" s="11"/>
    </row>
    <row r="124" spans="1:21" ht="18" customHeight="1" x14ac:dyDescent="0.3">
      <c r="A124" s="11"/>
      <c r="B124" s="11"/>
      <c r="C124" s="11"/>
      <c r="D124" s="213">
        <v>2</v>
      </c>
      <c r="E124" s="214">
        <v>0.38252008622378991</v>
      </c>
      <c r="F124" s="214">
        <v>0.30798161303802757</v>
      </c>
      <c r="G124" s="214">
        <v>0.2653261402648357</v>
      </c>
      <c r="H124" s="214">
        <v>0.5450107400898262</v>
      </c>
      <c r="I124" s="214">
        <v>0.53400143163922686</v>
      </c>
      <c r="J124" s="214">
        <v>0.2653261402648357</v>
      </c>
      <c r="K124" s="214">
        <v>0.1</v>
      </c>
      <c r="L124" s="214">
        <v>0.30499999999999999</v>
      </c>
      <c r="M124" s="214">
        <v>0.30499999999999999</v>
      </c>
      <c r="N124" s="214">
        <v>0.30499999999999999</v>
      </c>
      <c r="O124" s="11"/>
      <c r="P124" s="11"/>
      <c r="Q124" s="11"/>
      <c r="R124" s="11"/>
      <c r="S124" s="11"/>
      <c r="T124" s="11"/>
      <c r="U124" s="11"/>
    </row>
    <row r="125" spans="1:21" x14ac:dyDescent="0.3">
      <c r="A125" s="11"/>
      <c r="B125" s="11"/>
      <c r="C125" s="11"/>
      <c r="D125" s="11"/>
      <c r="E125" s="11"/>
      <c r="F125" s="11"/>
      <c r="G125" s="11"/>
      <c r="H125" s="11"/>
      <c r="I125" s="11"/>
      <c r="J125" s="11"/>
      <c r="K125" s="11"/>
      <c r="L125" s="11"/>
      <c r="M125" s="11"/>
      <c r="N125" s="11"/>
      <c r="O125" s="11"/>
      <c r="P125" s="11"/>
      <c r="Q125" s="11"/>
      <c r="R125" s="11"/>
      <c r="S125" s="11"/>
      <c r="T125" s="11"/>
      <c r="U125" s="11"/>
    </row>
    <row r="126" spans="1:21" x14ac:dyDescent="0.3">
      <c r="A126" s="11"/>
      <c r="B126" s="11"/>
      <c r="C126" s="11"/>
      <c r="D126" s="11"/>
      <c r="E126" s="11"/>
      <c r="F126" s="11"/>
      <c r="G126" s="11"/>
      <c r="H126" s="11"/>
      <c r="I126" s="11"/>
      <c r="J126" s="11"/>
      <c r="K126" s="11"/>
      <c r="L126" s="11"/>
      <c r="M126" s="11"/>
      <c r="N126" s="11"/>
      <c r="O126" s="11"/>
      <c r="P126" s="11"/>
      <c r="Q126" s="11"/>
      <c r="R126" s="11"/>
      <c r="S126" s="11"/>
      <c r="T126" s="11"/>
      <c r="U126" s="11"/>
    </row>
    <row r="127" spans="1:21" x14ac:dyDescent="0.3">
      <c r="A127" s="11"/>
      <c r="B127" s="11"/>
      <c r="C127" s="11"/>
      <c r="D127" s="23" t="s">
        <v>240</v>
      </c>
      <c r="E127" s="209"/>
      <c r="F127" s="209"/>
      <c r="G127" s="209"/>
      <c r="H127" s="209"/>
      <c r="I127" s="209"/>
      <c r="J127" s="209"/>
      <c r="K127" s="209"/>
      <c r="L127" s="209"/>
      <c r="M127" s="209"/>
      <c r="N127" s="209"/>
      <c r="O127" s="11"/>
      <c r="P127" s="11"/>
      <c r="Q127" s="11"/>
      <c r="R127" s="11"/>
      <c r="S127" s="11"/>
      <c r="T127" s="11"/>
      <c r="U127" s="11"/>
    </row>
    <row r="128" spans="1:21" x14ac:dyDescent="0.3">
      <c r="A128" s="11"/>
      <c r="B128" s="11"/>
      <c r="C128" s="11"/>
      <c r="D128" s="11"/>
      <c r="E128" s="470" t="s">
        <v>2</v>
      </c>
      <c r="F128" s="470"/>
      <c r="G128" s="470"/>
      <c r="H128" s="470"/>
      <c r="I128" s="470"/>
      <c r="J128" s="470"/>
      <c r="K128" s="470"/>
      <c r="L128" s="470"/>
      <c r="M128" s="470"/>
      <c r="N128" s="470"/>
      <c r="O128" s="11"/>
      <c r="P128" s="11"/>
      <c r="Q128" s="11"/>
      <c r="R128" s="11"/>
      <c r="S128" s="11"/>
      <c r="T128" s="11"/>
      <c r="U128" s="11"/>
    </row>
    <row r="129" spans="1:21" x14ac:dyDescent="0.3">
      <c r="A129" s="11"/>
      <c r="B129" s="11"/>
      <c r="C129" s="11"/>
      <c r="D129" s="11"/>
      <c r="E129" s="210" t="s">
        <v>165</v>
      </c>
      <c r="F129" s="210" t="s">
        <v>166</v>
      </c>
      <c r="G129" s="210" t="s">
        <v>167</v>
      </c>
      <c r="H129" s="210" t="s">
        <v>168</v>
      </c>
      <c r="I129" s="210" t="s">
        <v>169</v>
      </c>
      <c r="J129" s="210" t="s">
        <v>581</v>
      </c>
      <c r="K129" s="210" t="s">
        <v>582</v>
      </c>
      <c r="L129" s="210" t="s">
        <v>583</v>
      </c>
      <c r="M129" s="210" t="s">
        <v>584</v>
      </c>
      <c r="N129" s="210" t="s">
        <v>585</v>
      </c>
      <c r="O129" s="11"/>
      <c r="P129" s="11"/>
      <c r="Q129" s="11"/>
      <c r="R129" s="11"/>
      <c r="S129" s="11"/>
      <c r="T129" s="11"/>
      <c r="U129" s="11"/>
    </row>
    <row r="130" spans="1:21" x14ac:dyDescent="0.3">
      <c r="A130" s="11"/>
      <c r="B130" s="11"/>
      <c r="C130" s="11"/>
      <c r="D130" s="211" t="s">
        <v>3</v>
      </c>
      <c r="E130" s="212" t="str">
        <f>E12</f>
        <v>Cassava</v>
      </c>
      <c r="F130" s="212" t="str">
        <f t="shared" ref="F130:N130" si="4">F12</f>
        <v>Maize</v>
      </c>
      <c r="G130" s="212" t="str">
        <f t="shared" si="4"/>
        <v>Rice</v>
      </c>
      <c r="H130" s="212" t="str">
        <f t="shared" si="4"/>
        <v>Groundnut</v>
      </c>
      <c r="I130" s="212" t="str">
        <f t="shared" si="4"/>
        <v>Cowpea</v>
      </c>
      <c r="J130" s="212" t="str">
        <f t="shared" si="4"/>
        <v>Imperata</v>
      </c>
      <c r="K130" s="212" t="str">
        <f t="shared" si="4"/>
        <v>Sugarcane</v>
      </c>
      <c r="L130" s="212" t="str">
        <f t="shared" si="4"/>
        <v>Mucuna</v>
      </c>
      <c r="M130" s="212" t="str">
        <f t="shared" si="4"/>
        <v>Yours4</v>
      </c>
      <c r="N130" s="212" t="str">
        <f t="shared" si="4"/>
        <v>Weed</v>
      </c>
      <c r="O130" s="11"/>
      <c r="P130" s="11"/>
      <c r="Q130" s="11"/>
      <c r="R130" s="11"/>
      <c r="S130" s="11"/>
      <c r="T130" s="11"/>
      <c r="U130" s="11"/>
    </row>
    <row r="131" spans="1:21" ht="18" customHeight="1" x14ac:dyDescent="0.3">
      <c r="A131" s="11"/>
      <c r="B131" s="11"/>
      <c r="C131" s="11"/>
      <c r="D131" s="213">
        <v>0</v>
      </c>
      <c r="E131" s="214">
        <v>0</v>
      </c>
      <c r="F131" s="214">
        <v>0</v>
      </c>
      <c r="G131" s="214">
        <v>0</v>
      </c>
      <c r="H131" s="214">
        <v>0</v>
      </c>
      <c r="I131" s="214">
        <v>0</v>
      </c>
      <c r="J131" s="214">
        <v>0</v>
      </c>
      <c r="K131" s="214">
        <v>0</v>
      </c>
      <c r="L131" s="214">
        <v>0</v>
      </c>
      <c r="M131" s="214">
        <v>0</v>
      </c>
      <c r="N131" s="214">
        <v>0</v>
      </c>
      <c r="O131" s="11"/>
      <c r="P131" s="11"/>
      <c r="Q131" s="11"/>
      <c r="R131" s="11"/>
      <c r="S131" s="11"/>
      <c r="T131" s="11"/>
      <c r="U131" s="11"/>
    </row>
    <row r="132" spans="1:21" ht="18" customHeight="1" x14ac:dyDescent="0.3">
      <c r="A132" s="11"/>
      <c r="B132" s="11"/>
      <c r="C132" s="11"/>
      <c r="D132" s="213">
        <v>0.1</v>
      </c>
      <c r="E132" s="214">
        <v>0</v>
      </c>
      <c r="F132" s="214">
        <v>0</v>
      </c>
      <c r="G132" s="214">
        <v>0</v>
      </c>
      <c r="H132" s="214">
        <v>0</v>
      </c>
      <c r="I132" s="214">
        <v>0</v>
      </c>
      <c r="J132" s="214">
        <v>0</v>
      </c>
      <c r="K132" s="214">
        <v>0</v>
      </c>
      <c r="L132" s="214">
        <v>0</v>
      </c>
      <c r="M132" s="214">
        <v>0</v>
      </c>
      <c r="N132" s="214">
        <v>0</v>
      </c>
      <c r="O132" s="11"/>
      <c r="P132" s="11"/>
      <c r="Q132" s="11"/>
      <c r="R132" s="11"/>
      <c r="S132" s="11"/>
      <c r="T132" s="11"/>
      <c r="U132" s="11"/>
    </row>
    <row r="133" spans="1:21" ht="18" customHeight="1" x14ac:dyDescent="0.3">
      <c r="A133" s="11"/>
      <c r="B133" s="11"/>
      <c r="C133" s="11"/>
      <c r="D133" s="213">
        <v>0.2</v>
      </c>
      <c r="E133" s="214">
        <v>0</v>
      </c>
      <c r="F133" s="214">
        <v>0</v>
      </c>
      <c r="G133" s="214">
        <v>0</v>
      </c>
      <c r="H133" s="214">
        <v>0</v>
      </c>
      <c r="I133" s="214">
        <v>0</v>
      </c>
      <c r="J133" s="214">
        <v>0</v>
      </c>
      <c r="K133" s="214">
        <v>0</v>
      </c>
      <c r="L133" s="214">
        <v>0</v>
      </c>
      <c r="M133" s="214">
        <v>0</v>
      </c>
      <c r="N133" s="214">
        <v>0</v>
      </c>
      <c r="O133" s="11"/>
      <c r="P133" s="11"/>
      <c r="Q133" s="11"/>
      <c r="R133" s="11"/>
      <c r="S133" s="11"/>
      <c r="T133" s="11"/>
      <c r="U133" s="11"/>
    </row>
    <row r="134" spans="1:21" ht="18" customHeight="1" x14ac:dyDescent="0.3">
      <c r="A134" s="11"/>
      <c r="B134" s="11"/>
      <c r="C134" s="11"/>
      <c r="D134" s="213">
        <v>0.3</v>
      </c>
      <c r="E134" s="214">
        <v>0</v>
      </c>
      <c r="F134" s="214">
        <v>0</v>
      </c>
      <c r="G134" s="214">
        <v>0</v>
      </c>
      <c r="H134" s="214">
        <v>0</v>
      </c>
      <c r="I134" s="214">
        <v>0</v>
      </c>
      <c r="J134" s="214">
        <v>0</v>
      </c>
      <c r="K134" s="214">
        <v>0</v>
      </c>
      <c r="L134" s="214">
        <v>0</v>
      </c>
      <c r="M134" s="214">
        <v>0</v>
      </c>
      <c r="N134" s="214">
        <v>0</v>
      </c>
      <c r="O134" s="11"/>
      <c r="P134" s="11"/>
      <c r="Q134" s="11"/>
      <c r="R134" s="11"/>
      <c r="S134" s="11"/>
      <c r="T134" s="11"/>
      <c r="U134" s="11"/>
    </row>
    <row r="135" spans="1:21" ht="18" customHeight="1" x14ac:dyDescent="0.3">
      <c r="A135" s="11"/>
      <c r="B135" s="11"/>
      <c r="C135" s="11"/>
      <c r="D135" s="213">
        <v>0.4</v>
      </c>
      <c r="E135" s="214">
        <v>0</v>
      </c>
      <c r="F135" s="214">
        <v>0</v>
      </c>
      <c r="G135" s="214">
        <v>0</v>
      </c>
      <c r="H135" s="214">
        <v>0</v>
      </c>
      <c r="I135" s="214">
        <v>0</v>
      </c>
      <c r="J135" s="214">
        <v>0</v>
      </c>
      <c r="K135" s="214">
        <v>0</v>
      </c>
      <c r="L135" s="214">
        <v>0</v>
      </c>
      <c r="M135" s="214">
        <v>0</v>
      </c>
      <c r="N135" s="214">
        <v>0</v>
      </c>
      <c r="O135" s="11"/>
      <c r="P135" s="11"/>
      <c r="Q135" s="11"/>
      <c r="R135" s="11"/>
      <c r="S135" s="11"/>
      <c r="T135" s="11"/>
      <c r="U135" s="11"/>
    </row>
    <row r="136" spans="1:21" ht="18" customHeight="1" x14ac:dyDescent="0.3">
      <c r="A136" s="11"/>
      <c r="B136" s="11"/>
      <c r="C136" s="11"/>
      <c r="D136" s="213">
        <v>0.5</v>
      </c>
      <c r="E136" s="214">
        <v>0</v>
      </c>
      <c r="F136" s="214">
        <v>0</v>
      </c>
      <c r="G136" s="214">
        <v>0</v>
      </c>
      <c r="H136" s="214">
        <v>0</v>
      </c>
      <c r="I136" s="214">
        <v>0</v>
      </c>
      <c r="J136" s="214">
        <v>0</v>
      </c>
      <c r="K136" s="214">
        <v>0</v>
      </c>
      <c r="L136" s="214">
        <v>0</v>
      </c>
      <c r="M136" s="214">
        <v>0</v>
      </c>
      <c r="N136" s="214">
        <v>0</v>
      </c>
      <c r="O136" s="11"/>
      <c r="P136" s="11"/>
      <c r="Q136" s="11"/>
      <c r="R136" s="11"/>
      <c r="S136" s="11"/>
      <c r="T136" s="11"/>
      <c r="U136" s="11"/>
    </row>
    <row r="137" spans="1:21" ht="18" customHeight="1" x14ac:dyDescent="0.3">
      <c r="A137" s="11"/>
      <c r="B137" s="11"/>
      <c r="C137" s="11"/>
      <c r="D137" s="213">
        <v>0.6</v>
      </c>
      <c r="E137" s="214">
        <v>0</v>
      </c>
      <c r="F137" s="214">
        <v>0</v>
      </c>
      <c r="G137" s="214">
        <v>0</v>
      </c>
      <c r="H137" s="214">
        <v>0</v>
      </c>
      <c r="I137" s="214">
        <v>0</v>
      </c>
      <c r="J137" s="214">
        <v>0</v>
      </c>
      <c r="K137" s="214">
        <v>0</v>
      </c>
      <c r="L137" s="214">
        <v>0</v>
      </c>
      <c r="M137" s="214">
        <v>0</v>
      </c>
      <c r="N137" s="214">
        <v>0</v>
      </c>
      <c r="O137" s="11"/>
      <c r="P137" s="11"/>
      <c r="Q137" s="11"/>
      <c r="R137" s="11"/>
      <c r="S137" s="11"/>
      <c r="T137" s="11"/>
      <c r="U137" s="11"/>
    </row>
    <row r="138" spans="1:21" ht="18" customHeight="1" x14ac:dyDescent="0.3">
      <c r="A138" s="11"/>
      <c r="B138" s="11"/>
      <c r="C138" s="11"/>
      <c r="D138" s="213">
        <v>0.7</v>
      </c>
      <c r="E138" s="214">
        <v>0</v>
      </c>
      <c r="F138" s="214">
        <v>4.0979658955913817E-3</v>
      </c>
      <c r="G138" s="214">
        <v>0</v>
      </c>
      <c r="H138" s="214">
        <v>0</v>
      </c>
      <c r="I138" s="214">
        <v>8.1169190265514336E-4</v>
      </c>
      <c r="J138" s="214">
        <v>0</v>
      </c>
      <c r="K138" s="214">
        <v>0</v>
      </c>
      <c r="L138" s="214">
        <v>0</v>
      </c>
      <c r="M138" s="214">
        <v>0</v>
      </c>
      <c r="N138" s="214">
        <v>0</v>
      </c>
      <c r="O138" s="11"/>
      <c r="P138" s="11"/>
      <c r="Q138" s="11"/>
      <c r="R138" s="11"/>
      <c r="S138" s="11"/>
      <c r="T138" s="11"/>
      <c r="U138" s="11"/>
    </row>
    <row r="139" spans="1:21" ht="18" customHeight="1" x14ac:dyDescent="0.3">
      <c r="A139" s="11"/>
      <c r="B139" s="11"/>
      <c r="C139" s="11"/>
      <c r="D139" s="213">
        <v>0.8</v>
      </c>
      <c r="E139" s="214">
        <v>0</v>
      </c>
      <c r="F139" s="214">
        <v>1.6391863582365541E-2</v>
      </c>
      <c r="G139" s="214">
        <v>2.0346029543554165E-2</v>
      </c>
      <c r="H139" s="214">
        <v>0</v>
      </c>
      <c r="I139" s="214">
        <v>3.246767610620576E-3</v>
      </c>
      <c r="J139" s="214">
        <v>2.0346029543554165E-2</v>
      </c>
      <c r="K139" s="214">
        <v>0</v>
      </c>
      <c r="L139" s="214">
        <v>0</v>
      </c>
      <c r="M139" s="214">
        <v>0</v>
      </c>
      <c r="N139" s="214">
        <v>0</v>
      </c>
      <c r="O139" s="11"/>
      <c r="P139" s="11"/>
      <c r="Q139" s="11"/>
      <c r="R139" s="11"/>
      <c r="S139" s="11"/>
      <c r="T139" s="11"/>
      <c r="U139" s="11"/>
    </row>
    <row r="140" spans="1:21" ht="18" customHeight="1" x14ac:dyDescent="0.3">
      <c r="A140" s="11"/>
      <c r="B140" s="11"/>
      <c r="C140" s="11"/>
      <c r="D140" s="213">
        <v>0.9</v>
      </c>
      <c r="E140" s="214">
        <v>0</v>
      </c>
      <c r="F140" s="214">
        <v>2.8685761269139683E-2</v>
      </c>
      <c r="G140" s="214">
        <v>6.103808863066245E-2</v>
      </c>
      <c r="H140" s="214">
        <v>2.0802264000446092E-2</v>
      </c>
      <c r="I140" s="214">
        <v>5.6818433185860063E-3</v>
      </c>
      <c r="J140" s="214">
        <v>6.103808863066245E-2</v>
      </c>
      <c r="K140" s="214">
        <v>0</v>
      </c>
      <c r="L140" s="214">
        <v>0</v>
      </c>
      <c r="M140" s="214">
        <v>0</v>
      </c>
      <c r="N140" s="214">
        <v>0</v>
      </c>
      <c r="O140" s="11"/>
      <c r="P140" s="11"/>
      <c r="Q140" s="11"/>
      <c r="R140" s="11"/>
      <c r="S140" s="11"/>
      <c r="T140" s="11"/>
      <c r="U140" s="11"/>
    </row>
    <row r="141" spans="1:21" ht="18" customHeight="1" x14ac:dyDescent="0.3">
      <c r="A141" s="11"/>
      <c r="B141" s="11"/>
      <c r="C141" s="11"/>
      <c r="D141" s="213">
        <v>1</v>
      </c>
      <c r="E141" s="214">
        <v>0.69312801341042873</v>
      </c>
      <c r="F141" s="214">
        <v>4.0979658955913829E-2</v>
      </c>
      <c r="G141" s="214">
        <v>0.10173014771777074</v>
      </c>
      <c r="H141" s="214">
        <v>6.9340880001486888E-2</v>
      </c>
      <c r="I141" s="214">
        <v>8.1169190265514366E-3</v>
      </c>
      <c r="J141" s="214">
        <v>0.10173014771777074</v>
      </c>
      <c r="K141" s="214">
        <v>0</v>
      </c>
      <c r="L141" s="214">
        <v>0</v>
      </c>
      <c r="M141" s="214">
        <v>0</v>
      </c>
      <c r="N141" s="214">
        <v>0</v>
      </c>
      <c r="O141" s="11"/>
      <c r="P141" s="11"/>
      <c r="Q141" s="11"/>
      <c r="R141" s="11"/>
      <c r="S141" s="11"/>
      <c r="T141" s="11"/>
      <c r="U141" s="11"/>
    </row>
    <row r="142" spans="1:21" ht="18" customHeight="1" x14ac:dyDescent="0.3">
      <c r="A142" s="11"/>
      <c r="B142" s="11"/>
      <c r="C142" s="11"/>
      <c r="D142" s="213">
        <v>1.1000000000000001</v>
      </c>
      <c r="E142" s="214">
        <v>0.27282915049230283</v>
      </c>
      <c r="F142" s="214">
        <v>0.22899590459592442</v>
      </c>
      <c r="G142" s="214">
        <v>0.21242856656259643</v>
      </c>
      <c r="H142" s="214">
        <v>0.22128741317510012</v>
      </c>
      <c r="I142" s="214">
        <v>0.14168871866590277</v>
      </c>
      <c r="J142" s="214">
        <v>0.21242856656259643</v>
      </c>
      <c r="K142" s="214">
        <v>0</v>
      </c>
      <c r="L142" s="214">
        <v>0.1</v>
      </c>
      <c r="M142" s="214">
        <v>0.1</v>
      </c>
      <c r="N142" s="214">
        <v>0.05</v>
      </c>
      <c r="O142" s="11"/>
      <c r="P142" s="11"/>
      <c r="Q142" s="11"/>
      <c r="R142" s="11"/>
      <c r="S142" s="11"/>
      <c r="T142" s="11"/>
      <c r="U142" s="11"/>
    </row>
    <row r="143" spans="1:21" ht="18" customHeight="1" x14ac:dyDescent="0.3">
      <c r="A143" s="11"/>
      <c r="B143" s="11"/>
      <c r="C143" s="11"/>
      <c r="D143" s="213">
        <v>1.2</v>
      </c>
      <c r="E143" s="214">
        <v>0.40302814594258995</v>
      </c>
      <c r="F143" s="214">
        <v>0.4123285695765474</v>
      </c>
      <c r="G143" s="214">
        <v>0.32312698540742185</v>
      </c>
      <c r="H143" s="214">
        <v>0.22459770641973942</v>
      </c>
      <c r="I143" s="214">
        <v>0.60825725774707173</v>
      </c>
      <c r="J143" s="214">
        <v>0.32312698540742185</v>
      </c>
      <c r="K143" s="214">
        <v>0</v>
      </c>
      <c r="L143" s="214">
        <v>0.23</v>
      </c>
      <c r="M143" s="214">
        <v>0.23</v>
      </c>
      <c r="N143" s="214">
        <v>0.1</v>
      </c>
      <c r="O143" s="11"/>
      <c r="P143" s="11"/>
      <c r="Q143" s="11"/>
      <c r="R143" s="11"/>
      <c r="S143" s="11"/>
      <c r="T143" s="11"/>
      <c r="U143" s="11"/>
    </row>
    <row r="144" spans="1:21" ht="18" customHeight="1" x14ac:dyDescent="0.3">
      <c r="A144" s="11"/>
      <c r="B144" s="11"/>
      <c r="C144" s="11"/>
      <c r="D144" s="213">
        <v>1.3</v>
      </c>
      <c r="E144" s="214">
        <v>0.40654865776105775</v>
      </c>
      <c r="F144" s="214">
        <v>0.57848810547275098</v>
      </c>
      <c r="G144" s="214">
        <v>0.44769172944561431</v>
      </c>
      <c r="H144" s="214">
        <v>0.25760268382919599</v>
      </c>
      <c r="I144" s="214">
        <v>0.97631886557496439</v>
      </c>
      <c r="J144" s="214">
        <v>0.44769172944561431</v>
      </c>
      <c r="K144" s="214">
        <v>0</v>
      </c>
      <c r="L144" s="214">
        <v>0.4</v>
      </c>
      <c r="M144" s="214">
        <v>0.4</v>
      </c>
      <c r="N144" s="214">
        <v>0.15</v>
      </c>
      <c r="O144" s="11"/>
      <c r="P144" s="11"/>
      <c r="Q144" s="11"/>
      <c r="R144" s="11"/>
      <c r="S144" s="11"/>
      <c r="T144" s="11"/>
      <c r="U144" s="11"/>
    </row>
    <row r="145" spans="1:21" ht="18" customHeight="1" x14ac:dyDescent="0.3">
      <c r="A145" s="11"/>
      <c r="B145" s="11"/>
      <c r="C145" s="11"/>
      <c r="D145" s="213">
        <v>1.4</v>
      </c>
      <c r="E145" s="214">
        <v>0.3467812702671208</v>
      </c>
      <c r="F145" s="214">
        <v>0.70570109923012769</v>
      </c>
      <c r="G145" s="214">
        <v>0.58612279867717332</v>
      </c>
      <c r="H145" s="214">
        <v>0.43578167271109119</v>
      </c>
      <c r="I145" s="214">
        <v>0.91204150070701084</v>
      </c>
      <c r="J145" s="214">
        <v>0.58612279867717332</v>
      </c>
      <c r="K145" s="214">
        <v>0</v>
      </c>
      <c r="L145" s="214">
        <v>0.45</v>
      </c>
      <c r="M145" s="214">
        <v>0.45</v>
      </c>
      <c r="N145" s="214">
        <v>0.2</v>
      </c>
      <c r="O145" s="11"/>
      <c r="P145" s="11"/>
      <c r="Q145" s="11"/>
      <c r="R145" s="11"/>
      <c r="S145" s="11"/>
      <c r="T145" s="11"/>
      <c r="U145" s="11"/>
    </row>
    <row r="146" spans="1:21" ht="18" customHeight="1" x14ac:dyDescent="0.3">
      <c r="A146" s="11"/>
      <c r="B146" s="11"/>
      <c r="C146" s="11"/>
      <c r="D146" s="213">
        <v>1.5</v>
      </c>
      <c r="E146" s="214">
        <v>0.64107078227319769</v>
      </c>
      <c r="F146" s="214">
        <v>0.78098537013573588</v>
      </c>
      <c r="G146" s="214">
        <v>0.72455386790873255</v>
      </c>
      <c r="H146" s="214">
        <v>0.628831882978376</v>
      </c>
      <c r="I146" s="214">
        <v>0.84776413583905719</v>
      </c>
      <c r="J146" s="214">
        <v>0.72455386790873255</v>
      </c>
      <c r="K146" s="214">
        <v>0</v>
      </c>
      <c r="L146" s="214">
        <v>0.48</v>
      </c>
      <c r="M146" s="214">
        <v>0.48</v>
      </c>
      <c r="N146" s="214">
        <v>0.25</v>
      </c>
      <c r="O146" s="11"/>
      <c r="P146" s="11"/>
      <c r="Q146" s="11"/>
      <c r="R146" s="11"/>
      <c r="S146" s="11"/>
      <c r="T146" s="11"/>
      <c r="U146" s="11"/>
    </row>
    <row r="147" spans="1:21" ht="18" customHeight="1" x14ac:dyDescent="0.3">
      <c r="A147" s="11"/>
      <c r="B147" s="11"/>
      <c r="C147" s="11"/>
      <c r="D147" s="213">
        <v>1.6</v>
      </c>
      <c r="E147" s="214">
        <v>0.98939300574756495</v>
      </c>
      <c r="F147" s="214">
        <v>0.87703847023672432</v>
      </c>
      <c r="G147" s="214">
        <v>0.83473232074523962</v>
      </c>
      <c r="H147" s="214">
        <v>0.85955585408864721</v>
      </c>
      <c r="I147" s="214">
        <v>0.78126292103164929</v>
      </c>
      <c r="J147" s="214">
        <v>0.83473232074523962</v>
      </c>
      <c r="K147" s="214">
        <v>0</v>
      </c>
      <c r="L147" s="214">
        <v>0.62</v>
      </c>
      <c r="M147" s="214">
        <v>0.62</v>
      </c>
      <c r="N147" s="214">
        <v>0.3</v>
      </c>
      <c r="O147" s="11"/>
      <c r="P147" s="11"/>
      <c r="Q147" s="11"/>
      <c r="R147" s="11"/>
      <c r="S147" s="11"/>
      <c r="T147" s="11"/>
      <c r="U147" s="11"/>
    </row>
    <row r="148" spans="1:21" ht="18" customHeight="1" x14ac:dyDescent="0.3">
      <c r="A148" s="11"/>
      <c r="B148" s="11"/>
      <c r="C148" s="11"/>
      <c r="D148" s="213">
        <v>1.7</v>
      </c>
      <c r="E148" s="214">
        <v>0.80150643851652781</v>
      </c>
      <c r="F148" s="214">
        <v>0.98462980877959039</v>
      </c>
      <c r="G148" s="214">
        <v>0.94491077358174647</v>
      </c>
      <c r="H148" s="214">
        <v>0.99910010566715668</v>
      </c>
      <c r="I148" s="214">
        <v>0.71396747410300787</v>
      </c>
      <c r="J148" s="214">
        <v>0.94491077358174647</v>
      </c>
      <c r="K148" s="214">
        <v>0</v>
      </c>
      <c r="L148" s="214">
        <v>0.71</v>
      </c>
      <c r="M148" s="214">
        <v>0.71</v>
      </c>
      <c r="N148" s="214">
        <v>0.4</v>
      </c>
      <c r="O148" s="11"/>
      <c r="P148" s="11"/>
      <c r="Q148" s="11"/>
      <c r="R148" s="11"/>
      <c r="S148" s="11"/>
      <c r="T148" s="11"/>
      <c r="U148" s="11"/>
    </row>
    <row r="149" spans="1:21" ht="18" customHeight="1" x14ac:dyDescent="0.3">
      <c r="A149" s="11"/>
      <c r="B149" s="11"/>
      <c r="C149" s="11"/>
      <c r="D149" s="213">
        <v>1.8</v>
      </c>
      <c r="E149" s="214">
        <v>0.7373512516168933</v>
      </c>
      <c r="F149" s="214">
        <v>0.61780002463042805</v>
      </c>
      <c r="G149" s="214">
        <v>0.8</v>
      </c>
      <c r="H149" s="214">
        <v>0.99970383224488701</v>
      </c>
      <c r="I149" s="214">
        <v>0.62106797050851204</v>
      </c>
      <c r="J149" s="214">
        <v>0.8</v>
      </c>
      <c r="K149" s="214">
        <v>0</v>
      </c>
      <c r="L149" s="214">
        <v>0.77</v>
      </c>
      <c r="M149" s="214">
        <v>0.77</v>
      </c>
      <c r="N149" s="214">
        <v>0.4</v>
      </c>
      <c r="O149" s="11"/>
      <c r="P149" s="11"/>
      <c r="Q149" s="11"/>
      <c r="R149" s="11"/>
      <c r="S149" s="11"/>
      <c r="T149" s="11"/>
      <c r="U149" s="11"/>
    </row>
    <row r="150" spans="1:21" ht="18" customHeight="1" x14ac:dyDescent="0.3">
      <c r="A150" s="11"/>
      <c r="B150" s="11"/>
      <c r="C150" s="11"/>
      <c r="D150" s="213">
        <v>1.9</v>
      </c>
      <c r="E150" s="214">
        <v>0.70248900907918621</v>
      </c>
      <c r="F150" s="214">
        <v>0.19016671455916592</v>
      </c>
      <c r="G150" s="214">
        <v>0.4</v>
      </c>
      <c r="H150" s="214">
        <v>0.66250000000000075</v>
      </c>
      <c r="I150" s="214">
        <v>0.31053398525425635</v>
      </c>
      <c r="J150" s="214">
        <v>0.4</v>
      </c>
      <c r="K150" s="214">
        <v>0</v>
      </c>
      <c r="L150" s="214">
        <v>0.81</v>
      </c>
      <c r="M150" s="214">
        <v>0.81</v>
      </c>
      <c r="N150" s="214">
        <v>0.3</v>
      </c>
      <c r="O150" s="11"/>
      <c r="P150" s="11"/>
      <c r="Q150" s="11"/>
      <c r="R150" s="11"/>
      <c r="S150" s="11"/>
      <c r="T150" s="11"/>
      <c r="U150" s="11"/>
    </row>
    <row r="151" spans="1:21" ht="18" customHeight="1" x14ac:dyDescent="0.3">
      <c r="A151" s="11"/>
      <c r="B151" s="11"/>
      <c r="C151" s="11"/>
      <c r="D151" s="213">
        <v>2</v>
      </c>
      <c r="E151" s="214">
        <v>0</v>
      </c>
      <c r="F151" s="214">
        <v>0</v>
      </c>
      <c r="G151" s="214">
        <v>0</v>
      </c>
      <c r="H151" s="214">
        <v>0</v>
      </c>
      <c r="I151" s="214">
        <v>0</v>
      </c>
      <c r="J151" s="214">
        <v>0</v>
      </c>
      <c r="K151" s="214">
        <v>0</v>
      </c>
      <c r="L151" s="214">
        <v>0.85</v>
      </c>
      <c r="M151" s="214">
        <v>0.85</v>
      </c>
      <c r="N151" s="214">
        <v>0</v>
      </c>
      <c r="O151" s="11"/>
      <c r="P151" s="11"/>
      <c r="Q151" s="11"/>
      <c r="R151" s="11"/>
      <c r="S151" s="11"/>
      <c r="T151" s="11"/>
      <c r="U151" s="11"/>
    </row>
    <row r="152" spans="1:21" x14ac:dyDescent="0.3">
      <c r="A152" s="11"/>
      <c r="B152" s="11"/>
      <c r="C152" s="11"/>
      <c r="D152" s="11"/>
      <c r="E152" s="11"/>
      <c r="F152" s="11"/>
      <c r="G152" s="11"/>
      <c r="H152" s="11"/>
      <c r="I152" s="11"/>
      <c r="J152" s="11"/>
      <c r="K152" s="11"/>
      <c r="L152" s="11"/>
      <c r="M152" s="11"/>
      <c r="N152" s="11"/>
      <c r="O152" s="11"/>
      <c r="P152" s="11"/>
      <c r="Q152" s="11"/>
      <c r="R152" s="11"/>
      <c r="S152" s="11"/>
      <c r="T152" s="11"/>
      <c r="U152" s="11"/>
    </row>
    <row r="153" spans="1:21" x14ac:dyDescent="0.3">
      <c r="A153" s="11"/>
      <c r="B153" s="11"/>
      <c r="C153" s="11"/>
      <c r="D153" s="11"/>
      <c r="E153" s="11"/>
      <c r="F153" s="11"/>
      <c r="G153" s="11"/>
      <c r="H153" s="11"/>
      <c r="I153" s="11"/>
      <c r="J153" s="11"/>
      <c r="K153" s="11"/>
      <c r="L153" s="11"/>
      <c r="M153" s="11"/>
      <c r="N153" s="11"/>
      <c r="O153" s="11"/>
      <c r="P153" s="11"/>
      <c r="Q153" s="11"/>
      <c r="R153" s="11"/>
      <c r="S153" s="11"/>
      <c r="T153" s="11"/>
      <c r="U153" s="11"/>
    </row>
    <row r="154" spans="1:21" x14ac:dyDescent="0.3">
      <c r="A154" s="11"/>
      <c r="B154" s="11"/>
      <c r="C154" s="11"/>
      <c r="D154" s="23" t="s">
        <v>241</v>
      </c>
      <c r="E154" s="209"/>
      <c r="F154" s="209"/>
      <c r="G154" s="209"/>
      <c r="H154" s="209"/>
      <c r="I154" s="209"/>
      <c r="J154" s="209"/>
      <c r="K154" s="209"/>
      <c r="L154" s="209"/>
      <c r="M154" s="209"/>
      <c r="N154" s="209"/>
      <c r="O154" s="11"/>
      <c r="P154" s="11"/>
      <c r="Q154" s="11"/>
      <c r="R154" s="11"/>
      <c r="S154" s="11"/>
      <c r="T154" s="11"/>
      <c r="U154" s="11"/>
    </row>
    <row r="155" spans="1:21" x14ac:dyDescent="0.3">
      <c r="A155" s="11"/>
      <c r="B155" s="11"/>
      <c r="C155" s="11"/>
      <c r="D155" s="11"/>
      <c r="E155" s="470" t="s">
        <v>2</v>
      </c>
      <c r="F155" s="470"/>
      <c r="G155" s="470"/>
      <c r="H155" s="470"/>
      <c r="I155" s="470"/>
      <c r="J155" s="470"/>
      <c r="K155" s="470"/>
      <c r="L155" s="470"/>
      <c r="M155" s="470"/>
      <c r="N155" s="470"/>
      <c r="O155" s="11"/>
      <c r="P155" s="11"/>
      <c r="Q155" s="11"/>
      <c r="R155" s="11"/>
      <c r="S155" s="11"/>
      <c r="T155" s="11"/>
      <c r="U155" s="11"/>
    </row>
    <row r="156" spans="1:21" x14ac:dyDescent="0.3">
      <c r="A156" s="11"/>
      <c r="B156" s="11"/>
      <c r="C156" s="11"/>
      <c r="D156" s="11"/>
      <c r="E156" s="210" t="s">
        <v>165</v>
      </c>
      <c r="F156" s="210" t="s">
        <v>166</v>
      </c>
      <c r="G156" s="210" t="s">
        <v>167</v>
      </c>
      <c r="H156" s="210" t="s">
        <v>168</v>
      </c>
      <c r="I156" s="210" t="s">
        <v>169</v>
      </c>
      <c r="J156" s="210" t="s">
        <v>581</v>
      </c>
      <c r="K156" s="210" t="s">
        <v>582</v>
      </c>
      <c r="L156" s="210" t="s">
        <v>583</v>
      </c>
      <c r="M156" s="210" t="s">
        <v>584</v>
      </c>
      <c r="N156" s="210" t="s">
        <v>585</v>
      </c>
      <c r="O156" s="11"/>
      <c r="P156" s="11"/>
      <c r="Q156" s="11"/>
      <c r="R156" s="11"/>
      <c r="S156" s="11"/>
      <c r="T156" s="11"/>
      <c r="U156" s="11"/>
    </row>
    <row r="157" spans="1:21" x14ac:dyDescent="0.3">
      <c r="A157" s="11"/>
      <c r="B157" s="11"/>
      <c r="C157" s="11"/>
      <c r="D157" s="211" t="s">
        <v>3</v>
      </c>
      <c r="E157" s="215" t="str">
        <f>E12</f>
        <v>Cassava</v>
      </c>
      <c r="F157" s="215" t="str">
        <f t="shared" ref="F157:N157" si="5">F12</f>
        <v>Maize</v>
      </c>
      <c r="G157" s="215" t="str">
        <f t="shared" si="5"/>
        <v>Rice</v>
      </c>
      <c r="H157" s="215" t="str">
        <f t="shared" si="5"/>
        <v>Groundnut</v>
      </c>
      <c r="I157" s="215" t="str">
        <f t="shared" si="5"/>
        <v>Cowpea</v>
      </c>
      <c r="J157" s="215" t="str">
        <f t="shared" si="5"/>
        <v>Imperata</v>
      </c>
      <c r="K157" s="215" t="str">
        <f t="shared" si="5"/>
        <v>Sugarcane</v>
      </c>
      <c r="L157" s="215" t="str">
        <f t="shared" si="5"/>
        <v>Mucuna</v>
      </c>
      <c r="M157" s="215" t="str">
        <f t="shared" si="5"/>
        <v>Yours4</v>
      </c>
      <c r="N157" s="215" t="str">
        <f t="shared" si="5"/>
        <v>Weed</v>
      </c>
      <c r="O157" s="11"/>
      <c r="P157" s="11"/>
      <c r="Q157" s="11"/>
      <c r="R157" s="11"/>
      <c r="S157" s="11"/>
      <c r="T157" s="11"/>
      <c r="U157" s="11"/>
    </row>
    <row r="158" spans="1:21" ht="18" customHeight="1" x14ac:dyDescent="0.3">
      <c r="A158" s="11"/>
      <c r="B158" s="11"/>
      <c r="C158" s="11"/>
      <c r="D158" s="213">
        <v>0</v>
      </c>
      <c r="E158" s="216">
        <v>25</v>
      </c>
      <c r="F158" s="216">
        <v>50</v>
      </c>
      <c r="G158" s="216">
        <v>30</v>
      </c>
      <c r="H158" s="216">
        <v>25</v>
      </c>
      <c r="I158" s="217">
        <v>15</v>
      </c>
      <c r="J158" s="216">
        <v>30</v>
      </c>
      <c r="K158" s="217">
        <v>10</v>
      </c>
      <c r="L158" s="217">
        <v>40</v>
      </c>
      <c r="M158" s="217">
        <v>40</v>
      </c>
      <c r="N158" s="217">
        <v>40</v>
      </c>
      <c r="O158" s="11"/>
      <c r="P158" s="11"/>
      <c r="Q158" s="11"/>
      <c r="R158" s="11"/>
      <c r="S158" s="11"/>
      <c r="T158" s="11"/>
      <c r="U158" s="11"/>
    </row>
    <row r="159" spans="1:21" ht="18" customHeight="1" x14ac:dyDescent="0.3">
      <c r="A159" s="11"/>
      <c r="B159" s="11"/>
      <c r="C159" s="11"/>
      <c r="D159" s="213">
        <v>0.1</v>
      </c>
      <c r="E159" s="216">
        <v>25</v>
      </c>
      <c r="F159" s="216">
        <v>47</v>
      </c>
      <c r="G159" s="216">
        <v>30</v>
      </c>
      <c r="H159" s="216">
        <v>25</v>
      </c>
      <c r="I159" s="217">
        <v>15</v>
      </c>
      <c r="J159" s="216">
        <v>30</v>
      </c>
      <c r="K159" s="216">
        <v>10</v>
      </c>
      <c r="L159" s="216">
        <v>35.714285714285715</v>
      </c>
      <c r="M159" s="216">
        <v>35.714285714285715</v>
      </c>
      <c r="N159" s="216">
        <v>35.714285714285715</v>
      </c>
      <c r="O159" s="11"/>
      <c r="P159" s="11"/>
      <c r="Q159" s="11"/>
      <c r="R159" s="11"/>
      <c r="S159" s="11"/>
      <c r="T159" s="11"/>
      <c r="U159" s="11"/>
    </row>
    <row r="160" spans="1:21" ht="18" customHeight="1" x14ac:dyDescent="0.3">
      <c r="A160" s="11"/>
      <c r="B160" s="11"/>
      <c r="C160" s="11"/>
      <c r="D160" s="213">
        <v>0.2</v>
      </c>
      <c r="E160" s="216">
        <v>25</v>
      </c>
      <c r="F160" s="216">
        <v>44</v>
      </c>
      <c r="G160" s="216">
        <v>30</v>
      </c>
      <c r="H160" s="216">
        <v>25</v>
      </c>
      <c r="I160" s="217">
        <v>15</v>
      </c>
      <c r="J160" s="216">
        <v>30</v>
      </c>
      <c r="K160" s="216">
        <v>10</v>
      </c>
      <c r="L160" s="216">
        <v>31.428571428571427</v>
      </c>
      <c r="M160" s="216">
        <v>31.428571428571427</v>
      </c>
      <c r="N160" s="216">
        <v>31.428571428571427</v>
      </c>
      <c r="O160" s="11"/>
      <c r="P160" s="11"/>
      <c r="Q160" s="11"/>
      <c r="R160" s="11"/>
      <c r="S160" s="11"/>
      <c r="T160" s="11"/>
      <c r="U160" s="11"/>
    </row>
    <row r="161" spans="1:21" ht="18" customHeight="1" x14ac:dyDescent="0.3">
      <c r="A161" s="11"/>
      <c r="B161" s="11"/>
      <c r="C161" s="11"/>
      <c r="D161" s="213">
        <v>0.3</v>
      </c>
      <c r="E161" s="216">
        <v>25</v>
      </c>
      <c r="F161" s="216">
        <v>41</v>
      </c>
      <c r="G161" s="216">
        <v>30</v>
      </c>
      <c r="H161" s="216">
        <v>25</v>
      </c>
      <c r="I161" s="217">
        <v>15</v>
      </c>
      <c r="J161" s="216">
        <v>30</v>
      </c>
      <c r="K161" s="216">
        <v>10</v>
      </c>
      <c r="L161" s="216">
        <v>27.142857142857142</v>
      </c>
      <c r="M161" s="216">
        <v>27.142857142857142</v>
      </c>
      <c r="N161" s="216">
        <v>27.142857142857142</v>
      </c>
      <c r="O161" s="11"/>
      <c r="P161" s="11"/>
      <c r="Q161" s="11"/>
      <c r="R161" s="11"/>
      <c r="S161" s="11"/>
      <c r="T161" s="11"/>
      <c r="U161" s="11"/>
    </row>
    <row r="162" spans="1:21" ht="18" customHeight="1" x14ac:dyDescent="0.3">
      <c r="A162" s="11"/>
      <c r="B162" s="11"/>
      <c r="C162" s="11"/>
      <c r="D162" s="213">
        <v>0.4</v>
      </c>
      <c r="E162" s="216">
        <v>25</v>
      </c>
      <c r="F162" s="216">
        <v>39</v>
      </c>
      <c r="G162" s="216">
        <v>30</v>
      </c>
      <c r="H162" s="216">
        <v>25</v>
      </c>
      <c r="I162" s="217">
        <v>15</v>
      </c>
      <c r="J162" s="216">
        <v>30</v>
      </c>
      <c r="K162" s="216">
        <v>10</v>
      </c>
      <c r="L162" s="216">
        <v>22.857142857142854</v>
      </c>
      <c r="M162" s="216">
        <v>22.857142857142854</v>
      </c>
      <c r="N162" s="216">
        <v>22.857142857142854</v>
      </c>
      <c r="O162" s="11"/>
      <c r="P162" s="11"/>
      <c r="Q162" s="11"/>
      <c r="R162" s="11"/>
      <c r="S162" s="11"/>
      <c r="T162" s="11"/>
      <c r="U162" s="11"/>
    </row>
    <row r="163" spans="1:21" ht="18" customHeight="1" x14ac:dyDescent="0.3">
      <c r="A163" s="11"/>
      <c r="B163" s="11"/>
      <c r="C163" s="11"/>
      <c r="D163" s="213">
        <v>0.5</v>
      </c>
      <c r="E163" s="216">
        <v>25</v>
      </c>
      <c r="F163" s="216">
        <v>37.5</v>
      </c>
      <c r="G163" s="216">
        <v>30</v>
      </c>
      <c r="H163" s="216">
        <v>25</v>
      </c>
      <c r="I163" s="217">
        <v>15</v>
      </c>
      <c r="J163" s="216">
        <v>30</v>
      </c>
      <c r="K163" s="216">
        <v>10</v>
      </c>
      <c r="L163" s="216">
        <v>18.571428571428569</v>
      </c>
      <c r="M163" s="216">
        <v>18.571428571428569</v>
      </c>
      <c r="N163" s="216">
        <v>18.571428571428569</v>
      </c>
      <c r="O163" s="11"/>
      <c r="P163" s="11"/>
      <c r="Q163" s="11"/>
      <c r="R163" s="11"/>
      <c r="S163" s="11"/>
      <c r="T163" s="11"/>
      <c r="U163" s="11"/>
    </row>
    <row r="164" spans="1:21" ht="18" customHeight="1" x14ac:dyDescent="0.3">
      <c r="A164" s="11"/>
      <c r="B164" s="11"/>
      <c r="C164" s="11"/>
      <c r="D164" s="213">
        <v>0.6</v>
      </c>
      <c r="E164" s="216">
        <v>25</v>
      </c>
      <c r="F164" s="216">
        <v>36</v>
      </c>
      <c r="G164" s="216">
        <v>26</v>
      </c>
      <c r="H164" s="216">
        <v>25</v>
      </c>
      <c r="I164" s="217">
        <v>15</v>
      </c>
      <c r="J164" s="216">
        <v>26</v>
      </c>
      <c r="K164" s="216">
        <v>10</v>
      </c>
      <c r="L164" s="216">
        <v>14.285714285714285</v>
      </c>
      <c r="M164" s="216">
        <v>14.285714285714285</v>
      </c>
      <c r="N164" s="216">
        <v>14.285714285714285</v>
      </c>
      <c r="O164" s="11"/>
      <c r="P164" s="11"/>
      <c r="Q164" s="11"/>
      <c r="R164" s="11"/>
      <c r="S164" s="11"/>
      <c r="T164" s="11"/>
      <c r="U164" s="11"/>
    </row>
    <row r="165" spans="1:21" ht="18" customHeight="1" x14ac:dyDescent="0.3">
      <c r="A165" s="11"/>
      <c r="B165" s="11"/>
      <c r="C165" s="11"/>
      <c r="D165" s="213">
        <v>0.7</v>
      </c>
      <c r="E165" s="216">
        <v>25</v>
      </c>
      <c r="F165" s="216">
        <v>34.5</v>
      </c>
      <c r="G165" s="216">
        <v>22</v>
      </c>
      <c r="H165" s="216">
        <v>25</v>
      </c>
      <c r="I165" s="217">
        <v>15</v>
      </c>
      <c r="J165" s="216">
        <v>22</v>
      </c>
      <c r="K165" s="217">
        <v>10</v>
      </c>
      <c r="L165" s="217">
        <v>10</v>
      </c>
      <c r="M165" s="217">
        <v>10</v>
      </c>
      <c r="N165" s="217">
        <v>10</v>
      </c>
      <c r="O165" s="11"/>
      <c r="P165" s="11"/>
      <c r="Q165" s="11"/>
      <c r="R165" s="11"/>
      <c r="S165" s="11"/>
      <c r="T165" s="11"/>
      <c r="U165" s="11"/>
    </row>
    <row r="166" spans="1:21" ht="18" customHeight="1" x14ac:dyDescent="0.3">
      <c r="A166" s="11"/>
      <c r="B166" s="11"/>
      <c r="C166" s="11"/>
      <c r="D166" s="213">
        <v>0.8</v>
      </c>
      <c r="E166" s="216">
        <v>25</v>
      </c>
      <c r="F166" s="216">
        <v>33</v>
      </c>
      <c r="G166" s="216">
        <v>20</v>
      </c>
      <c r="H166" s="216">
        <v>25</v>
      </c>
      <c r="I166" s="217">
        <v>15</v>
      </c>
      <c r="J166" s="216">
        <v>20</v>
      </c>
      <c r="K166" s="217">
        <v>10</v>
      </c>
      <c r="L166" s="217">
        <v>10</v>
      </c>
      <c r="M166" s="217">
        <v>10</v>
      </c>
      <c r="N166" s="217">
        <v>10</v>
      </c>
      <c r="O166" s="11"/>
      <c r="P166" s="11"/>
      <c r="Q166" s="11"/>
      <c r="R166" s="11"/>
      <c r="S166" s="11"/>
      <c r="T166" s="11"/>
      <c r="U166" s="11"/>
    </row>
    <row r="167" spans="1:21" ht="18" customHeight="1" x14ac:dyDescent="0.3">
      <c r="A167" s="11"/>
      <c r="B167" s="11"/>
      <c r="C167" s="11"/>
      <c r="D167" s="213">
        <v>0.9</v>
      </c>
      <c r="E167" s="216">
        <v>25</v>
      </c>
      <c r="F167" s="216">
        <v>31.5</v>
      </c>
      <c r="G167" s="216">
        <v>20</v>
      </c>
      <c r="H167" s="216">
        <v>25</v>
      </c>
      <c r="I167" s="217">
        <v>15</v>
      </c>
      <c r="J167" s="216">
        <v>20</v>
      </c>
      <c r="K167" s="217">
        <v>10</v>
      </c>
      <c r="L167" s="217">
        <v>10</v>
      </c>
      <c r="M167" s="217">
        <v>10</v>
      </c>
      <c r="N167" s="217">
        <v>10</v>
      </c>
      <c r="O167" s="11"/>
      <c r="P167" s="11"/>
      <c r="Q167" s="11"/>
      <c r="R167" s="11"/>
      <c r="S167" s="11"/>
      <c r="T167" s="11"/>
      <c r="U167" s="11"/>
    </row>
    <row r="168" spans="1:21" ht="18" customHeight="1" x14ac:dyDescent="0.3">
      <c r="A168" s="11"/>
      <c r="B168" s="11"/>
      <c r="C168" s="11"/>
      <c r="D168" s="213">
        <v>1</v>
      </c>
      <c r="E168" s="216">
        <v>25</v>
      </c>
      <c r="F168" s="216">
        <v>30</v>
      </c>
      <c r="G168" s="216">
        <v>20</v>
      </c>
      <c r="H168" s="216">
        <v>25</v>
      </c>
      <c r="I168" s="217">
        <v>15</v>
      </c>
      <c r="J168" s="216">
        <v>20</v>
      </c>
      <c r="K168" s="217">
        <v>10</v>
      </c>
      <c r="L168" s="217">
        <v>10</v>
      </c>
      <c r="M168" s="217">
        <v>10</v>
      </c>
      <c r="N168" s="217">
        <v>10</v>
      </c>
      <c r="O168" s="11"/>
      <c r="P168" s="11"/>
      <c r="Q168" s="11"/>
      <c r="R168" s="11"/>
      <c r="S168" s="11"/>
      <c r="T168" s="11"/>
      <c r="U168" s="11"/>
    </row>
    <row r="169" spans="1:21" ht="18" customHeight="1" x14ac:dyDescent="0.3">
      <c r="A169" s="11"/>
      <c r="B169" s="11"/>
      <c r="C169" s="11"/>
      <c r="D169" s="213">
        <v>1.1000000000000001</v>
      </c>
      <c r="E169" s="216">
        <v>25</v>
      </c>
      <c r="F169" s="216">
        <v>24.4</v>
      </c>
      <c r="G169" s="216">
        <v>20</v>
      </c>
      <c r="H169" s="216">
        <v>25</v>
      </c>
      <c r="I169" s="217">
        <v>15</v>
      </c>
      <c r="J169" s="216">
        <v>20</v>
      </c>
      <c r="K169" s="217">
        <v>10</v>
      </c>
      <c r="L169" s="217">
        <v>10</v>
      </c>
      <c r="M169" s="217">
        <v>10</v>
      </c>
      <c r="N169" s="217">
        <v>10</v>
      </c>
      <c r="O169" s="11"/>
      <c r="P169" s="11"/>
      <c r="Q169" s="11"/>
      <c r="R169" s="11"/>
      <c r="S169" s="11"/>
      <c r="T169" s="11"/>
      <c r="U169" s="11"/>
    </row>
    <row r="170" spans="1:21" ht="18" customHeight="1" x14ac:dyDescent="0.3">
      <c r="A170" s="11"/>
      <c r="B170" s="11"/>
      <c r="C170" s="11"/>
      <c r="D170" s="213">
        <v>1.2</v>
      </c>
      <c r="E170" s="216">
        <v>25</v>
      </c>
      <c r="F170" s="216">
        <v>18.8</v>
      </c>
      <c r="G170" s="216">
        <v>20</v>
      </c>
      <c r="H170" s="216">
        <v>25</v>
      </c>
      <c r="I170" s="217">
        <v>15</v>
      </c>
      <c r="J170" s="216">
        <v>20</v>
      </c>
      <c r="K170" s="217">
        <v>10</v>
      </c>
      <c r="L170" s="217">
        <v>10</v>
      </c>
      <c r="M170" s="217">
        <v>10</v>
      </c>
      <c r="N170" s="217">
        <v>10</v>
      </c>
      <c r="O170" s="11"/>
      <c r="P170" s="11"/>
      <c r="Q170" s="11"/>
      <c r="R170" s="11"/>
      <c r="S170" s="11"/>
      <c r="T170" s="11"/>
      <c r="U170" s="11"/>
    </row>
    <row r="171" spans="1:21" ht="18" customHeight="1" x14ac:dyDescent="0.3">
      <c r="A171" s="11"/>
      <c r="B171" s="11"/>
      <c r="C171" s="11"/>
      <c r="D171" s="213">
        <v>1.3</v>
      </c>
      <c r="E171" s="216">
        <v>25</v>
      </c>
      <c r="F171" s="216">
        <v>13.2</v>
      </c>
      <c r="G171" s="216">
        <v>20</v>
      </c>
      <c r="H171" s="216">
        <v>25</v>
      </c>
      <c r="I171" s="217">
        <v>15</v>
      </c>
      <c r="J171" s="216">
        <v>20</v>
      </c>
      <c r="K171" s="217">
        <v>10</v>
      </c>
      <c r="L171" s="217">
        <v>10</v>
      </c>
      <c r="M171" s="217">
        <v>10</v>
      </c>
      <c r="N171" s="217">
        <v>10</v>
      </c>
      <c r="O171" s="11"/>
      <c r="P171" s="11"/>
      <c r="Q171" s="11"/>
      <c r="R171" s="11"/>
      <c r="S171" s="11"/>
      <c r="T171" s="11"/>
      <c r="U171" s="11"/>
    </row>
    <row r="172" spans="1:21" ht="18" customHeight="1" x14ac:dyDescent="0.3">
      <c r="A172" s="11"/>
      <c r="B172" s="11"/>
      <c r="C172" s="11"/>
      <c r="D172" s="213">
        <v>1.4</v>
      </c>
      <c r="E172" s="216">
        <v>25</v>
      </c>
      <c r="F172" s="216">
        <v>10</v>
      </c>
      <c r="G172" s="216">
        <v>20</v>
      </c>
      <c r="H172" s="216">
        <v>25</v>
      </c>
      <c r="I172" s="217">
        <v>15</v>
      </c>
      <c r="J172" s="216">
        <v>20</v>
      </c>
      <c r="K172" s="217">
        <v>10</v>
      </c>
      <c r="L172" s="217">
        <v>10</v>
      </c>
      <c r="M172" s="217">
        <v>10</v>
      </c>
      <c r="N172" s="217">
        <v>10</v>
      </c>
      <c r="O172" s="11"/>
      <c r="P172" s="11"/>
      <c r="Q172" s="11"/>
      <c r="R172" s="11"/>
      <c r="S172" s="11"/>
      <c r="T172" s="11"/>
      <c r="U172" s="11"/>
    </row>
    <row r="173" spans="1:21" ht="18" customHeight="1" x14ac:dyDescent="0.3">
      <c r="A173" s="11"/>
      <c r="B173" s="11"/>
      <c r="C173" s="11"/>
      <c r="D173" s="213">
        <v>1.5</v>
      </c>
      <c r="E173" s="216">
        <v>25</v>
      </c>
      <c r="F173" s="216">
        <v>10</v>
      </c>
      <c r="G173" s="216">
        <v>20</v>
      </c>
      <c r="H173" s="216">
        <v>25</v>
      </c>
      <c r="I173" s="217">
        <v>15</v>
      </c>
      <c r="J173" s="216">
        <v>20</v>
      </c>
      <c r="K173" s="217">
        <v>10</v>
      </c>
      <c r="L173" s="217">
        <v>10</v>
      </c>
      <c r="M173" s="217">
        <v>10</v>
      </c>
      <c r="N173" s="217">
        <v>10</v>
      </c>
      <c r="O173" s="11"/>
      <c r="P173" s="11"/>
      <c r="Q173" s="11"/>
      <c r="R173" s="11"/>
      <c r="S173" s="11"/>
      <c r="T173" s="11"/>
      <c r="U173" s="11"/>
    </row>
    <row r="174" spans="1:21" ht="18" customHeight="1" x14ac:dyDescent="0.3">
      <c r="A174" s="11"/>
      <c r="B174" s="11"/>
      <c r="C174" s="11"/>
      <c r="D174" s="213">
        <v>1.6</v>
      </c>
      <c r="E174" s="216">
        <v>25</v>
      </c>
      <c r="F174" s="216">
        <v>10</v>
      </c>
      <c r="G174" s="216">
        <v>20</v>
      </c>
      <c r="H174" s="216">
        <v>25</v>
      </c>
      <c r="I174" s="217">
        <v>15</v>
      </c>
      <c r="J174" s="216">
        <v>20</v>
      </c>
      <c r="K174" s="217">
        <v>10</v>
      </c>
      <c r="L174" s="217">
        <v>10</v>
      </c>
      <c r="M174" s="217">
        <v>10</v>
      </c>
      <c r="N174" s="217">
        <v>10</v>
      </c>
      <c r="O174" s="11"/>
      <c r="P174" s="11"/>
      <c r="Q174" s="11"/>
      <c r="R174" s="11"/>
      <c r="S174" s="11"/>
      <c r="T174" s="11"/>
      <c r="U174" s="11"/>
    </row>
    <row r="175" spans="1:21" ht="18" customHeight="1" x14ac:dyDescent="0.3">
      <c r="A175" s="11"/>
      <c r="B175" s="11"/>
      <c r="C175" s="11"/>
      <c r="D175" s="213">
        <v>1.7</v>
      </c>
      <c r="E175" s="216">
        <v>25</v>
      </c>
      <c r="F175" s="216">
        <v>10</v>
      </c>
      <c r="G175" s="216">
        <v>20</v>
      </c>
      <c r="H175" s="216">
        <v>25</v>
      </c>
      <c r="I175" s="217">
        <v>15</v>
      </c>
      <c r="J175" s="216">
        <v>20</v>
      </c>
      <c r="K175" s="217">
        <v>10</v>
      </c>
      <c r="L175" s="217">
        <v>10</v>
      </c>
      <c r="M175" s="217">
        <v>10</v>
      </c>
      <c r="N175" s="217">
        <v>10</v>
      </c>
      <c r="O175" s="11"/>
      <c r="P175" s="11"/>
      <c r="Q175" s="11"/>
      <c r="R175" s="11"/>
      <c r="S175" s="11"/>
      <c r="T175" s="11"/>
      <c r="U175" s="11"/>
    </row>
    <row r="176" spans="1:21" ht="18" customHeight="1" x14ac:dyDescent="0.3">
      <c r="A176" s="11"/>
      <c r="B176" s="11"/>
      <c r="C176" s="11"/>
      <c r="D176" s="213">
        <v>1.8</v>
      </c>
      <c r="E176" s="216">
        <v>25</v>
      </c>
      <c r="F176" s="216">
        <v>10</v>
      </c>
      <c r="G176" s="216">
        <v>20</v>
      </c>
      <c r="H176" s="216">
        <v>25</v>
      </c>
      <c r="I176" s="217">
        <v>15</v>
      </c>
      <c r="J176" s="216">
        <v>20</v>
      </c>
      <c r="K176" s="217">
        <v>10</v>
      </c>
      <c r="L176" s="217">
        <v>10</v>
      </c>
      <c r="M176" s="217">
        <v>10</v>
      </c>
      <c r="N176" s="217">
        <v>10</v>
      </c>
      <c r="O176" s="11"/>
      <c r="P176" s="11"/>
      <c r="Q176" s="11"/>
      <c r="R176" s="11"/>
      <c r="S176" s="11"/>
      <c r="T176" s="11"/>
      <c r="U176" s="11"/>
    </row>
    <row r="177" spans="1:21" ht="18" customHeight="1" x14ac:dyDescent="0.3">
      <c r="A177" s="11"/>
      <c r="B177" s="11"/>
      <c r="C177" s="11"/>
      <c r="D177" s="213">
        <v>1.9</v>
      </c>
      <c r="E177" s="216">
        <v>25</v>
      </c>
      <c r="F177" s="216">
        <v>10</v>
      </c>
      <c r="G177" s="216">
        <v>20</v>
      </c>
      <c r="H177" s="216">
        <v>25</v>
      </c>
      <c r="I177" s="217">
        <v>15</v>
      </c>
      <c r="J177" s="216">
        <v>20</v>
      </c>
      <c r="K177" s="217">
        <v>10</v>
      </c>
      <c r="L177" s="217">
        <v>10</v>
      </c>
      <c r="M177" s="217">
        <v>10</v>
      </c>
      <c r="N177" s="217">
        <v>10</v>
      </c>
      <c r="O177" s="11"/>
      <c r="P177" s="11"/>
      <c r="Q177" s="11"/>
      <c r="R177" s="11"/>
      <c r="S177" s="11"/>
      <c r="T177" s="11"/>
      <c r="U177" s="11"/>
    </row>
    <row r="178" spans="1:21" ht="18" customHeight="1" x14ac:dyDescent="0.3">
      <c r="A178" s="11"/>
      <c r="B178" s="11"/>
      <c r="C178" s="11"/>
      <c r="D178" s="213">
        <v>2</v>
      </c>
      <c r="E178" s="216">
        <v>25</v>
      </c>
      <c r="F178" s="216">
        <v>10</v>
      </c>
      <c r="G178" s="216">
        <v>20</v>
      </c>
      <c r="H178" s="216">
        <v>25</v>
      </c>
      <c r="I178" s="217">
        <v>15</v>
      </c>
      <c r="J178" s="216">
        <v>20</v>
      </c>
      <c r="K178" s="217">
        <v>10</v>
      </c>
      <c r="L178" s="217">
        <v>10</v>
      </c>
      <c r="M178" s="217">
        <v>10</v>
      </c>
      <c r="N178" s="217">
        <v>10</v>
      </c>
      <c r="O178" s="11"/>
      <c r="P178" s="11"/>
      <c r="Q178" s="11"/>
      <c r="R178" s="11"/>
      <c r="S178" s="11"/>
      <c r="T178" s="11"/>
      <c r="U178" s="11"/>
    </row>
    <row r="179" spans="1:21" x14ac:dyDescent="0.3">
      <c r="A179" s="11"/>
      <c r="B179" s="11"/>
      <c r="C179" s="11"/>
      <c r="D179" s="12"/>
      <c r="E179" s="12"/>
      <c r="F179" s="12"/>
      <c r="G179" s="12"/>
      <c r="H179" s="12"/>
      <c r="I179" s="12"/>
      <c r="J179" s="12"/>
      <c r="K179" s="12"/>
      <c r="L179" s="12"/>
      <c r="M179" s="12"/>
      <c r="N179" s="12"/>
      <c r="O179" s="11"/>
      <c r="P179" s="11"/>
      <c r="Q179" s="11"/>
      <c r="R179" s="11"/>
      <c r="S179" s="11"/>
      <c r="T179" s="11"/>
      <c r="U179" s="11"/>
    </row>
    <row r="180" spans="1:21" x14ac:dyDescent="0.3">
      <c r="A180" s="11"/>
      <c r="B180" s="11"/>
      <c r="C180" s="11"/>
      <c r="D180" s="11"/>
      <c r="E180" s="11"/>
      <c r="F180" s="11"/>
      <c r="G180" s="11"/>
      <c r="H180" s="11"/>
      <c r="I180" s="11"/>
      <c r="J180" s="11"/>
      <c r="K180" s="11"/>
      <c r="L180" s="11"/>
      <c r="M180" s="11"/>
      <c r="N180" s="11"/>
      <c r="O180" s="11"/>
      <c r="P180" s="11"/>
      <c r="Q180" s="11"/>
      <c r="R180" s="11"/>
      <c r="S180" s="11"/>
      <c r="T180" s="11"/>
      <c r="U180" s="11"/>
    </row>
    <row r="181" spans="1:21" x14ac:dyDescent="0.3">
      <c r="A181" s="11"/>
      <c r="B181" s="11"/>
      <c r="C181" s="11"/>
      <c r="D181" s="23" t="s">
        <v>242</v>
      </c>
      <c r="E181" s="209"/>
      <c r="F181" s="209"/>
      <c r="G181" s="209"/>
      <c r="H181" s="209"/>
      <c r="I181" s="209"/>
      <c r="J181" s="209"/>
      <c r="K181" s="209"/>
      <c r="L181" s="209"/>
      <c r="M181" s="209"/>
      <c r="N181" s="209"/>
      <c r="O181" s="11"/>
      <c r="P181" s="11"/>
      <c r="Q181" s="11"/>
      <c r="R181" s="11"/>
      <c r="S181" s="11"/>
      <c r="T181" s="11"/>
      <c r="U181" s="11"/>
    </row>
    <row r="182" spans="1:21" x14ac:dyDescent="0.3">
      <c r="A182" s="11"/>
      <c r="B182" s="11"/>
      <c r="C182" s="11"/>
      <c r="D182" s="11"/>
      <c r="E182" s="470" t="s">
        <v>2</v>
      </c>
      <c r="F182" s="470"/>
      <c r="G182" s="470"/>
      <c r="H182" s="470"/>
      <c r="I182" s="470"/>
      <c r="J182" s="470"/>
      <c r="K182" s="470"/>
      <c r="L182" s="470"/>
      <c r="M182" s="470"/>
      <c r="N182" s="470"/>
      <c r="O182" s="11"/>
      <c r="P182" s="11"/>
      <c r="Q182" s="11"/>
      <c r="R182" s="11"/>
      <c r="S182" s="11"/>
      <c r="T182" s="11"/>
      <c r="U182" s="11"/>
    </row>
    <row r="183" spans="1:21" x14ac:dyDescent="0.3">
      <c r="A183" s="11"/>
      <c r="B183" s="11"/>
      <c r="C183" s="11"/>
      <c r="D183" s="11"/>
      <c r="E183" s="210" t="s">
        <v>165</v>
      </c>
      <c r="F183" s="210" t="s">
        <v>166</v>
      </c>
      <c r="G183" s="210" t="s">
        <v>167</v>
      </c>
      <c r="H183" s="210" t="s">
        <v>168</v>
      </c>
      <c r="I183" s="210" t="s">
        <v>169</v>
      </c>
      <c r="J183" s="210" t="s">
        <v>581</v>
      </c>
      <c r="K183" s="210" t="s">
        <v>582</v>
      </c>
      <c r="L183" s="210" t="s">
        <v>583</v>
      </c>
      <c r="M183" s="210" t="s">
        <v>584</v>
      </c>
      <c r="N183" s="210" t="s">
        <v>585</v>
      </c>
      <c r="O183" s="11"/>
      <c r="P183" s="11"/>
      <c r="Q183" s="11"/>
      <c r="R183" s="11"/>
      <c r="S183" s="11"/>
      <c r="T183" s="11"/>
      <c r="U183" s="11"/>
    </row>
    <row r="184" spans="1:21" x14ac:dyDescent="0.3">
      <c r="A184" s="11"/>
      <c r="B184" s="11"/>
      <c r="C184" s="11"/>
      <c r="D184" s="211" t="s">
        <v>3</v>
      </c>
      <c r="E184" s="212" t="str">
        <f>E12</f>
        <v>Cassava</v>
      </c>
      <c r="F184" s="212" t="str">
        <f t="shared" ref="F184:N184" si="6">F12</f>
        <v>Maize</v>
      </c>
      <c r="G184" s="212" t="str">
        <f t="shared" si="6"/>
        <v>Rice</v>
      </c>
      <c r="H184" s="212" t="str">
        <f t="shared" si="6"/>
        <v>Groundnut</v>
      </c>
      <c r="I184" s="212" t="str">
        <f t="shared" si="6"/>
        <v>Cowpea</v>
      </c>
      <c r="J184" s="212" t="str">
        <f t="shared" si="6"/>
        <v>Imperata</v>
      </c>
      <c r="K184" s="212" t="str">
        <f t="shared" si="6"/>
        <v>Sugarcane</v>
      </c>
      <c r="L184" s="212" t="str">
        <f t="shared" si="6"/>
        <v>Mucuna</v>
      </c>
      <c r="M184" s="212" t="str">
        <f t="shared" si="6"/>
        <v>Yours4</v>
      </c>
      <c r="N184" s="212" t="str">
        <f t="shared" si="6"/>
        <v>Weed</v>
      </c>
      <c r="O184" s="11"/>
      <c r="P184" s="11"/>
      <c r="Q184" s="11"/>
      <c r="R184" s="11"/>
      <c r="S184" s="11"/>
      <c r="T184" s="11"/>
      <c r="U184" s="11"/>
    </row>
    <row r="185" spans="1:21" ht="18" customHeight="1" x14ac:dyDescent="0.3">
      <c r="A185" s="11"/>
      <c r="B185" s="11"/>
      <c r="C185" s="11"/>
      <c r="D185" s="213">
        <v>0</v>
      </c>
      <c r="E185" s="214">
        <v>0.29199999999999998</v>
      </c>
      <c r="F185" s="214">
        <v>0.7</v>
      </c>
      <c r="G185" s="214">
        <v>0.29199999999999998</v>
      </c>
      <c r="H185" s="214">
        <v>0.29199999999999998</v>
      </c>
      <c r="I185" s="214">
        <v>0.29199999999999998</v>
      </c>
      <c r="J185" s="214">
        <v>0.29199999999999998</v>
      </c>
      <c r="K185" s="214">
        <v>0.29199999999999998</v>
      </c>
      <c r="L185" s="214">
        <v>0.29199999999999998</v>
      </c>
      <c r="M185" s="214">
        <v>0.29199999999999998</v>
      </c>
      <c r="N185" s="214">
        <v>0.29199999999999998</v>
      </c>
      <c r="O185" s="11"/>
      <c r="P185" s="11"/>
      <c r="Q185" s="11"/>
      <c r="R185" s="11"/>
      <c r="S185" s="11"/>
      <c r="T185" s="11"/>
      <c r="U185" s="11"/>
    </row>
    <row r="186" spans="1:21" ht="18" customHeight="1" x14ac:dyDescent="0.3">
      <c r="A186" s="11"/>
      <c r="B186" s="11"/>
      <c r="C186" s="11"/>
      <c r="D186" s="213">
        <v>0.2</v>
      </c>
      <c r="E186" s="214">
        <v>0.29699999999999999</v>
      </c>
      <c r="F186" s="214">
        <v>0.65</v>
      </c>
      <c r="G186" s="214">
        <v>0.29699999999999999</v>
      </c>
      <c r="H186" s="214">
        <v>0.29699999999999999</v>
      </c>
      <c r="I186" s="214">
        <v>0.29699999999999999</v>
      </c>
      <c r="J186" s="214">
        <v>0.29699999999999999</v>
      </c>
      <c r="K186" s="214">
        <v>0.29699999999999999</v>
      </c>
      <c r="L186" s="214">
        <v>0.29699999999999999</v>
      </c>
      <c r="M186" s="214">
        <v>0.29699999999999999</v>
      </c>
      <c r="N186" s="214">
        <v>0.29699999999999999</v>
      </c>
      <c r="O186" s="11"/>
      <c r="P186" s="11"/>
      <c r="Q186" s="11"/>
      <c r="R186" s="11"/>
      <c r="S186" s="11"/>
      <c r="T186" s="11"/>
      <c r="U186" s="11"/>
    </row>
    <row r="187" spans="1:21" ht="18" customHeight="1" x14ac:dyDescent="0.3">
      <c r="A187" s="11"/>
      <c r="B187" s="11"/>
      <c r="C187" s="11"/>
      <c r="D187" s="213">
        <v>0.4</v>
      </c>
      <c r="E187" s="214">
        <v>0.29699999999999999</v>
      </c>
      <c r="F187" s="214">
        <v>0.5</v>
      </c>
      <c r="G187" s="214">
        <v>0.29699999999999999</v>
      </c>
      <c r="H187" s="214">
        <v>0.29699999999999999</v>
      </c>
      <c r="I187" s="214">
        <v>0.29699999999999999</v>
      </c>
      <c r="J187" s="214">
        <v>0.29699999999999999</v>
      </c>
      <c r="K187" s="214">
        <v>0.29699999999999999</v>
      </c>
      <c r="L187" s="214">
        <v>0.29699999999999999</v>
      </c>
      <c r="M187" s="214">
        <v>0.29699999999999999</v>
      </c>
      <c r="N187" s="214">
        <v>0.29699999999999999</v>
      </c>
      <c r="O187" s="11"/>
      <c r="P187" s="11"/>
      <c r="Q187" s="11"/>
      <c r="R187" s="11"/>
      <c r="S187" s="11"/>
      <c r="T187" s="11"/>
      <c r="U187" s="11"/>
    </row>
    <row r="188" spans="1:21" ht="18" customHeight="1" x14ac:dyDescent="0.3">
      <c r="A188" s="11"/>
      <c r="B188" s="11"/>
      <c r="C188" s="11"/>
      <c r="D188" s="213">
        <v>0.6</v>
      </c>
      <c r="E188" s="214">
        <v>0.30199999999999999</v>
      </c>
      <c r="F188" s="214">
        <v>0.3</v>
      </c>
      <c r="G188" s="214">
        <v>0.30199999999999999</v>
      </c>
      <c r="H188" s="214">
        <v>0.30199999999999999</v>
      </c>
      <c r="I188" s="214">
        <v>0.30199999999999999</v>
      </c>
      <c r="J188" s="214">
        <v>0.30199999999999999</v>
      </c>
      <c r="K188" s="214">
        <v>0.30199999999999999</v>
      </c>
      <c r="L188" s="214">
        <v>0.30199999999999999</v>
      </c>
      <c r="M188" s="214">
        <v>0.30199999999999999</v>
      </c>
      <c r="N188" s="214">
        <v>0.30199999999999999</v>
      </c>
      <c r="O188" s="11"/>
      <c r="P188" s="11"/>
      <c r="Q188" s="11"/>
      <c r="R188" s="11"/>
      <c r="S188" s="11"/>
      <c r="T188" s="11"/>
      <c r="U188" s="11"/>
    </row>
    <row r="189" spans="1:21" ht="18" customHeight="1" x14ac:dyDescent="0.3">
      <c r="A189" s="11"/>
      <c r="B189" s="11"/>
      <c r="C189" s="11"/>
      <c r="D189" s="213">
        <v>0.8</v>
      </c>
      <c r="E189" s="214">
        <v>0.29199999999999998</v>
      </c>
      <c r="F189" s="214">
        <v>0.29199999999999998</v>
      </c>
      <c r="G189" s="214">
        <v>0.29199999999999998</v>
      </c>
      <c r="H189" s="214">
        <v>0.29199999999999998</v>
      </c>
      <c r="I189" s="214">
        <v>0.29199999999999998</v>
      </c>
      <c r="J189" s="214">
        <v>0.29199999999999998</v>
      </c>
      <c r="K189" s="214">
        <v>0.29199999999999998</v>
      </c>
      <c r="L189" s="214">
        <v>0.29199999999999998</v>
      </c>
      <c r="M189" s="214">
        <v>0.29199999999999998</v>
      </c>
      <c r="N189" s="214">
        <v>0.29199999999999998</v>
      </c>
      <c r="O189" s="11"/>
      <c r="P189" s="11"/>
      <c r="Q189" s="11"/>
      <c r="R189" s="11"/>
      <c r="S189" s="11"/>
      <c r="T189" s="11"/>
      <c r="U189" s="11"/>
    </row>
    <row r="190" spans="1:21" ht="18" customHeight="1" x14ac:dyDescent="0.3">
      <c r="A190" s="11"/>
      <c r="B190" s="11"/>
      <c r="C190" s="11"/>
      <c r="D190" s="213">
        <v>1</v>
      </c>
      <c r="E190" s="214">
        <v>0.28699999999999998</v>
      </c>
      <c r="F190" s="214">
        <v>0.28699999999999998</v>
      </c>
      <c r="G190" s="214">
        <v>0.28699999999999998</v>
      </c>
      <c r="H190" s="214">
        <v>0.28699999999999998</v>
      </c>
      <c r="I190" s="214">
        <v>0.28699999999999998</v>
      </c>
      <c r="J190" s="214">
        <v>0.28699999999999998</v>
      </c>
      <c r="K190" s="214">
        <v>0.28699999999999998</v>
      </c>
      <c r="L190" s="214">
        <v>0.28699999999999998</v>
      </c>
      <c r="M190" s="214">
        <v>0.28699999999999998</v>
      </c>
      <c r="N190" s="214">
        <v>0.28699999999999998</v>
      </c>
      <c r="O190" s="11"/>
      <c r="P190" s="11"/>
      <c r="Q190" s="11"/>
      <c r="R190" s="11"/>
      <c r="S190" s="11"/>
      <c r="T190" s="11"/>
      <c r="U190" s="11"/>
    </row>
    <row r="191" spans="1:21" ht="18" customHeight="1" x14ac:dyDescent="0.3">
      <c r="A191" s="11"/>
      <c r="B191" s="11"/>
      <c r="C191" s="11"/>
      <c r="D191" s="213">
        <v>1.2</v>
      </c>
      <c r="E191" s="214">
        <v>0.19800000000000001</v>
      </c>
      <c r="F191" s="214">
        <v>0.19800000000000001</v>
      </c>
      <c r="G191" s="214">
        <v>0.19800000000000001</v>
      </c>
      <c r="H191" s="214">
        <v>0.19800000000000001</v>
      </c>
      <c r="I191" s="214">
        <v>0.19800000000000001</v>
      </c>
      <c r="J191" s="214">
        <v>0.19800000000000001</v>
      </c>
      <c r="K191" s="214">
        <v>0.19800000000000001</v>
      </c>
      <c r="L191" s="214">
        <v>0.19800000000000001</v>
      </c>
      <c r="M191" s="214">
        <v>0.19800000000000001</v>
      </c>
      <c r="N191" s="214">
        <v>0.19800000000000001</v>
      </c>
      <c r="O191" s="11"/>
      <c r="P191" s="11"/>
      <c r="Q191" s="11"/>
      <c r="R191" s="11"/>
      <c r="S191" s="11"/>
      <c r="T191" s="11"/>
      <c r="U191" s="11"/>
    </row>
    <row r="192" spans="1:21" ht="18" customHeight="1" x14ac:dyDescent="0.3">
      <c r="A192" s="11"/>
      <c r="B192" s="11"/>
      <c r="C192" s="11"/>
      <c r="D192" s="213">
        <v>1.4</v>
      </c>
      <c r="E192" s="214">
        <v>0.158</v>
      </c>
      <c r="F192" s="214">
        <v>0.158</v>
      </c>
      <c r="G192" s="214">
        <v>0.158</v>
      </c>
      <c r="H192" s="214">
        <v>0.158</v>
      </c>
      <c r="I192" s="214">
        <v>0.158</v>
      </c>
      <c r="J192" s="214">
        <v>0.158</v>
      </c>
      <c r="K192" s="214">
        <v>0.158</v>
      </c>
      <c r="L192" s="214">
        <v>0.158</v>
      </c>
      <c r="M192" s="214">
        <v>0.158</v>
      </c>
      <c r="N192" s="214">
        <v>0.158</v>
      </c>
      <c r="O192" s="11"/>
      <c r="P192" s="11"/>
      <c r="Q192" s="11"/>
      <c r="R192" s="11"/>
      <c r="S192" s="11"/>
      <c r="T192" s="11"/>
      <c r="U192" s="11"/>
    </row>
    <row r="193" spans="1:21" ht="18" customHeight="1" x14ac:dyDescent="0.3">
      <c r="A193" s="11"/>
      <c r="B193" s="11"/>
      <c r="C193" s="11"/>
      <c r="D193" s="213">
        <v>1.6</v>
      </c>
      <c r="E193" s="214">
        <v>0.14399999999999999</v>
      </c>
      <c r="F193" s="214">
        <v>0.14399999999999999</v>
      </c>
      <c r="G193" s="214">
        <v>0.14399999999999999</v>
      </c>
      <c r="H193" s="214">
        <v>0.14399999999999999</v>
      </c>
      <c r="I193" s="214">
        <v>0.14399999999999999</v>
      </c>
      <c r="J193" s="214">
        <v>0.14399999999999999</v>
      </c>
      <c r="K193" s="214">
        <v>0.14399999999999999</v>
      </c>
      <c r="L193" s="214">
        <v>0.14399999999999999</v>
      </c>
      <c r="M193" s="214">
        <v>0.14399999999999999</v>
      </c>
      <c r="N193" s="214">
        <v>0.14399999999999999</v>
      </c>
      <c r="O193" s="11"/>
      <c r="P193" s="11"/>
      <c r="Q193" s="11"/>
      <c r="R193" s="11"/>
      <c r="S193" s="11"/>
      <c r="T193" s="11"/>
      <c r="U193" s="11"/>
    </row>
    <row r="194" spans="1:21" ht="18" customHeight="1" x14ac:dyDescent="0.3">
      <c r="A194" s="11"/>
      <c r="B194" s="11"/>
      <c r="C194" s="11"/>
      <c r="D194" s="213">
        <v>1.8</v>
      </c>
      <c r="E194" s="214">
        <v>0.14399999999999999</v>
      </c>
      <c r="F194" s="214">
        <v>0.14399999999999999</v>
      </c>
      <c r="G194" s="214">
        <v>0.14399999999999999</v>
      </c>
      <c r="H194" s="214">
        <v>0.14399999999999999</v>
      </c>
      <c r="I194" s="214">
        <v>0.14399999999999999</v>
      </c>
      <c r="J194" s="214">
        <v>0.14399999999999999</v>
      </c>
      <c r="K194" s="214">
        <v>0.14399999999999999</v>
      </c>
      <c r="L194" s="214">
        <v>0.14399999999999999</v>
      </c>
      <c r="M194" s="214">
        <v>0.14399999999999999</v>
      </c>
      <c r="N194" s="214">
        <v>0.14399999999999999</v>
      </c>
      <c r="O194" s="11"/>
      <c r="P194" s="11"/>
      <c r="Q194" s="11"/>
      <c r="R194" s="11"/>
      <c r="S194" s="11"/>
      <c r="T194" s="11"/>
      <c r="U194" s="11"/>
    </row>
    <row r="195" spans="1:21" ht="18" customHeight="1" x14ac:dyDescent="0.3">
      <c r="A195" s="11"/>
      <c r="B195" s="11"/>
      <c r="C195" s="11"/>
      <c r="D195" s="213">
        <v>2</v>
      </c>
      <c r="E195" s="214">
        <v>0.104</v>
      </c>
      <c r="F195" s="214">
        <v>0.104</v>
      </c>
      <c r="G195" s="214">
        <v>0.104</v>
      </c>
      <c r="H195" s="214">
        <v>0.104</v>
      </c>
      <c r="I195" s="214">
        <v>0.104</v>
      </c>
      <c r="J195" s="214">
        <v>0.104</v>
      </c>
      <c r="K195" s="214">
        <v>0.104</v>
      </c>
      <c r="L195" s="214">
        <v>0.104</v>
      </c>
      <c r="M195" s="214">
        <v>0.104</v>
      </c>
      <c r="N195" s="214">
        <v>0.104</v>
      </c>
      <c r="O195" s="11"/>
      <c r="P195" s="11"/>
      <c r="Q195" s="11"/>
      <c r="R195" s="11"/>
      <c r="S195" s="11"/>
      <c r="T195" s="11"/>
      <c r="U195" s="11"/>
    </row>
    <row r="196" spans="1:21" x14ac:dyDescent="0.3">
      <c r="A196" s="11"/>
      <c r="B196" s="11"/>
      <c r="C196" s="11"/>
      <c r="D196" s="11"/>
      <c r="E196" s="11"/>
      <c r="F196" s="11"/>
      <c r="G196" s="11"/>
      <c r="H196" s="11"/>
      <c r="I196" s="11"/>
      <c r="J196" s="11"/>
      <c r="K196" s="11"/>
      <c r="L196" s="11"/>
      <c r="M196" s="11"/>
      <c r="N196" s="11"/>
      <c r="O196" s="11"/>
      <c r="P196" s="11"/>
      <c r="Q196" s="11"/>
      <c r="R196" s="11"/>
      <c r="S196" s="11"/>
      <c r="T196" s="11"/>
      <c r="U196" s="11"/>
    </row>
    <row r="197" spans="1:21" x14ac:dyDescent="0.3">
      <c r="A197" s="11"/>
      <c r="B197" s="11"/>
      <c r="C197" s="11"/>
      <c r="D197" s="11"/>
      <c r="E197" s="151"/>
      <c r="F197" s="11"/>
      <c r="G197" s="11"/>
      <c r="H197" s="11"/>
      <c r="I197" s="11"/>
      <c r="J197" s="11"/>
      <c r="K197" s="11"/>
      <c r="L197" s="11"/>
      <c r="M197" s="11"/>
      <c r="N197" s="11"/>
      <c r="O197" s="11"/>
      <c r="P197" s="11"/>
      <c r="Q197" s="11"/>
      <c r="R197" s="11"/>
      <c r="S197" s="11"/>
      <c r="T197" s="11"/>
      <c r="U197" s="11"/>
    </row>
    <row r="198" spans="1:21" x14ac:dyDescent="0.3">
      <c r="A198" s="11"/>
      <c r="B198" s="11"/>
      <c r="C198" s="11"/>
      <c r="D198" s="11"/>
      <c r="E198" s="218" t="str">
        <f>E12</f>
        <v>Cassava</v>
      </c>
      <c r="F198" s="218" t="str">
        <f t="shared" ref="F198:N198" si="7">F12</f>
        <v>Maize</v>
      </c>
      <c r="G198" s="218" t="str">
        <f t="shared" si="7"/>
        <v>Rice</v>
      </c>
      <c r="H198" s="218" t="str">
        <f t="shared" si="7"/>
        <v>Groundnut</v>
      </c>
      <c r="I198" s="218" t="str">
        <f t="shared" si="7"/>
        <v>Cowpea</v>
      </c>
      <c r="J198" s="218" t="str">
        <f t="shared" si="7"/>
        <v>Imperata</v>
      </c>
      <c r="K198" s="218" t="str">
        <f t="shared" si="7"/>
        <v>Sugarcane</v>
      </c>
      <c r="L198" s="218" t="str">
        <f t="shared" si="7"/>
        <v>Mucuna</v>
      </c>
      <c r="M198" s="218" t="str">
        <f t="shared" si="7"/>
        <v>Yours4</v>
      </c>
      <c r="N198" s="218" t="str">
        <f t="shared" si="7"/>
        <v>Weed</v>
      </c>
      <c r="O198" s="11"/>
      <c r="P198" s="11"/>
      <c r="Q198" s="11"/>
      <c r="R198" s="11"/>
      <c r="S198" s="11"/>
      <c r="T198" s="11"/>
      <c r="U198" s="11"/>
    </row>
    <row r="199" spans="1:21" x14ac:dyDescent="0.3">
      <c r="A199" s="11"/>
      <c r="B199" s="11"/>
      <c r="C199" s="11"/>
      <c r="D199" s="11"/>
      <c r="E199" s="210" t="s">
        <v>165</v>
      </c>
      <c r="F199" s="210" t="s">
        <v>166</v>
      </c>
      <c r="G199" s="210" t="s">
        <v>167</v>
      </c>
      <c r="H199" s="210" t="s">
        <v>168</v>
      </c>
      <c r="I199" s="210" t="s">
        <v>169</v>
      </c>
      <c r="J199" s="210" t="s">
        <v>581</v>
      </c>
      <c r="K199" s="210" t="s">
        <v>582</v>
      </c>
      <c r="L199" s="210" t="s">
        <v>583</v>
      </c>
      <c r="M199" s="210" t="s">
        <v>584</v>
      </c>
      <c r="N199" s="210" t="s">
        <v>585</v>
      </c>
      <c r="O199" s="11"/>
      <c r="P199" s="11"/>
      <c r="Q199" s="11"/>
      <c r="R199" s="11"/>
      <c r="S199" s="11"/>
      <c r="T199" s="11"/>
      <c r="U199" s="11"/>
    </row>
    <row r="200" spans="1:21" x14ac:dyDescent="0.3">
      <c r="A200" s="15"/>
      <c r="B200" s="11"/>
      <c r="C200" s="11"/>
      <c r="D200" s="11"/>
      <c r="E200" s="219"/>
      <c r="F200" s="219"/>
      <c r="G200" s="219"/>
      <c r="H200" s="219"/>
      <c r="I200" s="219"/>
      <c r="J200" s="25"/>
      <c r="K200" s="25"/>
      <c r="L200" s="25"/>
      <c r="M200" s="25"/>
      <c r="N200" s="25"/>
      <c r="O200" s="11"/>
      <c r="P200" s="11"/>
      <c r="Q200" s="11"/>
      <c r="R200" s="11"/>
      <c r="S200" s="11"/>
      <c r="T200" s="11"/>
      <c r="U200" s="11"/>
    </row>
    <row r="201" spans="1:21" ht="18" customHeight="1" x14ac:dyDescent="0.3">
      <c r="A201" s="197"/>
      <c r="B201" s="220" t="s">
        <v>406</v>
      </c>
      <c r="C201" s="194" t="s">
        <v>403</v>
      </c>
      <c r="D201" s="194" t="s">
        <v>199</v>
      </c>
      <c r="E201" s="203">
        <v>30</v>
      </c>
      <c r="F201" s="203">
        <v>25</v>
      </c>
      <c r="G201" s="203">
        <v>15</v>
      </c>
      <c r="H201" s="203">
        <v>10</v>
      </c>
      <c r="I201" s="203">
        <v>10</v>
      </c>
      <c r="J201" s="203">
        <v>15</v>
      </c>
      <c r="K201" s="203">
        <v>24</v>
      </c>
      <c r="L201" s="203">
        <v>15</v>
      </c>
      <c r="M201" s="203">
        <v>15</v>
      </c>
      <c r="N201" s="203">
        <v>15</v>
      </c>
      <c r="O201" s="11"/>
      <c r="P201" s="11"/>
      <c r="Q201" s="11"/>
      <c r="R201" s="11"/>
      <c r="S201" s="11"/>
      <c r="T201" s="11"/>
      <c r="U201" s="11"/>
    </row>
    <row r="202" spans="1:21" ht="18" customHeight="1" x14ac:dyDescent="0.3">
      <c r="A202" s="221"/>
      <c r="B202" s="222"/>
      <c r="C202" s="194" t="s">
        <v>404</v>
      </c>
      <c r="D202" s="194" t="s">
        <v>199</v>
      </c>
      <c r="E202" s="203">
        <v>29</v>
      </c>
      <c r="F202" s="203">
        <v>0</v>
      </c>
      <c r="G202" s="203">
        <v>25</v>
      </c>
      <c r="H202" s="203">
        <v>25</v>
      </c>
      <c r="I202" s="203">
        <v>25</v>
      </c>
      <c r="J202" s="203">
        <v>25</v>
      </c>
      <c r="K202" s="203">
        <v>22.5</v>
      </c>
      <c r="L202" s="203">
        <v>30</v>
      </c>
      <c r="M202" s="203">
        <v>30</v>
      </c>
      <c r="N202" s="203">
        <v>30</v>
      </c>
      <c r="O202" s="11"/>
      <c r="P202" s="11"/>
      <c r="Q202" s="11"/>
      <c r="R202" s="11"/>
      <c r="S202" s="11"/>
      <c r="T202" s="11"/>
      <c r="U202" s="11"/>
    </row>
    <row r="203" spans="1:21" ht="18" customHeight="1" x14ac:dyDescent="0.3">
      <c r="A203" s="221"/>
      <c r="B203" s="223"/>
      <c r="C203" s="194" t="s">
        <v>405</v>
      </c>
      <c r="D203" s="194" t="s">
        <v>199</v>
      </c>
      <c r="E203" s="203">
        <v>3.5</v>
      </c>
      <c r="F203" s="203">
        <v>0</v>
      </c>
      <c r="G203" s="203">
        <v>60</v>
      </c>
      <c r="H203" s="203">
        <v>10</v>
      </c>
      <c r="I203" s="203">
        <v>10</v>
      </c>
      <c r="J203" s="203">
        <v>60</v>
      </c>
      <c r="K203" s="203">
        <v>3.5</v>
      </c>
      <c r="L203" s="203">
        <v>10</v>
      </c>
      <c r="M203" s="203">
        <v>10</v>
      </c>
      <c r="N203" s="203">
        <v>10</v>
      </c>
      <c r="O203" s="11"/>
      <c r="P203" s="11"/>
      <c r="Q203" s="11"/>
      <c r="R203" s="11"/>
      <c r="S203" s="11"/>
      <c r="T203" s="11"/>
      <c r="U203" s="11"/>
    </row>
    <row r="204" spans="1:21" ht="18" customHeight="1" x14ac:dyDescent="0.3">
      <c r="A204" s="221"/>
      <c r="B204" s="223"/>
      <c r="C204" s="194" t="s">
        <v>407</v>
      </c>
      <c r="D204" s="194" t="s">
        <v>208</v>
      </c>
      <c r="E204" s="203">
        <v>1.78</v>
      </c>
      <c r="F204" s="203">
        <v>2</v>
      </c>
      <c r="G204" s="203">
        <v>22</v>
      </c>
      <c r="H204" s="203">
        <v>15</v>
      </c>
      <c r="I204" s="203">
        <v>12</v>
      </c>
      <c r="J204" s="203">
        <v>22</v>
      </c>
      <c r="K204" s="203">
        <v>1.54</v>
      </c>
      <c r="L204" s="203">
        <v>10</v>
      </c>
      <c r="M204" s="203">
        <v>10</v>
      </c>
      <c r="N204" s="203">
        <v>30</v>
      </c>
      <c r="O204" s="11"/>
      <c r="P204" s="11"/>
      <c r="Q204" s="11"/>
      <c r="R204" s="11"/>
      <c r="S204" s="11"/>
      <c r="T204" s="11"/>
      <c r="U204" s="11"/>
    </row>
    <row r="205" spans="1:21" ht="18" customHeight="1" x14ac:dyDescent="0.3">
      <c r="A205" s="224"/>
      <c r="B205" s="225"/>
      <c r="C205" s="196" t="s">
        <v>738</v>
      </c>
      <c r="D205" s="194" t="s">
        <v>706</v>
      </c>
      <c r="E205" s="203">
        <v>2</v>
      </c>
      <c r="F205" s="203">
        <v>2</v>
      </c>
      <c r="G205" s="203">
        <v>5</v>
      </c>
      <c r="H205" s="203">
        <v>3</v>
      </c>
      <c r="I205" s="203">
        <v>2.2999999999999998</v>
      </c>
      <c r="J205" s="203">
        <v>2.2999999999999998</v>
      </c>
      <c r="K205" s="203">
        <v>2.2999999999999998</v>
      </c>
      <c r="L205" s="203">
        <v>2.2999999999999998</v>
      </c>
      <c r="M205" s="203">
        <v>2.2999999999999998</v>
      </c>
      <c r="N205" s="203">
        <v>10</v>
      </c>
      <c r="O205" s="11"/>
      <c r="P205" s="11"/>
      <c r="Q205" s="11"/>
      <c r="R205" s="11"/>
      <c r="S205" s="11"/>
      <c r="T205" s="11"/>
      <c r="U205" s="11"/>
    </row>
    <row r="206" spans="1:21" ht="18" customHeight="1" x14ac:dyDescent="0.3">
      <c r="A206" s="197"/>
      <c r="B206" s="220" t="s">
        <v>205</v>
      </c>
      <c r="C206" s="194"/>
      <c r="D206" s="194"/>
      <c r="E206" s="203"/>
      <c r="F206" s="203"/>
      <c r="G206" s="203"/>
      <c r="H206" s="203"/>
      <c r="I206" s="203"/>
      <c r="J206" s="203"/>
      <c r="K206" s="203"/>
      <c r="L206" s="203"/>
      <c r="M206" s="203"/>
      <c r="N206" s="203"/>
      <c r="O206" s="11"/>
      <c r="P206" s="11"/>
      <c r="Q206" s="11"/>
      <c r="R206" s="11"/>
      <c r="S206" s="11"/>
      <c r="T206" s="11"/>
      <c r="U206" s="11"/>
    </row>
    <row r="207" spans="1:21" ht="18" customHeight="1" x14ac:dyDescent="0.3">
      <c r="A207" s="221"/>
      <c r="B207" s="223"/>
      <c r="C207" s="226" t="s">
        <v>510</v>
      </c>
      <c r="D207" s="194" t="str">
        <f>PROFITABILITY!F7</f>
        <v>Rp</v>
      </c>
      <c r="E207" s="203">
        <v>300</v>
      </c>
      <c r="F207" s="203">
        <v>2350</v>
      </c>
      <c r="G207" s="203">
        <v>1130</v>
      </c>
      <c r="H207" s="203">
        <v>3000</v>
      </c>
      <c r="I207" s="203">
        <v>2500</v>
      </c>
      <c r="J207" s="203">
        <v>1130</v>
      </c>
      <c r="K207" s="203">
        <v>60</v>
      </c>
      <c r="L207" s="203">
        <v>2000</v>
      </c>
      <c r="M207" s="203">
        <v>2000</v>
      </c>
      <c r="N207" s="203">
        <v>2000</v>
      </c>
      <c r="O207" s="11"/>
      <c r="P207" s="11"/>
      <c r="Q207" s="11"/>
      <c r="R207" s="11"/>
      <c r="S207" s="11"/>
      <c r="T207" s="11"/>
      <c r="U207" s="11"/>
    </row>
    <row r="208" spans="1:21" ht="18" customHeight="1" x14ac:dyDescent="0.3">
      <c r="A208" s="221"/>
      <c r="B208" s="225"/>
      <c r="C208" s="226" t="s">
        <v>511</v>
      </c>
      <c r="D208" s="194" t="str">
        <f>PROFITABILITY!F7</f>
        <v>Rp</v>
      </c>
      <c r="E208" s="203">
        <v>300</v>
      </c>
      <c r="F208" s="203">
        <v>2350</v>
      </c>
      <c r="G208" s="203">
        <v>1175</v>
      </c>
      <c r="H208" s="203">
        <v>3000</v>
      </c>
      <c r="I208" s="203">
        <v>2500</v>
      </c>
      <c r="J208" s="203">
        <v>1175</v>
      </c>
      <c r="K208" s="203">
        <v>60</v>
      </c>
      <c r="L208" s="203">
        <v>2000</v>
      </c>
      <c r="M208" s="203">
        <v>2000</v>
      </c>
      <c r="N208" s="203">
        <v>2000</v>
      </c>
      <c r="O208" s="11"/>
      <c r="P208" s="11"/>
      <c r="Q208" s="11"/>
      <c r="R208" s="11"/>
      <c r="S208" s="11"/>
      <c r="T208" s="11"/>
      <c r="U208" s="11"/>
    </row>
    <row r="209" spans="1:21" ht="18" customHeight="1" x14ac:dyDescent="0.3">
      <c r="A209" s="197"/>
      <c r="B209" s="197" t="s">
        <v>206</v>
      </c>
      <c r="C209" s="227"/>
      <c r="D209" s="194"/>
      <c r="E209" s="203"/>
      <c r="F209" s="203"/>
      <c r="G209" s="203"/>
      <c r="H209" s="203"/>
      <c r="I209" s="203"/>
      <c r="J209" s="203"/>
      <c r="K209" s="203"/>
      <c r="L209" s="203"/>
      <c r="M209" s="203"/>
      <c r="N209" s="203"/>
      <c r="O209" s="11"/>
      <c r="P209" s="11"/>
      <c r="Q209" s="11"/>
      <c r="R209" s="11"/>
      <c r="S209" s="11"/>
      <c r="T209" s="11"/>
      <c r="U209" s="11"/>
    </row>
    <row r="210" spans="1:21" ht="18" customHeight="1" x14ac:dyDescent="0.3">
      <c r="A210" s="221"/>
      <c r="B210" s="222"/>
      <c r="C210" s="226" t="s">
        <v>512</v>
      </c>
      <c r="D210" s="194" t="str">
        <f>PROFITABILITY!F7</f>
        <v>Rp</v>
      </c>
      <c r="E210" s="203">
        <v>300</v>
      </c>
      <c r="F210" s="203">
        <v>395</v>
      </c>
      <c r="G210" s="203">
        <v>540</v>
      </c>
      <c r="H210" s="203">
        <v>1500</v>
      </c>
      <c r="I210" s="203">
        <v>1200</v>
      </c>
      <c r="J210" s="203">
        <v>540</v>
      </c>
      <c r="K210" s="203">
        <v>185</v>
      </c>
      <c r="L210" s="203">
        <v>700</v>
      </c>
      <c r="M210" s="203">
        <v>700</v>
      </c>
      <c r="N210" s="203">
        <v>700</v>
      </c>
      <c r="O210" s="11"/>
      <c r="P210" s="11"/>
      <c r="Q210" s="11"/>
      <c r="R210" s="11"/>
      <c r="S210" s="11"/>
      <c r="T210" s="11"/>
      <c r="U210" s="11"/>
    </row>
    <row r="211" spans="1:21" ht="18" customHeight="1" x14ac:dyDescent="0.3">
      <c r="A211" s="221"/>
      <c r="B211" s="225"/>
      <c r="C211" s="226" t="s">
        <v>513</v>
      </c>
      <c r="D211" s="194" t="str">
        <f>PROFITABILITY!F7</f>
        <v>Rp</v>
      </c>
      <c r="E211" s="203">
        <v>300</v>
      </c>
      <c r="F211" s="203">
        <v>395</v>
      </c>
      <c r="G211" s="203">
        <v>540</v>
      </c>
      <c r="H211" s="203">
        <v>1500</v>
      </c>
      <c r="I211" s="203">
        <v>1200</v>
      </c>
      <c r="J211" s="203">
        <v>540</v>
      </c>
      <c r="K211" s="203">
        <v>185</v>
      </c>
      <c r="L211" s="203">
        <v>700</v>
      </c>
      <c r="M211" s="203">
        <v>500</v>
      </c>
      <c r="N211" s="203">
        <v>500</v>
      </c>
      <c r="O211" s="11"/>
      <c r="P211" s="11"/>
      <c r="Q211" s="11"/>
      <c r="R211" s="11"/>
      <c r="S211" s="11"/>
      <c r="T211" s="11"/>
      <c r="U211" s="11"/>
    </row>
    <row r="212" spans="1:21" ht="15.9" customHeight="1" x14ac:dyDescent="0.3">
      <c r="A212" s="228"/>
      <c r="B212" s="228"/>
      <c r="C212" s="11"/>
      <c r="D212" s="11"/>
      <c r="E212" s="11"/>
      <c r="F212" s="11"/>
      <c r="G212" s="11"/>
      <c r="H212" s="11"/>
      <c r="I212" s="11"/>
      <c r="J212" s="11"/>
      <c r="K212" s="11"/>
      <c r="L212" s="11"/>
      <c r="M212" s="11"/>
      <c r="N212" s="11"/>
      <c r="O212" s="11"/>
      <c r="P212" s="11"/>
      <c r="Q212" s="11"/>
      <c r="R212" s="11"/>
      <c r="S212" s="11"/>
      <c r="T212" s="11"/>
      <c r="U212" s="11"/>
    </row>
    <row r="213" spans="1:21" x14ac:dyDescent="0.3">
      <c r="A213" s="11"/>
      <c r="B213" s="11"/>
      <c r="C213" s="15" t="s">
        <v>237</v>
      </c>
      <c r="D213" s="11"/>
      <c r="E213" s="11"/>
      <c r="F213" s="11"/>
      <c r="G213" s="11"/>
      <c r="H213" s="11"/>
      <c r="I213" s="11"/>
      <c r="J213" s="11"/>
      <c r="K213" s="11"/>
      <c r="L213" s="11"/>
      <c r="M213" s="11"/>
      <c r="N213" s="11"/>
      <c r="O213" s="11"/>
      <c r="P213" s="11"/>
      <c r="Q213" s="11"/>
      <c r="R213" s="11"/>
      <c r="S213" s="11"/>
      <c r="T213" s="11"/>
      <c r="U213" s="11"/>
    </row>
    <row r="214" spans="1:21" x14ac:dyDescent="0.3">
      <c r="A214" s="11"/>
      <c r="B214" s="11"/>
      <c r="C214" s="11"/>
      <c r="D214" s="11"/>
      <c r="E214" s="11"/>
      <c r="F214" s="11"/>
      <c r="G214" s="11"/>
      <c r="H214" s="11"/>
      <c r="I214" s="11"/>
      <c r="J214" s="11"/>
      <c r="K214" s="11"/>
      <c r="L214" s="11"/>
      <c r="M214" s="11"/>
      <c r="N214" s="11"/>
      <c r="O214" s="11"/>
      <c r="P214" s="11"/>
      <c r="Q214" s="11"/>
      <c r="R214" s="11"/>
      <c r="S214" s="11"/>
      <c r="T214" s="11"/>
      <c r="U214" s="11"/>
    </row>
    <row r="215" spans="1:21" x14ac:dyDescent="0.3">
      <c r="A215" s="11"/>
      <c r="B215" s="11"/>
      <c r="C215" s="11"/>
      <c r="D215" s="11"/>
      <c r="E215" s="11"/>
      <c r="F215" s="11"/>
      <c r="G215" s="11"/>
      <c r="H215" s="11"/>
      <c r="I215" s="11"/>
      <c r="J215" s="11"/>
      <c r="K215" s="11"/>
      <c r="L215" s="11"/>
      <c r="M215" s="11"/>
      <c r="N215" s="11"/>
      <c r="O215" s="11"/>
      <c r="P215" s="11"/>
      <c r="Q215" s="11"/>
      <c r="R215" s="11"/>
      <c r="S215" s="11"/>
      <c r="T215" s="11"/>
      <c r="U215" s="11"/>
    </row>
    <row r="216" spans="1:21" x14ac:dyDescent="0.3">
      <c r="A216" s="11"/>
      <c r="B216" s="11"/>
      <c r="C216" s="11"/>
      <c r="D216" s="11"/>
      <c r="E216" s="11"/>
      <c r="F216" s="11"/>
      <c r="G216" s="11"/>
      <c r="H216" s="11"/>
      <c r="I216" s="11"/>
      <c r="J216" s="11"/>
      <c r="K216" s="11"/>
      <c r="L216" s="11"/>
      <c r="M216" s="11"/>
      <c r="N216" s="11"/>
      <c r="O216" s="11"/>
      <c r="P216" s="11"/>
      <c r="Q216" s="11"/>
      <c r="R216" s="11"/>
      <c r="S216" s="11"/>
      <c r="T216" s="11"/>
      <c r="U216" s="11"/>
    </row>
    <row r="217" spans="1:21" x14ac:dyDescent="0.3">
      <c r="A217" s="11"/>
      <c r="B217" s="11"/>
      <c r="C217" s="11"/>
      <c r="D217" s="11"/>
      <c r="E217" s="11"/>
      <c r="F217" s="11"/>
      <c r="G217" s="11"/>
      <c r="H217" s="11"/>
      <c r="I217" s="11"/>
      <c r="J217" s="11"/>
      <c r="K217" s="11"/>
      <c r="L217" s="11"/>
      <c r="M217" s="11"/>
      <c r="N217" s="11"/>
      <c r="O217" s="11"/>
      <c r="P217" s="11"/>
      <c r="Q217" s="11"/>
      <c r="R217" s="11"/>
      <c r="S217" s="11"/>
      <c r="T217" s="11"/>
      <c r="U217" s="11"/>
    </row>
    <row r="218" spans="1:21" x14ac:dyDescent="0.3">
      <c r="A218" s="11"/>
      <c r="B218" s="11"/>
      <c r="C218" s="11"/>
      <c r="D218" s="11"/>
      <c r="E218" s="11"/>
      <c r="F218" s="11"/>
      <c r="G218" s="11"/>
      <c r="H218" s="11"/>
      <c r="I218" s="11"/>
      <c r="J218" s="11"/>
      <c r="K218" s="11"/>
      <c r="L218" s="11"/>
      <c r="M218" s="11"/>
      <c r="N218" s="11"/>
      <c r="O218" s="11"/>
      <c r="P218" s="11"/>
      <c r="Q218" s="11"/>
      <c r="R218" s="11"/>
      <c r="S218" s="11"/>
      <c r="T218" s="11"/>
      <c r="U218" s="11"/>
    </row>
    <row r="219" spans="1:21" x14ac:dyDescent="0.3">
      <c r="A219" s="11"/>
      <c r="B219" s="11"/>
      <c r="C219" s="11"/>
      <c r="D219" s="11"/>
      <c r="E219" s="11"/>
      <c r="F219" s="11"/>
      <c r="G219" s="11"/>
      <c r="H219" s="11"/>
      <c r="I219" s="11"/>
      <c r="J219" s="11"/>
      <c r="K219" s="11"/>
      <c r="L219" s="11"/>
      <c r="M219" s="11"/>
      <c r="N219" s="11"/>
      <c r="O219" s="11"/>
      <c r="P219" s="11"/>
      <c r="Q219" s="11"/>
      <c r="R219" s="11"/>
      <c r="S219" s="11"/>
      <c r="T219" s="11"/>
      <c r="U219" s="11"/>
    </row>
    <row r="220" spans="1:21" x14ac:dyDescent="0.3">
      <c r="A220" s="11"/>
      <c r="B220" s="11"/>
      <c r="C220" s="11"/>
      <c r="D220" s="11"/>
      <c r="E220" s="11"/>
      <c r="F220" s="11"/>
      <c r="G220" s="11"/>
      <c r="H220" s="11"/>
      <c r="I220" s="11"/>
      <c r="J220" s="11"/>
      <c r="K220" s="11"/>
      <c r="L220" s="11"/>
      <c r="M220" s="11"/>
      <c r="N220" s="11"/>
      <c r="O220" s="11"/>
      <c r="P220" s="11"/>
      <c r="Q220" s="11"/>
      <c r="R220" s="11"/>
      <c r="S220" s="11"/>
      <c r="T220" s="11"/>
      <c r="U220" s="11"/>
    </row>
    <row r="221" spans="1:21" x14ac:dyDescent="0.3">
      <c r="A221" s="11"/>
      <c r="B221" s="11"/>
      <c r="C221" s="11"/>
      <c r="D221" s="11"/>
      <c r="E221" s="11"/>
      <c r="F221" s="11"/>
      <c r="G221" s="11"/>
      <c r="H221" s="11"/>
      <c r="I221" s="11"/>
      <c r="J221" s="11"/>
      <c r="K221" s="11"/>
      <c r="L221" s="11"/>
      <c r="M221" s="11"/>
      <c r="N221" s="11"/>
      <c r="O221" s="11"/>
      <c r="P221" s="11"/>
      <c r="Q221" s="11"/>
      <c r="R221" s="11"/>
      <c r="S221" s="11"/>
      <c r="T221" s="11"/>
      <c r="U221" s="11"/>
    </row>
    <row r="222" spans="1:21" x14ac:dyDescent="0.3">
      <c r="A222" s="11"/>
      <c r="B222" s="11"/>
      <c r="C222" s="11"/>
      <c r="D222" s="11"/>
      <c r="E222" s="11"/>
      <c r="F222" s="11"/>
      <c r="G222" s="11"/>
      <c r="H222" s="11"/>
      <c r="I222" s="11"/>
      <c r="J222" s="11"/>
      <c r="K222" s="11"/>
      <c r="L222" s="11"/>
      <c r="M222" s="11"/>
      <c r="N222" s="11"/>
      <c r="O222" s="11"/>
      <c r="P222" s="11"/>
      <c r="Q222" s="11"/>
      <c r="R222" s="11"/>
      <c r="S222" s="11"/>
      <c r="T222" s="11"/>
      <c r="U222" s="11"/>
    </row>
    <row r="223" spans="1:21" x14ac:dyDescent="0.3">
      <c r="A223" s="11"/>
      <c r="B223" s="11"/>
      <c r="C223" s="11"/>
      <c r="D223" s="11"/>
      <c r="E223" s="11"/>
      <c r="F223" s="11"/>
      <c r="G223" s="11"/>
      <c r="H223" s="11"/>
      <c r="I223" s="11"/>
      <c r="J223" s="11"/>
      <c r="K223" s="11"/>
      <c r="L223" s="11"/>
      <c r="M223" s="11"/>
      <c r="N223" s="11"/>
      <c r="O223" s="11"/>
      <c r="P223" s="11"/>
      <c r="Q223" s="11"/>
      <c r="R223" s="11"/>
      <c r="S223" s="11"/>
      <c r="T223" s="11"/>
      <c r="U223" s="11"/>
    </row>
    <row r="224" spans="1:21" x14ac:dyDescent="0.3">
      <c r="A224" s="11"/>
      <c r="B224" s="11"/>
      <c r="C224" s="11"/>
      <c r="D224" s="11"/>
      <c r="E224" s="11"/>
      <c r="F224" s="11"/>
      <c r="G224" s="11"/>
      <c r="H224" s="11"/>
      <c r="I224" s="11"/>
      <c r="J224" s="11"/>
      <c r="K224" s="11"/>
      <c r="L224" s="11"/>
      <c r="M224" s="11"/>
      <c r="N224" s="11"/>
      <c r="O224" s="11"/>
      <c r="P224" s="11"/>
      <c r="Q224" s="11"/>
      <c r="R224" s="11"/>
      <c r="S224" s="11"/>
      <c r="T224" s="11"/>
      <c r="U224" s="11"/>
    </row>
    <row r="225" spans="1:21" x14ac:dyDescent="0.3">
      <c r="A225" s="11"/>
      <c r="B225" s="11"/>
      <c r="C225" s="11"/>
      <c r="D225" s="11"/>
      <c r="E225" s="11"/>
      <c r="F225" s="11"/>
      <c r="G225" s="11"/>
      <c r="H225" s="11"/>
      <c r="I225" s="11"/>
      <c r="J225" s="11"/>
      <c r="K225" s="11"/>
      <c r="L225" s="11"/>
      <c r="M225" s="11"/>
      <c r="N225" s="11"/>
      <c r="O225" s="11"/>
      <c r="P225" s="11"/>
      <c r="Q225" s="11"/>
      <c r="R225" s="11"/>
      <c r="S225" s="11"/>
      <c r="T225" s="11"/>
      <c r="U225" s="11"/>
    </row>
    <row r="226" spans="1:21" x14ac:dyDescent="0.3">
      <c r="A226" s="11"/>
      <c r="B226" s="11"/>
      <c r="C226" s="11"/>
      <c r="D226" s="11"/>
      <c r="E226" s="11"/>
      <c r="F226" s="11"/>
      <c r="G226" s="11"/>
      <c r="H226" s="11"/>
      <c r="I226" s="11"/>
      <c r="J226" s="11"/>
      <c r="K226" s="11"/>
      <c r="L226" s="11"/>
      <c r="M226" s="11"/>
      <c r="N226" s="11"/>
      <c r="O226" s="11"/>
      <c r="P226" s="11"/>
      <c r="Q226" s="11"/>
      <c r="R226" s="11"/>
      <c r="S226" s="11"/>
      <c r="T226" s="11"/>
      <c r="U226" s="11"/>
    </row>
    <row r="227" spans="1:21" x14ac:dyDescent="0.3">
      <c r="A227" s="11"/>
      <c r="B227" s="11"/>
      <c r="C227" s="11"/>
      <c r="D227" s="11"/>
      <c r="E227" s="11"/>
      <c r="F227" s="11"/>
      <c r="G227" s="11"/>
      <c r="H227" s="11"/>
      <c r="I227" s="11"/>
      <c r="J227" s="11"/>
      <c r="K227" s="11"/>
      <c r="L227" s="11"/>
      <c r="M227" s="11"/>
      <c r="N227" s="11"/>
      <c r="O227" s="11"/>
      <c r="P227" s="11"/>
      <c r="Q227" s="11"/>
      <c r="R227" s="11"/>
      <c r="S227" s="11"/>
      <c r="T227" s="11"/>
      <c r="U227" s="11"/>
    </row>
    <row r="228" spans="1:21" x14ac:dyDescent="0.3">
      <c r="A228" s="11"/>
      <c r="B228" s="11"/>
      <c r="C228" s="11"/>
      <c r="D228" s="11"/>
      <c r="E228" s="11"/>
      <c r="F228" s="11"/>
      <c r="G228" s="11"/>
      <c r="H228" s="11"/>
      <c r="I228" s="11"/>
      <c r="J228" s="11"/>
      <c r="K228" s="11"/>
      <c r="L228" s="11"/>
      <c r="M228" s="11"/>
      <c r="N228" s="11"/>
      <c r="O228" s="11"/>
      <c r="P228" s="11"/>
      <c r="Q228" s="11"/>
      <c r="R228" s="11"/>
      <c r="S228" s="11"/>
      <c r="T228" s="11"/>
      <c r="U228" s="11"/>
    </row>
    <row r="229" spans="1:21" x14ac:dyDescent="0.3">
      <c r="A229" s="11"/>
      <c r="B229" s="11"/>
      <c r="C229" s="11"/>
      <c r="D229" s="11"/>
      <c r="E229" s="11"/>
      <c r="F229" s="11"/>
      <c r="G229" s="11"/>
      <c r="H229" s="11"/>
      <c r="I229" s="11"/>
      <c r="J229" s="11"/>
      <c r="K229" s="11"/>
      <c r="L229" s="11"/>
      <c r="M229" s="11"/>
      <c r="N229" s="11"/>
      <c r="O229" s="11"/>
      <c r="P229" s="11"/>
      <c r="Q229" s="11"/>
      <c r="R229" s="11"/>
      <c r="S229" s="11"/>
      <c r="T229" s="11"/>
      <c r="U229" s="11"/>
    </row>
    <row r="230" spans="1:21" x14ac:dyDescent="0.3">
      <c r="A230" s="11"/>
      <c r="B230" s="11"/>
      <c r="C230" s="11"/>
      <c r="D230" s="11"/>
      <c r="E230" s="11"/>
      <c r="F230" s="11"/>
      <c r="G230" s="11"/>
      <c r="H230" s="11"/>
      <c r="I230" s="11"/>
      <c r="J230" s="11"/>
      <c r="K230" s="11"/>
      <c r="L230" s="11"/>
      <c r="M230" s="11"/>
      <c r="N230" s="11"/>
      <c r="O230" s="11"/>
      <c r="P230" s="11"/>
      <c r="Q230" s="11"/>
      <c r="R230" s="11"/>
      <c r="S230" s="11"/>
      <c r="T230" s="11"/>
      <c r="U230" s="11"/>
    </row>
  </sheetData>
  <mergeCells count="25">
    <mergeCell ref="A13:B14"/>
    <mergeCell ref="A15:B17"/>
    <mergeCell ref="A36:A40"/>
    <mergeCell ref="A25:B25"/>
    <mergeCell ref="A53:B55"/>
    <mergeCell ref="A52:B52"/>
    <mergeCell ref="B48:B51"/>
    <mergeCell ref="A41:A51"/>
    <mergeCell ref="E182:N182"/>
    <mergeCell ref="E74:N74"/>
    <mergeCell ref="E101:N101"/>
    <mergeCell ref="D10:N10"/>
    <mergeCell ref="E128:N128"/>
    <mergeCell ref="E155:N155"/>
    <mergeCell ref="A56:B59"/>
    <mergeCell ref="A68:B68"/>
    <mergeCell ref="A18:B22"/>
    <mergeCell ref="B42:B45"/>
    <mergeCell ref="A26:B26"/>
    <mergeCell ref="A61:B67"/>
    <mergeCell ref="A27:B29"/>
    <mergeCell ref="A30:B35"/>
    <mergeCell ref="A60:B60"/>
    <mergeCell ref="A23:B24"/>
    <mergeCell ref="B38:B40"/>
  </mergeCells>
  <phoneticPr fontId="2" type="noConversion"/>
  <pageMargins left="0.75" right="0.75" top="1" bottom="1" header="0.5" footer="0.5"/>
  <pageSetup orientation="portrait" horizontalDpi="4294967292" verticalDpi="200" r:id="rId1"/>
  <headerFooter alignWithMargins="0"/>
  <drawing r:id="rId2"/>
  <legacyDrawing r:id="rId3"/>
  <controls>
    <mc:AlternateContent xmlns:mc="http://schemas.openxmlformats.org/markup-compatibility/2006">
      <mc:Choice Requires="x14">
        <control shapeId="30745" r:id="rId4" name="CommandButton1">
          <controlPr autoLine="0" autoPict="0" r:id="rId5">
            <anchor moveWithCells="1">
              <from>
                <xdr:col>0</xdr:col>
                <xdr:colOff>236220</xdr:colOff>
                <xdr:row>4</xdr:row>
                <xdr:rowOff>68580</xdr:rowOff>
              </from>
              <to>
                <xdr:col>1</xdr:col>
                <xdr:colOff>1028700</xdr:colOff>
                <xdr:row>6</xdr:row>
                <xdr:rowOff>30480</xdr:rowOff>
              </to>
            </anchor>
          </controlPr>
        </control>
      </mc:Choice>
      <mc:Fallback>
        <control shapeId="30745"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F271"/>
  <sheetViews>
    <sheetView zoomScale="70" zoomScaleNormal="70" workbookViewId="0">
      <selection activeCell="M6" sqref="M6"/>
    </sheetView>
  </sheetViews>
  <sheetFormatPr defaultColWidth="9.109375" defaultRowHeight="15.6" x14ac:dyDescent="0.3"/>
  <cols>
    <col min="1" max="1" width="16.33203125" style="10" customWidth="1"/>
    <col min="2" max="2" width="14.5546875" style="10" customWidth="1"/>
    <col min="3" max="3" width="19.88671875" style="10" customWidth="1"/>
    <col min="4" max="4" width="50.5546875" style="10" customWidth="1"/>
    <col min="5" max="5" width="12.44140625" style="10" customWidth="1"/>
    <col min="6" max="6" width="17.44140625" style="10" customWidth="1"/>
    <col min="7" max="8" width="10.88671875" style="10" customWidth="1"/>
    <col min="9" max="9" width="13.6640625" style="10" bestFit="1" customWidth="1"/>
    <col min="10" max="10" width="13.44140625" style="10" customWidth="1"/>
    <col min="11" max="11" width="10.88671875" style="10" customWidth="1"/>
    <col min="12" max="12" width="9.109375" style="10"/>
    <col min="13" max="13" width="8.88671875" style="10" customWidth="1"/>
    <col min="14" max="14" width="9.109375" style="10"/>
    <col min="15" max="43" width="9" style="10" customWidth="1"/>
    <col min="44" max="45" width="9.44140625" style="10" bestFit="1" customWidth="1"/>
    <col min="46" max="49" width="14.5546875" style="10" bestFit="1" customWidth="1"/>
    <col min="50" max="50" width="9.44140625" style="10" bestFit="1" customWidth="1"/>
    <col min="51" max="52" width="14.5546875" style="10" bestFit="1" customWidth="1"/>
    <col min="53" max="58" width="9.44140625" style="10" bestFit="1" customWidth="1"/>
    <col min="59" max="16384" width="9.109375" style="10"/>
  </cols>
  <sheetData>
    <row r="1" spans="1:58"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row>
    <row r="2" spans="1:58" x14ac:dyDescent="0.3">
      <c r="A2" s="11"/>
      <c r="B2" s="11"/>
      <c r="C2" s="11"/>
      <c r="D2" s="11"/>
      <c r="E2" s="11">
        <f>1095/365</f>
        <v>3</v>
      </c>
      <c r="F2" s="11">
        <f>3*365</f>
        <v>1095</v>
      </c>
      <c r="G2" s="11"/>
      <c r="H2" s="11">
        <f>5.5*30</f>
        <v>165</v>
      </c>
      <c r="I2" s="11"/>
      <c r="J2" s="11"/>
      <c r="K2" s="11">
        <f>91+150</f>
        <v>241</v>
      </c>
      <c r="L2" s="11"/>
      <c r="M2" s="11">
        <f>5*30</f>
        <v>150</v>
      </c>
      <c r="N2" s="11">
        <f>11*30</f>
        <v>330</v>
      </c>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row>
    <row r="3" spans="1:58"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row>
    <row r="4" spans="1:58" ht="18.75" customHeight="1" x14ac:dyDescent="0.3">
      <c r="A4" s="11"/>
      <c r="B4" s="11"/>
      <c r="C4" s="11"/>
      <c r="D4" s="11" t="s">
        <v>969</v>
      </c>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row>
    <row r="5" spans="1:58" ht="18" customHeight="1" x14ac:dyDescent="0.3">
      <c r="A5" s="11"/>
      <c r="B5" s="11"/>
      <c r="C5" s="11"/>
      <c r="D5" s="11" t="s">
        <v>829</v>
      </c>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row>
    <row r="6" spans="1:58" x14ac:dyDescent="0.3">
      <c r="A6" s="229"/>
      <c r="B6" s="229"/>
      <c r="C6" s="229"/>
      <c r="D6" s="11"/>
      <c r="E6" s="229"/>
      <c r="F6" s="229"/>
      <c r="G6" s="229"/>
      <c r="H6" s="229"/>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row>
    <row r="7" spans="1:58" x14ac:dyDescent="0.3">
      <c r="A7" s="229"/>
      <c r="B7" s="229"/>
      <c r="C7" s="229"/>
      <c r="D7" s="11"/>
      <c r="E7" s="229"/>
      <c r="F7" s="229"/>
      <c r="G7" s="229"/>
      <c r="H7" s="229"/>
      <c r="I7" s="11"/>
      <c r="J7" s="11"/>
      <c r="K7" s="11"/>
      <c r="L7" s="11"/>
      <c r="M7" s="11"/>
      <c r="N7" s="11"/>
      <c r="O7" s="15" t="s">
        <v>323</v>
      </c>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row>
    <row r="8" spans="1:58" x14ac:dyDescent="0.3">
      <c r="A8" s="11"/>
      <c r="B8" s="11"/>
      <c r="C8" s="11"/>
      <c r="D8" s="11"/>
      <c r="E8" s="11"/>
      <c r="F8" s="11"/>
      <c r="G8" s="513" t="s">
        <v>173</v>
      </c>
      <c r="H8" s="513"/>
      <c r="I8" s="513"/>
      <c r="J8" s="513"/>
      <c r="K8" s="513"/>
      <c r="L8" s="11"/>
      <c r="M8" s="11"/>
      <c r="N8" s="11"/>
      <c r="O8" s="15" t="s">
        <v>324</v>
      </c>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row>
    <row r="9" spans="1:58" x14ac:dyDescent="0.3">
      <c r="A9" s="11"/>
      <c r="B9" s="11"/>
      <c r="C9" s="11"/>
      <c r="D9" s="11"/>
      <c r="E9" s="11"/>
      <c r="F9" s="11"/>
      <c r="G9" s="230" t="s">
        <v>165</v>
      </c>
      <c r="H9" s="230" t="s">
        <v>166</v>
      </c>
      <c r="I9" s="230" t="s">
        <v>167</v>
      </c>
      <c r="J9" s="230" t="s">
        <v>168</v>
      </c>
      <c r="K9" s="230" t="s">
        <v>169</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row>
    <row r="10" spans="1:58" ht="18" customHeight="1" x14ac:dyDescent="0.3">
      <c r="A10" s="11"/>
      <c r="B10" s="11"/>
      <c r="C10" s="11"/>
      <c r="D10" s="11"/>
      <c r="E10" s="11"/>
      <c r="F10" s="11"/>
      <c r="G10" s="146" t="s">
        <v>995</v>
      </c>
      <c r="H10" s="250" t="s">
        <v>991</v>
      </c>
      <c r="I10" s="250" t="s">
        <v>992</v>
      </c>
      <c r="J10" s="250" t="s">
        <v>993</v>
      </c>
      <c r="K10" s="146" t="s">
        <v>994</v>
      </c>
      <c r="L10" s="250" t="s">
        <v>990</v>
      </c>
      <c r="M10" s="11"/>
      <c r="N10" s="11"/>
      <c r="O10" s="231" t="s">
        <v>325</v>
      </c>
      <c r="P10" s="231" t="s">
        <v>326</v>
      </c>
      <c r="Q10" s="231" t="s">
        <v>327</v>
      </c>
      <c r="R10" s="231" t="s">
        <v>328</v>
      </c>
      <c r="S10" s="231" t="s">
        <v>329</v>
      </c>
      <c r="T10" s="231" t="s">
        <v>330</v>
      </c>
      <c r="U10" s="231" t="s">
        <v>331</v>
      </c>
      <c r="V10" s="231" t="s">
        <v>332</v>
      </c>
      <c r="W10" s="231" t="s">
        <v>333</v>
      </c>
      <c r="X10" s="231" t="s">
        <v>334</v>
      </c>
      <c r="Y10" s="231" t="s">
        <v>987</v>
      </c>
      <c r="Z10" s="231" t="s">
        <v>734</v>
      </c>
      <c r="AA10" s="231" t="s">
        <v>733</v>
      </c>
      <c r="AB10" s="231" t="s">
        <v>732</v>
      </c>
      <c r="AC10" s="231" t="s">
        <v>731</v>
      </c>
      <c r="AD10" s="231" t="s">
        <v>730</v>
      </c>
      <c r="AE10" s="231" t="s">
        <v>729</v>
      </c>
      <c r="AF10" s="231" t="s">
        <v>728</v>
      </c>
      <c r="AG10" s="231" t="s">
        <v>727</v>
      </c>
      <c r="AH10" s="231" t="s">
        <v>960</v>
      </c>
      <c r="AI10" s="231" t="s">
        <v>336</v>
      </c>
      <c r="AJ10" s="231" t="s">
        <v>724</v>
      </c>
      <c r="AK10" s="231" t="s">
        <v>735</v>
      </c>
      <c r="AL10" s="231" t="s">
        <v>337</v>
      </c>
      <c r="AM10" s="231" t="s">
        <v>338</v>
      </c>
      <c r="AN10" s="231" t="s">
        <v>722</v>
      </c>
      <c r="AO10" s="231" t="s">
        <v>739</v>
      </c>
      <c r="AP10" s="231" t="s">
        <v>725</v>
      </c>
      <c r="AQ10" s="231" t="s">
        <v>726</v>
      </c>
      <c r="AR10" s="231"/>
      <c r="AS10" s="231"/>
      <c r="AT10" s="15"/>
      <c r="AU10" s="142"/>
      <c r="AV10" s="142"/>
      <c r="AW10" s="142"/>
      <c r="AX10" s="142"/>
      <c r="AY10" s="142"/>
      <c r="AZ10" s="142"/>
      <c r="BA10" s="142"/>
      <c r="BB10" s="142"/>
      <c r="BC10" s="142"/>
      <c r="BD10" s="142"/>
      <c r="BE10" s="142"/>
      <c r="BF10" s="142"/>
    </row>
    <row r="11" spans="1:58" ht="18" customHeight="1" x14ac:dyDescent="0.3">
      <c r="A11" s="11"/>
      <c r="B11" s="11"/>
      <c r="C11" s="11"/>
      <c r="D11" s="514" t="s">
        <v>101</v>
      </c>
      <c r="E11" s="515"/>
      <c r="F11" s="192" t="s">
        <v>7</v>
      </c>
      <c r="G11" s="11"/>
      <c r="H11" s="11"/>
      <c r="I11" s="60"/>
      <c r="J11" s="196"/>
      <c r="K11" s="196"/>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row>
    <row r="12" spans="1:58" ht="18" customHeight="1" x14ac:dyDescent="0.3">
      <c r="A12" s="489" t="s">
        <v>176</v>
      </c>
      <c r="B12" s="489"/>
      <c r="C12" s="489"/>
      <c r="D12" s="491" t="s">
        <v>423</v>
      </c>
      <c r="E12" s="492"/>
      <c r="F12" s="251" t="s">
        <v>209</v>
      </c>
      <c r="G12" s="440">
        <v>1</v>
      </c>
      <c r="H12" s="203">
        <v>1217</v>
      </c>
      <c r="I12" s="432">
        <v>1</v>
      </c>
      <c r="J12" s="432">
        <v>1151</v>
      </c>
      <c r="K12" s="403">
        <v>1217</v>
      </c>
      <c r="L12" s="432">
        <v>1217</v>
      </c>
      <c r="M12" s="432">
        <v>1</v>
      </c>
      <c r="N12" s="11"/>
      <c r="O12" s="232">
        <v>1825</v>
      </c>
      <c r="P12" s="232">
        <v>1825</v>
      </c>
      <c r="Q12" s="232">
        <v>1825</v>
      </c>
      <c r="R12" s="232">
        <v>1460</v>
      </c>
      <c r="S12" s="9">
        <v>1825</v>
      </c>
      <c r="T12" s="232">
        <v>1095</v>
      </c>
      <c r="U12" s="232">
        <v>1095</v>
      </c>
      <c r="V12" s="9"/>
      <c r="W12" s="9">
        <v>1825</v>
      </c>
      <c r="X12" s="232">
        <v>1825</v>
      </c>
      <c r="Y12" s="252">
        <v>1825</v>
      </c>
      <c r="Z12" s="232">
        <v>1095</v>
      </c>
      <c r="AA12" s="232">
        <v>912.5</v>
      </c>
      <c r="AB12" s="232">
        <v>1095</v>
      </c>
      <c r="AC12" s="232">
        <v>2190</v>
      </c>
      <c r="AD12" s="252">
        <v>3005.88</v>
      </c>
      <c r="AE12" s="9"/>
      <c r="AF12" s="232">
        <v>2920</v>
      </c>
      <c r="AG12" s="252">
        <v>1095</v>
      </c>
      <c r="AH12" s="252">
        <v>3285</v>
      </c>
      <c r="AI12" s="252">
        <v>5</v>
      </c>
      <c r="AJ12" s="9">
        <v>1825</v>
      </c>
      <c r="AK12" s="253">
        <v>3345.83</v>
      </c>
      <c r="AL12" s="9">
        <v>3650</v>
      </c>
      <c r="AM12" s="9">
        <v>3650</v>
      </c>
      <c r="AN12" s="9">
        <v>900</v>
      </c>
      <c r="AO12" s="9">
        <v>7300</v>
      </c>
      <c r="AP12" s="253">
        <v>1486.71</v>
      </c>
      <c r="AQ12" s="253">
        <v>3650</v>
      </c>
      <c r="AR12" s="232"/>
      <c r="AS12" s="232"/>
      <c r="AT12" s="232"/>
      <c r="AU12" s="233"/>
      <c r="AV12" s="233"/>
      <c r="AW12" s="233"/>
      <c r="AX12" s="234"/>
      <c r="AY12" s="234"/>
      <c r="AZ12" s="233"/>
      <c r="BA12" s="234"/>
      <c r="BB12" s="233"/>
      <c r="BC12" s="234"/>
      <c r="BD12" s="234"/>
      <c r="BE12" s="234"/>
      <c r="BF12" s="234"/>
    </row>
    <row r="13" spans="1:58" ht="18" customHeight="1" x14ac:dyDescent="0.3">
      <c r="A13" s="489"/>
      <c r="B13" s="489"/>
      <c r="C13" s="489"/>
      <c r="D13" s="491" t="s">
        <v>424</v>
      </c>
      <c r="E13" s="492"/>
      <c r="F13" s="251" t="s">
        <v>209</v>
      </c>
      <c r="G13" s="440">
        <v>90</v>
      </c>
      <c r="H13" s="203">
        <v>90</v>
      </c>
      <c r="I13" s="441">
        <v>60</v>
      </c>
      <c r="J13" s="203">
        <v>90</v>
      </c>
      <c r="K13" s="403">
        <v>90</v>
      </c>
      <c r="L13" s="203">
        <v>90</v>
      </c>
      <c r="M13" s="441">
        <v>60</v>
      </c>
      <c r="N13" s="11"/>
      <c r="O13" s="232">
        <v>90</v>
      </c>
      <c r="P13" s="232">
        <v>120</v>
      </c>
      <c r="Q13" s="232">
        <v>119</v>
      </c>
      <c r="R13" s="232">
        <v>30</v>
      </c>
      <c r="S13" s="9">
        <v>36</v>
      </c>
      <c r="T13" s="232">
        <v>60</v>
      </c>
      <c r="U13" s="9">
        <v>135</v>
      </c>
      <c r="V13" s="9"/>
      <c r="W13" s="9">
        <v>135</v>
      </c>
      <c r="X13" s="232">
        <v>60</v>
      </c>
      <c r="Y13" s="252">
        <v>150</v>
      </c>
      <c r="Z13" s="232">
        <v>90</v>
      </c>
      <c r="AA13" s="254"/>
      <c r="AB13" s="232">
        <v>180</v>
      </c>
      <c r="AC13" s="232">
        <v>165</v>
      </c>
      <c r="AD13" s="252">
        <v>120</v>
      </c>
      <c r="AE13" s="9"/>
      <c r="AF13" s="232">
        <v>255</v>
      </c>
      <c r="AG13" s="252">
        <v>199</v>
      </c>
      <c r="AH13" s="252">
        <v>120</v>
      </c>
      <c r="AI13" s="252">
        <v>9125</v>
      </c>
      <c r="AJ13" s="9">
        <v>180</v>
      </c>
      <c r="AK13" s="255">
        <v>180</v>
      </c>
      <c r="AL13" s="232">
        <v>150</v>
      </c>
      <c r="AM13" s="9"/>
      <c r="AN13" s="9">
        <v>240</v>
      </c>
      <c r="AO13" s="9">
        <v>3</v>
      </c>
      <c r="AP13" s="255">
        <v>95.12</v>
      </c>
      <c r="AQ13" s="255">
        <v>150</v>
      </c>
      <c r="AR13" s="232"/>
      <c r="AS13" s="232"/>
      <c r="AT13" s="232"/>
      <c r="AU13" s="235"/>
      <c r="AV13" s="233"/>
      <c r="AW13" s="233"/>
      <c r="AX13" s="233"/>
      <c r="AY13" s="234"/>
      <c r="AZ13" s="233"/>
      <c r="BA13" s="233"/>
      <c r="BB13" s="234"/>
      <c r="BC13" s="233"/>
      <c r="BD13" s="234"/>
      <c r="BE13" s="233"/>
      <c r="BF13" s="234"/>
    </row>
    <row r="14" spans="1:58" ht="18" customHeight="1" x14ac:dyDescent="0.3">
      <c r="A14" s="489"/>
      <c r="B14" s="489"/>
      <c r="C14" s="489"/>
      <c r="D14" s="491" t="s">
        <v>425</v>
      </c>
      <c r="E14" s="492"/>
      <c r="F14" s="251" t="s">
        <v>34</v>
      </c>
      <c r="G14" s="440">
        <v>90</v>
      </c>
      <c r="H14" s="203">
        <v>95</v>
      </c>
      <c r="I14" s="203">
        <v>95</v>
      </c>
      <c r="J14" s="203">
        <v>95</v>
      </c>
      <c r="K14" s="403">
        <v>95</v>
      </c>
      <c r="L14" s="203">
        <v>95</v>
      </c>
      <c r="M14" s="203">
        <v>90</v>
      </c>
      <c r="N14" s="11"/>
      <c r="O14" s="9">
        <v>108</v>
      </c>
      <c r="P14" s="232">
        <v>180</v>
      </c>
      <c r="Q14" s="232">
        <v>60</v>
      </c>
      <c r="R14" s="232">
        <v>120</v>
      </c>
      <c r="S14" s="9">
        <v>120</v>
      </c>
      <c r="T14" s="9">
        <v>60</v>
      </c>
      <c r="U14" s="9">
        <v>120</v>
      </c>
      <c r="V14" s="232">
        <v>1</v>
      </c>
      <c r="W14" s="232">
        <v>90</v>
      </c>
      <c r="X14" s="232">
        <v>90</v>
      </c>
      <c r="Y14" s="252">
        <v>60</v>
      </c>
      <c r="Z14" s="232">
        <v>120</v>
      </c>
      <c r="AA14" s="232">
        <v>1</v>
      </c>
      <c r="AB14" s="9"/>
      <c r="AC14" s="232">
        <v>150</v>
      </c>
      <c r="AD14" s="252">
        <v>90</v>
      </c>
      <c r="AE14" s="9"/>
      <c r="AF14" s="232">
        <v>90</v>
      </c>
      <c r="AG14" s="252">
        <v>180</v>
      </c>
      <c r="AH14" s="252">
        <v>300</v>
      </c>
      <c r="AI14" s="252">
        <v>1</v>
      </c>
      <c r="AJ14" s="9">
        <v>330</v>
      </c>
      <c r="AK14" s="255">
        <v>90</v>
      </c>
      <c r="AL14" s="232">
        <v>210</v>
      </c>
      <c r="AM14" s="9">
        <v>180</v>
      </c>
      <c r="AN14" s="9">
        <v>121</v>
      </c>
      <c r="AO14" s="9">
        <v>1</v>
      </c>
      <c r="AP14" s="255">
        <v>210</v>
      </c>
      <c r="AQ14" s="255">
        <v>180</v>
      </c>
      <c r="AR14" s="232"/>
      <c r="AS14" s="9"/>
      <c r="AT14" s="232"/>
      <c r="AU14" s="233"/>
      <c r="AV14" s="234"/>
      <c r="AW14" s="233"/>
      <c r="AX14" s="234"/>
      <c r="AY14" s="234"/>
      <c r="AZ14" s="233"/>
      <c r="BA14" s="233"/>
      <c r="BB14" s="233"/>
      <c r="BC14" s="234"/>
      <c r="BD14" s="234"/>
      <c r="BE14" s="233"/>
      <c r="BF14" s="234"/>
    </row>
    <row r="15" spans="1:58" ht="18" customHeight="1" x14ac:dyDescent="0.3">
      <c r="A15" s="489"/>
      <c r="B15" s="489"/>
      <c r="C15" s="489"/>
      <c r="D15" s="491" t="s">
        <v>426</v>
      </c>
      <c r="E15" s="492"/>
      <c r="F15" s="251" t="s">
        <v>34</v>
      </c>
      <c r="G15" s="440">
        <v>270</v>
      </c>
      <c r="H15" s="203">
        <v>230</v>
      </c>
      <c r="I15" s="203">
        <v>230</v>
      </c>
      <c r="J15" s="203">
        <v>230</v>
      </c>
      <c r="K15" s="403">
        <v>230</v>
      </c>
      <c r="L15" s="203">
        <v>230</v>
      </c>
      <c r="M15" s="203">
        <v>270</v>
      </c>
      <c r="N15" s="11"/>
      <c r="O15" s="9">
        <v>120</v>
      </c>
      <c r="P15" s="232">
        <v>210</v>
      </c>
      <c r="Q15" s="232">
        <v>210</v>
      </c>
      <c r="R15" s="232">
        <v>240</v>
      </c>
      <c r="S15" s="9">
        <v>144</v>
      </c>
      <c r="T15" s="9">
        <v>84</v>
      </c>
      <c r="U15" s="9">
        <v>144</v>
      </c>
      <c r="V15" s="232">
        <v>365</v>
      </c>
      <c r="W15" s="232">
        <v>320</v>
      </c>
      <c r="X15" s="232">
        <v>180</v>
      </c>
      <c r="Y15" s="252">
        <v>84</v>
      </c>
      <c r="Z15" s="232">
        <v>150</v>
      </c>
      <c r="AA15" s="232">
        <v>365</v>
      </c>
      <c r="AB15" s="9"/>
      <c r="AC15" s="232">
        <v>240</v>
      </c>
      <c r="AD15" s="252">
        <v>120</v>
      </c>
      <c r="AE15" s="9"/>
      <c r="AF15" s="232">
        <v>150</v>
      </c>
      <c r="AG15" s="252">
        <v>210</v>
      </c>
      <c r="AH15" s="252">
        <v>330</v>
      </c>
      <c r="AI15" s="252">
        <v>165</v>
      </c>
      <c r="AJ15" s="9">
        <v>150</v>
      </c>
      <c r="AK15" s="255">
        <v>120</v>
      </c>
      <c r="AL15" s="232">
        <v>240</v>
      </c>
      <c r="AM15" s="9">
        <v>210</v>
      </c>
      <c r="AN15" s="9">
        <v>212</v>
      </c>
      <c r="AO15" s="9">
        <v>365</v>
      </c>
      <c r="AP15" s="255">
        <v>240</v>
      </c>
      <c r="AQ15" s="255">
        <v>210</v>
      </c>
      <c r="AR15" s="232"/>
      <c r="AS15" s="9"/>
      <c r="AT15" s="232"/>
      <c r="AU15" s="233"/>
      <c r="AV15" s="234"/>
      <c r="AW15" s="233"/>
      <c r="AX15" s="234"/>
      <c r="AY15" s="234"/>
      <c r="AZ15" s="233"/>
      <c r="BA15" s="233"/>
      <c r="BB15" s="233"/>
      <c r="BC15" s="234"/>
      <c r="BD15" s="234"/>
      <c r="BE15" s="233"/>
      <c r="BF15" s="234"/>
    </row>
    <row r="16" spans="1:58" ht="18" customHeight="1" x14ac:dyDescent="0.3">
      <c r="A16" s="489"/>
      <c r="B16" s="489"/>
      <c r="C16" s="489"/>
      <c r="D16" s="491" t="s">
        <v>427</v>
      </c>
      <c r="E16" s="492"/>
      <c r="F16" s="251" t="s">
        <v>354</v>
      </c>
      <c r="G16" s="443">
        <v>0.15476190476190477</v>
      </c>
      <c r="H16" s="262">
        <v>0.15476190476190477</v>
      </c>
      <c r="I16" s="262">
        <v>0.15476190476190477</v>
      </c>
      <c r="J16" s="262">
        <v>0.15476190476190477</v>
      </c>
      <c r="K16" s="406">
        <v>0.15476190476190477</v>
      </c>
      <c r="L16" s="262">
        <v>0.15476190476190477</v>
      </c>
      <c r="M16" s="262">
        <v>0.15476190476190477</v>
      </c>
      <c r="N16" s="11"/>
      <c r="O16" s="9">
        <v>0.33333333333333331</v>
      </c>
      <c r="P16" s="9"/>
      <c r="Q16" s="9"/>
      <c r="R16" s="9"/>
      <c r="S16" s="9">
        <v>0.2</v>
      </c>
      <c r="T16" s="9">
        <v>0.4</v>
      </c>
      <c r="U16" s="9">
        <v>0.3</v>
      </c>
      <c r="V16" s="9"/>
      <c r="W16" s="9">
        <v>0.2</v>
      </c>
      <c r="X16" s="9">
        <v>0.4</v>
      </c>
      <c r="Y16" s="252">
        <v>0.25</v>
      </c>
      <c r="Z16" s="9"/>
      <c r="AA16" s="9"/>
      <c r="AB16" s="9"/>
      <c r="AC16" s="9"/>
      <c r="AD16" s="252">
        <v>0</v>
      </c>
      <c r="AE16" s="9"/>
      <c r="AF16" s="9"/>
      <c r="AG16" s="252">
        <v>0.25</v>
      </c>
      <c r="AH16" s="252">
        <v>0.25</v>
      </c>
      <c r="AI16" s="252">
        <v>0.5</v>
      </c>
      <c r="AJ16" s="9">
        <v>0.08</v>
      </c>
      <c r="AK16" s="255">
        <v>0.11</v>
      </c>
      <c r="AL16" s="9">
        <v>0.1</v>
      </c>
      <c r="AM16" s="9">
        <v>0.05</v>
      </c>
      <c r="AN16" s="9">
        <v>0.5</v>
      </c>
      <c r="AO16" s="9">
        <v>0.1</v>
      </c>
      <c r="AP16" s="255">
        <v>0</v>
      </c>
      <c r="AQ16" s="255">
        <v>0.1</v>
      </c>
      <c r="AR16" s="9"/>
      <c r="AS16" s="9"/>
      <c r="AT16" s="9"/>
      <c r="AU16" s="234"/>
      <c r="AV16" s="234"/>
      <c r="AW16" s="234"/>
      <c r="AX16" s="234"/>
      <c r="AY16" s="234"/>
      <c r="AZ16" s="234"/>
      <c r="BA16" s="234"/>
      <c r="BB16" s="234"/>
      <c r="BC16" s="234"/>
      <c r="BD16" s="234"/>
      <c r="BE16" s="234"/>
      <c r="BF16" s="234"/>
    </row>
    <row r="17" spans="1:58" ht="18" customHeight="1" x14ac:dyDescent="0.3">
      <c r="A17" s="489"/>
      <c r="B17" s="489"/>
      <c r="C17" s="489"/>
      <c r="D17" s="491" t="s">
        <v>428</v>
      </c>
      <c r="E17" s="492"/>
      <c r="F17" s="251" t="s">
        <v>354</v>
      </c>
      <c r="G17" s="443">
        <v>2.8333333333333335E-2</v>
      </c>
      <c r="H17" s="262">
        <v>2.8333333333333335E-2</v>
      </c>
      <c r="I17" s="262">
        <v>2.8333333333333335E-2</v>
      </c>
      <c r="J17" s="262">
        <v>2.8333333333333335E-2</v>
      </c>
      <c r="K17" s="406">
        <v>2.8333333333333335E-2</v>
      </c>
      <c r="L17" s="262">
        <v>2.8333333333333335E-2</v>
      </c>
      <c r="M17" s="262">
        <v>2.8333333333333335E-2</v>
      </c>
      <c r="N17" s="11"/>
      <c r="O17" s="9">
        <v>0.15</v>
      </c>
      <c r="P17" s="9"/>
      <c r="Q17" s="9"/>
      <c r="R17" s="9"/>
      <c r="S17" s="9">
        <v>0.16</v>
      </c>
      <c r="T17" s="9">
        <v>0.16</v>
      </c>
      <c r="U17" s="9">
        <v>0</v>
      </c>
      <c r="V17" s="9"/>
      <c r="W17" s="9">
        <v>0.16</v>
      </c>
      <c r="X17" s="9">
        <v>0.2</v>
      </c>
      <c r="Y17" s="252">
        <v>0.2</v>
      </c>
      <c r="Z17" s="9"/>
      <c r="AA17" s="9"/>
      <c r="AB17" s="9"/>
      <c r="AC17" s="9"/>
      <c r="AD17" s="252">
        <v>0</v>
      </c>
      <c r="AE17" s="9"/>
      <c r="AF17" s="9"/>
      <c r="AG17" s="252">
        <v>0.2</v>
      </c>
      <c r="AH17" s="252">
        <v>0.2</v>
      </c>
      <c r="AI17" s="252">
        <v>1</v>
      </c>
      <c r="AJ17" s="9">
        <v>0.1</v>
      </c>
      <c r="AK17" s="255">
        <v>0.03</v>
      </c>
      <c r="AL17" s="9">
        <v>1</v>
      </c>
      <c r="AM17" s="9">
        <v>1</v>
      </c>
      <c r="AN17" s="9">
        <v>0.95</v>
      </c>
      <c r="AO17" s="9">
        <v>0.7</v>
      </c>
      <c r="AP17" s="255">
        <v>0.86</v>
      </c>
      <c r="AQ17" s="255">
        <v>0.02</v>
      </c>
      <c r="AR17" s="9"/>
      <c r="AS17" s="9"/>
      <c r="AT17" s="9"/>
      <c r="AU17" s="234"/>
      <c r="AV17" s="234"/>
      <c r="AW17" s="234"/>
      <c r="AX17" s="234"/>
      <c r="AY17" s="234"/>
      <c r="AZ17" s="234"/>
      <c r="BA17" s="234"/>
      <c r="BB17" s="234"/>
      <c r="BC17" s="234"/>
      <c r="BD17" s="234"/>
      <c r="BE17" s="234"/>
      <c r="BF17" s="234"/>
    </row>
    <row r="18" spans="1:58" ht="18" customHeight="1" x14ac:dyDescent="0.3">
      <c r="A18" s="483" t="s">
        <v>178</v>
      </c>
      <c r="B18" s="501"/>
      <c r="C18" s="484"/>
      <c r="D18" s="491" t="s">
        <v>589</v>
      </c>
      <c r="E18" s="492"/>
      <c r="F18" s="251" t="s">
        <v>179</v>
      </c>
      <c r="G18" s="440">
        <v>2.5000000000000001E-3</v>
      </c>
      <c r="H18" s="432">
        <v>9.7000000000000003E-3</v>
      </c>
      <c r="I18" s="432">
        <v>7.0000000000000001E-3</v>
      </c>
      <c r="J18" s="203">
        <v>7.0000000000000001E-3</v>
      </c>
      <c r="K18" s="431">
        <v>8.9999999999999993E-3</v>
      </c>
      <c r="L18" s="431">
        <v>7.0000000000000001E-3</v>
      </c>
      <c r="M18" s="441">
        <v>6.0000000000000001E-3</v>
      </c>
      <c r="N18" s="11"/>
      <c r="O18" s="9">
        <v>0.02</v>
      </c>
      <c r="P18" s="256">
        <v>7.9000000000000001E-2</v>
      </c>
      <c r="Q18" s="9"/>
      <c r="R18" s="9"/>
      <c r="S18" s="9">
        <v>0.02</v>
      </c>
      <c r="T18" s="9">
        <v>3.5555555555555556E-2</v>
      </c>
      <c r="U18" s="9">
        <v>8.8888888888888889E-3</v>
      </c>
      <c r="V18" s="232">
        <v>1.3799999999999999E-3</v>
      </c>
      <c r="W18" s="9">
        <v>0.02</v>
      </c>
      <c r="X18" s="9">
        <v>0.02</v>
      </c>
      <c r="Y18" s="252">
        <v>5.0000000000000001E-3</v>
      </c>
      <c r="Z18" s="9"/>
      <c r="AA18" s="9"/>
      <c r="AB18" s="9"/>
      <c r="AC18" s="9"/>
      <c r="AD18" s="252">
        <v>0.01</v>
      </c>
      <c r="AE18" s="9"/>
      <c r="AF18" s="9"/>
      <c r="AG18" s="252">
        <v>2.5000000000000001E-2</v>
      </c>
      <c r="AH18" s="252">
        <v>2.5000000000000001E-2</v>
      </c>
      <c r="AI18" s="252">
        <v>0.02</v>
      </c>
      <c r="AJ18" s="9">
        <v>0.02</v>
      </c>
      <c r="AK18" s="255">
        <v>0</v>
      </c>
      <c r="AL18" s="9">
        <v>8.8888888888888889E-3</v>
      </c>
      <c r="AM18" s="9">
        <v>8.8888888888888889E-3</v>
      </c>
      <c r="AN18" s="9">
        <v>2.5000000000000001E-3</v>
      </c>
      <c r="AO18" s="9">
        <v>2.4500000000000001E-2</v>
      </c>
      <c r="AP18" s="255">
        <v>0.02</v>
      </c>
      <c r="AQ18" s="255">
        <v>0.01</v>
      </c>
      <c r="AR18" s="9"/>
      <c r="AS18" s="9"/>
      <c r="AT18" s="9"/>
      <c r="AU18" s="234"/>
      <c r="AV18" s="234"/>
      <c r="AW18" s="234"/>
      <c r="AX18" s="234"/>
      <c r="AY18" s="234"/>
      <c r="AZ18" s="234"/>
      <c r="BA18" s="234"/>
      <c r="BB18" s="234"/>
      <c r="BC18" s="234"/>
      <c r="BD18" s="234"/>
      <c r="BE18" s="234"/>
      <c r="BF18" s="234"/>
    </row>
    <row r="19" spans="1:58" ht="18" customHeight="1" x14ac:dyDescent="0.3">
      <c r="A19" s="485"/>
      <c r="B19" s="511"/>
      <c r="C19" s="486"/>
      <c r="D19" s="491" t="s">
        <v>429</v>
      </c>
      <c r="E19" s="492"/>
      <c r="F19" s="251" t="s">
        <v>354</v>
      </c>
      <c r="G19" s="440">
        <v>2.5000000000000001E-2</v>
      </c>
      <c r="H19" s="203">
        <v>2.5000000000000001E-2</v>
      </c>
      <c r="I19" s="440">
        <v>2.5000000000000001E-2</v>
      </c>
      <c r="J19" s="203">
        <v>2.5000000000000001E-2</v>
      </c>
      <c r="K19" s="431">
        <v>6.25E-2</v>
      </c>
      <c r="L19" s="432">
        <v>2.5000000000000001E-2</v>
      </c>
      <c r="M19" s="440">
        <v>2.5000000000000001E-2</v>
      </c>
      <c r="N19" s="11"/>
      <c r="O19" s="9">
        <v>0.05</v>
      </c>
      <c r="P19" s="9"/>
      <c r="Q19" s="9"/>
      <c r="R19" s="9"/>
      <c r="S19" s="9">
        <v>0.05</v>
      </c>
      <c r="T19" s="9">
        <v>2.5000000000000001E-2</v>
      </c>
      <c r="U19" s="9">
        <v>0.05</v>
      </c>
      <c r="V19" s="9"/>
      <c r="W19" s="9">
        <v>0.05</v>
      </c>
      <c r="X19" s="9">
        <v>0.05</v>
      </c>
      <c r="Y19" s="252">
        <v>0.05</v>
      </c>
      <c r="Z19" s="9"/>
      <c r="AA19" s="9"/>
      <c r="AB19" s="9"/>
      <c r="AC19" s="9"/>
      <c r="AD19" s="252">
        <v>0.05</v>
      </c>
      <c r="AE19" s="9"/>
      <c r="AF19" s="9"/>
      <c r="AG19" s="252">
        <v>0.05</v>
      </c>
      <c r="AH19" s="252">
        <v>0.05</v>
      </c>
      <c r="AI19" s="252">
        <v>0.05</v>
      </c>
      <c r="AJ19" s="9">
        <v>0.05</v>
      </c>
      <c r="AK19" s="255">
        <v>0.05</v>
      </c>
      <c r="AL19" s="9">
        <v>2.5000000000000001E-2</v>
      </c>
      <c r="AM19" s="9">
        <v>2.5000000000000001E-2</v>
      </c>
      <c r="AN19" s="9">
        <v>0.05</v>
      </c>
      <c r="AO19" s="9">
        <v>0.05</v>
      </c>
      <c r="AP19" s="255">
        <v>0.05</v>
      </c>
      <c r="AQ19" s="255">
        <v>0.05</v>
      </c>
      <c r="AR19" s="9"/>
      <c r="AS19" s="9"/>
      <c r="AT19" s="9"/>
      <c r="AU19" s="234"/>
      <c r="AV19" s="234"/>
      <c r="AW19" s="234"/>
      <c r="AX19" s="234"/>
      <c r="AY19" s="234"/>
      <c r="AZ19" s="234"/>
      <c r="BA19" s="234"/>
      <c r="BB19" s="234"/>
      <c r="BC19" s="234"/>
      <c r="BD19" s="234"/>
      <c r="BE19" s="234"/>
      <c r="BF19" s="234"/>
    </row>
    <row r="20" spans="1:58" ht="18" customHeight="1" x14ac:dyDescent="0.3">
      <c r="A20" s="485"/>
      <c r="B20" s="511"/>
      <c r="C20" s="486"/>
      <c r="D20" s="491" t="s">
        <v>430</v>
      </c>
      <c r="E20" s="492"/>
      <c r="F20" s="251" t="s">
        <v>354</v>
      </c>
      <c r="G20" s="443">
        <v>0.85732140997411221</v>
      </c>
      <c r="H20" s="262">
        <v>0.85732140997411221</v>
      </c>
      <c r="I20" s="262">
        <v>0.85732140997411221</v>
      </c>
      <c r="J20" s="262">
        <v>0.85732140997411221</v>
      </c>
      <c r="K20" s="406">
        <v>0.85732140997411221</v>
      </c>
      <c r="L20" s="262">
        <v>0.85732140997411221</v>
      </c>
      <c r="M20" s="262">
        <v>0.85732140997411221</v>
      </c>
      <c r="N20" s="11"/>
      <c r="O20" s="9">
        <v>0.32457664734234959</v>
      </c>
      <c r="P20" s="9"/>
      <c r="Q20" s="9"/>
      <c r="R20" s="9"/>
      <c r="S20" s="9">
        <v>0.33933759001914299</v>
      </c>
      <c r="T20" s="9">
        <v>0.42866070498705611</v>
      </c>
      <c r="U20" s="9">
        <v>0.2928310092869264</v>
      </c>
      <c r="V20" s="9"/>
      <c r="W20" s="9">
        <v>0.42290660907581001</v>
      </c>
      <c r="X20" s="9">
        <v>0.37369773882109586</v>
      </c>
      <c r="Y20" s="252">
        <v>0.45</v>
      </c>
      <c r="Z20" s="9"/>
      <c r="AA20" s="9"/>
      <c r="AB20" s="9"/>
      <c r="AC20" s="9"/>
      <c r="AD20" s="252">
        <v>0.49</v>
      </c>
      <c r="AE20" s="9"/>
      <c r="AF20" s="9"/>
      <c r="AG20" s="252">
        <v>0.75</v>
      </c>
      <c r="AH20" s="252">
        <v>0.25</v>
      </c>
      <c r="AI20" s="252">
        <v>0.7</v>
      </c>
      <c r="AJ20" s="9">
        <v>1.0900000000000001</v>
      </c>
      <c r="AK20" s="255">
        <v>0.86</v>
      </c>
      <c r="AL20" s="9">
        <v>0.72</v>
      </c>
      <c r="AM20" s="9">
        <v>0.75</v>
      </c>
      <c r="AN20" s="9">
        <v>1.03</v>
      </c>
      <c r="AO20" s="9">
        <v>0.7</v>
      </c>
      <c r="AP20" s="255">
        <v>0.86</v>
      </c>
      <c r="AQ20" s="255">
        <v>0.7</v>
      </c>
      <c r="AR20" s="9"/>
      <c r="AS20" s="9"/>
      <c r="AT20" s="9"/>
      <c r="AU20" s="234"/>
      <c r="AV20" s="234"/>
      <c r="AW20" s="234"/>
      <c r="AX20" s="234"/>
      <c r="AY20" s="234"/>
      <c r="AZ20" s="234"/>
      <c r="BA20" s="234"/>
      <c r="BB20" s="234"/>
      <c r="BC20" s="234"/>
      <c r="BD20" s="234"/>
      <c r="BE20" s="234"/>
      <c r="BF20" s="234"/>
    </row>
    <row r="21" spans="1:58" ht="18" customHeight="1" x14ac:dyDescent="0.3">
      <c r="A21" s="485"/>
      <c r="B21" s="511"/>
      <c r="C21" s="486"/>
      <c r="D21" s="491" t="s">
        <v>431</v>
      </c>
      <c r="E21" s="492"/>
      <c r="F21" s="251" t="s">
        <v>180</v>
      </c>
      <c r="G21" s="440">
        <v>6</v>
      </c>
      <c r="H21" s="203">
        <v>3.5</v>
      </c>
      <c r="I21" s="432">
        <v>6</v>
      </c>
      <c r="J21" s="203">
        <v>3.5</v>
      </c>
      <c r="K21" s="403">
        <v>3.5</v>
      </c>
      <c r="L21" s="432">
        <v>3.5</v>
      </c>
      <c r="M21" s="432">
        <v>6</v>
      </c>
      <c r="N21" s="11"/>
      <c r="O21" s="9">
        <v>10</v>
      </c>
      <c r="P21" s="9">
        <v>7</v>
      </c>
      <c r="Q21" s="9">
        <v>9.4</v>
      </c>
      <c r="R21" s="9">
        <v>8.7349999999999994</v>
      </c>
      <c r="S21" s="9">
        <v>12.718</v>
      </c>
      <c r="T21" s="9">
        <v>12.5</v>
      </c>
      <c r="U21" s="9">
        <v>8.7349999999999994</v>
      </c>
      <c r="V21" s="9">
        <v>16</v>
      </c>
      <c r="W21" s="9">
        <v>8.8000000000000007</v>
      </c>
      <c r="X21" s="9">
        <v>14.8</v>
      </c>
      <c r="Y21" s="252">
        <v>21.09</v>
      </c>
      <c r="Z21" s="9">
        <v>6.8</v>
      </c>
      <c r="AA21" s="9">
        <v>7.5</v>
      </c>
      <c r="AB21" s="9">
        <v>12.7</v>
      </c>
      <c r="AC21" s="9">
        <v>9</v>
      </c>
      <c r="AD21" s="252">
        <v>10.71</v>
      </c>
      <c r="AE21" s="9">
        <v>8.9600000000000009</v>
      </c>
      <c r="AF21" s="9">
        <v>7</v>
      </c>
      <c r="AG21" s="252">
        <v>13.019</v>
      </c>
      <c r="AH21" s="252">
        <v>12.66</v>
      </c>
      <c r="AI21" s="252">
        <v>7</v>
      </c>
      <c r="AJ21" s="9">
        <v>12.8</v>
      </c>
      <c r="AK21" s="255">
        <v>3.5</v>
      </c>
      <c r="AL21" s="9">
        <v>4.92</v>
      </c>
      <c r="AM21" s="9">
        <v>10.67</v>
      </c>
      <c r="AN21" s="9">
        <v>10.9</v>
      </c>
      <c r="AO21" s="9">
        <v>5.6</v>
      </c>
      <c r="AP21" s="255">
        <v>10.5</v>
      </c>
      <c r="AQ21" s="255">
        <v>123.95</v>
      </c>
      <c r="AR21" s="9"/>
      <c r="AS21" s="9"/>
      <c r="AT21" s="9"/>
      <c r="AU21" s="234"/>
      <c r="AV21" s="234"/>
      <c r="AW21" s="234"/>
      <c r="AX21" s="234"/>
      <c r="AY21" s="234"/>
      <c r="AZ21" s="234"/>
      <c r="BA21" s="234"/>
      <c r="BB21" s="234"/>
      <c r="BC21" s="234"/>
      <c r="BD21" s="234"/>
      <c r="BE21" s="234"/>
      <c r="BF21" s="234"/>
    </row>
    <row r="22" spans="1:58" ht="18" customHeight="1" x14ac:dyDescent="0.3">
      <c r="A22" s="485"/>
      <c r="B22" s="511"/>
      <c r="C22" s="486"/>
      <c r="D22" s="491" t="s">
        <v>669</v>
      </c>
      <c r="E22" s="492"/>
      <c r="F22" s="251" t="s">
        <v>210</v>
      </c>
      <c r="G22" s="444">
        <v>650</v>
      </c>
      <c r="H22" s="203">
        <v>300</v>
      </c>
      <c r="I22" s="420">
        <v>650</v>
      </c>
      <c r="J22" s="203">
        <v>300</v>
      </c>
      <c r="K22" s="403">
        <v>300</v>
      </c>
      <c r="L22" s="203">
        <v>300</v>
      </c>
      <c r="M22" s="420">
        <v>650</v>
      </c>
      <c r="N22" s="11"/>
      <c r="O22" s="9">
        <v>300</v>
      </c>
      <c r="P22" s="9"/>
      <c r="Q22" s="9"/>
      <c r="R22" s="9"/>
      <c r="S22" s="9">
        <v>300</v>
      </c>
      <c r="T22" s="9">
        <v>300</v>
      </c>
      <c r="U22" s="9">
        <v>300</v>
      </c>
      <c r="V22" s="9"/>
      <c r="W22" s="9">
        <v>300</v>
      </c>
      <c r="X22" s="9">
        <v>300</v>
      </c>
      <c r="Y22" s="252">
        <v>300</v>
      </c>
      <c r="Z22" s="9"/>
      <c r="AA22" s="9"/>
      <c r="AB22" s="9"/>
      <c r="AC22" s="9"/>
      <c r="AD22" s="252">
        <v>367.42</v>
      </c>
      <c r="AE22" s="9"/>
      <c r="AF22" s="9"/>
      <c r="AG22" s="252">
        <v>300</v>
      </c>
      <c r="AH22" s="252">
        <v>300</v>
      </c>
      <c r="AI22" s="252">
        <v>300</v>
      </c>
      <c r="AJ22" s="9">
        <v>300</v>
      </c>
      <c r="AK22" s="255">
        <v>300</v>
      </c>
      <c r="AL22" s="9">
        <v>212.13203435596427</v>
      </c>
      <c r="AM22" s="9">
        <v>367.42346141747669</v>
      </c>
      <c r="AN22" s="9">
        <v>300</v>
      </c>
      <c r="AO22" s="9">
        <v>328.63</v>
      </c>
      <c r="AP22" s="255">
        <v>367.42</v>
      </c>
      <c r="AQ22" s="255">
        <v>367.42</v>
      </c>
      <c r="AR22" s="9"/>
      <c r="AS22" s="9"/>
      <c r="AT22" s="9"/>
      <c r="AU22" s="234"/>
      <c r="AV22" s="234"/>
      <c r="AW22" s="234"/>
      <c r="AX22" s="234"/>
      <c r="AY22" s="234"/>
      <c r="AZ22" s="234"/>
      <c r="BA22" s="234"/>
      <c r="BB22" s="234"/>
      <c r="BC22" s="234"/>
      <c r="BD22" s="234"/>
      <c r="BE22" s="234"/>
      <c r="BF22" s="234"/>
    </row>
    <row r="23" spans="1:58" ht="18" customHeight="1" x14ac:dyDescent="0.3">
      <c r="A23" s="487"/>
      <c r="B23" s="512"/>
      <c r="C23" s="488"/>
      <c r="D23" s="491" t="s">
        <v>740</v>
      </c>
      <c r="E23" s="492"/>
      <c r="F23" s="251" t="s">
        <v>354</v>
      </c>
      <c r="G23" s="444">
        <v>0</v>
      </c>
      <c r="H23" s="203">
        <v>0</v>
      </c>
      <c r="I23" s="403">
        <v>0</v>
      </c>
      <c r="J23" s="203">
        <v>0</v>
      </c>
      <c r="K23" s="403">
        <v>0</v>
      </c>
      <c r="L23" s="203">
        <v>0</v>
      </c>
      <c r="M23" s="403">
        <v>0</v>
      </c>
      <c r="N23" s="11"/>
      <c r="O23" s="9"/>
      <c r="P23" s="9"/>
      <c r="Q23" s="9"/>
      <c r="R23" s="9"/>
      <c r="S23" s="9"/>
      <c r="T23" s="9"/>
      <c r="U23" s="9"/>
      <c r="V23" s="9"/>
      <c r="W23" s="9"/>
      <c r="X23" s="9"/>
      <c r="Y23" s="252">
        <v>1</v>
      </c>
      <c r="Z23" s="9"/>
      <c r="AA23" s="9"/>
      <c r="AB23" s="9"/>
      <c r="AC23" s="9"/>
      <c r="AD23" s="252"/>
      <c r="AE23" s="9"/>
      <c r="AF23" s="9"/>
      <c r="AG23" s="252">
        <v>0</v>
      </c>
      <c r="AH23" s="252">
        <v>0</v>
      </c>
      <c r="AI23" s="252">
        <v>0</v>
      </c>
      <c r="AJ23" s="9"/>
      <c r="AK23" s="255"/>
      <c r="AL23" s="9"/>
      <c r="AM23" s="9"/>
      <c r="AN23" s="9"/>
      <c r="AO23" s="9"/>
      <c r="AP23" s="255"/>
      <c r="AQ23" s="255"/>
      <c r="AR23" s="9"/>
      <c r="AS23" s="9"/>
      <c r="AT23" s="9"/>
      <c r="AU23" s="234"/>
      <c r="AV23" s="234"/>
      <c r="AW23" s="234"/>
      <c r="AX23" s="234"/>
      <c r="AY23" s="234"/>
      <c r="AZ23" s="234"/>
      <c r="BA23" s="234"/>
      <c r="BB23" s="234"/>
      <c r="BC23" s="234"/>
      <c r="BD23" s="234"/>
      <c r="BE23" s="234"/>
      <c r="BF23" s="234"/>
    </row>
    <row r="24" spans="1:58" ht="18" customHeight="1" x14ac:dyDescent="0.3">
      <c r="A24" s="483" t="s">
        <v>676</v>
      </c>
      <c r="B24" s="501"/>
      <c r="C24" s="484"/>
      <c r="D24" s="491" t="s">
        <v>677</v>
      </c>
      <c r="E24" s="492"/>
      <c r="F24" s="251" t="s">
        <v>354</v>
      </c>
      <c r="G24" s="444">
        <v>0</v>
      </c>
      <c r="H24" s="203">
        <v>0</v>
      </c>
      <c r="I24" s="403">
        <v>0</v>
      </c>
      <c r="J24" s="203">
        <v>0</v>
      </c>
      <c r="K24" s="403">
        <v>0</v>
      </c>
      <c r="L24" s="203">
        <v>0</v>
      </c>
      <c r="M24" s="403">
        <v>0</v>
      </c>
      <c r="N24" s="11"/>
      <c r="O24" s="9"/>
      <c r="P24" s="9"/>
      <c r="Q24" s="9"/>
      <c r="R24" s="9"/>
      <c r="S24" s="9"/>
      <c r="T24" s="9"/>
      <c r="U24" s="9"/>
      <c r="V24" s="9"/>
      <c r="W24" s="9"/>
      <c r="X24" s="9"/>
      <c r="Y24" s="252">
        <v>0</v>
      </c>
      <c r="Z24" s="9"/>
      <c r="AA24" s="9"/>
      <c r="AB24" s="9"/>
      <c r="AC24" s="9"/>
      <c r="AD24" s="252">
        <v>0</v>
      </c>
      <c r="AE24" s="9"/>
      <c r="AF24" s="9"/>
      <c r="AG24" s="252">
        <v>0</v>
      </c>
      <c r="AH24" s="252">
        <v>0</v>
      </c>
      <c r="AI24" s="252">
        <v>1</v>
      </c>
      <c r="AJ24" s="9"/>
      <c r="AK24" s="255">
        <v>0</v>
      </c>
      <c r="AL24" s="9"/>
      <c r="AM24" s="9"/>
      <c r="AN24" s="9">
        <v>0</v>
      </c>
      <c r="AO24" s="9">
        <v>0</v>
      </c>
      <c r="AP24" s="255">
        <v>0</v>
      </c>
      <c r="AQ24" s="255">
        <v>0</v>
      </c>
      <c r="AR24" s="9"/>
      <c r="AS24" s="9"/>
      <c r="AT24" s="9"/>
      <c r="AU24" s="234"/>
      <c r="AV24" s="234"/>
      <c r="AW24" s="234"/>
      <c r="AX24" s="234"/>
      <c r="AY24" s="234"/>
      <c r="AZ24" s="234"/>
      <c r="BA24" s="234"/>
      <c r="BB24" s="234"/>
      <c r="BC24" s="234"/>
      <c r="BD24" s="234"/>
      <c r="BE24" s="234"/>
      <c r="BF24" s="234"/>
    </row>
    <row r="25" spans="1:58" ht="18" customHeight="1" x14ac:dyDescent="0.3">
      <c r="A25" s="506"/>
      <c r="B25" s="507"/>
      <c r="C25" s="508"/>
      <c r="D25" s="491" t="s">
        <v>838</v>
      </c>
      <c r="E25" s="492"/>
      <c r="F25" s="251" t="s">
        <v>354</v>
      </c>
      <c r="G25" s="444">
        <v>0.35</v>
      </c>
      <c r="H25" s="203">
        <v>0.4</v>
      </c>
      <c r="I25" s="439">
        <v>0.4</v>
      </c>
      <c r="J25" s="203">
        <v>0.4</v>
      </c>
      <c r="K25" s="431">
        <v>0.5</v>
      </c>
      <c r="L25" s="432">
        <v>0.4</v>
      </c>
      <c r="M25" s="439">
        <v>0.32500000000000001</v>
      </c>
      <c r="N25" s="11"/>
      <c r="O25" s="9"/>
      <c r="P25" s="9"/>
      <c r="Q25" s="9"/>
      <c r="R25" s="9"/>
      <c r="S25" s="9"/>
      <c r="T25" s="9"/>
      <c r="U25" s="9"/>
      <c r="V25" s="9"/>
      <c r="W25" s="9"/>
      <c r="X25" s="9"/>
      <c r="Y25" s="252">
        <v>0</v>
      </c>
      <c r="Z25" s="9"/>
      <c r="AA25" s="9"/>
      <c r="AB25" s="9"/>
      <c r="AC25" s="9"/>
      <c r="AD25" s="252"/>
      <c r="AE25" s="9"/>
      <c r="AF25" s="9"/>
      <c r="AG25" s="252">
        <v>0</v>
      </c>
      <c r="AH25" s="252">
        <v>0</v>
      </c>
      <c r="AI25" s="252">
        <v>0</v>
      </c>
      <c r="AJ25" s="9"/>
      <c r="AK25" s="255"/>
      <c r="AL25" s="9"/>
      <c r="AM25" s="9"/>
      <c r="AN25" s="9"/>
      <c r="AO25" s="9">
        <v>0</v>
      </c>
      <c r="AP25" s="255"/>
      <c r="AQ25" s="255"/>
      <c r="AR25" s="9"/>
      <c r="AS25" s="9"/>
      <c r="AT25" s="9"/>
      <c r="AU25" s="234"/>
      <c r="AV25" s="234"/>
      <c r="AW25" s="234"/>
      <c r="AX25" s="234"/>
      <c r="AY25" s="234"/>
      <c r="AZ25" s="234"/>
      <c r="BA25" s="234"/>
      <c r="BB25" s="234"/>
      <c r="BC25" s="234"/>
      <c r="BD25" s="234"/>
      <c r="BE25" s="234"/>
      <c r="BF25" s="234"/>
    </row>
    <row r="26" spans="1:58" ht="18" customHeight="1" x14ac:dyDescent="0.3">
      <c r="A26" s="489" t="s">
        <v>174</v>
      </c>
      <c r="B26" s="489"/>
      <c r="C26" s="489"/>
      <c r="D26" s="491" t="s">
        <v>432</v>
      </c>
      <c r="E26" s="492"/>
      <c r="F26" s="251" t="s">
        <v>175</v>
      </c>
      <c r="G26" s="444">
        <v>3.5</v>
      </c>
      <c r="H26" s="203">
        <v>3.5</v>
      </c>
      <c r="I26" s="403">
        <v>3.5</v>
      </c>
      <c r="J26" s="203">
        <v>3.5</v>
      </c>
      <c r="K26" s="403">
        <v>3.5</v>
      </c>
      <c r="L26" s="203">
        <v>3.5</v>
      </c>
      <c r="M26" s="403">
        <v>3.5</v>
      </c>
      <c r="N26" s="11"/>
      <c r="O26" s="9">
        <v>5.95</v>
      </c>
      <c r="P26" s="9"/>
      <c r="Q26" s="9"/>
      <c r="R26" s="9"/>
      <c r="S26" s="9">
        <v>8.1999999999999993</v>
      </c>
      <c r="T26" s="9">
        <v>9.7100000000000009</v>
      </c>
      <c r="U26" s="9">
        <v>6.69</v>
      </c>
      <c r="V26" s="9"/>
      <c r="W26" s="9">
        <v>6.5</v>
      </c>
      <c r="X26" s="9">
        <v>4.45</v>
      </c>
      <c r="Y26" s="252">
        <v>15</v>
      </c>
      <c r="Z26" s="9"/>
      <c r="AA26" s="9"/>
      <c r="AB26" s="9"/>
      <c r="AC26" s="9"/>
      <c r="AD26" s="252">
        <v>7.21</v>
      </c>
      <c r="AE26" s="9"/>
      <c r="AF26" s="9"/>
      <c r="AG26" s="252">
        <v>13</v>
      </c>
      <c r="AH26" s="252">
        <v>8</v>
      </c>
      <c r="AI26" s="252">
        <v>5</v>
      </c>
      <c r="AJ26" s="9">
        <v>7</v>
      </c>
      <c r="AK26" s="255">
        <v>8.69</v>
      </c>
      <c r="AL26" s="9">
        <v>3.7</v>
      </c>
      <c r="AM26" s="9">
        <v>6.7</v>
      </c>
      <c r="AN26" s="9">
        <v>2.5</v>
      </c>
      <c r="AO26" s="9">
        <v>14</v>
      </c>
      <c r="AP26" s="255">
        <v>7.73</v>
      </c>
      <c r="AQ26" s="255">
        <v>5.1100000000000003</v>
      </c>
      <c r="AR26" s="9"/>
      <c r="AS26" s="9"/>
      <c r="AT26" s="9"/>
      <c r="AU26" s="234"/>
      <c r="AV26" s="234"/>
      <c r="AW26" s="234"/>
      <c r="AX26" s="234"/>
      <c r="AY26" s="234"/>
      <c r="AZ26" s="234"/>
      <c r="BA26" s="234"/>
      <c r="BB26" s="234"/>
      <c r="BC26" s="234"/>
      <c r="BD26" s="234"/>
      <c r="BE26" s="234"/>
      <c r="BF26" s="234"/>
    </row>
    <row r="27" spans="1:58" ht="18" customHeight="1" x14ac:dyDescent="0.3">
      <c r="A27" s="489"/>
      <c r="B27" s="489"/>
      <c r="C27" s="489"/>
      <c r="D27" s="491" t="s">
        <v>433</v>
      </c>
      <c r="E27" s="492"/>
      <c r="F27" s="251" t="s">
        <v>354</v>
      </c>
      <c r="G27" s="444">
        <v>1</v>
      </c>
      <c r="H27" s="203">
        <v>1</v>
      </c>
      <c r="I27" s="403">
        <v>1</v>
      </c>
      <c r="J27" s="203">
        <v>1</v>
      </c>
      <c r="K27" s="403">
        <v>1</v>
      </c>
      <c r="L27" s="203">
        <v>1</v>
      </c>
      <c r="M27" s="403">
        <v>1</v>
      </c>
      <c r="N27" s="11" t="s">
        <v>339</v>
      </c>
      <c r="O27" s="9">
        <v>0.54500000000000004</v>
      </c>
      <c r="P27" s="9" t="s">
        <v>339</v>
      </c>
      <c r="Q27" s="9" t="s">
        <v>339</v>
      </c>
      <c r="R27" s="9" t="s">
        <v>339</v>
      </c>
      <c r="S27" s="9">
        <v>0.66</v>
      </c>
      <c r="T27" s="9">
        <v>0.5</v>
      </c>
      <c r="U27" s="9">
        <v>0.38500000000000001</v>
      </c>
      <c r="V27" s="9" t="s">
        <v>339</v>
      </c>
      <c r="W27" s="9">
        <v>0.67500000000000004</v>
      </c>
      <c r="X27" s="9">
        <v>0.7</v>
      </c>
      <c r="Y27" s="252">
        <v>0.8</v>
      </c>
      <c r="Z27" s="9" t="s">
        <v>339</v>
      </c>
      <c r="AA27" s="9" t="s">
        <v>339</v>
      </c>
      <c r="AB27" s="9" t="s">
        <v>339</v>
      </c>
      <c r="AC27" s="9" t="s">
        <v>339</v>
      </c>
      <c r="AD27" s="252">
        <v>1.1499999999999999</v>
      </c>
      <c r="AE27" s="9" t="s">
        <v>339</v>
      </c>
      <c r="AF27" s="9" t="s">
        <v>339</v>
      </c>
      <c r="AG27" s="252">
        <v>0.76923076923076927</v>
      </c>
      <c r="AH27" s="252">
        <v>0.625</v>
      </c>
      <c r="AI27" s="252">
        <v>1</v>
      </c>
      <c r="AJ27" s="9">
        <v>0.66857142857142848</v>
      </c>
      <c r="AK27" s="255">
        <v>0.54</v>
      </c>
      <c r="AL27" s="9">
        <v>0.87837837837837829</v>
      </c>
      <c r="AM27" s="9">
        <v>0.69402985074626866</v>
      </c>
      <c r="AN27" s="9">
        <v>1</v>
      </c>
      <c r="AO27" s="9">
        <v>0.38</v>
      </c>
      <c r="AP27" s="255">
        <v>0.79</v>
      </c>
      <c r="AQ27" s="255">
        <v>1.76</v>
      </c>
      <c r="AR27" s="9"/>
      <c r="AS27" s="9"/>
      <c r="AT27" s="9"/>
      <c r="AU27" s="234"/>
      <c r="AV27" s="234"/>
      <c r="AW27" s="234"/>
      <c r="AX27" s="234"/>
      <c r="AY27" s="234"/>
      <c r="AZ27" s="234"/>
      <c r="BA27" s="234"/>
      <c r="BB27" s="234"/>
      <c r="BC27" s="234"/>
      <c r="BD27" s="234"/>
      <c r="BE27" s="234"/>
      <c r="BF27" s="234"/>
    </row>
    <row r="28" spans="1:58" ht="18" customHeight="1" x14ac:dyDescent="0.3">
      <c r="A28" s="489"/>
      <c r="B28" s="489"/>
      <c r="C28" s="489"/>
      <c r="D28" s="491" t="s">
        <v>704</v>
      </c>
      <c r="E28" s="492"/>
      <c r="F28" s="251" t="s">
        <v>175</v>
      </c>
      <c r="G28" s="444">
        <v>3.5</v>
      </c>
      <c r="H28" s="203">
        <v>3.5</v>
      </c>
      <c r="I28" s="431">
        <v>3.5</v>
      </c>
      <c r="J28" s="203">
        <v>3.5</v>
      </c>
      <c r="K28" s="403">
        <v>3.5</v>
      </c>
      <c r="L28" s="432">
        <v>3.5</v>
      </c>
      <c r="M28" s="431">
        <v>3.5</v>
      </c>
      <c r="N28" s="11" t="s">
        <v>339</v>
      </c>
      <c r="O28" s="9">
        <v>3.2427500000000005</v>
      </c>
      <c r="P28" s="9" t="s">
        <v>339</v>
      </c>
      <c r="Q28" s="9" t="s">
        <v>339</v>
      </c>
      <c r="R28" s="9" t="s">
        <v>339</v>
      </c>
      <c r="S28" s="9">
        <v>5.4119999999999999</v>
      </c>
      <c r="T28" s="9">
        <v>4.8550000000000004</v>
      </c>
      <c r="U28" s="9">
        <v>2.57565</v>
      </c>
      <c r="V28" s="9" t="s">
        <v>339</v>
      </c>
      <c r="W28" s="9">
        <v>4.3875000000000002</v>
      </c>
      <c r="X28" s="9">
        <v>3.1150000000000002</v>
      </c>
      <c r="Y28" s="252">
        <v>6</v>
      </c>
      <c r="Z28" s="9" t="s">
        <v>339</v>
      </c>
      <c r="AA28" s="9" t="s">
        <v>339</v>
      </c>
      <c r="AB28" s="9" t="s">
        <v>339</v>
      </c>
      <c r="AC28" s="9" t="s">
        <v>339</v>
      </c>
      <c r="AD28" s="252">
        <v>8.73</v>
      </c>
      <c r="AE28" s="9" t="s">
        <v>339</v>
      </c>
      <c r="AF28" s="9" t="s">
        <v>339</v>
      </c>
      <c r="AG28" s="252">
        <v>10</v>
      </c>
      <c r="AH28" s="252">
        <v>5</v>
      </c>
      <c r="AI28" s="252">
        <v>5</v>
      </c>
      <c r="AJ28" s="9">
        <v>4.68</v>
      </c>
      <c r="AK28" s="255">
        <v>4.71</v>
      </c>
      <c r="AL28" s="9">
        <v>3.25</v>
      </c>
      <c r="AM28" s="9">
        <v>4.6500000000000004</v>
      </c>
      <c r="AN28" s="9">
        <v>2.5</v>
      </c>
      <c r="AO28" s="9">
        <v>5</v>
      </c>
      <c r="AP28" s="255">
        <v>6.04</v>
      </c>
      <c r="AQ28" s="255">
        <v>8.73</v>
      </c>
      <c r="AR28" s="9"/>
      <c r="AS28" s="9"/>
      <c r="AT28" s="9"/>
      <c r="AU28" s="234"/>
      <c r="AV28" s="234"/>
      <c r="AW28" s="234"/>
      <c r="AX28" s="234"/>
      <c r="AY28" s="234"/>
      <c r="AZ28" s="234"/>
      <c r="BA28" s="234"/>
      <c r="BB28" s="234"/>
      <c r="BC28" s="234"/>
      <c r="BD28" s="234"/>
      <c r="BE28" s="234"/>
      <c r="BF28" s="234"/>
    </row>
    <row r="29" spans="1:58" ht="18" customHeight="1" x14ac:dyDescent="0.3">
      <c r="A29" s="489"/>
      <c r="B29" s="489"/>
      <c r="C29" s="489"/>
      <c r="D29" s="491" t="s">
        <v>434</v>
      </c>
      <c r="E29" s="492"/>
      <c r="F29" s="251" t="s">
        <v>354</v>
      </c>
      <c r="G29" s="440">
        <v>2.6666666669999999</v>
      </c>
      <c r="H29" s="203">
        <v>2.6666666666666665</v>
      </c>
      <c r="I29" s="432">
        <v>2.6666666669999999</v>
      </c>
      <c r="J29" s="203">
        <v>2.6666666666666665</v>
      </c>
      <c r="K29" s="403">
        <v>2.6666666666666665</v>
      </c>
      <c r="L29" s="432">
        <v>2.6666666666666665</v>
      </c>
      <c r="M29" s="432">
        <v>2.6666666669999999</v>
      </c>
      <c r="N29" s="11"/>
      <c r="O29" s="9">
        <v>2.6666666666666665</v>
      </c>
      <c r="P29" s="9"/>
      <c r="Q29" s="9"/>
      <c r="R29" s="9"/>
      <c r="S29" s="9">
        <v>5.333333333333333</v>
      </c>
      <c r="T29" s="9">
        <v>2.6666666666666665</v>
      </c>
      <c r="U29" s="9">
        <v>2.6666666666666665</v>
      </c>
      <c r="V29" s="9"/>
      <c r="W29" s="9">
        <v>2.6666666666666665</v>
      </c>
      <c r="X29" s="9">
        <v>1.3333333333333333</v>
      </c>
      <c r="Y29" s="252">
        <v>5</v>
      </c>
      <c r="Z29" s="9"/>
      <c r="AA29" s="9"/>
      <c r="AB29" s="9"/>
      <c r="AC29" s="9"/>
      <c r="AD29" s="252">
        <v>5.33</v>
      </c>
      <c r="AE29" s="9"/>
      <c r="AF29" s="9"/>
      <c r="AG29" s="252">
        <v>5</v>
      </c>
      <c r="AH29" s="252">
        <v>5</v>
      </c>
      <c r="AI29" s="252">
        <v>5</v>
      </c>
      <c r="AJ29" s="9">
        <v>2.6666666666666665</v>
      </c>
      <c r="AK29" s="255">
        <v>4</v>
      </c>
      <c r="AL29" s="9">
        <v>4</v>
      </c>
      <c r="AM29" s="9">
        <v>4</v>
      </c>
      <c r="AN29" s="9">
        <v>5</v>
      </c>
      <c r="AO29" s="9">
        <v>2.67</v>
      </c>
      <c r="AP29" s="255">
        <v>4</v>
      </c>
      <c r="AQ29" s="255">
        <v>4</v>
      </c>
      <c r="AR29" s="9"/>
      <c r="AS29" s="9"/>
      <c r="AT29" s="9"/>
      <c r="AU29" s="234"/>
      <c r="AV29" s="234"/>
      <c r="AW29" s="234"/>
      <c r="AX29" s="234"/>
      <c r="AY29" s="234"/>
      <c r="AZ29" s="234"/>
      <c r="BA29" s="234"/>
      <c r="BB29" s="234"/>
      <c r="BC29" s="234"/>
      <c r="BD29" s="234"/>
      <c r="BE29" s="234"/>
      <c r="BF29" s="234"/>
    </row>
    <row r="30" spans="1:58" ht="18" customHeight="1" x14ac:dyDescent="0.3">
      <c r="A30" s="489"/>
      <c r="B30" s="489"/>
      <c r="C30" s="489"/>
      <c r="D30" s="491" t="s">
        <v>435</v>
      </c>
      <c r="E30" s="492"/>
      <c r="F30" s="251" t="s">
        <v>354</v>
      </c>
      <c r="G30" s="444">
        <v>0.5</v>
      </c>
      <c r="H30" s="203">
        <v>0.5</v>
      </c>
      <c r="I30" s="403">
        <v>0.5</v>
      </c>
      <c r="J30" s="203">
        <v>0.5</v>
      </c>
      <c r="K30" s="403">
        <v>0.5</v>
      </c>
      <c r="L30" s="203">
        <v>0.5</v>
      </c>
      <c r="M30" s="403">
        <v>0.5</v>
      </c>
      <c r="N30" s="11"/>
      <c r="O30" s="9">
        <v>0.5</v>
      </c>
      <c r="P30" s="9"/>
      <c r="Q30" s="9"/>
      <c r="R30" s="9"/>
      <c r="S30" s="9">
        <v>0.5</v>
      </c>
      <c r="T30" s="9">
        <v>0.5</v>
      </c>
      <c r="U30" s="9">
        <v>0.5</v>
      </c>
      <c r="V30" s="9"/>
      <c r="W30" s="9">
        <v>0.5</v>
      </c>
      <c r="X30" s="9">
        <v>0.5</v>
      </c>
      <c r="Y30" s="252">
        <v>0.1</v>
      </c>
      <c r="Z30" s="9"/>
      <c r="AA30" s="9"/>
      <c r="AB30" s="9"/>
      <c r="AC30" s="9"/>
      <c r="AD30" s="252">
        <v>0.5</v>
      </c>
      <c r="AE30" s="9"/>
      <c r="AF30" s="9"/>
      <c r="AG30" s="252">
        <v>0.5</v>
      </c>
      <c r="AH30" s="252">
        <v>0.1</v>
      </c>
      <c r="AI30" s="252">
        <v>0.9</v>
      </c>
      <c r="AJ30" s="9">
        <v>0.5</v>
      </c>
      <c r="AK30" s="255">
        <v>0.5</v>
      </c>
      <c r="AL30" s="9">
        <v>0.5</v>
      </c>
      <c r="AM30" s="9">
        <v>0.5</v>
      </c>
      <c r="AN30" s="9">
        <v>0.6</v>
      </c>
      <c r="AO30" s="9">
        <v>1</v>
      </c>
      <c r="AP30" s="255">
        <v>0.5</v>
      </c>
      <c r="AQ30" s="255">
        <v>0.5</v>
      </c>
      <c r="AR30" s="9"/>
      <c r="AS30" s="9"/>
      <c r="AT30" s="9"/>
      <c r="AU30" s="234"/>
      <c r="AV30" s="234"/>
      <c r="AW30" s="234"/>
      <c r="AX30" s="234"/>
      <c r="AY30" s="234"/>
      <c r="AZ30" s="234"/>
      <c r="BA30" s="234"/>
      <c r="BB30" s="234"/>
      <c r="BC30" s="234"/>
      <c r="BD30" s="234"/>
      <c r="BE30" s="234"/>
      <c r="BF30" s="234"/>
    </row>
    <row r="31" spans="1:58" ht="18" customHeight="1" x14ac:dyDescent="0.3">
      <c r="A31" s="489" t="s">
        <v>184</v>
      </c>
      <c r="B31" s="489"/>
      <c r="C31" s="489"/>
      <c r="D31" s="491" t="s">
        <v>705</v>
      </c>
      <c r="E31" s="492"/>
      <c r="F31" s="251" t="s">
        <v>354</v>
      </c>
      <c r="G31" s="444">
        <v>0.8</v>
      </c>
      <c r="H31" s="203">
        <v>0.9</v>
      </c>
      <c r="I31" s="403">
        <v>0.8</v>
      </c>
      <c r="J31" s="203">
        <v>0.9</v>
      </c>
      <c r="K31" s="431">
        <v>1</v>
      </c>
      <c r="L31" s="432">
        <v>0.9</v>
      </c>
      <c r="M31" s="403">
        <v>0.8</v>
      </c>
      <c r="N31" s="11"/>
      <c r="O31" s="9">
        <v>0.5</v>
      </c>
      <c r="P31" s="9"/>
      <c r="Q31" s="9"/>
      <c r="R31" s="9"/>
      <c r="S31" s="9">
        <v>0.5</v>
      </c>
      <c r="T31" s="9">
        <v>0.7</v>
      </c>
      <c r="U31" s="9">
        <v>0.7</v>
      </c>
      <c r="V31" s="9"/>
      <c r="W31" s="9">
        <v>0.7</v>
      </c>
      <c r="X31" s="9">
        <v>0.5</v>
      </c>
      <c r="Y31" s="252">
        <v>0.7</v>
      </c>
      <c r="Z31" s="9"/>
      <c r="AA31" s="9"/>
      <c r="AB31" s="9"/>
      <c r="AC31" s="9"/>
      <c r="AD31" s="252">
        <v>0.1</v>
      </c>
      <c r="AE31" s="9"/>
      <c r="AF31" s="9"/>
      <c r="AG31" s="252">
        <v>0.5</v>
      </c>
      <c r="AH31" s="252">
        <v>1</v>
      </c>
      <c r="AI31" s="252">
        <v>0.8</v>
      </c>
      <c r="AJ31" s="9">
        <v>0.5</v>
      </c>
      <c r="AK31" s="255">
        <v>0.1</v>
      </c>
      <c r="AL31" s="9">
        <v>0.5</v>
      </c>
      <c r="AM31" s="9">
        <v>0.5</v>
      </c>
      <c r="AN31" s="9">
        <v>0.7</v>
      </c>
      <c r="AO31" s="9">
        <v>0.1</v>
      </c>
      <c r="AP31" s="255">
        <v>0.1</v>
      </c>
      <c r="AQ31" s="255">
        <v>0.1</v>
      </c>
      <c r="AR31" s="9"/>
      <c r="AS31" s="9"/>
      <c r="AT31" s="9"/>
      <c r="AU31" s="234"/>
      <c r="AV31" s="234"/>
      <c r="AW31" s="234"/>
      <c r="AX31" s="234"/>
      <c r="AY31" s="234"/>
      <c r="AZ31" s="234"/>
      <c r="BA31" s="234"/>
      <c r="BB31" s="234"/>
      <c r="BC31" s="234"/>
      <c r="BD31" s="234"/>
      <c r="BE31" s="234"/>
      <c r="BF31" s="234"/>
    </row>
    <row r="32" spans="1:58" ht="18" customHeight="1" x14ac:dyDescent="0.3">
      <c r="A32" s="489"/>
      <c r="B32" s="489"/>
      <c r="C32" s="489"/>
      <c r="D32" s="491" t="s">
        <v>361</v>
      </c>
      <c r="E32" s="492"/>
      <c r="F32" s="251" t="s">
        <v>354</v>
      </c>
      <c r="G32" s="444">
        <v>0.82</v>
      </c>
      <c r="H32" s="203">
        <v>0.85732140997411221</v>
      </c>
      <c r="I32" s="431">
        <v>0.82</v>
      </c>
      <c r="J32" s="203">
        <v>0.85732140997411221</v>
      </c>
      <c r="K32" s="403">
        <v>0.85732140997411221</v>
      </c>
      <c r="L32" s="432">
        <v>0.85732140997411221</v>
      </c>
      <c r="M32" s="431">
        <v>0.82</v>
      </c>
      <c r="N32" s="11"/>
      <c r="O32" s="9">
        <v>0.7</v>
      </c>
      <c r="P32" s="9"/>
      <c r="Q32" s="9"/>
      <c r="R32" s="9"/>
      <c r="S32" s="9">
        <v>0.49497474683058329</v>
      </c>
      <c r="T32" s="9">
        <v>0.49497474683058329</v>
      </c>
      <c r="U32" s="9">
        <v>0.49497474683058329</v>
      </c>
      <c r="V32" s="9"/>
      <c r="W32" s="9">
        <v>0.85732140997411221</v>
      </c>
      <c r="X32" s="9">
        <v>0.7</v>
      </c>
      <c r="Y32" s="252">
        <v>0.5</v>
      </c>
      <c r="Z32" s="9"/>
      <c r="AA32" s="9"/>
      <c r="AB32" s="9"/>
      <c r="AC32" s="9"/>
      <c r="AD32" s="252">
        <v>0.86</v>
      </c>
      <c r="AE32" s="9"/>
      <c r="AF32" s="9"/>
      <c r="AG32" s="252">
        <v>0.5</v>
      </c>
      <c r="AH32" s="252">
        <v>0.35</v>
      </c>
      <c r="AI32" s="252">
        <v>0.8</v>
      </c>
      <c r="AJ32" s="9">
        <v>0.7</v>
      </c>
      <c r="AK32" s="255">
        <v>0.86</v>
      </c>
      <c r="AL32" s="9">
        <v>0.7</v>
      </c>
      <c r="AM32" s="9">
        <v>0.49497474683058329</v>
      </c>
      <c r="AN32" s="9">
        <v>0.8</v>
      </c>
      <c r="AO32" s="9">
        <v>0.59</v>
      </c>
      <c r="AP32" s="255">
        <v>0.49</v>
      </c>
      <c r="AQ32" s="255">
        <v>0.49</v>
      </c>
      <c r="AR32" s="9"/>
      <c r="AS32" s="9"/>
      <c r="AT32" s="9"/>
      <c r="AU32" s="234"/>
      <c r="AV32" s="234"/>
      <c r="AW32" s="234"/>
      <c r="AX32" s="234"/>
      <c r="AY32" s="234"/>
      <c r="AZ32" s="234"/>
      <c r="BA32" s="234"/>
      <c r="BB32" s="234"/>
      <c r="BC32" s="234"/>
      <c r="BD32" s="234"/>
      <c r="BE32" s="234"/>
      <c r="BF32" s="234"/>
    </row>
    <row r="33" spans="1:58" ht="18" customHeight="1" x14ac:dyDescent="0.3">
      <c r="A33" s="489" t="s">
        <v>195</v>
      </c>
      <c r="B33" s="489"/>
      <c r="C33" s="489"/>
      <c r="D33" s="491" t="s">
        <v>362</v>
      </c>
      <c r="E33" s="492"/>
      <c r="F33" s="251" t="s">
        <v>211</v>
      </c>
      <c r="G33" s="440">
        <v>0.25</v>
      </c>
      <c r="H33" s="203">
        <v>0.25</v>
      </c>
      <c r="I33" s="203">
        <v>0.25</v>
      </c>
      <c r="J33" s="203">
        <v>0.25</v>
      </c>
      <c r="K33" s="403">
        <v>0.25</v>
      </c>
      <c r="L33" s="203">
        <v>0.25</v>
      </c>
      <c r="M33" s="203">
        <v>0.25</v>
      </c>
      <c r="N33" s="11"/>
      <c r="O33" s="9">
        <v>1</v>
      </c>
      <c r="P33" s="9"/>
      <c r="Q33" s="9"/>
      <c r="R33" s="9"/>
      <c r="S33" s="9">
        <v>1</v>
      </c>
      <c r="T33" s="9">
        <v>1</v>
      </c>
      <c r="U33" s="9">
        <v>1</v>
      </c>
      <c r="V33" s="9"/>
      <c r="W33" s="9">
        <v>1</v>
      </c>
      <c r="X33" s="9">
        <v>1</v>
      </c>
      <c r="Y33" s="252">
        <v>0.7</v>
      </c>
      <c r="Z33" s="9"/>
      <c r="AA33" s="9"/>
      <c r="AB33" s="9"/>
      <c r="AC33" s="9"/>
      <c r="AD33" s="252">
        <v>0.25</v>
      </c>
      <c r="AE33" s="9"/>
      <c r="AF33" s="9"/>
      <c r="AG33" s="252">
        <v>0.8</v>
      </c>
      <c r="AH33" s="252">
        <v>1</v>
      </c>
      <c r="AI33" s="252">
        <v>1</v>
      </c>
      <c r="AJ33" s="9">
        <v>1</v>
      </c>
      <c r="AK33" s="255">
        <v>0.25</v>
      </c>
      <c r="AL33" s="9">
        <v>0.25</v>
      </c>
      <c r="AM33" s="9">
        <v>2.25</v>
      </c>
      <c r="AN33" s="9">
        <v>0.3</v>
      </c>
      <c r="AO33" s="9">
        <v>0.64</v>
      </c>
      <c r="AP33" s="255">
        <v>2.25</v>
      </c>
      <c r="AQ33" s="255">
        <v>0.25</v>
      </c>
      <c r="AR33" s="9"/>
      <c r="AS33" s="9"/>
      <c r="AT33" s="9"/>
      <c r="AU33" s="234"/>
      <c r="AV33" s="234"/>
      <c r="AW33" s="234"/>
      <c r="AX33" s="234"/>
      <c r="AY33" s="234"/>
      <c r="AZ33" s="234"/>
      <c r="BA33" s="234"/>
      <c r="BB33" s="234"/>
      <c r="BC33" s="234"/>
      <c r="BD33" s="234"/>
      <c r="BE33" s="234"/>
      <c r="BF33" s="234"/>
    </row>
    <row r="34" spans="1:58" ht="18" customHeight="1" x14ac:dyDescent="0.3">
      <c r="A34" s="483" t="s">
        <v>188</v>
      </c>
      <c r="B34" s="501"/>
      <c r="C34" s="502"/>
      <c r="D34" s="491" t="s">
        <v>741</v>
      </c>
      <c r="E34" s="492"/>
      <c r="F34" s="251" t="s">
        <v>742</v>
      </c>
      <c r="G34" s="440">
        <v>5.0000000000000004E-6</v>
      </c>
      <c r="H34" s="203">
        <v>5.0000000000000004E-6</v>
      </c>
      <c r="I34" s="203">
        <v>5.0000000000000004E-6</v>
      </c>
      <c r="J34" s="203">
        <v>5.0000000000000004E-6</v>
      </c>
      <c r="K34" s="403">
        <v>5.0000000000000004E-6</v>
      </c>
      <c r="L34" s="203">
        <v>5.0000000000000004E-6</v>
      </c>
      <c r="M34" s="203">
        <v>5.0000000000000004E-6</v>
      </c>
      <c r="N34" s="11"/>
      <c r="O34" s="9"/>
      <c r="P34" s="9"/>
      <c r="Q34" s="9"/>
      <c r="R34" s="9"/>
      <c r="S34" s="9"/>
      <c r="T34" s="9"/>
      <c r="U34" s="9"/>
      <c r="V34" s="9"/>
      <c r="W34" s="9"/>
      <c r="X34" s="9"/>
      <c r="Y34" s="252">
        <v>1.0000000000000001E-5</v>
      </c>
      <c r="Z34" s="9"/>
      <c r="AA34" s="9"/>
      <c r="AB34" s="9"/>
      <c r="AC34" s="9"/>
      <c r="AD34" s="252"/>
      <c r="AE34" s="9"/>
      <c r="AF34" s="9"/>
      <c r="AG34" s="252">
        <v>1.0000000000000001E-5</v>
      </c>
      <c r="AH34" s="252">
        <v>1.0000000000000001E-5</v>
      </c>
      <c r="AI34" s="252">
        <v>1.0000000000000001E-5</v>
      </c>
      <c r="AJ34" s="9"/>
      <c r="AK34" s="255"/>
      <c r="AL34" s="9"/>
      <c r="AM34" s="9"/>
      <c r="AN34" s="9"/>
      <c r="AO34" s="9"/>
      <c r="AP34" s="255"/>
      <c r="AQ34" s="255"/>
      <c r="AR34" s="9"/>
      <c r="AS34" s="9"/>
      <c r="AT34" s="9"/>
      <c r="AU34" s="234"/>
      <c r="AV34" s="234"/>
      <c r="AW34" s="234"/>
      <c r="AX34" s="234"/>
      <c r="AY34" s="234"/>
      <c r="AZ34" s="234"/>
      <c r="BA34" s="234"/>
      <c r="BB34" s="234"/>
      <c r="BC34" s="234"/>
      <c r="BD34" s="234"/>
      <c r="BE34" s="234"/>
      <c r="BF34" s="234"/>
    </row>
    <row r="35" spans="1:58" ht="18" customHeight="1" x14ac:dyDescent="0.3">
      <c r="A35" s="503"/>
      <c r="B35" s="504"/>
      <c r="C35" s="505"/>
      <c r="D35" s="491" t="s">
        <v>364</v>
      </c>
      <c r="E35" s="492"/>
      <c r="F35" s="251" t="s">
        <v>32</v>
      </c>
      <c r="G35" s="440">
        <v>-1500</v>
      </c>
      <c r="H35" s="203">
        <v>-1500</v>
      </c>
      <c r="I35" s="203">
        <v>-1500</v>
      </c>
      <c r="J35" s="203">
        <v>-1500</v>
      </c>
      <c r="K35" s="403">
        <v>-1500</v>
      </c>
      <c r="L35" s="203">
        <v>-1500</v>
      </c>
      <c r="M35" s="203">
        <v>-1500</v>
      </c>
      <c r="N35" s="11"/>
      <c r="O35" s="9">
        <v>-500</v>
      </c>
      <c r="P35" s="9"/>
      <c r="Q35" s="9"/>
      <c r="R35" s="9"/>
      <c r="S35" s="9">
        <v>-1500</v>
      </c>
      <c r="T35" s="9">
        <v>-1000</v>
      </c>
      <c r="U35" s="9">
        <v>-1500</v>
      </c>
      <c r="V35" s="9"/>
      <c r="W35" s="9">
        <v>-1500</v>
      </c>
      <c r="X35" s="9">
        <v>-1500</v>
      </c>
      <c r="Y35" s="252">
        <v>-1000</v>
      </c>
      <c r="Z35" s="9"/>
      <c r="AA35" s="9"/>
      <c r="AB35" s="9"/>
      <c r="AC35" s="9"/>
      <c r="AD35" s="252">
        <v>-500</v>
      </c>
      <c r="AE35" s="9"/>
      <c r="AF35" s="9"/>
      <c r="AG35" s="252">
        <v>-5000</v>
      </c>
      <c r="AH35" s="252">
        <v>-1000</v>
      </c>
      <c r="AI35" s="252">
        <v>-5000</v>
      </c>
      <c r="AJ35" s="9">
        <v>-1500</v>
      </c>
      <c r="AK35" s="255">
        <v>-500</v>
      </c>
      <c r="AL35" s="9">
        <v>-1500</v>
      </c>
      <c r="AM35" s="9">
        <v>-500</v>
      </c>
      <c r="AN35" s="9">
        <v>-10000</v>
      </c>
      <c r="AO35" s="9">
        <v>-1400</v>
      </c>
      <c r="AP35" s="255">
        <v>-500</v>
      </c>
      <c r="AQ35" s="255">
        <v>-500</v>
      </c>
      <c r="AR35" s="9"/>
      <c r="AS35" s="9"/>
      <c r="AT35" s="9"/>
      <c r="AU35" s="234"/>
      <c r="AV35" s="234"/>
      <c r="AW35" s="234"/>
      <c r="AX35" s="234"/>
      <c r="AY35" s="234"/>
      <c r="AZ35" s="234"/>
      <c r="BA35" s="234"/>
      <c r="BB35" s="234"/>
      <c r="BC35" s="234"/>
      <c r="BD35" s="234"/>
      <c r="BE35" s="234"/>
      <c r="BF35" s="234"/>
    </row>
    <row r="36" spans="1:58" ht="18" customHeight="1" x14ac:dyDescent="0.3">
      <c r="A36" s="506"/>
      <c r="B36" s="507"/>
      <c r="C36" s="508"/>
      <c r="D36" s="491" t="s">
        <v>365</v>
      </c>
      <c r="E36" s="492"/>
      <c r="F36" s="251" t="s">
        <v>32</v>
      </c>
      <c r="G36" s="440">
        <v>-4500</v>
      </c>
      <c r="H36" s="203">
        <v>-4500</v>
      </c>
      <c r="I36" s="203">
        <v>-4500</v>
      </c>
      <c r="J36" s="203">
        <v>-4500</v>
      </c>
      <c r="K36" s="431">
        <v>-15000</v>
      </c>
      <c r="L36" s="432">
        <v>-4500</v>
      </c>
      <c r="M36" s="203">
        <v>-4500</v>
      </c>
      <c r="N36" s="11"/>
      <c r="O36" s="9">
        <v>-3000</v>
      </c>
      <c r="P36" s="9"/>
      <c r="Q36" s="9"/>
      <c r="R36" s="9"/>
      <c r="S36" s="9">
        <v>-4500</v>
      </c>
      <c r="T36" s="9">
        <v>-3000</v>
      </c>
      <c r="U36" s="9">
        <v>-4500</v>
      </c>
      <c r="V36" s="9"/>
      <c r="W36" s="9">
        <v>-4500</v>
      </c>
      <c r="X36" s="9">
        <v>-4500</v>
      </c>
      <c r="Y36" s="252">
        <v>-11000</v>
      </c>
      <c r="Z36" s="9"/>
      <c r="AA36" s="9"/>
      <c r="AB36" s="9"/>
      <c r="AC36" s="9"/>
      <c r="AD36" s="252">
        <v>-4500</v>
      </c>
      <c r="AE36" s="9"/>
      <c r="AF36" s="9"/>
      <c r="AG36" s="252">
        <v>-15000</v>
      </c>
      <c r="AH36" s="252">
        <v>-15000</v>
      </c>
      <c r="AI36" s="252">
        <v>-20000</v>
      </c>
      <c r="AJ36" s="9">
        <v>-4500</v>
      </c>
      <c r="AK36" s="255">
        <v>-1500</v>
      </c>
      <c r="AL36" s="9">
        <v>-4500</v>
      </c>
      <c r="AM36" s="9">
        <v>-3000</v>
      </c>
      <c r="AN36" s="9">
        <v>-30000</v>
      </c>
      <c r="AO36" s="9">
        <v>-4200</v>
      </c>
      <c r="AP36" s="255">
        <v>-1500</v>
      </c>
      <c r="AQ36" s="255">
        <v>-4500</v>
      </c>
      <c r="AR36" s="9"/>
      <c r="AS36" s="9"/>
      <c r="AT36" s="9"/>
      <c r="AU36" s="234"/>
      <c r="AV36" s="234"/>
      <c r="AW36" s="234"/>
      <c r="AX36" s="234"/>
      <c r="AY36" s="234"/>
      <c r="AZ36" s="234"/>
      <c r="BA36" s="234"/>
      <c r="BB36" s="234"/>
      <c r="BC36" s="234"/>
      <c r="BD36" s="234"/>
      <c r="BE36" s="234"/>
      <c r="BF36" s="234"/>
    </row>
    <row r="37" spans="1:58" ht="18" customHeight="1" x14ac:dyDescent="0.3">
      <c r="A37" s="489" t="s">
        <v>23</v>
      </c>
      <c r="B37" s="509" t="s">
        <v>23</v>
      </c>
      <c r="C37" s="510"/>
      <c r="D37" s="491" t="s">
        <v>373</v>
      </c>
      <c r="E37" s="492"/>
      <c r="F37" s="251" t="s">
        <v>354</v>
      </c>
      <c r="G37" s="440">
        <v>0</v>
      </c>
      <c r="H37" s="203">
        <v>0</v>
      </c>
      <c r="I37" s="203">
        <v>0</v>
      </c>
      <c r="J37" s="203">
        <v>0</v>
      </c>
      <c r="K37" s="403">
        <v>0</v>
      </c>
      <c r="L37" s="203">
        <v>0</v>
      </c>
      <c r="M37" s="203">
        <v>0</v>
      </c>
      <c r="N37" s="11"/>
      <c r="O37" s="9">
        <v>0</v>
      </c>
      <c r="P37" s="232">
        <v>0</v>
      </c>
      <c r="Q37" s="232">
        <v>0</v>
      </c>
      <c r="R37" s="232">
        <v>0</v>
      </c>
      <c r="S37" s="9">
        <v>1</v>
      </c>
      <c r="T37" s="9">
        <v>1</v>
      </c>
      <c r="U37" s="9">
        <v>0</v>
      </c>
      <c r="V37" s="232">
        <v>1</v>
      </c>
      <c r="W37" s="9">
        <v>0</v>
      </c>
      <c r="X37" s="9">
        <v>1</v>
      </c>
      <c r="Y37" s="252">
        <v>0</v>
      </c>
      <c r="Z37" s="9"/>
      <c r="AA37" s="9"/>
      <c r="AB37" s="9"/>
      <c r="AC37" s="9"/>
      <c r="AD37" s="252">
        <v>0</v>
      </c>
      <c r="AE37" s="9"/>
      <c r="AF37" s="9"/>
      <c r="AG37" s="252">
        <v>1</v>
      </c>
      <c r="AH37" s="252">
        <v>0</v>
      </c>
      <c r="AI37" s="252">
        <v>0</v>
      </c>
      <c r="AJ37" s="9">
        <v>0</v>
      </c>
      <c r="AK37" s="255">
        <v>0</v>
      </c>
      <c r="AL37" s="9">
        <v>0</v>
      </c>
      <c r="AM37" s="9">
        <v>0</v>
      </c>
      <c r="AN37" s="9">
        <v>0</v>
      </c>
      <c r="AO37" s="9">
        <v>0</v>
      </c>
      <c r="AP37" s="255">
        <v>0</v>
      </c>
      <c r="AQ37" s="255">
        <v>0</v>
      </c>
      <c r="AR37" s="9"/>
      <c r="AS37" s="9"/>
      <c r="AT37" s="9"/>
      <c r="AU37" s="234"/>
      <c r="AV37" s="234"/>
      <c r="AW37" s="234"/>
      <c r="AX37" s="234"/>
      <c r="AY37" s="234"/>
      <c r="AZ37" s="234"/>
      <c r="BA37" s="234"/>
      <c r="BB37" s="234"/>
      <c r="BC37" s="234"/>
      <c r="BD37" s="234"/>
      <c r="BE37" s="234"/>
      <c r="BF37" s="234"/>
    </row>
    <row r="38" spans="1:58" ht="18" customHeight="1" x14ac:dyDescent="0.3">
      <c r="A38" s="489"/>
      <c r="B38" s="509" t="s">
        <v>158</v>
      </c>
      <c r="C38" s="510"/>
      <c r="D38" s="491" t="s">
        <v>371</v>
      </c>
      <c r="E38" s="492"/>
      <c r="F38" s="251" t="s">
        <v>354</v>
      </c>
      <c r="G38" s="440">
        <v>0</v>
      </c>
      <c r="H38" s="203">
        <v>0</v>
      </c>
      <c r="I38" s="203">
        <v>0</v>
      </c>
      <c r="J38" s="203">
        <v>0</v>
      </c>
      <c r="K38" s="403">
        <v>0</v>
      </c>
      <c r="L38" s="203">
        <v>0</v>
      </c>
      <c r="M38" s="203">
        <v>0</v>
      </c>
      <c r="N38" s="11"/>
      <c r="O38" s="9">
        <v>0.125</v>
      </c>
      <c r="P38" s="9"/>
      <c r="Q38" s="9"/>
      <c r="R38" s="9"/>
      <c r="S38" s="9">
        <v>0.25</v>
      </c>
      <c r="T38" s="9">
        <v>0.25</v>
      </c>
      <c r="U38" s="9">
        <v>0.125</v>
      </c>
      <c r="V38" s="9"/>
      <c r="W38" s="9">
        <v>0.125</v>
      </c>
      <c r="X38" s="9">
        <v>0.25</v>
      </c>
      <c r="Y38" s="252">
        <v>0</v>
      </c>
      <c r="Z38" s="9"/>
      <c r="AA38" s="9"/>
      <c r="AB38" s="9"/>
      <c r="AC38" s="9"/>
      <c r="AD38" s="252">
        <v>0.25</v>
      </c>
      <c r="AE38" s="9"/>
      <c r="AF38" s="9"/>
      <c r="AG38" s="252">
        <v>0.25</v>
      </c>
      <c r="AH38" s="252">
        <v>0</v>
      </c>
      <c r="AI38" s="252">
        <v>0</v>
      </c>
      <c r="AJ38" s="9">
        <v>0.125</v>
      </c>
      <c r="AK38" s="255">
        <v>0</v>
      </c>
      <c r="AL38" s="9">
        <v>0.125</v>
      </c>
      <c r="AM38" s="9">
        <v>0.125</v>
      </c>
      <c r="AN38" s="9">
        <v>0</v>
      </c>
      <c r="AO38" s="9">
        <v>0</v>
      </c>
      <c r="AP38" s="255">
        <v>0.13</v>
      </c>
      <c r="AQ38" s="255">
        <v>0</v>
      </c>
      <c r="AR38" s="9"/>
      <c r="AS38" s="9"/>
      <c r="AT38" s="9"/>
      <c r="AU38" s="234"/>
      <c r="AV38" s="234"/>
      <c r="AW38" s="234"/>
      <c r="AX38" s="234"/>
      <c r="AY38" s="234"/>
      <c r="AZ38" s="234"/>
      <c r="BA38" s="234"/>
      <c r="BB38" s="234"/>
      <c r="BC38" s="234"/>
      <c r="BD38" s="234"/>
      <c r="BE38" s="234"/>
      <c r="BF38" s="234"/>
    </row>
    <row r="39" spans="1:58" ht="18" customHeight="1" x14ac:dyDescent="0.3">
      <c r="A39" s="489"/>
      <c r="B39" s="483" t="s">
        <v>159</v>
      </c>
      <c r="C39" s="484"/>
      <c r="D39" s="491" t="s">
        <v>375</v>
      </c>
      <c r="E39" s="492"/>
      <c r="F39" s="251" t="s">
        <v>354</v>
      </c>
      <c r="G39" s="440">
        <v>0</v>
      </c>
      <c r="H39" s="203">
        <v>0</v>
      </c>
      <c r="I39" s="203">
        <v>0</v>
      </c>
      <c r="J39" s="203">
        <v>0</v>
      </c>
      <c r="K39" s="403">
        <v>0</v>
      </c>
      <c r="L39" s="203">
        <v>0</v>
      </c>
      <c r="M39" s="203">
        <v>0</v>
      </c>
      <c r="N39" s="11"/>
      <c r="O39" s="9">
        <v>0.05</v>
      </c>
      <c r="P39" s="9"/>
      <c r="Q39" s="9"/>
      <c r="R39" s="9"/>
      <c r="S39" s="9">
        <v>0.1</v>
      </c>
      <c r="T39" s="9">
        <v>0.1</v>
      </c>
      <c r="U39" s="9">
        <v>0.05</v>
      </c>
      <c r="V39" s="9"/>
      <c r="W39" s="9">
        <v>0.05</v>
      </c>
      <c r="X39" s="9">
        <v>0.1</v>
      </c>
      <c r="Y39" s="252">
        <v>0</v>
      </c>
      <c r="Z39" s="9"/>
      <c r="AA39" s="9"/>
      <c r="AB39" s="9"/>
      <c r="AC39" s="9"/>
      <c r="AD39" s="252">
        <v>0.1</v>
      </c>
      <c r="AE39" s="9"/>
      <c r="AF39" s="9"/>
      <c r="AG39" s="252">
        <v>0.1</v>
      </c>
      <c r="AH39" s="252">
        <v>0</v>
      </c>
      <c r="AI39" s="252">
        <v>0</v>
      </c>
      <c r="AJ39" s="9">
        <v>0.05</v>
      </c>
      <c r="AK39" s="255">
        <v>0</v>
      </c>
      <c r="AL39" s="9">
        <v>0.05</v>
      </c>
      <c r="AM39" s="9">
        <v>0.05</v>
      </c>
      <c r="AN39" s="9">
        <v>0</v>
      </c>
      <c r="AO39" s="9">
        <v>0</v>
      </c>
      <c r="AP39" s="255">
        <v>0.05</v>
      </c>
      <c r="AQ39" s="255">
        <v>0</v>
      </c>
      <c r="AR39" s="9"/>
      <c r="AS39" s="9"/>
      <c r="AT39" s="9"/>
      <c r="AU39" s="234"/>
      <c r="AV39" s="234"/>
      <c r="AW39" s="234"/>
      <c r="AX39" s="234"/>
      <c r="AY39" s="234"/>
      <c r="AZ39" s="234"/>
      <c r="BA39" s="234"/>
      <c r="BB39" s="234"/>
      <c r="BC39" s="234"/>
      <c r="BD39" s="234"/>
      <c r="BE39" s="234"/>
      <c r="BF39" s="234"/>
    </row>
    <row r="40" spans="1:58" ht="18" customHeight="1" x14ac:dyDescent="0.3">
      <c r="A40" s="489"/>
      <c r="B40" s="485"/>
      <c r="C40" s="486"/>
      <c r="D40" s="491" t="s">
        <v>376</v>
      </c>
      <c r="E40" s="492"/>
      <c r="F40" s="251" t="s">
        <v>354</v>
      </c>
      <c r="G40" s="440">
        <v>0</v>
      </c>
      <c r="H40" s="203">
        <v>0</v>
      </c>
      <c r="I40" s="203">
        <v>0</v>
      </c>
      <c r="J40" s="203">
        <v>0</v>
      </c>
      <c r="K40" s="403">
        <v>0</v>
      </c>
      <c r="L40" s="203">
        <v>0</v>
      </c>
      <c r="M40" s="203">
        <v>0</v>
      </c>
      <c r="N40" s="11"/>
      <c r="O40" s="9"/>
      <c r="P40" s="9"/>
      <c r="Q40" s="9"/>
      <c r="R40" s="9"/>
      <c r="S40" s="9"/>
      <c r="T40" s="9">
        <v>5.0000000000000001E-3</v>
      </c>
      <c r="U40" s="9"/>
      <c r="V40" s="9"/>
      <c r="W40" s="9"/>
      <c r="X40" s="9"/>
      <c r="Y40" s="252">
        <v>0</v>
      </c>
      <c r="Z40" s="9"/>
      <c r="AA40" s="9"/>
      <c r="AB40" s="9"/>
      <c r="AC40" s="9"/>
      <c r="AD40" s="252">
        <v>0.01</v>
      </c>
      <c r="AE40" s="9"/>
      <c r="AF40" s="9"/>
      <c r="AG40" s="252">
        <v>5.0000000000000001E-3</v>
      </c>
      <c r="AH40" s="252">
        <v>0</v>
      </c>
      <c r="AI40" s="252">
        <v>0</v>
      </c>
      <c r="AJ40" s="9"/>
      <c r="AK40" s="255">
        <v>0.01</v>
      </c>
      <c r="AL40" s="9"/>
      <c r="AM40" s="9"/>
      <c r="AN40" s="9">
        <v>0</v>
      </c>
      <c r="AO40" s="9">
        <v>0</v>
      </c>
      <c r="AP40" s="255">
        <v>0.01</v>
      </c>
      <c r="AQ40" s="255">
        <v>0.01</v>
      </c>
      <c r="AR40" s="9"/>
      <c r="AS40" s="9"/>
      <c r="AT40" s="9"/>
      <c r="AU40" s="234"/>
      <c r="AV40" s="234"/>
      <c r="AW40" s="234"/>
      <c r="AX40" s="234"/>
      <c r="AY40" s="234"/>
      <c r="AZ40" s="234"/>
      <c r="BA40" s="234"/>
      <c r="BB40" s="234"/>
      <c r="BC40" s="234"/>
      <c r="BD40" s="234"/>
      <c r="BE40" s="234"/>
      <c r="BF40" s="234"/>
    </row>
    <row r="41" spans="1:58" ht="18" customHeight="1" x14ac:dyDescent="0.3">
      <c r="A41" s="489"/>
      <c r="B41" s="487"/>
      <c r="C41" s="488"/>
      <c r="D41" s="491" t="s">
        <v>372</v>
      </c>
      <c r="E41" s="492"/>
      <c r="F41" s="251" t="s">
        <v>354</v>
      </c>
      <c r="G41" s="440">
        <v>0</v>
      </c>
      <c r="H41" s="203">
        <v>0</v>
      </c>
      <c r="I41" s="203">
        <v>0</v>
      </c>
      <c r="J41" s="203">
        <v>0</v>
      </c>
      <c r="K41" s="403">
        <v>0</v>
      </c>
      <c r="L41" s="203">
        <v>0</v>
      </c>
      <c r="M41" s="203">
        <v>0</v>
      </c>
      <c r="N41" s="11"/>
      <c r="O41" s="9">
        <v>0</v>
      </c>
      <c r="P41" s="9"/>
      <c r="Q41" s="9"/>
      <c r="R41" s="9"/>
      <c r="S41" s="9">
        <v>0.5</v>
      </c>
      <c r="T41" s="9">
        <v>0.25</v>
      </c>
      <c r="U41" s="9">
        <v>0</v>
      </c>
      <c r="V41" s="9"/>
      <c r="W41" s="9">
        <v>0</v>
      </c>
      <c r="X41" s="9">
        <v>0.25</v>
      </c>
      <c r="Y41" s="252">
        <v>0</v>
      </c>
      <c r="Z41" s="9"/>
      <c r="AA41" s="9"/>
      <c r="AB41" s="9"/>
      <c r="AC41" s="9"/>
      <c r="AD41" s="252">
        <v>0</v>
      </c>
      <c r="AE41" s="9"/>
      <c r="AF41" s="9"/>
      <c r="AG41" s="252">
        <v>0.5</v>
      </c>
      <c r="AH41" s="252">
        <v>0</v>
      </c>
      <c r="AI41" s="252">
        <v>0</v>
      </c>
      <c r="AJ41" s="9">
        <v>0</v>
      </c>
      <c r="AK41" s="255">
        <v>0</v>
      </c>
      <c r="AL41" s="9">
        <v>0</v>
      </c>
      <c r="AM41" s="9">
        <v>0</v>
      </c>
      <c r="AN41" s="9">
        <v>0</v>
      </c>
      <c r="AO41" s="9">
        <v>0</v>
      </c>
      <c r="AP41" s="255">
        <v>0.5</v>
      </c>
      <c r="AQ41" s="255">
        <v>0</v>
      </c>
      <c r="AR41" s="9"/>
      <c r="AS41" s="9"/>
      <c r="AT41" s="9"/>
      <c r="AU41" s="234"/>
      <c r="AV41" s="234"/>
      <c r="AW41" s="234"/>
      <c r="AX41" s="234"/>
      <c r="AY41" s="234"/>
      <c r="AZ41" s="234"/>
      <c r="BA41" s="234"/>
      <c r="BB41" s="234"/>
      <c r="BC41" s="234"/>
      <c r="BD41" s="234"/>
      <c r="BE41" s="234"/>
      <c r="BF41" s="234"/>
    </row>
    <row r="42" spans="1:58" ht="18" customHeight="1" x14ac:dyDescent="0.3">
      <c r="A42" s="489" t="s">
        <v>185</v>
      </c>
      <c r="B42" s="489"/>
      <c r="C42" s="489"/>
      <c r="D42" s="491" t="s">
        <v>436</v>
      </c>
      <c r="E42" s="492"/>
      <c r="F42" s="251" t="s">
        <v>212</v>
      </c>
      <c r="G42" s="440">
        <v>0.01</v>
      </c>
      <c r="H42" s="203">
        <v>0.01</v>
      </c>
      <c r="I42" s="203">
        <v>0.01</v>
      </c>
      <c r="J42" s="203">
        <v>0.01</v>
      </c>
      <c r="K42" s="403">
        <v>0.01</v>
      </c>
      <c r="L42" s="203">
        <v>0.01</v>
      </c>
      <c r="M42" s="203">
        <v>0.01</v>
      </c>
      <c r="N42" s="11"/>
      <c r="O42" s="9"/>
      <c r="P42" s="9"/>
      <c r="Q42" s="9"/>
      <c r="R42" s="9"/>
      <c r="S42" s="9"/>
      <c r="T42" s="9"/>
      <c r="U42" s="9"/>
      <c r="V42" s="9"/>
      <c r="W42" s="9"/>
      <c r="X42" s="9"/>
      <c r="Y42" s="252">
        <v>0.01</v>
      </c>
      <c r="Z42" s="9"/>
      <c r="AA42" s="9"/>
      <c r="AB42" s="9"/>
      <c r="AC42" s="9"/>
      <c r="AD42" s="252">
        <v>0.22</v>
      </c>
      <c r="AE42" s="9"/>
      <c r="AF42" s="9"/>
      <c r="AG42" s="252">
        <v>0.01</v>
      </c>
      <c r="AH42" s="252">
        <v>0.01</v>
      </c>
      <c r="AI42" s="252">
        <v>0.01</v>
      </c>
      <c r="AJ42" s="9"/>
      <c r="AK42" s="255">
        <v>0.22</v>
      </c>
      <c r="AL42" s="9"/>
      <c r="AM42" s="9"/>
      <c r="AN42" s="9">
        <v>0.02</v>
      </c>
      <c r="AO42" s="9">
        <v>0.01</v>
      </c>
      <c r="AP42" s="255">
        <v>0.22</v>
      </c>
      <c r="AQ42" s="255">
        <v>0.22</v>
      </c>
      <c r="AR42" s="9"/>
      <c r="AS42" s="9"/>
      <c r="AT42" s="9"/>
      <c r="AU42" s="234"/>
      <c r="AV42" s="234"/>
      <c r="AW42" s="234"/>
      <c r="AX42" s="234"/>
      <c r="AY42" s="234"/>
      <c r="AZ42" s="234"/>
      <c r="BA42" s="234"/>
      <c r="BB42" s="234"/>
      <c r="BC42" s="234"/>
      <c r="BD42" s="234"/>
      <c r="BE42" s="234"/>
      <c r="BF42" s="234"/>
    </row>
    <row r="43" spans="1:58" ht="18" customHeight="1" x14ac:dyDescent="0.3">
      <c r="A43" s="489"/>
      <c r="B43" s="489"/>
      <c r="C43" s="489"/>
      <c r="D43" s="491" t="s">
        <v>437</v>
      </c>
      <c r="E43" s="492"/>
      <c r="F43" s="251" t="s">
        <v>212</v>
      </c>
      <c r="G43" s="445">
        <v>1.67E-2</v>
      </c>
      <c r="H43" s="203">
        <v>1.67E-2</v>
      </c>
      <c r="I43" s="257">
        <v>1.67E-2</v>
      </c>
      <c r="J43" s="257">
        <v>1.67E-2</v>
      </c>
      <c r="K43" s="404">
        <v>1.67E-2</v>
      </c>
      <c r="L43" s="203">
        <v>1.67E-2</v>
      </c>
      <c r="M43" s="257">
        <v>1.67E-2</v>
      </c>
      <c r="N43" s="11"/>
      <c r="O43" s="90">
        <v>1.3649999999999999E-2</v>
      </c>
      <c r="P43" s="9"/>
      <c r="Q43" s="90">
        <v>2.1700000000000001E-2</v>
      </c>
      <c r="R43" s="9"/>
      <c r="S43" s="90">
        <v>2.1250000000000002E-2</v>
      </c>
      <c r="T43" s="90">
        <v>2.4250000000000001E-2</v>
      </c>
      <c r="U43" s="90">
        <v>1.235E-2</v>
      </c>
      <c r="V43" s="232">
        <v>3.4000000000000002E-2</v>
      </c>
      <c r="W43" s="90">
        <v>2.1100000000000001E-2</v>
      </c>
      <c r="X43" s="90">
        <v>1.7899999999999999E-2</v>
      </c>
      <c r="Y43" s="252">
        <v>1.5449999999999998E-2</v>
      </c>
      <c r="Z43" s="9"/>
      <c r="AA43" s="258"/>
      <c r="AB43" s="9"/>
      <c r="AC43" s="90">
        <v>1.38E-2</v>
      </c>
      <c r="AD43" s="252">
        <v>0.04</v>
      </c>
      <c r="AE43" s="9"/>
      <c r="AF43" s="9"/>
      <c r="AG43" s="252">
        <v>1.7950000000000001E-2</v>
      </c>
      <c r="AH43" s="252">
        <v>1.3049999999999999E-2</v>
      </c>
      <c r="AI43" s="252">
        <v>2.5000000000000001E-2</v>
      </c>
      <c r="AJ43" s="90">
        <v>1.3950000000000001E-2</v>
      </c>
      <c r="AK43" s="255">
        <v>0.04</v>
      </c>
      <c r="AL43" s="90">
        <v>9.2999999999999992E-3</v>
      </c>
      <c r="AM43" s="90">
        <v>1.6800000000000002E-2</v>
      </c>
      <c r="AN43" s="9">
        <v>2.5000000000000001E-2</v>
      </c>
      <c r="AO43" s="9">
        <v>1.2189999999999999E-2</v>
      </c>
      <c r="AP43" s="255">
        <v>0.01</v>
      </c>
      <c r="AQ43" s="255">
        <v>0.01</v>
      </c>
      <c r="AR43" s="90"/>
      <c r="AS43" s="90"/>
      <c r="AT43" s="9"/>
      <c r="AU43" s="234"/>
      <c r="AV43" s="234"/>
      <c r="AW43" s="236"/>
      <c r="AX43" s="236"/>
      <c r="AY43" s="234"/>
      <c r="AZ43" s="234"/>
      <c r="BA43" s="236"/>
      <c r="BB43" s="236"/>
      <c r="BC43" s="236"/>
      <c r="BD43" s="236"/>
      <c r="BE43" s="236"/>
      <c r="BF43" s="236"/>
    </row>
    <row r="44" spans="1:58" ht="18" customHeight="1" x14ac:dyDescent="0.3">
      <c r="A44" s="489"/>
      <c r="B44" s="489"/>
      <c r="C44" s="489"/>
      <c r="D44" s="491" t="s">
        <v>438</v>
      </c>
      <c r="E44" s="492"/>
      <c r="F44" s="251" t="s">
        <v>212</v>
      </c>
      <c r="G44" s="445">
        <v>8.9999999999999993E-3</v>
      </c>
      <c r="H44" s="203">
        <v>8.9999999999999993E-3</v>
      </c>
      <c r="I44" s="257">
        <v>8.9999999999999993E-3</v>
      </c>
      <c r="J44" s="257">
        <v>8.9999999999999993E-3</v>
      </c>
      <c r="K44" s="404">
        <v>8.9999999999999993E-3</v>
      </c>
      <c r="L44" s="203">
        <v>8.9999999999999993E-3</v>
      </c>
      <c r="M44" s="257">
        <v>8.9999999999999993E-3</v>
      </c>
      <c r="N44" s="11"/>
      <c r="O44" s="9"/>
      <c r="P44" s="9"/>
      <c r="Q44" s="9"/>
      <c r="R44" s="9"/>
      <c r="S44" s="9"/>
      <c r="T44" s="9"/>
      <c r="U44" s="9"/>
      <c r="V44" s="9"/>
      <c r="W44" s="9"/>
      <c r="X44" s="9"/>
      <c r="Y44" s="252">
        <v>8.82813E-3</v>
      </c>
      <c r="Z44" s="9"/>
      <c r="AA44" s="9"/>
      <c r="AB44" s="9"/>
      <c r="AC44" s="9"/>
      <c r="AD44" s="252">
        <v>0.02</v>
      </c>
      <c r="AE44" s="9"/>
      <c r="AF44" s="9"/>
      <c r="AG44" s="252">
        <v>1.0256630000000001E-2</v>
      </c>
      <c r="AH44" s="252">
        <v>1.4999999999999999E-2</v>
      </c>
      <c r="AI44" s="252">
        <v>0.01</v>
      </c>
      <c r="AJ44" s="9"/>
      <c r="AK44" s="255">
        <v>0.02</v>
      </c>
      <c r="AL44" s="9"/>
      <c r="AM44" s="9"/>
      <c r="AN44" s="9">
        <v>0.01</v>
      </c>
      <c r="AO44" s="9">
        <v>3.0999999999999999E-3</v>
      </c>
      <c r="AP44" s="255">
        <v>0.02</v>
      </c>
      <c r="AQ44" s="255">
        <v>0.02</v>
      </c>
      <c r="AR44" s="9"/>
      <c r="AS44" s="9"/>
      <c r="AT44" s="9"/>
      <c r="AU44" s="234"/>
      <c r="AV44" s="234"/>
      <c r="AW44" s="234"/>
      <c r="AX44" s="234"/>
      <c r="AY44" s="234"/>
      <c r="AZ44" s="234"/>
      <c r="BA44" s="234"/>
      <c r="BB44" s="234"/>
      <c r="BC44" s="234"/>
      <c r="BD44" s="234"/>
      <c r="BE44" s="234"/>
      <c r="BF44" s="234"/>
    </row>
    <row r="45" spans="1:58" ht="18" customHeight="1" x14ac:dyDescent="0.3">
      <c r="A45" s="489"/>
      <c r="B45" s="489"/>
      <c r="C45" s="489"/>
      <c r="D45" s="491" t="s">
        <v>439</v>
      </c>
      <c r="E45" s="492"/>
      <c r="F45" s="251" t="s">
        <v>212</v>
      </c>
      <c r="G45" s="445">
        <v>7.26E-3</v>
      </c>
      <c r="H45" s="203">
        <v>7.26E-3</v>
      </c>
      <c r="I45" s="257">
        <v>7.26E-3</v>
      </c>
      <c r="J45" s="257">
        <v>7.26E-3</v>
      </c>
      <c r="K45" s="404">
        <v>7.26E-3</v>
      </c>
      <c r="L45" s="203">
        <v>7.26E-3</v>
      </c>
      <c r="M45" s="257">
        <v>7.26E-3</v>
      </c>
      <c r="N45" s="11"/>
      <c r="O45" s="9"/>
      <c r="P45" s="9"/>
      <c r="Q45" s="9"/>
      <c r="R45" s="9"/>
      <c r="S45" s="9"/>
      <c r="T45" s="9"/>
      <c r="U45" s="9"/>
      <c r="V45" s="9"/>
      <c r="W45" s="9"/>
      <c r="X45" s="9"/>
      <c r="Y45" s="252">
        <v>3.5312520000000003E-3</v>
      </c>
      <c r="Z45" s="9"/>
      <c r="AA45" s="9"/>
      <c r="AB45" s="9"/>
      <c r="AC45" s="9"/>
      <c r="AD45" s="252">
        <v>0.01</v>
      </c>
      <c r="AE45" s="9"/>
      <c r="AF45" s="9"/>
      <c r="AG45" s="252">
        <v>4.1026520000000009E-3</v>
      </c>
      <c r="AH45" s="252">
        <v>0.01</v>
      </c>
      <c r="AI45" s="252">
        <v>4.0000000000000001E-3</v>
      </c>
      <c r="AJ45" s="9"/>
      <c r="AK45" s="255">
        <v>0.01</v>
      </c>
      <c r="AL45" s="9"/>
      <c r="AM45" s="9"/>
      <c r="AN45" s="9">
        <v>0.04</v>
      </c>
      <c r="AO45" s="9">
        <v>1.5900000000000001E-3</v>
      </c>
      <c r="AP45" s="255">
        <v>0.01</v>
      </c>
      <c r="AQ45" s="255">
        <v>0.01</v>
      </c>
      <c r="AR45" s="9"/>
      <c r="AS45" s="9"/>
      <c r="AT45" s="9"/>
      <c r="AU45" s="234"/>
      <c r="AV45" s="234"/>
      <c r="AW45" s="234"/>
      <c r="AX45" s="234"/>
      <c r="AY45" s="234"/>
      <c r="AZ45" s="234"/>
      <c r="BA45" s="234"/>
      <c r="BB45" s="234"/>
      <c r="BC45" s="234"/>
      <c r="BD45" s="234"/>
      <c r="BE45" s="234"/>
      <c r="BF45" s="234"/>
    </row>
    <row r="46" spans="1:58" ht="18" customHeight="1" x14ac:dyDescent="0.3">
      <c r="A46" s="489"/>
      <c r="B46" s="489"/>
      <c r="C46" s="489"/>
      <c r="D46" s="491" t="s">
        <v>440</v>
      </c>
      <c r="E46" s="492"/>
      <c r="F46" s="251" t="s">
        <v>212</v>
      </c>
      <c r="G46" s="445">
        <v>1.9699999999999999E-2</v>
      </c>
      <c r="H46" s="203">
        <v>1.9699999999999999E-2</v>
      </c>
      <c r="I46" s="257">
        <v>1.9699999999999999E-2</v>
      </c>
      <c r="J46" s="257">
        <v>1.9699999999999999E-2</v>
      </c>
      <c r="K46" s="404">
        <v>1.9699999999999999E-2</v>
      </c>
      <c r="L46" s="203">
        <v>1.9699999999999999E-2</v>
      </c>
      <c r="M46" s="257">
        <v>1.9699999999999999E-2</v>
      </c>
      <c r="N46" s="11"/>
      <c r="O46" s="9">
        <v>7.4999999999999997E-3</v>
      </c>
      <c r="P46" s="9">
        <v>1.4999999999999999E-2</v>
      </c>
      <c r="Q46" s="9">
        <v>7.4999999999999997E-3</v>
      </c>
      <c r="R46" s="9">
        <v>7.4999999999999997E-3</v>
      </c>
      <c r="S46" s="9">
        <v>1.4999999999999999E-2</v>
      </c>
      <c r="T46" s="90">
        <v>2.6200000000000001E-2</v>
      </c>
      <c r="U46" s="90">
        <v>1.7399999999999999E-2</v>
      </c>
      <c r="V46" s="9"/>
      <c r="W46" s="90">
        <v>1.7299999999999999E-2</v>
      </c>
      <c r="X46" s="9">
        <v>1.4999999999999999E-2</v>
      </c>
      <c r="Y46" s="252">
        <v>1E-3</v>
      </c>
      <c r="Z46" s="258"/>
      <c r="AA46" s="9">
        <v>1.4999999999999999E-2</v>
      </c>
      <c r="AB46" s="258"/>
      <c r="AC46" s="9">
        <v>7.4999999999999997E-3</v>
      </c>
      <c r="AD46" s="252">
        <v>0.02</v>
      </c>
      <c r="AE46" s="9"/>
      <c r="AF46" s="9">
        <v>7.4999999999999997E-3</v>
      </c>
      <c r="AG46" s="252">
        <v>1.3300000000000001E-2</v>
      </c>
      <c r="AH46" s="252">
        <v>1.4999999999999999E-2</v>
      </c>
      <c r="AI46" s="252">
        <v>1.4999999999999999E-2</v>
      </c>
      <c r="AJ46" s="90">
        <v>4.3E-3</v>
      </c>
      <c r="AK46" s="255">
        <v>0.02</v>
      </c>
      <c r="AL46" s="9"/>
      <c r="AM46" s="9"/>
      <c r="AN46" s="9">
        <v>0.01</v>
      </c>
      <c r="AO46" s="9">
        <v>0</v>
      </c>
      <c r="AP46" s="255">
        <v>0.02</v>
      </c>
      <c r="AQ46" s="255">
        <v>0.02</v>
      </c>
      <c r="AR46" s="9"/>
      <c r="AS46" s="9"/>
      <c r="AT46" s="9"/>
      <c r="AU46" s="234"/>
      <c r="AV46" s="234"/>
      <c r="AW46" s="234"/>
      <c r="AX46" s="234"/>
      <c r="AY46" s="234"/>
      <c r="AZ46" s="234"/>
      <c r="BA46" s="236"/>
      <c r="BB46" s="234"/>
      <c r="BC46" s="236"/>
      <c r="BD46" s="236"/>
      <c r="BE46" s="234"/>
      <c r="BF46" s="234"/>
    </row>
    <row r="47" spans="1:58" ht="18" customHeight="1" x14ac:dyDescent="0.3">
      <c r="A47" s="489"/>
      <c r="B47" s="489"/>
      <c r="C47" s="489"/>
      <c r="D47" s="491" t="s">
        <v>441</v>
      </c>
      <c r="E47" s="492"/>
      <c r="F47" s="251" t="s">
        <v>212</v>
      </c>
      <c r="G47" s="445">
        <v>8.09E-3</v>
      </c>
      <c r="H47" s="203">
        <v>8.09E-3</v>
      </c>
      <c r="I47" s="257">
        <v>8.09E-3</v>
      </c>
      <c r="J47" s="257">
        <v>8.09E-3</v>
      </c>
      <c r="K47" s="404">
        <v>8.09E-3</v>
      </c>
      <c r="L47" s="203">
        <v>8.09E-3</v>
      </c>
      <c r="M47" s="257">
        <v>8.09E-3</v>
      </c>
      <c r="N47" s="11"/>
      <c r="O47" s="9">
        <v>1.2247448713915889E-2</v>
      </c>
      <c r="P47" s="9"/>
      <c r="Q47" s="9"/>
      <c r="R47" s="9"/>
      <c r="S47" s="9">
        <v>1.4142135623730952E-2</v>
      </c>
      <c r="T47" s="9">
        <v>1.4142135623730952E-2</v>
      </c>
      <c r="U47" s="9">
        <v>1.2247448713915889E-2</v>
      </c>
      <c r="V47" s="9"/>
      <c r="W47" s="9">
        <v>1.2247448713915889E-2</v>
      </c>
      <c r="X47" s="9">
        <v>1.4142135623730952E-2</v>
      </c>
      <c r="Y47" s="252">
        <v>8.82813E-3</v>
      </c>
      <c r="Z47" s="9"/>
      <c r="AA47" s="9"/>
      <c r="AB47" s="9"/>
      <c r="AC47" s="9"/>
      <c r="AD47" s="252">
        <v>0.01</v>
      </c>
      <c r="AE47" s="9"/>
      <c r="AF47" s="9"/>
      <c r="AG47" s="252">
        <v>1.0256630000000001E-2</v>
      </c>
      <c r="AH47" s="252">
        <v>0.01</v>
      </c>
      <c r="AI47" s="252">
        <v>0.01</v>
      </c>
      <c r="AJ47" s="9">
        <v>1.2247448713915889E-2</v>
      </c>
      <c r="AK47" s="255">
        <v>0.01</v>
      </c>
      <c r="AL47" s="9">
        <v>1.2247448713915889E-2</v>
      </c>
      <c r="AM47" s="9">
        <v>1.2247448713915889E-2</v>
      </c>
      <c r="AN47" s="9">
        <v>0.01</v>
      </c>
      <c r="AO47" s="9">
        <v>4.13E-3</v>
      </c>
      <c r="AP47" s="255">
        <v>0.01</v>
      </c>
      <c r="AQ47" s="255">
        <v>0.01</v>
      </c>
      <c r="AR47" s="9"/>
      <c r="AS47" s="9"/>
      <c r="AT47" s="9"/>
      <c r="AU47" s="234"/>
      <c r="AV47" s="234"/>
      <c r="AW47" s="234"/>
      <c r="AX47" s="234"/>
      <c r="AY47" s="234"/>
      <c r="AZ47" s="234"/>
      <c r="BA47" s="234"/>
      <c r="BB47" s="234"/>
      <c r="BC47" s="234"/>
      <c r="BD47" s="234"/>
      <c r="BE47" s="234"/>
      <c r="BF47" s="234"/>
    </row>
    <row r="48" spans="1:58" ht="18" customHeight="1" x14ac:dyDescent="0.3">
      <c r="A48" s="489" t="s">
        <v>186</v>
      </c>
      <c r="B48" s="489"/>
      <c r="C48" s="489"/>
      <c r="D48" s="491" t="s">
        <v>442</v>
      </c>
      <c r="E48" s="492"/>
      <c r="F48" s="251" t="s">
        <v>212</v>
      </c>
      <c r="G48" s="445">
        <v>5.0000000000000001E-4</v>
      </c>
      <c r="H48" s="203">
        <v>5.0000000000000001E-4</v>
      </c>
      <c r="I48" s="257">
        <v>5.0000000000000001E-4</v>
      </c>
      <c r="J48" s="257">
        <v>5.0000000000000001E-4</v>
      </c>
      <c r="K48" s="404">
        <v>5.0000000000000001E-4</v>
      </c>
      <c r="L48" s="203">
        <v>5.0000000000000001E-4</v>
      </c>
      <c r="M48" s="257">
        <v>5.0000000000000001E-4</v>
      </c>
      <c r="N48" s="11"/>
      <c r="O48" s="9"/>
      <c r="P48" s="9"/>
      <c r="Q48" s="9"/>
      <c r="R48" s="9"/>
      <c r="S48" s="9"/>
      <c r="T48" s="9"/>
      <c r="U48" s="9"/>
      <c r="V48" s="9"/>
      <c r="W48" s="9"/>
      <c r="X48" s="9"/>
      <c r="Y48" s="252">
        <v>2E-3</v>
      </c>
      <c r="Z48" s="9"/>
      <c r="AA48" s="9"/>
      <c r="AB48" s="9"/>
      <c r="AC48" s="9"/>
      <c r="AD48" s="252">
        <v>0.02</v>
      </c>
      <c r="AE48" s="9"/>
      <c r="AF48" s="9"/>
      <c r="AG48" s="252">
        <v>2E-3</v>
      </c>
      <c r="AH48" s="252">
        <v>2.2000000000000002E-2</v>
      </c>
      <c r="AI48" s="252">
        <v>2E-3</v>
      </c>
      <c r="AJ48" s="9"/>
      <c r="AK48" s="255">
        <v>0.02</v>
      </c>
      <c r="AL48" s="9"/>
      <c r="AM48" s="9"/>
      <c r="AN48" s="9">
        <v>2E-3</v>
      </c>
      <c r="AO48" s="9">
        <v>5.0000000000000001E-4</v>
      </c>
      <c r="AP48" s="255">
        <v>0.02</v>
      </c>
      <c r="AQ48" s="255">
        <v>0.02</v>
      </c>
      <c r="AR48" s="9"/>
      <c r="AS48" s="9"/>
      <c r="AT48" s="9"/>
      <c r="AU48" s="234"/>
      <c r="AV48" s="234"/>
      <c r="AW48" s="234"/>
      <c r="AX48" s="234"/>
      <c r="AY48" s="234"/>
      <c r="AZ48" s="234"/>
      <c r="BA48" s="234"/>
      <c r="BB48" s="234"/>
      <c r="BC48" s="234"/>
      <c r="BD48" s="234"/>
      <c r="BE48" s="234"/>
      <c r="BF48" s="234"/>
    </row>
    <row r="49" spans="1:58" ht="18" customHeight="1" x14ac:dyDescent="0.3">
      <c r="A49" s="489"/>
      <c r="B49" s="489"/>
      <c r="C49" s="489"/>
      <c r="D49" s="491" t="s">
        <v>443</v>
      </c>
      <c r="E49" s="492"/>
      <c r="F49" s="251" t="s">
        <v>212</v>
      </c>
      <c r="G49" s="445">
        <v>1.1000000000000001E-3</v>
      </c>
      <c r="H49" s="203">
        <v>1.1000000000000001E-3</v>
      </c>
      <c r="I49" s="257">
        <v>1.1000000000000001E-3</v>
      </c>
      <c r="J49" s="257">
        <v>1.1000000000000001E-3</v>
      </c>
      <c r="K49" s="404">
        <v>1.1000000000000001E-3</v>
      </c>
      <c r="L49" s="203">
        <v>1.1000000000000001E-3</v>
      </c>
      <c r="M49" s="257">
        <v>1.1000000000000001E-3</v>
      </c>
      <c r="N49" s="11"/>
      <c r="O49" s="90">
        <v>1.25E-3</v>
      </c>
      <c r="P49" s="9"/>
      <c r="Q49" s="90">
        <v>2.2000000000000001E-3</v>
      </c>
      <c r="R49" s="9"/>
      <c r="S49" s="90">
        <v>9.5E-4</v>
      </c>
      <c r="T49" s="90">
        <v>1.8E-3</v>
      </c>
      <c r="U49" s="90">
        <v>8.5000000000000006E-4</v>
      </c>
      <c r="V49" s="90">
        <v>1.65E-3</v>
      </c>
      <c r="W49" s="90">
        <v>1.65E-3</v>
      </c>
      <c r="X49" s="90">
        <v>1.6000000000000001E-3</v>
      </c>
      <c r="Y49" s="252">
        <v>1.1000000000000001E-3</v>
      </c>
      <c r="Z49" s="9"/>
      <c r="AA49" s="232">
        <v>1.95E-4</v>
      </c>
      <c r="AB49" s="9"/>
      <c r="AC49" s="90">
        <v>1.4499999999999999E-3</v>
      </c>
      <c r="AD49" s="252">
        <v>0</v>
      </c>
      <c r="AE49" s="9"/>
      <c r="AF49" s="9"/>
      <c r="AG49" s="252">
        <v>6.4999999999999997E-4</v>
      </c>
      <c r="AH49" s="252">
        <v>2.5000000000000001E-3</v>
      </c>
      <c r="AI49" s="252">
        <v>2.5000000000000001E-3</v>
      </c>
      <c r="AJ49" s="90">
        <v>1.0499999999999999E-3</v>
      </c>
      <c r="AK49" s="255">
        <v>0</v>
      </c>
      <c r="AL49" s="90">
        <v>5.0000000000000001E-4</v>
      </c>
      <c r="AM49" s="90">
        <v>1.15E-3</v>
      </c>
      <c r="AN49" s="9">
        <v>2.5000000000000001E-3</v>
      </c>
      <c r="AO49" s="9">
        <v>2E-3</v>
      </c>
      <c r="AP49" s="255">
        <v>0</v>
      </c>
      <c r="AQ49" s="255">
        <v>0</v>
      </c>
      <c r="AR49" s="90"/>
      <c r="AS49" s="90"/>
      <c r="AT49" s="9"/>
      <c r="AU49" s="233"/>
      <c r="AV49" s="234"/>
      <c r="AW49" s="236"/>
      <c r="AX49" s="236"/>
      <c r="AY49" s="234"/>
      <c r="AZ49" s="234"/>
      <c r="BA49" s="236"/>
      <c r="BB49" s="236"/>
      <c r="BC49" s="236"/>
      <c r="BD49" s="236"/>
      <c r="BE49" s="236"/>
      <c r="BF49" s="236"/>
    </row>
    <row r="50" spans="1:58" ht="18" customHeight="1" x14ac:dyDescent="0.3">
      <c r="A50" s="489"/>
      <c r="B50" s="489"/>
      <c r="C50" s="489"/>
      <c r="D50" s="491" t="s">
        <v>444</v>
      </c>
      <c r="E50" s="492"/>
      <c r="F50" s="251" t="s">
        <v>212</v>
      </c>
      <c r="G50" s="445">
        <v>2.5999999999999999E-3</v>
      </c>
      <c r="H50" s="203">
        <v>2.5999999999999999E-3</v>
      </c>
      <c r="I50" s="257">
        <v>2.5999999999999999E-3</v>
      </c>
      <c r="J50" s="257">
        <v>2.5999999999999999E-3</v>
      </c>
      <c r="K50" s="404">
        <v>2.5999999999999999E-3</v>
      </c>
      <c r="L50" s="203">
        <v>2.5999999999999999E-3</v>
      </c>
      <c r="M50" s="257">
        <v>2.5999999999999999E-3</v>
      </c>
      <c r="N50" s="11"/>
      <c r="O50" s="9"/>
      <c r="P50" s="9"/>
      <c r="Q50" s="9"/>
      <c r="R50" s="9"/>
      <c r="S50" s="9"/>
      <c r="T50" s="9"/>
      <c r="U50" s="9"/>
      <c r="V50" s="9"/>
      <c r="W50" s="9"/>
      <c r="X50" s="9"/>
      <c r="Y50" s="252">
        <v>8.1481399999999997E-4</v>
      </c>
      <c r="Z50" s="9"/>
      <c r="AA50" s="9"/>
      <c r="AB50" s="9"/>
      <c r="AC50" s="9"/>
      <c r="AD50" s="252">
        <v>0</v>
      </c>
      <c r="AE50" s="9"/>
      <c r="AF50" s="9"/>
      <c r="AG50" s="252">
        <v>4.8148099999999997E-4</v>
      </c>
      <c r="AH50" s="252">
        <v>1.5E-3</v>
      </c>
      <c r="AI50" s="252">
        <v>1E-3</v>
      </c>
      <c r="AJ50" s="9"/>
      <c r="AK50" s="255">
        <v>0</v>
      </c>
      <c r="AL50" s="9"/>
      <c r="AM50" s="9"/>
      <c r="AN50" s="9">
        <v>1E-3</v>
      </c>
      <c r="AO50" s="9">
        <v>1.1999999999999999E-3</v>
      </c>
      <c r="AP50" s="255">
        <v>0</v>
      </c>
      <c r="AQ50" s="255">
        <v>0</v>
      </c>
      <c r="AR50" s="9"/>
      <c r="AS50" s="9"/>
      <c r="AT50" s="9"/>
      <c r="AU50" s="234"/>
      <c r="AV50" s="234"/>
      <c r="AW50" s="234"/>
      <c r="AX50" s="234"/>
      <c r="AY50" s="234"/>
      <c r="AZ50" s="234"/>
      <c r="BA50" s="234"/>
      <c r="BB50" s="234"/>
      <c r="BC50" s="234"/>
      <c r="BD50" s="234"/>
      <c r="BE50" s="234"/>
      <c r="BF50" s="234"/>
    </row>
    <row r="51" spans="1:58" ht="18" customHeight="1" x14ac:dyDescent="0.3">
      <c r="A51" s="489"/>
      <c r="B51" s="489"/>
      <c r="C51" s="489"/>
      <c r="D51" s="491" t="s">
        <v>445</v>
      </c>
      <c r="E51" s="492"/>
      <c r="F51" s="251" t="s">
        <v>212</v>
      </c>
      <c r="G51" s="445">
        <v>3.2000000000000003E-4</v>
      </c>
      <c r="H51" s="203">
        <v>3.2000000000000003E-4</v>
      </c>
      <c r="I51" s="257">
        <v>3.2000000000000003E-4</v>
      </c>
      <c r="J51" s="257">
        <v>3.2000000000000003E-4</v>
      </c>
      <c r="K51" s="404">
        <v>3.2000000000000003E-4</v>
      </c>
      <c r="L51" s="203">
        <v>3.2000000000000003E-4</v>
      </c>
      <c r="M51" s="257">
        <v>3.2000000000000003E-4</v>
      </c>
      <c r="N51" s="11"/>
      <c r="O51" s="9"/>
      <c r="P51" s="9"/>
      <c r="Q51" s="9"/>
      <c r="R51" s="9"/>
      <c r="S51" s="9"/>
      <c r="T51" s="9"/>
      <c r="U51" s="9"/>
      <c r="V51" s="9"/>
      <c r="W51" s="9"/>
      <c r="X51" s="9"/>
      <c r="Y51" s="252">
        <v>3.2592560000000001E-4</v>
      </c>
      <c r="Z51" s="9"/>
      <c r="AA51" s="9"/>
      <c r="AB51" s="9"/>
      <c r="AC51" s="9"/>
      <c r="AD51" s="252">
        <v>0</v>
      </c>
      <c r="AE51" s="9"/>
      <c r="AF51" s="9"/>
      <c r="AG51" s="252">
        <v>1.925924E-4</v>
      </c>
      <c r="AH51" s="252">
        <v>1E-3</v>
      </c>
      <c r="AI51" s="252">
        <v>4.0000000000000002E-4</v>
      </c>
      <c r="AJ51" s="9"/>
      <c r="AK51" s="255">
        <v>0</v>
      </c>
      <c r="AL51" s="9"/>
      <c r="AM51" s="9"/>
      <c r="AN51" s="9">
        <v>4.0000000000000001E-3</v>
      </c>
      <c r="AO51" s="9">
        <v>1.09E-3</v>
      </c>
      <c r="AP51" s="255">
        <v>0</v>
      </c>
      <c r="AQ51" s="255">
        <v>0</v>
      </c>
      <c r="AR51" s="9"/>
      <c r="AS51" s="9"/>
      <c r="AT51" s="9"/>
      <c r="AU51" s="234"/>
      <c r="AV51" s="234"/>
      <c r="AW51" s="234"/>
      <c r="AX51" s="234"/>
      <c r="AY51" s="234"/>
      <c r="AZ51" s="234"/>
      <c r="BA51" s="234"/>
      <c r="BB51" s="234"/>
      <c r="BC51" s="234"/>
      <c r="BD51" s="234"/>
      <c r="BE51" s="234"/>
      <c r="BF51" s="234"/>
    </row>
    <row r="52" spans="1:58" ht="18" customHeight="1" x14ac:dyDescent="0.3">
      <c r="A52" s="489"/>
      <c r="B52" s="489"/>
      <c r="C52" s="489"/>
      <c r="D52" s="491" t="s">
        <v>446</v>
      </c>
      <c r="E52" s="492"/>
      <c r="F52" s="251" t="s">
        <v>212</v>
      </c>
      <c r="G52" s="445">
        <v>4.0000000000000002E-4</v>
      </c>
      <c r="H52" s="203">
        <v>4.0000000000000002E-4</v>
      </c>
      <c r="I52" s="257">
        <v>4.0000000000000002E-4</v>
      </c>
      <c r="J52" s="257">
        <v>4.0000000000000002E-4</v>
      </c>
      <c r="K52" s="404">
        <v>4.0000000000000002E-4</v>
      </c>
      <c r="L52" s="203">
        <v>4.0000000000000002E-4</v>
      </c>
      <c r="M52" s="257">
        <v>4.0000000000000002E-4</v>
      </c>
      <c r="N52" s="11"/>
      <c r="O52" s="259">
        <v>1.06E-4</v>
      </c>
      <c r="P52" s="9">
        <v>7.5000000000000002E-4</v>
      </c>
      <c r="Q52" s="232">
        <v>3.4000000000000002E-4</v>
      </c>
      <c r="R52" s="9">
        <v>7.5000000000000002E-4</v>
      </c>
      <c r="S52" s="232">
        <v>2.5000000000000001E-4</v>
      </c>
      <c r="T52" s="90">
        <v>3.0000000000000001E-3</v>
      </c>
      <c r="U52" s="90">
        <v>1.9E-3</v>
      </c>
      <c r="V52" s="9"/>
      <c r="W52" s="90">
        <v>2E-3</v>
      </c>
      <c r="X52" s="232">
        <v>8.3000000000000001E-4</v>
      </c>
      <c r="Y52" s="252">
        <v>1E-3</v>
      </c>
      <c r="Z52" s="232">
        <v>2.3000000000000001E-4</v>
      </c>
      <c r="AA52" s="9">
        <v>1.5E-3</v>
      </c>
      <c r="AB52" s="9"/>
      <c r="AC52" s="232">
        <v>5.5999999999999995E-4</v>
      </c>
      <c r="AD52" s="252">
        <v>0</v>
      </c>
      <c r="AE52" s="9"/>
      <c r="AF52" s="232">
        <v>3.2000000000000003E-4</v>
      </c>
      <c r="AG52" s="252">
        <v>8.0000000000000004E-4</v>
      </c>
      <c r="AH52" s="252">
        <v>1.5E-3</v>
      </c>
      <c r="AI52" s="252">
        <v>1.5E-3</v>
      </c>
      <c r="AJ52" s="90">
        <v>1.1000000000000001E-3</v>
      </c>
      <c r="AK52" s="255">
        <v>0</v>
      </c>
      <c r="AL52" s="9"/>
      <c r="AM52" s="9"/>
      <c r="AN52" s="9">
        <v>1E-3</v>
      </c>
      <c r="AO52" s="9">
        <v>0</v>
      </c>
      <c r="AP52" s="255">
        <v>0</v>
      </c>
      <c r="AQ52" s="255">
        <v>0</v>
      </c>
      <c r="AR52" s="232"/>
      <c r="AS52" s="9"/>
      <c r="AT52" s="232"/>
      <c r="AU52" s="234"/>
      <c r="AV52" s="234"/>
      <c r="AW52" s="233"/>
      <c r="AX52" s="233"/>
      <c r="AY52" s="234"/>
      <c r="AZ52" s="233"/>
      <c r="BA52" s="236"/>
      <c r="BB52" s="234"/>
      <c r="BC52" s="236"/>
      <c r="BD52" s="236"/>
      <c r="BE52" s="234"/>
      <c r="BF52" s="234"/>
    </row>
    <row r="53" spans="1:58" ht="18" customHeight="1" x14ac:dyDescent="0.3">
      <c r="A53" s="489"/>
      <c r="B53" s="489"/>
      <c r="C53" s="489"/>
      <c r="D53" s="491" t="s">
        <v>447</v>
      </c>
      <c r="E53" s="492"/>
      <c r="F53" s="251" t="s">
        <v>212</v>
      </c>
      <c r="G53" s="445">
        <v>5.0000000000000002E-5</v>
      </c>
      <c r="H53" s="203">
        <v>5.0000000000000002E-5</v>
      </c>
      <c r="I53" s="257">
        <v>5.0000000000000002E-5</v>
      </c>
      <c r="J53" s="257">
        <v>5.0000000000000002E-5</v>
      </c>
      <c r="K53" s="404">
        <v>5.0000000000000002E-5</v>
      </c>
      <c r="L53" s="203">
        <v>5.0000000000000002E-5</v>
      </c>
      <c r="M53" s="257">
        <v>5.0000000000000002E-5</v>
      </c>
      <c r="N53" s="11"/>
      <c r="O53" s="9">
        <v>1.2247448713915889E-3</v>
      </c>
      <c r="P53" s="9"/>
      <c r="Q53" s="9"/>
      <c r="R53" s="9"/>
      <c r="S53" s="9">
        <v>1.4142135623730952E-3</v>
      </c>
      <c r="T53" s="9">
        <v>1.4142135623730952E-3</v>
      </c>
      <c r="U53" s="9">
        <v>1.2247448713915889E-3</v>
      </c>
      <c r="V53" s="9"/>
      <c r="W53" s="9">
        <v>1.2247448713915889E-3</v>
      </c>
      <c r="X53" s="9">
        <v>1.4142135623730952E-3</v>
      </c>
      <c r="Y53" s="252">
        <v>8.1481399999999997E-4</v>
      </c>
      <c r="Z53" s="9"/>
      <c r="AA53" s="9"/>
      <c r="AB53" s="9"/>
      <c r="AC53" s="9"/>
      <c r="AD53" s="252">
        <v>0</v>
      </c>
      <c r="AE53" s="9"/>
      <c r="AF53" s="9"/>
      <c r="AG53" s="252">
        <v>4.8148099999999997E-4</v>
      </c>
      <c r="AH53" s="252">
        <v>1E-3</v>
      </c>
      <c r="AI53" s="252">
        <v>1E-3</v>
      </c>
      <c r="AJ53" s="9"/>
      <c r="AK53" s="255">
        <v>0</v>
      </c>
      <c r="AL53" s="9"/>
      <c r="AM53" s="9"/>
      <c r="AN53" s="9">
        <v>1E-3</v>
      </c>
      <c r="AO53" s="9">
        <v>1.1000000000000001E-3</v>
      </c>
      <c r="AP53" s="255">
        <v>0</v>
      </c>
      <c r="AQ53" s="255">
        <v>0</v>
      </c>
      <c r="AR53" s="9"/>
      <c r="AS53" s="9"/>
      <c r="AT53" s="9"/>
      <c r="AU53" s="234"/>
      <c r="AV53" s="234"/>
      <c r="AW53" s="234"/>
      <c r="AX53" s="234"/>
      <c r="AY53" s="234"/>
      <c r="AZ53" s="234"/>
      <c r="BA53" s="234"/>
      <c r="BB53" s="234"/>
      <c r="BC53" s="234"/>
      <c r="BD53" s="234"/>
      <c r="BE53" s="234"/>
      <c r="BF53" s="234"/>
    </row>
    <row r="54" spans="1:58" ht="18" customHeight="1" x14ac:dyDescent="0.3">
      <c r="A54" s="489" t="s">
        <v>181</v>
      </c>
      <c r="B54" s="489"/>
      <c r="C54" s="489"/>
      <c r="D54" s="491" t="s">
        <v>448</v>
      </c>
      <c r="E54" s="492"/>
      <c r="F54" s="251" t="s">
        <v>182</v>
      </c>
      <c r="G54" s="440">
        <v>0.03</v>
      </c>
      <c r="H54" s="203">
        <v>0.03</v>
      </c>
      <c r="I54" s="437">
        <v>0.03</v>
      </c>
      <c r="J54" s="203">
        <v>0.03</v>
      </c>
      <c r="K54" s="403">
        <v>0.03</v>
      </c>
      <c r="L54" s="432">
        <v>0.03</v>
      </c>
      <c r="M54" s="437">
        <v>0.03</v>
      </c>
      <c r="N54" s="11"/>
      <c r="O54" s="9"/>
      <c r="P54" s="9"/>
      <c r="Q54" s="9"/>
      <c r="R54" s="9"/>
      <c r="S54" s="9"/>
      <c r="T54" s="9"/>
      <c r="U54" s="9"/>
      <c r="V54" s="9"/>
      <c r="W54" s="9"/>
      <c r="X54" s="9"/>
      <c r="Y54" s="252">
        <v>0.01</v>
      </c>
      <c r="Z54" s="9"/>
      <c r="AA54" s="9"/>
      <c r="AB54" s="9"/>
      <c r="AC54" s="9"/>
      <c r="AD54" s="252">
        <v>0.1</v>
      </c>
      <c r="AE54" s="9"/>
      <c r="AF54" s="9"/>
      <c r="AG54" s="252">
        <v>5.0000000000000001E-3</v>
      </c>
      <c r="AH54" s="252">
        <v>5.0000000000000001E-3</v>
      </c>
      <c r="AI54" s="252">
        <v>0.2</v>
      </c>
      <c r="AJ54" s="9">
        <v>0.1</v>
      </c>
      <c r="AK54" s="255">
        <v>0.1</v>
      </c>
      <c r="AL54" s="9">
        <v>0.03</v>
      </c>
      <c r="AM54" s="9">
        <v>0.3</v>
      </c>
      <c r="AN54" s="9">
        <v>0.2</v>
      </c>
      <c r="AO54" s="9">
        <v>0.03</v>
      </c>
      <c r="AP54" s="255">
        <v>0.1</v>
      </c>
      <c r="AQ54" s="255">
        <v>0.1</v>
      </c>
      <c r="AR54" s="9"/>
      <c r="AS54" s="9"/>
      <c r="AT54" s="9"/>
      <c r="AU54" s="234"/>
      <c r="AV54" s="234"/>
      <c r="AW54" s="234"/>
      <c r="AX54" s="234"/>
      <c r="AY54" s="234"/>
      <c r="AZ54" s="234"/>
      <c r="BA54" s="234"/>
      <c r="BB54" s="234"/>
      <c r="BC54" s="234"/>
      <c r="BD54" s="234"/>
      <c r="BE54" s="234"/>
      <c r="BF54" s="234"/>
    </row>
    <row r="55" spans="1:58" ht="18" customHeight="1" x14ac:dyDescent="0.3">
      <c r="A55" s="489"/>
      <c r="B55" s="489"/>
      <c r="C55" s="489"/>
      <c r="D55" s="491" t="s">
        <v>449</v>
      </c>
      <c r="E55" s="492"/>
      <c r="F55" s="251" t="s">
        <v>354</v>
      </c>
      <c r="G55" s="440">
        <v>0.9</v>
      </c>
      <c r="H55" s="203">
        <v>0.9</v>
      </c>
      <c r="I55" s="432">
        <v>0.9</v>
      </c>
      <c r="J55" s="203">
        <v>0.9</v>
      </c>
      <c r="K55" s="403">
        <v>0.9</v>
      </c>
      <c r="L55" s="432">
        <v>0.9</v>
      </c>
      <c r="M55" s="432">
        <v>0.9</v>
      </c>
      <c r="N55" s="11"/>
      <c r="O55" s="9">
        <v>0.7</v>
      </c>
      <c r="P55" s="9"/>
      <c r="Q55" s="9"/>
      <c r="R55" s="9"/>
      <c r="S55" s="9">
        <v>0.7</v>
      </c>
      <c r="T55" s="9">
        <v>0.5</v>
      </c>
      <c r="U55" s="9">
        <v>0.7</v>
      </c>
      <c r="V55" s="9"/>
      <c r="W55" s="9">
        <v>0.7</v>
      </c>
      <c r="X55" s="9">
        <v>0.5</v>
      </c>
      <c r="Y55" s="252">
        <v>0.99</v>
      </c>
      <c r="Z55" s="9"/>
      <c r="AA55" s="9"/>
      <c r="AB55" s="9"/>
      <c r="AC55" s="9"/>
      <c r="AD55" s="252">
        <v>0.7</v>
      </c>
      <c r="AE55" s="9"/>
      <c r="AF55" s="9"/>
      <c r="AG55" s="252">
        <v>0.99</v>
      </c>
      <c r="AH55" s="252">
        <v>0.9</v>
      </c>
      <c r="AI55" s="252">
        <v>0.99</v>
      </c>
      <c r="AJ55" s="9">
        <v>0.5</v>
      </c>
      <c r="AK55" s="255">
        <v>0.5</v>
      </c>
      <c r="AL55" s="9">
        <v>0.9</v>
      </c>
      <c r="AM55" s="9">
        <v>0.5</v>
      </c>
      <c r="AN55" s="9">
        <v>0.95</v>
      </c>
      <c r="AO55" s="9">
        <v>0.86</v>
      </c>
      <c r="AP55" s="255">
        <v>0.5</v>
      </c>
      <c r="AQ55" s="255">
        <v>0.7</v>
      </c>
      <c r="AR55" s="9"/>
      <c r="AS55" s="9"/>
      <c r="AT55" s="9"/>
      <c r="AU55" s="234"/>
      <c r="AV55" s="234"/>
      <c r="AW55" s="234"/>
      <c r="AX55" s="234"/>
      <c r="AY55" s="234"/>
      <c r="AZ55" s="234"/>
      <c r="BA55" s="234"/>
      <c r="BB55" s="234"/>
      <c r="BC55" s="234"/>
      <c r="BD55" s="234"/>
      <c r="BE55" s="234"/>
      <c r="BF55" s="234"/>
    </row>
    <row r="56" spans="1:58" ht="18" customHeight="1" x14ac:dyDescent="0.3">
      <c r="A56" s="489"/>
      <c r="B56" s="489"/>
      <c r="C56" s="489"/>
      <c r="D56" s="491" t="s">
        <v>450</v>
      </c>
      <c r="E56" s="492"/>
      <c r="F56" s="251" t="s">
        <v>354</v>
      </c>
      <c r="G56" s="440">
        <v>0.7</v>
      </c>
      <c r="H56" s="203">
        <v>0.7</v>
      </c>
      <c r="I56" s="203">
        <v>0.7</v>
      </c>
      <c r="J56" s="203">
        <v>0.7</v>
      </c>
      <c r="K56" s="403">
        <v>0.7</v>
      </c>
      <c r="L56" s="203">
        <v>0.7</v>
      </c>
      <c r="M56" s="203">
        <v>0.7</v>
      </c>
      <c r="N56" s="11"/>
      <c r="O56" s="9">
        <v>0.85</v>
      </c>
      <c r="P56" s="9"/>
      <c r="Q56" s="9"/>
      <c r="R56" s="9"/>
      <c r="S56" s="9">
        <v>0.85</v>
      </c>
      <c r="T56" s="9">
        <v>0.85</v>
      </c>
      <c r="U56" s="9">
        <v>0.7</v>
      </c>
      <c r="V56" s="9"/>
      <c r="W56" s="9">
        <v>0.7</v>
      </c>
      <c r="X56" s="9">
        <v>0.85</v>
      </c>
      <c r="Y56" s="252">
        <v>0.7</v>
      </c>
      <c r="Z56" s="9"/>
      <c r="AA56" s="9"/>
      <c r="AB56" s="9"/>
      <c r="AC56" s="9"/>
      <c r="AD56" s="252">
        <v>0.7</v>
      </c>
      <c r="AE56" s="9"/>
      <c r="AF56" s="9"/>
      <c r="AG56" s="252">
        <v>0.7</v>
      </c>
      <c r="AH56" s="252">
        <v>0.85</v>
      </c>
      <c r="AI56" s="252">
        <v>1</v>
      </c>
      <c r="AJ56" s="9">
        <v>0.85</v>
      </c>
      <c r="AK56" s="255">
        <v>0.85</v>
      </c>
      <c r="AL56" s="9">
        <v>0.7</v>
      </c>
      <c r="AM56" s="9">
        <v>0.7</v>
      </c>
      <c r="AN56" s="9">
        <v>1</v>
      </c>
      <c r="AO56" s="9">
        <v>0.82</v>
      </c>
      <c r="AP56" s="255">
        <v>0.7</v>
      </c>
      <c r="AQ56" s="255">
        <v>0.7</v>
      </c>
      <c r="AR56" s="9"/>
      <c r="AS56" s="9"/>
      <c r="AT56" s="9"/>
      <c r="AU56" s="234"/>
      <c r="AV56" s="234"/>
      <c r="AW56" s="234"/>
      <c r="AX56" s="234"/>
      <c r="AY56" s="234"/>
      <c r="AZ56" s="234"/>
      <c r="BA56" s="234"/>
      <c r="BB56" s="234"/>
      <c r="BC56" s="234"/>
      <c r="BD56" s="234"/>
      <c r="BE56" s="234"/>
      <c r="BF56" s="234"/>
    </row>
    <row r="57" spans="1:58" ht="18" customHeight="1" x14ac:dyDescent="0.3">
      <c r="A57" s="489"/>
      <c r="B57" s="489"/>
      <c r="C57" s="489"/>
      <c r="D57" s="491" t="s">
        <v>451</v>
      </c>
      <c r="E57" s="492"/>
      <c r="F57" s="251" t="s">
        <v>354</v>
      </c>
      <c r="G57" s="440">
        <v>0.7</v>
      </c>
      <c r="H57" s="203">
        <v>0.7</v>
      </c>
      <c r="I57" s="203">
        <v>0.7</v>
      </c>
      <c r="J57" s="203">
        <v>0.7</v>
      </c>
      <c r="K57" s="403">
        <v>0.7</v>
      </c>
      <c r="L57" s="203">
        <v>0.7</v>
      </c>
      <c r="M57" s="203">
        <v>0.7</v>
      </c>
      <c r="N57" s="11"/>
      <c r="O57" s="9">
        <v>0.85</v>
      </c>
      <c r="P57" s="9"/>
      <c r="Q57" s="9"/>
      <c r="R57" s="9"/>
      <c r="S57" s="9">
        <v>0.85</v>
      </c>
      <c r="T57" s="9">
        <v>0.85</v>
      </c>
      <c r="U57" s="9">
        <v>0.7</v>
      </c>
      <c r="V57" s="9"/>
      <c r="W57" s="9">
        <v>0.7</v>
      </c>
      <c r="X57" s="9">
        <v>0.85</v>
      </c>
      <c r="Y57" s="252">
        <v>0.7</v>
      </c>
      <c r="Z57" s="9"/>
      <c r="AA57" s="9"/>
      <c r="AB57" s="9"/>
      <c r="AC57" s="9"/>
      <c r="AD57" s="252">
        <v>0.7</v>
      </c>
      <c r="AE57" s="9"/>
      <c r="AF57" s="9"/>
      <c r="AG57" s="252">
        <v>0.7</v>
      </c>
      <c r="AH57" s="252">
        <v>0.85</v>
      </c>
      <c r="AI57" s="252">
        <v>1</v>
      </c>
      <c r="AJ57" s="9">
        <v>0.85</v>
      </c>
      <c r="AK57" s="255">
        <v>0.85</v>
      </c>
      <c r="AL57" s="9">
        <v>0.7</v>
      </c>
      <c r="AM57" s="9">
        <v>0.7</v>
      </c>
      <c r="AN57" s="9">
        <v>1</v>
      </c>
      <c r="AO57" s="9">
        <v>0.82</v>
      </c>
      <c r="AP57" s="255">
        <v>0.7</v>
      </c>
      <c r="AQ57" s="255">
        <v>0.7</v>
      </c>
      <c r="AR57" s="9"/>
      <c r="AS57" s="9"/>
      <c r="AT57" s="9"/>
      <c r="AU57" s="234"/>
      <c r="AV57" s="234"/>
      <c r="AW57" s="234"/>
      <c r="AX57" s="234"/>
      <c r="AY57" s="234"/>
      <c r="AZ57" s="234"/>
      <c r="BA57" s="234"/>
      <c r="BB57" s="234"/>
      <c r="BC57" s="234"/>
      <c r="BD57" s="234"/>
      <c r="BE57" s="234"/>
      <c r="BF57" s="234"/>
    </row>
    <row r="58" spans="1:58" ht="18" customHeight="1" x14ac:dyDescent="0.3">
      <c r="A58" s="489" t="s">
        <v>183</v>
      </c>
      <c r="B58" s="489"/>
      <c r="C58" s="489"/>
      <c r="D58" s="491" t="s">
        <v>536</v>
      </c>
      <c r="E58" s="492"/>
      <c r="F58" s="251" t="s">
        <v>354</v>
      </c>
      <c r="G58" s="440">
        <v>0.33600000000000002</v>
      </c>
      <c r="H58" s="203">
        <v>0.33600000000000002</v>
      </c>
      <c r="I58" s="203">
        <v>0.33600000000000002</v>
      </c>
      <c r="J58" s="203">
        <v>0.33600000000000002</v>
      </c>
      <c r="K58" s="403">
        <v>0.33600000000000002</v>
      </c>
      <c r="L58" s="203">
        <v>0.33600000000000002</v>
      </c>
      <c r="M58" s="203">
        <v>0.33600000000000002</v>
      </c>
      <c r="N58" s="11"/>
      <c r="O58" s="90">
        <v>0.39350000000000002</v>
      </c>
      <c r="P58" s="9"/>
      <c r="Q58" s="90">
        <v>0.19009999999999999</v>
      </c>
      <c r="R58" s="9"/>
      <c r="S58" s="90">
        <v>0.38419999999999999</v>
      </c>
      <c r="T58" s="90">
        <v>0.36409999999999998</v>
      </c>
      <c r="U58" s="90">
        <v>0.36109999999999998</v>
      </c>
      <c r="V58" s="232"/>
      <c r="W58" s="90">
        <v>0.23150000000000001</v>
      </c>
      <c r="X58" s="90">
        <v>0.30120000000000002</v>
      </c>
      <c r="Y58" s="252">
        <v>0.33</v>
      </c>
      <c r="Z58" s="9"/>
      <c r="AA58" s="9"/>
      <c r="AB58" s="9"/>
      <c r="AC58" s="90">
        <v>0.1633</v>
      </c>
      <c r="AD58" s="252">
        <v>0.4</v>
      </c>
      <c r="AE58" s="9"/>
      <c r="AF58" s="9"/>
      <c r="AG58" s="252">
        <v>0.4</v>
      </c>
      <c r="AH58" s="252">
        <v>0.4</v>
      </c>
      <c r="AI58" s="252">
        <v>0.4</v>
      </c>
      <c r="AJ58" s="90">
        <v>0.43759999999999999</v>
      </c>
      <c r="AK58" s="255">
        <v>0.4</v>
      </c>
      <c r="AL58" s="90">
        <v>0.35809999999999997</v>
      </c>
      <c r="AM58" s="90">
        <v>0.21579999999999999</v>
      </c>
      <c r="AN58" s="9">
        <v>0.4</v>
      </c>
      <c r="AO58" s="9">
        <v>0.20499999999999999</v>
      </c>
      <c r="AP58" s="255">
        <v>0.4</v>
      </c>
      <c r="AQ58" s="255">
        <v>0.4</v>
      </c>
      <c r="AR58" s="90"/>
      <c r="AS58" s="90"/>
      <c r="AT58" s="9"/>
      <c r="AU58" s="234"/>
      <c r="AV58" s="234"/>
      <c r="AW58" s="236"/>
      <c r="AX58" s="236"/>
      <c r="AY58" s="234"/>
      <c r="AZ58" s="234"/>
      <c r="BA58" s="236"/>
      <c r="BB58" s="236"/>
      <c r="BC58" s="236"/>
      <c r="BD58" s="236"/>
      <c r="BE58" s="236"/>
      <c r="BF58" s="236"/>
    </row>
    <row r="59" spans="1:58" ht="18" customHeight="1" x14ac:dyDescent="0.3">
      <c r="A59" s="489"/>
      <c r="B59" s="489"/>
      <c r="C59" s="489"/>
      <c r="D59" s="491" t="s">
        <v>537</v>
      </c>
      <c r="E59" s="492"/>
      <c r="F59" s="251" t="s">
        <v>354</v>
      </c>
      <c r="G59" s="440">
        <v>0.4</v>
      </c>
      <c r="H59" s="203">
        <v>0.4</v>
      </c>
      <c r="I59" s="203">
        <v>0.4</v>
      </c>
      <c r="J59" s="203">
        <v>0.4</v>
      </c>
      <c r="K59" s="403">
        <v>0.4</v>
      </c>
      <c r="L59" s="203">
        <v>0.4</v>
      </c>
      <c r="M59" s="203">
        <v>0.4</v>
      </c>
      <c r="N59" s="11"/>
      <c r="O59" s="259">
        <v>0.2</v>
      </c>
      <c r="P59" s="9"/>
      <c r="Q59" s="9"/>
      <c r="R59" s="9"/>
      <c r="S59" s="9"/>
      <c r="T59" s="9"/>
      <c r="U59" s="9"/>
      <c r="V59" s="232">
        <v>0.13400000000000001</v>
      </c>
      <c r="W59" s="9"/>
      <c r="X59" s="9"/>
      <c r="Y59" s="252">
        <v>0.38</v>
      </c>
      <c r="Z59" s="9"/>
      <c r="AA59" s="9"/>
      <c r="AB59" s="9"/>
      <c r="AC59" s="9"/>
      <c r="AD59" s="252">
        <v>0.4</v>
      </c>
      <c r="AE59" s="9"/>
      <c r="AF59" s="9"/>
      <c r="AG59" s="252">
        <v>0.45</v>
      </c>
      <c r="AH59" s="252">
        <v>0.4</v>
      </c>
      <c r="AI59" s="252">
        <v>0.4</v>
      </c>
      <c r="AJ59" s="9"/>
      <c r="AK59" s="255">
        <v>0.4</v>
      </c>
      <c r="AL59" s="9"/>
      <c r="AM59" s="9"/>
      <c r="AN59" s="9">
        <v>0.4</v>
      </c>
      <c r="AO59" s="9">
        <v>0.20499999999999999</v>
      </c>
      <c r="AP59" s="255">
        <v>0.4</v>
      </c>
      <c r="AQ59" s="255">
        <v>0.4</v>
      </c>
      <c r="AR59" s="9"/>
      <c r="AS59" s="9"/>
      <c r="AT59" s="9"/>
      <c r="AU59" s="234"/>
      <c r="AV59" s="234"/>
      <c r="AW59" s="234"/>
      <c r="AX59" s="234"/>
      <c r="AY59" s="234"/>
      <c r="AZ59" s="234"/>
      <c r="BA59" s="234"/>
      <c r="BB59" s="234"/>
      <c r="BC59" s="234"/>
      <c r="BD59" s="234"/>
      <c r="BE59" s="234"/>
      <c r="BF59" s="234"/>
    </row>
    <row r="60" spans="1:58" ht="18" customHeight="1" x14ac:dyDescent="0.3">
      <c r="A60" s="489"/>
      <c r="B60" s="489"/>
      <c r="C60" s="489"/>
      <c r="D60" s="491" t="s">
        <v>538</v>
      </c>
      <c r="E60" s="492"/>
      <c r="F60" s="251" t="s">
        <v>354</v>
      </c>
      <c r="G60" s="440">
        <v>0.4</v>
      </c>
      <c r="H60" s="203">
        <v>0.4</v>
      </c>
      <c r="I60" s="203">
        <v>0.4</v>
      </c>
      <c r="J60" s="203">
        <v>0.4</v>
      </c>
      <c r="K60" s="403">
        <v>0.4</v>
      </c>
      <c r="L60" s="203">
        <v>0.4</v>
      </c>
      <c r="M60" s="203">
        <v>0.4</v>
      </c>
      <c r="N60" s="11"/>
      <c r="O60" s="9"/>
      <c r="P60" s="9"/>
      <c r="Q60" s="9"/>
      <c r="R60" s="9"/>
      <c r="S60" s="9"/>
      <c r="T60" s="9"/>
      <c r="U60" s="9"/>
      <c r="V60" s="9"/>
      <c r="W60" s="9"/>
      <c r="X60" s="9"/>
      <c r="Y60" s="252">
        <v>0.2</v>
      </c>
      <c r="Z60" s="9"/>
      <c r="AA60" s="9"/>
      <c r="AB60" s="9"/>
      <c r="AC60" s="9"/>
      <c r="AD60" s="252">
        <v>0.2</v>
      </c>
      <c r="AE60" s="9"/>
      <c r="AF60" s="9"/>
      <c r="AG60" s="252">
        <v>0.2</v>
      </c>
      <c r="AH60" s="252">
        <v>0.2</v>
      </c>
      <c r="AI60" s="252">
        <v>0.2</v>
      </c>
      <c r="AJ60" s="9"/>
      <c r="AK60" s="255">
        <v>0.2</v>
      </c>
      <c r="AL60" s="9"/>
      <c r="AM60" s="9"/>
      <c r="AN60" s="9">
        <v>0.2</v>
      </c>
      <c r="AO60" s="9">
        <v>0.2</v>
      </c>
      <c r="AP60" s="255">
        <v>0.2</v>
      </c>
      <c r="AQ60" s="255">
        <v>0.2</v>
      </c>
      <c r="AR60" s="9"/>
      <c r="AS60" s="9"/>
      <c r="AT60" s="9"/>
      <c r="AU60" s="234"/>
      <c r="AV60" s="234"/>
      <c r="AW60" s="234"/>
      <c r="AX60" s="234"/>
      <c r="AY60" s="234"/>
      <c r="AZ60" s="234"/>
      <c r="BA60" s="234"/>
      <c r="BB60" s="234"/>
      <c r="BC60" s="234"/>
      <c r="BD60" s="234"/>
      <c r="BE60" s="234"/>
      <c r="BF60" s="234"/>
    </row>
    <row r="61" spans="1:58" ht="18" customHeight="1" x14ac:dyDescent="0.3">
      <c r="A61" s="489"/>
      <c r="B61" s="489"/>
      <c r="C61" s="489"/>
      <c r="D61" s="491" t="s">
        <v>539</v>
      </c>
      <c r="E61" s="492"/>
      <c r="F61" s="251" t="s">
        <v>354</v>
      </c>
      <c r="G61" s="440">
        <v>6.0000000000000001E-3</v>
      </c>
      <c r="H61" s="203">
        <v>6.0000000000000001E-3</v>
      </c>
      <c r="I61" s="203">
        <v>6.0000000000000001E-3</v>
      </c>
      <c r="J61" s="203">
        <v>6.0000000000000001E-3</v>
      </c>
      <c r="K61" s="403">
        <v>6.0000000000000001E-3</v>
      </c>
      <c r="L61" s="203">
        <v>6.0000000000000001E-3</v>
      </c>
      <c r="M61" s="203">
        <v>6.0000000000000001E-3</v>
      </c>
      <c r="N61" s="11"/>
      <c r="O61" s="9"/>
      <c r="P61" s="9"/>
      <c r="Q61" s="90">
        <v>0.14030000000000001</v>
      </c>
      <c r="R61" s="9"/>
      <c r="S61" s="9"/>
      <c r="T61" s="9"/>
      <c r="U61" s="9"/>
      <c r="V61" s="9"/>
      <c r="W61" s="9"/>
      <c r="X61" s="9"/>
      <c r="Y61" s="252">
        <v>5.0999999999999997E-2</v>
      </c>
      <c r="Z61" s="9"/>
      <c r="AA61" s="9"/>
      <c r="AB61" s="9"/>
      <c r="AC61" s="9"/>
      <c r="AD61" s="252">
        <v>0</v>
      </c>
      <c r="AE61" s="9"/>
      <c r="AF61" s="9"/>
      <c r="AG61" s="252">
        <v>0.15</v>
      </c>
      <c r="AH61" s="252">
        <v>0.15</v>
      </c>
      <c r="AI61" s="252">
        <v>0</v>
      </c>
      <c r="AJ61" s="9"/>
      <c r="AK61" s="255">
        <v>0</v>
      </c>
      <c r="AL61" s="9"/>
      <c r="AM61" s="9"/>
      <c r="AN61" s="9">
        <v>0</v>
      </c>
      <c r="AO61" s="9">
        <v>0</v>
      </c>
      <c r="AP61" s="255">
        <v>0</v>
      </c>
      <c r="AQ61" s="255">
        <v>0</v>
      </c>
      <c r="AR61" s="9"/>
      <c r="AS61" s="9"/>
      <c r="AT61" s="9"/>
      <c r="AU61" s="234"/>
      <c r="AV61" s="234"/>
      <c r="AW61" s="234"/>
      <c r="AX61" s="234"/>
      <c r="AY61" s="234"/>
      <c r="AZ61" s="234"/>
      <c r="BA61" s="234"/>
      <c r="BB61" s="234"/>
      <c r="BC61" s="234"/>
      <c r="BD61" s="234"/>
      <c r="BE61" s="234"/>
      <c r="BF61" s="234"/>
    </row>
    <row r="62" spans="1:58" ht="18" customHeight="1" x14ac:dyDescent="0.3">
      <c r="A62" s="489"/>
      <c r="B62" s="489"/>
      <c r="C62" s="489"/>
      <c r="D62" s="491" t="s">
        <v>540</v>
      </c>
      <c r="E62" s="492"/>
      <c r="F62" s="251" t="s">
        <v>354</v>
      </c>
      <c r="G62" s="440">
        <v>0</v>
      </c>
      <c r="H62" s="203">
        <v>0</v>
      </c>
      <c r="I62" s="203">
        <v>0</v>
      </c>
      <c r="J62" s="203">
        <v>0</v>
      </c>
      <c r="K62" s="403">
        <v>0</v>
      </c>
      <c r="L62" s="203">
        <v>0</v>
      </c>
      <c r="M62" s="203">
        <v>0</v>
      </c>
      <c r="N62" s="11"/>
      <c r="O62" s="259">
        <v>2.4E-2</v>
      </c>
      <c r="P62" s="9"/>
      <c r="Q62" s="9"/>
      <c r="R62" s="9"/>
      <c r="S62" s="9"/>
      <c r="T62" s="9"/>
      <c r="U62" s="9"/>
      <c r="V62" s="232">
        <v>0.05</v>
      </c>
      <c r="W62" s="9"/>
      <c r="X62" s="9"/>
      <c r="Y62" s="252">
        <v>0.151</v>
      </c>
      <c r="Z62" s="9"/>
      <c r="AA62" s="9"/>
      <c r="AB62" s="9"/>
      <c r="AC62" s="9"/>
      <c r="AD62" s="252">
        <v>0</v>
      </c>
      <c r="AE62" s="9"/>
      <c r="AF62" s="9"/>
      <c r="AG62" s="252">
        <v>0.25</v>
      </c>
      <c r="AH62" s="252">
        <v>0.25</v>
      </c>
      <c r="AI62" s="252">
        <v>0</v>
      </c>
      <c r="AJ62" s="9"/>
      <c r="AK62" s="255">
        <v>0</v>
      </c>
      <c r="AL62" s="9"/>
      <c r="AM62" s="9"/>
      <c r="AN62" s="9">
        <v>0</v>
      </c>
      <c r="AO62" s="9">
        <v>0</v>
      </c>
      <c r="AP62" s="255">
        <v>0</v>
      </c>
      <c r="AQ62" s="255">
        <v>0</v>
      </c>
      <c r="AR62" s="9"/>
      <c r="AS62" s="9"/>
      <c r="AT62" s="9"/>
      <c r="AU62" s="234"/>
      <c r="AV62" s="234"/>
      <c r="AW62" s="234"/>
      <c r="AX62" s="234"/>
      <c r="AY62" s="234"/>
      <c r="AZ62" s="234"/>
      <c r="BA62" s="234"/>
      <c r="BB62" s="234"/>
      <c r="BC62" s="234"/>
      <c r="BD62" s="234"/>
      <c r="BE62" s="234"/>
      <c r="BF62" s="234"/>
    </row>
    <row r="63" spans="1:58" ht="18" customHeight="1" x14ac:dyDescent="0.3">
      <c r="A63" s="489"/>
      <c r="B63" s="489"/>
      <c r="C63" s="489"/>
      <c r="D63" s="491" t="s">
        <v>541</v>
      </c>
      <c r="E63" s="492"/>
      <c r="F63" s="251" t="s">
        <v>354</v>
      </c>
      <c r="G63" s="440">
        <v>0</v>
      </c>
      <c r="H63" s="203">
        <v>0</v>
      </c>
      <c r="I63" s="203">
        <v>0</v>
      </c>
      <c r="J63" s="203">
        <v>0</v>
      </c>
      <c r="K63" s="403">
        <v>0</v>
      </c>
      <c r="L63" s="203">
        <v>0</v>
      </c>
      <c r="M63" s="203">
        <v>0</v>
      </c>
      <c r="N63" s="11"/>
      <c r="O63" s="9"/>
      <c r="P63" s="9"/>
      <c r="Q63" s="9"/>
      <c r="R63" s="260"/>
      <c r="S63" s="9"/>
      <c r="T63" s="9"/>
      <c r="U63" s="9"/>
      <c r="V63" s="9"/>
      <c r="W63" s="9"/>
      <c r="X63" s="9"/>
      <c r="Y63" s="252">
        <v>0.1</v>
      </c>
      <c r="Z63" s="9"/>
      <c r="AA63" s="9"/>
      <c r="AB63" s="9"/>
      <c r="AC63" s="9"/>
      <c r="AD63" s="252">
        <v>0</v>
      </c>
      <c r="AE63" s="9"/>
      <c r="AF63" s="9"/>
      <c r="AG63" s="252">
        <v>0.1</v>
      </c>
      <c r="AH63" s="252">
        <v>0.1</v>
      </c>
      <c r="AI63" s="252">
        <v>0</v>
      </c>
      <c r="AJ63" s="9"/>
      <c r="AK63" s="255">
        <v>0</v>
      </c>
      <c r="AL63" s="9"/>
      <c r="AM63" s="9"/>
      <c r="AN63" s="9">
        <v>0</v>
      </c>
      <c r="AO63" s="9">
        <v>0</v>
      </c>
      <c r="AP63" s="255">
        <v>0</v>
      </c>
      <c r="AQ63" s="255">
        <v>0</v>
      </c>
      <c r="AR63" s="9"/>
      <c r="AS63" s="9"/>
      <c r="AT63" s="9"/>
      <c r="AU63" s="234"/>
      <c r="AV63" s="234"/>
      <c r="AW63" s="234"/>
      <c r="AX63" s="234"/>
      <c r="AY63" s="234"/>
      <c r="AZ63" s="234"/>
      <c r="BA63" s="234"/>
      <c r="BB63" s="234"/>
      <c r="BC63" s="234"/>
      <c r="BD63" s="234"/>
      <c r="BE63" s="234"/>
      <c r="BF63" s="234"/>
    </row>
    <row r="64" spans="1:58" ht="18" customHeight="1" x14ac:dyDescent="0.3">
      <c r="A64" s="483" t="s">
        <v>770</v>
      </c>
      <c r="B64" s="501"/>
      <c r="C64" s="484"/>
      <c r="D64" s="491" t="s">
        <v>768</v>
      </c>
      <c r="E64" s="492"/>
      <c r="F64" s="251" t="s">
        <v>354</v>
      </c>
      <c r="G64" s="446">
        <v>1</v>
      </c>
      <c r="H64" s="203">
        <v>1</v>
      </c>
      <c r="I64" s="261">
        <v>1</v>
      </c>
      <c r="J64" s="261">
        <v>1</v>
      </c>
      <c r="K64" s="405">
        <v>1</v>
      </c>
      <c r="L64" s="203">
        <v>1</v>
      </c>
      <c r="M64" s="261">
        <v>1</v>
      </c>
      <c r="N64" s="11"/>
      <c r="O64" s="9"/>
      <c r="P64" s="9"/>
      <c r="Q64" s="9"/>
      <c r="R64" s="260"/>
      <c r="S64" s="9"/>
      <c r="T64" s="9"/>
      <c r="U64" s="9"/>
      <c r="V64" s="9"/>
      <c r="W64" s="9"/>
      <c r="X64" s="9"/>
      <c r="Y64" s="252">
        <v>1</v>
      </c>
      <c r="Z64" s="9"/>
      <c r="AA64" s="9"/>
      <c r="AB64" s="9"/>
      <c r="AC64" s="9"/>
      <c r="AD64" s="252"/>
      <c r="AE64" s="9"/>
      <c r="AF64" s="9"/>
      <c r="AG64" s="252"/>
      <c r="AH64" s="9"/>
      <c r="AI64" s="252">
        <v>0</v>
      </c>
      <c r="AJ64" s="9"/>
      <c r="AK64" s="255"/>
      <c r="AL64" s="9"/>
      <c r="AM64" s="9"/>
      <c r="AN64" s="9"/>
      <c r="AO64" s="9"/>
      <c r="AP64" s="255"/>
      <c r="AQ64" s="255"/>
      <c r="AR64" s="9"/>
      <c r="AS64" s="9"/>
      <c r="AT64" s="9"/>
      <c r="AU64" s="234"/>
      <c r="AV64" s="234"/>
      <c r="AW64" s="234"/>
      <c r="AX64" s="234"/>
      <c r="AY64" s="234"/>
      <c r="AZ64" s="234"/>
      <c r="BA64" s="234"/>
      <c r="BB64" s="234"/>
      <c r="BC64" s="234"/>
      <c r="BD64" s="234"/>
      <c r="BE64" s="234"/>
      <c r="BF64" s="234"/>
    </row>
    <row r="65" spans="1:58" ht="18" customHeight="1" x14ac:dyDescent="0.3">
      <c r="A65" s="485"/>
      <c r="B65" s="511"/>
      <c r="C65" s="486"/>
      <c r="D65" s="491" t="s">
        <v>453</v>
      </c>
      <c r="E65" s="492"/>
      <c r="F65" s="251" t="s">
        <v>230</v>
      </c>
      <c r="G65" s="443">
        <v>1.0999999999999999E-2</v>
      </c>
      <c r="H65" s="262">
        <v>1.0540308586682085E-2</v>
      </c>
      <c r="I65" s="434">
        <v>1.0999999999999999E-2</v>
      </c>
      <c r="J65" s="434">
        <v>1.8369841028696612E-2</v>
      </c>
      <c r="K65" s="433">
        <v>1.8369841028696612E-2</v>
      </c>
      <c r="L65" s="432">
        <v>1.0540308586682085E-2</v>
      </c>
      <c r="M65" s="434">
        <v>1.0999999999999999E-2</v>
      </c>
      <c r="N65" s="11"/>
      <c r="O65" s="9">
        <v>2.0007418394537076E-2</v>
      </c>
      <c r="P65" s="9">
        <v>1.807011878033098E-2</v>
      </c>
      <c r="Q65" s="9">
        <v>1.0909262594404816E-2</v>
      </c>
      <c r="R65" s="9">
        <v>1.50499082847711E-2</v>
      </c>
      <c r="S65" s="9">
        <v>1.3523856035148139E-2</v>
      </c>
      <c r="T65" s="9">
        <v>4.3187275449931778E-3</v>
      </c>
      <c r="U65" s="9">
        <v>8.7874631797914913E-3</v>
      </c>
      <c r="V65" s="9">
        <v>1.4617999761692086E-2</v>
      </c>
      <c r="W65" s="9">
        <v>1.0297740265776414E-2</v>
      </c>
      <c r="X65" s="9">
        <v>1.4783272660255193E-2</v>
      </c>
      <c r="Y65" s="252">
        <v>6.6000000000000003E-2</v>
      </c>
      <c r="Z65" s="9">
        <v>3.8385560924096311E-3</v>
      </c>
      <c r="AA65" s="9">
        <v>1.2998107587452091E-2</v>
      </c>
      <c r="AB65" s="9">
        <v>1.8369841028696612E-2</v>
      </c>
      <c r="AC65" s="9">
        <v>1.2921802167079142E-2</v>
      </c>
      <c r="AD65" s="252">
        <v>0.49743999999999999</v>
      </c>
      <c r="AE65" s="9">
        <v>5.0866515536652666E-3</v>
      </c>
      <c r="AF65" s="9">
        <v>8.6390719582026196E-3</v>
      </c>
      <c r="AG65" s="252">
        <v>0.33150000000000002</v>
      </c>
      <c r="AH65" s="252">
        <v>0.153</v>
      </c>
      <c r="AI65" s="252">
        <v>2.485941050733504E-2</v>
      </c>
      <c r="AJ65" s="9">
        <v>4.7375443555883981E-2</v>
      </c>
      <c r="AK65" s="255">
        <v>3.3001800000000001</v>
      </c>
      <c r="AL65" s="9"/>
      <c r="AM65" s="9"/>
      <c r="AN65" s="9">
        <v>2.626078524571342E-2</v>
      </c>
      <c r="AO65" s="9">
        <v>0.13100000000000001</v>
      </c>
      <c r="AP65" s="255">
        <v>2.7101799999999998</v>
      </c>
      <c r="AQ65" s="255">
        <v>0.41788999999999998</v>
      </c>
      <c r="AR65" s="9"/>
      <c r="AS65" s="9"/>
      <c r="AT65" s="9"/>
      <c r="AU65" s="234"/>
      <c r="AV65" s="234"/>
      <c r="AW65" s="234"/>
      <c r="AX65" s="234"/>
      <c r="AY65" s="234"/>
      <c r="AZ65" s="234"/>
      <c r="BA65" s="234"/>
      <c r="BB65" s="234"/>
      <c r="BC65" s="234"/>
      <c r="BD65" s="234"/>
      <c r="BE65" s="234"/>
      <c r="BF65" s="234"/>
    </row>
    <row r="66" spans="1:58" ht="18" customHeight="1" x14ac:dyDescent="0.3">
      <c r="A66" s="485"/>
      <c r="B66" s="511"/>
      <c r="C66" s="486"/>
      <c r="D66" s="491" t="s">
        <v>452</v>
      </c>
      <c r="E66" s="492"/>
      <c r="F66" s="251" t="s">
        <v>50</v>
      </c>
      <c r="G66" s="443">
        <v>2.7</v>
      </c>
      <c r="H66" s="262">
        <v>2.8759276691617695</v>
      </c>
      <c r="I66" s="262">
        <v>2.65</v>
      </c>
      <c r="J66" s="434">
        <v>2.7741579908218834</v>
      </c>
      <c r="K66" s="433">
        <v>2.7741579908218834</v>
      </c>
      <c r="L66" s="432">
        <v>2.8759276691617695</v>
      </c>
      <c r="M66" s="262">
        <v>3</v>
      </c>
      <c r="N66" s="11"/>
      <c r="O66" s="9">
        <v>2.9082914213544568</v>
      </c>
      <c r="P66" s="9">
        <v>2.7743109629385536</v>
      </c>
      <c r="Q66" s="9">
        <v>2.8368875287691657</v>
      </c>
      <c r="R66" s="9">
        <v>2.761834279242497</v>
      </c>
      <c r="S66" s="9">
        <v>2.9412498631701443</v>
      </c>
      <c r="T66" s="9">
        <v>3.199383006836392</v>
      </c>
      <c r="U66" s="9">
        <v>2.9689368747483065</v>
      </c>
      <c r="V66" s="9">
        <v>3.0842233890754231</v>
      </c>
      <c r="W66" s="9">
        <v>3.1946470973519094</v>
      </c>
      <c r="X66" s="9">
        <v>3.2042668041659286</v>
      </c>
      <c r="Y66" s="252">
        <v>2.62</v>
      </c>
      <c r="Z66" s="9">
        <v>3.0221620344315463</v>
      </c>
      <c r="AA66" s="9">
        <v>2.8088606710945117</v>
      </c>
      <c r="AB66" s="9">
        <v>2.7741579908218834</v>
      </c>
      <c r="AC66" s="9">
        <v>2.7427799253003444</v>
      </c>
      <c r="AD66" s="252">
        <v>2.2841900000000002</v>
      </c>
      <c r="AE66" s="9">
        <v>3.0979789492270871</v>
      </c>
      <c r="AF66" s="9">
        <v>2.9478632845981236</v>
      </c>
      <c r="AG66" s="252">
        <v>2.0836000000000001</v>
      </c>
      <c r="AH66" s="252">
        <v>2.3820000000000001</v>
      </c>
      <c r="AI66" s="252">
        <v>2.9403765301634479</v>
      </c>
      <c r="AJ66" s="9">
        <v>2.7246471847069076</v>
      </c>
      <c r="AK66" s="255">
        <v>1.86198</v>
      </c>
      <c r="AL66" s="9"/>
      <c r="AM66" s="9"/>
      <c r="AN66" s="9">
        <v>2.8243569954556724</v>
      </c>
      <c r="AO66" s="9">
        <v>2.278</v>
      </c>
      <c r="AP66" s="255">
        <v>1.3942399999999999</v>
      </c>
      <c r="AQ66" s="255">
        <v>2.1913100000000001</v>
      </c>
      <c r="AR66" s="9"/>
      <c r="AS66" s="9"/>
      <c r="AT66" s="9"/>
      <c r="AU66" s="234"/>
      <c r="AV66" s="234"/>
      <c r="AW66" s="234"/>
      <c r="AX66" s="234"/>
      <c r="AY66" s="234"/>
      <c r="AZ66" s="234"/>
      <c r="BA66" s="234"/>
      <c r="BB66" s="234"/>
      <c r="BC66" s="234"/>
      <c r="BD66" s="234"/>
      <c r="BE66" s="234"/>
      <c r="BF66" s="234"/>
    </row>
    <row r="67" spans="1:58" ht="18" customHeight="1" x14ac:dyDescent="0.3">
      <c r="A67" s="485"/>
      <c r="B67" s="511"/>
      <c r="C67" s="486"/>
      <c r="D67" s="491" t="s">
        <v>454</v>
      </c>
      <c r="E67" s="492"/>
      <c r="F67" s="251" t="s">
        <v>230</v>
      </c>
      <c r="G67" s="443">
        <v>1.7000000000000001E-2</v>
      </c>
      <c r="H67" s="262">
        <v>1.6726293005128574E-2</v>
      </c>
      <c r="I67" s="434">
        <v>1.7000000000000001E-2</v>
      </c>
      <c r="J67" s="434">
        <v>1.1978202897659897E-3</v>
      </c>
      <c r="K67" s="433">
        <v>1.1978202897659897E-3</v>
      </c>
      <c r="L67" s="432">
        <v>1.6726293005128574E-2</v>
      </c>
      <c r="M67" s="434">
        <v>1.7000000000000001E-2</v>
      </c>
      <c r="N67" s="11"/>
      <c r="O67" s="9">
        <v>1.0331042387887346E-3</v>
      </c>
      <c r="P67" s="9">
        <v>8.5446161881592899E-4</v>
      </c>
      <c r="Q67" s="9">
        <v>7.5594505780549178E-4</v>
      </c>
      <c r="R67" s="9">
        <v>8.3487920811007568E-4</v>
      </c>
      <c r="S67" s="9">
        <v>9.1518107732891285E-4</v>
      </c>
      <c r="T67" s="9">
        <v>6.2143712867407592E-4</v>
      </c>
      <c r="U67" s="9">
        <v>6.293105453697859E-4</v>
      </c>
      <c r="V67" s="9">
        <v>1.0474864231190314E-3</v>
      </c>
      <c r="W67" s="9">
        <v>9.0041937439816683E-4</v>
      </c>
      <c r="X67" s="9">
        <v>1.0119195963436199E-3</v>
      </c>
      <c r="Y67" s="252">
        <v>4.1599999999999998E-2</v>
      </c>
      <c r="Z67" s="9">
        <v>6.20148684039639E-4</v>
      </c>
      <c r="AA67" s="9">
        <v>8.3826584840127419E-4</v>
      </c>
      <c r="AB67" s="9">
        <v>1.1978202897659897E-3</v>
      </c>
      <c r="AC67" s="9">
        <v>1.1469179190031124E-3</v>
      </c>
      <c r="AD67" s="252">
        <v>6.3000000000000003E-4</v>
      </c>
      <c r="AE67" s="9">
        <v>5.1110893634767867E-4</v>
      </c>
      <c r="AF67" s="9">
        <v>5.8839355683732992E-4</v>
      </c>
      <c r="AG67" s="252">
        <v>0.28249999999999997</v>
      </c>
      <c r="AH67" s="252">
        <v>0.10390000000000001</v>
      </c>
      <c r="AI67" s="252">
        <v>1.0940977393682728E-3</v>
      </c>
      <c r="AJ67" s="9">
        <v>1.1140489477790801E-3</v>
      </c>
      <c r="AK67" s="255">
        <v>5.9000000000000003E-4</v>
      </c>
      <c r="AL67" s="9"/>
      <c r="AM67" s="9"/>
      <c r="AN67" s="9">
        <v>8.2129084081808079E-2</v>
      </c>
      <c r="AO67" s="9">
        <v>9.1700000000000004E-2</v>
      </c>
      <c r="AP67" s="255">
        <v>3.5999999999999999E-3</v>
      </c>
      <c r="AQ67" s="255">
        <v>1.4E-3</v>
      </c>
      <c r="AR67" s="9"/>
      <c r="AS67" s="9"/>
      <c r="AT67" s="9"/>
      <c r="AU67" s="234"/>
      <c r="AV67" s="234"/>
      <c r="AW67" s="234"/>
      <c r="AX67" s="234"/>
      <c r="AY67" s="234"/>
      <c r="AZ67" s="234"/>
      <c r="BA67" s="234"/>
      <c r="BB67" s="234"/>
      <c r="BC67" s="234"/>
      <c r="BD67" s="234"/>
      <c r="BE67" s="234"/>
      <c r="BF67" s="234"/>
    </row>
    <row r="68" spans="1:58" ht="18" customHeight="1" x14ac:dyDescent="0.3">
      <c r="A68" s="485"/>
      <c r="B68" s="511"/>
      <c r="C68" s="486"/>
      <c r="D68" s="491" t="s">
        <v>455</v>
      </c>
      <c r="E68" s="492"/>
      <c r="F68" s="251" t="s">
        <v>50</v>
      </c>
      <c r="G68" s="443">
        <v>2.2667275310251913</v>
      </c>
      <c r="H68" s="262">
        <v>2.2667275310251913</v>
      </c>
      <c r="I68" s="262">
        <v>2.2667275310251913</v>
      </c>
      <c r="J68" s="434">
        <v>2.9369056933664748</v>
      </c>
      <c r="K68" s="433">
        <v>2.9369056933664748</v>
      </c>
      <c r="L68" s="432">
        <v>2.2667275310251913</v>
      </c>
      <c r="M68" s="262">
        <v>2.2667275310251913</v>
      </c>
      <c r="N68" s="11"/>
      <c r="O68" s="9">
        <v>3.2540626831528514</v>
      </c>
      <c r="P68" s="9">
        <v>3.2365101864143853</v>
      </c>
      <c r="Q68" s="9">
        <v>3.0825842009131565</v>
      </c>
      <c r="R68" s="9">
        <v>3.0957249103735331</v>
      </c>
      <c r="S68" s="9">
        <v>3.2027357684165034</v>
      </c>
      <c r="T68" s="9">
        <v>3.2686496946350188</v>
      </c>
      <c r="U68" s="9">
        <v>3.2840826158028293</v>
      </c>
      <c r="V68" s="9">
        <v>3.297129747071172</v>
      </c>
      <c r="W68" s="9">
        <v>3.4003884240333644</v>
      </c>
      <c r="X68" s="9">
        <v>3.4661346599357383</v>
      </c>
      <c r="Y68" s="252">
        <v>2.62</v>
      </c>
      <c r="Z68" s="9">
        <v>2.9167406140303731</v>
      </c>
      <c r="AA68" s="9">
        <v>3.162749740643215</v>
      </c>
      <c r="AB68" s="9">
        <v>2.9369056933664748</v>
      </c>
      <c r="AC68" s="9">
        <v>2.7788265804661716</v>
      </c>
      <c r="AD68" s="252">
        <v>4.3613099999999996</v>
      </c>
      <c r="AE68" s="9">
        <v>3.2298245601436282</v>
      </c>
      <c r="AF68" s="9">
        <v>3.3385986529634666</v>
      </c>
      <c r="AG68" s="252">
        <v>2.0815999999999999</v>
      </c>
      <c r="AH68" s="252">
        <v>2.3578000000000001</v>
      </c>
      <c r="AI68" s="252">
        <v>3.3220601091640645</v>
      </c>
      <c r="AJ68" s="9">
        <v>3.956305870014162</v>
      </c>
      <c r="AK68" s="255">
        <v>4.0342599999999997</v>
      </c>
      <c r="AL68" s="9"/>
      <c r="AM68" s="9"/>
      <c r="AN68" s="9">
        <v>2.195715515858268</v>
      </c>
      <c r="AO68" s="9">
        <v>1.5946</v>
      </c>
      <c r="AP68" s="255">
        <v>2.68865</v>
      </c>
      <c r="AQ68" s="255">
        <v>3.7395200000000002</v>
      </c>
      <c r="AR68" s="9"/>
      <c r="AS68" s="9"/>
      <c r="AT68" s="9"/>
      <c r="AU68" s="234"/>
      <c r="AV68" s="234"/>
      <c r="AW68" s="234"/>
      <c r="AX68" s="234"/>
      <c r="AY68" s="234"/>
      <c r="AZ68" s="234"/>
      <c r="BA68" s="234"/>
      <c r="BB68" s="234"/>
      <c r="BC68" s="234"/>
      <c r="BD68" s="234"/>
      <c r="BE68" s="234"/>
      <c r="BF68" s="234"/>
    </row>
    <row r="69" spans="1:58" ht="18" customHeight="1" x14ac:dyDescent="0.3">
      <c r="A69" s="485"/>
      <c r="B69" s="511"/>
      <c r="C69" s="486"/>
      <c r="D69" s="491" t="s">
        <v>456</v>
      </c>
      <c r="E69" s="492"/>
      <c r="F69" s="251" t="s">
        <v>230</v>
      </c>
      <c r="G69" s="443">
        <v>1.4E-2</v>
      </c>
      <c r="H69" s="262">
        <v>1.4262458054299912E-2</v>
      </c>
      <c r="I69" s="434">
        <v>1.4E-2</v>
      </c>
      <c r="J69" s="434">
        <v>2.455768360230513E-2</v>
      </c>
      <c r="K69" s="433">
        <v>2.455768360230513E-2</v>
      </c>
      <c r="L69" s="432">
        <v>1.4262458054299912E-2</v>
      </c>
      <c r="M69" s="434">
        <v>1.4E-2</v>
      </c>
      <c r="N69" s="11"/>
      <c r="O69" s="9">
        <v>2.6755450966161349E-2</v>
      </c>
      <c r="P69" s="9">
        <v>2.3143111057776281E-2</v>
      </c>
      <c r="Q69" s="9">
        <v>1.6311293185889395E-2</v>
      </c>
      <c r="R69" s="9">
        <v>2.0697336155374314E-2</v>
      </c>
      <c r="S69" s="9">
        <v>1.7398109929641303E-2</v>
      </c>
      <c r="T69" s="9">
        <v>4.6254978554151937E-3</v>
      </c>
      <c r="U69" s="9">
        <v>1.1520604512947613E-2</v>
      </c>
      <c r="V69" s="9">
        <v>1.9499738416702536E-2</v>
      </c>
      <c r="W69" s="9">
        <v>1.1356951413820112E-2</v>
      </c>
      <c r="X69" s="9">
        <v>1.9410150686334272E-2</v>
      </c>
      <c r="Y69" s="252">
        <v>2.4400000000000002E-2</v>
      </c>
      <c r="Z69" s="9">
        <v>6.2618763994335197E-3</v>
      </c>
      <c r="AA69" s="9">
        <v>1.4629981314252395E-2</v>
      </c>
      <c r="AB69" s="9">
        <v>2.455768360230513E-2</v>
      </c>
      <c r="AC69" s="9">
        <v>1.2571373201632537E-2</v>
      </c>
      <c r="AD69" s="252">
        <v>0.49157000000000001</v>
      </c>
      <c r="AE69" s="9">
        <v>7.5481273680412502E-3</v>
      </c>
      <c r="AF69" s="9">
        <v>9.897609965895407E-3</v>
      </c>
      <c r="AG69" s="252">
        <v>3.2899999999999999E-2</v>
      </c>
      <c r="AH69" s="252">
        <v>4.9299999999999997E-2</v>
      </c>
      <c r="AI69" s="252">
        <v>3.6577873359835117E-2</v>
      </c>
      <c r="AJ69" s="9">
        <v>4.1109220569012513E-2</v>
      </c>
      <c r="AK69" s="255">
        <v>3.2945199999999999</v>
      </c>
      <c r="AL69" s="9"/>
      <c r="AM69" s="9"/>
      <c r="AN69" s="9">
        <v>7.8296197758079777E-2</v>
      </c>
      <c r="AO69" s="9">
        <v>2.6200000000000001E-2</v>
      </c>
      <c r="AP69" s="255">
        <v>2.4447199999999998</v>
      </c>
      <c r="AQ69" s="255">
        <v>0.39102999999999999</v>
      </c>
      <c r="AR69" s="9"/>
      <c r="AS69" s="9"/>
      <c r="AT69" s="9"/>
      <c r="AU69" s="234"/>
      <c r="AV69" s="234"/>
      <c r="AW69" s="234"/>
      <c r="AX69" s="234"/>
      <c r="AY69" s="234"/>
      <c r="AZ69" s="234"/>
      <c r="BA69" s="234"/>
      <c r="BB69" s="234"/>
      <c r="BC69" s="234"/>
      <c r="BD69" s="234"/>
      <c r="BE69" s="234"/>
      <c r="BF69" s="234"/>
    </row>
    <row r="70" spans="1:58" ht="18" customHeight="1" x14ac:dyDescent="0.3">
      <c r="A70" s="485"/>
      <c r="B70" s="511"/>
      <c r="C70" s="486"/>
      <c r="D70" s="491" t="s">
        <v>457</v>
      </c>
      <c r="E70" s="492"/>
      <c r="F70" s="251" t="s">
        <v>50</v>
      </c>
      <c r="G70" s="443">
        <v>1.9</v>
      </c>
      <c r="H70" s="262">
        <v>1.6054086153536085</v>
      </c>
      <c r="I70" s="434">
        <v>1.9</v>
      </c>
      <c r="J70" s="434">
        <v>1.4427105519602681</v>
      </c>
      <c r="K70" s="433">
        <v>1.4427105519602681</v>
      </c>
      <c r="L70" s="432">
        <v>1.6054086153536085</v>
      </c>
      <c r="M70" s="434">
        <v>1.9</v>
      </c>
      <c r="N70" s="11"/>
      <c r="O70" s="9">
        <v>1.7657023507122753</v>
      </c>
      <c r="P70" s="9">
        <v>1.866742674230891</v>
      </c>
      <c r="Q70" s="9">
        <v>1.6668043342991945</v>
      </c>
      <c r="R70" s="9">
        <v>1.7919020472778691</v>
      </c>
      <c r="S70" s="9">
        <v>1.7533356296986529</v>
      </c>
      <c r="T70" s="9">
        <v>1.9220369026031277</v>
      </c>
      <c r="U70" s="9">
        <v>2.0498355740311451</v>
      </c>
      <c r="V70" s="9">
        <v>1.775457765461617</v>
      </c>
      <c r="W70" s="9">
        <v>1.9173535367554078</v>
      </c>
      <c r="X70" s="9">
        <v>1.8871026826442672</v>
      </c>
      <c r="Y70" s="252">
        <v>2.62</v>
      </c>
      <c r="Z70" s="9">
        <v>1.6854576590215919</v>
      </c>
      <c r="AA70" s="9">
        <v>1.8263500975288127</v>
      </c>
      <c r="AB70" s="9">
        <v>1.4427105519602681</v>
      </c>
      <c r="AC70" s="9">
        <v>1.2954486261411688</v>
      </c>
      <c r="AD70" s="252">
        <v>2.21671</v>
      </c>
      <c r="AE70" s="9">
        <v>2.2533599586004831</v>
      </c>
      <c r="AF70" s="9">
        <v>2.176900623993113</v>
      </c>
      <c r="AG70" s="252">
        <v>2.2378999999999998</v>
      </c>
      <c r="AH70" s="252">
        <v>2.427</v>
      </c>
      <c r="AI70" s="252">
        <v>1.7979758048056425</v>
      </c>
      <c r="AJ70" s="9">
        <v>2.3239166987647701</v>
      </c>
      <c r="AK70" s="255">
        <v>1.83067</v>
      </c>
      <c r="AL70" s="9"/>
      <c r="AM70" s="9"/>
      <c r="AN70" s="9">
        <v>1.9876946917648746</v>
      </c>
      <c r="AO70" s="9">
        <v>0.4556</v>
      </c>
      <c r="AP70" s="255">
        <v>1.2773399999999999</v>
      </c>
      <c r="AQ70" s="255">
        <v>2.0825999999999998</v>
      </c>
      <c r="AR70" s="9"/>
      <c r="AS70" s="9"/>
      <c r="AT70" s="9"/>
      <c r="AU70" s="234"/>
      <c r="AV70" s="234"/>
      <c r="AW70" s="234"/>
      <c r="AX70" s="234"/>
      <c r="AY70" s="234"/>
      <c r="AZ70" s="234"/>
      <c r="BA70" s="234"/>
      <c r="BB70" s="234"/>
      <c r="BC70" s="234"/>
      <c r="BD70" s="234"/>
      <c r="BE70" s="234"/>
      <c r="BF70" s="234"/>
    </row>
    <row r="71" spans="1:58" ht="18" customHeight="1" x14ac:dyDescent="0.3">
      <c r="A71" s="485"/>
      <c r="B71" s="511"/>
      <c r="C71" s="486"/>
      <c r="D71" s="491" t="s">
        <v>458</v>
      </c>
      <c r="E71" s="492"/>
      <c r="F71" s="251" t="s">
        <v>230</v>
      </c>
      <c r="G71" s="443">
        <v>7.4999999999999993E-5</v>
      </c>
      <c r="H71" s="262">
        <v>5.7213530666585642E-5</v>
      </c>
      <c r="I71" s="438">
        <v>5.0000000000000002E-5</v>
      </c>
      <c r="J71" s="434">
        <v>5.7213530666585642E-5</v>
      </c>
      <c r="K71" s="433">
        <v>5.7213530666585642E-5</v>
      </c>
      <c r="L71" s="432">
        <v>5.7213530666585642E-5</v>
      </c>
      <c r="M71" s="438">
        <v>1E-4</v>
      </c>
      <c r="N71" s="11"/>
      <c r="O71" s="9">
        <v>2.1163679248155354E-4</v>
      </c>
      <c r="P71" s="9">
        <v>8.2575871553017271E-5</v>
      </c>
      <c r="Q71" s="9">
        <v>7.3842399165618408E-5</v>
      </c>
      <c r="R71" s="9">
        <v>1.1579151328500998E-4</v>
      </c>
      <c r="S71" s="9">
        <v>1.2182236558013354E-4</v>
      </c>
      <c r="T71" s="9">
        <v>1.5776540468548001E-5</v>
      </c>
      <c r="U71" s="9">
        <v>1.3562280569404719E-4</v>
      </c>
      <c r="V71" s="9">
        <v>1.9544352923239557E-4</v>
      </c>
      <c r="W71" s="9">
        <v>1.3731014223656316E-4</v>
      </c>
      <c r="X71" s="9">
        <v>1.9537319366938613E-4</v>
      </c>
      <c r="Y71" s="252">
        <v>2.5000000000000001E-3</v>
      </c>
      <c r="Z71" s="9">
        <v>2.8000297157555134E-5</v>
      </c>
      <c r="AA71" s="9">
        <v>8.1143584612616392E-5</v>
      </c>
      <c r="AB71" s="9">
        <v>5.7213530666585642E-5</v>
      </c>
      <c r="AC71" s="9">
        <v>1.912267087483575E-5</v>
      </c>
      <c r="AD71" s="252">
        <v>2.1170000000000001E-2</v>
      </c>
      <c r="AE71" s="9">
        <v>8.1471689602893499E-5</v>
      </c>
      <c r="AF71" s="9">
        <v>8.4477648803613412E-5</v>
      </c>
      <c r="AG71" s="252">
        <v>1.5E-3</v>
      </c>
      <c r="AH71" s="252">
        <v>1.6000000000000001E-3</v>
      </c>
      <c r="AI71" s="252">
        <v>3.7657425716719473E-4</v>
      </c>
      <c r="AJ71" s="9">
        <v>2.0156354697311281E-5</v>
      </c>
      <c r="AK71" s="255">
        <v>0.14510000000000001</v>
      </c>
      <c r="AL71" s="9"/>
      <c r="AM71" s="9"/>
      <c r="AN71" s="9">
        <v>5.6658366344824562E-4</v>
      </c>
      <c r="AO71" s="9">
        <v>1.3100000000000001E-2</v>
      </c>
      <c r="AP71" s="255">
        <v>1.14724</v>
      </c>
      <c r="AQ71" s="255">
        <v>2.4459999999999999E-2</v>
      </c>
      <c r="AR71" s="9"/>
      <c r="AS71" s="9"/>
      <c r="AT71" s="9"/>
      <c r="AU71" s="234"/>
      <c r="AV71" s="234"/>
      <c r="AW71" s="234"/>
      <c r="AX71" s="234"/>
      <c r="AY71" s="234"/>
      <c r="AZ71" s="234"/>
      <c r="BA71" s="234"/>
      <c r="BB71" s="234"/>
      <c r="BC71" s="234"/>
      <c r="BD71" s="234"/>
      <c r="BE71" s="234"/>
      <c r="BF71" s="234"/>
    </row>
    <row r="72" spans="1:58" ht="18" customHeight="1" x14ac:dyDescent="0.3">
      <c r="A72" s="485"/>
      <c r="B72" s="511"/>
      <c r="C72" s="486"/>
      <c r="D72" s="491" t="s">
        <v>459</v>
      </c>
      <c r="E72" s="492"/>
      <c r="F72" s="251" t="s">
        <v>50</v>
      </c>
      <c r="G72" s="443">
        <v>4.4000000000000004</v>
      </c>
      <c r="H72" s="262">
        <v>3.7741579908218834</v>
      </c>
      <c r="I72" s="434">
        <v>4.5</v>
      </c>
      <c r="J72" s="262">
        <v>3.7741579908218834</v>
      </c>
      <c r="K72" s="406">
        <v>3.7741579908218834</v>
      </c>
      <c r="L72" s="203">
        <v>3.7741579908218834</v>
      </c>
      <c r="M72" s="442">
        <v>4.7</v>
      </c>
      <c r="N72" s="11"/>
      <c r="O72" s="9">
        <v>3.9082914213544568</v>
      </c>
      <c r="P72" s="9">
        <v>3.7743109629385536</v>
      </c>
      <c r="Q72" s="9">
        <v>3.8368875287691657</v>
      </c>
      <c r="R72" s="9">
        <v>3.761834279242497</v>
      </c>
      <c r="S72" s="9">
        <v>3.9412498631701443</v>
      </c>
      <c r="T72" s="9">
        <v>4.199383006836392</v>
      </c>
      <c r="U72" s="9">
        <v>3.9689368747483065</v>
      </c>
      <c r="V72" s="9">
        <v>4.0842233890754231</v>
      </c>
      <c r="W72" s="9">
        <v>4.1946470973519094</v>
      </c>
      <c r="X72" s="9">
        <v>4.204266804165929</v>
      </c>
      <c r="Y72" s="252">
        <v>3.0038999999999998</v>
      </c>
      <c r="Z72" s="9">
        <v>4.0221620344315463</v>
      </c>
      <c r="AA72" s="9">
        <v>3.8088606710945117</v>
      </c>
      <c r="AB72" s="9">
        <v>3.7741579908218834</v>
      </c>
      <c r="AC72" s="9">
        <v>3.7427799253003444</v>
      </c>
      <c r="AD72" s="252">
        <v>3.2841900000000002</v>
      </c>
      <c r="AE72" s="9">
        <v>4.0979789492270875</v>
      </c>
      <c r="AF72" s="9">
        <v>3.9478632845981236</v>
      </c>
      <c r="AG72" s="252">
        <v>3.0939000000000001</v>
      </c>
      <c r="AH72" s="252">
        <v>3.0038999999999998</v>
      </c>
      <c r="AI72" s="252">
        <v>3.9403765301634479</v>
      </c>
      <c r="AJ72" s="9">
        <v>3.7246471847069076</v>
      </c>
      <c r="AK72" s="255">
        <v>2.86198</v>
      </c>
      <c r="AL72" s="9"/>
      <c r="AM72" s="9"/>
      <c r="AN72" s="9">
        <v>3.8243569954556724</v>
      </c>
      <c r="AO72" s="9">
        <v>0.2278</v>
      </c>
      <c r="AP72" s="255">
        <v>2.3942399999999999</v>
      </c>
      <c r="AQ72" s="255">
        <v>3.1913100000000001</v>
      </c>
      <c r="AR72" s="9"/>
      <c r="AS72" s="9"/>
      <c r="AT72" s="9"/>
      <c r="AU72" s="234"/>
      <c r="AV72" s="234"/>
      <c r="AW72" s="234"/>
      <c r="AX72" s="234"/>
      <c r="AY72" s="234"/>
      <c r="AZ72" s="234"/>
      <c r="BA72" s="234"/>
      <c r="BB72" s="234"/>
      <c r="BC72" s="234"/>
      <c r="BD72" s="234"/>
      <c r="BE72" s="234"/>
      <c r="BF72" s="234"/>
    </row>
    <row r="73" spans="1:58" ht="18" customHeight="1" x14ac:dyDescent="0.3">
      <c r="A73" s="487"/>
      <c r="B73" s="512"/>
      <c r="C73" s="488"/>
      <c r="D73" s="491" t="s">
        <v>460</v>
      </c>
      <c r="E73" s="492"/>
      <c r="F73" s="251" t="s">
        <v>664</v>
      </c>
      <c r="G73" s="440">
        <v>420</v>
      </c>
      <c r="H73" s="203">
        <v>420</v>
      </c>
      <c r="I73" s="203">
        <v>420</v>
      </c>
      <c r="J73" s="203">
        <v>420</v>
      </c>
      <c r="K73" s="407">
        <v>420</v>
      </c>
      <c r="L73" s="203">
        <v>420</v>
      </c>
      <c r="M73" s="203">
        <v>420</v>
      </c>
      <c r="N73" s="11"/>
      <c r="O73" s="9">
        <v>900</v>
      </c>
      <c r="P73" s="9">
        <v>545</v>
      </c>
      <c r="Q73" s="9">
        <v>750</v>
      </c>
      <c r="R73" s="9">
        <v>925</v>
      </c>
      <c r="S73" s="9">
        <v>600</v>
      </c>
      <c r="T73" s="9">
        <v>330</v>
      </c>
      <c r="U73" s="9">
        <v>500</v>
      </c>
      <c r="V73" s="9">
        <v>550</v>
      </c>
      <c r="W73" s="9">
        <v>610</v>
      </c>
      <c r="X73" s="9">
        <v>600</v>
      </c>
      <c r="Y73" s="252">
        <v>600</v>
      </c>
      <c r="Z73" s="9">
        <v>360</v>
      </c>
      <c r="AA73" s="9">
        <v>760</v>
      </c>
      <c r="AB73" s="9"/>
      <c r="AC73" s="9">
        <v>570</v>
      </c>
      <c r="AD73" s="252">
        <v>650</v>
      </c>
      <c r="AE73" s="9">
        <v>210</v>
      </c>
      <c r="AF73" s="9">
        <v>1010</v>
      </c>
      <c r="AG73" s="252">
        <v>530</v>
      </c>
      <c r="AH73" s="252">
        <v>700</v>
      </c>
      <c r="AI73" s="252">
        <v>400</v>
      </c>
      <c r="AJ73" s="9">
        <v>640</v>
      </c>
      <c r="AK73" s="255">
        <v>545</v>
      </c>
      <c r="AL73" s="9">
        <v>460</v>
      </c>
      <c r="AM73" s="9">
        <v>630</v>
      </c>
      <c r="AN73" s="9">
        <v>700</v>
      </c>
      <c r="AO73" s="9">
        <v>670</v>
      </c>
      <c r="AP73" s="255">
        <v>700</v>
      </c>
      <c r="AQ73" s="255">
        <v>798</v>
      </c>
      <c r="AR73" s="9"/>
      <c r="AS73" s="9"/>
      <c r="AT73" s="9"/>
      <c r="AU73" s="234"/>
      <c r="AV73" s="234"/>
      <c r="AW73" s="234"/>
      <c r="AX73" s="234"/>
      <c r="AY73" s="234"/>
      <c r="AZ73" s="234"/>
      <c r="BA73" s="234"/>
      <c r="BB73" s="234"/>
      <c r="BC73" s="234"/>
      <c r="BD73" s="234"/>
      <c r="BE73" s="234"/>
      <c r="BF73" s="234"/>
    </row>
    <row r="74" spans="1:58" ht="18" customHeight="1" x14ac:dyDescent="0.3">
      <c r="A74" s="489" t="s">
        <v>190</v>
      </c>
      <c r="B74" s="509" t="s">
        <v>189</v>
      </c>
      <c r="C74" s="510"/>
      <c r="D74" s="491" t="s">
        <v>377</v>
      </c>
      <c r="E74" s="492"/>
      <c r="F74" s="251" t="s">
        <v>32</v>
      </c>
      <c r="G74" s="440">
        <v>0.1</v>
      </c>
      <c r="H74" s="203">
        <v>0.1</v>
      </c>
      <c r="I74" s="203">
        <v>0.1</v>
      </c>
      <c r="J74" s="203">
        <v>0.1</v>
      </c>
      <c r="K74" s="403">
        <v>0.1</v>
      </c>
      <c r="L74" s="203">
        <v>0.1</v>
      </c>
      <c r="M74" s="203">
        <v>0.1</v>
      </c>
      <c r="N74" s="11"/>
      <c r="O74" s="11"/>
      <c r="P74" s="11"/>
      <c r="Q74" s="11"/>
      <c r="R74" s="11"/>
      <c r="S74" s="11"/>
      <c r="T74" s="11"/>
      <c r="U74" s="11"/>
      <c r="V74" s="11"/>
      <c r="W74" s="11"/>
      <c r="X74" s="11"/>
      <c r="Y74" s="252">
        <v>0.1</v>
      </c>
      <c r="Z74" s="11"/>
      <c r="AA74" s="11"/>
      <c r="AB74" s="11"/>
      <c r="AC74" s="11"/>
      <c r="AD74" s="11"/>
      <c r="AE74" s="11"/>
      <c r="AF74" s="11"/>
      <c r="AG74" s="252">
        <v>0.1</v>
      </c>
      <c r="AH74" s="252">
        <v>0.1</v>
      </c>
      <c r="AI74" s="252">
        <v>0.1</v>
      </c>
      <c r="AJ74" s="11"/>
      <c r="AK74" s="11"/>
      <c r="AL74" s="11"/>
      <c r="AM74" s="11"/>
      <c r="AN74" s="9">
        <v>0.1</v>
      </c>
      <c r="AO74" s="9">
        <v>0.1</v>
      </c>
      <c r="AP74" s="11"/>
      <c r="AQ74" s="11"/>
      <c r="AR74" s="11"/>
      <c r="AS74" s="11"/>
      <c r="AT74" s="11"/>
    </row>
    <row r="75" spans="1:58" ht="18" customHeight="1" x14ac:dyDescent="0.3">
      <c r="A75" s="489"/>
      <c r="B75" s="483" t="s">
        <v>191</v>
      </c>
      <c r="C75" s="484"/>
      <c r="D75" s="491" t="s">
        <v>461</v>
      </c>
      <c r="E75" s="492"/>
      <c r="F75" s="251" t="s">
        <v>231</v>
      </c>
      <c r="G75" s="447">
        <v>4</v>
      </c>
      <c r="H75" s="262">
        <v>4</v>
      </c>
      <c r="I75" s="413">
        <v>4</v>
      </c>
      <c r="J75" s="413">
        <v>4</v>
      </c>
      <c r="K75" s="406">
        <v>4</v>
      </c>
      <c r="L75" s="262">
        <v>4</v>
      </c>
      <c r="M75" s="413">
        <v>4</v>
      </c>
      <c r="N75" s="237"/>
      <c r="O75" s="11">
        <v>1E-4</v>
      </c>
      <c r="P75" s="11"/>
      <c r="Q75" s="11"/>
      <c r="R75" s="11"/>
      <c r="S75" s="11"/>
      <c r="T75" s="11"/>
      <c r="U75" s="11"/>
      <c r="V75" s="11"/>
      <c r="W75" s="11"/>
      <c r="X75" s="11"/>
      <c r="Y75" s="252">
        <v>0.46975836699974294</v>
      </c>
      <c r="Z75" s="11"/>
      <c r="AA75" s="11"/>
      <c r="AB75" s="11"/>
      <c r="AC75" s="11"/>
      <c r="AD75" s="11"/>
      <c r="AE75" s="11"/>
      <c r="AF75" s="11"/>
      <c r="AG75" s="252">
        <v>1.1092090849011442</v>
      </c>
      <c r="AH75" s="252">
        <v>1.2231301272499169</v>
      </c>
      <c r="AI75" s="252">
        <v>15</v>
      </c>
      <c r="AJ75" s="11"/>
      <c r="AK75" s="11"/>
      <c r="AL75" s="11"/>
      <c r="AM75" s="11"/>
      <c r="AN75" s="9">
        <v>1</v>
      </c>
      <c r="AO75" s="9">
        <v>1.1399999999999999</v>
      </c>
      <c r="AP75" s="11"/>
      <c r="AQ75" s="11"/>
      <c r="AR75" s="11"/>
      <c r="AS75" s="11"/>
      <c r="AT75" s="11"/>
    </row>
    <row r="76" spans="1:58" ht="18" customHeight="1" x14ac:dyDescent="0.3">
      <c r="A76" s="489"/>
      <c r="B76" s="485"/>
      <c r="C76" s="486"/>
      <c r="D76" s="491" t="s">
        <v>462</v>
      </c>
      <c r="E76" s="492"/>
      <c r="F76" s="251" t="s">
        <v>231</v>
      </c>
      <c r="G76" s="447">
        <v>2.9041999999999999</v>
      </c>
      <c r="H76" s="262">
        <v>2.9041999999999999</v>
      </c>
      <c r="I76" s="413">
        <v>2.9041999999999999</v>
      </c>
      <c r="J76" s="413">
        <v>2.9041999999999999</v>
      </c>
      <c r="K76" s="406">
        <v>2.9041999999999999</v>
      </c>
      <c r="L76" s="262">
        <v>2.9041999999999999</v>
      </c>
      <c r="M76" s="413">
        <v>2.9041999999999999</v>
      </c>
      <c r="N76" s="237"/>
      <c r="O76" s="11">
        <v>4.9000000000000004</v>
      </c>
      <c r="P76" s="11"/>
      <c r="Q76" s="11"/>
      <c r="R76" s="11"/>
      <c r="S76" s="11"/>
      <c r="T76" s="11"/>
      <c r="U76" s="11"/>
      <c r="V76" s="11"/>
      <c r="W76" s="11"/>
      <c r="X76" s="11"/>
      <c r="Y76" s="252">
        <v>0.13507747838001904</v>
      </c>
      <c r="Z76" s="11"/>
      <c r="AA76" s="11"/>
      <c r="AB76" s="11"/>
      <c r="AC76" s="11"/>
      <c r="AD76" s="11"/>
      <c r="AE76" s="11"/>
      <c r="AF76" s="11"/>
      <c r="AG76" s="252">
        <v>5.102572845602138E-2</v>
      </c>
      <c r="AH76" s="252">
        <v>1.583171233522672</v>
      </c>
      <c r="AI76" s="252">
        <v>8</v>
      </c>
      <c r="AJ76" s="11"/>
      <c r="AK76" s="11"/>
      <c r="AL76" s="11"/>
      <c r="AM76" s="11"/>
      <c r="AN76" s="9">
        <v>0.6</v>
      </c>
      <c r="AO76" s="9">
        <v>1.51</v>
      </c>
      <c r="AP76" s="11"/>
      <c r="AQ76" s="11"/>
      <c r="AR76" s="11"/>
      <c r="AS76" s="11"/>
      <c r="AT76" s="11"/>
    </row>
    <row r="77" spans="1:58" ht="18" customHeight="1" x14ac:dyDescent="0.3">
      <c r="A77" s="489"/>
      <c r="B77" s="485"/>
      <c r="C77" s="486"/>
      <c r="D77" s="491" t="s">
        <v>463</v>
      </c>
      <c r="E77" s="492"/>
      <c r="F77" s="251" t="s">
        <v>231</v>
      </c>
      <c r="G77" s="447">
        <v>1.4520999999999999</v>
      </c>
      <c r="H77" s="262">
        <v>1.4520999999999999</v>
      </c>
      <c r="I77" s="413">
        <v>1.4520999999999999</v>
      </c>
      <c r="J77" s="413">
        <v>1.4520999999999999</v>
      </c>
      <c r="K77" s="406">
        <v>1.4520999999999999</v>
      </c>
      <c r="L77" s="262">
        <v>1.4520999999999999</v>
      </c>
      <c r="M77" s="413">
        <v>1.4520999999999999</v>
      </c>
      <c r="N77" s="237"/>
      <c r="O77" s="11"/>
      <c r="P77" s="11"/>
      <c r="Q77" s="11"/>
      <c r="R77" s="11"/>
      <c r="S77" s="11"/>
      <c r="T77" s="11"/>
      <c r="U77" s="11"/>
      <c r="V77" s="11"/>
      <c r="W77" s="11"/>
      <c r="X77" s="11"/>
      <c r="Y77" s="252">
        <v>0</v>
      </c>
      <c r="Z77" s="11"/>
      <c r="AA77" s="11"/>
      <c r="AB77" s="11"/>
      <c r="AC77" s="11"/>
      <c r="AD77" s="11"/>
      <c r="AE77" s="11"/>
      <c r="AF77" s="11"/>
      <c r="AG77" s="252">
        <v>0</v>
      </c>
      <c r="AH77" s="252">
        <v>1.8302975152307746</v>
      </c>
      <c r="AI77" s="252">
        <v>5</v>
      </c>
      <c r="AJ77" s="11"/>
      <c r="AK77" s="11"/>
      <c r="AL77" s="11"/>
      <c r="AM77" s="11"/>
      <c r="AN77" s="9">
        <v>0.36</v>
      </c>
      <c r="AO77" s="9">
        <v>1.66</v>
      </c>
      <c r="AP77" s="11"/>
      <c r="AQ77" s="11"/>
      <c r="AR77" s="11"/>
      <c r="AS77" s="11"/>
      <c r="AT77" s="11"/>
    </row>
    <row r="78" spans="1:58" ht="18" customHeight="1" x14ac:dyDescent="0.3">
      <c r="A78" s="489"/>
      <c r="B78" s="485"/>
      <c r="C78" s="486"/>
      <c r="D78" s="491" t="s">
        <v>464</v>
      </c>
      <c r="E78" s="492"/>
      <c r="F78" s="251" t="s">
        <v>231</v>
      </c>
      <c r="G78" s="447">
        <v>0</v>
      </c>
      <c r="H78" s="262">
        <v>0</v>
      </c>
      <c r="I78" s="413">
        <v>0</v>
      </c>
      <c r="J78" s="413">
        <v>0</v>
      </c>
      <c r="K78" s="406">
        <v>0</v>
      </c>
      <c r="L78" s="262">
        <v>0</v>
      </c>
      <c r="M78" s="413">
        <v>0</v>
      </c>
      <c r="N78" s="237"/>
      <c r="O78" s="11"/>
      <c r="P78" s="11"/>
      <c r="Q78" s="11"/>
      <c r="R78" s="11"/>
      <c r="S78" s="11"/>
      <c r="T78" s="11"/>
      <c r="U78" s="11"/>
      <c r="V78" s="11"/>
      <c r="W78" s="11"/>
      <c r="X78" s="11"/>
      <c r="Y78" s="252">
        <v>0</v>
      </c>
      <c r="Z78" s="11"/>
      <c r="AA78" s="11"/>
      <c r="AB78" s="11"/>
      <c r="AC78" s="11"/>
      <c r="AD78" s="11"/>
      <c r="AE78" s="11"/>
      <c r="AF78" s="11"/>
      <c r="AG78" s="252">
        <v>0</v>
      </c>
      <c r="AH78" s="252">
        <v>0.49628130728657227</v>
      </c>
      <c r="AI78" s="252">
        <v>4</v>
      </c>
      <c r="AJ78" s="11"/>
      <c r="AK78" s="11"/>
      <c r="AL78" s="11"/>
      <c r="AM78" s="11"/>
      <c r="AN78" s="9">
        <v>0</v>
      </c>
      <c r="AO78" s="9">
        <v>1.38</v>
      </c>
      <c r="AP78" s="11"/>
      <c r="AQ78" s="11"/>
      <c r="AR78" s="11"/>
      <c r="AS78" s="11"/>
      <c r="AT78" s="11"/>
    </row>
    <row r="79" spans="1:58" ht="18" customHeight="1" x14ac:dyDescent="0.3">
      <c r="A79" s="489"/>
      <c r="B79" s="485"/>
      <c r="C79" s="486"/>
      <c r="D79" s="491" t="s">
        <v>465</v>
      </c>
      <c r="E79" s="492"/>
      <c r="F79" s="251" t="s">
        <v>231</v>
      </c>
      <c r="G79" s="447">
        <v>0.8</v>
      </c>
      <c r="H79" s="262">
        <v>0.8</v>
      </c>
      <c r="I79" s="413">
        <v>0.8</v>
      </c>
      <c r="J79" s="413">
        <v>0.8</v>
      </c>
      <c r="K79" s="433">
        <v>1</v>
      </c>
      <c r="L79" s="434">
        <v>0.8</v>
      </c>
      <c r="M79" s="413">
        <v>0.8</v>
      </c>
      <c r="N79" s="237"/>
      <c r="O79" s="11"/>
      <c r="P79" s="11"/>
      <c r="Q79" s="11"/>
      <c r="R79" s="11"/>
      <c r="S79" s="11"/>
      <c r="T79" s="11"/>
      <c r="U79" s="11"/>
      <c r="V79" s="11"/>
      <c r="W79" s="11"/>
      <c r="X79" s="11"/>
      <c r="Y79" s="252">
        <v>0.12845064261548156</v>
      </c>
      <c r="Z79" s="11"/>
      <c r="AA79" s="11"/>
      <c r="AB79" s="11"/>
      <c r="AC79" s="11"/>
      <c r="AD79" s="11"/>
      <c r="AE79" s="11"/>
      <c r="AF79" s="11"/>
      <c r="AG79" s="252">
        <v>8.9033608075587481E-2</v>
      </c>
      <c r="AH79" s="252">
        <v>0.40458745831037934</v>
      </c>
      <c r="AI79" s="252">
        <v>7</v>
      </c>
      <c r="AJ79" s="11"/>
      <c r="AK79" s="11"/>
      <c r="AL79" s="11"/>
      <c r="AM79" s="11"/>
      <c r="AN79" s="9">
        <v>1</v>
      </c>
      <c r="AO79" s="9">
        <v>0.42</v>
      </c>
      <c r="AP79" s="11"/>
      <c r="AQ79" s="11"/>
      <c r="AR79" s="11"/>
      <c r="AS79" s="11"/>
      <c r="AT79" s="11"/>
    </row>
    <row r="80" spans="1:58" ht="18" customHeight="1" x14ac:dyDescent="0.3">
      <c r="A80" s="489"/>
      <c r="B80" s="485"/>
      <c r="C80" s="486"/>
      <c r="D80" s="491" t="s">
        <v>466</v>
      </c>
      <c r="E80" s="492"/>
      <c r="F80" s="251" t="s">
        <v>231</v>
      </c>
      <c r="G80" s="447">
        <v>0.58084000000000002</v>
      </c>
      <c r="H80" s="262">
        <v>0.58084000000000002</v>
      </c>
      <c r="I80" s="413">
        <v>0.58084000000000002</v>
      </c>
      <c r="J80" s="413">
        <v>0.58084000000000002</v>
      </c>
      <c r="K80" s="433">
        <v>0.74539999999999995</v>
      </c>
      <c r="L80" s="434">
        <v>0.58084000000000002</v>
      </c>
      <c r="M80" s="413">
        <v>0.58084000000000002</v>
      </c>
      <c r="N80" s="237"/>
      <c r="O80" s="11"/>
      <c r="P80" s="11"/>
      <c r="Q80" s="11"/>
      <c r="R80" s="11"/>
      <c r="S80" s="11"/>
      <c r="T80" s="11"/>
      <c r="U80" s="11"/>
      <c r="V80" s="11"/>
      <c r="W80" s="11"/>
      <c r="X80" s="11"/>
      <c r="Y80" s="252">
        <v>0.12872307003634931</v>
      </c>
      <c r="Z80" s="11"/>
      <c r="AA80" s="11"/>
      <c r="AB80" s="11"/>
      <c r="AC80" s="11"/>
      <c r="AD80" s="11"/>
      <c r="AE80" s="11"/>
      <c r="AF80" s="11"/>
      <c r="AG80" s="252">
        <v>0.16022368438128098</v>
      </c>
      <c r="AH80" s="252">
        <v>0.31092442552572125</v>
      </c>
      <c r="AI80" s="252">
        <v>6</v>
      </c>
      <c r="AJ80" s="11"/>
      <c r="AK80" s="11"/>
      <c r="AL80" s="11"/>
      <c r="AM80" s="11"/>
      <c r="AN80" s="9">
        <v>0.6</v>
      </c>
      <c r="AO80" s="9">
        <v>0.4</v>
      </c>
      <c r="AP80" s="11"/>
      <c r="AQ80" s="11"/>
      <c r="AR80" s="11"/>
      <c r="AS80" s="11"/>
      <c r="AT80" s="11"/>
    </row>
    <row r="81" spans="1:46" ht="18" customHeight="1" x14ac:dyDescent="0.3">
      <c r="A81" s="489"/>
      <c r="B81" s="485"/>
      <c r="C81" s="486"/>
      <c r="D81" s="491" t="s">
        <v>467</v>
      </c>
      <c r="E81" s="492"/>
      <c r="F81" s="251" t="s">
        <v>231</v>
      </c>
      <c r="G81" s="447">
        <v>0.29042000000000001</v>
      </c>
      <c r="H81" s="262">
        <v>0.29042000000000001</v>
      </c>
      <c r="I81" s="413">
        <v>0.29042000000000001</v>
      </c>
      <c r="J81" s="413">
        <v>0.29042000000000001</v>
      </c>
      <c r="K81" s="433">
        <v>0.37269999999999998</v>
      </c>
      <c r="L81" s="434">
        <v>0.29042000000000001</v>
      </c>
      <c r="M81" s="413">
        <v>0.29042000000000001</v>
      </c>
      <c r="N81" s="237"/>
      <c r="O81" s="11"/>
      <c r="P81" s="11"/>
      <c r="Q81" s="11"/>
      <c r="R81" s="11"/>
      <c r="S81" s="11"/>
      <c r="T81" s="11"/>
      <c r="U81" s="11"/>
      <c r="V81" s="11"/>
      <c r="W81" s="11"/>
      <c r="X81" s="11"/>
      <c r="Y81" s="252">
        <v>0.12884729248364943</v>
      </c>
      <c r="Z81" s="11"/>
      <c r="AA81" s="11"/>
      <c r="AB81" s="11"/>
      <c r="AC81" s="11"/>
      <c r="AD81" s="11"/>
      <c r="AE81" s="11"/>
      <c r="AF81" s="11"/>
      <c r="AG81" s="252">
        <v>0.19062362067169195</v>
      </c>
      <c r="AH81" s="252">
        <v>0.36409357859161684</v>
      </c>
      <c r="AI81" s="252">
        <v>3</v>
      </c>
      <c r="AJ81" s="11"/>
      <c r="AK81" s="11"/>
      <c r="AL81" s="11"/>
      <c r="AM81" s="11"/>
      <c r="AN81" s="9">
        <v>0.36</v>
      </c>
      <c r="AO81" s="9">
        <v>0.23</v>
      </c>
      <c r="AP81" s="11"/>
      <c r="AQ81" s="11"/>
      <c r="AR81" s="11"/>
      <c r="AS81" s="11"/>
      <c r="AT81" s="11"/>
    </row>
    <row r="82" spans="1:46" ht="18" customHeight="1" x14ac:dyDescent="0.3">
      <c r="A82" s="489"/>
      <c r="B82" s="485"/>
      <c r="C82" s="486"/>
      <c r="D82" s="491" t="s">
        <v>468</v>
      </c>
      <c r="E82" s="492"/>
      <c r="F82" s="251" t="s">
        <v>231</v>
      </c>
      <c r="G82" s="447">
        <v>0</v>
      </c>
      <c r="H82" s="262">
        <v>0</v>
      </c>
      <c r="I82" s="413">
        <v>0</v>
      </c>
      <c r="J82" s="413">
        <v>0</v>
      </c>
      <c r="K82" s="406">
        <v>0</v>
      </c>
      <c r="L82" s="262">
        <v>0</v>
      </c>
      <c r="M82" s="413">
        <v>0</v>
      </c>
      <c r="N82" s="237"/>
      <c r="O82" s="11"/>
      <c r="P82" s="11"/>
      <c r="Q82" s="11"/>
      <c r="R82" s="11"/>
      <c r="S82" s="11"/>
      <c r="T82" s="11"/>
      <c r="U82" s="11"/>
      <c r="V82" s="11"/>
      <c r="W82" s="11"/>
      <c r="X82" s="11"/>
      <c r="Y82" s="252">
        <v>0.12888961180571162</v>
      </c>
      <c r="Z82" s="11"/>
      <c r="AA82" s="11"/>
      <c r="AB82" s="11"/>
      <c r="AC82" s="11"/>
      <c r="AD82" s="11"/>
      <c r="AE82" s="11"/>
      <c r="AF82" s="11"/>
      <c r="AG82" s="252">
        <v>0.20029479350090623</v>
      </c>
      <c r="AH82" s="252">
        <v>0.14468809441113306</v>
      </c>
      <c r="AI82" s="252">
        <v>2</v>
      </c>
      <c r="AJ82" s="11"/>
      <c r="AK82" s="11"/>
      <c r="AL82" s="11"/>
      <c r="AM82" s="11"/>
      <c r="AN82" s="9">
        <v>0</v>
      </c>
      <c r="AO82" s="9">
        <v>0.47</v>
      </c>
      <c r="AP82" s="11"/>
      <c r="AQ82" s="11"/>
      <c r="AR82" s="11"/>
      <c r="AS82" s="11"/>
      <c r="AT82" s="11"/>
    </row>
    <row r="83" spans="1:46" ht="18" customHeight="1" x14ac:dyDescent="0.3">
      <c r="A83" s="489"/>
      <c r="B83" s="485"/>
      <c r="C83" s="486"/>
      <c r="D83" s="491" t="s">
        <v>470</v>
      </c>
      <c r="E83" s="492"/>
      <c r="F83" s="251" t="s">
        <v>231</v>
      </c>
      <c r="G83" s="447">
        <v>0.8</v>
      </c>
      <c r="H83" s="262">
        <v>0.8</v>
      </c>
      <c r="I83" s="413">
        <v>0.8</v>
      </c>
      <c r="J83" s="413">
        <v>0.8</v>
      </c>
      <c r="K83" s="433">
        <v>0.5</v>
      </c>
      <c r="L83" s="434">
        <v>0.8</v>
      </c>
      <c r="M83" s="413">
        <v>0.8</v>
      </c>
      <c r="N83" s="237"/>
      <c r="O83" s="11"/>
      <c r="P83" s="11"/>
      <c r="Q83" s="11"/>
      <c r="R83" s="11"/>
      <c r="S83" s="11"/>
      <c r="T83" s="11"/>
      <c r="U83" s="11"/>
      <c r="V83" s="11"/>
      <c r="W83" s="11"/>
      <c r="X83" s="11"/>
      <c r="Y83" s="252">
        <v>6.2832340133084724E-2</v>
      </c>
      <c r="Z83" s="11"/>
      <c r="AA83" s="11"/>
      <c r="AB83" s="11"/>
      <c r="AC83" s="11"/>
      <c r="AD83" s="11"/>
      <c r="AE83" s="11"/>
      <c r="AF83" s="11"/>
      <c r="AG83" s="252">
        <v>0.1811265929447281</v>
      </c>
      <c r="AH83" s="252">
        <v>0.15240232180851065</v>
      </c>
      <c r="AI83" s="252">
        <v>2</v>
      </c>
      <c r="AJ83" s="11"/>
      <c r="AK83" s="11"/>
      <c r="AL83" s="11"/>
      <c r="AM83" s="11"/>
      <c r="AN83" s="9">
        <v>0.7</v>
      </c>
      <c r="AO83" s="9">
        <v>0.45</v>
      </c>
      <c r="AP83" s="11"/>
      <c r="AQ83" s="11"/>
      <c r="AR83" s="11"/>
      <c r="AS83" s="11"/>
      <c r="AT83" s="11"/>
    </row>
    <row r="84" spans="1:46" ht="18" customHeight="1" x14ac:dyDescent="0.3">
      <c r="A84" s="489"/>
      <c r="B84" s="485"/>
      <c r="C84" s="486"/>
      <c r="D84" s="491" t="s">
        <v>471</v>
      </c>
      <c r="E84" s="492"/>
      <c r="F84" s="251" t="s">
        <v>231</v>
      </c>
      <c r="G84" s="447">
        <v>0.58084000000000002</v>
      </c>
      <c r="H84" s="262">
        <v>0.58084000000000002</v>
      </c>
      <c r="I84" s="413">
        <v>0.58084000000000002</v>
      </c>
      <c r="J84" s="413">
        <v>0.58084000000000002</v>
      </c>
      <c r="K84" s="433">
        <v>0.25679999999999997</v>
      </c>
      <c r="L84" s="434">
        <v>0.58084000000000002</v>
      </c>
      <c r="M84" s="413">
        <v>0.58084000000000002</v>
      </c>
      <c r="N84" s="237"/>
      <c r="O84" s="11"/>
      <c r="P84" s="11"/>
      <c r="Q84" s="11"/>
      <c r="R84" s="11"/>
      <c r="S84" s="11"/>
      <c r="T84" s="11"/>
      <c r="U84" s="11"/>
      <c r="V84" s="11"/>
      <c r="W84" s="11"/>
      <c r="X84" s="11"/>
      <c r="Y84" s="252">
        <v>0.12802033012643776</v>
      </c>
      <c r="Z84" s="11"/>
      <c r="AA84" s="11"/>
      <c r="AB84" s="11"/>
      <c r="AC84" s="11"/>
      <c r="AD84" s="11"/>
      <c r="AE84" s="11"/>
      <c r="AF84" s="11"/>
      <c r="AG84" s="252">
        <v>0.14069766072174167</v>
      </c>
      <c r="AH84" s="252">
        <v>0.13193773208420231</v>
      </c>
      <c r="AI84" s="252">
        <v>1.5</v>
      </c>
      <c r="AJ84" s="11"/>
      <c r="AK84" s="11"/>
      <c r="AL84" s="11"/>
      <c r="AM84" s="11"/>
      <c r="AN84" s="9">
        <v>0.42</v>
      </c>
      <c r="AO84" s="9">
        <v>0.18</v>
      </c>
      <c r="AP84" s="11"/>
      <c r="AQ84" s="11"/>
      <c r="AR84" s="11"/>
      <c r="AS84" s="11"/>
      <c r="AT84" s="11"/>
    </row>
    <row r="85" spans="1:46" ht="18" customHeight="1" x14ac:dyDescent="0.3">
      <c r="A85" s="489"/>
      <c r="B85" s="485"/>
      <c r="C85" s="486"/>
      <c r="D85" s="491" t="s">
        <v>472</v>
      </c>
      <c r="E85" s="492"/>
      <c r="F85" s="251" t="s">
        <v>231</v>
      </c>
      <c r="G85" s="447">
        <v>0.29042000000000001</v>
      </c>
      <c r="H85" s="262">
        <v>0.29042000000000001</v>
      </c>
      <c r="I85" s="413">
        <v>0.29042000000000001</v>
      </c>
      <c r="J85" s="413">
        <v>0.29042000000000001</v>
      </c>
      <c r="K85" s="433">
        <v>0.12839999999999999</v>
      </c>
      <c r="L85" s="434">
        <v>0.29042000000000001</v>
      </c>
      <c r="M85" s="413">
        <v>0.29042000000000001</v>
      </c>
      <c r="N85" s="237"/>
      <c r="O85" s="11"/>
      <c r="P85" s="11"/>
      <c r="Q85" s="11"/>
      <c r="R85" s="11"/>
      <c r="S85" s="11"/>
      <c r="T85" s="11"/>
      <c r="U85" s="11"/>
      <c r="V85" s="11"/>
      <c r="W85" s="11"/>
      <c r="X85" s="11"/>
      <c r="Y85" s="252">
        <v>0.15774498715896801</v>
      </c>
      <c r="Z85" s="11"/>
      <c r="AA85" s="11"/>
      <c r="AB85" s="11"/>
      <c r="AC85" s="11"/>
      <c r="AD85" s="11"/>
      <c r="AE85" s="11"/>
      <c r="AF85" s="11"/>
      <c r="AG85" s="252">
        <v>0.12343349937163174</v>
      </c>
      <c r="AH85" s="252">
        <v>0.15195309257797712</v>
      </c>
      <c r="AI85" s="252">
        <v>0.4</v>
      </c>
      <c r="AJ85" s="11"/>
      <c r="AK85" s="11"/>
      <c r="AL85" s="11"/>
      <c r="AM85" s="11"/>
      <c r="AN85" s="9">
        <v>0.252</v>
      </c>
      <c r="AO85" s="9">
        <v>0.2</v>
      </c>
      <c r="AP85" s="11"/>
      <c r="AQ85" s="11"/>
      <c r="AR85" s="11"/>
      <c r="AS85" s="11"/>
      <c r="AT85" s="11"/>
    </row>
    <row r="86" spans="1:46" ht="18" customHeight="1" x14ac:dyDescent="0.3">
      <c r="A86" s="489"/>
      <c r="B86" s="485"/>
      <c r="C86" s="486"/>
      <c r="D86" s="491" t="s">
        <v>469</v>
      </c>
      <c r="E86" s="492"/>
      <c r="F86" s="251" t="s">
        <v>231</v>
      </c>
      <c r="G86" s="447">
        <v>0</v>
      </c>
      <c r="H86" s="262">
        <v>0</v>
      </c>
      <c r="I86" s="413">
        <v>0</v>
      </c>
      <c r="J86" s="413">
        <v>0</v>
      </c>
      <c r="K86" s="406">
        <v>0</v>
      </c>
      <c r="L86" s="262">
        <v>0</v>
      </c>
      <c r="M86" s="413">
        <v>0</v>
      </c>
      <c r="N86" s="237"/>
      <c r="O86" s="11"/>
      <c r="P86" s="11"/>
      <c r="Q86" s="11"/>
      <c r="R86" s="11"/>
      <c r="S86" s="11"/>
      <c r="T86" s="11"/>
      <c r="U86" s="11"/>
      <c r="V86" s="11"/>
      <c r="W86" s="11"/>
      <c r="X86" s="11"/>
      <c r="Y86" s="252">
        <v>0.16787139636671128</v>
      </c>
      <c r="Z86" s="11"/>
      <c r="AA86" s="11"/>
      <c r="AB86" s="11"/>
      <c r="AC86" s="11"/>
      <c r="AD86" s="11"/>
      <c r="AE86" s="11"/>
      <c r="AF86" s="11"/>
      <c r="AG86" s="252">
        <v>0.1179412283822014</v>
      </c>
      <c r="AH86" s="252">
        <v>5.9917526027386425E-2</v>
      </c>
      <c r="AI86" s="252">
        <v>0.1</v>
      </c>
      <c r="AJ86" s="11"/>
      <c r="AK86" s="11"/>
      <c r="AL86" s="11"/>
      <c r="AM86" s="11"/>
      <c r="AN86" s="9">
        <v>0</v>
      </c>
      <c r="AO86" s="9">
        <v>0.16</v>
      </c>
      <c r="AP86" s="11"/>
      <c r="AQ86" s="11"/>
      <c r="AR86" s="11"/>
      <c r="AS86" s="11"/>
      <c r="AT86" s="11"/>
    </row>
    <row r="87" spans="1:46" ht="18" customHeight="1" x14ac:dyDescent="0.3">
      <c r="A87" s="489"/>
      <c r="B87" s="485"/>
      <c r="C87" s="486"/>
      <c r="D87" s="491" t="s">
        <v>473</v>
      </c>
      <c r="E87" s="492"/>
      <c r="F87" s="251" t="s">
        <v>231</v>
      </c>
      <c r="G87" s="447">
        <v>1.2</v>
      </c>
      <c r="H87" s="262">
        <v>1.2</v>
      </c>
      <c r="I87" s="413">
        <v>1.2</v>
      </c>
      <c r="J87" s="413">
        <v>1.2</v>
      </c>
      <c r="K87" s="433">
        <v>0.1</v>
      </c>
      <c r="L87" s="434">
        <v>1.2</v>
      </c>
      <c r="M87" s="413">
        <v>1.2</v>
      </c>
      <c r="N87" s="237"/>
      <c r="O87" s="11"/>
      <c r="P87" s="11"/>
      <c r="Q87" s="11"/>
      <c r="R87" s="11"/>
      <c r="S87" s="11"/>
      <c r="T87" s="11"/>
      <c r="U87" s="11"/>
      <c r="V87" s="11"/>
      <c r="W87" s="11"/>
      <c r="X87" s="11"/>
      <c r="Y87" s="252">
        <v>0.38147263658711594</v>
      </c>
      <c r="Z87" s="11"/>
      <c r="AA87" s="11"/>
      <c r="AB87" s="11"/>
      <c r="AC87" s="11"/>
      <c r="AD87" s="11"/>
      <c r="AE87" s="11"/>
      <c r="AF87" s="11"/>
      <c r="AG87" s="252">
        <v>0.28644635163341226</v>
      </c>
      <c r="AH87" s="252">
        <v>9.3294744680851055E-2</v>
      </c>
      <c r="AI87" s="252">
        <v>1</v>
      </c>
      <c r="AJ87" s="11"/>
      <c r="AK87" s="11"/>
      <c r="AL87" s="11"/>
      <c r="AM87" s="11"/>
      <c r="AN87" s="9">
        <v>0.4</v>
      </c>
      <c r="AO87" s="9">
        <v>0.14000000000000001</v>
      </c>
      <c r="AP87" s="11"/>
      <c r="AQ87" s="11"/>
      <c r="AR87" s="11"/>
      <c r="AS87" s="11"/>
      <c r="AT87" s="11"/>
    </row>
    <row r="88" spans="1:46" ht="18" customHeight="1" x14ac:dyDescent="0.3">
      <c r="A88" s="489"/>
      <c r="B88" s="485"/>
      <c r="C88" s="486"/>
      <c r="D88" s="491" t="s">
        <v>474</v>
      </c>
      <c r="E88" s="492"/>
      <c r="F88" s="251" t="s">
        <v>231</v>
      </c>
      <c r="G88" s="447">
        <v>0.87125999999999992</v>
      </c>
      <c r="H88" s="262">
        <v>0.87125999999999992</v>
      </c>
      <c r="I88" s="413">
        <v>0.87125999999999992</v>
      </c>
      <c r="J88" s="413">
        <v>0.87125999999999992</v>
      </c>
      <c r="K88" s="433">
        <v>1.2800000000000001E-2</v>
      </c>
      <c r="L88" s="434">
        <v>0.87125999999999992</v>
      </c>
      <c r="M88" s="413">
        <v>0.87125999999999992</v>
      </c>
      <c r="N88" s="237"/>
      <c r="O88" s="11"/>
      <c r="P88" s="11"/>
      <c r="Q88" s="11"/>
      <c r="R88" s="11"/>
      <c r="S88" s="11"/>
      <c r="T88" s="11"/>
      <c r="U88" s="11"/>
      <c r="V88" s="11"/>
      <c r="W88" s="11"/>
      <c r="X88" s="11"/>
      <c r="Y88" s="252">
        <v>5.4948913575634251E-2</v>
      </c>
      <c r="Z88" s="11"/>
      <c r="AA88" s="11"/>
      <c r="AB88" s="11"/>
      <c r="AC88" s="11"/>
      <c r="AD88" s="11"/>
      <c r="AE88" s="11"/>
      <c r="AF88" s="11"/>
      <c r="AG88" s="252">
        <v>3.4204970155214287E-2</v>
      </c>
      <c r="AH88" s="252">
        <v>6.9535002248435868E-2</v>
      </c>
      <c r="AI88" s="252">
        <v>0.24</v>
      </c>
      <c r="AJ88" s="11"/>
      <c r="AK88" s="11"/>
      <c r="AL88" s="11"/>
      <c r="AM88" s="11"/>
      <c r="AN88" s="9">
        <v>0.24</v>
      </c>
      <c r="AO88" s="9">
        <v>0.14000000000000001</v>
      </c>
      <c r="AP88" s="11"/>
      <c r="AQ88" s="11"/>
      <c r="AR88" s="11"/>
      <c r="AS88" s="11"/>
      <c r="AT88" s="11"/>
    </row>
    <row r="89" spans="1:46" ht="18" customHeight="1" x14ac:dyDescent="0.3">
      <c r="A89" s="489"/>
      <c r="B89" s="485"/>
      <c r="C89" s="486"/>
      <c r="D89" s="491" t="s">
        <v>475</v>
      </c>
      <c r="E89" s="492"/>
      <c r="F89" s="251" t="s">
        <v>231</v>
      </c>
      <c r="G89" s="447">
        <v>0.43562999999999996</v>
      </c>
      <c r="H89" s="262">
        <v>0.43562999999999996</v>
      </c>
      <c r="I89" s="413">
        <v>0.43562999999999996</v>
      </c>
      <c r="J89" s="413">
        <v>0.43562999999999996</v>
      </c>
      <c r="K89" s="433">
        <v>6.4000000000000003E-3</v>
      </c>
      <c r="L89" s="434">
        <v>0.43562999999999996</v>
      </c>
      <c r="M89" s="413">
        <v>0.43562999999999996</v>
      </c>
      <c r="N89" s="237"/>
      <c r="O89" s="11"/>
      <c r="P89" s="11"/>
      <c r="Q89" s="11"/>
      <c r="R89" s="11"/>
      <c r="S89" s="11"/>
      <c r="T89" s="11"/>
      <c r="U89" s="11"/>
      <c r="V89" s="11"/>
      <c r="W89" s="11"/>
      <c r="X89" s="11"/>
      <c r="Y89" s="252">
        <v>0</v>
      </c>
      <c r="Z89" s="11"/>
      <c r="AA89" s="11"/>
      <c r="AB89" s="11"/>
      <c r="AC89" s="11"/>
      <c r="AD89" s="11"/>
      <c r="AE89" s="11"/>
      <c r="AF89" s="11"/>
      <c r="AG89" s="252">
        <v>0</v>
      </c>
      <c r="AH89" s="252">
        <v>7.6353487722175956E-2</v>
      </c>
      <c r="AI89" s="252">
        <v>0.01</v>
      </c>
      <c r="AJ89" s="11"/>
      <c r="AK89" s="11"/>
      <c r="AL89" s="11"/>
      <c r="AM89" s="11"/>
      <c r="AN89" s="9">
        <v>0.14399999999999999</v>
      </c>
      <c r="AO89" s="9">
        <v>0.05</v>
      </c>
      <c r="AP89" s="11"/>
      <c r="AQ89" s="11"/>
      <c r="AR89" s="11"/>
      <c r="AS89" s="11"/>
      <c r="AT89" s="11"/>
    </row>
    <row r="90" spans="1:46" ht="18" customHeight="1" x14ac:dyDescent="0.3">
      <c r="A90" s="489"/>
      <c r="B90" s="487"/>
      <c r="C90" s="488"/>
      <c r="D90" s="491" t="s">
        <v>476</v>
      </c>
      <c r="E90" s="492"/>
      <c r="F90" s="251" t="s">
        <v>231</v>
      </c>
      <c r="G90" s="447">
        <v>0</v>
      </c>
      <c r="H90" s="203">
        <v>0</v>
      </c>
      <c r="I90" s="413">
        <v>0</v>
      </c>
      <c r="J90" s="409">
        <v>0</v>
      </c>
      <c r="K90" s="403">
        <v>0</v>
      </c>
      <c r="L90" s="203">
        <v>0</v>
      </c>
      <c r="M90" s="413">
        <v>0</v>
      </c>
      <c r="N90" s="237"/>
      <c r="O90" s="11"/>
      <c r="P90" s="11"/>
      <c r="Q90" s="11"/>
      <c r="R90" s="11"/>
      <c r="S90" s="11"/>
      <c r="T90" s="11"/>
      <c r="U90" s="11"/>
      <c r="V90" s="11"/>
      <c r="W90" s="11"/>
      <c r="X90" s="11"/>
      <c r="Y90" s="252">
        <v>0</v>
      </c>
      <c r="Z90" s="11"/>
      <c r="AA90" s="11"/>
      <c r="AB90" s="11"/>
      <c r="AC90" s="11"/>
      <c r="AD90" s="11"/>
      <c r="AE90" s="11"/>
      <c r="AF90" s="11"/>
      <c r="AG90" s="252">
        <v>0</v>
      </c>
      <c r="AH90" s="252">
        <v>5.5024920670446745E-2</v>
      </c>
      <c r="AI90" s="252">
        <v>0</v>
      </c>
      <c r="AJ90" s="11"/>
      <c r="AK90" s="11"/>
      <c r="AL90" s="11"/>
      <c r="AM90" s="11"/>
      <c r="AN90" s="9">
        <v>0</v>
      </c>
      <c r="AO90" s="9">
        <v>0.16</v>
      </c>
      <c r="AP90" s="11"/>
      <c r="AQ90" s="11"/>
      <c r="AR90" s="11"/>
      <c r="AS90" s="11"/>
      <c r="AT90" s="11"/>
    </row>
    <row r="91" spans="1:46" ht="18" customHeight="1" x14ac:dyDescent="0.3">
      <c r="A91" s="489"/>
      <c r="B91" s="509" t="s">
        <v>155</v>
      </c>
      <c r="C91" s="510"/>
      <c r="D91" s="491" t="s">
        <v>477</v>
      </c>
      <c r="E91" s="492"/>
      <c r="F91" s="251" t="s">
        <v>422</v>
      </c>
      <c r="G91" s="440">
        <v>1</v>
      </c>
      <c r="H91" s="203">
        <v>1</v>
      </c>
      <c r="I91" s="203">
        <v>1</v>
      </c>
      <c r="J91" s="203">
        <v>1</v>
      </c>
      <c r="K91" s="403">
        <v>1</v>
      </c>
      <c r="L91" s="203">
        <v>1</v>
      </c>
      <c r="M91" s="203">
        <v>1</v>
      </c>
      <c r="N91" s="11"/>
      <c r="O91" s="11"/>
      <c r="P91" s="11"/>
      <c r="Q91" s="11"/>
      <c r="R91" s="11"/>
      <c r="S91" s="11"/>
      <c r="T91" s="11"/>
      <c r="U91" s="11"/>
      <c r="V91" s="11"/>
      <c r="W91" s="11"/>
      <c r="X91" s="11"/>
      <c r="Y91" s="252">
        <v>1</v>
      </c>
      <c r="Z91" s="11"/>
      <c r="AA91" s="11"/>
      <c r="AB91" s="11"/>
      <c r="AC91" s="11"/>
      <c r="AD91" s="11"/>
      <c r="AE91" s="11"/>
      <c r="AF91" s="11"/>
      <c r="AG91" s="252">
        <v>1</v>
      </c>
      <c r="AH91" s="252">
        <v>1</v>
      </c>
      <c r="AI91" s="252">
        <v>1</v>
      </c>
      <c r="AJ91" s="11"/>
      <c r="AK91" s="11"/>
      <c r="AL91" s="11"/>
      <c r="AM91" s="11"/>
      <c r="AN91" s="11"/>
      <c r="AO91" s="11"/>
      <c r="AP91" s="11"/>
      <c r="AQ91" s="11"/>
      <c r="AR91" s="11"/>
      <c r="AS91" s="11"/>
      <c r="AT91" s="11"/>
    </row>
    <row r="92" spans="1:46" ht="18" customHeight="1" x14ac:dyDescent="0.3">
      <c r="A92" s="489"/>
      <c r="B92" s="483" t="s">
        <v>192</v>
      </c>
      <c r="C92" s="484"/>
      <c r="D92" s="491" t="s">
        <v>478</v>
      </c>
      <c r="E92" s="492"/>
      <c r="F92" s="251" t="s">
        <v>232</v>
      </c>
      <c r="G92" s="440">
        <v>0.05</v>
      </c>
      <c r="H92" s="203">
        <v>0.05</v>
      </c>
      <c r="I92" s="203">
        <v>0.05</v>
      </c>
      <c r="J92" s="203">
        <v>0.05</v>
      </c>
      <c r="K92" s="403">
        <v>0.05</v>
      </c>
      <c r="L92" s="203">
        <v>0.05</v>
      </c>
      <c r="M92" s="203">
        <v>0.05</v>
      </c>
      <c r="N92" s="11"/>
      <c r="O92" s="11"/>
      <c r="P92" s="11"/>
      <c r="Q92" s="11"/>
      <c r="R92" s="11"/>
      <c r="S92" s="11"/>
      <c r="T92" s="11"/>
      <c r="U92" s="11"/>
      <c r="V92" s="11"/>
      <c r="W92" s="11"/>
      <c r="X92" s="11"/>
      <c r="Y92" s="252">
        <v>0.05</v>
      </c>
      <c r="Z92" s="11"/>
      <c r="AA92" s="11"/>
      <c r="AB92" s="11"/>
      <c r="AC92" s="11"/>
      <c r="AD92" s="11"/>
      <c r="AE92" s="11"/>
      <c r="AF92" s="11"/>
      <c r="AG92" s="252">
        <v>0.05</v>
      </c>
      <c r="AH92" s="252">
        <v>0.05</v>
      </c>
      <c r="AI92" s="252">
        <v>0.05</v>
      </c>
      <c r="AJ92" s="11"/>
      <c r="AK92" s="11"/>
      <c r="AL92" s="11"/>
      <c r="AM92" s="11"/>
      <c r="AN92" s="11"/>
      <c r="AO92" s="11"/>
      <c r="AP92" s="11"/>
      <c r="AQ92" s="11"/>
      <c r="AR92" s="11"/>
      <c r="AS92" s="11"/>
      <c r="AT92" s="11"/>
    </row>
    <row r="93" spans="1:46" ht="18" customHeight="1" x14ac:dyDescent="0.3">
      <c r="A93" s="489"/>
      <c r="B93" s="487"/>
      <c r="C93" s="488"/>
      <c r="D93" s="491" t="s">
        <v>383</v>
      </c>
      <c r="E93" s="492"/>
      <c r="F93" s="251" t="s">
        <v>232</v>
      </c>
      <c r="G93" s="440">
        <v>3</v>
      </c>
      <c r="H93" s="203">
        <v>3</v>
      </c>
      <c r="I93" s="203">
        <v>3</v>
      </c>
      <c r="J93" s="203">
        <v>3</v>
      </c>
      <c r="K93" s="403">
        <v>3</v>
      </c>
      <c r="L93" s="203">
        <v>3</v>
      </c>
      <c r="M93" s="203">
        <v>3</v>
      </c>
      <c r="N93" s="11"/>
      <c r="O93" s="11"/>
      <c r="P93" s="11"/>
      <c r="Q93" s="11"/>
      <c r="R93" s="11"/>
      <c r="S93" s="11"/>
      <c r="T93" s="11"/>
      <c r="U93" s="11"/>
      <c r="V93" s="11"/>
      <c r="W93" s="11"/>
      <c r="X93" s="11"/>
      <c r="Y93" s="252">
        <v>3</v>
      </c>
      <c r="Z93" s="11"/>
      <c r="AA93" s="11"/>
      <c r="AB93" s="11"/>
      <c r="AC93" s="11"/>
      <c r="AD93" s="11"/>
      <c r="AE93" s="11"/>
      <c r="AF93" s="11"/>
      <c r="AG93" s="252">
        <v>3</v>
      </c>
      <c r="AH93" s="252">
        <v>3</v>
      </c>
      <c r="AI93" s="252">
        <v>3</v>
      </c>
      <c r="AJ93" s="11"/>
      <c r="AK93" s="11"/>
      <c r="AL93" s="11"/>
      <c r="AM93" s="11"/>
      <c r="AN93" s="11"/>
      <c r="AO93" s="11"/>
      <c r="AP93" s="11"/>
      <c r="AQ93" s="11"/>
      <c r="AR93" s="11"/>
      <c r="AS93" s="11"/>
      <c r="AT93" s="11"/>
    </row>
    <row r="94" spans="1:46" ht="18" customHeight="1" x14ac:dyDescent="0.3">
      <c r="A94" s="489"/>
      <c r="B94" s="483" t="s">
        <v>156</v>
      </c>
      <c r="C94" s="484"/>
      <c r="D94" s="491" t="s">
        <v>385</v>
      </c>
      <c r="E94" s="492"/>
      <c r="F94" s="251" t="s">
        <v>209</v>
      </c>
      <c r="G94" s="440">
        <v>60</v>
      </c>
      <c r="H94" s="203">
        <v>60</v>
      </c>
      <c r="I94" s="203">
        <v>60</v>
      </c>
      <c r="J94" s="203">
        <v>60</v>
      </c>
      <c r="K94" s="403">
        <v>60</v>
      </c>
      <c r="L94" s="203">
        <v>60</v>
      </c>
      <c r="M94" s="203">
        <v>60</v>
      </c>
      <c r="N94" s="11"/>
      <c r="O94" s="11"/>
      <c r="P94" s="11"/>
      <c r="Q94" s="11"/>
      <c r="R94" s="11"/>
      <c r="S94" s="11"/>
      <c r="T94" s="11"/>
      <c r="U94" s="11"/>
      <c r="V94" s="11"/>
      <c r="W94" s="11"/>
      <c r="X94" s="11"/>
      <c r="Y94" s="252">
        <v>60</v>
      </c>
      <c r="Z94" s="11"/>
      <c r="AA94" s="11"/>
      <c r="AB94" s="11"/>
      <c r="AC94" s="11"/>
      <c r="AD94" s="11"/>
      <c r="AE94" s="11"/>
      <c r="AF94" s="11"/>
      <c r="AG94" s="252">
        <v>60</v>
      </c>
      <c r="AH94" s="252">
        <v>60</v>
      </c>
      <c r="AI94" s="252">
        <v>60</v>
      </c>
      <c r="AJ94" s="11"/>
      <c r="AK94" s="11"/>
      <c r="AL94" s="11"/>
      <c r="AM94" s="11"/>
      <c r="AN94" s="11"/>
      <c r="AO94" s="11"/>
      <c r="AP94" s="11"/>
      <c r="AQ94" s="11"/>
      <c r="AR94" s="11"/>
      <c r="AS94" s="11"/>
      <c r="AT94" s="11"/>
    </row>
    <row r="95" spans="1:46" ht="18" customHeight="1" x14ac:dyDescent="0.3">
      <c r="A95" s="489"/>
      <c r="B95" s="485"/>
      <c r="C95" s="486"/>
      <c r="D95" s="491" t="s">
        <v>387</v>
      </c>
      <c r="E95" s="492"/>
      <c r="F95" s="251" t="s">
        <v>232</v>
      </c>
      <c r="G95" s="440">
        <v>2</v>
      </c>
      <c r="H95" s="203">
        <v>2</v>
      </c>
      <c r="I95" s="203">
        <v>2</v>
      </c>
      <c r="J95" s="203">
        <v>2</v>
      </c>
      <c r="K95" s="403">
        <v>2</v>
      </c>
      <c r="L95" s="203">
        <v>2</v>
      </c>
      <c r="M95" s="203">
        <v>2</v>
      </c>
      <c r="N95" s="11"/>
      <c r="O95" s="11"/>
      <c r="P95" s="11"/>
      <c r="Q95" s="11"/>
      <c r="R95" s="11"/>
      <c r="S95" s="11"/>
      <c r="T95" s="11"/>
      <c r="U95" s="11"/>
      <c r="V95" s="11"/>
      <c r="W95" s="11"/>
      <c r="X95" s="11"/>
      <c r="Y95" s="252">
        <v>2</v>
      </c>
      <c r="Z95" s="11"/>
      <c r="AA95" s="11"/>
      <c r="AB95" s="11"/>
      <c r="AC95" s="11"/>
      <c r="AD95" s="11"/>
      <c r="AE95" s="11"/>
      <c r="AF95" s="11"/>
      <c r="AG95" s="252">
        <v>2</v>
      </c>
      <c r="AH95" s="252">
        <v>2</v>
      </c>
      <c r="AI95" s="252">
        <v>2</v>
      </c>
      <c r="AJ95" s="11"/>
      <c r="AK95" s="11"/>
      <c r="AL95" s="11"/>
      <c r="AM95" s="11"/>
      <c r="AN95" s="11"/>
      <c r="AO95" s="11"/>
      <c r="AP95" s="11"/>
      <c r="AQ95" s="11"/>
      <c r="AR95" s="11"/>
      <c r="AS95" s="11"/>
      <c r="AT95" s="11"/>
    </row>
    <row r="96" spans="1:46" ht="18" customHeight="1" x14ac:dyDescent="0.3">
      <c r="A96" s="489"/>
      <c r="B96" s="485"/>
      <c r="C96" s="486"/>
      <c r="D96" s="491" t="s">
        <v>479</v>
      </c>
      <c r="E96" s="492"/>
      <c r="F96" s="251" t="s">
        <v>354</v>
      </c>
      <c r="G96" s="440">
        <v>2</v>
      </c>
      <c r="H96" s="203">
        <v>2</v>
      </c>
      <c r="I96" s="203">
        <v>2</v>
      </c>
      <c r="J96" s="203">
        <v>2</v>
      </c>
      <c r="K96" s="403">
        <v>2</v>
      </c>
      <c r="L96" s="203">
        <v>2</v>
      </c>
      <c r="M96" s="203">
        <v>2</v>
      </c>
      <c r="N96" s="11"/>
      <c r="O96" s="11"/>
      <c r="P96" s="11"/>
      <c r="Q96" s="11"/>
      <c r="R96" s="11"/>
      <c r="S96" s="11"/>
      <c r="T96" s="11"/>
      <c r="U96" s="11"/>
      <c r="V96" s="11"/>
      <c r="W96" s="11"/>
      <c r="X96" s="11"/>
      <c r="Y96" s="252">
        <v>2</v>
      </c>
      <c r="Z96" s="11"/>
      <c r="AA96" s="11"/>
      <c r="AB96" s="11"/>
      <c r="AC96" s="11"/>
      <c r="AD96" s="11"/>
      <c r="AE96" s="11"/>
      <c r="AF96" s="11"/>
      <c r="AG96" s="252">
        <v>2</v>
      </c>
      <c r="AH96" s="252">
        <v>2</v>
      </c>
      <c r="AI96" s="252">
        <v>2</v>
      </c>
      <c r="AJ96" s="11"/>
      <c r="AK96" s="11"/>
      <c r="AL96" s="11"/>
      <c r="AM96" s="11"/>
      <c r="AN96" s="11"/>
      <c r="AO96" s="11"/>
      <c r="AP96" s="11"/>
      <c r="AQ96" s="11"/>
      <c r="AR96" s="11"/>
      <c r="AS96" s="11"/>
      <c r="AT96" s="11"/>
    </row>
    <row r="97" spans="1:46" ht="18" customHeight="1" x14ac:dyDescent="0.3">
      <c r="A97" s="489"/>
      <c r="B97" s="485"/>
      <c r="C97" s="486"/>
      <c r="D97" s="491" t="s">
        <v>495</v>
      </c>
      <c r="E97" s="492"/>
      <c r="F97" s="251" t="s">
        <v>354</v>
      </c>
      <c r="G97" s="440">
        <v>0.1</v>
      </c>
      <c r="H97" s="203">
        <v>0.15</v>
      </c>
      <c r="I97" s="432">
        <v>0.1</v>
      </c>
      <c r="J97" s="432">
        <v>0.1</v>
      </c>
      <c r="K97" s="431">
        <v>0.1</v>
      </c>
      <c r="L97" s="432">
        <v>0.15</v>
      </c>
      <c r="M97" s="432">
        <v>0.1</v>
      </c>
      <c r="N97" s="11"/>
      <c r="O97" s="11"/>
      <c r="P97" s="11"/>
      <c r="Q97" s="11"/>
      <c r="R97" s="11"/>
      <c r="S97" s="11"/>
      <c r="T97" s="11"/>
      <c r="U97" s="11"/>
      <c r="V97" s="11"/>
      <c r="W97" s="11"/>
      <c r="X97" s="11"/>
      <c r="Y97" s="252">
        <v>0.1</v>
      </c>
      <c r="Z97" s="11"/>
      <c r="AA97" s="11"/>
      <c r="AB97" s="11"/>
      <c r="AC97" s="11"/>
      <c r="AD97" s="11"/>
      <c r="AE97" s="11"/>
      <c r="AF97" s="11"/>
      <c r="AG97" s="252">
        <v>0.1</v>
      </c>
      <c r="AH97" s="252">
        <v>0.1</v>
      </c>
      <c r="AI97" s="252">
        <v>0.1</v>
      </c>
      <c r="AJ97" s="11"/>
      <c r="AK97" s="11"/>
      <c r="AL97" s="11"/>
      <c r="AM97" s="11"/>
      <c r="AN97" s="11"/>
      <c r="AO97" s="11"/>
      <c r="AP97" s="11"/>
      <c r="AQ97" s="11"/>
      <c r="AR97" s="11"/>
      <c r="AS97" s="11"/>
      <c r="AT97" s="11"/>
    </row>
    <row r="98" spans="1:46" ht="18" customHeight="1" x14ac:dyDescent="0.3">
      <c r="A98" s="489"/>
      <c r="B98" s="485"/>
      <c r="C98" s="486"/>
      <c r="D98" s="491" t="s">
        <v>481</v>
      </c>
      <c r="E98" s="492"/>
      <c r="F98" s="251" t="s">
        <v>32</v>
      </c>
      <c r="G98" s="440">
        <v>10</v>
      </c>
      <c r="H98" s="203">
        <v>10</v>
      </c>
      <c r="I98" s="203">
        <v>10</v>
      </c>
      <c r="J98" s="203">
        <v>10</v>
      </c>
      <c r="K98" s="403">
        <v>10</v>
      </c>
      <c r="L98" s="203">
        <v>10</v>
      </c>
      <c r="M98" s="203">
        <v>10</v>
      </c>
      <c r="N98" s="11"/>
      <c r="O98" s="11"/>
      <c r="P98" s="11"/>
      <c r="Q98" s="11"/>
      <c r="R98" s="11"/>
      <c r="S98" s="11"/>
      <c r="T98" s="11"/>
      <c r="U98" s="11"/>
      <c r="V98" s="11"/>
      <c r="W98" s="11"/>
      <c r="X98" s="11"/>
      <c r="Y98" s="252">
        <v>10</v>
      </c>
      <c r="Z98" s="11"/>
      <c r="AA98" s="11"/>
      <c r="AB98" s="11"/>
      <c r="AC98" s="11"/>
      <c r="AD98" s="11"/>
      <c r="AE98" s="11"/>
      <c r="AF98" s="11"/>
      <c r="AG98" s="252">
        <v>10</v>
      </c>
      <c r="AH98" s="252">
        <v>10</v>
      </c>
      <c r="AI98" s="252">
        <v>10</v>
      </c>
      <c r="AJ98" s="11"/>
      <c r="AK98" s="11"/>
      <c r="AL98" s="11"/>
      <c r="AM98" s="11"/>
      <c r="AN98" s="11"/>
      <c r="AO98" s="11"/>
      <c r="AP98" s="11"/>
      <c r="AQ98" s="11"/>
      <c r="AR98" s="11"/>
      <c r="AS98" s="11"/>
      <c r="AT98" s="11"/>
    </row>
    <row r="99" spans="1:46" ht="18" customHeight="1" x14ac:dyDescent="0.3">
      <c r="A99" s="489"/>
      <c r="B99" s="485"/>
      <c r="C99" s="486"/>
      <c r="D99" s="491" t="s">
        <v>482</v>
      </c>
      <c r="E99" s="492"/>
      <c r="F99" s="251" t="s">
        <v>354</v>
      </c>
      <c r="G99" s="440">
        <v>1.5</v>
      </c>
      <c r="H99" s="203">
        <v>1.5</v>
      </c>
      <c r="I99" s="203">
        <v>1.5</v>
      </c>
      <c r="J99" s="203">
        <v>1.5</v>
      </c>
      <c r="K99" s="403">
        <v>1.5</v>
      </c>
      <c r="L99" s="203">
        <v>1.5</v>
      </c>
      <c r="M99" s="203">
        <v>1.5</v>
      </c>
      <c r="N99" s="11"/>
      <c r="O99" s="11"/>
      <c r="P99" s="11"/>
      <c r="Q99" s="11"/>
      <c r="R99" s="11"/>
      <c r="S99" s="11"/>
      <c r="T99" s="11"/>
      <c r="U99" s="11"/>
      <c r="V99" s="11"/>
      <c r="W99" s="11"/>
      <c r="X99" s="11"/>
      <c r="Y99" s="252">
        <v>1.5</v>
      </c>
      <c r="Z99" s="11"/>
      <c r="AA99" s="11"/>
      <c r="AB99" s="11"/>
      <c r="AC99" s="11"/>
      <c r="AD99" s="11"/>
      <c r="AE99" s="11"/>
      <c r="AF99" s="11"/>
      <c r="AG99" s="252">
        <v>1.5</v>
      </c>
      <c r="AH99" s="252">
        <v>1.5</v>
      </c>
      <c r="AI99" s="252">
        <v>1.5</v>
      </c>
      <c r="AJ99" s="11"/>
      <c r="AK99" s="11"/>
      <c r="AL99" s="11"/>
      <c r="AM99" s="11"/>
      <c r="AN99" s="11"/>
      <c r="AO99" s="11"/>
      <c r="AP99" s="11"/>
      <c r="AQ99" s="11"/>
      <c r="AR99" s="11"/>
      <c r="AS99" s="11"/>
      <c r="AT99" s="11"/>
    </row>
    <row r="100" spans="1:46" ht="18" customHeight="1" x14ac:dyDescent="0.3">
      <c r="A100" s="489"/>
      <c r="B100" s="485"/>
      <c r="C100" s="486"/>
      <c r="D100" s="491" t="s">
        <v>483</v>
      </c>
      <c r="E100" s="492"/>
      <c r="F100" s="251" t="s">
        <v>233</v>
      </c>
      <c r="G100" s="440">
        <v>0.5</v>
      </c>
      <c r="H100" s="203">
        <v>0.5</v>
      </c>
      <c r="I100" s="203">
        <v>0.5</v>
      </c>
      <c r="J100" s="203">
        <v>0.5</v>
      </c>
      <c r="K100" s="403">
        <v>0.5</v>
      </c>
      <c r="L100" s="203">
        <v>0.5</v>
      </c>
      <c r="M100" s="203">
        <v>0.5</v>
      </c>
      <c r="N100" s="11"/>
      <c r="O100" s="11"/>
      <c r="P100" s="11"/>
      <c r="Q100" s="11"/>
      <c r="R100" s="11"/>
      <c r="S100" s="11"/>
      <c r="T100" s="11"/>
      <c r="U100" s="11"/>
      <c r="V100" s="11"/>
      <c r="W100" s="11"/>
      <c r="X100" s="11"/>
      <c r="Y100" s="252">
        <v>0.5</v>
      </c>
      <c r="Z100" s="11"/>
      <c r="AA100" s="11"/>
      <c r="AB100" s="11"/>
      <c r="AC100" s="11"/>
      <c r="AD100" s="11"/>
      <c r="AE100" s="11"/>
      <c r="AF100" s="11"/>
      <c r="AG100" s="252">
        <v>0.5</v>
      </c>
      <c r="AH100" s="252">
        <v>0.5</v>
      </c>
      <c r="AI100" s="252">
        <v>0.5</v>
      </c>
      <c r="AJ100" s="11"/>
      <c r="AK100" s="11"/>
      <c r="AL100" s="11"/>
      <c r="AM100" s="11"/>
      <c r="AN100" s="11"/>
      <c r="AO100" s="11"/>
      <c r="AP100" s="11"/>
      <c r="AQ100" s="11"/>
      <c r="AR100" s="11"/>
      <c r="AS100" s="11"/>
      <c r="AT100" s="11"/>
    </row>
    <row r="101" spans="1:46" ht="18" customHeight="1" x14ac:dyDescent="0.3">
      <c r="A101" s="489"/>
      <c r="B101" s="485"/>
      <c r="C101" s="486"/>
      <c r="D101" s="491" t="s">
        <v>484</v>
      </c>
      <c r="E101" s="492"/>
      <c r="F101" s="251" t="s">
        <v>50</v>
      </c>
      <c r="G101" s="440">
        <v>2.2999999999999998</v>
      </c>
      <c r="H101" s="203">
        <v>2.2999999999999998</v>
      </c>
      <c r="I101" s="203">
        <v>2.2999999999999998</v>
      </c>
      <c r="J101" s="203">
        <v>2.2999999999999998</v>
      </c>
      <c r="K101" s="403">
        <v>2.2999999999999998</v>
      </c>
      <c r="L101" s="203">
        <v>2.2999999999999998</v>
      </c>
      <c r="M101" s="203">
        <v>2.2999999999999998</v>
      </c>
      <c r="N101" s="11"/>
      <c r="O101" s="11"/>
      <c r="P101" s="11"/>
      <c r="Q101" s="11"/>
      <c r="R101" s="11"/>
      <c r="S101" s="11"/>
      <c r="T101" s="11"/>
      <c r="U101" s="11"/>
      <c r="V101" s="11"/>
      <c r="W101" s="11"/>
      <c r="X101" s="11"/>
      <c r="Y101" s="252">
        <v>2.2999999999999998</v>
      </c>
      <c r="Z101" s="11"/>
      <c r="AA101" s="11"/>
      <c r="AB101" s="11"/>
      <c r="AC101" s="11"/>
      <c r="AD101" s="11"/>
      <c r="AE101" s="11"/>
      <c r="AF101" s="11"/>
      <c r="AG101" s="252">
        <v>2.2999999999999998</v>
      </c>
      <c r="AH101" s="252">
        <v>2.2999999999999998</v>
      </c>
      <c r="AI101" s="252">
        <v>2.2999999999999998</v>
      </c>
      <c r="AJ101" s="11"/>
      <c r="AK101" s="11"/>
      <c r="AL101" s="11"/>
      <c r="AM101" s="11"/>
      <c r="AN101" s="11"/>
      <c r="AO101" s="11"/>
      <c r="AP101" s="11"/>
      <c r="AQ101" s="11"/>
      <c r="AR101" s="11"/>
      <c r="AS101" s="11"/>
      <c r="AT101" s="11"/>
    </row>
    <row r="102" spans="1:46" ht="18" customHeight="1" x14ac:dyDescent="0.3">
      <c r="A102" s="489"/>
      <c r="B102" s="487"/>
      <c r="C102" s="488"/>
      <c r="D102" s="491" t="s">
        <v>480</v>
      </c>
      <c r="E102" s="492"/>
      <c r="F102" s="251" t="s">
        <v>354</v>
      </c>
      <c r="G102" s="440">
        <v>0.3</v>
      </c>
      <c r="H102" s="203">
        <v>0.3</v>
      </c>
      <c r="I102" s="203">
        <v>0.3</v>
      </c>
      <c r="J102" s="203">
        <v>0.3</v>
      </c>
      <c r="K102" s="403">
        <v>0.3</v>
      </c>
      <c r="L102" s="203">
        <v>0.3</v>
      </c>
      <c r="M102" s="203">
        <v>0.3</v>
      </c>
      <c r="N102" s="11"/>
      <c r="O102" s="11"/>
      <c r="P102" s="11"/>
      <c r="Q102" s="11"/>
      <c r="R102" s="11"/>
      <c r="S102" s="11"/>
      <c r="T102" s="11"/>
      <c r="U102" s="11"/>
      <c r="V102" s="11"/>
      <c r="W102" s="11"/>
      <c r="X102" s="11"/>
      <c r="Y102" s="252">
        <v>0.3</v>
      </c>
      <c r="Z102" s="11"/>
      <c r="AA102" s="11"/>
      <c r="AB102" s="11"/>
      <c r="AC102" s="11"/>
      <c r="AD102" s="11"/>
      <c r="AE102" s="11"/>
      <c r="AF102" s="11"/>
      <c r="AG102" s="252">
        <v>0.3</v>
      </c>
      <c r="AH102" s="252">
        <v>0.3</v>
      </c>
      <c r="AI102" s="252">
        <v>0.3</v>
      </c>
      <c r="AJ102" s="11"/>
      <c r="AK102" s="11"/>
      <c r="AL102" s="11"/>
      <c r="AM102" s="11"/>
      <c r="AN102" s="11"/>
      <c r="AO102" s="11"/>
      <c r="AP102" s="11"/>
      <c r="AQ102" s="11"/>
      <c r="AR102" s="11"/>
      <c r="AS102" s="11"/>
      <c r="AT102" s="11"/>
    </row>
    <row r="103" spans="1:46" ht="18" customHeight="1" x14ac:dyDescent="0.3">
      <c r="A103" s="497" t="s">
        <v>235</v>
      </c>
      <c r="B103" s="498"/>
      <c r="C103" s="499"/>
      <c r="D103" s="491" t="s">
        <v>388</v>
      </c>
      <c r="E103" s="492"/>
      <c r="F103" s="251" t="s">
        <v>354</v>
      </c>
      <c r="G103" s="440">
        <v>0.3</v>
      </c>
      <c r="H103" s="203">
        <v>0.3</v>
      </c>
      <c r="I103" s="203">
        <v>0.3</v>
      </c>
      <c r="J103" s="203">
        <v>0.3</v>
      </c>
      <c r="K103" s="403">
        <v>0.3</v>
      </c>
      <c r="L103" s="203">
        <v>0.3</v>
      </c>
      <c r="M103" s="203">
        <v>0.3</v>
      </c>
      <c r="N103" s="11"/>
      <c r="O103" s="11"/>
      <c r="P103" s="11"/>
      <c r="Q103" s="11"/>
      <c r="R103" s="11"/>
      <c r="S103" s="11"/>
      <c r="T103" s="11"/>
      <c r="U103" s="11"/>
      <c r="V103" s="11"/>
      <c r="W103" s="11"/>
      <c r="X103" s="11"/>
      <c r="Y103" s="252">
        <v>0.3</v>
      </c>
      <c r="Z103" s="11"/>
      <c r="AA103" s="11"/>
      <c r="AB103" s="11"/>
      <c r="AC103" s="11"/>
      <c r="AD103" s="11"/>
      <c r="AE103" s="11"/>
      <c r="AF103" s="11"/>
      <c r="AG103" s="252">
        <v>0.3</v>
      </c>
      <c r="AH103" s="252">
        <v>0.3</v>
      </c>
      <c r="AI103" s="252">
        <v>0.3</v>
      </c>
      <c r="AJ103" s="11"/>
      <c r="AK103" s="11"/>
      <c r="AL103" s="11"/>
      <c r="AM103" s="11"/>
      <c r="AN103" s="11"/>
      <c r="AO103" s="11"/>
      <c r="AP103" s="11"/>
      <c r="AQ103" s="11"/>
      <c r="AR103" s="11"/>
      <c r="AS103" s="11"/>
      <c r="AT103" s="11"/>
    </row>
    <row r="104" spans="1:46" ht="18" customHeight="1" x14ac:dyDescent="0.3">
      <c r="A104" s="495" t="s">
        <v>226</v>
      </c>
      <c r="B104" s="495"/>
      <c r="C104" s="496"/>
      <c r="D104" s="491" t="s">
        <v>389</v>
      </c>
      <c r="E104" s="492"/>
      <c r="F104" s="251" t="s">
        <v>224</v>
      </c>
      <c r="G104" s="440">
        <v>0</v>
      </c>
      <c r="H104" s="203">
        <v>0</v>
      </c>
      <c r="I104" s="203">
        <v>0</v>
      </c>
      <c r="J104" s="203">
        <v>0</v>
      </c>
      <c r="K104" s="403">
        <v>0</v>
      </c>
      <c r="L104" s="203">
        <v>0</v>
      </c>
      <c r="M104" s="203">
        <v>0</v>
      </c>
      <c r="N104" s="11"/>
      <c r="O104" s="11"/>
      <c r="P104" s="11"/>
      <c r="Q104" s="11"/>
      <c r="R104" s="11"/>
      <c r="S104" s="11"/>
      <c r="T104" s="11"/>
      <c r="U104" s="11"/>
      <c r="V104" s="11"/>
      <c r="W104" s="11"/>
      <c r="X104" s="11"/>
      <c r="Y104" s="252">
        <v>0</v>
      </c>
      <c r="Z104" s="11"/>
      <c r="AA104" s="11"/>
      <c r="AB104" s="11"/>
      <c r="AC104" s="11"/>
      <c r="AD104" s="11"/>
      <c r="AE104" s="11"/>
      <c r="AF104" s="11"/>
      <c r="AG104" s="252">
        <v>0</v>
      </c>
      <c r="AH104" s="252">
        <v>0</v>
      </c>
      <c r="AI104" s="252">
        <v>0</v>
      </c>
      <c r="AJ104" s="11"/>
      <c r="AK104" s="11"/>
      <c r="AL104" s="11"/>
      <c r="AM104" s="11"/>
      <c r="AN104" s="11"/>
      <c r="AO104" s="11"/>
      <c r="AP104" s="11"/>
      <c r="AQ104" s="11"/>
      <c r="AR104" s="11"/>
      <c r="AS104" s="11"/>
      <c r="AT104" s="11"/>
    </row>
    <row r="105" spans="1:46" ht="18" customHeight="1" x14ac:dyDescent="0.3">
      <c r="A105" s="496"/>
      <c r="B105" s="496"/>
      <c r="C105" s="496"/>
      <c r="D105" s="491" t="s">
        <v>390</v>
      </c>
      <c r="E105" s="492"/>
      <c r="F105" s="251" t="s">
        <v>223</v>
      </c>
      <c r="G105" s="440">
        <v>0</v>
      </c>
      <c r="H105" s="203">
        <v>0</v>
      </c>
      <c r="I105" s="203">
        <v>0</v>
      </c>
      <c r="J105" s="203">
        <v>0</v>
      </c>
      <c r="K105" s="403">
        <v>0</v>
      </c>
      <c r="L105" s="203">
        <v>0</v>
      </c>
      <c r="M105" s="203">
        <v>0</v>
      </c>
      <c r="N105" s="11"/>
      <c r="O105" s="11"/>
      <c r="P105" s="11"/>
      <c r="Q105" s="11"/>
      <c r="R105" s="11"/>
      <c r="S105" s="11"/>
      <c r="T105" s="11"/>
      <c r="U105" s="11"/>
      <c r="V105" s="11"/>
      <c r="W105" s="11"/>
      <c r="X105" s="11"/>
      <c r="Y105" s="252">
        <v>0</v>
      </c>
      <c r="Z105" s="11"/>
      <c r="AA105" s="11"/>
      <c r="AB105" s="11"/>
      <c r="AC105" s="11"/>
      <c r="AD105" s="11"/>
      <c r="AE105" s="11"/>
      <c r="AF105" s="11"/>
      <c r="AG105" s="252">
        <v>0</v>
      </c>
      <c r="AH105" s="252">
        <v>0</v>
      </c>
      <c r="AI105" s="252">
        <v>0</v>
      </c>
      <c r="AJ105" s="11"/>
      <c r="AK105" s="11"/>
      <c r="AL105" s="11"/>
      <c r="AM105" s="11"/>
      <c r="AN105" s="11"/>
      <c r="AO105" s="11"/>
      <c r="AP105" s="11"/>
      <c r="AQ105" s="11"/>
      <c r="AR105" s="11"/>
      <c r="AS105" s="11"/>
      <c r="AT105" s="11"/>
    </row>
    <row r="106" spans="1:46" ht="18" customHeight="1" x14ac:dyDescent="0.3">
      <c r="A106" s="496"/>
      <c r="B106" s="496"/>
      <c r="C106" s="496"/>
      <c r="D106" s="491" t="s">
        <v>391</v>
      </c>
      <c r="E106" s="492"/>
      <c r="F106" s="251" t="s">
        <v>223</v>
      </c>
      <c r="G106" s="440">
        <v>0</v>
      </c>
      <c r="H106" s="203">
        <v>0</v>
      </c>
      <c r="I106" s="203">
        <v>0</v>
      </c>
      <c r="J106" s="203">
        <v>0</v>
      </c>
      <c r="K106" s="403">
        <v>0</v>
      </c>
      <c r="L106" s="203">
        <v>0</v>
      </c>
      <c r="M106" s="203">
        <v>0</v>
      </c>
      <c r="N106" s="11"/>
      <c r="O106" s="11"/>
      <c r="P106" s="11"/>
      <c r="Q106" s="11"/>
      <c r="R106" s="11"/>
      <c r="S106" s="11"/>
      <c r="T106" s="11"/>
      <c r="U106" s="11"/>
      <c r="V106" s="11"/>
      <c r="W106" s="11"/>
      <c r="X106" s="11"/>
      <c r="Y106" s="252">
        <v>0</v>
      </c>
      <c r="Z106" s="11"/>
      <c r="AA106" s="11"/>
      <c r="AB106" s="11"/>
      <c r="AC106" s="11"/>
      <c r="AD106" s="11"/>
      <c r="AE106" s="11"/>
      <c r="AF106" s="11"/>
      <c r="AG106" s="252">
        <v>0</v>
      </c>
      <c r="AH106" s="252">
        <v>0</v>
      </c>
      <c r="AI106" s="252">
        <v>0</v>
      </c>
      <c r="AJ106" s="11"/>
      <c r="AK106" s="11"/>
      <c r="AL106" s="11"/>
      <c r="AM106" s="11"/>
      <c r="AN106" s="11"/>
      <c r="AO106" s="11"/>
      <c r="AP106" s="11"/>
      <c r="AQ106" s="11"/>
      <c r="AR106" s="11"/>
      <c r="AS106" s="11"/>
      <c r="AT106" s="11"/>
    </row>
    <row r="107" spans="1:46" ht="18" customHeight="1" x14ac:dyDescent="0.3">
      <c r="A107" s="489" t="s">
        <v>193</v>
      </c>
      <c r="B107" s="489"/>
      <c r="C107" s="489"/>
      <c r="D107" s="493" t="s">
        <v>486</v>
      </c>
      <c r="E107" s="494"/>
      <c r="F107" s="264" t="s">
        <v>234</v>
      </c>
      <c r="G107" s="440">
        <v>75</v>
      </c>
      <c r="H107" s="203">
        <v>75</v>
      </c>
      <c r="I107" s="203">
        <v>75</v>
      </c>
      <c r="J107" s="203">
        <v>75</v>
      </c>
      <c r="K107" s="403">
        <v>75</v>
      </c>
      <c r="L107" s="203">
        <v>75</v>
      </c>
      <c r="M107" s="203">
        <v>75</v>
      </c>
      <c r="N107" s="11"/>
      <c r="O107" s="11"/>
      <c r="P107" s="11"/>
      <c r="Q107" s="11"/>
      <c r="R107" s="11"/>
      <c r="S107" s="11"/>
      <c r="T107" s="11"/>
      <c r="U107" s="11"/>
      <c r="V107" s="11"/>
      <c r="W107" s="11"/>
      <c r="X107" s="11"/>
      <c r="Y107" s="252">
        <v>75</v>
      </c>
      <c r="Z107" s="11"/>
      <c r="AA107" s="11"/>
      <c r="AB107" s="11"/>
      <c r="AC107" s="11"/>
      <c r="AD107" s="11"/>
      <c r="AE107" s="11"/>
      <c r="AF107" s="11"/>
      <c r="AG107" s="252">
        <v>75</v>
      </c>
      <c r="AH107" s="252">
        <v>60</v>
      </c>
      <c r="AI107" s="252">
        <v>60</v>
      </c>
      <c r="AJ107" s="11"/>
      <c r="AK107" s="11"/>
      <c r="AL107" s="11"/>
      <c r="AM107" s="11"/>
      <c r="AN107" s="11"/>
      <c r="AO107" s="11"/>
      <c r="AP107" s="11"/>
      <c r="AQ107" s="11"/>
      <c r="AR107" s="11"/>
      <c r="AS107" s="11"/>
      <c r="AT107" s="11"/>
    </row>
    <row r="108" spans="1:46" ht="18" customHeight="1" x14ac:dyDescent="0.3">
      <c r="A108" s="500" t="s">
        <v>228</v>
      </c>
      <c r="B108" s="500"/>
      <c r="C108" s="476"/>
      <c r="D108" s="493" t="s">
        <v>487</v>
      </c>
      <c r="E108" s="494"/>
      <c r="F108" s="251" t="s">
        <v>354</v>
      </c>
      <c r="G108" s="440">
        <v>0.05</v>
      </c>
      <c r="H108" s="203">
        <v>0.05</v>
      </c>
      <c r="I108" s="203">
        <v>0.05</v>
      </c>
      <c r="J108" s="203">
        <v>0.05</v>
      </c>
      <c r="K108" s="403">
        <v>0.05</v>
      </c>
      <c r="L108" s="203">
        <v>0.05</v>
      </c>
      <c r="M108" s="203">
        <v>0.05</v>
      </c>
      <c r="N108" s="11"/>
      <c r="O108" s="11"/>
      <c r="P108" s="11"/>
      <c r="Q108" s="11"/>
      <c r="R108" s="11"/>
      <c r="S108" s="11"/>
      <c r="T108" s="11"/>
      <c r="U108" s="11"/>
      <c r="V108" s="11"/>
      <c r="W108" s="11"/>
      <c r="X108" s="11"/>
      <c r="Y108" s="252">
        <v>0.05</v>
      </c>
      <c r="Z108" s="11"/>
      <c r="AA108" s="11"/>
      <c r="AB108" s="11"/>
      <c r="AC108" s="11"/>
      <c r="AD108" s="11"/>
      <c r="AE108" s="11"/>
      <c r="AF108" s="11"/>
      <c r="AG108" s="252">
        <v>0.05</v>
      </c>
      <c r="AH108" s="252">
        <v>0.05</v>
      </c>
      <c r="AI108" s="252">
        <v>0.05</v>
      </c>
      <c r="AJ108" s="11"/>
      <c r="AK108" s="11"/>
      <c r="AL108" s="11"/>
      <c r="AM108" s="11"/>
      <c r="AN108" s="11"/>
      <c r="AO108" s="11"/>
      <c r="AP108" s="11"/>
      <c r="AQ108" s="11"/>
      <c r="AR108" s="11"/>
      <c r="AS108" s="11"/>
      <c r="AT108" s="11"/>
    </row>
    <row r="109" spans="1:46" ht="18" customHeight="1" x14ac:dyDescent="0.3">
      <c r="A109" s="479" t="s">
        <v>229</v>
      </c>
      <c r="B109" s="479"/>
      <c r="C109" s="480"/>
      <c r="D109" s="491" t="s">
        <v>488</v>
      </c>
      <c r="E109" s="492"/>
      <c r="F109" s="251" t="s">
        <v>354</v>
      </c>
      <c r="G109" s="440">
        <v>0</v>
      </c>
      <c r="H109" s="203">
        <v>0</v>
      </c>
      <c r="I109" s="203">
        <v>0</v>
      </c>
      <c r="J109" s="203">
        <v>0</v>
      </c>
      <c r="K109" s="403">
        <v>0</v>
      </c>
      <c r="L109" s="203">
        <v>0</v>
      </c>
      <c r="M109" s="203">
        <v>0</v>
      </c>
      <c r="N109" s="11"/>
      <c r="O109" s="232"/>
      <c r="P109" s="232"/>
      <c r="Q109" s="232"/>
      <c r="R109" s="11"/>
      <c r="S109" s="11"/>
      <c r="T109" s="11"/>
      <c r="U109" s="11"/>
      <c r="V109" s="11"/>
      <c r="W109" s="11"/>
      <c r="X109" s="11"/>
      <c r="Y109" s="252">
        <v>0</v>
      </c>
      <c r="Z109" s="11"/>
      <c r="AA109" s="11"/>
      <c r="AB109" s="11"/>
      <c r="AC109" s="11"/>
      <c r="AD109" s="11"/>
      <c r="AE109" s="11"/>
      <c r="AF109" s="11"/>
      <c r="AG109" s="252">
        <v>0</v>
      </c>
      <c r="AH109" s="252">
        <v>0</v>
      </c>
      <c r="AI109" s="252">
        <v>0</v>
      </c>
      <c r="AJ109" s="11"/>
      <c r="AK109" s="232"/>
      <c r="AL109" s="11"/>
      <c r="AM109" s="11"/>
      <c r="AN109" s="11"/>
      <c r="AO109" s="11"/>
      <c r="AP109" s="11"/>
      <c r="AQ109" s="11"/>
      <c r="AR109" s="11"/>
      <c r="AS109" s="11"/>
      <c r="AT109" s="11"/>
    </row>
    <row r="110" spans="1:46" ht="18" customHeight="1" x14ac:dyDescent="0.3">
      <c r="A110" s="480"/>
      <c r="B110" s="480"/>
      <c r="C110" s="480"/>
      <c r="D110" s="491" t="s">
        <v>489</v>
      </c>
      <c r="E110" s="492"/>
      <c r="F110" s="251" t="s">
        <v>354</v>
      </c>
      <c r="G110" s="440">
        <v>0</v>
      </c>
      <c r="H110" s="203">
        <v>0</v>
      </c>
      <c r="I110" s="203">
        <v>0</v>
      </c>
      <c r="J110" s="203">
        <v>0</v>
      </c>
      <c r="K110" s="403">
        <v>0</v>
      </c>
      <c r="L110" s="203">
        <v>0</v>
      </c>
      <c r="M110" s="203">
        <v>0</v>
      </c>
      <c r="N110" s="11"/>
      <c r="O110" s="232"/>
      <c r="P110" s="232"/>
      <c r="Q110" s="232"/>
      <c r="R110" s="11"/>
      <c r="S110" s="11"/>
      <c r="T110" s="11"/>
      <c r="U110" s="11"/>
      <c r="V110" s="11"/>
      <c r="W110" s="11"/>
      <c r="X110" s="11"/>
      <c r="Y110" s="252">
        <v>0</v>
      </c>
      <c r="Z110" s="11"/>
      <c r="AA110" s="11"/>
      <c r="AB110" s="11"/>
      <c r="AC110" s="11"/>
      <c r="AD110" s="11"/>
      <c r="AE110" s="11"/>
      <c r="AF110" s="11"/>
      <c r="AG110" s="252">
        <v>0</v>
      </c>
      <c r="AH110" s="252">
        <v>0</v>
      </c>
      <c r="AI110" s="252">
        <v>0</v>
      </c>
      <c r="AJ110" s="11"/>
      <c r="AK110" s="232"/>
      <c r="AL110" s="11"/>
      <c r="AM110" s="11"/>
      <c r="AN110" s="11"/>
      <c r="AO110" s="11"/>
      <c r="AP110" s="11"/>
      <c r="AQ110" s="11"/>
      <c r="AR110" s="11"/>
      <c r="AS110" s="11"/>
      <c r="AT110" s="11"/>
    </row>
    <row r="111" spans="1:46" ht="18" customHeight="1" x14ac:dyDescent="0.3">
      <c r="A111" s="480"/>
      <c r="B111" s="480"/>
      <c r="C111" s="480"/>
      <c r="D111" s="491" t="s">
        <v>490</v>
      </c>
      <c r="E111" s="492"/>
      <c r="F111" s="251" t="s">
        <v>354</v>
      </c>
      <c r="G111" s="440">
        <v>0</v>
      </c>
      <c r="H111" s="203">
        <v>0</v>
      </c>
      <c r="I111" s="203">
        <v>0</v>
      </c>
      <c r="J111" s="203">
        <v>0</v>
      </c>
      <c r="K111" s="403">
        <v>0</v>
      </c>
      <c r="L111" s="203">
        <v>0</v>
      </c>
      <c r="M111" s="203">
        <v>0</v>
      </c>
      <c r="N111" s="11"/>
      <c r="O111" s="232"/>
      <c r="P111" s="232"/>
      <c r="Q111" s="232"/>
      <c r="R111" s="11"/>
      <c r="S111" s="11"/>
      <c r="T111" s="11"/>
      <c r="U111" s="11"/>
      <c r="V111" s="11"/>
      <c r="W111" s="11"/>
      <c r="X111" s="11"/>
      <c r="Y111" s="252">
        <v>0</v>
      </c>
      <c r="Z111" s="11"/>
      <c r="AA111" s="11"/>
      <c r="AB111" s="11"/>
      <c r="AC111" s="11"/>
      <c r="AD111" s="11"/>
      <c r="AE111" s="11"/>
      <c r="AF111" s="11"/>
      <c r="AG111" s="252">
        <v>0</v>
      </c>
      <c r="AH111" s="252">
        <v>0</v>
      </c>
      <c r="AI111" s="252">
        <v>0</v>
      </c>
      <c r="AJ111" s="11"/>
      <c r="AK111" s="232"/>
      <c r="AL111" s="11"/>
      <c r="AM111" s="11"/>
      <c r="AN111" s="11"/>
      <c r="AO111" s="11"/>
      <c r="AP111" s="11"/>
      <c r="AQ111" s="11"/>
      <c r="AR111" s="11"/>
      <c r="AS111" s="11"/>
      <c r="AT111" s="11"/>
    </row>
    <row r="112" spans="1:46" ht="18" customHeight="1" x14ac:dyDescent="0.3">
      <c r="A112" s="480"/>
      <c r="B112" s="480"/>
      <c r="C112" s="480"/>
      <c r="D112" s="491" t="s">
        <v>491</v>
      </c>
      <c r="E112" s="492"/>
      <c r="F112" s="251" t="s">
        <v>354</v>
      </c>
      <c r="G112" s="440">
        <v>0</v>
      </c>
      <c r="H112" s="203">
        <v>0</v>
      </c>
      <c r="I112" s="203">
        <v>0</v>
      </c>
      <c r="J112" s="203">
        <v>0</v>
      </c>
      <c r="K112" s="403">
        <v>0</v>
      </c>
      <c r="L112" s="203">
        <v>0</v>
      </c>
      <c r="M112" s="203">
        <v>0</v>
      </c>
      <c r="N112" s="11"/>
      <c r="O112" s="232"/>
      <c r="P112" s="232"/>
      <c r="Q112" s="232"/>
      <c r="R112" s="11"/>
      <c r="S112" s="11"/>
      <c r="T112" s="11"/>
      <c r="U112" s="11"/>
      <c r="V112" s="11"/>
      <c r="W112" s="11"/>
      <c r="X112" s="11"/>
      <c r="Y112" s="252">
        <v>0</v>
      </c>
      <c r="Z112" s="11"/>
      <c r="AA112" s="11"/>
      <c r="AB112" s="11"/>
      <c r="AC112" s="11"/>
      <c r="AD112" s="11"/>
      <c r="AE112" s="11"/>
      <c r="AF112" s="11"/>
      <c r="AG112" s="252">
        <v>0</v>
      </c>
      <c r="AH112" s="252">
        <v>0</v>
      </c>
      <c r="AI112" s="252">
        <v>0</v>
      </c>
      <c r="AJ112" s="11"/>
      <c r="AK112" s="232"/>
      <c r="AL112" s="11"/>
      <c r="AM112" s="11"/>
      <c r="AN112" s="11"/>
      <c r="AO112" s="11"/>
      <c r="AP112" s="11"/>
      <c r="AQ112" s="11"/>
      <c r="AR112" s="11"/>
      <c r="AS112" s="11"/>
      <c r="AT112" s="11"/>
    </row>
    <row r="113" spans="1:46" ht="18" customHeight="1" x14ac:dyDescent="0.3">
      <c r="A113" s="480"/>
      <c r="B113" s="480"/>
      <c r="C113" s="480"/>
      <c r="D113" s="491" t="s">
        <v>492</v>
      </c>
      <c r="E113" s="492"/>
      <c r="F113" s="251" t="s">
        <v>354</v>
      </c>
      <c r="G113" s="440">
        <v>0</v>
      </c>
      <c r="H113" s="203">
        <v>0</v>
      </c>
      <c r="I113" s="203">
        <v>0</v>
      </c>
      <c r="J113" s="203">
        <v>0</v>
      </c>
      <c r="K113" s="403">
        <v>0</v>
      </c>
      <c r="L113" s="203">
        <v>0</v>
      </c>
      <c r="M113" s="203">
        <v>0</v>
      </c>
      <c r="N113" s="11"/>
      <c r="O113" s="232"/>
      <c r="P113" s="232"/>
      <c r="Q113" s="232"/>
      <c r="R113" s="11"/>
      <c r="S113" s="11"/>
      <c r="T113" s="11"/>
      <c r="U113" s="11"/>
      <c r="V113" s="11"/>
      <c r="W113" s="11"/>
      <c r="X113" s="11"/>
      <c r="Y113" s="252">
        <v>0</v>
      </c>
      <c r="Z113" s="11"/>
      <c r="AA113" s="11"/>
      <c r="AB113" s="11"/>
      <c r="AC113" s="11"/>
      <c r="AD113" s="11"/>
      <c r="AE113" s="11"/>
      <c r="AF113" s="11"/>
      <c r="AG113" s="252">
        <v>0</v>
      </c>
      <c r="AH113" s="252">
        <v>0</v>
      </c>
      <c r="AI113" s="252">
        <v>0</v>
      </c>
      <c r="AJ113" s="11"/>
      <c r="AK113" s="232"/>
      <c r="AL113" s="11"/>
      <c r="AM113" s="11"/>
      <c r="AN113" s="11"/>
      <c r="AO113" s="11"/>
      <c r="AP113" s="11"/>
      <c r="AQ113" s="11"/>
      <c r="AR113" s="11"/>
      <c r="AS113" s="11"/>
      <c r="AT113" s="11"/>
    </row>
    <row r="114" spans="1:46" ht="18" customHeight="1" x14ac:dyDescent="0.3">
      <c r="A114" s="480"/>
      <c r="B114" s="480"/>
      <c r="C114" s="480"/>
      <c r="D114" s="491" t="s">
        <v>493</v>
      </c>
      <c r="E114" s="492"/>
      <c r="F114" s="251" t="s">
        <v>354</v>
      </c>
      <c r="G114" s="440">
        <v>0</v>
      </c>
      <c r="H114" s="203">
        <v>0</v>
      </c>
      <c r="I114" s="203">
        <v>0</v>
      </c>
      <c r="J114" s="203">
        <v>0</v>
      </c>
      <c r="K114" s="403">
        <v>0</v>
      </c>
      <c r="L114" s="203">
        <v>0</v>
      </c>
      <c r="M114" s="203">
        <v>0</v>
      </c>
      <c r="N114" s="11"/>
      <c r="O114" s="232"/>
      <c r="P114" s="232"/>
      <c r="Q114" s="232"/>
      <c r="R114" s="11"/>
      <c r="S114" s="11"/>
      <c r="T114" s="11"/>
      <c r="U114" s="11"/>
      <c r="V114" s="11"/>
      <c r="W114" s="11"/>
      <c r="X114" s="11"/>
      <c r="Y114" s="252">
        <v>0</v>
      </c>
      <c r="Z114" s="11"/>
      <c r="AA114" s="11"/>
      <c r="AB114" s="11"/>
      <c r="AC114" s="11"/>
      <c r="AD114" s="11"/>
      <c r="AE114" s="11"/>
      <c r="AF114" s="11"/>
      <c r="AG114" s="252">
        <v>0</v>
      </c>
      <c r="AH114" s="252">
        <v>0</v>
      </c>
      <c r="AI114" s="252">
        <v>0</v>
      </c>
      <c r="AJ114" s="11"/>
      <c r="AK114" s="232"/>
      <c r="AL114" s="11"/>
      <c r="AM114" s="11"/>
      <c r="AN114" s="11"/>
      <c r="AO114" s="11"/>
      <c r="AP114" s="11"/>
      <c r="AQ114" s="11"/>
      <c r="AR114" s="11"/>
      <c r="AS114" s="11"/>
      <c r="AT114" s="11"/>
    </row>
    <row r="115" spans="1:46" ht="18" customHeight="1" x14ac:dyDescent="0.3">
      <c r="A115" s="480"/>
      <c r="B115" s="480"/>
      <c r="C115" s="480"/>
      <c r="D115" s="491" t="s">
        <v>494</v>
      </c>
      <c r="E115" s="492"/>
      <c r="F115" s="251" t="s">
        <v>354</v>
      </c>
      <c r="G115" s="440">
        <v>0</v>
      </c>
      <c r="H115" s="203">
        <v>0</v>
      </c>
      <c r="I115" s="203">
        <v>0</v>
      </c>
      <c r="J115" s="203">
        <v>0</v>
      </c>
      <c r="K115" s="403">
        <v>0</v>
      </c>
      <c r="L115" s="203">
        <v>0</v>
      </c>
      <c r="M115" s="203">
        <v>0</v>
      </c>
      <c r="N115" s="11"/>
      <c r="O115" s="259"/>
      <c r="P115" s="232"/>
      <c r="Q115" s="232"/>
      <c r="R115" s="11"/>
      <c r="S115" s="11"/>
      <c r="T115" s="11"/>
      <c r="U115" s="11"/>
      <c r="V115" s="11"/>
      <c r="W115" s="11"/>
      <c r="X115" s="11"/>
      <c r="Y115" s="252">
        <v>0</v>
      </c>
      <c r="Z115" s="11"/>
      <c r="AA115" s="11"/>
      <c r="AB115" s="11"/>
      <c r="AC115" s="11"/>
      <c r="AD115" s="11"/>
      <c r="AE115" s="11"/>
      <c r="AF115" s="11"/>
      <c r="AG115" s="252">
        <v>0</v>
      </c>
      <c r="AH115" s="252">
        <v>0</v>
      </c>
      <c r="AI115" s="252">
        <v>0</v>
      </c>
      <c r="AJ115" s="11"/>
      <c r="AK115" s="232"/>
      <c r="AL115" s="11"/>
      <c r="AM115" s="11"/>
      <c r="AN115" s="11"/>
      <c r="AO115" s="11"/>
      <c r="AP115" s="11"/>
      <c r="AQ115" s="11"/>
      <c r="AR115" s="11"/>
      <c r="AS115" s="11"/>
      <c r="AT115" s="11"/>
    </row>
    <row r="116" spans="1:46" ht="17.25" customHeight="1" x14ac:dyDescent="0.3">
      <c r="A116" s="238"/>
      <c r="B116" s="238"/>
      <c r="C116" s="238"/>
      <c r="D116" s="113"/>
      <c r="E116" s="113"/>
      <c r="F116" s="239"/>
      <c r="G116" s="440">
        <v>0</v>
      </c>
      <c r="H116" s="19"/>
      <c r="I116" s="19"/>
      <c r="J116" s="19"/>
      <c r="K116" s="19"/>
      <c r="L116" s="11"/>
      <c r="M116" s="11"/>
      <c r="N116" s="11"/>
      <c r="O116" s="259"/>
      <c r="P116" s="232"/>
      <c r="Q116" s="232"/>
      <c r="R116" s="11"/>
      <c r="S116" s="11"/>
      <c r="T116" s="11"/>
      <c r="U116" s="11"/>
      <c r="V116" s="11"/>
      <c r="W116" s="11"/>
      <c r="X116" s="11"/>
      <c r="Y116" s="11"/>
      <c r="Z116" s="11"/>
      <c r="AA116" s="11"/>
      <c r="AB116" s="11"/>
      <c r="AC116" s="11"/>
      <c r="AD116" s="11"/>
      <c r="AE116" s="11"/>
      <c r="AF116" s="11"/>
      <c r="AG116" s="11"/>
      <c r="AH116" s="11"/>
      <c r="AI116" s="11"/>
      <c r="AJ116" s="11"/>
      <c r="AK116" s="232"/>
      <c r="AL116" s="11"/>
      <c r="AM116" s="11"/>
      <c r="AN116" s="11"/>
      <c r="AO116" s="11"/>
      <c r="AP116" s="11"/>
      <c r="AQ116" s="11"/>
      <c r="AR116" s="11"/>
      <c r="AS116" s="11"/>
      <c r="AT116" s="11"/>
    </row>
    <row r="117" spans="1:46" ht="17.25" customHeight="1" x14ac:dyDescent="0.3">
      <c r="A117" s="238"/>
      <c r="B117" s="238"/>
      <c r="C117" s="238"/>
      <c r="D117" s="113"/>
      <c r="E117" s="113"/>
      <c r="F117" s="239"/>
      <c r="G117" s="19"/>
      <c r="H117" s="19"/>
      <c r="I117" s="19"/>
      <c r="J117" s="19"/>
      <c r="K117" s="19"/>
      <c r="L117" s="11"/>
      <c r="M117" s="11"/>
      <c r="N117" s="11"/>
      <c r="O117" s="259"/>
      <c r="P117" s="232"/>
      <c r="Q117" s="232"/>
      <c r="R117" s="11"/>
      <c r="S117" s="11"/>
      <c r="T117" s="11"/>
      <c r="U117" s="11"/>
      <c r="V117" s="11"/>
      <c r="W117" s="11"/>
      <c r="X117" s="11"/>
      <c r="Y117" s="11"/>
      <c r="Z117" s="11"/>
      <c r="AA117" s="11"/>
      <c r="AB117" s="11"/>
      <c r="AC117" s="11"/>
      <c r="AD117" s="11"/>
      <c r="AE117" s="11"/>
      <c r="AF117" s="11"/>
      <c r="AG117" s="11"/>
      <c r="AH117" s="11"/>
      <c r="AI117" s="11"/>
      <c r="AJ117" s="11"/>
      <c r="AK117" s="232"/>
      <c r="AL117" s="11"/>
      <c r="AM117" s="11"/>
      <c r="AN117" s="11"/>
      <c r="AO117" s="11"/>
      <c r="AP117" s="11"/>
      <c r="AQ117" s="11"/>
      <c r="AR117" s="11"/>
      <c r="AS117" s="11"/>
      <c r="AT117" s="11"/>
    </row>
    <row r="118" spans="1:46" ht="17.25" customHeight="1" x14ac:dyDescent="0.3">
      <c r="A118" s="240" t="s">
        <v>828</v>
      </c>
      <c r="B118" s="238"/>
      <c r="C118" s="238"/>
      <c r="D118" s="113"/>
      <c r="E118" s="113"/>
      <c r="F118" s="239"/>
      <c r="G118" s="19"/>
      <c r="H118" s="19"/>
      <c r="I118" s="19"/>
      <c r="J118" s="19"/>
      <c r="K118" s="19"/>
      <c r="L118" s="11"/>
      <c r="M118" s="11"/>
      <c r="N118" s="11"/>
      <c r="O118" s="259"/>
      <c r="P118" s="232"/>
      <c r="Q118" s="232"/>
      <c r="R118" s="11"/>
      <c r="S118" s="11"/>
      <c r="T118" s="11"/>
      <c r="U118" s="11"/>
      <c r="V118" s="11"/>
      <c r="W118" s="11"/>
      <c r="X118" s="11"/>
      <c r="Y118" s="11"/>
      <c r="Z118" s="11"/>
      <c r="AA118" s="11"/>
      <c r="AB118" s="11"/>
      <c r="AC118" s="11"/>
      <c r="AD118" s="11"/>
      <c r="AE118" s="11"/>
      <c r="AF118" s="11"/>
      <c r="AG118" s="11"/>
      <c r="AH118" s="11"/>
      <c r="AI118" s="11"/>
      <c r="AJ118" s="11"/>
      <c r="AK118" s="232"/>
      <c r="AL118" s="11"/>
      <c r="AM118" s="11"/>
      <c r="AN118" s="11"/>
      <c r="AO118" s="11"/>
      <c r="AP118" s="11"/>
      <c r="AQ118" s="11"/>
      <c r="AR118" s="11"/>
      <c r="AS118" s="11"/>
      <c r="AT118" s="11"/>
    </row>
    <row r="119" spans="1:46" ht="17.25" customHeight="1" x14ac:dyDescent="0.3">
      <c r="A119" s="238"/>
      <c r="B119" s="238"/>
      <c r="C119" s="238"/>
      <c r="D119" s="113"/>
      <c r="E119" s="113"/>
      <c r="F119" s="239"/>
      <c r="G119" s="241" t="s">
        <v>988</v>
      </c>
      <c r="H119" s="241" t="str">
        <f t="shared" ref="H119:K119" si="0">H10</f>
        <v>Cacao-Di</v>
      </c>
      <c r="I119" s="241" t="s">
        <v>989</v>
      </c>
      <c r="J119" s="241" t="str">
        <f t="shared" si="0"/>
        <v>Cacao-N</v>
      </c>
      <c r="K119" s="241" t="str">
        <f t="shared" si="0"/>
        <v>Cacao-V</v>
      </c>
      <c r="L119" s="11"/>
      <c r="M119" s="11"/>
      <c r="N119" s="11"/>
      <c r="O119" s="259"/>
      <c r="P119" s="232"/>
      <c r="Q119" s="232"/>
      <c r="R119" s="11"/>
      <c r="S119" s="11"/>
      <c r="T119" s="11"/>
      <c r="U119" s="11"/>
      <c r="V119" s="11"/>
      <c r="W119" s="11"/>
      <c r="X119" s="11"/>
      <c r="Y119" s="11"/>
      <c r="Z119" s="11"/>
      <c r="AA119" s="11"/>
      <c r="AB119" s="11"/>
      <c r="AC119" s="11"/>
      <c r="AD119" s="11"/>
      <c r="AE119" s="11"/>
      <c r="AF119" s="11"/>
      <c r="AG119" s="11"/>
      <c r="AH119" s="11"/>
      <c r="AI119" s="11"/>
      <c r="AJ119" s="11"/>
      <c r="AK119" s="232"/>
      <c r="AL119" s="11"/>
      <c r="AM119" s="11"/>
      <c r="AN119" s="11"/>
      <c r="AO119" s="11"/>
      <c r="AP119" s="11"/>
      <c r="AQ119" s="11"/>
      <c r="AR119" s="11"/>
      <c r="AS119" s="11"/>
      <c r="AT119" s="11"/>
    </row>
    <row r="120" spans="1:46" ht="17.25" customHeight="1" x14ac:dyDescent="0.3">
      <c r="A120" s="238"/>
      <c r="B120" s="238"/>
      <c r="C120" s="238"/>
      <c r="D120" s="113"/>
      <c r="E120" s="113"/>
      <c r="F120" s="239"/>
      <c r="G120" s="218" t="s">
        <v>165</v>
      </c>
      <c r="H120" s="218" t="s">
        <v>166</v>
      </c>
      <c r="I120" s="218" t="s">
        <v>167</v>
      </c>
      <c r="J120" s="218" t="s">
        <v>168</v>
      </c>
      <c r="K120" s="218" t="s">
        <v>169</v>
      </c>
      <c r="L120" s="11"/>
      <c r="M120" s="11"/>
      <c r="N120" s="11"/>
      <c r="O120" s="259"/>
      <c r="P120" s="232"/>
      <c r="Q120" s="232"/>
      <c r="R120" s="11"/>
      <c r="S120" s="11"/>
      <c r="T120" s="11"/>
      <c r="U120" s="11"/>
      <c r="V120" s="11"/>
      <c r="W120" s="11"/>
      <c r="X120" s="11"/>
      <c r="Y120" s="11"/>
      <c r="Z120" s="11"/>
      <c r="AA120" s="11"/>
      <c r="AB120" s="11"/>
      <c r="AC120" s="11"/>
      <c r="AD120" s="11"/>
      <c r="AE120" s="11"/>
      <c r="AF120" s="11"/>
      <c r="AG120" s="11"/>
      <c r="AH120" s="11"/>
      <c r="AI120" s="11"/>
      <c r="AJ120" s="11"/>
      <c r="AK120" s="232"/>
      <c r="AL120" s="11"/>
      <c r="AM120" s="11"/>
      <c r="AN120" s="11"/>
      <c r="AO120" s="11"/>
      <c r="AP120" s="11"/>
      <c r="AQ120" s="11"/>
      <c r="AR120" s="11"/>
      <c r="AS120" s="11"/>
      <c r="AT120" s="11"/>
    </row>
    <row r="121" spans="1:46" ht="18" customHeight="1" x14ac:dyDescent="0.3">
      <c r="A121" s="483" t="s">
        <v>767</v>
      </c>
      <c r="B121" s="484"/>
      <c r="C121" s="489" t="s">
        <v>771</v>
      </c>
      <c r="D121" s="242" t="s">
        <v>769</v>
      </c>
      <c r="E121" s="242"/>
      <c r="F121" s="204" t="s">
        <v>175</v>
      </c>
      <c r="G121" s="265">
        <v>0</v>
      </c>
      <c r="H121" s="266">
        <v>0</v>
      </c>
      <c r="I121" s="423">
        <v>2.1999999999999999E-2</v>
      </c>
      <c r="J121" s="267">
        <v>1.4999999999999999E-2</v>
      </c>
      <c r="K121" s="265">
        <v>2.1999999999999999E-2</v>
      </c>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row>
    <row r="122" spans="1:46" x14ac:dyDescent="0.3">
      <c r="A122" s="485"/>
      <c r="B122" s="486"/>
      <c r="C122" s="489"/>
      <c r="D122" s="242" t="s">
        <v>772</v>
      </c>
      <c r="E122" s="242"/>
      <c r="F122" s="204" t="s">
        <v>836</v>
      </c>
      <c r="G122" s="265">
        <v>0</v>
      </c>
      <c r="H122" s="266">
        <v>0</v>
      </c>
      <c r="I122" s="268">
        <v>25</v>
      </c>
      <c r="J122" s="268">
        <v>25</v>
      </c>
      <c r="K122" s="265">
        <v>0</v>
      </c>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row>
    <row r="123" spans="1:46" x14ac:dyDescent="0.3">
      <c r="A123" s="485"/>
      <c r="B123" s="486"/>
      <c r="C123" s="489"/>
      <c r="D123" s="242" t="s">
        <v>773</v>
      </c>
      <c r="E123" s="243"/>
      <c r="F123" s="269" t="s">
        <v>354</v>
      </c>
      <c r="G123" s="265">
        <v>0</v>
      </c>
      <c r="H123" s="266">
        <v>0</v>
      </c>
      <c r="I123" s="422">
        <v>0.05</v>
      </c>
      <c r="J123" s="422">
        <v>0.05</v>
      </c>
      <c r="K123" s="265">
        <v>0</v>
      </c>
      <c r="L123" s="11"/>
      <c r="M123" s="11"/>
      <c r="N123" s="11"/>
      <c r="O123" s="244"/>
      <c r="P123" s="11"/>
      <c r="Q123" s="244"/>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row>
    <row r="124" spans="1:46" x14ac:dyDescent="0.3">
      <c r="A124" s="485"/>
      <c r="B124" s="486"/>
      <c r="C124" s="490" t="s">
        <v>774</v>
      </c>
      <c r="D124" s="242" t="s">
        <v>831</v>
      </c>
      <c r="E124" s="242"/>
      <c r="F124" s="204" t="s">
        <v>354</v>
      </c>
      <c r="G124" s="265">
        <v>0</v>
      </c>
      <c r="H124" s="266">
        <v>0</v>
      </c>
      <c r="I124" s="270">
        <v>0.9</v>
      </c>
      <c r="J124" s="270">
        <v>0.1</v>
      </c>
      <c r="K124" s="265">
        <v>0</v>
      </c>
      <c r="L124" s="11"/>
      <c r="M124" s="11"/>
      <c r="N124" s="11"/>
      <c r="O124" s="244"/>
      <c r="P124" s="11"/>
      <c r="Q124" s="244"/>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row>
    <row r="125" spans="1:46" x14ac:dyDescent="0.3">
      <c r="A125" s="485"/>
      <c r="B125" s="486"/>
      <c r="C125" s="482"/>
      <c r="D125" s="242" t="s">
        <v>809</v>
      </c>
      <c r="E125" s="242"/>
      <c r="F125" s="204" t="s">
        <v>354</v>
      </c>
      <c r="G125" s="265">
        <v>0</v>
      </c>
      <c r="H125" s="266">
        <v>0</v>
      </c>
      <c r="I125" s="270">
        <v>0.9</v>
      </c>
      <c r="J125" s="270">
        <v>0.05</v>
      </c>
      <c r="K125" s="265">
        <v>0</v>
      </c>
      <c r="L125" s="11"/>
      <c r="M125" s="11"/>
      <c r="N125" s="11"/>
      <c r="O125" s="244"/>
      <c r="P125" s="11"/>
      <c r="Q125" s="244"/>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row>
    <row r="126" spans="1:46" x14ac:dyDescent="0.3">
      <c r="A126" s="485"/>
      <c r="B126" s="486"/>
      <c r="C126" s="489" t="s">
        <v>805</v>
      </c>
      <c r="D126" s="242" t="s">
        <v>775</v>
      </c>
      <c r="E126" s="242"/>
      <c r="F126" s="204" t="s">
        <v>354</v>
      </c>
      <c r="G126" s="265">
        <v>0</v>
      </c>
      <c r="H126" s="266">
        <v>0</v>
      </c>
      <c r="I126" s="270">
        <v>0.01</v>
      </c>
      <c r="J126" s="270">
        <v>0.1</v>
      </c>
      <c r="K126" s="265">
        <v>0</v>
      </c>
      <c r="L126" s="11"/>
      <c r="M126" s="11"/>
      <c r="N126" s="11"/>
      <c r="O126" s="244"/>
      <c r="P126" s="11"/>
      <c r="Q126" s="244"/>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row>
    <row r="127" spans="1:46" x14ac:dyDescent="0.3">
      <c r="A127" s="485"/>
      <c r="B127" s="486"/>
      <c r="C127" s="489"/>
      <c r="D127" s="242" t="s">
        <v>830</v>
      </c>
      <c r="E127" s="242"/>
      <c r="F127" s="204" t="s">
        <v>354</v>
      </c>
      <c r="G127" s="265">
        <v>0</v>
      </c>
      <c r="H127" s="266">
        <v>0</v>
      </c>
      <c r="I127" s="270">
        <v>0.01</v>
      </c>
      <c r="J127" s="270">
        <v>0.1</v>
      </c>
      <c r="K127" s="265">
        <v>0</v>
      </c>
      <c r="L127" s="11"/>
      <c r="M127" s="11"/>
      <c r="N127" s="11"/>
      <c r="O127" s="11"/>
      <c r="P127" s="11"/>
      <c r="Q127" s="244"/>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row>
    <row r="128" spans="1:46" x14ac:dyDescent="0.3">
      <c r="A128" s="485"/>
      <c r="B128" s="486"/>
      <c r="C128" s="489" t="s">
        <v>832</v>
      </c>
      <c r="D128" s="242" t="s">
        <v>810</v>
      </c>
      <c r="E128" s="242"/>
      <c r="F128" s="204" t="s">
        <v>233</v>
      </c>
      <c r="G128" s="265">
        <v>0</v>
      </c>
      <c r="H128" s="266">
        <v>0</v>
      </c>
      <c r="I128" s="270">
        <v>0.4</v>
      </c>
      <c r="J128" s="270">
        <v>0.4</v>
      </c>
      <c r="K128" s="265">
        <v>0</v>
      </c>
      <c r="L128" s="19"/>
      <c r="M128" s="11"/>
      <c r="N128" s="11"/>
      <c r="O128" s="11"/>
      <c r="P128" s="11"/>
      <c r="Q128" s="244"/>
      <c r="R128" s="18"/>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row>
    <row r="129" spans="1:46" x14ac:dyDescent="0.3">
      <c r="A129" s="485"/>
      <c r="B129" s="486"/>
      <c r="C129" s="489"/>
      <c r="D129" s="242" t="s">
        <v>811</v>
      </c>
      <c r="E129" s="242"/>
      <c r="F129" s="204" t="s">
        <v>354</v>
      </c>
      <c r="G129" s="265">
        <v>0</v>
      </c>
      <c r="H129" s="266">
        <v>0</v>
      </c>
      <c r="I129" s="270">
        <v>1.5</v>
      </c>
      <c r="J129" s="270">
        <v>1.5</v>
      </c>
      <c r="K129" s="265">
        <v>0</v>
      </c>
      <c r="L129" s="19"/>
      <c r="M129" s="11"/>
      <c r="N129" s="11"/>
      <c r="O129" s="11"/>
      <c r="P129" s="11"/>
      <c r="Q129" s="244"/>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row>
    <row r="130" spans="1:46" x14ac:dyDescent="0.3">
      <c r="A130" s="485"/>
      <c r="B130" s="486"/>
      <c r="C130" s="489"/>
      <c r="D130" s="242" t="s">
        <v>812</v>
      </c>
      <c r="E130" s="242"/>
      <c r="F130" s="204" t="s">
        <v>175</v>
      </c>
      <c r="G130" s="265">
        <v>0</v>
      </c>
      <c r="H130" s="266">
        <v>0</v>
      </c>
      <c r="I130" s="270">
        <v>0.75</v>
      </c>
      <c r="J130" s="270">
        <v>0.75</v>
      </c>
      <c r="K130" s="265">
        <v>0</v>
      </c>
      <c r="L130" s="19"/>
      <c r="M130" s="11"/>
      <c r="N130" s="11"/>
      <c r="O130" s="244"/>
      <c r="P130" s="11"/>
      <c r="Q130" s="244"/>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row>
    <row r="131" spans="1:46" x14ac:dyDescent="0.3">
      <c r="A131" s="485"/>
      <c r="B131" s="486"/>
      <c r="C131" s="489"/>
      <c r="D131" s="242" t="s">
        <v>813</v>
      </c>
      <c r="E131" s="242"/>
      <c r="F131" s="204" t="s">
        <v>354</v>
      </c>
      <c r="G131" s="265">
        <v>0</v>
      </c>
      <c r="H131" s="266">
        <v>0</v>
      </c>
      <c r="I131" s="270">
        <v>4</v>
      </c>
      <c r="J131" s="270">
        <v>4</v>
      </c>
      <c r="K131" s="265">
        <v>0</v>
      </c>
      <c r="L131" s="19"/>
      <c r="M131" s="11"/>
      <c r="N131" s="11"/>
      <c r="O131" s="244"/>
      <c r="P131" s="11"/>
      <c r="Q131" s="244"/>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row>
    <row r="132" spans="1:46" x14ac:dyDescent="0.3">
      <c r="A132" s="485"/>
      <c r="B132" s="486"/>
      <c r="C132" s="414" t="s">
        <v>807</v>
      </c>
      <c r="D132" s="415" t="s">
        <v>776</v>
      </c>
      <c r="E132" s="415"/>
      <c r="F132" s="416" t="s">
        <v>354</v>
      </c>
      <c r="G132" s="417">
        <v>0</v>
      </c>
      <c r="H132" s="418">
        <v>0</v>
      </c>
      <c r="I132" s="419">
        <v>0.87</v>
      </c>
      <c r="J132" s="419">
        <v>0.87</v>
      </c>
      <c r="K132" s="417">
        <v>0</v>
      </c>
      <c r="L132" s="19"/>
      <c r="M132" s="11"/>
      <c r="N132" s="11"/>
      <c r="O132" s="244"/>
      <c r="P132" s="11"/>
      <c r="Q132" s="244"/>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row>
    <row r="133" spans="1:46" x14ac:dyDescent="0.3">
      <c r="A133" s="485"/>
      <c r="B133" s="486"/>
      <c r="C133" s="489" t="s">
        <v>833</v>
      </c>
      <c r="D133" s="242" t="s">
        <v>814</v>
      </c>
      <c r="E133" s="242"/>
      <c r="F133" s="264" t="s">
        <v>354</v>
      </c>
      <c r="G133" s="265">
        <v>0</v>
      </c>
      <c r="H133" s="266">
        <v>0</v>
      </c>
      <c r="I133" s="270">
        <v>0.9</v>
      </c>
      <c r="J133" s="270">
        <v>0.9</v>
      </c>
      <c r="K133" s="265">
        <v>0</v>
      </c>
      <c r="L133" s="19"/>
      <c r="M133" s="11"/>
      <c r="N133" s="11"/>
      <c r="O133" s="244"/>
      <c r="P133" s="11"/>
      <c r="Q133" s="244"/>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row>
    <row r="134" spans="1:46" x14ac:dyDescent="0.3">
      <c r="A134" s="485"/>
      <c r="B134" s="486"/>
      <c r="C134" s="489"/>
      <c r="D134" s="242" t="s">
        <v>815</v>
      </c>
      <c r="E134" s="242"/>
      <c r="F134" s="204" t="s">
        <v>354</v>
      </c>
      <c r="G134" s="265">
        <v>0</v>
      </c>
      <c r="H134" s="266">
        <v>0</v>
      </c>
      <c r="I134" s="421">
        <v>0.7</v>
      </c>
      <c r="J134" s="270">
        <v>0.9</v>
      </c>
      <c r="K134" s="265">
        <v>0</v>
      </c>
      <c r="L134" s="19"/>
      <c r="M134" s="11"/>
      <c r="N134" s="11"/>
      <c r="O134" s="244"/>
      <c r="P134" s="11"/>
      <c r="Q134" s="244"/>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row>
    <row r="135" spans="1:46" x14ac:dyDescent="0.3">
      <c r="A135" s="485"/>
      <c r="B135" s="486"/>
      <c r="C135" s="489"/>
      <c r="D135" s="242" t="s">
        <v>777</v>
      </c>
      <c r="E135" s="242"/>
      <c r="F135" s="204" t="s">
        <v>836</v>
      </c>
      <c r="G135" s="265">
        <v>0</v>
      </c>
      <c r="H135" s="266">
        <v>0</v>
      </c>
      <c r="I135" s="268">
        <v>13</v>
      </c>
      <c r="J135" s="268">
        <v>13</v>
      </c>
      <c r="K135" s="265">
        <v>0</v>
      </c>
      <c r="L135" s="19"/>
      <c r="M135" s="11"/>
      <c r="N135" s="11"/>
      <c r="O135" s="244"/>
      <c r="P135" s="11"/>
      <c r="Q135" s="244"/>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row>
    <row r="136" spans="1:46" ht="18" customHeight="1" x14ac:dyDescent="0.3">
      <c r="A136" s="485" t="s">
        <v>819</v>
      </c>
      <c r="B136" s="486"/>
      <c r="C136" s="490" t="s">
        <v>820</v>
      </c>
      <c r="D136" s="246" t="s">
        <v>816</v>
      </c>
      <c r="E136" s="242"/>
      <c r="F136" s="204" t="s">
        <v>354</v>
      </c>
      <c r="G136" s="265">
        <v>0</v>
      </c>
      <c r="H136" s="266">
        <v>0</v>
      </c>
      <c r="I136" s="421">
        <v>0.05</v>
      </c>
      <c r="J136" s="270">
        <v>0.05</v>
      </c>
      <c r="K136" s="265">
        <v>0</v>
      </c>
      <c r="L136" s="19"/>
      <c r="M136" s="11"/>
      <c r="N136" s="11"/>
      <c r="O136" s="244"/>
      <c r="P136" s="11"/>
      <c r="Q136" s="244"/>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row>
    <row r="137" spans="1:46" x14ac:dyDescent="0.3">
      <c r="A137" s="485"/>
      <c r="B137" s="486"/>
      <c r="C137" s="481"/>
      <c r="D137" s="246" t="s">
        <v>817</v>
      </c>
      <c r="E137" s="242"/>
      <c r="F137" s="204" t="s">
        <v>354</v>
      </c>
      <c r="G137" s="265">
        <v>0</v>
      </c>
      <c r="H137" s="266">
        <v>0</v>
      </c>
      <c r="I137" s="424">
        <v>0.1</v>
      </c>
      <c r="J137" s="270">
        <v>0.5</v>
      </c>
      <c r="K137" s="265">
        <v>0</v>
      </c>
      <c r="L137" s="19"/>
      <c r="M137" s="11"/>
      <c r="N137" s="11"/>
      <c r="O137" s="244"/>
      <c r="P137" s="11"/>
      <c r="Q137" s="244"/>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row>
    <row r="138" spans="1:46" x14ac:dyDescent="0.3">
      <c r="A138" s="485"/>
      <c r="B138" s="486"/>
      <c r="C138" s="482"/>
      <c r="D138" s="246" t="s">
        <v>818</v>
      </c>
      <c r="E138" s="242"/>
      <c r="F138" s="204" t="s">
        <v>836</v>
      </c>
      <c r="G138" s="265">
        <v>0</v>
      </c>
      <c r="H138" s="266">
        <v>0</v>
      </c>
      <c r="I138" s="270">
        <v>25</v>
      </c>
      <c r="J138" s="270">
        <v>25</v>
      </c>
      <c r="K138" s="265">
        <v>0</v>
      </c>
      <c r="L138" s="19"/>
      <c r="M138" s="11"/>
      <c r="N138" s="11"/>
      <c r="O138" s="244"/>
      <c r="P138" s="11"/>
      <c r="Q138" s="244"/>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row>
    <row r="139" spans="1:46" x14ac:dyDescent="0.3">
      <c r="A139" s="485"/>
      <c r="B139" s="486"/>
      <c r="C139" s="490" t="s">
        <v>821</v>
      </c>
      <c r="D139" s="194" t="s">
        <v>803</v>
      </c>
      <c r="E139" s="242" t="s">
        <v>782</v>
      </c>
      <c r="F139" s="204" t="s">
        <v>835</v>
      </c>
      <c r="G139" s="265">
        <v>0</v>
      </c>
      <c r="H139" s="266">
        <v>0</v>
      </c>
      <c r="I139" s="271">
        <v>0</v>
      </c>
      <c r="J139" s="271">
        <v>0</v>
      </c>
      <c r="K139" s="265">
        <v>0</v>
      </c>
      <c r="L139" s="19"/>
      <c r="M139" s="11"/>
      <c r="N139" s="11"/>
      <c r="O139" s="244"/>
      <c r="P139" s="11"/>
      <c r="Q139" s="244"/>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row>
    <row r="140" spans="1:46" x14ac:dyDescent="0.3">
      <c r="A140" s="485"/>
      <c r="B140" s="486"/>
      <c r="C140" s="481"/>
      <c r="D140" s="194" t="s">
        <v>803</v>
      </c>
      <c r="E140" s="242" t="s">
        <v>783</v>
      </c>
      <c r="F140" s="204" t="s">
        <v>835</v>
      </c>
      <c r="G140" s="265">
        <v>0</v>
      </c>
      <c r="H140" s="266">
        <v>0</v>
      </c>
      <c r="I140" s="271">
        <v>0</v>
      </c>
      <c r="J140" s="271">
        <v>0</v>
      </c>
      <c r="K140" s="265">
        <v>0</v>
      </c>
      <c r="L140" s="19"/>
      <c r="M140" s="11"/>
      <c r="N140" s="11"/>
      <c r="O140" s="244"/>
      <c r="P140" s="11"/>
      <c r="Q140" s="244"/>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row>
    <row r="141" spans="1:46" x14ac:dyDescent="0.3">
      <c r="A141" s="485"/>
      <c r="B141" s="486"/>
      <c r="C141" s="481"/>
      <c r="D141" s="194" t="s">
        <v>803</v>
      </c>
      <c r="E141" s="242" t="s">
        <v>784</v>
      </c>
      <c r="F141" s="204" t="s">
        <v>835</v>
      </c>
      <c r="G141" s="265">
        <v>0</v>
      </c>
      <c r="H141" s="266">
        <v>0</v>
      </c>
      <c r="I141" s="271">
        <v>0</v>
      </c>
      <c r="J141" s="271">
        <v>0</v>
      </c>
      <c r="K141" s="265">
        <v>0</v>
      </c>
      <c r="L141" s="19"/>
      <c r="M141" s="11"/>
      <c r="N141" s="11"/>
      <c r="O141" s="244"/>
      <c r="P141" s="11"/>
      <c r="Q141" s="244"/>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row>
    <row r="142" spans="1:46" x14ac:dyDescent="0.3">
      <c r="A142" s="485"/>
      <c r="B142" s="486"/>
      <c r="C142" s="481"/>
      <c r="D142" s="194" t="s">
        <v>803</v>
      </c>
      <c r="E142" s="242" t="s">
        <v>785</v>
      </c>
      <c r="F142" s="204" t="s">
        <v>835</v>
      </c>
      <c r="G142" s="265">
        <v>0</v>
      </c>
      <c r="H142" s="266">
        <v>0</v>
      </c>
      <c r="I142" s="271">
        <v>0</v>
      </c>
      <c r="J142" s="271">
        <v>0</v>
      </c>
      <c r="K142" s="265">
        <v>0</v>
      </c>
      <c r="L142" s="19"/>
      <c r="M142" s="11"/>
      <c r="N142" s="11"/>
      <c r="O142" s="244"/>
      <c r="P142" s="11"/>
      <c r="Q142" s="244"/>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row>
    <row r="143" spans="1:46" x14ac:dyDescent="0.3">
      <c r="A143" s="485"/>
      <c r="B143" s="486"/>
      <c r="C143" s="481"/>
      <c r="D143" s="194" t="s">
        <v>803</v>
      </c>
      <c r="E143" s="242" t="s">
        <v>786</v>
      </c>
      <c r="F143" s="204" t="s">
        <v>835</v>
      </c>
      <c r="G143" s="265">
        <v>0</v>
      </c>
      <c r="H143" s="266">
        <v>0</v>
      </c>
      <c r="I143" s="271">
        <v>0</v>
      </c>
      <c r="J143" s="271">
        <v>0</v>
      </c>
      <c r="K143" s="265">
        <v>0</v>
      </c>
      <c r="L143" s="19"/>
      <c r="M143" s="11"/>
      <c r="N143" s="11"/>
      <c r="O143" s="244"/>
      <c r="P143" s="11"/>
      <c r="Q143" s="244"/>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row>
    <row r="144" spans="1:46" x14ac:dyDescent="0.3">
      <c r="A144" s="485"/>
      <c r="B144" s="486"/>
      <c r="C144" s="481"/>
      <c r="D144" s="194" t="s">
        <v>803</v>
      </c>
      <c r="E144" s="242" t="s">
        <v>787</v>
      </c>
      <c r="F144" s="204" t="s">
        <v>835</v>
      </c>
      <c r="G144" s="265">
        <v>0</v>
      </c>
      <c r="H144" s="266">
        <v>0</v>
      </c>
      <c r="I144" s="271">
        <v>0</v>
      </c>
      <c r="J144" s="271">
        <v>0</v>
      </c>
      <c r="K144" s="265">
        <v>0</v>
      </c>
      <c r="L144" s="19"/>
      <c r="M144" s="11"/>
      <c r="N144" s="11"/>
      <c r="O144" s="244"/>
      <c r="P144" s="11"/>
      <c r="Q144" s="244"/>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row>
    <row r="145" spans="1:46" x14ac:dyDescent="0.3">
      <c r="A145" s="485"/>
      <c r="B145" s="486"/>
      <c r="C145" s="481"/>
      <c r="D145" s="194" t="s">
        <v>803</v>
      </c>
      <c r="E145" s="242" t="s">
        <v>788</v>
      </c>
      <c r="F145" s="204" t="s">
        <v>835</v>
      </c>
      <c r="G145" s="265">
        <v>0</v>
      </c>
      <c r="H145" s="266">
        <v>0</v>
      </c>
      <c r="I145" s="271">
        <v>0</v>
      </c>
      <c r="J145" s="271">
        <v>0</v>
      </c>
      <c r="K145" s="265">
        <v>0</v>
      </c>
      <c r="L145" s="19"/>
      <c r="M145" s="11"/>
      <c r="N145" s="11"/>
      <c r="O145" s="244"/>
      <c r="P145" s="11"/>
      <c r="Q145" s="244"/>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row>
    <row r="146" spans="1:46" x14ac:dyDescent="0.3">
      <c r="A146" s="485"/>
      <c r="B146" s="486"/>
      <c r="C146" s="481"/>
      <c r="D146" s="194" t="s">
        <v>803</v>
      </c>
      <c r="E146" s="242" t="s">
        <v>789</v>
      </c>
      <c r="F146" s="204" t="s">
        <v>835</v>
      </c>
      <c r="G146" s="265">
        <v>0</v>
      </c>
      <c r="H146" s="266">
        <v>0</v>
      </c>
      <c r="I146" s="271">
        <v>0</v>
      </c>
      <c r="J146" s="271">
        <v>0</v>
      </c>
      <c r="K146" s="265">
        <v>0</v>
      </c>
      <c r="L146" s="19"/>
      <c r="M146" s="11"/>
      <c r="N146" s="11"/>
      <c r="O146" s="244"/>
      <c r="P146" s="11"/>
      <c r="Q146" s="244"/>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row>
    <row r="147" spans="1:46" x14ac:dyDescent="0.3">
      <c r="A147" s="485"/>
      <c r="B147" s="486"/>
      <c r="C147" s="481"/>
      <c r="D147" s="194" t="s">
        <v>803</v>
      </c>
      <c r="E147" s="242" t="s">
        <v>790</v>
      </c>
      <c r="F147" s="204" t="s">
        <v>835</v>
      </c>
      <c r="G147" s="265">
        <v>0</v>
      </c>
      <c r="H147" s="266">
        <v>0</v>
      </c>
      <c r="I147" s="271">
        <v>0</v>
      </c>
      <c r="J147" s="271">
        <v>0</v>
      </c>
      <c r="K147" s="265">
        <v>0</v>
      </c>
      <c r="L147" s="19"/>
      <c r="M147" s="11"/>
      <c r="N147" s="11"/>
      <c r="O147" s="244"/>
      <c r="P147" s="11"/>
      <c r="Q147" s="244"/>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row>
    <row r="148" spans="1:46" x14ac:dyDescent="0.3">
      <c r="A148" s="485"/>
      <c r="B148" s="486"/>
      <c r="C148" s="481"/>
      <c r="D148" s="194" t="s">
        <v>803</v>
      </c>
      <c r="E148" s="242" t="s">
        <v>791</v>
      </c>
      <c r="F148" s="204" t="s">
        <v>835</v>
      </c>
      <c r="G148" s="265">
        <v>0</v>
      </c>
      <c r="H148" s="266">
        <v>0</v>
      </c>
      <c r="I148" s="271">
        <v>0</v>
      </c>
      <c r="J148" s="271">
        <v>0</v>
      </c>
      <c r="K148" s="265">
        <v>0</v>
      </c>
      <c r="L148" s="19"/>
      <c r="M148" s="11"/>
      <c r="N148" s="11"/>
      <c r="O148" s="244"/>
      <c r="P148" s="11"/>
      <c r="Q148" s="244"/>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row>
    <row r="149" spans="1:46" x14ac:dyDescent="0.3">
      <c r="A149" s="485"/>
      <c r="B149" s="486"/>
      <c r="C149" s="481"/>
      <c r="D149" s="194" t="s">
        <v>803</v>
      </c>
      <c r="E149" s="242" t="s">
        <v>792</v>
      </c>
      <c r="F149" s="204" t="s">
        <v>835</v>
      </c>
      <c r="G149" s="265">
        <v>0</v>
      </c>
      <c r="H149" s="266">
        <v>0</v>
      </c>
      <c r="I149" s="271">
        <v>0</v>
      </c>
      <c r="J149" s="271">
        <v>0</v>
      </c>
      <c r="K149" s="265">
        <v>0</v>
      </c>
      <c r="L149" s="19"/>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row>
    <row r="150" spans="1:46" x14ac:dyDescent="0.3">
      <c r="A150" s="485"/>
      <c r="B150" s="486"/>
      <c r="C150" s="481"/>
      <c r="D150" s="194" t="s">
        <v>803</v>
      </c>
      <c r="E150" s="242" t="s">
        <v>793</v>
      </c>
      <c r="F150" s="204" t="s">
        <v>835</v>
      </c>
      <c r="G150" s="265">
        <v>0</v>
      </c>
      <c r="H150" s="266">
        <v>0</v>
      </c>
      <c r="I150" s="271">
        <v>0</v>
      </c>
      <c r="J150" s="271">
        <v>0</v>
      </c>
      <c r="K150" s="265">
        <v>0</v>
      </c>
      <c r="L150" s="19"/>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row>
    <row r="151" spans="1:46" x14ac:dyDescent="0.3">
      <c r="A151" s="485"/>
      <c r="B151" s="486"/>
      <c r="C151" s="481"/>
      <c r="D151" s="194" t="s">
        <v>803</v>
      </c>
      <c r="E151" s="242" t="s">
        <v>794</v>
      </c>
      <c r="F151" s="204" t="s">
        <v>835</v>
      </c>
      <c r="G151" s="265">
        <v>0</v>
      </c>
      <c r="H151" s="266">
        <v>0</v>
      </c>
      <c r="I151" s="271">
        <v>0</v>
      </c>
      <c r="J151" s="271">
        <v>0</v>
      </c>
      <c r="K151" s="265">
        <v>0</v>
      </c>
      <c r="L151" s="19"/>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row>
    <row r="152" spans="1:46" x14ac:dyDescent="0.3">
      <c r="A152" s="485"/>
      <c r="B152" s="486"/>
      <c r="C152" s="481"/>
      <c r="D152" s="194" t="s">
        <v>803</v>
      </c>
      <c r="E152" s="242" t="s">
        <v>795</v>
      </c>
      <c r="F152" s="204" t="s">
        <v>835</v>
      </c>
      <c r="G152" s="265">
        <v>0</v>
      </c>
      <c r="H152" s="266">
        <v>0</v>
      </c>
      <c r="I152" s="271">
        <v>0</v>
      </c>
      <c r="J152" s="271">
        <v>0</v>
      </c>
      <c r="K152" s="265">
        <v>0</v>
      </c>
      <c r="L152" s="19"/>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row>
    <row r="153" spans="1:46" x14ac:dyDescent="0.3">
      <c r="A153" s="485"/>
      <c r="B153" s="486"/>
      <c r="C153" s="481"/>
      <c r="D153" s="194" t="s">
        <v>803</v>
      </c>
      <c r="E153" s="242" t="s">
        <v>796</v>
      </c>
      <c r="F153" s="204" t="s">
        <v>835</v>
      </c>
      <c r="G153" s="265">
        <v>0</v>
      </c>
      <c r="H153" s="266">
        <v>0</v>
      </c>
      <c r="I153" s="271">
        <v>0.01</v>
      </c>
      <c r="J153" s="271">
        <v>0.01</v>
      </c>
      <c r="K153" s="265">
        <v>0</v>
      </c>
      <c r="L153" s="19"/>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row>
    <row r="154" spans="1:46" x14ac:dyDescent="0.3">
      <c r="A154" s="485"/>
      <c r="B154" s="486"/>
      <c r="C154" s="481"/>
      <c r="D154" s="194" t="s">
        <v>803</v>
      </c>
      <c r="E154" s="242" t="s">
        <v>781</v>
      </c>
      <c r="F154" s="204" t="s">
        <v>835</v>
      </c>
      <c r="G154" s="265">
        <v>0</v>
      </c>
      <c r="H154" s="266">
        <v>0</v>
      </c>
      <c r="I154" s="271">
        <v>0.99</v>
      </c>
      <c r="J154" s="271">
        <v>0.99</v>
      </c>
      <c r="K154" s="265">
        <v>0</v>
      </c>
      <c r="L154" s="19"/>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row>
    <row r="155" spans="1:46" x14ac:dyDescent="0.3">
      <c r="A155" s="485"/>
      <c r="B155" s="486"/>
      <c r="C155" s="481"/>
      <c r="D155" s="194" t="s">
        <v>803</v>
      </c>
      <c r="E155" s="242" t="s">
        <v>797</v>
      </c>
      <c r="F155" s="204" t="s">
        <v>835</v>
      </c>
      <c r="G155" s="265">
        <v>0</v>
      </c>
      <c r="H155" s="266">
        <v>0</v>
      </c>
      <c r="I155" s="271">
        <v>0.7</v>
      </c>
      <c r="J155" s="271">
        <v>0.7</v>
      </c>
      <c r="K155" s="265">
        <v>0</v>
      </c>
      <c r="L155" s="19"/>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row>
    <row r="156" spans="1:46" x14ac:dyDescent="0.3">
      <c r="A156" s="485"/>
      <c r="B156" s="486"/>
      <c r="C156" s="481"/>
      <c r="D156" s="194" t="s">
        <v>803</v>
      </c>
      <c r="E156" s="242" t="s">
        <v>798</v>
      </c>
      <c r="F156" s="204" t="s">
        <v>835</v>
      </c>
      <c r="G156" s="265">
        <v>0</v>
      </c>
      <c r="H156" s="266">
        <v>0</v>
      </c>
      <c r="I156" s="271">
        <v>0.43</v>
      </c>
      <c r="J156" s="271">
        <v>0.43</v>
      </c>
      <c r="K156" s="265">
        <v>0</v>
      </c>
      <c r="L156" s="19"/>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row>
    <row r="157" spans="1:46" x14ac:dyDescent="0.3">
      <c r="A157" s="485"/>
      <c r="B157" s="486"/>
      <c r="C157" s="481"/>
      <c r="D157" s="194" t="s">
        <v>803</v>
      </c>
      <c r="E157" s="242" t="s">
        <v>799</v>
      </c>
      <c r="F157" s="204" t="s">
        <v>835</v>
      </c>
      <c r="G157" s="265">
        <v>0</v>
      </c>
      <c r="H157" s="266">
        <v>0</v>
      </c>
      <c r="I157" s="271">
        <v>0.31</v>
      </c>
      <c r="J157" s="271">
        <v>0.31</v>
      </c>
      <c r="K157" s="265">
        <v>0</v>
      </c>
      <c r="L157" s="19"/>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row>
    <row r="158" spans="1:46" x14ac:dyDescent="0.3">
      <c r="A158" s="485"/>
      <c r="B158" s="486"/>
      <c r="C158" s="481"/>
      <c r="D158" s="194" t="s">
        <v>803</v>
      </c>
      <c r="E158" s="242" t="s">
        <v>800</v>
      </c>
      <c r="F158" s="204" t="s">
        <v>835</v>
      </c>
      <c r="G158" s="265">
        <v>0</v>
      </c>
      <c r="H158" s="266">
        <v>0</v>
      </c>
      <c r="I158" s="271">
        <v>0.12</v>
      </c>
      <c r="J158" s="271">
        <v>0.12</v>
      </c>
      <c r="K158" s="265">
        <v>0</v>
      </c>
      <c r="L158" s="19"/>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row>
    <row r="159" spans="1:46" x14ac:dyDescent="0.3">
      <c r="A159" s="485"/>
      <c r="B159" s="486"/>
      <c r="C159" s="481"/>
      <c r="D159" s="194" t="s">
        <v>803</v>
      </c>
      <c r="E159" s="242" t="s">
        <v>801</v>
      </c>
      <c r="F159" s="204" t="s">
        <v>835</v>
      </c>
      <c r="G159" s="265">
        <v>0</v>
      </c>
      <c r="H159" s="266">
        <v>0</v>
      </c>
      <c r="I159" s="271">
        <v>0.04</v>
      </c>
      <c r="J159" s="271">
        <v>0.04</v>
      </c>
      <c r="K159" s="265">
        <v>0</v>
      </c>
      <c r="L159" s="19"/>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row>
    <row r="160" spans="1:46" x14ac:dyDescent="0.3">
      <c r="A160" s="485"/>
      <c r="B160" s="486"/>
      <c r="C160" s="481"/>
      <c r="D160" s="194" t="s">
        <v>803</v>
      </c>
      <c r="E160" s="242" t="s">
        <v>802</v>
      </c>
      <c r="F160" s="204" t="s">
        <v>835</v>
      </c>
      <c r="G160" s="265">
        <v>0</v>
      </c>
      <c r="H160" s="266">
        <v>0</v>
      </c>
      <c r="I160" s="271">
        <v>0.01</v>
      </c>
      <c r="J160" s="271">
        <v>0.01</v>
      </c>
      <c r="K160" s="265">
        <v>0</v>
      </c>
      <c r="L160" s="19"/>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row>
    <row r="161" spans="1:46" x14ac:dyDescent="0.3">
      <c r="A161" s="485"/>
      <c r="B161" s="486"/>
      <c r="C161" s="481"/>
      <c r="D161" s="194" t="s">
        <v>804</v>
      </c>
      <c r="E161" s="242" t="s">
        <v>782</v>
      </c>
      <c r="F161" s="204" t="s">
        <v>837</v>
      </c>
      <c r="G161" s="265">
        <v>0</v>
      </c>
      <c r="H161" s="266">
        <v>0</v>
      </c>
      <c r="I161" s="271">
        <v>0.99</v>
      </c>
      <c r="J161" s="271">
        <v>0.99</v>
      </c>
      <c r="K161" s="265">
        <v>0</v>
      </c>
      <c r="L161" s="19"/>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row>
    <row r="162" spans="1:46" x14ac:dyDescent="0.3">
      <c r="A162" s="485"/>
      <c r="B162" s="486"/>
      <c r="C162" s="481"/>
      <c r="D162" s="194" t="s">
        <v>804</v>
      </c>
      <c r="E162" s="242" t="s">
        <v>783</v>
      </c>
      <c r="F162" s="204" t="s">
        <v>837</v>
      </c>
      <c r="G162" s="265">
        <v>0</v>
      </c>
      <c r="H162" s="266">
        <v>0</v>
      </c>
      <c r="I162" s="271">
        <v>0.98</v>
      </c>
      <c r="J162" s="271">
        <v>0.98</v>
      </c>
      <c r="K162" s="265">
        <v>0</v>
      </c>
      <c r="L162" s="19"/>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row>
    <row r="163" spans="1:46" x14ac:dyDescent="0.3">
      <c r="A163" s="485"/>
      <c r="B163" s="486"/>
      <c r="C163" s="481"/>
      <c r="D163" s="194" t="s">
        <v>804</v>
      </c>
      <c r="E163" s="242" t="s">
        <v>784</v>
      </c>
      <c r="F163" s="204" t="s">
        <v>837</v>
      </c>
      <c r="G163" s="265">
        <v>0</v>
      </c>
      <c r="H163" s="266">
        <v>0</v>
      </c>
      <c r="I163" s="271">
        <v>0.93</v>
      </c>
      <c r="J163" s="271">
        <v>0.93</v>
      </c>
      <c r="K163" s="265">
        <v>0</v>
      </c>
      <c r="L163" s="19"/>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row>
    <row r="164" spans="1:46" x14ac:dyDescent="0.3">
      <c r="A164" s="485"/>
      <c r="B164" s="486"/>
      <c r="C164" s="481"/>
      <c r="D164" s="194" t="s">
        <v>804</v>
      </c>
      <c r="E164" s="242" t="s">
        <v>785</v>
      </c>
      <c r="F164" s="204" t="s">
        <v>837</v>
      </c>
      <c r="G164" s="265">
        <v>0</v>
      </c>
      <c r="H164" s="266">
        <v>0</v>
      </c>
      <c r="I164" s="271">
        <v>0.81499999999999995</v>
      </c>
      <c r="J164" s="271">
        <v>0.81499999999999995</v>
      </c>
      <c r="K164" s="265">
        <v>0</v>
      </c>
      <c r="L164" s="19"/>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row>
    <row r="165" spans="1:46" x14ac:dyDescent="0.3">
      <c r="A165" s="485"/>
      <c r="B165" s="486"/>
      <c r="C165" s="481"/>
      <c r="D165" s="194" t="s">
        <v>804</v>
      </c>
      <c r="E165" s="242" t="s">
        <v>786</v>
      </c>
      <c r="F165" s="204" t="s">
        <v>837</v>
      </c>
      <c r="G165" s="265">
        <v>0</v>
      </c>
      <c r="H165" s="266">
        <v>0</v>
      </c>
      <c r="I165" s="271">
        <v>0.81</v>
      </c>
      <c r="J165" s="271">
        <v>0.81</v>
      </c>
      <c r="K165" s="265">
        <v>0</v>
      </c>
      <c r="L165" s="19"/>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row>
    <row r="166" spans="1:46" x14ac:dyDescent="0.3">
      <c r="A166" s="485"/>
      <c r="B166" s="486"/>
      <c r="C166" s="481"/>
      <c r="D166" s="194" t="s">
        <v>804</v>
      </c>
      <c r="E166" s="242" t="s">
        <v>787</v>
      </c>
      <c r="F166" s="204" t="s">
        <v>837</v>
      </c>
      <c r="G166" s="265">
        <v>0</v>
      </c>
      <c r="H166" s="266">
        <v>0</v>
      </c>
      <c r="I166" s="271">
        <v>0.4</v>
      </c>
      <c r="J166" s="271">
        <v>0.4</v>
      </c>
      <c r="K166" s="265">
        <v>0</v>
      </c>
      <c r="L166" s="19"/>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row>
    <row r="167" spans="1:46" x14ac:dyDescent="0.3">
      <c r="A167" s="485"/>
      <c r="B167" s="486"/>
      <c r="C167" s="481"/>
      <c r="D167" s="194" t="s">
        <v>804</v>
      </c>
      <c r="E167" s="242" t="s">
        <v>788</v>
      </c>
      <c r="F167" s="204" t="s">
        <v>837</v>
      </c>
      <c r="G167" s="265">
        <v>0</v>
      </c>
      <c r="H167" s="266">
        <v>0</v>
      </c>
      <c r="I167" s="271">
        <v>0.39500000000000002</v>
      </c>
      <c r="J167" s="271">
        <v>0.39500000000000002</v>
      </c>
      <c r="K167" s="265">
        <v>0</v>
      </c>
      <c r="L167" s="19"/>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row>
    <row r="168" spans="1:46" x14ac:dyDescent="0.3">
      <c r="A168" s="485"/>
      <c r="B168" s="486"/>
      <c r="C168" s="481"/>
      <c r="D168" s="194" t="s">
        <v>804</v>
      </c>
      <c r="E168" s="242" t="s">
        <v>789</v>
      </c>
      <c r="F168" s="204" t="s">
        <v>837</v>
      </c>
      <c r="G168" s="265">
        <v>0</v>
      </c>
      <c r="H168" s="266">
        <v>0</v>
      </c>
      <c r="I168" s="271">
        <v>0.2</v>
      </c>
      <c r="J168" s="271">
        <v>0.2</v>
      </c>
      <c r="K168" s="265">
        <v>0</v>
      </c>
      <c r="L168" s="19"/>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row>
    <row r="169" spans="1:46" x14ac:dyDescent="0.3">
      <c r="A169" s="485"/>
      <c r="B169" s="486"/>
      <c r="C169" s="481"/>
      <c r="D169" s="194" t="s">
        <v>804</v>
      </c>
      <c r="E169" s="242" t="s">
        <v>790</v>
      </c>
      <c r="F169" s="204" t="s">
        <v>837</v>
      </c>
      <c r="G169" s="265">
        <v>0</v>
      </c>
      <c r="H169" s="266">
        <v>0</v>
      </c>
      <c r="I169" s="271">
        <v>0.11</v>
      </c>
      <c r="J169" s="271">
        <v>0.11</v>
      </c>
      <c r="K169" s="265">
        <v>0</v>
      </c>
      <c r="L169" s="19"/>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row>
    <row r="170" spans="1:46" x14ac:dyDescent="0.3">
      <c r="A170" s="485"/>
      <c r="B170" s="486"/>
      <c r="C170" s="481"/>
      <c r="D170" s="194" t="s">
        <v>804</v>
      </c>
      <c r="E170" s="242" t="s">
        <v>791</v>
      </c>
      <c r="F170" s="204" t="s">
        <v>837</v>
      </c>
      <c r="G170" s="265">
        <v>0</v>
      </c>
      <c r="H170" s="266">
        <v>0</v>
      </c>
      <c r="I170" s="271">
        <v>0.08</v>
      </c>
      <c r="J170" s="271">
        <v>0.08</v>
      </c>
      <c r="K170" s="265">
        <v>0</v>
      </c>
      <c r="L170" s="19"/>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row>
    <row r="171" spans="1:46" x14ac:dyDescent="0.3">
      <c r="A171" s="485"/>
      <c r="B171" s="486"/>
      <c r="C171" s="481"/>
      <c r="D171" s="194" t="s">
        <v>804</v>
      </c>
      <c r="E171" s="242" t="s">
        <v>792</v>
      </c>
      <c r="F171" s="204" t="s">
        <v>837</v>
      </c>
      <c r="G171" s="265">
        <v>0</v>
      </c>
      <c r="H171" s="266">
        <v>0</v>
      </c>
      <c r="I171" s="271">
        <v>7.0000000000000007E-2</v>
      </c>
      <c r="J171" s="271">
        <v>7.0000000000000007E-2</v>
      </c>
      <c r="K171" s="265">
        <v>0</v>
      </c>
      <c r="L171" s="19"/>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row>
    <row r="172" spans="1:46" x14ac:dyDescent="0.3">
      <c r="A172" s="485"/>
      <c r="B172" s="486"/>
      <c r="C172" s="481"/>
      <c r="D172" s="194" t="s">
        <v>804</v>
      </c>
      <c r="E172" s="242" t="s">
        <v>793</v>
      </c>
      <c r="F172" s="204" t="s">
        <v>837</v>
      </c>
      <c r="G172" s="265">
        <v>0</v>
      </c>
      <c r="H172" s="266">
        <v>0</v>
      </c>
      <c r="I172" s="271">
        <v>0.05</v>
      </c>
      <c r="J172" s="271">
        <v>0.05</v>
      </c>
      <c r="K172" s="265">
        <v>0</v>
      </c>
      <c r="L172" s="19"/>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row>
    <row r="173" spans="1:46" x14ac:dyDescent="0.3">
      <c r="A173" s="485"/>
      <c r="B173" s="486"/>
      <c r="C173" s="481"/>
      <c r="D173" s="194" t="s">
        <v>804</v>
      </c>
      <c r="E173" s="242" t="s">
        <v>794</v>
      </c>
      <c r="F173" s="204" t="s">
        <v>837</v>
      </c>
      <c r="G173" s="265">
        <v>0</v>
      </c>
      <c r="H173" s="266">
        <v>0</v>
      </c>
      <c r="I173" s="271">
        <v>3.5000000000000003E-2</v>
      </c>
      <c r="J173" s="271">
        <v>3.5000000000000003E-2</v>
      </c>
      <c r="K173" s="265">
        <v>0</v>
      </c>
      <c r="L173" s="19"/>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row>
    <row r="174" spans="1:46" x14ac:dyDescent="0.3">
      <c r="A174" s="485"/>
      <c r="B174" s="486"/>
      <c r="C174" s="481"/>
      <c r="D174" s="194" t="s">
        <v>804</v>
      </c>
      <c r="E174" s="242" t="s">
        <v>795</v>
      </c>
      <c r="F174" s="204" t="s">
        <v>837</v>
      </c>
      <c r="G174" s="265">
        <v>0</v>
      </c>
      <c r="H174" s="266">
        <v>0</v>
      </c>
      <c r="I174" s="271">
        <v>0.03</v>
      </c>
      <c r="J174" s="271">
        <v>0.03</v>
      </c>
      <c r="K174" s="265">
        <v>0</v>
      </c>
      <c r="L174" s="19"/>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row>
    <row r="175" spans="1:46" x14ac:dyDescent="0.3">
      <c r="A175" s="485"/>
      <c r="B175" s="486"/>
      <c r="C175" s="481"/>
      <c r="D175" s="194" t="s">
        <v>804</v>
      </c>
      <c r="E175" s="242" t="s">
        <v>796</v>
      </c>
      <c r="F175" s="204" t="s">
        <v>837</v>
      </c>
      <c r="G175" s="265">
        <v>0</v>
      </c>
      <c r="H175" s="266">
        <v>0</v>
      </c>
      <c r="I175" s="271">
        <v>0.03</v>
      </c>
      <c r="J175" s="271">
        <v>0.03</v>
      </c>
      <c r="K175" s="265">
        <v>0</v>
      </c>
      <c r="L175" s="19"/>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row>
    <row r="176" spans="1:46" x14ac:dyDescent="0.3">
      <c r="A176" s="485"/>
      <c r="B176" s="486"/>
      <c r="C176" s="481"/>
      <c r="D176" s="194" t="s">
        <v>804</v>
      </c>
      <c r="E176" s="242" t="s">
        <v>781</v>
      </c>
      <c r="F176" s="204" t="s">
        <v>837</v>
      </c>
      <c r="G176" s="265">
        <v>0</v>
      </c>
      <c r="H176" s="266">
        <v>0</v>
      </c>
      <c r="I176" s="271">
        <v>0.03</v>
      </c>
      <c r="J176" s="271">
        <v>0.03</v>
      </c>
      <c r="K176" s="265">
        <v>0</v>
      </c>
      <c r="L176" s="19"/>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row>
    <row r="177" spans="1:46" x14ac:dyDescent="0.3">
      <c r="A177" s="485"/>
      <c r="B177" s="486"/>
      <c r="C177" s="481"/>
      <c r="D177" s="194" t="s">
        <v>804</v>
      </c>
      <c r="E177" s="242" t="s">
        <v>797</v>
      </c>
      <c r="F177" s="204" t="s">
        <v>837</v>
      </c>
      <c r="G177" s="265">
        <v>0</v>
      </c>
      <c r="H177" s="266">
        <v>0</v>
      </c>
      <c r="I177" s="271">
        <v>0.02</v>
      </c>
      <c r="J177" s="271">
        <v>0.02</v>
      </c>
      <c r="K177" s="265">
        <v>0</v>
      </c>
      <c r="L177" s="19"/>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row>
    <row r="178" spans="1:46" x14ac:dyDescent="0.3">
      <c r="A178" s="485"/>
      <c r="B178" s="486"/>
      <c r="C178" s="481"/>
      <c r="D178" s="194" t="s">
        <v>804</v>
      </c>
      <c r="E178" s="242" t="s">
        <v>798</v>
      </c>
      <c r="F178" s="204" t="s">
        <v>837</v>
      </c>
      <c r="G178" s="265">
        <v>0</v>
      </c>
      <c r="H178" s="266">
        <v>0</v>
      </c>
      <c r="I178" s="271">
        <v>0.01</v>
      </c>
      <c r="J178" s="271">
        <v>0.01</v>
      </c>
      <c r="K178" s="265">
        <v>0</v>
      </c>
      <c r="L178" s="19"/>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row>
    <row r="179" spans="1:46" x14ac:dyDescent="0.3">
      <c r="A179" s="485"/>
      <c r="B179" s="486"/>
      <c r="C179" s="481"/>
      <c r="D179" s="194" t="s">
        <v>804</v>
      </c>
      <c r="E179" s="242" t="s">
        <v>799</v>
      </c>
      <c r="F179" s="204" t="s">
        <v>837</v>
      </c>
      <c r="G179" s="265">
        <v>0</v>
      </c>
      <c r="H179" s="266">
        <v>0</v>
      </c>
      <c r="I179" s="271">
        <v>0.01</v>
      </c>
      <c r="J179" s="271">
        <v>0.01</v>
      </c>
      <c r="K179" s="265">
        <v>0</v>
      </c>
      <c r="L179" s="19"/>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row>
    <row r="180" spans="1:46" x14ac:dyDescent="0.3">
      <c r="A180" s="485"/>
      <c r="B180" s="486"/>
      <c r="C180" s="481"/>
      <c r="D180" s="194" t="s">
        <v>804</v>
      </c>
      <c r="E180" s="242" t="s">
        <v>800</v>
      </c>
      <c r="F180" s="204" t="s">
        <v>837</v>
      </c>
      <c r="G180" s="265">
        <v>0</v>
      </c>
      <c r="H180" s="266">
        <v>0</v>
      </c>
      <c r="I180" s="271">
        <v>0.01</v>
      </c>
      <c r="J180" s="271">
        <v>0.01</v>
      </c>
      <c r="K180" s="265">
        <v>0</v>
      </c>
      <c r="L180" s="19"/>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row>
    <row r="181" spans="1:46" x14ac:dyDescent="0.3">
      <c r="A181" s="485"/>
      <c r="B181" s="486"/>
      <c r="C181" s="481"/>
      <c r="D181" s="194" t="s">
        <v>804</v>
      </c>
      <c r="E181" s="242" t="s">
        <v>801</v>
      </c>
      <c r="F181" s="204" t="s">
        <v>837</v>
      </c>
      <c r="G181" s="265">
        <v>0</v>
      </c>
      <c r="H181" s="266">
        <v>0</v>
      </c>
      <c r="I181" s="271">
        <v>0.01</v>
      </c>
      <c r="J181" s="271">
        <v>0.01</v>
      </c>
      <c r="K181" s="265">
        <v>0</v>
      </c>
      <c r="L181" s="19"/>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row>
    <row r="182" spans="1:46" x14ac:dyDescent="0.3">
      <c r="A182" s="485"/>
      <c r="B182" s="486"/>
      <c r="C182" s="482"/>
      <c r="D182" s="194" t="s">
        <v>804</v>
      </c>
      <c r="E182" s="242" t="s">
        <v>802</v>
      </c>
      <c r="F182" s="204" t="s">
        <v>837</v>
      </c>
      <c r="G182" s="265">
        <v>0</v>
      </c>
      <c r="H182" s="266">
        <v>0</v>
      </c>
      <c r="I182" s="271">
        <v>0.01</v>
      </c>
      <c r="J182" s="271">
        <v>0.01</v>
      </c>
      <c r="K182" s="265">
        <v>0</v>
      </c>
      <c r="L182" s="19"/>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row>
    <row r="183" spans="1:46" x14ac:dyDescent="0.3">
      <c r="A183" s="485"/>
      <c r="B183" s="486"/>
      <c r="C183" s="481" t="s">
        <v>823</v>
      </c>
      <c r="D183" s="194" t="s">
        <v>779</v>
      </c>
      <c r="E183" s="242" t="s">
        <v>782</v>
      </c>
      <c r="F183" s="204" t="s">
        <v>354</v>
      </c>
      <c r="G183" s="265">
        <v>0</v>
      </c>
      <c r="H183" s="266">
        <v>0</v>
      </c>
      <c r="I183" s="263">
        <v>7.0000000000000007E-2</v>
      </c>
      <c r="J183" s="263">
        <v>7.0000000000000007E-2</v>
      </c>
      <c r="K183" s="265">
        <v>0</v>
      </c>
      <c r="L183" s="19"/>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row>
    <row r="184" spans="1:46" x14ac:dyDescent="0.3">
      <c r="A184" s="485"/>
      <c r="B184" s="486"/>
      <c r="C184" s="481"/>
      <c r="D184" s="194" t="s">
        <v>779</v>
      </c>
      <c r="E184" s="242" t="s">
        <v>783</v>
      </c>
      <c r="F184" s="204" t="s">
        <v>354</v>
      </c>
      <c r="G184" s="265">
        <v>0</v>
      </c>
      <c r="H184" s="266">
        <v>0</v>
      </c>
      <c r="I184" s="263">
        <v>0.05</v>
      </c>
      <c r="J184" s="263">
        <v>0.05</v>
      </c>
      <c r="K184" s="265">
        <v>0</v>
      </c>
      <c r="L184" s="19"/>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row>
    <row r="185" spans="1:46" x14ac:dyDescent="0.3">
      <c r="A185" s="485"/>
      <c r="B185" s="486"/>
      <c r="C185" s="481"/>
      <c r="D185" s="194" t="s">
        <v>779</v>
      </c>
      <c r="E185" s="242" t="s">
        <v>784</v>
      </c>
      <c r="F185" s="204" t="s">
        <v>354</v>
      </c>
      <c r="G185" s="265">
        <v>0</v>
      </c>
      <c r="H185" s="266">
        <v>0</v>
      </c>
      <c r="I185" s="263">
        <v>0.03</v>
      </c>
      <c r="J185" s="263">
        <v>0.03</v>
      </c>
      <c r="K185" s="265">
        <v>0</v>
      </c>
      <c r="L185" s="19"/>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row>
    <row r="186" spans="1:46" x14ac:dyDescent="0.3">
      <c r="A186" s="485"/>
      <c r="B186" s="486"/>
      <c r="C186" s="481"/>
      <c r="D186" s="194" t="s">
        <v>779</v>
      </c>
      <c r="E186" s="242" t="s">
        <v>785</v>
      </c>
      <c r="F186" s="204" t="s">
        <v>354</v>
      </c>
      <c r="G186" s="265">
        <v>0</v>
      </c>
      <c r="H186" s="266">
        <v>0</v>
      </c>
      <c r="I186" s="263">
        <v>0.01</v>
      </c>
      <c r="J186" s="263">
        <v>0.01</v>
      </c>
      <c r="K186" s="265">
        <v>0</v>
      </c>
      <c r="L186" s="19"/>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row>
    <row r="187" spans="1:46" x14ac:dyDescent="0.3">
      <c r="A187" s="485"/>
      <c r="B187" s="486"/>
      <c r="C187" s="481"/>
      <c r="D187" s="194" t="s">
        <v>779</v>
      </c>
      <c r="E187" s="242" t="s">
        <v>786</v>
      </c>
      <c r="F187" s="204" t="s">
        <v>354</v>
      </c>
      <c r="G187" s="265">
        <v>0</v>
      </c>
      <c r="H187" s="266">
        <v>0</v>
      </c>
      <c r="I187" s="270">
        <v>0</v>
      </c>
      <c r="J187" s="270">
        <v>0</v>
      </c>
      <c r="K187" s="265">
        <v>0</v>
      </c>
      <c r="L187" s="19"/>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row>
    <row r="188" spans="1:46" x14ac:dyDescent="0.3">
      <c r="A188" s="485"/>
      <c r="B188" s="486"/>
      <c r="C188" s="481"/>
      <c r="D188" s="194" t="s">
        <v>779</v>
      </c>
      <c r="E188" s="242" t="s">
        <v>787</v>
      </c>
      <c r="F188" s="204" t="s">
        <v>354</v>
      </c>
      <c r="G188" s="265">
        <v>0</v>
      </c>
      <c r="H188" s="266">
        <v>0</v>
      </c>
      <c r="I188" s="270">
        <v>0</v>
      </c>
      <c r="J188" s="270">
        <v>0</v>
      </c>
      <c r="K188" s="265">
        <v>0</v>
      </c>
      <c r="L188" s="19"/>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row>
    <row r="189" spans="1:46" x14ac:dyDescent="0.3">
      <c r="A189" s="485"/>
      <c r="B189" s="486"/>
      <c r="C189" s="481"/>
      <c r="D189" s="194" t="s">
        <v>779</v>
      </c>
      <c r="E189" s="242" t="s">
        <v>788</v>
      </c>
      <c r="F189" s="204" t="s">
        <v>354</v>
      </c>
      <c r="G189" s="265">
        <v>0</v>
      </c>
      <c r="H189" s="266">
        <v>0</v>
      </c>
      <c r="I189" s="270">
        <v>0</v>
      </c>
      <c r="J189" s="270">
        <v>0</v>
      </c>
      <c r="K189" s="265">
        <v>0</v>
      </c>
      <c r="L189" s="19"/>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row>
    <row r="190" spans="1:46" x14ac:dyDescent="0.3">
      <c r="A190" s="485"/>
      <c r="B190" s="486"/>
      <c r="C190" s="481"/>
      <c r="D190" s="194" t="s">
        <v>779</v>
      </c>
      <c r="E190" s="242" t="s">
        <v>789</v>
      </c>
      <c r="F190" s="204" t="s">
        <v>354</v>
      </c>
      <c r="G190" s="265">
        <v>0</v>
      </c>
      <c r="H190" s="266">
        <v>0</v>
      </c>
      <c r="I190" s="270">
        <v>0</v>
      </c>
      <c r="J190" s="270">
        <v>0</v>
      </c>
      <c r="K190" s="265">
        <v>0</v>
      </c>
      <c r="L190" s="19"/>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row>
    <row r="191" spans="1:46" x14ac:dyDescent="0.3">
      <c r="A191" s="485"/>
      <c r="B191" s="486"/>
      <c r="C191" s="481"/>
      <c r="D191" s="194" t="s">
        <v>779</v>
      </c>
      <c r="E191" s="242" t="s">
        <v>790</v>
      </c>
      <c r="F191" s="204" t="s">
        <v>354</v>
      </c>
      <c r="G191" s="265">
        <v>0</v>
      </c>
      <c r="H191" s="266">
        <v>0</v>
      </c>
      <c r="I191" s="270">
        <v>0</v>
      </c>
      <c r="J191" s="270">
        <v>0</v>
      </c>
      <c r="K191" s="265">
        <v>0</v>
      </c>
      <c r="L191" s="19"/>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row>
    <row r="192" spans="1:46" x14ac:dyDescent="0.3">
      <c r="A192" s="485"/>
      <c r="B192" s="486"/>
      <c r="C192" s="481"/>
      <c r="D192" s="194" t="s">
        <v>779</v>
      </c>
      <c r="E192" s="242" t="s">
        <v>791</v>
      </c>
      <c r="F192" s="204" t="s">
        <v>354</v>
      </c>
      <c r="G192" s="265">
        <v>0</v>
      </c>
      <c r="H192" s="266">
        <v>0</v>
      </c>
      <c r="I192" s="270">
        <v>0</v>
      </c>
      <c r="J192" s="270">
        <v>0</v>
      </c>
      <c r="K192" s="265">
        <v>0</v>
      </c>
      <c r="L192" s="19"/>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row>
    <row r="193" spans="1:46" x14ac:dyDescent="0.3">
      <c r="A193" s="485"/>
      <c r="B193" s="486"/>
      <c r="C193" s="481"/>
      <c r="D193" s="194" t="s">
        <v>779</v>
      </c>
      <c r="E193" s="242" t="s">
        <v>792</v>
      </c>
      <c r="F193" s="204" t="s">
        <v>354</v>
      </c>
      <c r="G193" s="265">
        <v>0</v>
      </c>
      <c r="H193" s="266">
        <v>0</v>
      </c>
      <c r="I193" s="270">
        <v>0</v>
      </c>
      <c r="J193" s="270">
        <v>0</v>
      </c>
      <c r="K193" s="265">
        <v>0</v>
      </c>
      <c r="L193" s="19"/>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row>
    <row r="194" spans="1:46" x14ac:dyDescent="0.3">
      <c r="A194" s="485"/>
      <c r="B194" s="486"/>
      <c r="C194" s="481"/>
      <c r="D194" s="194" t="s">
        <v>779</v>
      </c>
      <c r="E194" s="242" t="s">
        <v>793</v>
      </c>
      <c r="F194" s="204" t="s">
        <v>354</v>
      </c>
      <c r="G194" s="265">
        <v>0</v>
      </c>
      <c r="H194" s="266">
        <v>0</v>
      </c>
      <c r="I194" s="270">
        <v>0</v>
      </c>
      <c r="J194" s="270">
        <v>0</v>
      </c>
      <c r="K194" s="265">
        <v>0</v>
      </c>
      <c r="L194" s="19"/>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row>
    <row r="195" spans="1:46" x14ac:dyDescent="0.3">
      <c r="A195" s="485"/>
      <c r="B195" s="486"/>
      <c r="C195" s="481"/>
      <c r="D195" s="194" t="s">
        <v>779</v>
      </c>
      <c r="E195" s="242" t="s">
        <v>794</v>
      </c>
      <c r="F195" s="204" t="s">
        <v>354</v>
      </c>
      <c r="G195" s="265">
        <v>0</v>
      </c>
      <c r="H195" s="266">
        <v>0</v>
      </c>
      <c r="I195" s="270">
        <v>0</v>
      </c>
      <c r="J195" s="270">
        <v>0</v>
      </c>
      <c r="K195" s="265">
        <v>0</v>
      </c>
      <c r="L195" s="19"/>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row>
    <row r="196" spans="1:46" x14ac:dyDescent="0.3">
      <c r="A196" s="485"/>
      <c r="B196" s="486"/>
      <c r="C196" s="481"/>
      <c r="D196" s="194" t="s">
        <v>779</v>
      </c>
      <c r="E196" s="242" t="s">
        <v>795</v>
      </c>
      <c r="F196" s="204" t="s">
        <v>354</v>
      </c>
      <c r="G196" s="265">
        <v>0</v>
      </c>
      <c r="H196" s="266">
        <v>0</v>
      </c>
      <c r="I196" s="270">
        <v>0</v>
      </c>
      <c r="J196" s="270">
        <v>0</v>
      </c>
      <c r="K196" s="265">
        <v>0</v>
      </c>
      <c r="L196" s="19"/>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row>
    <row r="197" spans="1:46" x14ac:dyDescent="0.3">
      <c r="A197" s="485"/>
      <c r="B197" s="486"/>
      <c r="C197" s="481"/>
      <c r="D197" s="194" t="s">
        <v>779</v>
      </c>
      <c r="E197" s="242" t="s">
        <v>796</v>
      </c>
      <c r="F197" s="204" t="s">
        <v>354</v>
      </c>
      <c r="G197" s="265">
        <v>0</v>
      </c>
      <c r="H197" s="266">
        <v>0</v>
      </c>
      <c r="I197" s="270">
        <v>0</v>
      </c>
      <c r="J197" s="270">
        <v>0</v>
      </c>
      <c r="K197" s="265">
        <v>0</v>
      </c>
      <c r="L197" s="19"/>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row>
    <row r="198" spans="1:46" x14ac:dyDescent="0.3">
      <c r="A198" s="485"/>
      <c r="B198" s="486"/>
      <c r="C198" s="481"/>
      <c r="D198" s="194" t="s">
        <v>779</v>
      </c>
      <c r="E198" s="242" t="s">
        <v>781</v>
      </c>
      <c r="F198" s="204" t="s">
        <v>354</v>
      </c>
      <c r="G198" s="265">
        <v>0</v>
      </c>
      <c r="H198" s="266">
        <v>0</v>
      </c>
      <c r="I198" s="270">
        <v>0</v>
      </c>
      <c r="J198" s="270">
        <v>0</v>
      </c>
      <c r="K198" s="265">
        <v>0</v>
      </c>
      <c r="L198" s="19"/>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row>
    <row r="199" spans="1:46" x14ac:dyDescent="0.3">
      <c r="A199" s="485"/>
      <c r="B199" s="486"/>
      <c r="C199" s="481"/>
      <c r="D199" s="194" t="s">
        <v>779</v>
      </c>
      <c r="E199" s="242" t="s">
        <v>797</v>
      </c>
      <c r="F199" s="204" t="s">
        <v>354</v>
      </c>
      <c r="G199" s="265">
        <v>0</v>
      </c>
      <c r="H199" s="266">
        <v>0</v>
      </c>
      <c r="I199" s="270">
        <v>0</v>
      </c>
      <c r="J199" s="270">
        <v>0</v>
      </c>
      <c r="K199" s="265">
        <v>0</v>
      </c>
      <c r="L199" s="19"/>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row>
    <row r="200" spans="1:46" x14ac:dyDescent="0.3">
      <c r="A200" s="485"/>
      <c r="B200" s="486"/>
      <c r="C200" s="481"/>
      <c r="D200" s="194" t="s">
        <v>779</v>
      </c>
      <c r="E200" s="242" t="s">
        <v>798</v>
      </c>
      <c r="F200" s="204" t="s">
        <v>354</v>
      </c>
      <c r="G200" s="265">
        <v>0</v>
      </c>
      <c r="H200" s="266">
        <v>0</v>
      </c>
      <c r="I200" s="270">
        <v>0</v>
      </c>
      <c r="J200" s="270">
        <v>0</v>
      </c>
      <c r="K200" s="265">
        <v>0</v>
      </c>
      <c r="L200" s="19"/>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11"/>
    </row>
    <row r="201" spans="1:46" x14ac:dyDescent="0.3">
      <c r="A201" s="485"/>
      <c r="B201" s="486"/>
      <c r="C201" s="481"/>
      <c r="D201" s="194" t="s">
        <v>779</v>
      </c>
      <c r="E201" s="242" t="s">
        <v>799</v>
      </c>
      <c r="F201" s="204" t="s">
        <v>354</v>
      </c>
      <c r="G201" s="265">
        <v>0</v>
      </c>
      <c r="H201" s="266">
        <v>0</v>
      </c>
      <c r="I201" s="270">
        <v>0</v>
      </c>
      <c r="J201" s="270">
        <v>0</v>
      </c>
      <c r="K201" s="265">
        <v>0</v>
      </c>
      <c r="L201" s="19"/>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11"/>
      <c r="AR201" s="11"/>
      <c r="AS201" s="11"/>
      <c r="AT201" s="11"/>
    </row>
    <row r="202" spans="1:46" x14ac:dyDescent="0.3">
      <c r="A202" s="485"/>
      <c r="B202" s="486"/>
      <c r="C202" s="481"/>
      <c r="D202" s="194" t="s">
        <v>779</v>
      </c>
      <c r="E202" s="242" t="s">
        <v>800</v>
      </c>
      <c r="F202" s="204" t="s">
        <v>354</v>
      </c>
      <c r="G202" s="265">
        <v>0</v>
      </c>
      <c r="H202" s="266">
        <v>0</v>
      </c>
      <c r="I202" s="270">
        <v>0</v>
      </c>
      <c r="J202" s="270">
        <v>0</v>
      </c>
      <c r="K202" s="265">
        <v>0</v>
      </c>
      <c r="L202" s="19"/>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11"/>
      <c r="AR202" s="11"/>
      <c r="AS202" s="11"/>
      <c r="AT202" s="11"/>
    </row>
    <row r="203" spans="1:46" x14ac:dyDescent="0.3">
      <c r="A203" s="485"/>
      <c r="B203" s="486"/>
      <c r="C203" s="481"/>
      <c r="D203" s="194" t="s">
        <v>779</v>
      </c>
      <c r="E203" s="242" t="s">
        <v>801</v>
      </c>
      <c r="F203" s="204" t="s">
        <v>354</v>
      </c>
      <c r="G203" s="265">
        <v>0</v>
      </c>
      <c r="H203" s="266">
        <v>0</v>
      </c>
      <c r="I203" s="270">
        <v>0</v>
      </c>
      <c r="J203" s="270">
        <v>0</v>
      </c>
      <c r="K203" s="265">
        <v>0</v>
      </c>
      <c r="L203" s="19"/>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row>
    <row r="204" spans="1:46" x14ac:dyDescent="0.3">
      <c r="A204" s="485"/>
      <c r="B204" s="486"/>
      <c r="C204" s="481"/>
      <c r="D204" s="194" t="s">
        <v>779</v>
      </c>
      <c r="E204" s="242" t="s">
        <v>802</v>
      </c>
      <c r="F204" s="204" t="s">
        <v>354</v>
      </c>
      <c r="G204" s="265">
        <v>0</v>
      </c>
      <c r="H204" s="266">
        <v>0</v>
      </c>
      <c r="I204" s="270">
        <v>0</v>
      </c>
      <c r="J204" s="270">
        <v>0</v>
      </c>
      <c r="K204" s="265">
        <v>0</v>
      </c>
      <c r="L204" s="19"/>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row>
    <row r="205" spans="1:46" x14ac:dyDescent="0.3">
      <c r="A205" s="485"/>
      <c r="B205" s="486"/>
      <c r="C205" s="482"/>
      <c r="D205" s="246" t="s">
        <v>824</v>
      </c>
      <c r="E205" s="242"/>
      <c r="F205" s="204" t="s">
        <v>834</v>
      </c>
      <c r="G205" s="265">
        <v>0</v>
      </c>
      <c r="H205" s="266">
        <v>0</v>
      </c>
      <c r="I205" s="270">
        <v>0.5</v>
      </c>
      <c r="J205" s="270">
        <v>0.5</v>
      </c>
      <c r="K205" s="265">
        <v>0</v>
      </c>
      <c r="L205" s="19"/>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row>
    <row r="206" spans="1:46" x14ac:dyDescent="0.3">
      <c r="A206" s="485"/>
      <c r="B206" s="486"/>
      <c r="C206" s="484" t="s">
        <v>822</v>
      </c>
      <c r="D206" s="242" t="s">
        <v>825</v>
      </c>
      <c r="E206" s="242"/>
      <c r="F206" s="204" t="s">
        <v>32</v>
      </c>
      <c r="G206" s="265">
        <v>0</v>
      </c>
      <c r="H206" s="266">
        <v>0</v>
      </c>
      <c r="I206" s="263">
        <v>-1500</v>
      </c>
      <c r="J206" s="263">
        <v>-1500</v>
      </c>
      <c r="K206" s="265">
        <v>0</v>
      </c>
      <c r="L206" s="19"/>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row>
    <row r="207" spans="1:46" x14ac:dyDescent="0.3">
      <c r="A207" s="485"/>
      <c r="B207" s="486"/>
      <c r="C207" s="486"/>
      <c r="D207" s="242" t="s">
        <v>826</v>
      </c>
      <c r="E207" s="242"/>
      <c r="F207" s="204" t="s">
        <v>32</v>
      </c>
      <c r="G207" s="265">
        <v>0</v>
      </c>
      <c r="H207" s="266">
        <v>0</v>
      </c>
      <c r="I207" s="263">
        <v>-4500</v>
      </c>
      <c r="J207" s="263">
        <v>-4500</v>
      </c>
      <c r="K207" s="265">
        <v>0</v>
      </c>
      <c r="L207" s="19"/>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row>
    <row r="208" spans="1:46" x14ac:dyDescent="0.3">
      <c r="A208" s="485"/>
      <c r="B208" s="486"/>
      <c r="C208" s="486"/>
      <c r="D208" s="194" t="s">
        <v>827</v>
      </c>
      <c r="E208" s="242" t="s">
        <v>782</v>
      </c>
      <c r="F208" s="204" t="s">
        <v>354</v>
      </c>
      <c r="G208" s="265">
        <v>0</v>
      </c>
      <c r="H208" s="266">
        <v>0</v>
      </c>
      <c r="I208" s="270">
        <v>9.5000000000000001E-2</v>
      </c>
      <c r="J208" s="270">
        <v>9.5000000000000001E-2</v>
      </c>
      <c r="K208" s="265">
        <v>0</v>
      </c>
      <c r="L208" s="19"/>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row>
    <row r="209" spans="1:46" x14ac:dyDescent="0.3">
      <c r="A209" s="485"/>
      <c r="B209" s="486"/>
      <c r="C209" s="486"/>
      <c r="D209" s="194" t="s">
        <v>827</v>
      </c>
      <c r="E209" s="242" t="s">
        <v>783</v>
      </c>
      <c r="F209" s="204" t="s">
        <v>354</v>
      </c>
      <c r="G209" s="265">
        <v>0</v>
      </c>
      <c r="H209" s="266">
        <v>0</v>
      </c>
      <c r="I209" s="270">
        <v>0.105</v>
      </c>
      <c r="J209" s="270">
        <v>0.105</v>
      </c>
      <c r="K209" s="265">
        <v>0</v>
      </c>
      <c r="L209" s="19"/>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row>
    <row r="210" spans="1:46" x14ac:dyDescent="0.3">
      <c r="A210" s="485"/>
      <c r="B210" s="486"/>
      <c r="C210" s="486"/>
      <c r="D210" s="194" t="s">
        <v>827</v>
      </c>
      <c r="E210" s="242" t="s">
        <v>784</v>
      </c>
      <c r="F210" s="204" t="s">
        <v>354</v>
      </c>
      <c r="G210" s="265">
        <v>0</v>
      </c>
      <c r="H210" s="266">
        <v>0</v>
      </c>
      <c r="I210" s="270">
        <v>0.17499999999999999</v>
      </c>
      <c r="J210" s="270">
        <v>0.17499999999999999</v>
      </c>
      <c r="K210" s="265">
        <v>0</v>
      </c>
      <c r="L210" s="19"/>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row>
    <row r="211" spans="1:46" x14ac:dyDescent="0.3">
      <c r="A211" s="485"/>
      <c r="B211" s="486"/>
      <c r="C211" s="486"/>
      <c r="D211" s="194" t="s">
        <v>827</v>
      </c>
      <c r="E211" s="242" t="s">
        <v>785</v>
      </c>
      <c r="F211" s="204" t="s">
        <v>354</v>
      </c>
      <c r="G211" s="265">
        <v>0</v>
      </c>
      <c r="H211" s="266">
        <v>0</v>
      </c>
      <c r="I211" s="270">
        <v>0.09</v>
      </c>
      <c r="J211" s="270">
        <v>0.09</v>
      </c>
      <c r="K211" s="265">
        <v>0</v>
      </c>
      <c r="L211" s="19"/>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row>
    <row r="212" spans="1:46" x14ac:dyDescent="0.3">
      <c r="A212" s="485"/>
      <c r="B212" s="486"/>
      <c r="C212" s="486"/>
      <c r="D212" s="194" t="s">
        <v>827</v>
      </c>
      <c r="E212" s="242" t="s">
        <v>786</v>
      </c>
      <c r="F212" s="204" t="s">
        <v>354</v>
      </c>
      <c r="G212" s="265">
        <v>0</v>
      </c>
      <c r="H212" s="266">
        <v>0</v>
      </c>
      <c r="I212" s="270">
        <v>0.09</v>
      </c>
      <c r="J212" s="270">
        <v>0.09</v>
      </c>
      <c r="K212" s="265">
        <v>0</v>
      </c>
      <c r="L212" s="19"/>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row>
    <row r="213" spans="1:46" x14ac:dyDescent="0.3">
      <c r="A213" s="485"/>
      <c r="B213" s="486"/>
      <c r="C213" s="486"/>
      <c r="D213" s="194" t="s">
        <v>827</v>
      </c>
      <c r="E213" s="242" t="s">
        <v>787</v>
      </c>
      <c r="F213" s="204" t="s">
        <v>354</v>
      </c>
      <c r="G213" s="265">
        <v>0</v>
      </c>
      <c r="H213" s="266">
        <v>0</v>
      </c>
      <c r="I213" s="270">
        <v>0.16</v>
      </c>
      <c r="J213" s="270">
        <v>0.16</v>
      </c>
      <c r="K213" s="265">
        <v>0</v>
      </c>
      <c r="L213" s="19"/>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row>
    <row r="214" spans="1:46" x14ac:dyDescent="0.3">
      <c r="A214" s="485"/>
      <c r="B214" s="486"/>
      <c r="C214" s="486"/>
      <c r="D214" s="194" t="s">
        <v>827</v>
      </c>
      <c r="E214" s="242" t="s">
        <v>788</v>
      </c>
      <c r="F214" s="204" t="s">
        <v>354</v>
      </c>
      <c r="G214" s="265">
        <v>0</v>
      </c>
      <c r="H214" s="266">
        <v>0</v>
      </c>
      <c r="I214" s="270">
        <v>0.22</v>
      </c>
      <c r="J214" s="270">
        <v>0.22</v>
      </c>
      <c r="K214" s="265">
        <v>0</v>
      </c>
      <c r="L214" s="19"/>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11"/>
    </row>
    <row r="215" spans="1:46" x14ac:dyDescent="0.3">
      <c r="A215" s="485"/>
      <c r="B215" s="486"/>
      <c r="C215" s="486"/>
      <c r="D215" s="194" t="s">
        <v>827</v>
      </c>
      <c r="E215" s="242" t="s">
        <v>789</v>
      </c>
      <c r="F215" s="204" t="s">
        <v>354</v>
      </c>
      <c r="G215" s="265">
        <v>0</v>
      </c>
      <c r="H215" s="266">
        <v>0</v>
      </c>
      <c r="I215" s="270">
        <v>0.3</v>
      </c>
      <c r="J215" s="270">
        <v>0.3</v>
      </c>
      <c r="K215" s="265">
        <v>0</v>
      </c>
      <c r="L215" s="19"/>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11"/>
    </row>
    <row r="216" spans="1:46" x14ac:dyDescent="0.3">
      <c r="A216" s="485"/>
      <c r="B216" s="486"/>
      <c r="C216" s="486"/>
      <c r="D216" s="194" t="s">
        <v>827</v>
      </c>
      <c r="E216" s="242" t="s">
        <v>790</v>
      </c>
      <c r="F216" s="204" t="s">
        <v>354</v>
      </c>
      <c r="G216" s="265">
        <v>0</v>
      </c>
      <c r="H216" s="266">
        <v>0</v>
      </c>
      <c r="I216" s="270">
        <v>0.43</v>
      </c>
      <c r="J216" s="270">
        <v>0.43</v>
      </c>
      <c r="K216" s="265">
        <v>0</v>
      </c>
      <c r="L216" s="19"/>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11"/>
    </row>
    <row r="217" spans="1:46" x14ac:dyDescent="0.3">
      <c r="A217" s="485"/>
      <c r="B217" s="486"/>
      <c r="C217" s="486"/>
      <c r="D217" s="194" t="s">
        <v>827</v>
      </c>
      <c r="E217" s="242" t="s">
        <v>791</v>
      </c>
      <c r="F217" s="204" t="s">
        <v>354</v>
      </c>
      <c r="G217" s="265">
        <v>0</v>
      </c>
      <c r="H217" s="266">
        <v>0</v>
      </c>
      <c r="I217" s="270">
        <v>0.78</v>
      </c>
      <c r="J217" s="270">
        <v>0.78</v>
      </c>
      <c r="K217" s="265">
        <v>0</v>
      </c>
      <c r="L217" s="19"/>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11"/>
    </row>
    <row r="218" spans="1:46" x14ac:dyDescent="0.3">
      <c r="A218" s="485"/>
      <c r="B218" s="486"/>
      <c r="C218" s="486"/>
      <c r="D218" s="194" t="s">
        <v>827</v>
      </c>
      <c r="E218" s="242" t="s">
        <v>792</v>
      </c>
      <c r="F218" s="204" t="s">
        <v>354</v>
      </c>
      <c r="G218" s="265">
        <v>0</v>
      </c>
      <c r="H218" s="266">
        <v>0</v>
      </c>
      <c r="I218" s="270">
        <v>0.73</v>
      </c>
      <c r="J218" s="270">
        <v>0.73</v>
      </c>
      <c r="K218" s="265">
        <v>0</v>
      </c>
      <c r="L218" s="19"/>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11"/>
      <c r="AR218" s="11"/>
      <c r="AS218" s="11"/>
      <c r="AT218" s="11"/>
    </row>
    <row r="219" spans="1:46" x14ac:dyDescent="0.3">
      <c r="A219" s="485"/>
      <c r="B219" s="486"/>
      <c r="C219" s="486"/>
      <c r="D219" s="194" t="s">
        <v>827</v>
      </c>
      <c r="E219" s="242" t="s">
        <v>793</v>
      </c>
      <c r="F219" s="204" t="s">
        <v>354</v>
      </c>
      <c r="G219" s="265">
        <v>0</v>
      </c>
      <c r="H219" s="266">
        <v>0</v>
      </c>
      <c r="I219" s="270">
        <v>0.19</v>
      </c>
      <c r="J219" s="270">
        <v>0.19</v>
      </c>
      <c r="K219" s="265">
        <v>0</v>
      </c>
      <c r="L219" s="19"/>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11"/>
      <c r="AR219" s="11"/>
      <c r="AS219" s="11"/>
      <c r="AT219" s="11"/>
    </row>
    <row r="220" spans="1:46" x14ac:dyDescent="0.3">
      <c r="A220" s="485"/>
      <c r="B220" s="486"/>
      <c r="C220" s="486"/>
      <c r="D220" s="194" t="s">
        <v>827</v>
      </c>
      <c r="E220" s="242" t="s">
        <v>794</v>
      </c>
      <c r="F220" s="204" t="s">
        <v>354</v>
      </c>
      <c r="G220" s="265">
        <v>0</v>
      </c>
      <c r="H220" s="266">
        <v>0</v>
      </c>
      <c r="I220" s="270">
        <v>0.06</v>
      </c>
      <c r="J220" s="270">
        <v>0.06</v>
      </c>
      <c r="K220" s="265">
        <v>0</v>
      </c>
      <c r="L220" s="19"/>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11"/>
      <c r="AR220" s="11"/>
      <c r="AS220" s="11"/>
      <c r="AT220" s="11"/>
    </row>
    <row r="221" spans="1:46" x14ac:dyDescent="0.3">
      <c r="A221" s="485"/>
      <c r="B221" s="486"/>
      <c r="C221" s="486"/>
      <c r="D221" s="194" t="s">
        <v>827</v>
      </c>
      <c r="E221" s="242" t="s">
        <v>795</v>
      </c>
      <c r="F221" s="204" t="s">
        <v>354</v>
      </c>
      <c r="G221" s="265">
        <v>0</v>
      </c>
      <c r="H221" s="266">
        <v>0</v>
      </c>
      <c r="I221" s="270">
        <v>0.11</v>
      </c>
      <c r="J221" s="270">
        <v>0.11</v>
      </c>
      <c r="K221" s="265">
        <v>0</v>
      </c>
      <c r="L221" s="19"/>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11"/>
    </row>
    <row r="222" spans="1:46" x14ac:dyDescent="0.3">
      <c r="A222" s="485"/>
      <c r="B222" s="486"/>
      <c r="C222" s="486"/>
      <c r="D222" s="194" t="s">
        <v>827</v>
      </c>
      <c r="E222" s="242" t="s">
        <v>796</v>
      </c>
      <c r="F222" s="204" t="s">
        <v>354</v>
      </c>
      <c r="G222" s="265">
        <v>0</v>
      </c>
      <c r="H222" s="266">
        <v>0</v>
      </c>
      <c r="I222" s="270">
        <v>0.52</v>
      </c>
      <c r="J222" s="270">
        <v>0.52</v>
      </c>
      <c r="K222" s="265">
        <v>0</v>
      </c>
      <c r="L222" s="19"/>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11"/>
      <c r="AR222" s="11"/>
      <c r="AS222" s="11"/>
      <c r="AT222" s="11"/>
    </row>
    <row r="223" spans="1:46" x14ac:dyDescent="0.3">
      <c r="A223" s="485"/>
      <c r="B223" s="486"/>
      <c r="C223" s="486"/>
      <c r="D223" s="194" t="s">
        <v>827</v>
      </c>
      <c r="E223" s="242" t="s">
        <v>781</v>
      </c>
      <c r="F223" s="204" t="s">
        <v>354</v>
      </c>
      <c r="G223" s="265">
        <v>0</v>
      </c>
      <c r="H223" s="266">
        <v>0</v>
      </c>
      <c r="I223" s="270">
        <v>0.65</v>
      </c>
      <c r="J223" s="270">
        <v>0.65</v>
      </c>
      <c r="K223" s="265">
        <v>0</v>
      </c>
      <c r="L223" s="19"/>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11"/>
    </row>
    <row r="224" spans="1:46" x14ac:dyDescent="0.3">
      <c r="A224" s="485"/>
      <c r="B224" s="486"/>
      <c r="C224" s="486"/>
      <c r="D224" s="194" t="s">
        <v>827</v>
      </c>
      <c r="E224" s="242" t="s">
        <v>797</v>
      </c>
      <c r="F224" s="204" t="s">
        <v>354</v>
      </c>
      <c r="G224" s="265">
        <v>0</v>
      </c>
      <c r="H224" s="266">
        <v>0</v>
      </c>
      <c r="I224" s="270">
        <v>0.59499999999999997</v>
      </c>
      <c r="J224" s="270">
        <v>0.59499999999999997</v>
      </c>
      <c r="K224" s="265">
        <v>0</v>
      </c>
      <c r="L224" s="19"/>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11"/>
    </row>
    <row r="225" spans="1:46" x14ac:dyDescent="0.3">
      <c r="A225" s="485"/>
      <c r="B225" s="486"/>
      <c r="C225" s="486"/>
      <c r="D225" s="194" t="s">
        <v>827</v>
      </c>
      <c r="E225" s="242" t="s">
        <v>798</v>
      </c>
      <c r="F225" s="204" t="s">
        <v>354</v>
      </c>
      <c r="G225" s="265">
        <v>0</v>
      </c>
      <c r="H225" s="266">
        <v>0</v>
      </c>
      <c r="I225" s="270">
        <v>0.59499999999999997</v>
      </c>
      <c r="J225" s="270">
        <v>0.59499999999999997</v>
      </c>
      <c r="K225" s="265">
        <v>0</v>
      </c>
      <c r="L225" s="19"/>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11"/>
    </row>
    <row r="226" spans="1:46" x14ac:dyDescent="0.3">
      <c r="A226" s="485"/>
      <c r="B226" s="486"/>
      <c r="C226" s="486"/>
      <c r="D226" s="194" t="s">
        <v>827</v>
      </c>
      <c r="E226" s="242" t="s">
        <v>799</v>
      </c>
      <c r="F226" s="204" t="s">
        <v>354</v>
      </c>
      <c r="G226" s="265">
        <v>0</v>
      </c>
      <c r="H226" s="266">
        <v>0</v>
      </c>
      <c r="I226" s="270">
        <v>0.59499999999999997</v>
      </c>
      <c r="J226" s="270">
        <v>0.59499999999999997</v>
      </c>
      <c r="K226" s="265">
        <v>0</v>
      </c>
      <c r="L226" s="19"/>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11"/>
    </row>
    <row r="227" spans="1:46" x14ac:dyDescent="0.3">
      <c r="A227" s="485"/>
      <c r="B227" s="486"/>
      <c r="C227" s="486"/>
      <c r="D227" s="194" t="s">
        <v>827</v>
      </c>
      <c r="E227" s="242" t="s">
        <v>800</v>
      </c>
      <c r="F227" s="204" t="s">
        <v>354</v>
      </c>
      <c r="G227" s="265">
        <v>0</v>
      </c>
      <c r="H227" s="266">
        <v>0</v>
      </c>
      <c r="I227" s="270">
        <v>0.59499999999999997</v>
      </c>
      <c r="J227" s="270">
        <v>0.59499999999999997</v>
      </c>
      <c r="K227" s="265">
        <v>0</v>
      </c>
      <c r="L227" s="19"/>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11"/>
      <c r="AR227" s="11"/>
      <c r="AS227" s="11"/>
      <c r="AT227" s="11"/>
    </row>
    <row r="228" spans="1:46" x14ac:dyDescent="0.3">
      <c r="A228" s="485"/>
      <c r="B228" s="486"/>
      <c r="C228" s="486"/>
      <c r="D228" s="194" t="s">
        <v>827</v>
      </c>
      <c r="E228" s="242" t="s">
        <v>801</v>
      </c>
      <c r="F228" s="204" t="s">
        <v>354</v>
      </c>
      <c r="G228" s="265">
        <v>0</v>
      </c>
      <c r="H228" s="266">
        <v>0</v>
      </c>
      <c r="I228" s="270">
        <v>0.59499999999999997</v>
      </c>
      <c r="J228" s="270">
        <v>0.59499999999999997</v>
      </c>
      <c r="K228" s="265">
        <v>0</v>
      </c>
      <c r="L228" s="19"/>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11"/>
    </row>
    <row r="229" spans="1:46" x14ac:dyDescent="0.3">
      <c r="A229" s="485"/>
      <c r="B229" s="486"/>
      <c r="C229" s="486"/>
      <c r="D229" s="194" t="s">
        <v>827</v>
      </c>
      <c r="E229" s="242" t="s">
        <v>802</v>
      </c>
      <c r="F229" s="204" t="s">
        <v>354</v>
      </c>
      <c r="G229" s="265">
        <v>0</v>
      </c>
      <c r="H229" s="266">
        <v>0</v>
      </c>
      <c r="I229" s="270">
        <v>0.59499999999999997</v>
      </c>
      <c r="J229" s="270">
        <v>0.59499999999999997</v>
      </c>
      <c r="K229" s="265">
        <v>0</v>
      </c>
      <c r="L229" s="19"/>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11"/>
    </row>
    <row r="230" spans="1:46" x14ac:dyDescent="0.3">
      <c r="A230" s="485"/>
      <c r="B230" s="486"/>
      <c r="C230" s="486"/>
      <c r="D230" s="242" t="s">
        <v>780</v>
      </c>
      <c r="E230" s="242"/>
      <c r="F230" s="204" t="s">
        <v>354</v>
      </c>
      <c r="G230" s="265">
        <v>0</v>
      </c>
      <c r="H230" s="266">
        <v>0</v>
      </c>
      <c r="I230" s="421">
        <v>0.05</v>
      </c>
      <c r="J230" s="270">
        <v>0.1</v>
      </c>
      <c r="K230" s="265">
        <v>0</v>
      </c>
      <c r="L230" s="19"/>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11"/>
      <c r="AR230" s="11"/>
      <c r="AS230" s="11"/>
      <c r="AT230" s="11"/>
    </row>
    <row r="231" spans="1:46" x14ac:dyDescent="0.3">
      <c r="A231" s="487"/>
      <c r="B231" s="488"/>
      <c r="C231" s="488"/>
      <c r="D231" s="242" t="s">
        <v>778</v>
      </c>
      <c r="E231" s="242"/>
      <c r="F231" s="204" t="s">
        <v>354</v>
      </c>
      <c r="G231" s="265">
        <v>0</v>
      </c>
      <c r="H231" s="266">
        <v>0</v>
      </c>
      <c r="I231" s="270">
        <v>2</v>
      </c>
      <c r="J231" s="270">
        <v>2</v>
      </c>
      <c r="K231" s="265">
        <v>0</v>
      </c>
      <c r="L231" s="19"/>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11"/>
      <c r="AR231" s="11"/>
      <c r="AS231" s="11"/>
      <c r="AT231" s="11"/>
    </row>
    <row r="232" spans="1:46" x14ac:dyDescent="0.3">
      <c r="A232" s="11"/>
      <c r="B232" s="11"/>
      <c r="C232" s="11"/>
      <c r="D232" s="11"/>
      <c r="E232" s="11"/>
      <c r="F232" s="11"/>
      <c r="G232" s="9"/>
      <c r="H232" s="9"/>
      <c r="I232" s="9"/>
      <c r="J232" s="9"/>
      <c r="K232" s="9"/>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11"/>
    </row>
    <row r="233" spans="1:46" x14ac:dyDescent="0.3">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11"/>
      <c r="AR233" s="11"/>
      <c r="AS233" s="11"/>
      <c r="AT233" s="11"/>
    </row>
    <row r="234" spans="1:46" x14ac:dyDescent="0.3">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11"/>
      <c r="AR234" s="11"/>
      <c r="AS234" s="11"/>
      <c r="AT234" s="11"/>
    </row>
    <row r="235" spans="1:46" x14ac:dyDescent="0.3">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11"/>
      <c r="AR235" s="11"/>
      <c r="AS235" s="11"/>
      <c r="AT235" s="11"/>
    </row>
    <row r="236" spans="1:46" x14ac:dyDescent="0.3">
      <c r="A236" s="11"/>
      <c r="B236" s="11"/>
      <c r="C236" s="11"/>
      <c r="D236" s="11"/>
      <c r="E236" s="11"/>
      <c r="F236" s="11"/>
      <c r="G236" s="241" t="s">
        <v>988</v>
      </c>
      <c r="H236" s="241" t="str">
        <f t="shared" ref="H236:K236" si="1">H10</f>
        <v>Cacao-Di</v>
      </c>
      <c r="I236" s="241" t="s">
        <v>989</v>
      </c>
      <c r="J236" s="241" t="str">
        <f t="shared" si="1"/>
        <v>Cacao-N</v>
      </c>
      <c r="K236" s="241" t="str">
        <f t="shared" si="1"/>
        <v>Cacao-V</v>
      </c>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11"/>
      <c r="AR236" s="11"/>
      <c r="AS236" s="11"/>
      <c r="AT236" s="11"/>
    </row>
    <row r="237" spans="1:46" x14ac:dyDescent="0.3">
      <c r="A237" s="15"/>
      <c r="B237" s="15"/>
      <c r="C237" s="11"/>
      <c r="D237" s="11"/>
      <c r="E237" s="11"/>
      <c r="F237" s="11"/>
      <c r="G237" s="218" t="s">
        <v>165</v>
      </c>
      <c r="H237" s="218" t="s">
        <v>166</v>
      </c>
      <c r="I237" s="218" t="s">
        <v>167</v>
      </c>
      <c r="J237" s="218" t="s">
        <v>168</v>
      </c>
      <c r="K237" s="218" t="s">
        <v>169</v>
      </c>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11"/>
      <c r="AR237" s="11"/>
      <c r="AS237" s="11"/>
      <c r="AT237" s="11"/>
    </row>
    <row r="238" spans="1:46" ht="18" customHeight="1" x14ac:dyDescent="0.3">
      <c r="A238" s="228"/>
      <c r="B238" s="228"/>
      <c r="C238" s="247" t="s">
        <v>501</v>
      </c>
      <c r="D238" s="493" t="s">
        <v>736</v>
      </c>
      <c r="E238" s="494"/>
      <c r="F238" s="194" t="s">
        <v>737</v>
      </c>
      <c r="G238" s="217">
        <v>0.05</v>
      </c>
      <c r="H238" s="217">
        <v>0.05</v>
      </c>
      <c r="I238" s="408">
        <v>0.126</v>
      </c>
      <c r="J238" s="217">
        <v>0.3</v>
      </c>
      <c r="K238" s="217">
        <v>0.3</v>
      </c>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11"/>
    </row>
    <row r="239" spans="1:46" ht="18" customHeight="1" x14ac:dyDescent="0.3">
      <c r="A239" s="228"/>
      <c r="B239" s="228"/>
      <c r="C239" s="222"/>
      <c r="D239" s="493" t="s">
        <v>497</v>
      </c>
      <c r="E239" s="494"/>
      <c r="F239" s="194" t="s">
        <v>496</v>
      </c>
      <c r="G239" s="217">
        <v>0.02</v>
      </c>
      <c r="H239" s="217">
        <v>0.02</v>
      </c>
      <c r="I239" s="408">
        <v>4.0495867768595018E-4</v>
      </c>
      <c r="J239" s="217">
        <v>0.1</v>
      </c>
      <c r="K239" s="217">
        <v>0.1</v>
      </c>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11"/>
      <c r="AR239" s="11"/>
      <c r="AS239" s="11"/>
      <c r="AT239" s="11"/>
    </row>
    <row r="240" spans="1:46" ht="18" customHeight="1" x14ac:dyDescent="0.3">
      <c r="A240" s="228"/>
      <c r="B240" s="228"/>
      <c r="C240" s="223"/>
      <c r="D240" s="493" t="s">
        <v>498</v>
      </c>
      <c r="E240" s="494"/>
      <c r="F240" s="194" t="s">
        <v>496</v>
      </c>
      <c r="G240" s="217">
        <v>0.04</v>
      </c>
      <c r="H240" s="217">
        <v>0.04</v>
      </c>
      <c r="I240" s="408">
        <v>1.1299999999999999E-3</v>
      </c>
      <c r="J240" s="217">
        <v>0</v>
      </c>
      <c r="K240" s="217">
        <v>0</v>
      </c>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11"/>
      <c r="AR240" s="11"/>
      <c r="AS240" s="11"/>
      <c r="AT240" s="11"/>
    </row>
    <row r="241" spans="1:46" ht="18" customHeight="1" x14ac:dyDescent="0.3">
      <c r="A241" s="228"/>
      <c r="B241" s="228"/>
      <c r="C241" s="223"/>
      <c r="D241" s="493" t="s">
        <v>499</v>
      </c>
      <c r="E241" s="494"/>
      <c r="F241" s="194" t="s">
        <v>496</v>
      </c>
      <c r="G241" s="217">
        <v>0</v>
      </c>
      <c r="H241" s="217">
        <v>0</v>
      </c>
      <c r="I241" s="408">
        <v>0</v>
      </c>
      <c r="J241" s="217">
        <v>0</v>
      </c>
      <c r="K241" s="217">
        <v>0</v>
      </c>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11"/>
      <c r="AR241" s="11"/>
      <c r="AS241" s="11"/>
      <c r="AT241" s="11"/>
    </row>
    <row r="242" spans="1:46" ht="18" customHeight="1" x14ac:dyDescent="0.3">
      <c r="A242" s="228"/>
      <c r="B242" s="228"/>
      <c r="C242" s="248"/>
      <c r="D242" s="516" t="s">
        <v>500</v>
      </c>
      <c r="E242" s="494"/>
      <c r="F242" s="194" t="s">
        <v>496</v>
      </c>
      <c r="G242" s="217">
        <v>0</v>
      </c>
      <c r="H242" s="217">
        <v>0</v>
      </c>
      <c r="I242" s="408">
        <v>0</v>
      </c>
      <c r="J242" s="217">
        <v>0</v>
      </c>
      <c r="K242" s="217">
        <v>0</v>
      </c>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11"/>
      <c r="AR242" s="11"/>
      <c r="AS242" s="11"/>
      <c r="AT242" s="11"/>
    </row>
    <row r="243" spans="1:46" ht="18" customHeight="1" x14ac:dyDescent="0.3">
      <c r="A243" s="228"/>
      <c r="B243" s="228"/>
      <c r="C243" s="225"/>
      <c r="D243" s="493" t="s">
        <v>707</v>
      </c>
      <c r="E243" s="494"/>
      <c r="F243" s="194" t="s">
        <v>199</v>
      </c>
      <c r="G243" s="217">
        <v>2</v>
      </c>
      <c r="H243" s="217">
        <v>2</v>
      </c>
      <c r="I243" s="408">
        <v>4.5</v>
      </c>
      <c r="J243" s="217">
        <v>0</v>
      </c>
      <c r="K243" s="217">
        <v>0</v>
      </c>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1"/>
      <c r="AJ243" s="11"/>
      <c r="AK243" s="11"/>
      <c r="AL243" s="11"/>
      <c r="AM243" s="11"/>
      <c r="AN243" s="11"/>
      <c r="AO243" s="11"/>
      <c r="AP243" s="11"/>
      <c r="AQ243" s="11"/>
      <c r="AR243" s="11"/>
      <c r="AS243" s="11"/>
      <c r="AT243" s="11"/>
    </row>
    <row r="244" spans="1:46" ht="18" customHeight="1" x14ac:dyDescent="0.3">
      <c r="A244" s="249"/>
      <c r="B244" s="249"/>
      <c r="C244" s="247" t="s">
        <v>205</v>
      </c>
      <c r="D244" s="517"/>
      <c r="E244" s="518"/>
      <c r="F244" s="194"/>
      <c r="G244" s="217"/>
      <c r="H244" s="217"/>
      <c r="I244" s="408"/>
      <c r="J244" s="217"/>
      <c r="K244" s="217"/>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11"/>
      <c r="AR244" s="11"/>
      <c r="AS244" s="11"/>
      <c r="AT244" s="11"/>
    </row>
    <row r="245" spans="1:46" ht="18" customHeight="1" x14ac:dyDescent="0.3">
      <c r="A245" s="228"/>
      <c r="B245" s="228"/>
      <c r="C245" s="222"/>
      <c r="D245" s="493" t="s">
        <v>502</v>
      </c>
      <c r="E245" s="494"/>
      <c r="F245" s="194" t="str">
        <f>PROFITABILITY!F7</f>
        <v>Rp</v>
      </c>
      <c r="G245" s="217">
        <v>1000</v>
      </c>
      <c r="H245" s="217">
        <v>1000</v>
      </c>
      <c r="I245" s="408">
        <v>8000</v>
      </c>
      <c r="J245" s="217">
        <v>38</v>
      </c>
      <c r="K245" s="217">
        <v>38</v>
      </c>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11"/>
    </row>
    <row r="246" spans="1:46" ht="18" customHeight="1" x14ac:dyDescent="0.3">
      <c r="A246" s="228"/>
      <c r="B246" s="228"/>
      <c r="C246" s="225"/>
      <c r="D246" s="493" t="s">
        <v>503</v>
      </c>
      <c r="E246" s="494"/>
      <c r="F246" s="194" t="str">
        <f>PROFITABILITY!F7</f>
        <v>Rp</v>
      </c>
      <c r="G246" s="217">
        <v>1000</v>
      </c>
      <c r="H246" s="217">
        <v>1000</v>
      </c>
      <c r="I246" s="408">
        <v>8000</v>
      </c>
      <c r="J246" s="217">
        <v>38</v>
      </c>
      <c r="K246" s="217">
        <v>38</v>
      </c>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1"/>
      <c r="AJ246" s="11"/>
      <c r="AK246" s="11"/>
      <c r="AL246" s="11"/>
      <c r="AM246" s="11"/>
      <c r="AN246" s="11"/>
      <c r="AO246" s="11"/>
      <c r="AP246" s="11"/>
      <c r="AQ246" s="11"/>
      <c r="AR246" s="11"/>
      <c r="AS246" s="11"/>
      <c r="AT246" s="11"/>
    </row>
    <row r="247" spans="1:46" ht="18" customHeight="1" x14ac:dyDescent="0.3">
      <c r="A247" s="249"/>
      <c r="B247" s="249"/>
      <c r="C247" s="247" t="s">
        <v>504</v>
      </c>
      <c r="D247" s="517"/>
      <c r="E247" s="518"/>
      <c r="F247" s="194"/>
      <c r="G247" s="217"/>
      <c r="H247" s="217"/>
      <c r="I247" s="408"/>
      <c r="J247" s="217"/>
      <c r="K247" s="217"/>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11"/>
      <c r="AR247" s="11"/>
      <c r="AS247" s="11"/>
      <c r="AT247" s="11"/>
    </row>
    <row r="248" spans="1:46" ht="18" customHeight="1" x14ac:dyDescent="0.3">
      <c r="A248" s="228"/>
      <c r="B248" s="228"/>
      <c r="C248" s="222"/>
      <c r="D248" s="493" t="s">
        <v>505</v>
      </c>
      <c r="E248" s="494"/>
      <c r="F248" s="194" t="str">
        <f>PROFITABILITY!F7</f>
        <v>Rp</v>
      </c>
      <c r="G248" s="217">
        <v>521.51</v>
      </c>
      <c r="H248" s="217">
        <v>521.51</v>
      </c>
      <c r="I248" s="408">
        <v>0</v>
      </c>
      <c r="J248" s="217">
        <v>0</v>
      </c>
      <c r="K248" s="217">
        <v>0</v>
      </c>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11"/>
      <c r="AR248" s="11"/>
      <c r="AS248" s="11"/>
      <c r="AT248" s="11"/>
    </row>
    <row r="249" spans="1:46" ht="18" customHeight="1" x14ac:dyDescent="0.3">
      <c r="A249" s="228"/>
      <c r="B249" s="228"/>
      <c r="C249" s="223"/>
      <c r="D249" s="493" t="s">
        <v>506</v>
      </c>
      <c r="E249" s="494"/>
      <c r="F249" s="194" t="str">
        <f>PROFITABILITY!F7</f>
        <v>Rp</v>
      </c>
      <c r="G249" s="217">
        <v>8000</v>
      </c>
      <c r="H249" s="217">
        <v>8000</v>
      </c>
      <c r="I249" s="408">
        <v>1400</v>
      </c>
      <c r="J249" s="217">
        <v>0</v>
      </c>
      <c r="K249" s="217">
        <v>0</v>
      </c>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11"/>
      <c r="AR249" s="11"/>
      <c r="AS249" s="11"/>
      <c r="AT249" s="11"/>
    </row>
    <row r="250" spans="1:46" ht="18" customHeight="1" x14ac:dyDescent="0.3">
      <c r="A250" s="228"/>
      <c r="B250" s="228"/>
      <c r="C250" s="223"/>
      <c r="D250" s="493" t="s">
        <v>507</v>
      </c>
      <c r="E250" s="494"/>
      <c r="F250" s="194" t="str">
        <f>PROFITABILITY!F7</f>
        <v>Rp</v>
      </c>
      <c r="G250" s="217">
        <v>0</v>
      </c>
      <c r="H250" s="217">
        <v>0</v>
      </c>
      <c r="I250" s="408">
        <v>0</v>
      </c>
      <c r="J250" s="217">
        <v>0</v>
      </c>
      <c r="K250" s="217">
        <v>0</v>
      </c>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11"/>
      <c r="AK250" s="11"/>
      <c r="AL250" s="11"/>
      <c r="AM250" s="11"/>
      <c r="AN250" s="11"/>
      <c r="AO250" s="11"/>
      <c r="AP250" s="11"/>
      <c r="AQ250" s="11"/>
      <c r="AR250" s="11"/>
      <c r="AS250" s="11"/>
      <c r="AT250" s="11"/>
    </row>
    <row r="251" spans="1:46" ht="18" customHeight="1" x14ac:dyDescent="0.3">
      <c r="A251" s="228"/>
      <c r="B251" s="228"/>
      <c r="C251" s="225"/>
      <c r="D251" s="493" t="s">
        <v>508</v>
      </c>
      <c r="E251" s="494"/>
      <c r="F251" s="194" t="str">
        <f>PROFITABILITY!F7</f>
        <v>Rp</v>
      </c>
      <c r="G251" s="217">
        <v>0</v>
      </c>
      <c r="H251" s="217">
        <v>0</v>
      </c>
      <c r="I251" s="408">
        <v>0</v>
      </c>
      <c r="J251" s="217">
        <v>0</v>
      </c>
      <c r="K251" s="217">
        <v>0</v>
      </c>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11"/>
      <c r="AR251" s="11"/>
      <c r="AS251" s="11"/>
      <c r="AT251" s="11"/>
    </row>
    <row r="252" spans="1:46" ht="18" customHeight="1" x14ac:dyDescent="0.3">
      <c r="A252" s="249"/>
      <c r="B252" s="249"/>
      <c r="C252" s="247" t="s">
        <v>509</v>
      </c>
      <c r="D252" s="517"/>
      <c r="E252" s="518"/>
      <c r="F252" s="194"/>
      <c r="G252" s="217"/>
      <c r="H252" s="217"/>
      <c r="I252" s="408"/>
      <c r="J252" s="217"/>
      <c r="K252" s="217"/>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11"/>
      <c r="AO252" s="11"/>
      <c r="AP252" s="11"/>
      <c r="AQ252" s="11"/>
      <c r="AR252" s="11"/>
      <c r="AS252" s="11"/>
      <c r="AT252" s="11"/>
    </row>
    <row r="253" spans="1:46" ht="18" customHeight="1" x14ac:dyDescent="0.3">
      <c r="A253" s="228"/>
      <c r="B253" s="228"/>
      <c r="C253" s="222"/>
      <c r="D253" s="493" t="s">
        <v>505</v>
      </c>
      <c r="E253" s="494"/>
      <c r="F253" s="194" t="str">
        <f>PROFITABILITY!F7</f>
        <v>Rp</v>
      </c>
      <c r="G253" s="217">
        <v>521.51</v>
      </c>
      <c r="H253" s="217">
        <v>521.51</v>
      </c>
      <c r="I253" s="408">
        <v>0</v>
      </c>
      <c r="J253" s="217">
        <v>0</v>
      </c>
      <c r="K253" s="217">
        <v>0</v>
      </c>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11"/>
      <c r="AR253" s="11"/>
      <c r="AS253" s="11"/>
      <c r="AT253" s="11"/>
    </row>
    <row r="254" spans="1:46" ht="18" customHeight="1" x14ac:dyDescent="0.3">
      <c r="A254" s="228"/>
      <c r="B254" s="228"/>
      <c r="C254" s="223"/>
      <c r="D254" s="493" t="s">
        <v>506</v>
      </c>
      <c r="E254" s="494"/>
      <c r="F254" s="194" t="str">
        <f>PROFITABILITY!F7</f>
        <v>Rp</v>
      </c>
      <c r="G254" s="217">
        <v>8000</v>
      </c>
      <c r="H254" s="217">
        <v>8000</v>
      </c>
      <c r="I254" s="408">
        <v>1400</v>
      </c>
      <c r="J254" s="217">
        <v>0</v>
      </c>
      <c r="K254" s="217">
        <v>0</v>
      </c>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11"/>
      <c r="AR254" s="11"/>
      <c r="AS254" s="11"/>
      <c r="AT254" s="11"/>
    </row>
    <row r="255" spans="1:46" ht="18" customHeight="1" x14ac:dyDescent="0.3">
      <c r="A255" s="228"/>
      <c r="B255" s="228"/>
      <c r="C255" s="223"/>
      <c r="D255" s="493" t="s">
        <v>507</v>
      </c>
      <c r="E255" s="494"/>
      <c r="F255" s="194" t="str">
        <f>PROFITABILITY!F7</f>
        <v>Rp</v>
      </c>
      <c r="G255" s="217">
        <v>0</v>
      </c>
      <c r="H255" s="217">
        <v>0</v>
      </c>
      <c r="I255" s="408">
        <v>0</v>
      </c>
      <c r="J255" s="217">
        <v>0</v>
      </c>
      <c r="K255" s="217">
        <v>0</v>
      </c>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11"/>
      <c r="AR255" s="11"/>
      <c r="AS255" s="11"/>
      <c r="AT255" s="11"/>
    </row>
    <row r="256" spans="1:46" ht="18" customHeight="1" x14ac:dyDescent="0.3">
      <c r="A256" s="228"/>
      <c r="B256" s="228"/>
      <c r="C256" s="225"/>
      <c r="D256" s="493" t="s">
        <v>508</v>
      </c>
      <c r="E256" s="494"/>
      <c r="F256" s="194" t="str">
        <f>PROFITABILITY!F7</f>
        <v>Rp</v>
      </c>
      <c r="G256" s="217">
        <v>0</v>
      </c>
      <c r="H256" s="217">
        <v>0</v>
      </c>
      <c r="I256" s="408">
        <v>0</v>
      </c>
      <c r="J256" s="217">
        <v>0</v>
      </c>
      <c r="K256" s="217">
        <v>0</v>
      </c>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11"/>
      <c r="AR256" s="11"/>
      <c r="AS256" s="11"/>
      <c r="AT256" s="11"/>
    </row>
    <row r="257" spans="1:46"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row>
    <row r="258" spans="1:46"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row>
    <row r="259" spans="1:46"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row>
    <row r="260" spans="1:46" x14ac:dyDescent="0.3">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row>
    <row r="261" spans="1:46"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row>
    <row r="262" spans="1:46"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row>
    <row r="263" spans="1:46"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row>
    <row r="264" spans="1:46"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row>
    <row r="265" spans="1:46" x14ac:dyDescent="0.3">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11"/>
      <c r="AR265" s="11"/>
      <c r="AS265" s="11"/>
      <c r="AT265" s="11"/>
    </row>
    <row r="266" spans="1:46" x14ac:dyDescent="0.3">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11"/>
      <c r="AR266" s="11"/>
      <c r="AS266" s="11"/>
      <c r="AT266" s="11"/>
    </row>
    <row r="267" spans="1:46" x14ac:dyDescent="0.3">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11"/>
      <c r="AR267" s="11"/>
      <c r="AS267" s="11"/>
      <c r="AT267" s="11"/>
    </row>
    <row r="268" spans="1:46" x14ac:dyDescent="0.3">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11"/>
      <c r="AR268" s="11"/>
      <c r="AS268" s="11"/>
      <c r="AT268" s="11"/>
    </row>
    <row r="269" spans="1:46" x14ac:dyDescent="0.3">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11"/>
    </row>
    <row r="270" spans="1:46" x14ac:dyDescent="0.3">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11"/>
      <c r="AR270" s="11"/>
      <c r="AS270" s="11"/>
      <c r="AT270" s="11"/>
    </row>
    <row r="271" spans="1:46" x14ac:dyDescent="0.3">
      <c r="Y271" s="11"/>
      <c r="AG271" s="11"/>
      <c r="AH271" s="11"/>
    </row>
  </sheetData>
  <mergeCells count="163">
    <mergeCell ref="D249:E249"/>
    <mergeCell ref="D250:E250"/>
    <mergeCell ref="D251:E251"/>
    <mergeCell ref="D253:E253"/>
    <mergeCell ref="D254:E254"/>
    <mergeCell ref="D255:E255"/>
    <mergeCell ref="D256:E256"/>
    <mergeCell ref="D244:E244"/>
    <mergeCell ref="D247:E247"/>
    <mergeCell ref="D252:E252"/>
    <mergeCell ref="D238:E238"/>
    <mergeCell ref="D239:E239"/>
    <mergeCell ref="D240:E240"/>
    <mergeCell ref="D241:E241"/>
    <mergeCell ref="D242:E242"/>
    <mergeCell ref="D243:E243"/>
    <mergeCell ref="D245:E245"/>
    <mergeCell ref="D246:E246"/>
    <mergeCell ref="D248:E248"/>
    <mergeCell ref="A12:C17"/>
    <mergeCell ref="A33:C33"/>
    <mergeCell ref="G8:K8"/>
    <mergeCell ref="A26:C30"/>
    <mergeCell ref="A24:C25"/>
    <mergeCell ref="A18:C23"/>
    <mergeCell ref="A31:C32"/>
    <mergeCell ref="D22:E22"/>
    <mergeCell ref="D23:E23"/>
    <mergeCell ref="D24:E24"/>
    <mergeCell ref="D30:E30"/>
    <mergeCell ref="D31:E31"/>
    <mergeCell ref="D32:E32"/>
    <mergeCell ref="D11:E11"/>
    <mergeCell ref="D12:E12"/>
    <mergeCell ref="D13:E13"/>
    <mergeCell ref="D14:E14"/>
    <mergeCell ref="D15:E15"/>
    <mergeCell ref="D16:E16"/>
    <mergeCell ref="D17:E17"/>
    <mergeCell ref="D20:E20"/>
    <mergeCell ref="D18:E18"/>
    <mergeCell ref="D19:E19"/>
    <mergeCell ref="D21:E21"/>
    <mergeCell ref="A103:C103"/>
    <mergeCell ref="A108:C108"/>
    <mergeCell ref="A107:C107"/>
    <mergeCell ref="D25:E25"/>
    <mergeCell ref="A34:C36"/>
    <mergeCell ref="A58:C63"/>
    <mergeCell ref="A54:C57"/>
    <mergeCell ref="A37:A41"/>
    <mergeCell ref="B37:C37"/>
    <mergeCell ref="B38:C38"/>
    <mergeCell ref="D26:E26"/>
    <mergeCell ref="D27:E27"/>
    <mergeCell ref="D28:E28"/>
    <mergeCell ref="A74:A102"/>
    <mergeCell ref="B39:C41"/>
    <mergeCell ref="B74:C74"/>
    <mergeCell ref="B75:C90"/>
    <mergeCell ref="B91:C91"/>
    <mergeCell ref="A42:C47"/>
    <mergeCell ref="A48:C53"/>
    <mergeCell ref="A64:C73"/>
    <mergeCell ref="B92:C93"/>
    <mergeCell ref="B94:C102"/>
    <mergeCell ref="D29:E29"/>
    <mergeCell ref="D41:E41"/>
    <mergeCell ref="D42:E42"/>
    <mergeCell ref="D43:E43"/>
    <mergeCell ref="D44:E44"/>
    <mergeCell ref="D37:E37"/>
    <mergeCell ref="D38:E38"/>
    <mergeCell ref="D39:E39"/>
    <mergeCell ref="D40:E40"/>
    <mergeCell ref="D33:E33"/>
    <mergeCell ref="D34:E34"/>
    <mergeCell ref="D35:E35"/>
    <mergeCell ref="D36:E36"/>
    <mergeCell ref="D53:E53"/>
    <mergeCell ref="D54:E54"/>
    <mergeCell ref="D55:E55"/>
    <mergeCell ref="D56:E56"/>
    <mergeCell ref="D49:E49"/>
    <mergeCell ref="D50:E50"/>
    <mergeCell ref="D51:E51"/>
    <mergeCell ref="D52:E52"/>
    <mergeCell ref="D45:E45"/>
    <mergeCell ref="D46:E46"/>
    <mergeCell ref="D47:E47"/>
    <mergeCell ref="D48:E48"/>
    <mergeCell ref="D65:E65"/>
    <mergeCell ref="D66:E66"/>
    <mergeCell ref="D67:E67"/>
    <mergeCell ref="D68:E68"/>
    <mergeCell ref="D61:E61"/>
    <mergeCell ref="D62:E62"/>
    <mergeCell ref="D63:E63"/>
    <mergeCell ref="D64:E64"/>
    <mergeCell ref="D57:E57"/>
    <mergeCell ref="D58:E58"/>
    <mergeCell ref="D59:E59"/>
    <mergeCell ref="D60:E60"/>
    <mergeCell ref="D77:E77"/>
    <mergeCell ref="D78:E78"/>
    <mergeCell ref="D79:E79"/>
    <mergeCell ref="D80:E80"/>
    <mergeCell ref="D73:E73"/>
    <mergeCell ref="D74:E74"/>
    <mergeCell ref="D75:E75"/>
    <mergeCell ref="D76:E76"/>
    <mergeCell ref="D69:E69"/>
    <mergeCell ref="D70:E70"/>
    <mergeCell ref="D71:E71"/>
    <mergeCell ref="D72:E72"/>
    <mergeCell ref="D89:E89"/>
    <mergeCell ref="D90:E90"/>
    <mergeCell ref="D91:E91"/>
    <mergeCell ref="D92:E92"/>
    <mergeCell ref="D85:E85"/>
    <mergeCell ref="D86:E86"/>
    <mergeCell ref="D87:E87"/>
    <mergeCell ref="D88:E88"/>
    <mergeCell ref="D81:E81"/>
    <mergeCell ref="D82:E82"/>
    <mergeCell ref="D83:E83"/>
    <mergeCell ref="D84:E84"/>
    <mergeCell ref="D101:E101"/>
    <mergeCell ref="D102:E102"/>
    <mergeCell ref="D103:E103"/>
    <mergeCell ref="D104:E104"/>
    <mergeCell ref="D97:E97"/>
    <mergeCell ref="D98:E98"/>
    <mergeCell ref="D99:E99"/>
    <mergeCell ref="D100:E100"/>
    <mergeCell ref="D93:E93"/>
    <mergeCell ref="D94:E94"/>
    <mergeCell ref="D95:E95"/>
    <mergeCell ref="D96:E96"/>
    <mergeCell ref="D109:E109"/>
    <mergeCell ref="D114:E114"/>
    <mergeCell ref="D115:E115"/>
    <mergeCell ref="C126:C127"/>
    <mergeCell ref="D110:E110"/>
    <mergeCell ref="D111:E111"/>
    <mergeCell ref="D112:E112"/>
    <mergeCell ref="D113:E113"/>
    <mergeCell ref="D105:E105"/>
    <mergeCell ref="D106:E106"/>
    <mergeCell ref="D107:E107"/>
    <mergeCell ref="D108:E108"/>
    <mergeCell ref="A109:C115"/>
    <mergeCell ref="A104:C106"/>
    <mergeCell ref="C183:C205"/>
    <mergeCell ref="A121:B135"/>
    <mergeCell ref="A136:B231"/>
    <mergeCell ref="C133:C135"/>
    <mergeCell ref="C136:C138"/>
    <mergeCell ref="C139:C182"/>
    <mergeCell ref="C206:C231"/>
    <mergeCell ref="C124:C125"/>
    <mergeCell ref="C128:C131"/>
    <mergeCell ref="C121:C123"/>
  </mergeCells>
  <phoneticPr fontId="2" type="noConversion"/>
  <pageMargins left="0.75" right="0.75" top="1" bottom="1" header="0.5" footer="0.5"/>
  <pageSetup orientation="landscape" horizontalDpi="200" verticalDpi="200" r:id="rId1"/>
  <headerFooter alignWithMargins="0"/>
  <drawing r:id="rId2"/>
  <legacyDrawing r:id="rId3"/>
  <controls>
    <mc:AlternateContent xmlns:mc="http://schemas.openxmlformats.org/markup-compatibility/2006">
      <mc:Choice Requires="x14">
        <control shapeId="31762" r:id="rId4" name="CommandButton1">
          <controlPr autoLine="0" autoPict="0" r:id="rId5">
            <anchor moveWithCells="1">
              <from>
                <xdr:col>0</xdr:col>
                <xdr:colOff>259080</xdr:colOff>
                <xdr:row>3</xdr:row>
                <xdr:rowOff>160020</xdr:rowOff>
              </from>
              <to>
                <xdr:col>2</xdr:col>
                <xdr:colOff>30480</xdr:colOff>
                <xdr:row>5</xdr:row>
                <xdr:rowOff>76200</xdr:rowOff>
              </to>
            </anchor>
          </controlPr>
        </control>
      </mc:Choice>
      <mc:Fallback>
        <control shapeId="31762"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F100"/>
  <sheetViews>
    <sheetView zoomScale="70" zoomScaleNormal="70" workbookViewId="0">
      <selection activeCell="L15" sqref="L15"/>
    </sheetView>
  </sheetViews>
  <sheetFormatPr defaultColWidth="9.109375" defaultRowHeight="15.6" x14ac:dyDescent="0.3"/>
  <cols>
    <col min="1" max="32" width="9.109375" style="10"/>
    <col min="33" max="33" width="23.109375" style="10" customWidth="1"/>
    <col min="34" max="34" width="14.88671875" style="10" bestFit="1" customWidth="1"/>
    <col min="35" max="35" width="7.88671875" style="10" bestFit="1" customWidth="1"/>
    <col min="36" max="36" width="6.6640625" style="10" bestFit="1" customWidth="1"/>
    <col min="37" max="37" width="6.109375" style="10" bestFit="1" customWidth="1"/>
    <col min="38" max="38" width="15.5546875" style="10" customWidth="1"/>
    <col min="39" max="39" width="18.109375" style="10" customWidth="1"/>
    <col min="40" max="40" width="9.88671875" style="10" bestFit="1" customWidth="1"/>
    <col min="41" max="41" width="9.5546875" style="10" customWidth="1"/>
    <col min="42" max="42" width="14.5546875" style="10" bestFit="1" customWidth="1"/>
    <col min="43" max="43" width="12.44140625" style="10" customWidth="1"/>
    <col min="44" max="44" width="9.5546875" style="10" bestFit="1" customWidth="1"/>
    <col min="45" max="45" width="10.5546875" style="10" bestFit="1" customWidth="1"/>
    <col min="46" max="48" width="8.88671875" style="10" bestFit="1" customWidth="1"/>
    <col min="49" max="49" width="11.88671875" style="10" customWidth="1"/>
    <col min="50" max="50" width="12" style="10" bestFit="1" customWidth="1"/>
    <col min="51" max="51" width="11.109375" style="10" bestFit="1" customWidth="1"/>
    <col min="52" max="16384" width="9.109375" style="10"/>
  </cols>
  <sheetData>
    <row r="1" spans="1:58"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273" t="s">
        <v>681</v>
      </c>
      <c r="AH1" s="274"/>
      <c r="AI1" s="274"/>
      <c r="AJ1" s="274"/>
      <c r="AK1" s="274"/>
      <c r="AL1" s="274"/>
      <c r="AM1" s="274"/>
      <c r="AN1" s="274"/>
      <c r="AO1" s="274"/>
      <c r="AP1" s="274"/>
      <c r="AQ1" s="274"/>
      <c r="AR1" s="274"/>
      <c r="AS1" s="274"/>
      <c r="AT1" s="274"/>
      <c r="AU1" s="274"/>
      <c r="AV1" s="274"/>
      <c r="AW1" s="274"/>
      <c r="AX1" s="274"/>
      <c r="AY1" s="274"/>
      <c r="AZ1" s="11"/>
      <c r="BA1" s="11"/>
      <c r="BB1" s="11"/>
      <c r="BC1" s="11"/>
      <c r="BD1" s="11"/>
      <c r="BE1" s="11"/>
      <c r="BF1" s="11"/>
    </row>
    <row r="2" spans="1:58"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t="s">
        <v>682</v>
      </c>
      <c r="AH2" s="275"/>
      <c r="AI2" s="11"/>
      <c r="AJ2" s="11"/>
      <c r="AK2" s="11"/>
      <c r="AL2" s="23" t="s">
        <v>41</v>
      </c>
      <c r="AM2" s="11"/>
      <c r="AN2" s="11"/>
      <c r="AO2" s="11"/>
      <c r="AP2" s="11"/>
      <c r="AQ2" s="11"/>
      <c r="AR2" s="11"/>
      <c r="AS2" s="11"/>
      <c r="AT2" s="11"/>
      <c r="AU2" s="11"/>
      <c r="AV2" s="11"/>
      <c r="AW2" s="11"/>
      <c r="AX2" s="11"/>
      <c r="AY2" s="11"/>
      <c r="AZ2" s="11"/>
      <c r="BA2" s="11"/>
      <c r="BB2" s="11"/>
      <c r="BC2" s="11"/>
      <c r="BD2" s="11"/>
      <c r="BE2" s="11"/>
      <c r="BF2" s="11"/>
    </row>
    <row r="3" spans="1:58" ht="31.2"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28" t="s">
        <v>701</v>
      </c>
      <c r="AH3" s="276"/>
      <c r="AI3" s="11"/>
      <c r="AJ3" s="11"/>
      <c r="AK3" s="11"/>
      <c r="AL3" s="277">
        <v>290</v>
      </c>
      <c r="AM3" s="11"/>
      <c r="AN3" s="11"/>
      <c r="AO3" s="11"/>
      <c r="AP3" s="11"/>
      <c r="AQ3" s="11"/>
      <c r="AR3" s="11"/>
      <c r="AS3" s="11"/>
      <c r="AT3" s="11"/>
      <c r="AU3" s="11"/>
      <c r="AV3" s="11"/>
      <c r="AW3" s="11"/>
      <c r="AX3" s="11"/>
      <c r="AY3" s="11"/>
      <c r="AZ3" s="11"/>
      <c r="BA3" s="11"/>
      <c r="BB3" s="11"/>
      <c r="BC3" s="11"/>
      <c r="BD3" s="11"/>
      <c r="BE3" s="11"/>
      <c r="BF3" s="11"/>
    </row>
    <row r="4" spans="1:58"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t="s">
        <v>702</v>
      </c>
      <c r="AH4" s="278"/>
      <c r="AI4" s="11"/>
      <c r="AJ4" s="11"/>
      <c r="AK4" s="11"/>
      <c r="AL4" s="11"/>
      <c r="AM4" s="279"/>
      <c r="AN4" s="11"/>
      <c r="AO4" s="11"/>
      <c r="AP4" s="11"/>
      <c r="AQ4" s="11"/>
      <c r="AR4" s="11"/>
      <c r="AS4" s="11"/>
      <c r="AT4" s="11"/>
      <c r="AU4" s="11"/>
      <c r="AV4" s="11"/>
      <c r="AW4" s="11"/>
      <c r="AX4" s="11"/>
      <c r="AY4" s="11"/>
      <c r="AZ4" s="11"/>
      <c r="BA4" s="11"/>
      <c r="BB4" s="11"/>
      <c r="BC4" s="11"/>
      <c r="BD4" s="11"/>
      <c r="BE4" s="11"/>
      <c r="BF4" s="11"/>
    </row>
    <row r="5" spans="1:58"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t="s">
        <v>703</v>
      </c>
      <c r="AH5" s="280"/>
      <c r="AI5" s="11"/>
      <c r="AJ5" s="11"/>
      <c r="AK5" s="11"/>
      <c r="AL5" s="11"/>
      <c r="AM5" s="11"/>
      <c r="AN5" s="11"/>
      <c r="AO5" s="11"/>
      <c r="AP5" s="11"/>
      <c r="AQ5" s="11"/>
      <c r="AR5" s="11"/>
      <c r="AS5" s="11"/>
      <c r="AT5" s="11"/>
      <c r="AU5" s="11"/>
      <c r="AV5" s="11"/>
      <c r="AW5" s="11"/>
      <c r="AX5" s="11"/>
      <c r="AY5" s="11"/>
      <c r="AZ5" s="11"/>
      <c r="BA5" s="11"/>
      <c r="BB5" s="11"/>
      <c r="BC5" s="11"/>
      <c r="BD5" s="11"/>
      <c r="BE5" s="11"/>
      <c r="BF5" s="11"/>
    </row>
    <row r="6" spans="1:58"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row>
    <row r="7" spans="1:58" ht="46.8"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281" t="s">
        <v>708</v>
      </c>
      <c r="AH7" s="282" t="s">
        <v>683</v>
      </c>
      <c r="AI7" s="283" t="s">
        <v>684</v>
      </c>
      <c r="AJ7" s="283" t="s">
        <v>685</v>
      </c>
      <c r="AK7" s="283" t="s">
        <v>686</v>
      </c>
      <c r="AL7" s="283" t="s">
        <v>687</v>
      </c>
      <c r="AM7" s="284" t="s">
        <v>688</v>
      </c>
      <c r="AN7" s="283" t="s">
        <v>689</v>
      </c>
      <c r="AO7" s="283" t="s">
        <v>690</v>
      </c>
      <c r="AP7" s="283" t="s">
        <v>691</v>
      </c>
      <c r="AQ7" s="284" t="s">
        <v>692</v>
      </c>
      <c r="AR7" s="283" t="s">
        <v>693</v>
      </c>
      <c r="AS7" s="283" t="s">
        <v>694</v>
      </c>
      <c r="AT7" s="283" t="s">
        <v>695</v>
      </c>
      <c r="AU7" s="283" t="s">
        <v>696</v>
      </c>
      <c r="AV7" s="283" t="s">
        <v>697</v>
      </c>
      <c r="AW7" s="283" t="s">
        <v>698</v>
      </c>
      <c r="AX7" s="283" t="s">
        <v>699</v>
      </c>
      <c r="AY7" s="283" t="s">
        <v>700</v>
      </c>
      <c r="AZ7" s="11"/>
      <c r="BA7" s="11"/>
      <c r="BB7" s="11"/>
      <c r="BC7" s="11"/>
      <c r="BD7" s="11"/>
      <c r="BE7" s="11"/>
      <c r="BF7" s="11"/>
    </row>
    <row r="8" spans="1:58"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t="s">
        <v>709</v>
      </c>
      <c r="AH8" s="285">
        <v>0.9490437599999999</v>
      </c>
      <c r="AI8" s="286">
        <v>36.409999999999997</v>
      </c>
      <c r="AJ8" s="286">
        <v>32.288181818181819</v>
      </c>
      <c r="AK8" s="286">
        <v>0.87100000000000011</v>
      </c>
      <c r="AL8" s="287">
        <f>1.7*AK8</f>
        <v>1.4807000000000001</v>
      </c>
      <c r="AM8" s="288">
        <v>1</v>
      </c>
      <c r="AN8" s="289">
        <f>IF(($AI8+$AJ8)&lt;50,1/(-1.984+0.01841*$AL8+0.032*$AM8+0.00003576*($AI8+$AJ8)^2+67.5/$AL$3+0.424*LN($AL$3)),1/(0.603+0.003975*$AI8+0.00207*$AL8*$AL8+0.01781*LN($AL8)))</f>
        <v>1.3170738645431359</v>
      </c>
      <c r="AO8" s="275">
        <v>6</v>
      </c>
      <c r="AP8" s="275">
        <v>100</v>
      </c>
      <c r="AQ8" s="275">
        <v>10</v>
      </c>
      <c r="AR8" s="275">
        <v>0</v>
      </c>
      <c r="AS8" s="275">
        <v>0</v>
      </c>
      <c r="AT8" s="290">
        <f>((AQ8/7.5)^(-0.42))*EXP(1.333+0.00994*AI8+0.00699*AJ8-0.156*AO8+0.000427*AP8+0.834*AR8+0.363*AS8)</f>
        <v>2.4756013110688819</v>
      </c>
      <c r="AU8" s="290">
        <f>1.7*AT8</f>
        <v>4.2085222288170989</v>
      </c>
      <c r="AV8" s="289">
        <f>IF(($AI8+$AJ8)&lt;50,1/(-1.984+0.01841*$AU8+0.032*$AM8+0.00003576*($AI8+$AJ8)^2+67.5/$AL$3+0.424*LN($AL$3)),1/(0.603+0.003975*$AI8+0.00207*($AU8)^2+0.01781*LN($AU8)))</f>
        <v>1.2345864323089675</v>
      </c>
      <c r="AW8" s="291">
        <f>AH8/AN8</f>
        <v>0.7205698826384368</v>
      </c>
      <c r="AX8" s="291">
        <f>AH8/AV8</f>
        <v>0.76871390707337073</v>
      </c>
      <c r="AY8" s="291">
        <f>AK8/AT8</f>
        <v>0.351833712522931</v>
      </c>
      <c r="AZ8" s="11"/>
      <c r="BA8" s="11"/>
      <c r="BB8" s="11"/>
      <c r="BC8" s="11"/>
      <c r="BD8" s="11"/>
      <c r="BE8" s="11"/>
      <c r="BF8" s="11"/>
    </row>
    <row r="9" spans="1:58"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t="s">
        <v>710</v>
      </c>
      <c r="AH9" s="285">
        <v>1.036</v>
      </c>
      <c r="AI9" s="292">
        <v>20.577599999999997</v>
      </c>
      <c r="AJ9" s="292">
        <v>37.2256</v>
      </c>
      <c r="AK9" s="292">
        <v>1.6899600000000001</v>
      </c>
      <c r="AL9" s="287">
        <f t="shared" ref="AL9:AL17" si="0">1.7*AK9</f>
        <v>2.872932</v>
      </c>
      <c r="AM9" s="288">
        <v>1</v>
      </c>
      <c r="AN9" s="289">
        <f>IF(($AI9+$AJ9)&lt;50,1/(-1.984+0.01841*$AL9+0.032*$AM9+0.00003576*($AI9+$AJ9)^2+67.5/$AL$3+0.424*LN($AL$3)),1/(0.603+0.003975*$AI9+0.00207*$AL9*$AL9+0.01781*LN($AL9)))</f>
        <v>1.3875847886383763</v>
      </c>
      <c r="AO9" s="275">
        <v>5</v>
      </c>
      <c r="AP9" s="275">
        <v>100</v>
      </c>
      <c r="AQ9" s="275">
        <v>10</v>
      </c>
      <c r="AR9" s="275">
        <v>1</v>
      </c>
      <c r="AS9" s="275">
        <v>0</v>
      </c>
      <c r="AT9" s="290">
        <f>((AQ9/7.5)^(-0.42))*EXP(1.333+0.00994*AI9+0.00699*AJ9-0.156*AO9+0.000427*AP9+0.834*AR9+0.363*AS9)</f>
        <v>5.8921550734111383</v>
      </c>
      <c r="AU9" s="290">
        <f t="shared" ref="AU9:AU31" si="1">1.7*AT9</f>
        <v>10.016663624798936</v>
      </c>
      <c r="AV9" s="289">
        <f>IF(($AI9+$AJ9)&lt;50,1/(-1.984+0.01841*$AU9+0.032*$AM9+0.00003576*($AI9+$AJ9)^2+67.5/$AL$3+0.424*LN($AL$3)),1/(0.603+0.003975*$AI9+0.00207*($AU9)^2+0.01781*LN($AU9)))</f>
        <v>1.0712084733845861</v>
      </c>
      <c r="AW9" s="291">
        <f>AH9/AN9</f>
        <v>0.74662104145478336</v>
      </c>
      <c r="AX9" s="291">
        <f>AH9/AV9</f>
        <v>0.96713200627199902</v>
      </c>
      <c r="AY9" s="291">
        <f>AK9/AT9</f>
        <v>0.28681526180906058</v>
      </c>
      <c r="AZ9" s="11"/>
      <c r="BA9" s="11"/>
      <c r="BB9" s="11"/>
      <c r="BC9" s="11"/>
      <c r="BD9" s="11"/>
      <c r="BE9" s="11"/>
      <c r="BF9" s="11"/>
    </row>
    <row r="10" spans="1:58"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t="s">
        <v>711</v>
      </c>
      <c r="AH10" s="285">
        <v>0.97299999999999986</v>
      </c>
      <c r="AI10" s="292">
        <v>23.577777777777776</v>
      </c>
      <c r="AJ10" s="292">
        <v>15.084444444444443</v>
      </c>
      <c r="AK10" s="292">
        <v>0.20724444444444445</v>
      </c>
      <c r="AL10" s="287">
        <f t="shared" si="0"/>
        <v>0.35231555555555555</v>
      </c>
      <c r="AM10" s="288">
        <v>1</v>
      </c>
      <c r="AN10" s="289">
        <f t="shared" ref="AN10:AN31" si="2">IF(($AI10+$AJ10)&lt;50,1/(-1.984+0.01841*$AL10+0.032*$AM10+0.00003576*($AI10+$AJ10)^2+67.5/$AL$3+0.424*LN($AL$3)),1/(0.603+0.003975*$AI10+0.00207*$AL10*$AL10+0.01781*LN($AL10)))</f>
        <v>1.3427736685071041</v>
      </c>
      <c r="AO10" s="275">
        <v>7</v>
      </c>
      <c r="AP10" s="275">
        <v>100</v>
      </c>
      <c r="AQ10" s="275">
        <v>10</v>
      </c>
      <c r="AR10" s="275">
        <v>0</v>
      </c>
      <c r="AS10" s="275">
        <v>0</v>
      </c>
      <c r="AT10" s="290">
        <f>((AQ10/7.5)^(-0.42))*EXP(1.333+0.00994*AI10+0.00699*AJ10-0.156*AO10+0.000427*AP10+0.834*AR10+0.363*AS10)</f>
        <v>1.6531406572896874</v>
      </c>
      <c r="AU10" s="290">
        <f t="shared" si="1"/>
        <v>2.8103391173924686</v>
      </c>
      <c r="AV10" s="289">
        <f t="shared" ref="AV10:AV31" si="3">IF(($AI10+$AJ10)&lt;50,1/(-1.984+0.01841*$AU10+0.032*$AM10+0.00003576*($AI10+$AJ10)^2+67.5/$AL$3+0.424*LN($AL$3)),1/(0.603+0.003975*$AI10+0.00207*($AU10)^2+0.01781*LN($AU10)))</f>
        <v>1.2658558598934488</v>
      </c>
      <c r="AW10" s="291">
        <f t="shared" ref="AW10:AW31" si="4">AH10/AN10</f>
        <v>0.72461951170205874</v>
      </c>
      <c r="AX10" s="291">
        <f t="shared" ref="AX10:AX31" si="5">AH10/AV10</f>
        <v>0.76864991570359398</v>
      </c>
      <c r="AY10" s="291">
        <f t="shared" ref="AY10:AY31" si="6">AK10/AT10</f>
        <v>0.12536407203499567</v>
      </c>
      <c r="AZ10" s="11"/>
      <c r="BA10" s="11"/>
      <c r="BB10" s="11"/>
      <c r="BC10" s="11"/>
      <c r="BD10" s="11"/>
      <c r="BE10" s="11"/>
      <c r="BF10" s="11"/>
    </row>
    <row r="11" spans="1:58"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t="s">
        <v>712</v>
      </c>
      <c r="AH11" s="285">
        <v>0.93099999999999994</v>
      </c>
      <c r="AI11" s="292">
        <v>19.790476190476195</v>
      </c>
      <c r="AJ11" s="292">
        <v>29.054285714285719</v>
      </c>
      <c r="AK11" s="292">
        <v>1.0932404761904759</v>
      </c>
      <c r="AL11" s="287">
        <f t="shared" si="0"/>
        <v>1.8585088095238089</v>
      </c>
      <c r="AM11" s="288">
        <v>1</v>
      </c>
      <c r="AN11" s="289">
        <f t="shared" si="2"/>
        <v>1.243286451787504</v>
      </c>
      <c r="AO11" s="275">
        <v>6</v>
      </c>
      <c r="AP11" s="275">
        <v>100</v>
      </c>
      <c r="AQ11" s="275">
        <v>10</v>
      </c>
      <c r="AR11" s="275">
        <v>0</v>
      </c>
      <c r="AS11" s="275">
        <v>0</v>
      </c>
      <c r="AT11" s="290">
        <f t="shared" ref="AT11:AT31" si="7">((AQ11/7.5)^(-0.42))*EXP(1.333+0.00994*AI11+0.00699*AJ11-0.156*AO11+0.000427*AP11+0.834*AR11+0.363*AS11)</f>
        <v>2.0517238044875885</v>
      </c>
      <c r="AU11" s="290">
        <f t="shared" si="1"/>
        <v>3.4879304676289005</v>
      </c>
      <c r="AV11" s="289">
        <f t="shared" si="3"/>
        <v>1.1985844359417053</v>
      </c>
      <c r="AW11" s="291">
        <f t="shared" si="4"/>
        <v>0.74882180101092388</v>
      </c>
      <c r="AX11" s="291">
        <f t="shared" si="5"/>
        <v>0.77674961569856427</v>
      </c>
      <c r="AY11" s="291">
        <f t="shared" si="6"/>
        <v>0.53283998255482012</v>
      </c>
      <c r="AZ11" s="11"/>
      <c r="BA11" s="11"/>
      <c r="BB11" s="11"/>
      <c r="BC11" s="11"/>
      <c r="BD11" s="11"/>
      <c r="BE11" s="11"/>
      <c r="BF11" s="11"/>
    </row>
    <row r="12" spans="1:58"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t="s">
        <v>713</v>
      </c>
      <c r="AH12" s="285">
        <v>0.99399999999999988</v>
      </c>
      <c r="AI12" s="292">
        <v>27.623265306122448</v>
      </c>
      <c r="AJ12" s="292">
        <v>31.908571428571435</v>
      </c>
      <c r="AK12" s="292">
        <v>0.99272857142857152</v>
      </c>
      <c r="AL12" s="287">
        <f t="shared" si="0"/>
        <v>1.6876385714285715</v>
      </c>
      <c r="AM12" s="288">
        <v>1</v>
      </c>
      <c r="AN12" s="289">
        <f t="shared" si="2"/>
        <v>1.3735912639596033</v>
      </c>
      <c r="AO12" s="275">
        <v>5</v>
      </c>
      <c r="AP12" s="275">
        <v>100</v>
      </c>
      <c r="AQ12" s="275">
        <v>10</v>
      </c>
      <c r="AR12" s="275">
        <v>0</v>
      </c>
      <c r="AS12" s="275">
        <v>0</v>
      </c>
      <c r="AT12" s="290">
        <f t="shared" si="7"/>
        <v>2.6445203348946236</v>
      </c>
      <c r="AU12" s="290">
        <f t="shared" si="1"/>
        <v>4.4956845693208596</v>
      </c>
      <c r="AV12" s="289">
        <f t="shared" si="3"/>
        <v>1.2797376600960879</v>
      </c>
      <c r="AW12" s="291">
        <f t="shared" si="4"/>
        <v>0.72365049638902845</v>
      </c>
      <c r="AX12" s="291">
        <f t="shared" si="5"/>
        <v>0.77672169147961645</v>
      </c>
      <c r="AY12" s="291">
        <f t="shared" si="6"/>
        <v>0.3753907876333758</v>
      </c>
      <c r="AZ12" s="11"/>
      <c r="BA12" s="11"/>
      <c r="BB12" s="11"/>
      <c r="BC12" s="11"/>
      <c r="BD12" s="11"/>
      <c r="BE12" s="11"/>
      <c r="BF12" s="11"/>
    </row>
    <row r="13" spans="1:58"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t="s">
        <v>714</v>
      </c>
      <c r="AH13" s="285">
        <v>0.96599999999999986</v>
      </c>
      <c r="AI13" s="292">
        <v>33.151249999999997</v>
      </c>
      <c r="AJ13" s="292">
        <v>37.116499999999988</v>
      </c>
      <c r="AK13" s="292">
        <v>1.3498474999999999</v>
      </c>
      <c r="AL13" s="287">
        <f t="shared" si="0"/>
        <v>2.2947407499999999</v>
      </c>
      <c r="AM13" s="288">
        <v>1</v>
      </c>
      <c r="AN13" s="289">
        <f t="shared" si="2"/>
        <v>1.314976545864446</v>
      </c>
      <c r="AO13" s="275">
        <v>6</v>
      </c>
      <c r="AP13" s="275">
        <v>100</v>
      </c>
      <c r="AQ13" s="275">
        <v>10</v>
      </c>
      <c r="AR13" s="275">
        <v>0</v>
      </c>
      <c r="AS13" s="275">
        <v>0</v>
      </c>
      <c r="AT13" s="290">
        <f t="shared" si="7"/>
        <v>2.4789653847678101</v>
      </c>
      <c r="AU13" s="290">
        <f t="shared" si="1"/>
        <v>4.2142411541052773</v>
      </c>
      <c r="AV13" s="289">
        <f t="shared" si="3"/>
        <v>1.2544561319567977</v>
      </c>
      <c r="AW13" s="291">
        <f t="shared" si="4"/>
        <v>0.73461386291492059</v>
      </c>
      <c r="AX13" s="291">
        <f t="shared" si="5"/>
        <v>0.77005482726060603</v>
      </c>
      <c r="AY13" s="291">
        <f t="shared" si="6"/>
        <v>0.5445205117805354</v>
      </c>
      <c r="AZ13" s="11"/>
      <c r="BA13" s="11"/>
      <c r="BB13" s="11"/>
      <c r="BC13" s="11"/>
      <c r="BD13" s="11"/>
      <c r="BE13" s="11"/>
      <c r="BF13" s="11"/>
    </row>
    <row r="14" spans="1:58"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t="s">
        <v>715</v>
      </c>
      <c r="AH14" s="285">
        <v>0.98</v>
      </c>
      <c r="AI14" s="292">
        <v>31.793235294117647</v>
      </c>
      <c r="AJ14" s="292">
        <v>20.850588235294115</v>
      </c>
      <c r="AK14" s="292">
        <v>1.0037676470588235</v>
      </c>
      <c r="AL14" s="287">
        <f t="shared" si="0"/>
        <v>1.7064049999999999</v>
      </c>
      <c r="AM14" s="288">
        <v>1</v>
      </c>
      <c r="AN14" s="289">
        <f t="shared" si="2"/>
        <v>1.3424205567194356</v>
      </c>
      <c r="AO14" s="275">
        <v>4.5</v>
      </c>
      <c r="AP14" s="275">
        <v>100</v>
      </c>
      <c r="AQ14" s="275">
        <v>10</v>
      </c>
      <c r="AR14" s="275">
        <v>0</v>
      </c>
      <c r="AS14" s="275">
        <v>0</v>
      </c>
      <c r="AT14" s="290">
        <f t="shared" si="7"/>
        <v>2.7583809634404659</v>
      </c>
      <c r="AU14" s="290">
        <f t="shared" si="1"/>
        <v>4.6892476378487915</v>
      </c>
      <c r="AV14" s="289">
        <f t="shared" si="3"/>
        <v>1.2462352368128675</v>
      </c>
      <c r="AW14" s="291">
        <f t="shared" si="4"/>
        <v>0.73002457768889695</v>
      </c>
      <c r="AX14" s="291">
        <f t="shared" si="5"/>
        <v>0.78636839262085079</v>
      </c>
      <c r="AY14" s="291">
        <f t="shared" si="6"/>
        <v>0.36389739501640372</v>
      </c>
      <c r="AZ14" s="11"/>
      <c r="BA14" s="11"/>
      <c r="BB14" s="11"/>
      <c r="BC14" s="11"/>
      <c r="BD14" s="11"/>
      <c r="BE14" s="11"/>
      <c r="BF14" s="11"/>
    </row>
    <row r="15" spans="1:58"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t="s">
        <v>716</v>
      </c>
      <c r="AH15" s="285">
        <v>1.036</v>
      </c>
      <c r="AI15" s="292">
        <v>4.528999999999999</v>
      </c>
      <c r="AJ15" s="292">
        <v>14.481428571428571</v>
      </c>
      <c r="AK15" s="292">
        <v>0.9353285714285714</v>
      </c>
      <c r="AL15" s="287">
        <f t="shared" si="0"/>
        <v>1.5900585714285713</v>
      </c>
      <c r="AM15" s="288">
        <v>1</v>
      </c>
      <c r="AN15" s="289">
        <f t="shared" si="2"/>
        <v>1.3755448706214468</v>
      </c>
      <c r="AO15" s="275">
        <v>5</v>
      </c>
      <c r="AP15" s="275">
        <v>100</v>
      </c>
      <c r="AQ15" s="275">
        <v>10</v>
      </c>
      <c r="AR15" s="275">
        <v>0</v>
      </c>
      <c r="AS15" s="275">
        <v>0</v>
      </c>
      <c r="AT15" s="290">
        <f t="shared" si="7"/>
        <v>1.861005578587414</v>
      </c>
      <c r="AU15" s="290">
        <f t="shared" si="1"/>
        <v>3.1637094835986037</v>
      </c>
      <c r="AV15" s="289">
        <f t="shared" si="3"/>
        <v>1.322829084991944</v>
      </c>
      <c r="AW15" s="291">
        <f t="shared" si="4"/>
        <v>0.75315609263400729</v>
      </c>
      <c r="AX15" s="291">
        <f t="shared" si="5"/>
        <v>0.78316995880560736</v>
      </c>
      <c r="AY15" s="291">
        <f t="shared" si="6"/>
        <v>0.50259310460451567</v>
      </c>
      <c r="AZ15" s="11"/>
      <c r="BA15" s="11"/>
      <c r="BB15" s="11"/>
      <c r="BC15" s="11"/>
      <c r="BD15" s="11"/>
      <c r="BE15" s="11"/>
      <c r="BF15" s="11"/>
    </row>
    <row r="16" spans="1:58"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t="s">
        <v>717</v>
      </c>
      <c r="AH16" s="285">
        <v>0.97299999999999986</v>
      </c>
      <c r="AI16" s="292">
        <v>32.161836734693878</v>
      </c>
      <c r="AJ16" s="292">
        <v>29.187142857142852</v>
      </c>
      <c r="AK16" s="292">
        <v>1.1057530612244895</v>
      </c>
      <c r="AL16" s="287">
        <f t="shared" si="0"/>
        <v>1.879780204081632</v>
      </c>
      <c r="AM16" s="288">
        <v>1</v>
      </c>
      <c r="AN16" s="289">
        <f t="shared" si="2"/>
        <v>1.3344032286398779</v>
      </c>
      <c r="AO16" s="275">
        <v>4.5</v>
      </c>
      <c r="AP16" s="275">
        <v>100</v>
      </c>
      <c r="AQ16" s="275">
        <v>10</v>
      </c>
      <c r="AR16" s="275">
        <v>0</v>
      </c>
      <c r="AS16" s="275">
        <v>0</v>
      </c>
      <c r="AT16" s="290">
        <f t="shared" si="7"/>
        <v>2.9346268737029102</v>
      </c>
      <c r="AU16" s="290">
        <f t="shared" si="1"/>
        <v>4.9888656852949476</v>
      </c>
      <c r="AV16" s="289">
        <f t="shared" si="3"/>
        <v>1.2330646859339429</v>
      </c>
      <c r="AW16" s="291">
        <f t="shared" si="4"/>
        <v>0.72916490241990284</v>
      </c>
      <c r="AX16" s="291">
        <f t="shared" si="5"/>
        <v>0.7890908004254733</v>
      </c>
      <c r="AY16" s="291">
        <f t="shared" si="6"/>
        <v>0.37679511188734227</v>
      </c>
      <c r="AZ16" s="11"/>
      <c r="BA16" s="11"/>
      <c r="BB16" s="11"/>
      <c r="BC16" s="11"/>
      <c r="BD16" s="11"/>
      <c r="BE16" s="11"/>
      <c r="BF16" s="11"/>
    </row>
    <row r="17" spans="1:58"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t="s">
        <v>718</v>
      </c>
      <c r="AH17" s="285">
        <v>0.875</v>
      </c>
      <c r="AI17" s="292">
        <v>52.8023076923077</v>
      </c>
      <c r="AJ17" s="292">
        <v>33.667692307692313</v>
      </c>
      <c r="AK17" s="292">
        <v>0.84128461538461552</v>
      </c>
      <c r="AL17" s="287">
        <f t="shared" si="0"/>
        <v>1.4301838461538463</v>
      </c>
      <c r="AM17" s="288">
        <v>1</v>
      </c>
      <c r="AN17" s="289">
        <f t="shared" si="2"/>
        <v>1.2143354593960736</v>
      </c>
      <c r="AO17" s="275">
        <v>7</v>
      </c>
      <c r="AP17" s="275">
        <v>100</v>
      </c>
      <c r="AQ17" s="275">
        <v>10</v>
      </c>
      <c r="AR17" s="275">
        <v>0</v>
      </c>
      <c r="AS17" s="275">
        <v>0</v>
      </c>
      <c r="AT17" s="290">
        <f t="shared" si="7"/>
        <v>2.5169947674377506</v>
      </c>
      <c r="AU17" s="290">
        <f t="shared" si="1"/>
        <v>4.2788911046441758</v>
      </c>
      <c r="AV17" s="289">
        <f t="shared" si="3"/>
        <v>1.1406684893845769</v>
      </c>
      <c r="AW17" s="291">
        <f t="shared" si="4"/>
        <v>0.72055871648116443</v>
      </c>
      <c r="AX17" s="291">
        <f t="shared" si="5"/>
        <v>0.76709404015542448</v>
      </c>
      <c r="AY17" s="291">
        <f t="shared" si="6"/>
        <v>0.33424170215539467</v>
      </c>
      <c r="AZ17" s="11"/>
      <c r="BA17" s="11"/>
      <c r="BB17" s="11"/>
      <c r="BC17" s="11"/>
      <c r="BD17" s="11"/>
      <c r="BE17" s="11"/>
      <c r="BF17" s="11"/>
    </row>
    <row r="18" spans="1:58"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293"/>
      <c r="AM18" s="11"/>
      <c r="AN18" s="294"/>
      <c r="AO18" s="11"/>
      <c r="AP18" s="11"/>
      <c r="AQ18" s="11"/>
      <c r="AR18" s="11"/>
      <c r="AS18" s="11"/>
      <c r="AT18" s="294"/>
      <c r="AU18" s="294"/>
      <c r="AV18" s="294"/>
      <c r="AW18" s="293"/>
      <c r="AX18" s="293"/>
      <c r="AY18" s="293"/>
      <c r="AZ18" s="11"/>
      <c r="BA18" s="11"/>
      <c r="BB18" s="11"/>
      <c r="BC18" s="11"/>
      <c r="BD18" s="11"/>
      <c r="BE18" s="11"/>
      <c r="BF18" s="11"/>
    </row>
    <row r="19" spans="1:58" ht="46.8"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282" t="s">
        <v>719</v>
      </c>
      <c r="AH19" s="282" t="s">
        <v>683</v>
      </c>
      <c r="AI19" s="283" t="s">
        <v>684</v>
      </c>
      <c r="AJ19" s="283" t="s">
        <v>685</v>
      </c>
      <c r="AK19" s="283" t="s">
        <v>686</v>
      </c>
      <c r="AL19" s="283" t="s">
        <v>687</v>
      </c>
      <c r="AM19" s="284" t="s">
        <v>688</v>
      </c>
      <c r="AN19" s="283" t="s">
        <v>689</v>
      </c>
      <c r="AO19" s="283" t="s">
        <v>690</v>
      </c>
      <c r="AP19" s="283" t="s">
        <v>691</v>
      </c>
      <c r="AQ19" s="284" t="s">
        <v>692</v>
      </c>
      <c r="AR19" s="283" t="s">
        <v>693</v>
      </c>
      <c r="AS19" s="283" t="s">
        <v>694</v>
      </c>
      <c r="AT19" s="283" t="s">
        <v>695</v>
      </c>
      <c r="AU19" s="283" t="s">
        <v>696</v>
      </c>
      <c r="AV19" s="283" t="s">
        <v>697</v>
      </c>
      <c r="AW19" s="283" t="s">
        <v>698</v>
      </c>
      <c r="AX19" s="283" t="s">
        <v>699</v>
      </c>
      <c r="AY19" s="283" t="s">
        <v>700</v>
      </c>
      <c r="AZ19" s="11"/>
      <c r="BA19" s="11"/>
      <c r="BB19" s="11"/>
      <c r="BC19" s="11"/>
      <c r="BD19" s="11"/>
      <c r="BE19" s="11"/>
      <c r="BF19" s="11"/>
    </row>
    <row r="20" spans="1:58"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275">
        <v>1.1000000000000001</v>
      </c>
      <c r="AI20" s="288">
        <v>34</v>
      </c>
      <c r="AJ20" s="288">
        <v>29</v>
      </c>
      <c r="AK20" s="288">
        <v>4</v>
      </c>
      <c r="AL20" s="287">
        <v>6.8</v>
      </c>
      <c r="AM20" s="288">
        <v>1</v>
      </c>
      <c r="AN20" s="289">
        <v>1.1520641874119</v>
      </c>
      <c r="AO20" s="295">
        <v>4.5</v>
      </c>
      <c r="AP20" s="295">
        <v>100</v>
      </c>
      <c r="AQ20" s="295">
        <v>10</v>
      </c>
      <c r="AR20" s="295">
        <v>0</v>
      </c>
      <c r="AS20" s="295">
        <v>0</v>
      </c>
      <c r="AT20" s="290">
        <v>2.984832196152956</v>
      </c>
      <c r="AU20" s="290">
        <v>5.0742147334600247</v>
      </c>
      <c r="AV20" s="289">
        <v>1.2189560158218209</v>
      </c>
      <c r="AW20" s="291">
        <v>0.95480791089525874</v>
      </c>
      <c r="AX20" s="291">
        <v>0.9024115601565651</v>
      </c>
      <c r="AY20" s="291">
        <v>1.3401088359859752</v>
      </c>
      <c r="AZ20" s="11"/>
      <c r="BA20" s="11"/>
      <c r="BB20" s="11"/>
      <c r="BC20" s="11"/>
      <c r="BD20" s="11"/>
      <c r="BE20" s="11"/>
      <c r="BF20" s="11"/>
    </row>
    <row r="21" spans="1:58"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275"/>
      <c r="AI21" s="275"/>
      <c r="AJ21" s="275"/>
      <c r="AK21" s="275"/>
      <c r="AL21" s="296"/>
      <c r="AM21" s="275"/>
      <c r="AN21" s="289">
        <f t="shared" si="2"/>
        <v>1.5318905950159674</v>
      </c>
      <c r="AO21" s="275"/>
      <c r="AP21" s="275"/>
      <c r="AQ21" s="275"/>
      <c r="AR21" s="275"/>
      <c r="AS21" s="275"/>
      <c r="AT21" s="290" t="e">
        <f t="shared" si="7"/>
        <v>#DIV/0!</v>
      </c>
      <c r="AU21" s="290" t="e">
        <f t="shared" si="1"/>
        <v>#DIV/0!</v>
      </c>
      <c r="AV21" s="289" t="e">
        <f t="shared" si="3"/>
        <v>#DIV/0!</v>
      </c>
      <c r="AW21" s="291">
        <f t="shared" si="4"/>
        <v>0</v>
      </c>
      <c r="AX21" s="291" t="e">
        <f t="shared" si="5"/>
        <v>#DIV/0!</v>
      </c>
      <c r="AY21" s="291" t="e">
        <f t="shared" si="6"/>
        <v>#DIV/0!</v>
      </c>
      <c r="AZ21" s="11"/>
      <c r="BA21" s="11"/>
      <c r="BB21" s="11"/>
      <c r="BC21" s="11"/>
      <c r="BD21" s="11"/>
      <c r="BE21" s="11"/>
      <c r="BF21" s="11"/>
    </row>
    <row r="22" spans="1:58"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275"/>
      <c r="AI22" s="275"/>
      <c r="AJ22" s="275"/>
      <c r="AK22" s="275"/>
      <c r="AL22" s="296"/>
      <c r="AM22" s="275"/>
      <c r="AN22" s="289">
        <f t="shared" si="2"/>
        <v>1.5318905950159674</v>
      </c>
      <c r="AO22" s="275"/>
      <c r="AP22" s="275"/>
      <c r="AQ22" s="275"/>
      <c r="AR22" s="275"/>
      <c r="AS22" s="275"/>
      <c r="AT22" s="290" t="e">
        <f t="shared" si="7"/>
        <v>#DIV/0!</v>
      </c>
      <c r="AU22" s="290" t="e">
        <f t="shared" si="1"/>
        <v>#DIV/0!</v>
      </c>
      <c r="AV22" s="289" t="e">
        <f t="shared" si="3"/>
        <v>#DIV/0!</v>
      </c>
      <c r="AW22" s="291">
        <f t="shared" si="4"/>
        <v>0</v>
      </c>
      <c r="AX22" s="291" t="e">
        <f t="shared" si="5"/>
        <v>#DIV/0!</v>
      </c>
      <c r="AY22" s="291" t="e">
        <f t="shared" si="6"/>
        <v>#DIV/0!</v>
      </c>
      <c r="AZ22" s="11"/>
      <c r="BA22" s="11"/>
      <c r="BB22" s="11"/>
      <c r="BC22" s="11"/>
      <c r="BD22" s="11"/>
      <c r="BE22" s="11"/>
      <c r="BF22" s="11"/>
    </row>
    <row r="23" spans="1:58"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275"/>
      <c r="AI23" s="275"/>
      <c r="AJ23" s="275"/>
      <c r="AK23" s="275"/>
      <c r="AL23" s="296"/>
      <c r="AM23" s="275"/>
      <c r="AN23" s="289">
        <f t="shared" si="2"/>
        <v>1.5318905950159674</v>
      </c>
      <c r="AO23" s="275"/>
      <c r="AP23" s="275"/>
      <c r="AQ23" s="275"/>
      <c r="AR23" s="275"/>
      <c r="AS23" s="275"/>
      <c r="AT23" s="290" t="e">
        <f t="shared" si="7"/>
        <v>#DIV/0!</v>
      </c>
      <c r="AU23" s="290" t="e">
        <f t="shared" si="1"/>
        <v>#DIV/0!</v>
      </c>
      <c r="AV23" s="289" t="e">
        <f t="shared" si="3"/>
        <v>#DIV/0!</v>
      </c>
      <c r="AW23" s="291">
        <f t="shared" si="4"/>
        <v>0</v>
      </c>
      <c r="AX23" s="291" t="e">
        <f t="shared" si="5"/>
        <v>#DIV/0!</v>
      </c>
      <c r="AY23" s="291" t="e">
        <f t="shared" si="6"/>
        <v>#DIV/0!</v>
      </c>
      <c r="AZ23" s="11"/>
      <c r="BA23" s="11"/>
      <c r="BB23" s="11"/>
      <c r="BC23" s="11"/>
      <c r="BD23" s="11"/>
      <c r="BE23" s="11"/>
      <c r="BF23" s="11"/>
    </row>
    <row r="24" spans="1:58"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275"/>
      <c r="AI24" s="275"/>
      <c r="AJ24" s="275"/>
      <c r="AK24" s="275"/>
      <c r="AL24" s="296"/>
      <c r="AM24" s="275"/>
      <c r="AN24" s="289">
        <f t="shared" si="2"/>
        <v>1.5318905950159674</v>
      </c>
      <c r="AO24" s="275"/>
      <c r="AP24" s="275"/>
      <c r="AQ24" s="275"/>
      <c r="AR24" s="275"/>
      <c r="AS24" s="275"/>
      <c r="AT24" s="290" t="e">
        <f t="shared" si="7"/>
        <v>#DIV/0!</v>
      </c>
      <c r="AU24" s="290" t="e">
        <f t="shared" si="1"/>
        <v>#DIV/0!</v>
      </c>
      <c r="AV24" s="289" t="e">
        <f t="shared" si="3"/>
        <v>#DIV/0!</v>
      </c>
      <c r="AW24" s="291">
        <f t="shared" si="4"/>
        <v>0</v>
      </c>
      <c r="AX24" s="291" t="e">
        <f t="shared" si="5"/>
        <v>#DIV/0!</v>
      </c>
      <c r="AY24" s="291" t="e">
        <f t="shared" si="6"/>
        <v>#DIV/0!</v>
      </c>
      <c r="AZ24" s="11"/>
      <c r="BA24" s="11"/>
      <c r="BB24" s="11"/>
      <c r="BC24" s="11"/>
      <c r="BD24" s="11"/>
      <c r="BE24" s="11"/>
      <c r="BF24" s="11"/>
    </row>
    <row r="25" spans="1:58"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275"/>
      <c r="AI25" s="275"/>
      <c r="AJ25" s="275"/>
      <c r="AK25" s="275"/>
      <c r="AL25" s="296"/>
      <c r="AM25" s="275"/>
      <c r="AN25" s="289">
        <f t="shared" si="2"/>
        <v>1.5318905950159674</v>
      </c>
      <c r="AO25" s="275"/>
      <c r="AP25" s="275"/>
      <c r="AQ25" s="275"/>
      <c r="AR25" s="275"/>
      <c r="AS25" s="275"/>
      <c r="AT25" s="290" t="e">
        <f t="shared" si="7"/>
        <v>#DIV/0!</v>
      </c>
      <c r="AU25" s="290" t="e">
        <f t="shared" si="1"/>
        <v>#DIV/0!</v>
      </c>
      <c r="AV25" s="289" t="e">
        <f t="shared" si="3"/>
        <v>#DIV/0!</v>
      </c>
      <c r="AW25" s="291">
        <f t="shared" si="4"/>
        <v>0</v>
      </c>
      <c r="AX25" s="291" t="e">
        <f t="shared" si="5"/>
        <v>#DIV/0!</v>
      </c>
      <c r="AY25" s="291" t="e">
        <f t="shared" si="6"/>
        <v>#DIV/0!</v>
      </c>
      <c r="AZ25" s="11"/>
      <c r="BA25" s="11"/>
      <c r="BB25" s="11"/>
      <c r="BC25" s="11"/>
      <c r="BD25" s="11"/>
      <c r="BE25" s="11"/>
      <c r="BF25" s="11"/>
    </row>
    <row r="26" spans="1:58"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275"/>
      <c r="AI26" s="275"/>
      <c r="AJ26" s="275"/>
      <c r="AK26" s="275"/>
      <c r="AL26" s="296"/>
      <c r="AM26" s="275"/>
      <c r="AN26" s="289">
        <f t="shared" si="2"/>
        <v>1.5318905950159674</v>
      </c>
      <c r="AO26" s="275"/>
      <c r="AP26" s="275"/>
      <c r="AQ26" s="275"/>
      <c r="AR26" s="275"/>
      <c r="AS26" s="275"/>
      <c r="AT26" s="290" t="e">
        <f t="shared" si="7"/>
        <v>#DIV/0!</v>
      </c>
      <c r="AU26" s="290" t="e">
        <f t="shared" si="1"/>
        <v>#DIV/0!</v>
      </c>
      <c r="AV26" s="289" t="e">
        <f t="shared" si="3"/>
        <v>#DIV/0!</v>
      </c>
      <c r="AW26" s="291">
        <f t="shared" si="4"/>
        <v>0</v>
      </c>
      <c r="AX26" s="291" t="e">
        <f t="shared" si="5"/>
        <v>#DIV/0!</v>
      </c>
      <c r="AY26" s="291" t="e">
        <f t="shared" si="6"/>
        <v>#DIV/0!</v>
      </c>
      <c r="AZ26" s="11"/>
      <c r="BA26" s="11"/>
      <c r="BB26" s="11"/>
      <c r="BC26" s="11"/>
      <c r="BD26" s="11"/>
      <c r="BE26" s="11"/>
      <c r="BF26" s="11"/>
    </row>
    <row r="27" spans="1:58"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275"/>
      <c r="AI27" s="275"/>
      <c r="AJ27" s="275"/>
      <c r="AK27" s="275"/>
      <c r="AL27" s="296"/>
      <c r="AM27" s="275"/>
      <c r="AN27" s="289">
        <f t="shared" si="2"/>
        <v>1.5318905950159674</v>
      </c>
      <c r="AO27" s="275"/>
      <c r="AP27" s="275"/>
      <c r="AQ27" s="275"/>
      <c r="AR27" s="275"/>
      <c r="AS27" s="275"/>
      <c r="AT27" s="290" t="e">
        <f t="shared" si="7"/>
        <v>#DIV/0!</v>
      </c>
      <c r="AU27" s="290" t="e">
        <f t="shared" si="1"/>
        <v>#DIV/0!</v>
      </c>
      <c r="AV27" s="289" t="e">
        <f t="shared" si="3"/>
        <v>#DIV/0!</v>
      </c>
      <c r="AW27" s="291">
        <f t="shared" si="4"/>
        <v>0</v>
      </c>
      <c r="AX27" s="291" t="e">
        <f t="shared" si="5"/>
        <v>#DIV/0!</v>
      </c>
      <c r="AY27" s="291" t="e">
        <f t="shared" si="6"/>
        <v>#DIV/0!</v>
      </c>
      <c r="AZ27" s="11"/>
      <c r="BA27" s="11"/>
      <c r="BB27" s="11"/>
      <c r="BC27" s="11"/>
      <c r="BD27" s="11"/>
      <c r="BE27" s="11"/>
      <c r="BF27" s="11"/>
    </row>
    <row r="28" spans="1:58"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275"/>
      <c r="AI28" s="275"/>
      <c r="AJ28" s="275"/>
      <c r="AK28" s="275"/>
      <c r="AL28" s="296"/>
      <c r="AM28" s="275"/>
      <c r="AN28" s="289">
        <f t="shared" si="2"/>
        <v>1.5318905950159674</v>
      </c>
      <c r="AO28" s="275"/>
      <c r="AP28" s="275"/>
      <c r="AQ28" s="275"/>
      <c r="AR28" s="275"/>
      <c r="AS28" s="275"/>
      <c r="AT28" s="290" t="e">
        <f t="shared" si="7"/>
        <v>#DIV/0!</v>
      </c>
      <c r="AU28" s="290" t="e">
        <f t="shared" si="1"/>
        <v>#DIV/0!</v>
      </c>
      <c r="AV28" s="289" t="e">
        <f t="shared" si="3"/>
        <v>#DIV/0!</v>
      </c>
      <c r="AW28" s="291">
        <f t="shared" si="4"/>
        <v>0</v>
      </c>
      <c r="AX28" s="291" t="e">
        <f t="shared" si="5"/>
        <v>#DIV/0!</v>
      </c>
      <c r="AY28" s="291" t="e">
        <f t="shared" si="6"/>
        <v>#DIV/0!</v>
      </c>
      <c r="AZ28" s="11"/>
      <c r="BA28" s="11"/>
      <c r="BB28" s="11"/>
      <c r="BC28" s="11"/>
      <c r="BD28" s="11"/>
      <c r="BE28" s="11"/>
      <c r="BF28" s="11"/>
    </row>
    <row r="29" spans="1:58"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275"/>
      <c r="AI29" s="275"/>
      <c r="AJ29" s="275"/>
      <c r="AK29" s="275"/>
      <c r="AL29" s="296"/>
      <c r="AM29" s="275"/>
      <c r="AN29" s="289">
        <f t="shared" si="2"/>
        <v>1.5318905950159674</v>
      </c>
      <c r="AO29" s="275"/>
      <c r="AP29" s="275"/>
      <c r="AQ29" s="275"/>
      <c r="AR29" s="275"/>
      <c r="AS29" s="275"/>
      <c r="AT29" s="290" t="e">
        <f t="shared" si="7"/>
        <v>#DIV/0!</v>
      </c>
      <c r="AU29" s="290" t="e">
        <f t="shared" si="1"/>
        <v>#DIV/0!</v>
      </c>
      <c r="AV29" s="289" t="e">
        <f t="shared" si="3"/>
        <v>#DIV/0!</v>
      </c>
      <c r="AW29" s="291">
        <f t="shared" si="4"/>
        <v>0</v>
      </c>
      <c r="AX29" s="291" t="e">
        <f t="shared" si="5"/>
        <v>#DIV/0!</v>
      </c>
      <c r="AY29" s="291" t="e">
        <f t="shared" si="6"/>
        <v>#DIV/0!</v>
      </c>
      <c r="AZ29" s="11"/>
      <c r="BA29" s="11"/>
      <c r="BB29" s="11"/>
      <c r="BC29" s="11"/>
      <c r="BD29" s="11"/>
      <c r="BE29" s="11"/>
      <c r="BF29" s="11"/>
    </row>
    <row r="30" spans="1:58"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275"/>
      <c r="AI30" s="275"/>
      <c r="AJ30" s="275"/>
      <c r="AK30" s="275"/>
      <c r="AL30" s="296"/>
      <c r="AM30" s="275"/>
      <c r="AN30" s="289">
        <f t="shared" si="2"/>
        <v>1.5318905950159674</v>
      </c>
      <c r="AO30" s="275"/>
      <c r="AP30" s="275"/>
      <c r="AQ30" s="275"/>
      <c r="AR30" s="275"/>
      <c r="AS30" s="275"/>
      <c r="AT30" s="290" t="e">
        <f t="shared" si="7"/>
        <v>#DIV/0!</v>
      </c>
      <c r="AU30" s="290" t="e">
        <f t="shared" si="1"/>
        <v>#DIV/0!</v>
      </c>
      <c r="AV30" s="289" t="e">
        <f t="shared" si="3"/>
        <v>#DIV/0!</v>
      </c>
      <c r="AW30" s="291">
        <f t="shared" si="4"/>
        <v>0</v>
      </c>
      <c r="AX30" s="291" t="e">
        <f t="shared" si="5"/>
        <v>#DIV/0!</v>
      </c>
      <c r="AY30" s="291" t="e">
        <f t="shared" si="6"/>
        <v>#DIV/0!</v>
      </c>
      <c r="AZ30" s="11"/>
      <c r="BA30" s="11"/>
      <c r="BB30" s="11"/>
      <c r="BC30" s="11"/>
      <c r="BD30" s="11"/>
      <c r="BE30" s="11"/>
      <c r="BF30" s="11"/>
    </row>
    <row r="31" spans="1:58"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275"/>
      <c r="AI31" s="275"/>
      <c r="AJ31" s="275"/>
      <c r="AK31" s="275"/>
      <c r="AL31" s="296"/>
      <c r="AM31" s="275"/>
      <c r="AN31" s="289">
        <f t="shared" si="2"/>
        <v>1.5318905950159674</v>
      </c>
      <c r="AO31" s="275"/>
      <c r="AP31" s="275"/>
      <c r="AQ31" s="275"/>
      <c r="AR31" s="275"/>
      <c r="AS31" s="275"/>
      <c r="AT31" s="290" t="e">
        <f t="shared" si="7"/>
        <v>#DIV/0!</v>
      </c>
      <c r="AU31" s="290" t="e">
        <f t="shared" si="1"/>
        <v>#DIV/0!</v>
      </c>
      <c r="AV31" s="289" t="e">
        <f t="shared" si="3"/>
        <v>#DIV/0!</v>
      </c>
      <c r="AW31" s="291">
        <f t="shared" si="4"/>
        <v>0</v>
      </c>
      <c r="AX31" s="291" t="e">
        <f t="shared" si="5"/>
        <v>#DIV/0!</v>
      </c>
      <c r="AY31" s="291" t="e">
        <f t="shared" si="6"/>
        <v>#DIV/0!</v>
      </c>
      <c r="AZ31" s="11"/>
      <c r="BA31" s="11"/>
      <c r="BB31" s="11"/>
      <c r="BC31" s="11"/>
      <c r="BD31" s="11"/>
      <c r="BE31" s="11"/>
      <c r="BF31" s="11"/>
    </row>
    <row r="32" spans="1:58"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row>
    <row r="33" spans="1:58"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row>
    <row r="34" spans="1:58"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row>
    <row r="35" spans="1:58"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row>
    <row r="36" spans="1:58"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row>
    <row r="37" spans="1:58"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row>
    <row r="38" spans="1:58"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row>
    <row r="39" spans="1:58"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row>
    <row r="40" spans="1:58"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row>
    <row r="41" spans="1:58"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row>
    <row r="42" spans="1:58"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row>
    <row r="43" spans="1:58"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row>
    <row r="44" spans="1:58"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row>
    <row r="45" spans="1:58"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row>
    <row r="46" spans="1:58"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row>
    <row r="47" spans="1:58"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row>
    <row r="48" spans="1:58"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row>
    <row r="49" spans="1:58"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row>
    <row r="50" spans="1:58"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row>
    <row r="51" spans="1:58"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row>
    <row r="52" spans="1:58"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row>
    <row r="53" spans="1:58"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row>
    <row r="54" spans="1:58"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row>
    <row r="55" spans="1:58"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row>
    <row r="56" spans="1:58"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row>
    <row r="57" spans="1:58"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row>
    <row r="58" spans="1:58"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row>
    <row r="59" spans="1:58"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row>
    <row r="60" spans="1:58"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row>
    <row r="61" spans="1:58"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row>
    <row r="62" spans="1:58"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row>
    <row r="63" spans="1:58"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row>
    <row r="64" spans="1:58"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row>
    <row r="65" spans="1:58"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row>
    <row r="66" spans="1:58"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row>
    <row r="67" spans="1:58"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row>
    <row r="68" spans="1:58"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row>
    <row r="69" spans="1:58"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row>
    <row r="70" spans="1:58"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row>
    <row r="71" spans="1:58"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row>
    <row r="72" spans="1:58"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row>
    <row r="73" spans="1:58"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row>
    <row r="74" spans="1:58"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row>
    <row r="75" spans="1:58"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row>
    <row r="76" spans="1:58"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row>
    <row r="77" spans="1:58"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row>
    <row r="78" spans="1:58"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row>
    <row r="79" spans="1:58"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row>
    <row r="80" spans="1:58"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row>
    <row r="81" spans="1:58"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row>
    <row r="82" spans="1:58"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row>
    <row r="83" spans="1:58"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row>
    <row r="84" spans="1:58"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1:58"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row>
    <row r="86" spans="1:58"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row>
    <row r="87" spans="1:58"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row>
    <row r="88" spans="1:58"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row>
    <row r="89" spans="1:58"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row>
    <row r="90" spans="1:58"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row>
    <row r="91" spans="1:58"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row>
    <row r="92" spans="1:58"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row>
    <row r="93" spans="1:58"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row>
    <row r="94" spans="1:58"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row>
    <row r="95" spans="1:58"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row>
    <row r="96" spans="1:58"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row>
    <row r="97" spans="1:58"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row>
    <row r="98" spans="1:58"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row>
    <row r="99" spans="1:58"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row>
    <row r="100" spans="1:58" x14ac:dyDescent="0.3">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row>
  </sheetData>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34865" r:id="rId4" name="CommandButton1">
          <controlPr defaultSize="0" autoLine="0" r:id="rId5">
            <anchor moveWithCells="1">
              <from>
                <xdr:col>10</xdr:col>
                <xdr:colOff>449580</xdr:colOff>
                <xdr:row>4</xdr:row>
                <xdr:rowOff>0</xdr:rowOff>
              </from>
              <to>
                <xdr:col>14</xdr:col>
                <xdr:colOff>99060</xdr:colOff>
                <xdr:row>6</xdr:row>
                <xdr:rowOff>38100</xdr:rowOff>
              </to>
            </anchor>
          </controlPr>
        </control>
      </mc:Choice>
      <mc:Fallback>
        <control shapeId="34865" r:id="rId4" name="CommandButton1"/>
      </mc:Fallback>
    </mc:AlternateContent>
    <mc:AlternateContent xmlns:mc="http://schemas.openxmlformats.org/markup-compatibility/2006">
      <mc:Choice Requires="x14">
        <control shapeId="34866" r:id="rId6" name="CommandButton2">
          <controlPr defaultSize="0" autoLine="0" r:id="rId7">
            <anchor moveWithCells="1">
              <from>
                <xdr:col>10</xdr:col>
                <xdr:colOff>457200</xdr:colOff>
                <xdr:row>6</xdr:row>
                <xdr:rowOff>175260</xdr:rowOff>
              </from>
              <to>
                <xdr:col>14</xdr:col>
                <xdr:colOff>106680</xdr:colOff>
                <xdr:row>7</xdr:row>
                <xdr:rowOff>15240</xdr:rowOff>
              </to>
            </anchor>
          </controlPr>
        </control>
      </mc:Choice>
      <mc:Fallback>
        <control shapeId="34866" r:id="rId6" name="CommandButton2"/>
      </mc:Fallback>
    </mc:AlternateContent>
    <mc:AlternateContent xmlns:mc="http://schemas.openxmlformats.org/markup-compatibility/2006">
      <mc:Choice Requires="x14">
        <control shapeId="34867" r:id="rId8" name="CommandButton3">
          <controlPr defaultSize="0" autoLine="0" r:id="rId9">
            <anchor moveWithCells="1">
              <from>
                <xdr:col>10</xdr:col>
                <xdr:colOff>30480</xdr:colOff>
                <xdr:row>7</xdr:row>
                <xdr:rowOff>106680</xdr:rowOff>
              </from>
              <to>
                <xdr:col>14</xdr:col>
                <xdr:colOff>213360</xdr:colOff>
                <xdr:row>9</xdr:row>
                <xdr:rowOff>144780</xdr:rowOff>
              </to>
            </anchor>
          </controlPr>
        </control>
      </mc:Choice>
      <mc:Fallback>
        <control shapeId="34867" r:id="rId8" name="CommandButton3"/>
      </mc:Fallback>
    </mc:AlternateContent>
    <mc:AlternateContent xmlns:mc="http://schemas.openxmlformats.org/markup-compatibility/2006">
      <mc:Choice Requires="x14">
        <control shapeId="34868" r:id="rId10" name="CommandButton4">
          <controlPr defaultSize="0" autoLine="0" r:id="rId11">
            <anchor moveWithCells="1">
              <from>
                <xdr:col>10</xdr:col>
                <xdr:colOff>457200</xdr:colOff>
                <xdr:row>10</xdr:row>
                <xdr:rowOff>45720</xdr:rowOff>
              </from>
              <to>
                <xdr:col>14</xdr:col>
                <xdr:colOff>106680</xdr:colOff>
                <xdr:row>12</xdr:row>
                <xdr:rowOff>83820</xdr:rowOff>
              </to>
            </anchor>
          </controlPr>
        </control>
      </mc:Choice>
      <mc:Fallback>
        <control shapeId="34868" r:id="rId10" name="CommandButton4"/>
      </mc:Fallback>
    </mc:AlternateContent>
    <mc:AlternateContent xmlns:mc="http://schemas.openxmlformats.org/markup-compatibility/2006">
      <mc:Choice Requires="x14">
        <control shapeId="34869" r:id="rId12" name="CommandButton5">
          <controlPr defaultSize="0" autoLine="0" autoPict="0" r:id="rId13">
            <anchor moveWithCells="1">
              <from>
                <xdr:col>27</xdr:col>
                <xdr:colOff>274320</xdr:colOff>
                <xdr:row>0</xdr:row>
                <xdr:rowOff>190500</xdr:rowOff>
              </from>
              <to>
                <xdr:col>30</xdr:col>
                <xdr:colOff>274320</xdr:colOff>
                <xdr:row>2</xdr:row>
                <xdr:rowOff>160020</xdr:rowOff>
              </to>
            </anchor>
          </controlPr>
        </control>
      </mc:Choice>
      <mc:Fallback>
        <control shapeId="34869" r:id="rId12" name="CommandButton5"/>
      </mc:Fallback>
    </mc:AlternateContent>
    <mc:AlternateContent xmlns:mc="http://schemas.openxmlformats.org/markup-compatibility/2006">
      <mc:Choice Requires="x14">
        <control shapeId="34870" r:id="rId14" name="CommandButton6">
          <controlPr defaultSize="0" autoLine="0" r:id="rId15">
            <anchor moveWithCells="1">
              <from>
                <xdr:col>27</xdr:col>
                <xdr:colOff>297180</xdr:colOff>
                <xdr:row>2</xdr:row>
                <xdr:rowOff>335280</xdr:rowOff>
              </from>
              <to>
                <xdr:col>30</xdr:col>
                <xdr:colOff>571500</xdr:colOff>
                <xdr:row>4</xdr:row>
                <xdr:rowOff>175260</xdr:rowOff>
              </to>
            </anchor>
          </controlPr>
        </control>
      </mc:Choice>
      <mc:Fallback>
        <control shapeId="34870" r:id="rId14" name="CommandButton6"/>
      </mc:Fallback>
    </mc:AlternateContent>
    <mc:AlternateContent xmlns:mc="http://schemas.openxmlformats.org/markup-compatibility/2006">
      <mc:Choice Requires="x14">
        <control shapeId="34871" r:id="rId16" name="CommandButton7">
          <controlPr defaultSize="0" autoLine="0" r:id="rId17">
            <anchor moveWithCells="1">
              <from>
                <xdr:col>40</xdr:col>
                <xdr:colOff>152400</xdr:colOff>
                <xdr:row>1</xdr:row>
                <xdr:rowOff>30480</xdr:rowOff>
              </from>
              <to>
                <xdr:col>43</xdr:col>
                <xdr:colOff>327660</xdr:colOff>
                <xdr:row>2</xdr:row>
                <xdr:rowOff>266700</xdr:rowOff>
              </to>
            </anchor>
          </controlPr>
        </control>
      </mc:Choice>
      <mc:Fallback>
        <control shapeId="34871" r:id="rId16" name="CommandButton7"/>
      </mc:Fallback>
    </mc:AlternateContent>
    <mc:AlternateContent xmlns:mc="http://schemas.openxmlformats.org/markup-compatibility/2006">
      <mc:Choice Requires="x14">
        <control shapeId="34872" r:id="rId18" name="CommandButton8">
          <controlPr defaultSize="0" autoLine="0" r:id="rId19">
            <anchor moveWithCells="1">
              <from>
                <xdr:col>40</xdr:col>
                <xdr:colOff>601980</xdr:colOff>
                <xdr:row>2</xdr:row>
                <xdr:rowOff>335280</xdr:rowOff>
              </from>
              <to>
                <xdr:col>43</xdr:col>
                <xdr:colOff>243840</xdr:colOff>
                <xdr:row>4</xdr:row>
                <xdr:rowOff>175260</xdr:rowOff>
              </to>
            </anchor>
          </controlPr>
        </control>
      </mc:Choice>
      <mc:Fallback>
        <control shapeId="34872" r:id="rId18" name="CommandButton8"/>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AE67"/>
  <sheetViews>
    <sheetView topLeftCell="A34" zoomScale="90" zoomScaleNormal="90" workbookViewId="0">
      <selection activeCell="H41" sqref="H41:H56"/>
    </sheetView>
  </sheetViews>
  <sheetFormatPr defaultColWidth="9.109375" defaultRowHeight="15.6" x14ac:dyDescent="0.3"/>
  <cols>
    <col min="1" max="1" width="11.109375" style="10" customWidth="1"/>
    <col min="2" max="2" width="18" style="10" customWidth="1"/>
    <col min="3" max="3" width="49.44140625" style="10" customWidth="1"/>
    <col min="4" max="4" width="20.6640625" style="10" customWidth="1"/>
    <col min="5" max="5" width="18.5546875" style="10" customWidth="1"/>
    <col min="6" max="6" width="12.44140625" style="10" customWidth="1"/>
    <col min="7" max="7" width="13" style="10" customWidth="1"/>
    <col min="8" max="8" width="9.109375" style="10"/>
    <col min="9" max="9" width="8.6640625" style="10" customWidth="1"/>
    <col min="10" max="10" width="10.109375" style="10" customWidth="1"/>
    <col min="11" max="11" width="9.6640625" style="10" customWidth="1"/>
    <col min="12" max="12" width="8.44140625" style="10" customWidth="1"/>
    <col min="13" max="13" width="7.6640625" style="10" customWidth="1"/>
    <col min="14" max="14" width="7.88671875" style="10" customWidth="1"/>
    <col min="15" max="15" width="9.6640625" style="10" customWidth="1"/>
    <col min="16" max="24" width="9.109375" style="10"/>
    <col min="25" max="25" width="11.44140625" style="10" customWidth="1"/>
    <col min="26" max="26" width="11.33203125" style="10" customWidth="1"/>
    <col min="27" max="27" width="10.6640625" style="10" customWidth="1"/>
    <col min="28" max="28" width="11" style="10" customWidth="1"/>
    <col min="29" max="29" width="10.6640625" style="10" customWidth="1"/>
    <col min="30" max="16384" width="9.109375" style="10"/>
  </cols>
  <sheetData>
    <row r="1" spans="1:31" x14ac:dyDescent="0.3">
      <c r="A1" s="11"/>
      <c r="B1" s="11"/>
      <c r="C1" s="11"/>
      <c r="D1" s="11"/>
      <c r="E1" s="11"/>
      <c r="F1" s="11"/>
      <c r="G1" s="11"/>
      <c r="H1" s="11"/>
      <c r="I1" s="11"/>
      <c r="J1" s="11"/>
      <c r="K1" s="11"/>
      <c r="L1" s="11"/>
      <c r="M1" s="11"/>
      <c r="N1" s="11"/>
      <c r="O1" s="11"/>
      <c r="P1" s="11"/>
      <c r="Q1" s="11"/>
      <c r="R1" s="11"/>
      <c r="S1" s="11"/>
      <c r="T1" s="11"/>
      <c r="U1" s="11"/>
      <c r="V1" s="148"/>
      <c r="W1" s="11"/>
      <c r="X1" s="11"/>
      <c r="Y1" s="297" t="str">
        <f>IF(EXACT(CropLibrary!$L$199,$F$27),CropLibrary!L201,IF(EXACT(CropLibrary!$M$199,$F$27),CropLibrary!M201,IF(EXACT(CropLibrary!$N$199,$F$27),CropLibrary!N201,"out of range")))</f>
        <v>out of range</v>
      </c>
      <c r="Z1" s="95" t="str">
        <f>IF(EXACT(CropLibrary!$L$199,$G$27),CropLibrary!L201,IF(EXACT(CropLibrary!$M$199,$G$27),CropLibrary!M201,IF(EXACT(CropLibrary!$N$199,$G$27),CropLibrary!N201,"out of range")))</f>
        <v>out of range</v>
      </c>
      <c r="AA1" s="95" t="str">
        <f>IF(EXACT(CropLibrary!$L$199,$H$27),CropLibrary!L201,IF(EXACT(CropLibrary!$M$199,$H$27),CropLibrary!M201,IF(EXACT(CropLibrary!$N$199,$H$27),CropLibrary!N201,"out of range")))</f>
        <v>out of range</v>
      </c>
      <c r="AB1" s="95">
        <f>IF(EXACT(CropLibrary!$L$199,$I$27),CropLibrary!L201,IF(EXACT(CropLibrary!$M$199,$I$27),CropLibrary!M201,IF(EXACT(CropLibrary!$N$199,$I$27),CropLibrary!N201,"out of range")))</f>
        <v>15</v>
      </c>
      <c r="AC1" s="298" t="str">
        <f>IF(EXACT(CropLibrary!$L$199,$J$27),CropLibrary!L201,IF(EXACT(CropLibrary!$M$199,$J$27),CropLibrary!M201,IF(EXACT(CropLibrary!$N$199,$J$27),CropLibrary!N201,"out of range")))</f>
        <v>out of range</v>
      </c>
      <c r="AD1" s="11"/>
      <c r="AE1" s="11"/>
    </row>
    <row r="2" spans="1:31" x14ac:dyDescent="0.3">
      <c r="A2" s="11"/>
      <c r="B2" s="11"/>
      <c r="C2" s="11"/>
      <c r="D2" s="11"/>
      <c r="E2" s="11"/>
      <c r="F2" s="11"/>
      <c r="G2" s="11"/>
      <c r="H2" s="11"/>
      <c r="I2" s="11"/>
      <c r="J2" s="11"/>
      <c r="K2" s="11"/>
      <c r="L2" s="11"/>
      <c r="M2" s="11"/>
      <c r="N2" s="11"/>
      <c r="O2" s="11"/>
      <c r="P2" s="11"/>
      <c r="Q2" s="11"/>
      <c r="R2" s="11"/>
      <c r="S2" s="11"/>
      <c r="T2" s="11"/>
      <c r="U2" s="11"/>
      <c r="V2" s="11"/>
      <c r="W2" s="11"/>
      <c r="X2" s="11"/>
      <c r="Y2" s="299" t="str">
        <f>IF(EXACT(CropLibrary!$L$199,$F$27),CropLibrary!L202,IF(EXACT(CropLibrary!$M$199,$F$27),CropLibrary!M202,IF(EXACT(CropLibrary!$N$199,$F$27),CropLibrary!N202,"out of range")))</f>
        <v>out of range</v>
      </c>
      <c r="Z2" s="256" t="str">
        <f>IF(EXACT(CropLibrary!$L$199,$G$27),CropLibrary!L202,IF(EXACT(CropLibrary!$M$199,$G$27),CropLibrary!M202,IF(EXACT(CropLibrary!$N$199,$G$27),CropLibrary!N202,"out of range")))</f>
        <v>out of range</v>
      </c>
      <c r="AA2" s="256" t="str">
        <f>IF(EXACT(CropLibrary!$L$199,$H$27),CropLibrary!L202,IF(EXACT(CropLibrary!$M$199,$H$27),CropLibrary!M202,IF(EXACT(CropLibrary!$N$199,$H$27),CropLibrary!N202,"out of range")))</f>
        <v>out of range</v>
      </c>
      <c r="AB2" s="256">
        <f>IF(EXACT(CropLibrary!$L$199,$I$27),CropLibrary!L202,IF(EXACT(CropLibrary!$M$199,$I$27),CropLibrary!M202,IF(EXACT(CropLibrary!$N$199,$I$27),CropLibrary!N202,"out of range")))</f>
        <v>30</v>
      </c>
      <c r="AC2" s="300" t="str">
        <f>IF(EXACT(CropLibrary!$L$199,$J$27),CropLibrary!L202,IF(EXACT(CropLibrary!$M$199,$J$27),CropLibrary!M202,IF(EXACT(CropLibrary!$N$199,$J$27),CropLibrary!N202,"out of range")))</f>
        <v>out of range</v>
      </c>
      <c r="AD2" s="11"/>
      <c r="AE2" s="11"/>
    </row>
    <row r="3" spans="1:31" x14ac:dyDescent="0.3">
      <c r="A3" s="11"/>
      <c r="B3" s="11"/>
      <c r="C3" s="11"/>
      <c r="D3" s="11"/>
      <c r="E3" s="11"/>
      <c r="F3" s="11"/>
      <c r="G3" s="11"/>
      <c r="H3" s="11"/>
      <c r="I3" s="11"/>
      <c r="J3" s="11"/>
      <c r="K3" s="11"/>
      <c r="L3" s="11"/>
      <c r="M3" s="11"/>
      <c r="N3" s="11"/>
      <c r="O3" s="11"/>
      <c r="P3" s="11"/>
      <c r="Q3" s="11"/>
      <c r="R3" s="11"/>
      <c r="S3" s="11"/>
      <c r="T3" s="11"/>
      <c r="U3" s="11"/>
      <c r="V3" s="11"/>
      <c r="W3" s="11"/>
      <c r="X3" s="11"/>
      <c r="Y3" s="299" t="str">
        <f>IF(EXACT(CropLibrary!$L$199,$F$27),CropLibrary!L203,IF(EXACT(CropLibrary!$M$199,$F$27),CropLibrary!M203,IF(EXACT(CropLibrary!$N$199,$F$27),CropLibrary!N203,"out of range")))</f>
        <v>out of range</v>
      </c>
      <c r="Z3" s="256" t="str">
        <f>IF(EXACT(CropLibrary!$L$199,$G$27),CropLibrary!L203,IF(EXACT(CropLibrary!$M$199,$G$27),CropLibrary!M203,IF(EXACT(CropLibrary!$N$199,$G$27),CropLibrary!N203,"out of range")))</f>
        <v>out of range</v>
      </c>
      <c r="AA3" s="256" t="str">
        <f>IF(EXACT(CropLibrary!$L$199,$H$27),CropLibrary!L203,IF(EXACT(CropLibrary!$M$199,$H$27),CropLibrary!M203,IF(EXACT(CropLibrary!$N$199,$H$27),CropLibrary!N203,"out of range")))</f>
        <v>out of range</v>
      </c>
      <c r="AB3" s="256">
        <f>IF(EXACT(CropLibrary!$L$199,$I$27),CropLibrary!L203,IF(EXACT(CropLibrary!$M$199,$I$27),CropLibrary!M203,IF(EXACT(CropLibrary!$N$199,$I$27),CropLibrary!N203,"out of range")))</f>
        <v>10</v>
      </c>
      <c r="AC3" s="300" t="str">
        <f>IF(EXACT(CropLibrary!$L$199,$J$27),CropLibrary!L203,IF(EXACT(CropLibrary!$M$199,$J$27),CropLibrary!M203,IF(EXACT(CropLibrary!$N$199,$J$27),CropLibrary!N203,"out of range")))</f>
        <v>out of range</v>
      </c>
      <c r="AD3" s="11"/>
      <c r="AE3" s="11"/>
    </row>
    <row r="4" spans="1:31" x14ac:dyDescent="0.3">
      <c r="A4" s="11"/>
      <c r="B4" s="11"/>
      <c r="C4" s="11"/>
      <c r="D4" s="11"/>
      <c r="E4" s="11"/>
      <c r="F4" s="11"/>
      <c r="G4" s="11"/>
      <c r="H4" s="11"/>
      <c r="I4" s="11"/>
      <c r="J4" s="11"/>
      <c r="K4" s="11"/>
      <c r="L4" s="11"/>
      <c r="M4" s="11"/>
      <c r="N4" s="11"/>
      <c r="O4" s="11"/>
      <c r="P4" s="11"/>
      <c r="Q4" s="11"/>
      <c r="R4" s="11"/>
      <c r="S4" s="11"/>
      <c r="T4" s="11"/>
      <c r="U4" s="11"/>
      <c r="V4" s="11"/>
      <c r="W4" s="11"/>
      <c r="X4" s="11"/>
      <c r="Y4" s="299" t="str">
        <f>IF(EXACT(CropLibrary!$L$199,$F$27),CropLibrary!L204,IF(EXACT(CropLibrary!$M$199,$F$27),CropLibrary!M204,IF(EXACT(CropLibrary!$N$199,$F$27),CropLibrary!N204,"out of range")))</f>
        <v>out of range</v>
      </c>
      <c r="Z4" s="256" t="str">
        <f>IF(EXACT(CropLibrary!$L$199,$G$27),CropLibrary!L204,IF(EXACT(CropLibrary!$M$199,$G$27),CropLibrary!M204,IF(EXACT(CropLibrary!$N$199,$G$27),CropLibrary!N204,"out of range")))</f>
        <v>out of range</v>
      </c>
      <c r="AA4" s="256" t="str">
        <f>IF(EXACT(CropLibrary!$L$199,$H$27),CropLibrary!L204,IF(EXACT(CropLibrary!$M$199,$H$27),CropLibrary!M204,IF(EXACT(CropLibrary!$N$199,$H$27),CropLibrary!N204,"out of range")))</f>
        <v>out of range</v>
      </c>
      <c r="AB4" s="256">
        <f>IF(EXACT(CropLibrary!$L$199,$I$27),CropLibrary!L204,IF(EXACT(CropLibrary!$M$199,$I$27),CropLibrary!M204,IF(EXACT(CropLibrary!$N$199,$I$27),CropLibrary!N204,"out of range")))</f>
        <v>10</v>
      </c>
      <c r="AC4" s="300" t="str">
        <f>IF(EXACT(CropLibrary!$L$199,$J$27),CropLibrary!L204,IF(EXACT(CropLibrary!$M$199,$J$27),CropLibrary!M204,IF(EXACT(CropLibrary!$N$199,$J$27),CropLibrary!N204,"out of range")))</f>
        <v>out of range</v>
      </c>
      <c r="AD4" s="11"/>
      <c r="AE4" s="11"/>
    </row>
    <row r="5" spans="1:31" x14ac:dyDescent="0.3">
      <c r="A5" s="11"/>
      <c r="B5" s="11"/>
      <c r="C5" s="11"/>
      <c r="D5" s="11"/>
      <c r="E5" s="11"/>
      <c r="F5" s="11"/>
      <c r="G5" s="11"/>
      <c r="H5" s="11"/>
      <c r="I5" s="11"/>
      <c r="J5" s="11"/>
      <c r="K5" s="11"/>
      <c r="L5" s="11"/>
      <c r="M5" s="11"/>
      <c r="N5" s="11"/>
      <c r="O5" s="11"/>
      <c r="P5" s="11"/>
      <c r="Q5" s="11"/>
      <c r="R5" s="11"/>
      <c r="S5" s="11"/>
      <c r="T5" s="11"/>
      <c r="U5" s="11"/>
      <c r="V5" s="11"/>
      <c r="W5" s="11"/>
      <c r="X5" s="11"/>
      <c r="Y5" s="299" t="str">
        <f>IF(EXACT(CropLibrary!$L$199,$F$27),CropLibrary!L205,IF(EXACT(CropLibrary!$M$199,$F$27),CropLibrary!M205,IF(EXACT(CropLibrary!$N$199,$F$27),CropLibrary!N205,"out of range")))</f>
        <v>out of range</v>
      </c>
      <c r="Z5" s="256" t="str">
        <f>IF(EXACT(CropLibrary!$L$199,$G$27),CropLibrary!L205,IF(EXACT(CropLibrary!$M$199,$G$27),CropLibrary!M205,IF(EXACT(CropLibrary!$N$199,$G$27),CropLibrary!N205,"out of range")))</f>
        <v>out of range</v>
      </c>
      <c r="AA5" s="256" t="str">
        <f>IF(EXACT(CropLibrary!$L$199,$H$27),CropLibrary!L205,IF(EXACT(CropLibrary!$M$199,$H$27),CropLibrary!M205,IF(EXACT(CropLibrary!$N$199,$H$27),CropLibrary!N205,"out of range")))</f>
        <v>out of range</v>
      </c>
      <c r="AB5" s="256">
        <f>IF(EXACT(CropLibrary!$L$199,$I$27),CropLibrary!L205,IF(EXACT(CropLibrary!$M$199,$I$27),CropLibrary!M205,IF(EXACT(CropLibrary!$N$199,$I$27),CropLibrary!N205,"out of range")))</f>
        <v>2.2999999999999998</v>
      </c>
      <c r="AC5" s="300" t="str">
        <f>IF(EXACT(CropLibrary!$L$199,$J$27),CropLibrary!L205,IF(EXACT(CropLibrary!$M$199,$J$27),CropLibrary!M205,IF(EXACT(CropLibrary!$N$199,$J$27),CropLibrary!N205,"out of range")))</f>
        <v>out of range</v>
      </c>
      <c r="AD5" s="11"/>
      <c r="AE5" s="11"/>
    </row>
    <row r="6" spans="1:31" x14ac:dyDescent="0.3">
      <c r="A6" s="15"/>
      <c r="B6" s="69"/>
      <c r="C6" s="247" t="s">
        <v>515</v>
      </c>
      <c r="D6" s="246"/>
      <c r="E6" s="242"/>
      <c r="F6" s="196"/>
      <c r="G6" s="11"/>
      <c r="H6" s="11"/>
      <c r="I6" s="11"/>
      <c r="J6" s="11"/>
      <c r="K6" s="11"/>
      <c r="L6" s="11"/>
      <c r="M6" s="11"/>
      <c r="N6" s="11"/>
      <c r="O6" s="11"/>
      <c r="P6" s="11"/>
      <c r="Q6" s="11"/>
      <c r="R6" s="11"/>
      <c r="S6" s="11"/>
      <c r="T6" s="11"/>
      <c r="U6" s="11"/>
      <c r="V6" s="11"/>
      <c r="W6" s="11"/>
      <c r="X6" s="11"/>
      <c r="Y6" s="299" t="str">
        <f>IF(EXACT(CropLibrary!$L$199,$F$27),CropLibrary!L207,IF(EXACT(CropLibrary!$M$199,$F$27),CropLibrary!M207,IF(EXACT(CropLibrary!$N$199,$F$27),CropLibrary!N207,"out of range")))</f>
        <v>out of range</v>
      </c>
      <c r="Z6" s="256" t="str">
        <f>IF(EXACT(CropLibrary!$L$199,$G$27),CropLibrary!L207,IF(EXACT(CropLibrary!$M$199,$G$27),CropLibrary!M207,IF(EXACT(CropLibrary!$N$199,$G$27),CropLibrary!N207,"out of range")))</f>
        <v>out of range</v>
      </c>
      <c r="AA6" s="256" t="str">
        <f>IF(EXACT(CropLibrary!$L$199,$H$27),CropLibrary!L207,IF(EXACT(CropLibrary!$M$199,$H$27),CropLibrary!M207,IF(EXACT(CropLibrary!$N$199,$H$27),CropLibrary!N207,"out of range")))</f>
        <v>out of range</v>
      </c>
      <c r="AB6" s="256">
        <f>IF(EXACT(CropLibrary!$L$199,$I$27),CropLibrary!L207,IF(EXACT(CropLibrary!$M$199,$I$27),CropLibrary!M207,IF(EXACT(CropLibrary!$N$199,$I$27),CropLibrary!N207,"out of range")))</f>
        <v>2000</v>
      </c>
      <c r="AC6" s="300" t="str">
        <f>IF(EXACT(CropLibrary!$L$199,$J$27),CropLibrary!L207,IF(EXACT(CropLibrary!$M$199,$J$27),CropLibrary!M207,IF(EXACT(CropLibrary!$N$199,$J$27),CropLibrary!N207,"out of range")))</f>
        <v>out of range</v>
      </c>
      <c r="AD6" s="11"/>
      <c r="AE6" s="11"/>
    </row>
    <row r="7" spans="1:31" x14ac:dyDescent="0.3">
      <c r="A7" s="11"/>
      <c r="B7" s="69"/>
      <c r="C7" s="194" t="s">
        <v>197</v>
      </c>
      <c r="D7" s="301"/>
      <c r="E7" s="302"/>
      <c r="F7" s="146" t="s">
        <v>746</v>
      </c>
      <c r="G7" s="11"/>
      <c r="H7" s="11"/>
      <c r="I7" s="11"/>
      <c r="J7" s="11"/>
      <c r="K7" s="11"/>
      <c r="L7" s="11"/>
      <c r="M7" s="11"/>
      <c r="N7" s="11"/>
      <c r="O7" s="11"/>
      <c r="P7" s="11"/>
      <c r="Q7" s="11"/>
      <c r="R7" s="11"/>
      <c r="S7" s="11"/>
      <c r="T7" s="11"/>
      <c r="U7" s="11"/>
      <c r="V7" s="11"/>
      <c r="W7" s="11"/>
      <c r="X7" s="11"/>
      <c r="Y7" s="299" t="str">
        <f>IF(EXACT(CropLibrary!$L$199,$F$27),CropLibrary!L208,IF(EXACT(CropLibrary!$M$199,$F$27),CropLibrary!M208,IF(EXACT(CropLibrary!$N$199,$F$27),CropLibrary!N208,"out of range")))</f>
        <v>out of range</v>
      </c>
      <c r="Z7" s="256" t="str">
        <f>IF(EXACT(CropLibrary!$L$199,$G$27),CropLibrary!L208,IF(EXACT(CropLibrary!$M$199,$G$27),CropLibrary!M208,IF(EXACT(CropLibrary!$N$199,$G$27),CropLibrary!N208,"out of range")))</f>
        <v>out of range</v>
      </c>
      <c r="AA7" s="256" t="str">
        <f>IF(EXACT(CropLibrary!$L$199,$H$27),CropLibrary!L208,IF(EXACT(CropLibrary!$M$199,$H$27),CropLibrary!M208,IF(EXACT(CropLibrary!$N$199,$H$27),CropLibrary!N208,"out of range")))</f>
        <v>out of range</v>
      </c>
      <c r="AB7" s="256">
        <f>IF(EXACT(CropLibrary!$L$199,$I$27),CropLibrary!L208,IF(EXACT(CropLibrary!$M$199,$I$27),CropLibrary!M208,IF(EXACT(CropLibrary!$N$199,$I$27),CropLibrary!N208,"out of range")))</f>
        <v>2000</v>
      </c>
      <c r="AC7" s="300" t="str">
        <f>IF(EXACT(CropLibrary!$L$199,$J$27),CropLibrary!L208,IF(EXACT(CropLibrary!$M$199,$J$27),CropLibrary!M208,IF(EXACT(CropLibrary!$N$199,$J$27),CropLibrary!N208,"out of range")))</f>
        <v>out of range</v>
      </c>
      <c r="AD7" s="11"/>
      <c r="AE7" s="11"/>
    </row>
    <row r="8" spans="1:31" x14ac:dyDescent="0.3">
      <c r="A8" s="52"/>
      <c r="B8" s="303"/>
      <c r="C8" s="194" t="s">
        <v>198</v>
      </c>
      <c r="D8" s="519" t="s">
        <v>514</v>
      </c>
      <c r="E8" s="520"/>
      <c r="F8" s="217">
        <v>7.9</v>
      </c>
      <c r="G8" s="11"/>
      <c r="H8" s="11"/>
      <c r="I8" s="11"/>
      <c r="J8" s="11"/>
      <c r="K8" s="11"/>
      <c r="L8" s="11"/>
      <c r="M8" s="11"/>
      <c r="N8" s="11"/>
      <c r="O8" s="11"/>
      <c r="P8" s="11"/>
      <c r="Q8" s="11"/>
      <c r="R8" s="11"/>
      <c r="S8" s="11"/>
      <c r="T8" s="11"/>
      <c r="U8" s="11"/>
      <c r="V8" s="11"/>
      <c r="W8" s="11"/>
      <c r="X8" s="11"/>
      <c r="Y8" s="304" t="str">
        <f>IF(EXACT(CropLibrary!$L$199,$F$27),CropLibrary!L210,IF(EXACT(CropLibrary!$M$199,$F$27),CropLibrary!M210,IF(EXACT(CropLibrary!$N$199,$F$27),CropLibrary!N210,"out of range")))</f>
        <v>out of range</v>
      </c>
      <c r="Z8" s="305" t="str">
        <f>IF(EXACT(CropLibrary!$L$199,$G$27),CropLibrary!L210,IF(EXACT(CropLibrary!$M$199,$G$27),CropLibrary!M210,IF(EXACT(CropLibrary!$N$199,$G$27),CropLibrary!N210,"out of range")))</f>
        <v>out of range</v>
      </c>
      <c r="AA8" s="305" t="str">
        <f>IF(EXACT(CropLibrary!$L$199,$H$27),CropLibrary!L210,IF(EXACT(CropLibrary!$M$199,$H$27),CropLibrary!M210,IF(EXACT(CropLibrary!$N$199,$H$27),CropLibrary!N210,"out of range")))</f>
        <v>out of range</v>
      </c>
      <c r="AB8" s="305">
        <f>IF(EXACT(CropLibrary!$L$199,$I$27),CropLibrary!L210,IF(EXACT(CropLibrary!$M$199,$I$27),CropLibrary!M210,IF(EXACT(CropLibrary!$N$199,$I$27),CropLibrary!N210,"out of range")))</f>
        <v>700</v>
      </c>
      <c r="AC8" s="306" t="str">
        <f>IF(EXACT(CropLibrary!$L$199,$J$27),CropLibrary!L210,IF(EXACT(CropLibrary!$M$199,$J$27),CropLibrary!M210,IF(EXACT(CropLibrary!$N$199,$J$27),CropLibrary!N210,"out of range")))</f>
        <v>out of range</v>
      </c>
      <c r="AD8" s="11"/>
      <c r="AE8" s="11"/>
    </row>
    <row r="9" spans="1:31" x14ac:dyDescent="0.3">
      <c r="A9" s="52"/>
      <c r="B9" s="307"/>
      <c r="C9" s="194" t="s">
        <v>516</v>
      </c>
      <c r="D9" s="521" t="s">
        <v>199</v>
      </c>
      <c r="E9" s="522"/>
      <c r="F9" s="217">
        <v>17.5</v>
      </c>
      <c r="G9" s="11"/>
      <c r="H9" s="11"/>
      <c r="I9" s="11"/>
      <c r="J9" s="11"/>
      <c r="K9" s="524"/>
      <c r="L9" s="524"/>
      <c r="M9" s="11"/>
      <c r="N9" s="19"/>
      <c r="O9" s="11"/>
      <c r="P9" s="11"/>
      <c r="Q9" s="11"/>
      <c r="R9" s="11"/>
      <c r="S9" s="11"/>
      <c r="T9" s="11"/>
      <c r="U9" s="11"/>
      <c r="V9" s="11"/>
      <c r="W9" s="11"/>
      <c r="X9" s="11"/>
      <c r="Y9" s="304" t="str">
        <f>IF(EXACT(CropLibrary!$L$199,$F$27),CropLibrary!L211,IF(EXACT(CropLibrary!$M$199,$F$27),CropLibrary!M211,IF(EXACT(CropLibrary!$N$199,$F$27),CropLibrary!N211,"out of range")))</f>
        <v>out of range</v>
      </c>
      <c r="Z9" s="305" t="str">
        <f>IF(EXACT(CropLibrary!$L$199,$G$27),CropLibrary!L211,IF(EXACT(CropLibrary!$M$199,$G$27),CropLibrary!M211,IF(EXACT(CropLibrary!$N$199,$G$27),CropLibrary!N211,"out of range")))</f>
        <v>out of range</v>
      </c>
      <c r="AA9" s="305" t="str">
        <f>IF(EXACT(CropLibrary!$L$199,$H$27),CropLibrary!L211,IF(EXACT(CropLibrary!$M$199,$H$27),CropLibrary!M211,IF(EXACT(CropLibrary!$N$199,$H$27),CropLibrary!N211,"out of range")))</f>
        <v>out of range</v>
      </c>
      <c r="AB9" s="305">
        <f>IF(EXACT(CropLibrary!$L$199,$I$27),CropLibrary!L211,IF(EXACT(CropLibrary!$M$199,$I$27),CropLibrary!M211,IF(EXACT(CropLibrary!$N$199,$I$27),CropLibrary!N211,"out of range")))</f>
        <v>700</v>
      </c>
      <c r="AC9" s="306" t="str">
        <f>IF(EXACT(CropLibrary!$L$199,$J$27),CropLibrary!L211,IF(EXACT(CropLibrary!$M$199,$J$27),CropLibrary!M211,IF(EXACT(CropLibrary!$N$199,$J$27),CropLibrary!N211,"out of range")))</f>
        <v>out of range</v>
      </c>
      <c r="AD9" s="11"/>
      <c r="AE9" s="11"/>
    </row>
    <row r="10" spans="1:31" x14ac:dyDescent="0.3">
      <c r="A10" s="52"/>
      <c r="B10" s="489" t="s">
        <v>201</v>
      </c>
      <c r="C10" s="194" t="s">
        <v>517</v>
      </c>
      <c r="D10" s="308" t="str">
        <f t="shared" ref="D10:D23" si="0">$F$7</f>
        <v>Rp</v>
      </c>
      <c r="E10" s="69" t="s">
        <v>200</v>
      </c>
      <c r="F10" s="217">
        <v>1500</v>
      </c>
      <c r="G10" s="11" t="s">
        <v>177</v>
      </c>
      <c r="H10" s="11" t="s">
        <v>177</v>
      </c>
      <c r="I10" s="11"/>
      <c r="J10" s="11"/>
      <c r="K10" s="524"/>
      <c r="L10" s="524"/>
      <c r="M10" s="11"/>
      <c r="N10" s="19"/>
      <c r="O10" s="11"/>
      <c r="P10" s="11"/>
      <c r="Q10" s="11"/>
      <c r="R10" s="11"/>
      <c r="S10" s="11"/>
      <c r="T10" s="11"/>
      <c r="U10" s="11"/>
      <c r="V10" s="11"/>
      <c r="W10" s="11"/>
      <c r="X10" s="11"/>
      <c r="Y10" s="11" t="s">
        <v>588</v>
      </c>
      <c r="Z10" s="11"/>
      <c r="AA10" s="11"/>
      <c r="AB10" s="11"/>
      <c r="AC10" s="11"/>
      <c r="AD10" s="11"/>
      <c r="AE10" s="11"/>
    </row>
    <row r="11" spans="1:31" x14ac:dyDescent="0.3">
      <c r="A11" s="52"/>
      <c r="B11" s="525"/>
      <c r="C11" s="194" t="s">
        <v>518</v>
      </c>
      <c r="D11" s="308" t="str">
        <f t="shared" si="0"/>
        <v>Rp</v>
      </c>
      <c r="E11" s="69" t="s">
        <v>200</v>
      </c>
      <c r="F11" s="217">
        <v>1600</v>
      </c>
      <c r="G11" s="11" t="s">
        <v>177</v>
      </c>
      <c r="H11" s="11" t="s">
        <v>177</v>
      </c>
      <c r="I11" s="11" t="s">
        <v>177</v>
      </c>
      <c r="J11" s="11" t="s">
        <v>177</v>
      </c>
      <c r="K11" s="524" t="s">
        <v>177</v>
      </c>
      <c r="L11" s="524"/>
      <c r="M11" s="11"/>
      <c r="N11" s="19"/>
      <c r="O11" s="11"/>
      <c r="P11" s="11"/>
      <c r="Q11" s="11"/>
      <c r="R11" s="11"/>
      <c r="S11" s="11"/>
      <c r="T11" s="11"/>
      <c r="U11" s="11"/>
      <c r="V11" s="11"/>
      <c r="W11" s="11"/>
      <c r="X11" s="11"/>
      <c r="Y11" s="11"/>
      <c r="Z11" s="11"/>
      <c r="AA11" s="11"/>
      <c r="AB11" s="11"/>
      <c r="AC11" s="11"/>
      <c r="AD11" s="11"/>
      <c r="AE11" s="11"/>
    </row>
    <row r="12" spans="1:31" x14ac:dyDescent="0.3">
      <c r="A12" s="52"/>
      <c r="B12" s="525"/>
      <c r="C12" s="194" t="s">
        <v>519</v>
      </c>
      <c r="D12" s="308" t="str">
        <f t="shared" si="0"/>
        <v>Rp</v>
      </c>
      <c r="E12" s="69" t="s">
        <v>200</v>
      </c>
      <c r="F12" s="217">
        <v>0</v>
      </c>
      <c r="G12" s="11"/>
      <c r="H12" s="11"/>
      <c r="I12" s="11"/>
      <c r="J12" s="11"/>
      <c r="K12" s="60"/>
      <c r="L12" s="60"/>
      <c r="M12" s="11"/>
      <c r="N12" s="19"/>
      <c r="O12" s="11"/>
      <c r="P12" s="11"/>
      <c r="Q12" s="11"/>
      <c r="R12" s="11"/>
      <c r="S12" s="11"/>
      <c r="T12" s="11"/>
      <c r="U12" s="11"/>
      <c r="V12" s="11"/>
      <c r="W12" s="11"/>
      <c r="X12" s="11"/>
      <c r="Y12" s="11"/>
      <c r="Z12" s="11"/>
      <c r="AA12" s="11"/>
      <c r="AB12" s="11"/>
      <c r="AC12" s="11"/>
      <c r="AD12" s="11"/>
      <c r="AE12" s="11"/>
    </row>
    <row r="13" spans="1:31" x14ac:dyDescent="0.3">
      <c r="A13" s="52"/>
      <c r="B13" s="525"/>
      <c r="C13" s="194" t="s">
        <v>520</v>
      </c>
      <c r="D13" s="308" t="str">
        <f t="shared" si="0"/>
        <v>Rp</v>
      </c>
      <c r="E13" s="69" t="s">
        <v>200</v>
      </c>
      <c r="F13" s="217">
        <v>0</v>
      </c>
      <c r="G13" s="11"/>
      <c r="H13" s="11"/>
      <c r="I13" s="11"/>
      <c r="J13" s="11"/>
      <c r="K13" s="60"/>
      <c r="L13" s="60"/>
      <c r="M13" s="11"/>
      <c r="N13" s="19"/>
      <c r="O13" s="11"/>
      <c r="P13" s="11"/>
      <c r="Q13" s="11"/>
      <c r="R13" s="11"/>
      <c r="S13" s="11"/>
      <c r="T13" s="11"/>
      <c r="U13" s="11"/>
      <c r="V13" s="11"/>
      <c r="W13" s="11"/>
      <c r="X13" s="11"/>
      <c r="Y13" s="11"/>
      <c r="Z13" s="11"/>
      <c r="AA13" s="11"/>
      <c r="AB13" s="11"/>
      <c r="AC13" s="11"/>
      <c r="AD13" s="11"/>
      <c r="AE13" s="11"/>
    </row>
    <row r="14" spans="1:31" x14ac:dyDescent="0.3">
      <c r="A14" s="52"/>
      <c r="B14" s="525"/>
      <c r="C14" s="194" t="s">
        <v>521</v>
      </c>
      <c r="D14" s="308" t="str">
        <f t="shared" si="0"/>
        <v>Rp</v>
      </c>
      <c r="E14" s="69" t="s">
        <v>207</v>
      </c>
      <c r="F14" s="217">
        <v>50000</v>
      </c>
      <c r="G14" s="11"/>
      <c r="H14" s="11" t="s">
        <v>177</v>
      </c>
      <c r="I14" s="11" t="s">
        <v>177</v>
      </c>
      <c r="J14" s="11" t="s">
        <v>177</v>
      </c>
      <c r="K14" s="524"/>
      <c r="L14" s="524"/>
      <c r="M14" s="11"/>
      <c r="N14" s="19"/>
      <c r="O14" s="11"/>
      <c r="P14" s="11"/>
      <c r="Q14" s="11"/>
      <c r="R14" s="11"/>
      <c r="S14" s="11"/>
      <c r="T14" s="11"/>
      <c r="U14" s="11"/>
      <c r="V14" s="11"/>
      <c r="W14" s="11"/>
      <c r="X14" s="11"/>
      <c r="Y14" s="11"/>
      <c r="Z14" s="11"/>
      <c r="AA14" s="11"/>
      <c r="AB14" s="11"/>
      <c r="AC14" s="11"/>
      <c r="AD14" s="11"/>
      <c r="AE14" s="11"/>
    </row>
    <row r="15" spans="1:31" x14ac:dyDescent="0.3">
      <c r="A15" s="52"/>
      <c r="B15" s="525"/>
      <c r="C15" s="194" t="s">
        <v>522</v>
      </c>
      <c r="D15" s="308" t="str">
        <f t="shared" si="0"/>
        <v>Rp</v>
      </c>
      <c r="E15" s="69" t="s">
        <v>207</v>
      </c>
      <c r="F15" s="217">
        <v>0</v>
      </c>
      <c r="G15" s="11"/>
      <c r="H15" s="11"/>
      <c r="I15" s="11"/>
      <c r="J15" s="11"/>
      <c r="K15" s="524"/>
      <c r="L15" s="524"/>
      <c r="M15" s="11"/>
      <c r="N15" s="19"/>
      <c r="O15" s="11"/>
      <c r="P15" s="11"/>
      <c r="Q15" s="11"/>
      <c r="R15" s="11"/>
      <c r="S15" s="11"/>
      <c r="T15" s="11"/>
      <c r="U15" s="11"/>
      <c r="V15" s="11"/>
      <c r="W15" s="11"/>
      <c r="X15" s="11"/>
      <c r="Y15" s="11"/>
      <c r="Z15" s="11"/>
      <c r="AA15" s="11"/>
      <c r="AB15" s="11"/>
      <c r="AC15" s="11"/>
      <c r="AD15" s="11"/>
      <c r="AE15" s="11"/>
    </row>
    <row r="16" spans="1:31" x14ac:dyDescent="0.3">
      <c r="A16" s="52"/>
      <c r="B16" s="525"/>
      <c r="C16" s="194" t="s">
        <v>203</v>
      </c>
      <c r="D16" s="308" t="str">
        <f t="shared" si="0"/>
        <v>Rp</v>
      </c>
      <c r="E16" s="69" t="s">
        <v>202</v>
      </c>
      <c r="F16" s="217">
        <v>60000</v>
      </c>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row>
    <row r="17" spans="1:31" x14ac:dyDescent="0.3">
      <c r="A17" s="52"/>
      <c r="B17" s="489" t="s">
        <v>204</v>
      </c>
      <c r="C17" s="194" t="s">
        <v>517</v>
      </c>
      <c r="D17" s="308" t="str">
        <f t="shared" si="0"/>
        <v>Rp</v>
      </c>
      <c r="E17" s="69" t="s">
        <v>200</v>
      </c>
      <c r="F17" s="217">
        <v>1500</v>
      </c>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row>
    <row r="18" spans="1:31" x14ac:dyDescent="0.3">
      <c r="A18" s="52"/>
      <c r="B18" s="525"/>
      <c r="C18" s="194" t="s">
        <v>518</v>
      </c>
      <c r="D18" s="308" t="str">
        <f t="shared" si="0"/>
        <v>Rp</v>
      </c>
      <c r="E18" s="69" t="s">
        <v>200</v>
      </c>
      <c r="F18" s="217">
        <v>1600</v>
      </c>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row>
    <row r="19" spans="1:31" x14ac:dyDescent="0.3">
      <c r="A19" s="52"/>
      <c r="B19" s="525"/>
      <c r="C19" s="194" t="s">
        <v>519</v>
      </c>
      <c r="D19" s="308" t="str">
        <f t="shared" si="0"/>
        <v>Rp</v>
      </c>
      <c r="E19" s="69" t="s">
        <v>200</v>
      </c>
      <c r="F19" s="217">
        <v>0</v>
      </c>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row>
    <row r="20" spans="1:31" x14ac:dyDescent="0.3">
      <c r="A20" s="52"/>
      <c r="B20" s="525"/>
      <c r="C20" s="194" t="s">
        <v>520</v>
      </c>
      <c r="D20" s="308" t="str">
        <f t="shared" si="0"/>
        <v>Rp</v>
      </c>
      <c r="E20" s="69" t="s">
        <v>200</v>
      </c>
      <c r="F20" s="217">
        <v>0</v>
      </c>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row>
    <row r="21" spans="1:31" x14ac:dyDescent="0.3">
      <c r="A21" s="52"/>
      <c r="B21" s="525"/>
      <c r="C21" s="194" t="s">
        <v>521</v>
      </c>
      <c r="D21" s="308" t="str">
        <f t="shared" si="0"/>
        <v>Rp</v>
      </c>
      <c r="E21" s="69" t="s">
        <v>207</v>
      </c>
      <c r="F21" s="217">
        <v>50000</v>
      </c>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row>
    <row r="22" spans="1:31" x14ac:dyDescent="0.3">
      <c r="A22" s="52"/>
      <c r="B22" s="525"/>
      <c r="C22" s="194" t="s">
        <v>522</v>
      </c>
      <c r="D22" s="308" t="str">
        <f t="shared" si="0"/>
        <v>Rp</v>
      </c>
      <c r="E22" s="69" t="s">
        <v>207</v>
      </c>
      <c r="F22" s="217">
        <v>0</v>
      </c>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row>
    <row r="23" spans="1:31" x14ac:dyDescent="0.3">
      <c r="A23" s="52"/>
      <c r="B23" s="525"/>
      <c r="C23" s="194" t="s">
        <v>203</v>
      </c>
      <c r="D23" s="309" t="str">
        <f t="shared" si="0"/>
        <v>Rp</v>
      </c>
      <c r="E23" s="89" t="s">
        <v>202</v>
      </c>
      <c r="F23" s="217">
        <v>60000</v>
      </c>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row>
    <row r="24" spans="1:31" x14ac:dyDescent="0.3">
      <c r="A24" s="52"/>
      <c r="B24" s="310"/>
      <c r="C24" s="11"/>
      <c r="D24" s="11"/>
      <c r="E24" s="11"/>
      <c r="F24" s="3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row>
    <row r="25" spans="1:31" x14ac:dyDescent="0.3">
      <c r="A25" s="15"/>
      <c r="B25" s="310"/>
      <c r="C25" s="312"/>
      <c r="D25" s="87"/>
      <c r="E25" s="89"/>
      <c r="F25" s="269" t="str">
        <f>'CROP MANAGEMENT'!B5</f>
        <v>Cassava</v>
      </c>
      <c r="G25" s="269" t="str">
        <f>'CROP MANAGEMENT'!C5</f>
        <v>Maize</v>
      </c>
      <c r="H25" s="269" t="str">
        <f>'CROP MANAGEMENT'!D5</f>
        <v>Groundnut</v>
      </c>
      <c r="I25" s="269" t="str">
        <f>'CROP MANAGEMENT'!E5</f>
        <v>Mucuna</v>
      </c>
      <c r="J25" s="269" t="str">
        <f>'CROP MANAGEMENT'!F5</f>
        <v>Sugarcane</v>
      </c>
      <c r="K25" s="11"/>
      <c r="L25" s="11"/>
      <c r="M25" s="11"/>
      <c r="N25" s="11"/>
      <c r="O25" s="11"/>
      <c r="P25" s="11"/>
      <c r="Q25" s="11"/>
      <c r="R25" s="11"/>
      <c r="S25" s="11"/>
      <c r="T25" s="11"/>
      <c r="U25" s="11"/>
      <c r="V25" s="11"/>
      <c r="W25" s="11"/>
      <c r="X25" s="11"/>
      <c r="Y25" s="11"/>
      <c r="Z25" s="11"/>
      <c r="AA25" s="11"/>
      <c r="AB25" s="11"/>
      <c r="AC25" s="11"/>
      <c r="AD25" s="11"/>
      <c r="AE25" s="11"/>
    </row>
    <row r="26" spans="1:31" x14ac:dyDescent="0.3">
      <c r="A26" s="11"/>
      <c r="B26" s="310"/>
      <c r="C26" s="313" t="s">
        <v>970</v>
      </c>
      <c r="D26" s="66"/>
      <c r="E26" s="67"/>
      <c r="F26" s="272" t="s">
        <v>590</v>
      </c>
      <c r="G26" s="272" t="s">
        <v>591</v>
      </c>
      <c r="H26" s="272" t="s">
        <v>592</v>
      </c>
      <c r="I26" s="272" t="s">
        <v>593</v>
      </c>
      <c r="J26" s="272" t="s">
        <v>594</v>
      </c>
      <c r="K26" s="11"/>
      <c r="L26" s="11"/>
      <c r="M26" s="11"/>
      <c r="N26" s="11"/>
      <c r="O26" s="11"/>
      <c r="P26" s="11"/>
      <c r="Q26" s="11"/>
      <c r="R26" s="11"/>
      <c r="S26" s="11"/>
      <c r="T26" s="11"/>
      <c r="U26" s="11"/>
      <c r="V26" s="11"/>
      <c r="W26" s="11"/>
      <c r="X26" s="11"/>
      <c r="Y26" s="11"/>
      <c r="Z26" s="11"/>
      <c r="AA26" s="11"/>
      <c r="AB26" s="11"/>
      <c r="AC26" s="11"/>
      <c r="AD26" s="11"/>
      <c r="AE26" s="11"/>
    </row>
    <row r="27" spans="1:31" x14ac:dyDescent="0.3">
      <c r="A27" s="11"/>
      <c r="B27" s="310"/>
      <c r="C27" s="86"/>
      <c r="D27" s="87"/>
      <c r="E27" s="89"/>
      <c r="F27" s="204" t="str">
        <f>'CROP MANAGEMENT'!B3</f>
        <v>A</v>
      </c>
      <c r="G27" s="204" t="str">
        <f>'CROP MANAGEMENT'!C3</f>
        <v>B</v>
      </c>
      <c r="H27" s="204" t="str">
        <f>'CROP MANAGEMENT'!D3</f>
        <v>D</v>
      </c>
      <c r="I27" s="204" t="str">
        <f>'CROP MANAGEMENT'!E3</f>
        <v>H</v>
      </c>
      <c r="J27" s="204" t="str">
        <f>'CROP MANAGEMENT'!F3</f>
        <v>G</v>
      </c>
      <c r="K27" s="11"/>
      <c r="L27" s="11"/>
      <c r="M27" s="11"/>
      <c r="N27" s="11"/>
      <c r="O27" s="11"/>
      <c r="P27" s="11"/>
      <c r="Q27" s="11"/>
      <c r="R27" s="11"/>
      <c r="S27" s="11"/>
      <c r="T27" s="11"/>
      <c r="U27" s="11"/>
      <c r="V27" s="11"/>
      <c r="W27" s="11"/>
      <c r="X27" s="11"/>
      <c r="Y27" s="11"/>
      <c r="Z27" s="11"/>
      <c r="AA27" s="11"/>
      <c r="AB27" s="11"/>
      <c r="AC27" s="11"/>
      <c r="AD27" s="11"/>
      <c r="AE27" s="11"/>
    </row>
    <row r="28" spans="1:31" ht="15" customHeight="1" x14ac:dyDescent="0.3">
      <c r="A28" s="228"/>
      <c r="B28" s="511"/>
      <c r="C28" s="194" t="str">
        <f>CropLibrary!C201</f>
        <v>Labour for planting per cropping season</v>
      </c>
      <c r="D28" s="246" t="str">
        <f>CropLibrary!D201</f>
        <v>person days ha-1</v>
      </c>
      <c r="E28" s="196"/>
      <c r="F28" s="314">
        <f>IF(EXACT(CropLibrary!$E$199,$F$27),CropLibrary!E201,IF(EXACT(CropLibrary!$F$199,$F$27),CropLibrary!F201,IF(EXACT(CropLibrary!$G$199,$F$27),CropLibrary!G201,IF(EXACT(CropLibrary!$H$199,$F$27),CropLibrary!H201,IF(EXACT(CropLibrary!$I$199,$F$27),CropLibrary!I201,IF(EXACT(CropLibrary!$J$199,$F$27),CropLibrary!J201,IF(EXACT(CropLibrary!$K$199,$F$27),CropLibrary!K201,Y1)))))))</f>
        <v>30</v>
      </c>
      <c r="G28" s="314">
        <f>IF(EXACT(CropLibrary!$E$199,$G$27),CropLibrary!E201,IF(EXACT(CropLibrary!$F$199,$G$27),CropLibrary!F201,IF(EXACT(CropLibrary!$G$199,$G$27),CropLibrary!G201,IF(EXACT(CropLibrary!$H$199,$G$27),CropLibrary!H201,IF(EXACT(CropLibrary!$I$199,$G$27),CropLibrary!I201,IF(EXACT(CropLibrary!$J$199,$G$27),CropLibrary!J201,IF(EXACT(CropLibrary!$K$199,$G$27),CropLibrary!K201,Z1)))))))</f>
        <v>25</v>
      </c>
      <c r="H28" s="314">
        <f>IF(EXACT(CropLibrary!$E$199,$H$27),CropLibrary!E201,IF(EXACT(CropLibrary!$F$199,$H$27),CropLibrary!F201,IF(EXACT(CropLibrary!$G$199,$H$27),CropLibrary!G201,IF(EXACT(CropLibrary!$H$199,$H$27),CropLibrary!H201,IF(EXACT(CropLibrary!$I$199,$H$27),CropLibrary!I201,IF(EXACT(CropLibrary!$J$199,$H$27),CropLibrary!J201,IF(EXACT(CropLibrary!$K$199,$H$27),CropLibrary!K201,AA1)))))))</f>
        <v>10</v>
      </c>
      <c r="I28" s="314">
        <f>IF(EXACT(CropLibrary!$E$199,$I$27),CropLibrary!E201,IF(EXACT(CropLibrary!$F$199,$I$27),CropLibrary!F201,IF(EXACT(CropLibrary!$G$199,$I$27),CropLibrary!G201,IF(EXACT(CropLibrary!$H$199,$I$27),CropLibrary!H201,IF(EXACT(CropLibrary!$I$199,$I$27),CropLibrary!I201,IF(EXACT(CropLibrary!$J$199,$I$27),CropLibrary!J201,IF(EXACT(CropLibrary!$K$199,$I$27),CropLibrary!K201,AB1)))))))</f>
        <v>15</v>
      </c>
      <c r="J28" s="314">
        <f>IF(EXACT(CropLibrary!$E$199,$J$27),CropLibrary!E201,IF(EXACT(CropLibrary!$F$199,$J$27),CropLibrary!F201,IF(EXACT(CropLibrary!$G$199,$J$27),CropLibrary!G201,IF(EXACT(CropLibrary!$H$199,$J$27),CropLibrary!H201,IF(EXACT(CropLibrary!$I$199,$J$27),CropLibrary!I201,IF(EXACT(CropLibrary!$J$199,$J$27),CropLibrary!J201,IF(EXACT(CropLibrary!$K$199,$J$27),CropLibrary!K201,AC1)))))))</f>
        <v>24</v>
      </c>
      <c r="K28" s="11"/>
      <c r="L28" s="11"/>
      <c r="M28" s="11"/>
      <c r="N28" s="11"/>
      <c r="O28" s="11"/>
      <c r="P28" s="11"/>
      <c r="Q28" s="11"/>
      <c r="R28" s="11"/>
      <c r="S28" s="11"/>
      <c r="T28" s="11"/>
      <c r="U28" s="11"/>
      <c r="V28" s="11"/>
      <c r="W28" s="11"/>
      <c r="X28" s="11"/>
      <c r="Y28" s="11"/>
      <c r="Z28" s="11"/>
      <c r="AA28" s="11"/>
      <c r="AB28" s="11"/>
      <c r="AC28" s="11"/>
      <c r="AD28" s="11"/>
      <c r="AE28" s="11"/>
    </row>
    <row r="29" spans="1:31" x14ac:dyDescent="0.3">
      <c r="A29" s="228"/>
      <c r="B29" s="511"/>
      <c r="C29" s="194" t="str">
        <f>CropLibrary!C202</f>
        <v>Labour for weeding per cropping season</v>
      </c>
      <c r="D29" s="246" t="str">
        <f>CropLibrary!D202</f>
        <v>person days ha-1</v>
      </c>
      <c r="E29" s="196"/>
      <c r="F29" s="314">
        <f>IF(EXACT(CropLibrary!$E$199,$F$27),CropLibrary!E202,IF(EXACT(CropLibrary!$F$199,$F$27),CropLibrary!F202,IF(EXACT(CropLibrary!$G$199,$F$27),CropLibrary!G202,IF(EXACT(CropLibrary!$H$199,$F$27),CropLibrary!H202,IF(EXACT(CropLibrary!$I$199,$F$27),CropLibrary!I202,IF(EXACT(CropLibrary!$J$199,$F$27),CropLibrary!J202,IF(EXACT(CropLibrary!$K$199,$F$27),CropLibrary!K202,Y2)))))))</f>
        <v>29</v>
      </c>
      <c r="G29" s="314">
        <f>IF(EXACT(CropLibrary!$E$199,$G$27),CropLibrary!E202,IF(EXACT(CropLibrary!$F$199,$G$27),CropLibrary!F202,IF(EXACT(CropLibrary!$G$199,$G$27),CropLibrary!G202,IF(EXACT(CropLibrary!$H$199,$G$27),CropLibrary!H202,IF(EXACT(CropLibrary!$I$199,$G$27),CropLibrary!I202,IF(EXACT(CropLibrary!$J$199,$G$27),CropLibrary!J202,IF(EXACT(CropLibrary!$K$199,$G$27),CropLibrary!K202,Z2)))))))</f>
        <v>0</v>
      </c>
      <c r="H29" s="314">
        <f>IF(EXACT(CropLibrary!$E$199,$H$27),CropLibrary!E202,IF(EXACT(CropLibrary!$F$199,$H$27),CropLibrary!F202,IF(EXACT(CropLibrary!$G$199,$H$27),CropLibrary!G202,IF(EXACT(CropLibrary!$H$199,$H$27),CropLibrary!H202,IF(EXACT(CropLibrary!$I$199,$H$27),CropLibrary!I202,IF(EXACT(CropLibrary!$J$199,$H$27),CropLibrary!J202,IF(EXACT(CropLibrary!$K$199,$H$27),CropLibrary!K202,AA2)))))))</f>
        <v>25</v>
      </c>
      <c r="I29" s="314">
        <f>IF(EXACT(CropLibrary!$E$199,$I$27),CropLibrary!E202,IF(EXACT(CropLibrary!$F$199,$I$27),CropLibrary!F202,IF(EXACT(CropLibrary!$G$199,$I$27),CropLibrary!G202,IF(EXACT(CropLibrary!$H$199,$I$27),CropLibrary!H202,IF(EXACT(CropLibrary!$I$199,$I$27),CropLibrary!I202,IF(EXACT(CropLibrary!$J$199,$I$27),CropLibrary!J202,IF(EXACT(CropLibrary!$K$199,$I$27),CropLibrary!K202,AB2)))))))</f>
        <v>30</v>
      </c>
      <c r="J29" s="314">
        <f>IF(EXACT(CropLibrary!$E$199,$J$27),CropLibrary!E202,IF(EXACT(CropLibrary!$F$199,$J$27),CropLibrary!F202,IF(EXACT(CropLibrary!$G$199,$J$27),CropLibrary!G202,IF(EXACT(CropLibrary!$H$199,$J$27),CropLibrary!H202,IF(EXACT(CropLibrary!$I$199,$J$27),CropLibrary!I202,IF(EXACT(CropLibrary!$J$199,$J$27),CropLibrary!J202,IF(EXACT(CropLibrary!$K$199,$J$27),CropLibrary!K202,AC2)))))))</f>
        <v>22.5</v>
      </c>
      <c r="K29" s="11"/>
      <c r="L29" s="11"/>
      <c r="M29" s="11"/>
      <c r="N29" s="11"/>
      <c r="O29" s="11"/>
      <c r="P29" s="11"/>
      <c r="Q29" s="11"/>
      <c r="R29" s="11"/>
      <c r="S29" s="11"/>
      <c r="T29" s="11"/>
      <c r="U29" s="11"/>
      <c r="V29" s="11"/>
      <c r="W29" s="11"/>
      <c r="X29" s="11"/>
      <c r="Y29" s="11"/>
      <c r="Z29" s="11"/>
      <c r="AA29" s="11"/>
      <c r="AB29" s="11"/>
      <c r="AC29" s="11"/>
      <c r="AD29" s="11"/>
      <c r="AE29" s="11"/>
    </row>
    <row r="30" spans="1:31" x14ac:dyDescent="0.3">
      <c r="A30" s="228"/>
      <c r="B30" s="511"/>
      <c r="C30" s="194" t="str">
        <f>CropLibrary!C203</f>
        <v>Labour for pest control per cropping season</v>
      </c>
      <c r="D30" s="246" t="str">
        <f>CropLibrary!D203</f>
        <v>person days ha-1</v>
      </c>
      <c r="E30" s="196"/>
      <c r="F30" s="314">
        <f>IF(EXACT(CropLibrary!$E$199,$F$27),CropLibrary!E203,IF(EXACT(CropLibrary!$F$199,$F$27),CropLibrary!F203,IF(EXACT(CropLibrary!$G$199,$F$27),CropLibrary!G203,IF(EXACT(CropLibrary!$H$199,$F$27),CropLibrary!H203,IF(EXACT(CropLibrary!$I$199,$F$27),CropLibrary!I203,IF(EXACT(CropLibrary!$J$199,$F$27),CropLibrary!J203,IF(EXACT(CropLibrary!$K$199,$F$27),CropLibrary!K203,Y3)))))))</f>
        <v>3.5</v>
      </c>
      <c r="G30" s="314">
        <f>IF(EXACT(CropLibrary!$E$199,$G$27),CropLibrary!E203,IF(EXACT(CropLibrary!$F$199,$G$27),CropLibrary!F203,IF(EXACT(CropLibrary!$G$199,$G$27),CropLibrary!G203,IF(EXACT(CropLibrary!$H$199,$G$27),CropLibrary!H203,IF(EXACT(CropLibrary!$I$199,$G$27),CropLibrary!I203,IF(EXACT(CropLibrary!$J$199,$G$27),CropLibrary!J203,IF(EXACT(CropLibrary!$K$199,$G$27),CropLibrary!K203,Z3)))))))</f>
        <v>0</v>
      </c>
      <c r="H30" s="314">
        <f>IF(EXACT(CropLibrary!$E$199,$H$27),CropLibrary!E203,IF(EXACT(CropLibrary!$F$199,$H$27),CropLibrary!F203,IF(EXACT(CropLibrary!$G$199,$H$27),CropLibrary!G203,IF(EXACT(CropLibrary!$H$199,$H$27),CropLibrary!H203,IF(EXACT(CropLibrary!$I$199,$H$27),CropLibrary!I203,IF(EXACT(CropLibrary!$J$199,$H$27),CropLibrary!J203,IF(EXACT(CropLibrary!$K$199,$H$27),CropLibrary!K203,AA3)))))))</f>
        <v>10</v>
      </c>
      <c r="I30" s="314">
        <f>IF(EXACT(CropLibrary!$E$199,$I$27),CropLibrary!E203,IF(EXACT(CropLibrary!$F$199,$I$27),CropLibrary!F203,IF(EXACT(CropLibrary!$G$199,$I$27),CropLibrary!G203,IF(EXACT(CropLibrary!$H$199,$I$27),CropLibrary!H203,IF(EXACT(CropLibrary!$I$199,$I$27),CropLibrary!I203,IF(EXACT(CropLibrary!$J$199,$I$27),CropLibrary!J203,IF(EXACT(CropLibrary!$K$199,$I$27),CropLibrary!K203,AB3)))))))</f>
        <v>10</v>
      </c>
      <c r="J30" s="314">
        <f>IF(EXACT(CropLibrary!$E$199,$J$27),CropLibrary!E203,IF(EXACT(CropLibrary!$F$199,$J$27),CropLibrary!F203,IF(EXACT(CropLibrary!$G$199,$J$27),CropLibrary!G203,IF(EXACT(CropLibrary!$H$199,$J$27),CropLibrary!H203,IF(EXACT(CropLibrary!$I$199,$J$27),CropLibrary!I203,IF(EXACT(CropLibrary!$J$199,$J$27),CropLibrary!J203,IF(EXACT(CropLibrary!$K$199,$J$27),CropLibrary!K203,AC3)))))))</f>
        <v>3.5</v>
      </c>
      <c r="K30" s="11"/>
      <c r="L30" s="11"/>
      <c r="M30" s="11"/>
      <c r="N30" s="11"/>
      <c r="O30" s="11"/>
      <c r="P30" s="11"/>
      <c r="Q30" s="11"/>
      <c r="R30" s="11"/>
      <c r="S30" s="11"/>
      <c r="T30" s="11"/>
      <c r="U30" s="11"/>
      <c r="V30" s="11"/>
      <c r="W30" s="11"/>
      <c r="X30" s="11"/>
      <c r="Y30" s="11"/>
      <c r="Z30" s="11"/>
      <c r="AA30" s="11"/>
      <c r="AB30" s="11"/>
      <c r="AC30" s="11"/>
      <c r="AD30" s="11"/>
      <c r="AE30" s="11"/>
    </row>
    <row r="31" spans="1:31" x14ac:dyDescent="0.3">
      <c r="A31" s="228"/>
      <c r="B31" s="511"/>
      <c r="C31" s="194" t="str">
        <f>CropLibrary!C204</f>
        <v>Labour for harvesting per cropping season</v>
      </c>
      <c r="D31" s="246" t="str">
        <f>CropLibrary!D204</f>
        <v>person days Mg-1</v>
      </c>
      <c r="E31" s="196"/>
      <c r="F31" s="314">
        <f>IF(EXACT(CropLibrary!$E$199,$F$27),CropLibrary!E204,IF(EXACT(CropLibrary!$F$199,$F$27),CropLibrary!F204,IF(EXACT(CropLibrary!$G$199,$F$27),CropLibrary!G204,IF(EXACT(CropLibrary!$H$199,$F$27),CropLibrary!H204,IF(EXACT(CropLibrary!$I$199,$F$27),CropLibrary!I204,IF(EXACT(CropLibrary!$J$199,$F$27),CropLibrary!J204,IF(EXACT(CropLibrary!$K$199,$F$27),CropLibrary!K204,Y4)))))))</f>
        <v>1.78</v>
      </c>
      <c r="G31" s="314">
        <f>IF(EXACT(CropLibrary!$E$199,$G$27),CropLibrary!E204,IF(EXACT(CropLibrary!$F$199,$G$27),CropLibrary!F204,IF(EXACT(CropLibrary!$G$199,$G$27),CropLibrary!G204,IF(EXACT(CropLibrary!$H$199,$G$27),CropLibrary!H204,IF(EXACT(CropLibrary!$I$199,$G$27),CropLibrary!I204,IF(EXACT(CropLibrary!$J$199,$G$27),CropLibrary!J204,IF(EXACT(CropLibrary!$K$199,$G$27),CropLibrary!K204,Z4)))))))</f>
        <v>2</v>
      </c>
      <c r="H31" s="314">
        <f>IF(EXACT(CropLibrary!$E$199,$H$27),CropLibrary!E204,IF(EXACT(CropLibrary!$F$199,$H$27),CropLibrary!F204,IF(EXACT(CropLibrary!$G$199,$H$27),CropLibrary!G204,IF(EXACT(CropLibrary!$H$199,$H$27),CropLibrary!H204,IF(EXACT(CropLibrary!$I$199,$H$27),CropLibrary!I204,IF(EXACT(CropLibrary!$J$199,$H$27),CropLibrary!J204,IF(EXACT(CropLibrary!$K$199,$H$27),CropLibrary!K204,AA4)))))))</f>
        <v>15</v>
      </c>
      <c r="I31" s="314">
        <f>IF(EXACT(CropLibrary!$E$199,$I$27),CropLibrary!E204,IF(EXACT(CropLibrary!$F$199,$I$27),CropLibrary!F204,IF(EXACT(CropLibrary!$G$199,$I$27),CropLibrary!G204,IF(EXACT(CropLibrary!$H$199,$I$27),CropLibrary!H204,IF(EXACT(CropLibrary!$I$199,$I$27),CropLibrary!I204,IF(EXACT(CropLibrary!$J$199,$I$27),CropLibrary!J204,IF(EXACT(CropLibrary!$K$199,$I$27),CropLibrary!K204,AB4)))))))</f>
        <v>10</v>
      </c>
      <c r="J31" s="314">
        <f>IF(EXACT(CropLibrary!$E$199,$J$27),CropLibrary!E204,IF(EXACT(CropLibrary!$F$199,$J$27),CropLibrary!F204,IF(EXACT(CropLibrary!$G$199,$J$27),CropLibrary!G204,IF(EXACT(CropLibrary!$H$199,$J$27),CropLibrary!H204,IF(EXACT(CropLibrary!$I$199,$J$27),CropLibrary!I204,IF(EXACT(CropLibrary!$J$199,$J$27),CropLibrary!J204,IF(EXACT(CropLibrary!$K$199,$J$27),CropLibrary!K204,AC4)))))))</f>
        <v>1.54</v>
      </c>
      <c r="K31" s="11"/>
      <c r="L31" s="11"/>
      <c r="M31" s="11"/>
      <c r="N31" s="11"/>
      <c r="O31" s="11"/>
      <c r="P31" s="11"/>
      <c r="Q31" s="11"/>
      <c r="R31" s="11"/>
      <c r="S31" s="11"/>
      <c r="T31" s="11"/>
      <c r="U31" s="11"/>
      <c r="V31" s="11"/>
      <c r="W31" s="11"/>
      <c r="X31" s="11"/>
      <c r="Y31" s="11"/>
      <c r="Z31" s="11"/>
      <c r="AA31" s="11"/>
      <c r="AB31" s="11"/>
      <c r="AC31" s="11"/>
      <c r="AD31" s="11"/>
      <c r="AE31" s="11"/>
    </row>
    <row r="32" spans="1:31" x14ac:dyDescent="0.3">
      <c r="A32" s="228"/>
      <c r="B32" s="249"/>
      <c r="C32" s="194" t="str">
        <f>CropLibrary!C205</f>
        <v>Labour for fertilizer application per application</v>
      </c>
      <c r="D32" s="246" t="str">
        <f>CropLibrary!D205</f>
        <v>person day ha-1</v>
      </c>
      <c r="E32" s="196"/>
      <c r="F32" s="314">
        <f>IF(EXACT(CropLibrary!$E$199,$F$27),CropLibrary!E205,IF(EXACT(CropLibrary!$F$199,$F$27),CropLibrary!F205,IF(EXACT(CropLibrary!$G$199,$F$27),CropLibrary!G205,IF(EXACT(CropLibrary!$H$199,$F$27),CropLibrary!H205,IF(EXACT(CropLibrary!$I$199,$F$27),CropLibrary!I205,IF(EXACT(CropLibrary!$J$199,$F$27),CropLibrary!J205,IF(EXACT(CropLibrary!$K$199,$F$27),CropLibrary!K205,Y5)))))))</f>
        <v>2</v>
      </c>
      <c r="G32" s="314">
        <f>IF(EXACT(CropLibrary!$E$199,$G$27),CropLibrary!E205,IF(EXACT(CropLibrary!$F$199,$G$27),CropLibrary!F205,IF(EXACT(CropLibrary!$G$199,$G$27),CropLibrary!G205,IF(EXACT(CropLibrary!$H$199,$G$27),CropLibrary!H205,IF(EXACT(CropLibrary!$I$199,$G$27),CropLibrary!I205,IF(EXACT(CropLibrary!$J$199,$G$27),CropLibrary!J205,IF(EXACT(CropLibrary!$K$199,$G$27),CropLibrary!K205,Z5)))))))</f>
        <v>2</v>
      </c>
      <c r="H32" s="314">
        <f>IF(EXACT(CropLibrary!$E$199,$H$27),CropLibrary!E205,IF(EXACT(CropLibrary!$F$199,$H$27),CropLibrary!F205,IF(EXACT(CropLibrary!$G$199,$H$27),CropLibrary!G205,IF(EXACT(CropLibrary!$H$199,$H$27),CropLibrary!H205,IF(EXACT(CropLibrary!$I$199,$H$27),CropLibrary!I205,IF(EXACT(CropLibrary!$J$199,$H$27),CropLibrary!J205,IF(EXACT(CropLibrary!$K$199,$H$27),CropLibrary!K205,AA5)))))))</f>
        <v>3</v>
      </c>
      <c r="I32" s="314">
        <f>IF(EXACT(CropLibrary!$E$199,$I$27),CropLibrary!E205,IF(EXACT(CropLibrary!$F$199,$I$27),CropLibrary!F205,IF(EXACT(CropLibrary!$G$199,$I$27),CropLibrary!G205,IF(EXACT(CropLibrary!$H$199,$I$27),CropLibrary!H205,IF(EXACT(CropLibrary!$I$199,$I$27),CropLibrary!I205,IF(EXACT(CropLibrary!$J$199,$I$27),CropLibrary!J205,IF(EXACT(CropLibrary!$K$199,$I$27),CropLibrary!K205,AB5)))))))</f>
        <v>2.2999999999999998</v>
      </c>
      <c r="J32" s="314">
        <f>IF(EXACT(CropLibrary!$E$199,$J$27),CropLibrary!E205,IF(EXACT(CropLibrary!$F$199,$J$27),CropLibrary!F205,IF(EXACT(CropLibrary!$G$199,$J$27),CropLibrary!G205,IF(EXACT(CropLibrary!$H$199,$J$27),CropLibrary!H205,IF(EXACT(CropLibrary!$I$199,$J$27),CropLibrary!I205,IF(EXACT(CropLibrary!$J$199,$J$27),CropLibrary!J205,IF(EXACT(CropLibrary!$K$199,$J$27),CropLibrary!K205,AC5)))))))</f>
        <v>2.2999999999999998</v>
      </c>
      <c r="K32" s="11"/>
      <c r="L32" s="11"/>
      <c r="M32" s="11"/>
      <c r="N32" s="11"/>
      <c r="O32" s="11"/>
      <c r="P32" s="11"/>
      <c r="Q32" s="11"/>
      <c r="R32" s="11"/>
      <c r="S32" s="11"/>
      <c r="T32" s="11"/>
      <c r="U32" s="11"/>
      <c r="V32" s="11"/>
      <c r="W32" s="11"/>
      <c r="X32" s="11"/>
      <c r="Y32" s="11"/>
      <c r="Z32" s="11"/>
      <c r="AA32" s="11"/>
      <c r="AB32" s="11"/>
      <c r="AC32" s="11"/>
      <c r="AD32" s="11"/>
      <c r="AE32" s="11"/>
    </row>
    <row r="33" spans="1:31" x14ac:dyDescent="0.3">
      <c r="A33" s="228"/>
      <c r="B33" s="523">
        <f>CropLibrary!A206</f>
        <v>0</v>
      </c>
      <c r="C33" s="194" t="str">
        <f>CropLibrary!C207</f>
        <v>Seed Price (Social cost) per kg</v>
      </c>
      <c r="D33" s="246" t="str">
        <f>CropLibrary!D207</f>
        <v>Rp</v>
      </c>
      <c r="E33" s="196"/>
      <c r="F33" s="314">
        <f>IF(EXACT(CropLibrary!$E$199,$F$27),CropLibrary!E207,IF(EXACT(CropLibrary!$F$199,$F$27),CropLibrary!F207,IF(EXACT(CropLibrary!$G$199,$F$27),CropLibrary!G207,IF(EXACT(CropLibrary!$H$199,$F$27),CropLibrary!H207,IF(EXACT(CropLibrary!$I$199,$F$27),CropLibrary!I207,IF(EXACT(CropLibrary!$J$199,$F$27),CropLibrary!J207,IF(EXACT(CropLibrary!$K$199,$F$27),CropLibrary!K207,Y6)))))))</f>
        <v>300</v>
      </c>
      <c r="G33" s="314">
        <f>IF(EXACT(CropLibrary!$E$199,$G$27),CropLibrary!E207,IF(EXACT(CropLibrary!$F$199,$G$27),CropLibrary!F207,IF(EXACT(CropLibrary!$G$199,$G$27),CropLibrary!G207,IF(EXACT(CropLibrary!$H$199,$G$27),CropLibrary!H207,IF(EXACT(CropLibrary!$I$199,$G$27),CropLibrary!I207,IF(EXACT(CropLibrary!$J$199,$G$27),CropLibrary!J207,IF(EXACT(CropLibrary!$K$199,$G$27),CropLibrary!K207,Z6)))))))</f>
        <v>2350</v>
      </c>
      <c r="H33" s="314">
        <f>IF(EXACT(CropLibrary!$E$199,$H$27),CropLibrary!E207,IF(EXACT(CropLibrary!$F$199,$H$27),CropLibrary!F207,IF(EXACT(CropLibrary!$G$199,$H$27),CropLibrary!G207,IF(EXACT(CropLibrary!$H$199,$H$27),CropLibrary!H207,IF(EXACT(CropLibrary!$I$199,$H$27),CropLibrary!I207,IF(EXACT(CropLibrary!$J$199,$H$27),CropLibrary!J207,IF(EXACT(CropLibrary!$K$199,$H$27),CropLibrary!K207,AA6)))))))</f>
        <v>3000</v>
      </c>
      <c r="I33" s="314">
        <f>IF(EXACT(CropLibrary!$E$199,$I$27),CropLibrary!E207,IF(EXACT(CropLibrary!$F$199,$I$27),CropLibrary!F207,IF(EXACT(CropLibrary!$G$199,$I$27),CropLibrary!G207,IF(EXACT(CropLibrary!$H$199,$I$27),CropLibrary!H207,IF(EXACT(CropLibrary!$I$199,$I$27),CropLibrary!I207,IF(EXACT(CropLibrary!$J$199,$I$27),CropLibrary!J207,IF(EXACT(CropLibrary!$K$199,$I$27),CropLibrary!K207,AB6)))))))</f>
        <v>2000</v>
      </c>
      <c r="J33" s="314">
        <f>IF(EXACT(CropLibrary!$E$199,$J$27),CropLibrary!E207,IF(EXACT(CropLibrary!$F$199,$J$27),CropLibrary!F207,IF(EXACT(CropLibrary!$G$199,$J$27),CropLibrary!G207,IF(EXACT(CropLibrary!$H$199,$J$27),CropLibrary!H207,IF(EXACT(CropLibrary!$I$199,$J$27),CropLibrary!I207,IF(EXACT(CropLibrary!$J$199,$J$27),CropLibrary!J207,IF(EXACT(CropLibrary!$K$199,$J$27),CropLibrary!K207,AC6)))))))</f>
        <v>60</v>
      </c>
      <c r="K33" s="11"/>
      <c r="L33" s="11"/>
      <c r="M33" s="11"/>
      <c r="N33" s="11"/>
      <c r="O33" s="11"/>
      <c r="P33" s="11"/>
      <c r="Q33" s="11"/>
      <c r="R33" s="11"/>
      <c r="S33" s="11"/>
      <c r="T33" s="11"/>
      <c r="U33" s="11"/>
      <c r="V33" s="11"/>
      <c r="W33" s="11"/>
      <c r="X33" s="11"/>
      <c r="Y33" s="11"/>
      <c r="Z33" s="11"/>
      <c r="AA33" s="11"/>
      <c r="AB33" s="11"/>
      <c r="AC33" s="11"/>
      <c r="AD33" s="11"/>
      <c r="AE33" s="11"/>
    </row>
    <row r="34" spans="1:31" x14ac:dyDescent="0.3">
      <c r="A34" s="228"/>
      <c r="B34" s="523"/>
      <c r="C34" s="194" t="str">
        <f>CropLibrary!C208</f>
        <v>Seed Price (Private cost) per kg</v>
      </c>
      <c r="D34" s="246" t="str">
        <f>CropLibrary!D208</f>
        <v>Rp</v>
      </c>
      <c r="E34" s="196"/>
      <c r="F34" s="314">
        <f>IF(EXACT(CropLibrary!$E$199,$F$27),CropLibrary!E208,IF(EXACT(CropLibrary!$F$199,$F$27),CropLibrary!F208,IF(EXACT(CropLibrary!$G$199,$F$27),CropLibrary!G208,IF(EXACT(CropLibrary!$H$199,$F$27),CropLibrary!H208,IF(EXACT(CropLibrary!$I$199,$F$27),CropLibrary!I208,IF(EXACT(CropLibrary!$J$199,$F$27),CropLibrary!J208,IF(EXACT(CropLibrary!$K$199,$F$27),CropLibrary!K208,Y7)))))))</f>
        <v>300</v>
      </c>
      <c r="G34" s="314">
        <f>IF(EXACT(CropLibrary!$E$199,$G$27),CropLibrary!E208,IF(EXACT(CropLibrary!$F$199,$G$27),CropLibrary!F208,IF(EXACT(CropLibrary!$G$199,$G$27),CropLibrary!G208,IF(EXACT(CropLibrary!$H$199,$G$27),CropLibrary!H208,IF(EXACT(CropLibrary!$I$199,$G$27),CropLibrary!I208,IF(EXACT(CropLibrary!$J$199,$G$27),CropLibrary!J208,IF(EXACT(CropLibrary!$K$199,$G$27),CropLibrary!K208,Z7)))))))</f>
        <v>2350</v>
      </c>
      <c r="H34" s="314">
        <f>IF(EXACT(CropLibrary!$E$199,$H$27),CropLibrary!E208,IF(EXACT(CropLibrary!$F$199,$H$27),CropLibrary!F208,IF(EXACT(CropLibrary!$G$199,$H$27),CropLibrary!G208,IF(EXACT(CropLibrary!$H$199,$H$27),CropLibrary!H208,IF(EXACT(CropLibrary!$I$199,$H$27),CropLibrary!I208,IF(EXACT(CropLibrary!$J$199,$H$27),CropLibrary!J208,IF(EXACT(CropLibrary!$K$199,$H$27),CropLibrary!K208,AA7)))))))</f>
        <v>3000</v>
      </c>
      <c r="I34" s="314">
        <f>IF(EXACT(CropLibrary!$E$199,$I$27),CropLibrary!E208,IF(EXACT(CropLibrary!$F$199,$I$27),CropLibrary!F208,IF(EXACT(CropLibrary!$G$199,$I$27),CropLibrary!G208,IF(EXACT(CropLibrary!$H$199,$I$27),CropLibrary!H208,IF(EXACT(CropLibrary!$I$199,$I$27),CropLibrary!I208,IF(EXACT(CropLibrary!$J$199,$I$27),CropLibrary!J208,IF(EXACT(CropLibrary!$K$199,$I$27),CropLibrary!K208,AB7)))))))</f>
        <v>2000</v>
      </c>
      <c r="J34" s="314">
        <f>IF(EXACT(CropLibrary!$E$199,$J$27),CropLibrary!E208,IF(EXACT(CropLibrary!$F$199,$J$27),CropLibrary!F208,IF(EXACT(CropLibrary!$G$199,$J$27),CropLibrary!G208,IF(EXACT(CropLibrary!$H$199,$J$27),CropLibrary!H208,IF(EXACT(CropLibrary!$I$199,$J$27),CropLibrary!I208,IF(EXACT(CropLibrary!$J$199,$J$27),CropLibrary!J208,IF(EXACT(CropLibrary!$K$199,$J$27),CropLibrary!K208,AC7)))))))</f>
        <v>60</v>
      </c>
      <c r="K34" s="11"/>
      <c r="L34" s="11"/>
      <c r="M34" s="11"/>
      <c r="N34" s="11"/>
      <c r="O34" s="11"/>
      <c r="P34" s="11"/>
      <c r="Q34" s="11"/>
      <c r="R34" s="11"/>
      <c r="S34" s="11"/>
      <c r="T34" s="11"/>
      <c r="U34" s="11"/>
      <c r="V34" s="11"/>
      <c r="W34" s="11"/>
      <c r="X34" s="11"/>
      <c r="Y34" s="11"/>
      <c r="Z34" s="11"/>
      <c r="AA34" s="11"/>
      <c r="AB34" s="11"/>
      <c r="AC34" s="11"/>
      <c r="AD34" s="11"/>
      <c r="AE34" s="11"/>
    </row>
    <row r="35" spans="1:31" x14ac:dyDescent="0.3">
      <c r="A35" s="228"/>
      <c r="B35" s="511"/>
      <c r="C35" s="194" t="str">
        <f>CropLibrary!C210</f>
        <v>Yield Price (Social cost) per kg</v>
      </c>
      <c r="D35" s="246" t="str">
        <f>CropLibrary!D210</f>
        <v>Rp</v>
      </c>
      <c r="E35" s="196"/>
      <c r="F35" s="314">
        <f>IF(EXACT(CropLibrary!$E$199,$F$27),CropLibrary!E210,IF(EXACT(CropLibrary!$F$199,$F$27),CropLibrary!F210,IF(EXACT(CropLibrary!$G$199,$F$27),CropLibrary!G210,IF(EXACT(CropLibrary!$H$199,$F$27),CropLibrary!H210,IF(EXACT(CropLibrary!$I$199,$F$27),CropLibrary!I210,IF(EXACT(CropLibrary!$J$199,$F$27),CropLibrary!J210,IF(EXACT(CropLibrary!$K$199,$F$27),CropLibrary!K210,Y8)))))))</f>
        <v>300</v>
      </c>
      <c r="G35" s="314">
        <f>IF(EXACT(CropLibrary!$E$199,$G$27),CropLibrary!E210,IF(EXACT(CropLibrary!$F$199,$G$27),CropLibrary!F210,IF(EXACT(CropLibrary!$G$199,$G$27),CropLibrary!G210,IF(EXACT(CropLibrary!$H$199,$G$27),CropLibrary!H210,IF(EXACT(CropLibrary!$I$199,$G$27),CropLibrary!I210,IF(EXACT(CropLibrary!$J$199,$G$27),CropLibrary!J210,IF(EXACT(CropLibrary!$K$199,$G$27),CropLibrary!K210,Z8)))))))</f>
        <v>395</v>
      </c>
      <c r="H35" s="314">
        <f>IF(EXACT(CropLibrary!$E$199,$H$27),CropLibrary!E210,IF(EXACT(CropLibrary!$F$199,$H$27),CropLibrary!F210,IF(EXACT(CropLibrary!$G$199,$H$27),CropLibrary!G210,IF(EXACT(CropLibrary!$H$199,$H$27),CropLibrary!H210,IF(EXACT(CropLibrary!$I$199,$H$27),CropLibrary!I210,IF(EXACT(CropLibrary!$J$199,$H$27),CropLibrary!J210,IF(EXACT(CropLibrary!$K$199,$H$27),CropLibrary!K210,AA8)))))))</f>
        <v>1500</v>
      </c>
      <c r="I35" s="314">
        <f>IF(EXACT(CropLibrary!$E$199,$I$27),CropLibrary!E210,IF(EXACT(CropLibrary!$F$199,$I$27),CropLibrary!F210,IF(EXACT(CropLibrary!$G$199,$I$27),CropLibrary!G210,IF(EXACT(CropLibrary!$H$199,$I$27),CropLibrary!H210,IF(EXACT(CropLibrary!$I$199,$I$27),CropLibrary!I210,IF(EXACT(CropLibrary!$J$199,$I$27),CropLibrary!J210,IF(EXACT(CropLibrary!$K$199,$I$27),CropLibrary!K210,AB8)))))))</f>
        <v>700</v>
      </c>
      <c r="J35" s="314">
        <f>IF(EXACT(CropLibrary!$E$199,$J$27),CropLibrary!E210,IF(EXACT(CropLibrary!$F$199,$J$27),CropLibrary!F210,IF(EXACT(CropLibrary!$G$199,$J$27),CropLibrary!G210,IF(EXACT(CropLibrary!$H$199,$J$27),CropLibrary!H210,IF(EXACT(CropLibrary!$I$199,$J$27),CropLibrary!I210,IF(EXACT(CropLibrary!$J$199,$J$27),CropLibrary!J210,IF(EXACT(CropLibrary!$K$199,$J$27),CropLibrary!K210,AC8)))))))</f>
        <v>185</v>
      </c>
      <c r="K35" s="11"/>
      <c r="L35" s="11"/>
      <c r="M35" s="11"/>
      <c r="N35" s="11"/>
      <c r="O35" s="11"/>
      <c r="P35" s="11"/>
      <c r="Q35" s="11"/>
      <c r="R35" s="11"/>
      <c r="S35" s="11"/>
      <c r="T35" s="11"/>
      <c r="U35" s="11"/>
      <c r="V35" s="11"/>
      <c r="W35" s="11"/>
      <c r="X35" s="11"/>
      <c r="Y35" s="11"/>
      <c r="Z35" s="11"/>
      <c r="AA35" s="11"/>
      <c r="AB35" s="11"/>
      <c r="AC35" s="11"/>
      <c r="AD35" s="11"/>
      <c r="AE35" s="11"/>
    </row>
    <row r="36" spans="1:31" x14ac:dyDescent="0.3">
      <c r="A36" s="228"/>
      <c r="B36" s="511"/>
      <c r="C36" s="194" t="str">
        <f>CropLibrary!C211</f>
        <v>Yield Price (Private cost) per kg</v>
      </c>
      <c r="D36" s="246" t="str">
        <f>CropLibrary!D211</f>
        <v>Rp</v>
      </c>
      <c r="E36" s="196"/>
      <c r="F36" s="314">
        <f>IF(EXACT(CropLibrary!$E$199,$F$27),CropLibrary!E211,IF(EXACT(CropLibrary!$F$199,$F$27),CropLibrary!F211,IF(EXACT(CropLibrary!$G$199,$F$27),CropLibrary!G211,IF(EXACT(CropLibrary!$H$199,$F$27),CropLibrary!H211,IF(EXACT(CropLibrary!$I$199,$F$27),CropLibrary!I211,IF(EXACT(CropLibrary!$J$199,$F$27),CropLibrary!J211,IF(EXACT(CropLibrary!$K$199,$F$27),CropLibrary!K211,Y9)))))))</f>
        <v>300</v>
      </c>
      <c r="G36" s="314">
        <f>IF(EXACT(CropLibrary!$E$199,$G$27),CropLibrary!E211,IF(EXACT(CropLibrary!$F$199,$G$27),CropLibrary!F211,IF(EXACT(CropLibrary!$G$199,$G$27),CropLibrary!G211,IF(EXACT(CropLibrary!$H$199,$G$27),CropLibrary!H211,IF(EXACT(CropLibrary!$I$199,$G$27),CropLibrary!I211,IF(EXACT(CropLibrary!$J$199,$G$27),CropLibrary!J211,IF(EXACT(CropLibrary!$K$199,$G$27),CropLibrary!K211,Z9)))))))</f>
        <v>395</v>
      </c>
      <c r="H36" s="314">
        <f>IF(EXACT(CropLibrary!$E$199,$H$27),CropLibrary!E211,IF(EXACT(CropLibrary!$F$199,$H$27),CropLibrary!F211,IF(EXACT(CropLibrary!$G$199,$H$27),CropLibrary!G211,IF(EXACT(CropLibrary!$H$199,$H$27),CropLibrary!H211,IF(EXACT(CropLibrary!$I$199,$H$27),CropLibrary!I211,IF(EXACT(CropLibrary!$J$199,$H$27),CropLibrary!J211,IF(EXACT(CropLibrary!$K$199,$H$27),CropLibrary!K211,AA9)))))))</f>
        <v>1500</v>
      </c>
      <c r="I36" s="314">
        <f>IF(EXACT(CropLibrary!$E$199,$I$27),CropLibrary!E211,IF(EXACT(CropLibrary!$F$199,$I$27),CropLibrary!F211,IF(EXACT(CropLibrary!$G$199,$I$27),CropLibrary!G211,IF(EXACT(CropLibrary!$H$199,$I$27),CropLibrary!H211,IF(EXACT(CropLibrary!$I$199,$I$27),CropLibrary!I211,IF(EXACT(CropLibrary!$J$199,$I$27),CropLibrary!J211,IF(EXACT(CropLibrary!$K$199,$I$27),CropLibrary!K211,AB9)))))))</f>
        <v>700</v>
      </c>
      <c r="J36" s="314">
        <f>IF(EXACT(CropLibrary!$E$199,$J$27),CropLibrary!E211,IF(EXACT(CropLibrary!$F$199,$J$27),CropLibrary!F211,IF(EXACT(CropLibrary!$G$199,$J$27),CropLibrary!G211,IF(EXACT(CropLibrary!$H$199,$J$27),CropLibrary!H211,IF(EXACT(CropLibrary!$I$199,$J$27),CropLibrary!I211,IF(EXACT(CropLibrary!$J$199,$J$27),CropLibrary!J211,IF(EXACT(CropLibrary!$K$199,$J$27),CropLibrary!K211,AC9)))))))</f>
        <v>185</v>
      </c>
      <c r="K36" s="11"/>
      <c r="L36" s="11"/>
      <c r="M36" s="11"/>
      <c r="N36" s="11"/>
      <c r="O36" s="11"/>
      <c r="P36" s="11"/>
      <c r="Q36" s="11"/>
      <c r="R36" s="11"/>
      <c r="S36" s="11"/>
      <c r="T36" s="11"/>
      <c r="U36" s="11"/>
      <c r="V36" s="11"/>
      <c r="W36" s="11"/>
      <c r="X36" s="11"/>
      <c r="Y36" s="11"/>
      <c r="Z36" s="11"/>
      <c r="AA36" s="11"/>
      <c r="AB36" s="11"/>
      <c r="AC36" s="11"/>
      <c r="AD36" s="11"/>
      <c r="AE36" s="11"/>
    </row>
    <row r="37" spans="1:31" x14ac:dyDescent="0.3">
      <c r="A37" s="228"/>
      <c r="B37" s="228"/>
      <c r="C37" s="11"/>
      <c r="D37" s="11"/>
      <c r="E37" s="11"/>
      <c r="F37" s="19"/>
      <c r="G37" s="19"/>
      <c r="H37" s="19"/>
      <c r="I37" s="19"/>
      <c r="J37" s="19"/>
      <c r="K37" s="19"/>
      <c r="L37" s="19"/>
      <c r="M37" s="19"/>
      <c r="N37" s="19"/>
      <c r="O37" s="19"/>
      <c r="P37" s="11"/>
      <c r="Q37" s="11"/>
      <c r="R37" s="11"/>
      <c r="S37" s="11"/>
      <c r="T37" s="11"/>
      <c r="U37" s="11"/>
      <c r="V37" s="11"/>
      <c r="W37" s="11"/>
      <c r="X37" s="11"/>
      <c r="Y37" s="11"/>
      <c r="Z37" s="11"/>
      <c r="AA37" s="11"/>
      <c r="AB37" s="11"/>
      <c r="AC37" s="11"/>
      <c r="AD37" s="11"/>
      <c r="AE37" s="11"/>
    </row>
    <row r="38" spans="1:31" x14ac:dyDescent="0.3">
      <c r="A38" s="15"/>
      <c r="B38" s="228"/>
      <c r="C38" s="11"/>
      <c r="D38" s="11"/>
      <c r="E38" s="11"/>
      <c r="F38" s="315" t="str">
        <f>'TREE MANAGEMENT'!E5</f>
        <v>Cacao Sulawesi</v>
      </c>
      <c r="G38" s="315" t="str">
        <f>'TREE MANAGEMENT'!F5</f>
        <v>Cacao Sulawesi</v>
      </c>
      <c r="H38" s="315" t="str">
        <f>'TREE MANAGEMENT'!G5</f>
        <v>Cacao-M</v>
      </c>
      <c r="I38" s="19"/>
      <c r="J38" s="11"/>
      <c r="K38" s="11"/>
      <c r="L38" s="11"/>
      <c r="M38" s="11"/>
      <c r="N38" s="11"/>
      <c r="O38" s="11"/>
      <c r="P38" s="11"/>
      <c r="Q38" s="11"/>
      <c r="R38" s="11"/>
      <c r="S38" s="11"/>
      <c r="T38" s="11"/>
      <c r="U38" s="11"/>
      <c r="V38" s="11"/>
      <c r="W38" s="11"/>
      <c r="X38" s="11"/>
      <c r="Y38" s="11"/>
      <c r="Z38" s="11"/>
      <c r="AA38" s="11"/>
      <c r="AB38" s="11"/>
      <c r="AC38" s="11"/>
      <c r="AD38" s="11"/>
      <c r="AE38" s="11"/>
    </row>
    <row r="39" spans="1:31" x14ac:dyDescent="0.3">
      <c r="A39" s="228"/>
      <c r="B39" s="228"/>
      <c r="C39" s="313" t="s">
        <v>971</v>
      </c>
      <c r="D39" s="66"/>
      <c r="E39" s="67"/>
      <c r="F39" s="272" t="s">
        <v>170</v>
      </c>
      <c r="G39" s="272" t="s">
        <v>171</v>
      </c>
      <c r="H39" s="272" t="s">
        <v>172</v>
      </c>
      <c r="I39" s="11"/>
      <c r="J39" s="11"/>
      <c r="K39" s="11"/>
      <c r="L39" s="11"/>
      <c r="M39" s="11"/>
      <c r="N39" s="11"/>
      <c r="O39" s="11"/>
      <c r="P39" s="11"/>
      <c r="Q39" s="11"/>
      <c r="R39" s="11"/>
      <c r="S39" s="11"/>
      <c r="T39" s="11"/>
      <c r="U39" s="11"/>
      <c r="V39" s="11"/>
      <c r="W39" s="11"/>
      <c r="X39" s="11"/>
      <c r="Y39" s="11"/>
      <c r="Z39" s="11"/>
      <c r="AA39" s="11"/>
      <c r="AB39" s="11"/>
      <c r="AC39" s="11"/>
      <c r="AD39" s="11"/>
      <c r="AE39" s="11"/>
    </row>
    <row r="40" spans="1:31" x14ac:dyDescent="0.3">
      <c r="A40" s="228"/>
      <c r="B40" s="228"/>
      <c r="C40" s="86"/>
      <c r="D40" s="87"/>
      <c r="E40" s="89"/>
      <c r="F40" s="272" t="str">
        <f>'TREE MANAGEMENT'!E4</f>
        <v>A</v>
      </c>
      <c r="G40" s="272" t="str">
        <f>'TREE MANAGEMENT'!F4</f>
        <v>A</v>
      </c>
      <c r="H40" s="272" t="str">
        <f>'TREE MANAGEMENT'!G4</f>
        <v>C</v>
      </c>
      <c r="I40" s="11"/>
      <c r="J40" s="11"/>
      <c r="K40" s="11"/>
      <c r="L40" s="11"/>
      <c r="M40" s="11"/>
      <c r="N40" s="11"/>
      <c r="O40" s="11"/>
      <c r="P40" s="11"/>
      <c r="Q40" s="17"/>
      <c r="R40" s="17"/>
      <c r="S40" s="17"/>
      <c r="T40" s="11"/>
      <c r="U40" s="11"/>
      <c r="V40" s="11"/>
      <c r="W40" s="11"/>
      <c r="X40" s="11"/>
      <c r="Y40" s="11"/>
      <c r="Z40" s="11"/>
      <c r="AA40" s="11"/>
      <c r="AB40" s="11"/>
      <c r="AC40" s="11"/>
      <c r="AD40" s="11"/>
      <c r="AE40" s="11"/>
    </row>
    <row r="41" spans="1:31" ht="15" customHeight="1" x14ac:dyDescent="0.3">
      <c r="A41" s="228"/>
      <c r="B41" s="511"/>
      <c r="C41" s="194" t="str">
        <f>TreeLibrary!D238</f>
        <v>Labour for planting trees</v>
      </c>
      <c r="D41" s="246" t="str">
        <f>TreeLibrary!F238</f>
        <v>person days per tree</v>
      </c>
      <c r="E41" s="196"/>
      <c r="F41" s="314">
        <f>IF(EXACT(TreeLibrary!$G$237,$F$40),TreeLibrary!G238,IF(EXACT(TreeLibrary!$H$237,$F$40),TreeLibrary!H238,IF(EXACT(TreeLibrary!$I$237,$F$40),TreeLibrary!I238,IF(EXACT(TreeLibrary!$J$237,$F$40),TreeLibrary!J238,IF(EXACT(TreeLibrary!$K$237,$F$40),TreeLibrary!K238,"out of range")))))</f>
        <v>0.05</v>
      </c>
      <c r="G41" s="314">
        <f>IF(EXACT(TreeLibrary!$G$237,$G$40),TreeLibrary!G238,IF(EXACT(TreeLibrary!$H$237,$G$40),TreeLibrary!H238,IF(EXACT(TreeLibrary!$I$237,$G$40),TreeLibrary!I238,IF(EXACT(TreeLibrary!$J$237,$G$40),TreeLibrary!J238,IF(EXACT(TreeLibrary!$K$237,$G$40),TreeLibrary!K238,"out of range")))))</f>
        <v>0.05</v>
      </c>
      <c r="H41" s="314">
        <f>IF(EXACT(TreeLibrary!$G$237,$H$40),TreeLibrary!G238,IF(EXACT(TreeLibrary!$H$237,$H$40),TreeLibrary!H238,IF(EXACT(TreeLibrary!$I$237,$H$40),TreeLibrary!I238,IF(EXACT(TreeLibrary!$J$237,$H$40),TreeLibrary!J238,IF(EXACT(TreeLibrary!$K$237,$H$40),TreeLibrary!K238,"out of range")))))</f>
        <v>0.126</v>
      </c>
      <c r="I41" s="19"/>
      <c r="J41" s="11"/>
      <c r="K41" s="11"/>
      <c r="L41" s="11"/>
      <c r="M41" s="11"/>
      <c r="N41" s="11"/>
      <c r="O41" s="11"/>
      <c r="P41" s="11"/>
      <c r="Q41" s="19"/>
      <c r="R41" s="19"/>
      <c r="S41" s="19"/>
      <c r="T41" s="11"/>
      <c r="U41" s="11"/>
      <c r="V41" s="11"/>
      <c r="W41" s="11"/>
      <c r="X41" s="11"/>
      <c r="Y41" s="11"/>
      <c r="Z41" s="11"/>
      <c r="AA41" s="11"/>
      <c r="AB41" s="11"/>
      <c r="AC41" s="11"/>
      <c r="AD41" s="11"/>
      <c r="AE41" s="11"/>
    </row>
    <row r="42" spans="1:31" x14ac:dyDescent="0.3">
      <c r="A42" s="228"/>
      <c r="B42" s="511"/>
      <c r="C42" s="194" t="str">
        <f>TreeLibrary!D239</f>
        <v>Labour for prunning trees per unit dry weight</v>
      </c>
      <c r="D42" s="246" t="str">
        <f>TreeLibrary!F239</f>
        <v>person days kg-1</v>
      </c>
      <c r="E42" s="196"/>
      <c r="F42" s="314">
        <f>IF(EXACT(TreeLibrary!$G$237,$F$40),TreeLibrary!G239,IF(EXACT(TreeLibrary!$H$237,$F$40),TreeLibrary!H239,IF(EXACT(TreeLibrary!$I$237,$F$40),TreeLibrary!I239,IF(EXACT(TreeLibrary!$J$237,$F$40),TreeLibrary!J239,IF(EXACT(TreeLibrary!$K$237,$F$40),TreeLibrary!K239,"out of range")))))</f>
        <v>0.02</v>
      </c>
      <c r="G42" s="314">
        <f>IF(EXACT(TreeLibrary!$G$237,$G$40),TreeLibrary!G239,IF(EXACT(TreeLibrary!$H$237,$G$40),TreeLibrary!H239,IF(EXACT(TreeLibrary!$I$237,$G$40),TreeLibrary!I239,IF(EXACT(TreeLibrary!$J$237,$G$40),TreeLibrary!J239,IF(EXACT(TreeLibrary!$K$237,$G$40),TreeLibrary!K239,"out of range")))))</f>
        <v>0.02</v>
      </c>
      <c r="H42" s="314">
        <f>IF(EXACT(TreeLibrary!$G$237,$H$40),TreeLibrary!G239,IF(EXACT(TreeLibrary!$H$237,$H$40),TreeLibrary!H239,IF(EXACT(TreeLibrary!$I$237,$H$40),TreeLibrary!I239,IF(EXACT(TreeLibrary!$J$237,$H$40),TreeLibrary!J239,IF(EXACT(TreeLibrary!$K$237,$H$40),TreeLibrary!K239,"out of range")))))</f>
        <v>4.0495867768595018E-4</v>
      </c>
      <c r="I42" s="19"/>
      <c r="J42" s="11"/>
      <c r="K42" s="279"/>
      <c r="L42" s="11"/>
      <c r="M42" s="11"/>
      <c r="N42" s="11"/>
      <c r="O42" s="11"/>
      <c r="P42" s="11"/>
      <c r="Q42" s="19" t="s">
        <v>177</v>
      </c>
      <c r="R42" s="19"/>
      <c r="S42" s="19"/>
      <c r="T42" s="11"/>
      <c r="U42" s="11"/>
      <c r="V42" s="11"/>
      <c r="W42" s="11"/>
      <c r="X42" s="11"/>
      <c r="Y42" s="11"/>
      <c r="Z42" s="11"/>
      <c r="AA42" s="11"/>
      <c r="AB42" s="11"/>
      <c r="AC42" s="11"/>
      <c r="AD42" s="11"/>
      <c r="AE42" s="11"/>
    </row>
    <row r="43" spans="1:31" x14ac:dyDescent="0.3">
      <c r="A43" s="228"/>
      <c r="B43" s="511"/>
      <c r="C43" s="194" t="str">
        <f>TreeLibrary!D240</f>
        <v>Labour for fruit harvesting per unit dry weight</v>
      </c>
      <c r="D43" s="246" t="str">
        <f>TreeLibrary!F240</f>
        <v>person days kg-1</v>
      </c>
      <c r="E43" s="196"/>
      <c r="F43" s="314">
        <f>IF(EXACT(TreeLibrary!$G$237,$F$40),TreeLibrary!G240,IF(EXACT(TreeLibrary!$H$237,$F$40),TreeLibrary!H240,IF(EXACT(TreeLibrary!$I$237,$F$40),TreeLibrary!I240,IF(EXACT(TreeLibrary!$J$237,$F$40),TreeLibrary!J240,IF(EXACT(TreeLibrary!$K$237,$F$40),TreeLibrary!K240,"out of range")))))</f>
        <v>0.04</v>
      </c>
      <c r="G43" s="314">
        <f>IF(EXACT(TreeLibrary!$G$237,$G$40),TreeLibrary!G240,IF(EXACT(TreeLibrary!$H$237,$G$40),TreeLibrary!H240,IF(EXACT(TreeLibrary!$I$237,$G$40),TreeLibrary!I240,IF(EXACT(TreeLibrary!$J$237,$G$40),TreeLibrary!J240,IF(EXACT(TreeLibrary!$K$237,$G$40),TreeLibrary!K240,"out of range")))))</f>
        <v>0.04</v>
      </c>
      <c r="H43" s="314">
        <f>IF(EXACT(TreeLibrary!$G$237,$H$40),TreeLibrary!G240,IF(EXACT(TreeLibrary!$H$237,$H$40),TreeLibrary!H240,IF(EXACT(TreeLibrary!$I$237,$H$40),TreeLibrary!I240,IF(EXACT(TreeLibrary!$J$237,$H$40),TreeLibrary!J240,IF(EXACT(TreeLibrary!$K$237,$H$40),TreeLibrary!K240,"out of range")))))</f>
        <v>1.1299999999999999E-3</v>
      </c>
      <c r="I43" s="19"/>
      <c r="J43" s="11"/>
      <c r="K43" s="11"/>
      <c r="L43" s="11"/>
      <c r="M43" s="11"/>
      <c r="N43" s="11"/>
      <c r="O43" s="11"/>
      <c r="P43" s="11"/>
      <c r="Q43" s="19"/>
      <c r="R43" s="19"/>
      <c r="S43" s="19"/>
      <c r="T43" s="11"/>
      <c r="U43" s="11"/>
      <c r="V43" s="11"/>
      <c r="W43" s="11"/>
      <c r="X43" s="11"/>
      <c r="Y43" s="11"/>
      <c r="Z43" s="11"/>
      <c r="AA43" s="11"/>
      <c r="AB43" s="11"/>
      <c r="AC43" s="11"/>
      <c r="AD43" s="11"/>
      <c r="AE43" s="11"/>
    </row>
    <row r="44" spans="1:31" x14ac:dyDescent="0.3">
      <c r="A44" s="228"/>
      <c r="B44" s="511"/>
      <c r="C44" s="194" t="str">
        <f>TreeLibrary!D241</f>
        <v>Labour for wood harvesting per unit dry weight</v>
      </c>
      <c r="D44" s="246" t="str">
        <f>TreeLibrary!F241</f>
        <v>person days kg-1</v>
      </c>
      <c r="E44" s="196"/>
      <c r="F44" s="314">
        <f>IF(EXACT(TreeLibrary!$G$237,$F$40),TreeLibrary!G241,IF(EXACT(TreeLibrary!$H$237,$F$40),TreeLibrary!H241,IF(EXACT(TreeLibrary!$I$237,$F$40),TreeLibrary!I241,IF(EXACT(TreeLibrary!$J$237,$F$40),TreeLibrary!J241,IF(EXACT(TreeLibrary!$K$237,$F$40),TreeLibrary!K241,"out of range")))))</f>
        <v>0</v>
      </c>
      <c r="G44" s="314">
        <f>IF(EXACT(TreeLibrary!$G$237,$G$40),TreeLibrary!G241,IF(EXACT(TreeLibrary!$H$237,$G$40),TreeLibrary!H241,IF(EXACT(TreeLibrary!$I$237,$G$40),TreeLibrary!I241,IF(EXACT(TreeLibrary!$J$237,$G$40),TreeLibrary!J241,IF(EXACT(TreeLibrary!$K$237,$G$40),TreeLibrary!K241,"out of range")))))</f>
        <v>0</v>
      </c>
      <c r="H44" s="314">
        <f>IF(EXACT(TreeLibrary!$G$237,$H$40),TreeLibrary!G241,IF(EXACT(TreeLibrary!$H$237,$H$40),TreeLibrary!H241,IF(EXACT(TreeLibrary!$I$237,$H$40),TreeLibrary!I241,IF(EXACT(TreeLibrary!$J$237,$H$40),TreeLibrary!J241,IF(EXACT(TreeLibrary!$K$237,$H$40),TreeLibrary!K241,"out of range")))))</f>
        <v>0</v>
      </c>
      <c r="I44" s="19"/>
      <c r="J44" s="11"/>
      <c r="K44" s="11"/>
      <c r="L44" s="11"/>
      <c r="M44" s="11"/>
      <c r="N44" s="11"/>
      <c r="O44" s="11"/>
      <c r="P44" s="11"/>
      <c r="Q44" s="19"/>
      <c r="R44" s="19"/>
      <c r="S44" s="19"/>
      <c r="T44" s="11"/>
      <c r="U44" s="11"/>
      <c r="V44" s="11"/>
      <c r="W44" s="11"/>
      <c r="X44" s="11"/>
      <c r="Y44" s="11"/>
      <c r="Z44" s="11"/>
      <c r="AA44" s="11"/>
      <c r="AB44" s="11"/>
      <c r="AC44" s="11"/>
      <c r="AD44" s="11"/>
      <c r="AE44" s="11"/>
    </row>
    <row r="45" spans="1:31" x14ac:dyDescent="0.3">
      <c r="A45" s="228"/>
      <c r="B45" s="511"/>
      <c r="C45" s="194" t="str">
        <f>TreeLibrary!D242</f>
        <v>Labour for latex harvesting per unit dry weight</v>
      </c>
      <c r="D45" s="246" t="str">
        <f>TreeLibrary!F242</f>
        <v>person days kg-1</v>
      </c>
      <c r="E45" s="196"/>
      <c r="F45" s="314">
        <f>IF(EXACT(TreeLibrary!$G$237,$F$40),TreeLibrary!G242,IF(EXACT(TreeLibrary!$H$237,$F$40),TreeLibrary!H242,IF(EXACT(TreeLibrary!$I$237,$F$40),TreeLibrary!I242,IF(EXACT(TreeLibrary!$J$237,$F$40),TreeLibrary!J242,IF(EXACT(TreeLibrary!$K$237,$F$40),TreeLibrary!K242,"out of range")))))</f>
        <v>0</v>
      </c>
      <c r="G45" s="314">
        <f>IF(EXACT(TreeLibrary!$G$237,$G$40),TreeLibrary!G242,IF(EXACT(TreeLibrary!$H$237,$G$40),TreeLibrary!H242,IF(EXACT(TreeLibrary!$I$237,$G$40),TreeLibrary!I242,IF(EXACT(TreeLibrary!$J$237,$G$40),TreeLibrary!J242,IF(EXACT(TreeLibrary!$K$237,$G$40),TreeLibrary!K242,"out of range")))))</f>
        <v>0</v>
      </c>
      <c r="H45" s="314">
        <f>IF(EXACT(TreeLibrary!$G$237,$H$40),TreeLibrary!G242,IF(EXACT(TreeLibrary!$H$237,$H$40),TreeLibrary!H242,IF(EXACT(TreeLibrary!$I$237,$H$40),TreeLibrary!I242,IF(EXACT(TreeLibrary!$J$237,$H$40),TreeLibrary!J242,IF(EXACT(TreeLibrary!$K$237,$H$40),TreeLibrary!K242,"out of range")))))</f>
        <v>0</v>
      </c>
      <c r="I45" s="19"/>
      <c r="J45" s="11"/>
      <c r="K45" s="11"/>
      <c r="L45" s="11"/>
      <c r="M45" s="11"/>
      <c r="N45" s="11"/>
      <c r="O45" s="11"/>
      <c r="P45" s="11"/>
      <c r="Q45" s="19"/>
      <c r="R45" s="19"/>
      <c r="S45" s="19"/>
      <c r="T45" s="11"/>
      <c r="U45" s="11"/>
      <c r="V45" s="11"/>
      <c r="W45" s="11"/>
      <c r="X45" s="11"/>
      <c r="Y45" s="11"/>
      <c r="Z45" s="11"/>
      <c r="AA45" s="11"/>
      <c r="AB45" s="11"/>
      <c r="AC45" s="11"/>
      <c r="AD45" s="11"/>
      <c r="AE45" s="11"/>
    </row>
    <row r="46" spans="1:31" x14ac:dyDescent="0.3">
      <c r="A46" s="228"/>
      <c r="B46" s="249"/>
      <c r="C46" s="194" t="str">
        <f>TreeLibrary!D243</f>
        <v>Labour for fertilizer application</v>
      </c>
      <c r="D46" s="246" t="str">
        <f>TreeLibrary!F243</f>
        <v>person days ha-1</v>
      </c>
      <c r="E46" s="196"/>
      <c r="F46" s="314">
        <f>IF(EXACT(TreeLibrary!$G$237,$F$40),TreeLibrary!G243,IF(EXACT(TreeLibrary!$H$237,$F$40),TreeLibrary!H243,IF(EXACT(TreeLibrary!$I$237,$F$40),TreeLibrary!I243,IF(EXACT(TreeLibrary!$J$237,$F$40),TreeLibrary!J243,IF(EXACT(TreeLibrary!$K$237,$F$40),TreeLibrary!K243,"out of range")))))</f>
        <v>2</v>
      </c>
      <c r="G46" s="314">
        <f>IF(EXACT(TreeLibrary!$G$237,$G$40),TreeLibrary!G243,IF(EXACT(TreeLibrary!$H$237,$G$40),TreeLibrary!H243,IF(EXACT(TreeLibrary!$I$237,$G$40),TreeLibrary!I243,IF(EXACT(TreeLibrary!$J$237,$G$40),TreeLibrary!J243,IF(EXACT(TreeLibrary!$K$237,$G$40),TreeLibrary!K243,"out of range")))))</f>
        <v>2</v>
      </c>
      <c r="H46" s="314">
        <f>IF(EXACT(TreeLibrary!$G$237,$H$40),TreeLibrary!G243,IF(EXACT(TreeLibrary!$H$237,$H$40),TreeLibrary!H243,IF(EXACT(TreeLibrary!$I$237,$H$40),TreeLibrary!I243,IF(EXACT(TreeLibrary!$J$237,$H$40),TreeLibrary!J243,IF(EXACT(TreeLibrary!$K$237,$H$40),TreeLibrary!K243,"out of range")))))</f>
        <v>4.5</v>
      </c>
      <c r="I46" s="19"/>
      <c r="J46" s="11"/>
      <c r="K46" s="11"/>
      <c r="L46" s="11"/>
      <c r="M46" s="11"/>
      <c r="N46" s="11"/>
      <c r="O46" s="11"/>
      <c r="P46" s="11"/>
      <c r="Q46" s="19"/>
      <c r="R46" s="19"/>
      <c r="S46" s="19"/>
      <c r="T46" s="11"/>
      <c r="U46" s="11"/>
      <c r="V46" s="11"/>
      <c r="W46" s="11"/>
      <c r="X46" s="11"/>
      <c r="Y46" s="11"/>
      <c r="Z46" s="11"/>
      <c r="AA46" s="11"/>
      <c r="AB46" s="11"/>
      <c r="AC46" s="11"/>
      <c r="AD46" s="11"/>
      <c r="AE46" s="11"/>
    </row>
    <row r="47" spans="1:31" ht="15" customHeight="1" x14ac:dyDescent="0.3">
      <c r="A47" s="228"/>
      <c r="B47" s="511"/>
      <c r="C47" s="194" t="str">
        <f>TreeLibrary!D245</f>
        <v>Social seed price per tree</v>
      </c>
      <c r="D47" s="246" t="str">
        <f>TreeLibrary!F245</f>
        <v>Rp</v>
      </c>
      <c r="E47" s="196"/>
      <c r="F47" s="314">
        <f>IF(EXACT(TreeLibrary!$G$237,$F$40),TreeLibrary!G245,IF(EXACT(TreeLibrary!$H$237,$F$40),TreeLibrary!H245,IF(EXACT(TreeLibrary!$I$237,$F$40),TreeLibrary!I245,IF(EXACT(TreeLibrary!$J$237,$F$40),TreeLibrary!J245,IF(EXACT(TreeLibrary!$K$237,$F$40),TreeLibrary!K245,"out of range")))))</f>
        <v>1000</v>
      </c>
      <c r="G47" s="314">
        <f>IF(EXACT(TreeLibrary!$G$237,$G$40),TreeLibrary!G245,IF(EXACT(TreeLibrary!$H$237,$G$40),TreeLibrary!H245,IF(EXACT(TreeLibrary!$I$237,$G$40),TreeLibrary!I245,IF(EXACT(TreeLibrary!$J$237,$G$40),TreeLibrary!J245,IF(EXACT(TreeLibrary!$K$237,$G$40),TreeLibrary!K245,"out of range")))))</f>
        <v>1000</v>
      </c>
      <c r="H47" s="314">
        <f>IF(EXACT(TreeLibrary!$G$237,$H$40),TreeLibrary!G245,IF(EXACT(TreeLibrary!$H$237,$H$40),TreeLibrary!H245,IF(EXACT(TreeLibrary!$I$237,$H$40),TreeLibrary!I245,IF(EXACT(TreeLibrary!$J$237,$H$40),TreeLibrary!J245,IF(EXACT(TreeLibrary!$K$237,$H$40),TreeLibrary!K245,"out of range")))))</f>
        <v>8000</v>
      </c>
      <c r="I47" s="19"/>
      <c r="J47" s="11"/>
      <c r="K47" s="11"/>
      <c r="L47" s="11"/>
      <c r="M47" s="11"/>
      <c r="N47" s="11"/>
      <c r="O47" s="11"/>
      <c r="P47" s="11"/>
      <c r="Q47" s="19"/>
      <c r="R47" s="19"/>
      <c r="S47" s="19"/>
      <c r="T47" s="11"/>
      <c r="U47" s="11"/>
      <c r="V47" s="11"/>
      <c r="W47" s="11"/>
      <c r="X47" s="11"/>
      <c r="Y47" s="11"/>
      <c r="Z47" s="11"/>
      <c r="AA47" s="11"/>
      <c r="AB47" s="11"/>
      <c r="AC47" s="11"/>
      <c r="AD47" s="11"/>
      <c r="AE47" s="11"/>
    </row>
    <row r="48" spans="1:31" x14ac:dyDescent="0.3">
      <c r="A48" s="228"/>
      <c r="B48" s="511"/>
      <c r="C48" s="194" t="str">
        <f>TreeLibrary!D246</f>
        <v>Private seed price per tree</v>
      </c>
      <c r="D48" s="246" t="str">
        <f>TreeLibrary!F246</f>
        <v>Rp</v>
      </c>
      <c r="E48" s="196"/>
      <c r="F48" s="314">
        <f>IF(EXACT(TreeLibrary!$G$237,$F$40),TreeLibrary!G246,IF(EXACT(TreeLibrary!$H$237,$F$40),TreeLibrary!H246,IF(EXACT(TreeLibrary!$I$237,$F$40),TreeLibrary!I246,IF(EXACT(TreeLibrary!$J$237,$F$40),TreeLibrary!J246,IF(EXACT(TreeLibrary!$K$237,$F$40),TreeLibrary!K246,"out of range")))))</f>
        <v>1000</v>
      </c>
      <c r="G48" s="314">
        <f>IF(EXACT(TreeLibrary!$G$237,$G$40),TreeLibrary!G246,IF(EXACT(TreeLibrary!$H$237,$G$40),TreeLibrary!H246,IF(EXACT(TreeLibrary!$I$237,$G$40),TreeLibrary!I246,IF(EXACT(TreeLibrary!$J$237,$G$40),TreeLibrary!J246,IF(EXACT(TreeLibrary!$K$237,$G$40),TreeLibrary!K246,"out of range")))))</f>
        <v>1000</v>
      </c>
      <c r="H48" s="314">
        <f>IF(EXACT(TreeLibrary!$G$237,$H$40),TreeLibrary!G246,IF(EXACT(TreeLibrary!$H$237,$H$40),TreeLibrary!H246,IF(EXACT(TreeLibrary!$I$237,$H$40),TreeLibrary!I246,IF(EXACT(TreeLibrary!$J$237,$H$40),TreeLibrary!J246,IF(EXACT(TreeLibrary!$K$237,$H$40),TreeLibrary!K246,"out of range")))))</f>
        <v>8000</v>
      </c>
      <c r="I48" s="19"/>
      <c r="J48" s="11"/>
      <c r="K48" s="11"/>
      <c r="L48" s="11"/>
      <c r="M48" s="11"/>
      <c r="N48" s="11"/>
      <c r="O48" s="11"/>
      <c r="P48" s="11"/>
      <c r="Q48" s="19"/>
      <c r="R48" s="19"/>
      <c r="S48" s="19"/>
      <c r="T48" s="11"/>
      <c r="U48" s="11"/>
      <c r="V48" s="11"/>
      <c r="W48" s="11"/>
      <c r="X48" s="11"/>
      <c r="Y48" s="11"/>
      <c r="Z48" s="11"/>
      <c r="AA48" s="11"/>
      <c r="AB48" s="11"/>
      <c r="AC48" s="11"/>
      <c r="AD48" s="11"/>
      <c r="AE48" s="11"/>
    </row>
    <row r="49" spans="1:31" x14ac:dyDescent="0.3">
      <c r="A49" s="228"/>
      <c r="B49" s="489" t="s">
        <v>523</v>
      </c>
      <c r="C49" s="194" t="str">
        <f>TreeLibrary!D248</f>
        <v>Wood price per kg</v>
      </c>
      <c r="D49" s="246" t="str">
        <f>TreeLibrary!F248</f>
        <v>Rp</v>
      </c>
      <c r="E49" s="196"/>
      <c r="F49" s="314">
        <f>IF(EXACT(TreeLibrary!$G$237,$F$40),TreeLibrary!G248,IF(EXACT(TreeLibrary!$H$237,$F$40),TreeLibrary!H248,IF(EXACT(TreeLibrary!$I$237,$F$40),TreeLibrary!I248,IF(EXACT(TreeLibrary!$J$237,$F$40),TreeLibrary!J248,IF(EXACT(TreeLibrary!$K$237,$F$40),TreeLibrary!K248,"out of range")))))</f>
        <v>521.51</v>
      </c>
      <c r="G49" s="314">
        <f>IF(EXACT(TreeLibrary!$G$237,$G$40),TreeLibrary!G248,IF(EXACT(TreeLibrary!$H$237,$G$40),TreeLibrary!H248,IF(EXACT(TreeLibrary!$I$237,$G$40),TreeLibrary!I248,IF(EXACT(TreeLibrary!$J$237,$G$40),TreeLibrary!J248,IF(EXACT(TreeLibrary!$K$237,$G$40),TreeLibrary!K248,"out of range")))))</f>
        <v>521.51</v>
      </c>
      <c r="H49" s="314">
        <f>IF(EXACT(TreeLibrary!$G$237,$H$40),TreeLibrary!G248,IF(EXACT(TreeLibrary!$H$237,$H$40),TreeLibrary!H248,IF(EXACT(TreeLibrary!$I$237,$H$40),TreeLibrary!I248,IF(EXACT(TreeLibrary!$J$237,$H$40),TreeLibrary!J248,IF(EXACT(TreeLibrary!$K$237,$H$40),TreeLibrary!K248,"out of range")))))</f>
        <v>0</v>
      </c>
      <c r="I49" s="19"/>
      <c r="J49" s="11"/>
      <c r="K49" s="11"/>
      <c r="L49" s="11"/>
      <c r="M49" s="11"/>
      <c r="N49" s="11"/>
      <c r="O49" s="11"/>
      <c r="P49" s="11"/>
      <c r="Q49" s="19"/>
      <c r="R49" s="19"/>
      <c r="S49" s="19"/>
      <c r="T49" s="11"/>
      <c r="U49" s="11"/>
      <c r="V49" s="11"/>
      <c r="W49" s="11"/>
      <c r="X49" s="11"/>
      <c r="Y49" s="11"/>
      <c r="Z49" s="11"/>
      <c r="AA49" s="11"/>
      <c r="AB49" s="11"/>
      <c r="AC49" s="11"/>
      <c r="AD49" s="11"/>
      <c r="AE49" s="11"/>
    </row>
    <row r="50" spans="1:31" x14ac:dyDescent="0.3">
      <c r="A50" s="228"/>
      <c r="B50" s="489"/>
      <c r="C50" s="194" t="str">
        <f>TreeLibrary!D249</f>
        <v>Fruit price per kg</v>
      </c>
      <c r="D50" s="246" t="str">
        <f>TreeLibrary!F249</f>
        <v>Rp</v>
      </c>
      <c r="E50" s="196"/>
      <c r="F50" s="314">
        <f>IF(EXACT(TreeLibrary!$G$237,$F$40),TreeLibrary!G249,IF(EXACT(TreeLibrary!$H$237,$F$40),TreeLibrary!H249,IF(EXACT(TreeLibrary!$I$237,$F$40),TreeLibrary!I249,IF(EXACT(TreeLibrary!$J$237,$F$40),TreeLibrary!J249,IF(EXACT(TreeLibrary!$K$237,$F$40),TreeLibrary!K249,"out of range")))))</f>
        <v>8000</v>
      </c>
      <c r="G50" s="314">
        <f>IF(EXACT(TreeLibrary!$G$237,$G$40),TreeLibrary!G249,IF(EXACT(TreeLibrary!$H$237,$G$40),TreeLibrary!H249,IF(EXACT(TreeLibrary!$I$237,$G$40),TreeLibrary!I249,IF(EXACT(TreeLibrary!$J$237,$G$40),TreeLibrary!J249,IF(EXACT(TreeLibrary!$K$237,$G$40),TreeLibrary!K249,"out of range")))))</f>
        <v>8000</v>
      </c>
      <c r="H50" s="314">
        <f>IF(EXACT(TreeLibrary!$G$237,$H$40),TreeLibrary!G249,IF(EXACT(TreeLibrary!$H$237,$H$40),TreeLibrary!H249,IF(EXACT(TreeLibrary!$I$237,$H$40),TreeLibrary!I249,IF(EXACT(TreeLibrary!$J$237,$H$40),TreeLibrary!J249,IF(EXACT(TreeLibrary!$K$237,$H$40),TreeLibrary!K249,"out of range")))))</f>
        <v>1400</v>
      </c>
      <c r="I50" s="19"/>
      <c r="J50" s="11"/>
      <c r="K50" s="11"/>
      <c r="L50" s="11"/>
      <c r="M50" s="11"/>
      <c r="N50" s="11"/>
      <c r="O50" s="11"/>
      <c r="P50" s="11"/>
      <c r="Q50" s="19"/>
      <c r="R50" s="19"/>
      <c r="S50" s="19"/>
      <c r="T50" s="11"/>
      <c r="U50" s="11"/>
      <c r="V50" s="11"/>
      <c r="W50" s="11"/>
      <c r="X50" s="11"/>
      <c r="Y50" s="11"/>
      <c r="Z50" s="11"/>
      <c r="AA50" s="11"/>
      <c r="AB50" s="11"/>
      <c r="AC50" s="11"/>
      <c r="AD50" s="11"/>
      <c r="AE50" s="11"/>
    </row>
    <row r="51" spans="1:31" x14ac:dyDescent="0.3">
      <c r="A51" s="228"/>
      <c r="B51" s="489"/>
      <c r="C51" s="194" t="str">
        <f>TreeLibrary!D250</f>
        <v>Latex price per kg</v>
      </c>
      <c r="D51" s="246" t="str">
        <f>TreeLibrary!F250</f>
        <v>Rp</v>
      </c>
      <c r="E51" s="196"/>
      <c r="F51" s="314">
        <f>IF(EXACT(TreeLibrary!$G$237,$F$40),TreeLibrary!G250,IF(EXACT(TreeLibrary!$H$237,$F$40),TreeLibrary!H250,IF(EXACT(TreeLibrary!$I$237,$F$40),TreeLibrary!I250,IF(EXACT(TreeLibrary!$J$237,$F$40),TreeLibrary!J250,IF(EXACT(TreeLibrary!$K$237,$F$40),TreeLibrary!K250,"out of range")))))</f>
        <v>0</v>
      </c>
      <c r="G51" s="314">
        <f>IF(EXACT(TreeLibrary!$G$237,$G$40),TreeLibrary!G250,IF(EXACT(TreeLibrary!$H$237,$G$40),TreeLibrary!H250,IF(EXACT(TreeLibrary!$I$237,$G$40),TreeLibrary!I250,IF(EXACT(TreeLibrary!$J$237,$G$40),TreeLibrary!J250,IF(EXACT(TreeLibrary!$K$237,$G$40),TreeLibrary!K250,"out of range")))))</f>
        <v>0</v>
      </c>
      <c r="H51" s="314">
        <f>IF(EXACT(TreeLibrary!$G$237,$H$40),TreeLibrary!G250,IF(EXACT(TreeLibrary!$H$237,$H$40),TreeLibrary!H250,IF(EXACT(TreeLibrary!$I$237,$H$40),TreeLibrary!I250,IF(EXACT(TreeLibrary!$J$237,$H$40),TreeLibrary!J250,IF(EXACT(TreeLibrary!$K$237,$H$40),TreeLibrary!K250,"out of range")))))</f>
        <v>0</v>
      </c>
      <c r="I51" s="19"/>
      <c r="J51" s="11"/>
      <c r="K51" s="11"/>
      <c r="L51" s="11"/>
      <c r="M51" s="11"/>
      <c r="N51" s="11"/>
      <c r="O51" s="11"/>
      <c r="P51" s="11"/>
      <c r="Q51" s="19"/>
      <c r="R51" s="19"/>
      <c r="S51" s="19"/>
      <c r="T51" s="11"/>
      <c r="U51" s="11"/>
      <c r="V51" s="11"/>
      <c r="W51" s="11"/>
      <c r="X51" s="11"/>
      <c r="Y51" s="11"/>
      <c r="Z51" s="11"/>
      <c r="AA51" s="11"/>
      <c r="AB51" s="11"/>
      <c r="AC51" s="11"/>
      <c r="AD51" s="11"/>
      <c r="AE51" s="11"/>
    </row>
    <row r="52" spans="1:31" x14ac:dyDescent="0.3">
      <c r="A52" s="228"/>
      <c r="B52" s="489"/>
      <c r="C52" s="194" t="str">
        <f>TreeLibrary!D251</f>
        <v>Pruning (harvested) price per kg</v>
      </c>
      <c r="D52" s="246" t="str">
        <f>TreeLibrary!F251</f>
        <v>Rp</v>
      </c>
      <c r="E52" s="196"/>
      <c r="F52" s="314">
        <f>IF(EXACT(TreeLibrary!$G$237,$F$40),TreeLibrary!G251,IF(EXACT(TreeLibrary!$H$237,$F$40),TreeLibrary!H251,IF(EXACT(TreeLibrary!$I$237,$F$40),TreeLibrary!I251,IF(EXACT(TreeLibrary!$J$237,$F$40),TreeLibrary!J251,IF(EXACT(TreeLibrary!$K$237,$F$40),TreeLibrary!K251,"out of range")))))</f>
        <v>0</v>
      </c>
      <c r="G52" s="314">
        <f>IF(EXACT(TreeLibrary!$G$237,$G$40),TreeLibrary!G251,IF(EXACT(TreeLibrary!$H$237,$G$40),TreeLibrary!H251,IF(EXACT(TreeLibrary!$I$237,$G$40),TreeLibrary!I251,IF(EXACT(TreeLibrary!$J$237,$G$40),TreeLibrary!J251,IF(EXACT(TreeLibrary!$K$237,$G$40),TreeLibrary!K251,"out of range")))))</f>
        <v>0</v>
      </c>
      <c r="H52" s="314">
        <f>IF(EXACT(TreeLibrary!$G$237,$H$40),TreeLibrary!G251,IF(EXACT(TreeLibrary!$H$237,$H$40),TreeLibrary!H251,IF(EXACT(TreeLibrary!$I$237,$H$40),TreeLibrary!I251,IF(EXACT(TreeLibrary!$J$237,$H$40),TreeLibrary!J251,IF(EXACT(TreeLibrary!$K$237,$H$40),TreeLibrary!K251,"out of range")))))</f>
        <v>0</v>
      </c>
      <c r="I52" s="19"/>
      <c r="J52" s="11"/>
      <c r="K52" s="11"/>
      <c r="L52" s="11"/>
      <c r="M52" s="11"/>
      <c r="N52" s="11"/>
      <c r="O52" s="11"/>
      <c r="P52" s="11"/>
      <c r="Q52" s="19"/>
      <c r="R52" s="19"/>
      <c r="S52" s="19"/>
      <c r="T52" s="11"/>
      <c r="U52" s="11"/>
      <c r="V52" s="11"/>
      <c r="W52" s="11"/>
      <c r="X52" s="11"/>
      <c r="Y52" s="11"/>
      <c r="Z52" s="11"/>
      <c r="AA52" s="11"/>
      <c r="AB52" s="11"/>
      <c r="AC52" s="11"/>
      <c r="AD52" s="11"/>
      <c r="AE52" s="11"/>
    </row>
    <row r="53" spans="1:31" x14ac:dyDescent="0.3">
      <c r="A53" s="228"/>
      <c r="B53" s="489" t="s">
        <v>524</v>
      </c>
      <c r="C53" s="194" t="str">
        <f>TreeLibrary!D253</f>
        <v>Wood price per kg</v>
      </c>
      <c r="D53" s="246" t="str">
        <f>TreeLibrary!F253</f>
        <v>Rp</v>
      </c>
      <c r="E53" s="196"/>
      <c r="F53" s="314">
        <f>IF(EXACT(TreeLibrary!$G$237,$F$40),TreeLibrary!G253,IF(EXACT(TreeLibrary!$H$237,$F$40),TreeLibrary!H253,IF(EXACT(TreeLibrary!$I$237,$F$40),TreeLibrary!I253,IF(EXACT(TreeLibrary!$J$237,$F$40),TreeLibrary!J253,IF(EXACT(TreeLibrary!$K$237,$F$40),TreeLibrary!K253,"out of range")))))</f>
        <v>521.51</v>
      </c>
      <c r="G53" s="314">
        <f>IF(EXACT(TreeLibrary!$G$237,$G$40),TreeLibrary!G253,IF(EXACT(TreeLibrary!$H$237,$G$40),TreeLibrary!H253,IF(EXACT(TreeLibrary!$I$237,$G$40),TreeLibrary!I253,IF(EXACT(TreeLibrary!$J$237,$G$40),TreeLibrary!J253,IF(EXACT(TreeLibrary!$K$237,$G$40),TreeLibrary!K253,"out of range")))))</f>
        <v>521.51</v>
      </c>
      <c r="H53" s="314">
        <f>IF(EXACT(TreeLibrary!$G$237,$H$40),TreeLibrary!G253,IF(EXACT(TreeLibrary!$H$237,$H$40),TreeLibrary!H253,IF(EXACT(TreeLibrary!$I$237,$H$40),TreeLibrary!I253,IF(EXACT(TreeLibrary!$J$237,$H$40),TreeLibrary!J253,IF(EXACT(TreeLibrary!$K$237,$H$40),TreeLibrary!K253,"out of range")))))</f>
        <v>0</v>
      </c>
      <c r="I53" s="19"/>
      <c r="J53" s="11"/>
      <c r="K53" s="11"/>
      <c r="L53" s="11"/>
      <c r="M53" s="11"/>
      <c r="N53" s="11"/>
      <c r="O53" s="11"/>
      <c r="P53" s="11"/>
      <c r="Q53" s="19"/>
      <c r="R53" s="19"/>
      <c r="S53" s="19"/>
      <c r="T53" s="11"/>
      <c r="U53" s="11"/>
      <c r="V53" s="11"/>
      <c r="W53" s="11"/>
      <c r="X53" s="11"/>
      <c r="Y53" s="11"/>
      <c r="Z53" s="11"/>
      <c r="AA53" s="11"/>
      <c r="AB53" s="11"/>
      <c r="AC53" s="11"/>
      <c r="AD53" s="11"/>
      <c r="AE53" s="11"/>
    </row>
    <row r="54" spans="1:31" x14ac:dyDescent="0.3">
      <c r="A54" s="228"/>
      <c r="B54" s="489"/>
      <c r="C54" s="194" t="str">
        <f>TreeLibrary!D254</f>
        <v>Fruit price per kg</v>
      </c>
      <c r="D54" s="246" t="str">
        <f>TreeLibrary!F254</f>
        <v>Rp</v>
      </c>
      <c r="E54" s="196"/>
      <c r="F54" s="314">
        <f>IF(EXACT(TreeLibrary!$G$237,$F$40),TreeLibrary!G254,IF(EXACT(TreeLibrary!$H$237,$F$40),TreeLibrary!H254,IF(EXACT(TreeLibrary!$I$237,$F$40),TreeLibrary!I254,IF(EXACT(TreeLibrary!$J$237,$F$40),TreeLibrary!J254,IF(EXACT(TreeLibrary!$K$237,$F$40),TreeLibrary!K254,"out of range")))))</f>
        <v>8000</v>
      </c>
      <c r="G54" s="314">
        <f>IF(EXACT(TreeLibrary!$G$237,$G$40),TreeLibrary!G254,IF(EXACT(TreeLibrary!$H$237,$G$40),TreeLibrary!H254,IF(EXACT(TreeLibrary!$I$237,$G$40),TreeLibrary!I254,IF(EXACT(TreeLibrary!$J$237,$G$40),TreeLibrary!J254,IF(EXACT(TreeLibrary!$K$237,$G$40),TreeLibrary!K254,"out of range")))))</f>
        <v>8000</v>
      </c>
      <c r="H54" s="314">
        <f>IF(EXACT(TreeLibrary!$G$237,$H$40),TreeLibrary!G254,IF(EXACT(TreeLibrary!$H$237,$H$40),TreeLibrary!H254,IF(EXACT(TreeLibrary!$I$237,$H$40),TreeLibrary!I254,IF(EXACT(TreeLibrary!$J$237,$H$40),TreeLibrary!J254,IF(EXACT(TreeLibrary!$K$237,$H$40),TreeLibrary!K254,"out of range")))))</f>
        <v>1400</v>
      </c>
      <c r="I54" s="19"/>
      <c r="J54" s="11"/>
      <c r="K54" s="11"/>
      <c r="L54" s="11"/>
      <c r="M54" s="11"/>
      <c r="N54" s="11"/>
      <c r="O54" s="11"/>
      <c r="P54" s="11"/>
      <c r="Q54" s="19"/>
      <c r="R54" s="19"/>
      <c r="S54" s="19"/>
      <c r="T54" s="11"/>
      <c r="U54" s="11"/>
      <c r="V54" s="11"/>
      <c r="W54" s="11"/>
      <c r="X54" s="11"/>
      <c r="Y54" s="11"/>
      <c r="Z54" s="11"/>
      <c r="AA54" s="11"/>
      <c r="AB54" s="11"/>
      <c r="AC54" s="11"/>
      <c r="AD54" s="11"/>
      <c r="AE54" s="11"/>
    </row>
    <row r="55" spans="1:31" x14ac:dyDescent="0.3">
      <c r="A55" s="228"/>
      <c r="B55" s="489"/>
      <c r="C55" s="194" t="str">
        <f>TreeLibrary!D255</f>
        <v>Latex price per kg</v>
      </c>
      <c r="D55" s="246" t="str">
        <f>TreeLibrary!F255</f>
        <v>Rp</v>
      </c>
      <c r="E55" s="196"/>
      <c r="F55" s="314">
        <f>IF(EXACT(TreeLibrary!$G$237,$F$40),TreeLibrary!G255,IF(EXACT(TreeLibrary!$H$237,$F$40),TreeLibrary!H255,IF(EXACT(TreeLibrary!$I$237,$F$40),TreeLibrary!I255,IF(EXACT(TreeLibrary!$J$237,$F$40),TreeLibrary!J255,IF(EXACT(TreeLibrary!$K$237,$F$40),TreeLibrary!K255,"out of range")))))</f>
        <v>0</v>
      </c>
      <c r="G55" s="314">
        <f>IF(EXACT(TreeLibrary!$G$237,$G$40),TreeLibrary!G255,IF(EXACT(TreeLibrary!$H$237,$G$40),TreeLibrary!H255,IF(EXACT(TreeLibrary!$I$237,$G$40),TreeLibrary!I255,IF(EXACT(TreeLibrary!$J$237,$G$40),TreeLibrary!J255,IF(EXACT(TreeLibrary!$K$237,$G$40),TreeLibrary!K255,"out of range")))))</f>
        <v>0</v>
      </c>
      <c r="H55" s="314">
        <f>IF(EXACT(TreeLibrary!$G$237,$H$40),TreeLibrary!G255,IF(EXACT(TreeLibrary!$H$237,$H$40),TreeLibrary!H255,IF(EXACT(TreeLibrary!$I$237,$H$40),TreeLibrary!I255,IF(EXACT(TreeLibrary!$J$237,$H$40),TreeLibrary!J255,IF(EXACT(TreeLibrary!$K$237,$H$40),TreeLibrary!K255,"out of range")))))</f>
        <v>0</v>
      </c>
      <c r="I55" s="19"/>
      <c r="J55" s="11"/>
      <c r="K55" s="11"/>
      <c r="L55" s="11"/>
      <c r="M55" s="11"/>
      <c r="N55" s="11"/>
      <c r="O55" s="11"/>
      <c r="P55" s="11"/>
      <c r="Q55" s="19"/>
      <c r="R55" s="19"/>
      <c r="S55" s="19"/>
      <c r="T55" s="11"/>
      <c r="U55" s="11"/>
      <c r="V55" s="11"/>
      <c r="W55" s="11"/>
      <c r="X55" s="11"/>
      <c r="Y55" s="11"/>
      <c r="Z55" s="11"/>
      <c r="AA55" s="11"/>
      <c r="AB55" s="11"/>
      <c r="AC55" s="11"/>
      <c r="AD55" s="11"/>
      <c r="AE55" s="11"/>
    </row>
    <row r="56" spans="1:31" x14ac:dyDescent="0.3">
      <c r="A56" s="228"/>
      <c r="B56" s="489"/>
      <c r="C56" s="194" t="str">
        <f>TreeLibrary!D256</f>
        <v>Pruning (harvested) price per kg</v>
      </c>
      <c r="D56" s="246" t="str">
        <f>TreeLibrary!F256</f>
        <v>Rp</v>
      </c>
      <c r="E56" s="196"/>
      <c r="F56" s="314">
        <f>IF(EXACT(TreeLibrary!$G$237,$F$40),TreeLibrary!G256,IF(EXACT(TreeLibrary!$H$237,$F$40),TreeLibrary!H256,IF(EXACT(TreeLibrary!$I$237,$F$40),TreeLibrary!I256,IF(EXACT(TreeLibrary!$J$237,$F$40),TreeLibrary!J256,IF(EXACT(TreeLibrary!$K$237,$F$40),TreeLibrary!K256,"out of range")))))</f>
        <v>0</v>
      </c>
      <c r="G56" s="314">
        <f>IF(EXACT(TreeLibrary!$G$237,$G$40),TreeLibrary!G256,IF(EXACT(TreeLibrary!$H$237,$G$40),TreeLibrary!H256,IF(EXACT(TreeLibrary!$I$237,$G$40),TreeLibrary!I256,IF(EXACT(TreeLibrary!$J$237,$G$40),TreeLibrary!J256,IF(EXACT(TreeLibrary!$K$237,$G$40),TreeLibrary!K256,"out of range")))))</f>
        <v>0</v>
      </c>
      <c r="H56" s="314">
        <f>IF(EXACT(TreeLibrary!$G$237,$H$40),TreeLibrary!G256,IF(EXACT(TreeLibrary!$H$237,$H$40),TreeLibrary!H256,IF(EXACT(TreeLibrary!$I$237,$H$40),TreeLibrary!I256,IF(EXACT(TreeLibrary!$J$237,$H$40),TreeLibrary!J256,IF(EXACT(TreeLibrary!$K$237,$H$40),TreeLibrary!K256,"out of range")))))</f>
        <v>0</v>
      </c>
      <c r="I56" s="19"/>
      <c r="J56" s="11"/>
      <c r="K56" s="11"/>
      <c r="L56" s="11"/>
      <c r="M56" s="11"/>
      <c r="N56" s="11"/>
      <c r="O56" s="11"/>
      <c r="P56" s="11"/>
      <c r="Q56" s="19"/>
      <c r="R56" s="19"/>
      <c r="S56" s="19"/>
      <c r="T56" s="11"/>
      <c r="U56" s="11"/>
      <c r="V56" s="11"/>
      <c r="W56" s="11"/>
      <c r="X56" s="11"/>
      <c r="Y56" s="11"/>
      <c r="Z56" s="11"/>
      <c r="AA56" s="11"/>
      <c r="AB56" s="11"/>
      <c r="AC56" s="11"/>
      <c r="AD56" s="11"/>
      <c r="AE56" s="11"/>
    </row>
    <row r="57" spans="1:31"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row>
    <row r="58" spans="1:31"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row>
    <row r="59" spans="1:31"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row>
    <row r="60" spans="1:31"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row>
    <row r="61" spans="1:31"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row>
    <row r="62" spans="1:31"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row>
    <row r="64" spans="1:31"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row>
    <row r="65" spans="1:31"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row>
    <row r="66" spans="1:31"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row>
    <row r="67" spans="1:31"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row>
  </sheetData>
  <mergeCells count="16">
    <mergeCell ref="K9:L9"/>
    <mergeCell ref="K10:L10"/>
    <mergeCell ref="B28:B31"/>
    <mergeCell ref="B10:B16"/>
    <mergeCell ref="B17:B23"/>
    <mergeCell ref="K15:L15"/>
    <mergeCell ref="K11:L11"/>
    <mergeCell ref="K14:L14"/>
    <mergeCell ref="D8:E8"/>
    <mergeCell ref="D9:E9"/>
    <mergeCell ref="B47:B48"/>
    <mergeCell ref="B49:B52"/>
    <mergeCell ref="B53:B56"/>
    <mergeCell ref="B33:B34"/>
    <mergeCell ref="B35:B36"/>
    <mergeCell ref="B41:B45"/>
  </mergeCells>
  <phoneticPr fontId="2" type="noConversion"/>
  <pageMargins left="0.75" right="0.75" top="1" bottom="1" header="0.5" footer="0.5"/>
  <pageSetup scale="65" orientation="portrait" horizontalDpi="4294967292" verticalDpi="200" r:id="rId1"/>
  <headerFooter alignWithMargins="0"/>
  <drawing r:id="rId2"/>
  <legacyDrawing r:id="rId3"/>
  <controls>
    <mc:AlternateContent xmlns:mc="http://schemas.openxmlformats.org/markup-compatibility/2006">
      <mc:Choice Requires="x14">
        <control shapeId="27653" r:id="rId4" name="CommandButton1">
          <controlPr autoLine="0" autoPict="0" r:id="rId5">
            <anchor moveWithCells="1">
              <from>
                <xdr:col>0</xdr:col>
                <xdr:colOff>152400</xdr:colOff>
                <xdr:row>1</xdr:row>
                <xdr:rowOff>0</xdr:rowOff>
              </from>
              <to>
                <xdr:col>2</xdr:col>
                <xdr:colOff>38100</xdr:colOff>
                <xdr:row>2</xdr:row>
                <xdr:rowOff>182880</xdr:rowOff>
              </to>
            </anchor>
          </controlPr>
        </control>
      </mc:Choice>
      <mc:Fallback>
        <control shapeId="27653"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AK87"/>
  <sheetViews>
    <sheetView zoomScale="90" zoomScaleNormal="90" workbookViewId="0"/>
  </sheetViews>
  <sheetFormatPr defaultColWidth="9.109375" defaultRowHeight="15.6" x14ac:dyDescent="0.3"/>
  <cols>
    <col min="1" max="1" width="10.109375" style="10" customWidth="1"/>
    <col min="2" max="2" width="10.6640625" style="10" customWidth="1"/>
    <col min="3" max="3" width="13.109375" style="10" bestFit="1" customWidth="1"/>
    <col min="4" max="4" width="12.33203125" style="10" customWidth="1"/>
    <col min="5" max="5" width="19" style="10" bestFit="1" customWidth="1"/>
    <col min="6" max="6" width="12" style="10" customWidth="1"/>
    <col min="7" max="7" width="11.5546875" style="10" bestFit="1" customWidth="1"/>
    <col min="8" max="8" width="9.109375" style="10"/>
    <col min="9" max="9" width="10.6640625" style="10" customWidth="1"/>
    <col min="10" max="10" width="13.109375" style="10" bestFit="1" customWidth="1"/>
    <col min="11" max="11" width="10.44140625" style="10" customWidth="1"/>
    <col min="12" max="12" width="19.44140625" style="10" customWidth="1"/>
    <col min="13" max="13" width="9.5546875" style="10" customWidth="1"/>
    <col min="14" max="14" width="11.33203125" style="10" customWidth="1"/>
    <col min="15" max="15" width="9.33203125" style="10" customWidth="1"/>
    <col min="16" max="16" width="10.5546875" style="10" customWidth="1"/>
    <col min="17" max="17" width="14" style="10" customWidth="1"/>
    <col min="18" max="18" width="10.88671875" style="10" customWidth="1"/>
    <col min="19" max="19" width="19" style="10" customWidth="1"/>
    <col min="20" max="20" width="9.5546875" style="10" customWidth="1"/>
    <col min="21" max="21" width="12.44140625" style="10" customWidth="1"/>
    <col min="22" max="22" width="9.33203125" style="10" customWidth="1"/>
    <col min="23" max="23" width="10.5546875" style="10" customWidth="1"/>
    <col min="24" max="24" width="18.88671875" style="10" customWidth="1"/>
    <col min="25" max="25" width="11.33203125" style="10" customWidth="1"/>
    <col min="26" max="26" width="18.6640625" style="10" customWidth="1"/>
    <col min="27" max="27" width="9.5546875" style="10" customWidth="1"/>
    <col min="28" max="28" width="12.109375" style="10" bestFit="1" customWidth="1"/>
    <col min="29" max="16384" width="9.109375" style="10"/>
  </cols>
  <sheetData>
    <row r="1" spans="1:37" x14ac:dyDescent="0.3">
      <c r="A1" s="11">
        <f>250/(C8*10)</f>
        <v>1.6891891891891893</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row>
    <row r="2" spans="1:37"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row>
    <row r="3" spans="1:37"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row>
    <row r="4" spans="1:37"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row>
    <row r="5" spans="1:37"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row>
    <row r="6" spans="1:37" x14ac:dyDescent="0.3">
      <c r="A6" s="11"/>
      <c r="B6" s="11"/>
      <c r="C6" s="11"/>
      <c r="D6" s="11"/>
      <c r="E6" s="11"/>
      <c r="F6" s="11"/>
      <c r="G6" s="11"/>
      <c r="H6" s="11"/>
      <c r="I6" s="11"/>
      <c r="J6" s="148"/>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row>
    <row r="7" spans="1:37" ht="18" customHeight="1" x14ac:dyDescent="0.3">
      <c r="A7" s="339"/>
      <c r="B7" s="340" t="s">
        <v>37</v>
      </c>
      <c r="C7" s="341" t="s">
        <v>90</v>
      </c>
      <c r="D7" s="341" t="s">
        <v>91</v>
      </c>
      <c r="E7" s="341" t="s">
        <v>55</v>
      </c>
      <c r="F7" s="342" t="s">
        <v>666</v>
      </c>
      <c r="G7" s="343" t="s">
        <v>42</v>
      </c>
      <c r="H7" s="339"/>
      <c r="I7" s="340" t="s">
        <v>37</v>
      </c>
      <c r="J7" s="341" t="s">
        <v>90</v>
      </c>
      <c r="K7" s="341" t="s">
        <v>91</v>
      </c>
      <c r="L7" s="341" t="s">
        <v>55</v>
      </c>
      <c r="M7" s="342" t="s">
        <v>666</v>
      </c>
      <c r="N7" s="343" t="s">
        <v>42</v>
      </c>
      <c r="O7" s="339"/>
      <c r="P7" s="340" t="s">
        <v>37</v>
      </c>
      <c r="Q7" s="341" t="s">
        <v>90</v>
      </c>
      <c r="R7" s="341" t="s">
        <v>91</v>
      </c>
      <c r="S7" s="341" t="s">
        <v>55</v>
      </c>
      <c r="T7" s="342" t="s">
        <v>666</v>
      </c>
      <c r="U7" s="343" t="s">
        <v>42</v>
      </c>
      <c r="V7" s="339"/>
      <c r="W7" s="340" t="s">
        <v>37</v>
      </c>
      <c r="X7" s="341" t="s">
        <v>90</v>
      </c>
      <c r="Y7" s="341" t="s">
        <v>91</v>
      </c>
      <c r="Z7" s="341" t="s">
        <v>55</v>
      </c>
      <c r="AA7" s="342" t="s">
        <v>666</v>
      </c>
      <c r="AB7" s="343" t="s">
        <v>42</v>
      </c>
      <c r="AC7" s="11"/>
      <c r="AD7" s="11"/>
      <c r="AE7" s="11"/>
      <c r="AF7" s="11"/>
      <c r="AG7" s="11"/>
      <c r="AH7" s="11"/>
      <c r="AI7" s="11"/>
      <c r="AJ7" s="11"/>
      <c r="AK7" s="11"/>
    </row>
    <row r="8" spans="1:37" ht="18" customHeight="1" x14ac:dyDescent="0.3">
      <c r="A8" s="344"/>
      <c r="B8" s="345">
        <v>1</v>
      </c>
      <c r="C8" s="346">
        <v>14.8</v>
      </c>
      <c r="D8" s="346">
        <v>14.700480047802527</v>
      </c>
      <c r="E8" s="346">
        <v>0.32808704908070596</v>
      </c>
      <c r="F8" s="346">
        <v>0.21843590063222482</v>
      </c>
      <c r="G8" s="347">
        <v>1.37</v>
      </c>
      <c r="H8" s="348"/>
      <c r="I8" s="345">
        <v>2</v>
      </c>
      <c r="J8" s="346">
        <v>27.1</v>
      </c>
      <c r="K8" s="346">
        <v>27.133457927701233</v>
      </c>
      <c r="L8" s="346">
        <v>0.31335925144406318</v>
      </c>
      <c r="M8" s="346">
        <v>0.20619612348058533</v>
      </c>
      <c r="N8" s="347">
        <v>1.38</v>
      </c>
      <c r="O8" s="348"/>
      <c r="P8" s="345">
        <v>3</v>
      </c>
      <c r="Q8" s="346">
        <v>30.9</v>
      </c>
      <c r="R8" s="346">
        <v>30.906592989211141</v>
      </c>
      <c r="S8" s="346">
        <v>0.31980606589811567</v>
      </c>
      <c r="T8" s="346">
        <v>0.20913743828164022</v>
      </c>
      <c r="U8" s="347">
        <v>1.35</v>
      </c>
      <c r="V8" s="348"/>
      <c r="W8" s="345">
        <v>4</v>
      </c>
      <c r="X8" s="346">
        <v>30.907</v>
      </c>
      <c r="Y8" s="346">
        <v>30.907</v>
      </c>
      <c r="Z8" s="346">
        <v>0.31980577991664783</v>
      </c>
      <c r="AA8" s="346">
        <v>0.20913743828164022</v>
      </c>
      <c r="AB8" s="347">
        <v>1.35</v>
      </c>
      <c r="AC8" s="11"/>
      <c r="AD8" s="11"/>
      <c r="AE8" s="11"/>
      <c r="AF8" s="11"/>
      <c r="AG8" s="11"/>
      <c r="AH8" s="11"/>
      <c r="AI8" s="11"/>
      <c r="AJ8" s="11"/>
      <c r="AK8" s="11"/>
    </row>
    <row r="9" spans="1:37" ht="18" customHeight="1" x14ac:dyDescent="0.3">
      <c r="A9" s="349"/>
      <c r="B9" s="350" t="s">
        <v>680</v>
      </c>
      <c r="C9" s="345">
        <v>61.2</v>
      </c>
      <c r="D9" s="350" t="s">
        <v>679</v>
      </c>
      <c r="E9" s="345">
        <v>24.8</v>
      </c>
      <c r="F9" s="351"/>
      <c r="G9" s="352"/>
      <c r="H9" s="349"/>
      <c r="I9" s="350" t="s">
        <v>680</v>
      </c>
      <c r="J9" s="345">
        <v>61.3</v>
      </c>
      <c r="K9" s="350" t="s">
        <v>679</v>
      </c>
      <c r="L9" s="345">
        <v>20</v>
      </c>
      <c r="M9" s="353"/>
      <c r="N9" s="352"/>
      <c r="O9" s="349"/>
      <c r="P9" s="350" t="s">
        <v>680</v>
      </c>
      <c r="Q9" s="345">
        <v>60</v>
      </c>
      <c r="R9" s="350" t="s">
        <v>679</v>
      </c>
      <c r="S9" s="345">
        <v>20.9</v>
      </c>
      <c r="T9" s="351"/>
      <c r="U9" s="352"/>
      <c r="V9" s="349"/>
      <c r="W9" s="350" t="s">
        <v>680</v>
      </c>
      <c r="X9" s="345">
        <v>60</v>
      </c>
      <c r="Y9" s="350" t="s">
        <v>679</v>
      </c>
      <c r="Z9" s="345">
        <v>20.9</v>
      </c>
      <c r="AA9" s="351"/>
      <c r="AB9" s="352"/>
      <c r="AC9" s="11"/>
      <c r="AD9" s="11"/>
      <c r="AE9" s="11"/>
      <c r="AF9" s="11"/>
      <c r="AG9" s="11"/>
      <c r="AH9" s="11"/>
      <c r="AI9" s="11"/>
      <c r="AJ9" s="11"/>
      <c r="AK9" s="11"/>
    </row>
    <row r="10" spans="1:37" ht="18" customHeight="1" x14ac:dyDescent="0.3">
      <c r="A10" s="354"/>
      <c r="B10" s="355" t="s">
        <v>109</v>
      </c>
      <c r="C10" s="356">
        <v>0.4298672</v>
      </c>
      <c r="D10" s="355" t="s">
        <v>49</v>
      </c>
      <c r="E10" s="357">
        <v>1.5001955900795401</v>
      </c>
      <c r="F10" s="355" t="s">
        <v>52</v>
      </c>
      <c r="G10" s="358">
        <v>1.4387311797567162</v>
      </c>
      <c r="H10" s="359"/>
      <c r="I10" s="355" t="s">
        <v>109</v>
      </c>
      <c r="J10" s="356">
        <v>0.42292160000000012</v>
      </c>
      <c r="K10" s="355" t="s">
        <v>49</v>
      </c>
      <c r="L10" s="357">
        <v>1.4475646504544901</v>
      </c>
      <c r="M10" s="355" t="s">
        <v>52</v>
      </c>
      <c r="N10" s="358">
        <v>1.4209996460076808</v>
      </c>
      <c r="O10" s="359"/>
      <c r="P10" s="355" t="s">
        <v>109</v>
      </c>
      <c r="Q10" s="356">
        <v>0.43203025000000006</v>
      </c>
      <c r="R10" s="355" t="s">
        <v>49</v>
      </c>
      <c r="S10" s="357">
        <v>1.5035513747925355</v>
      </c>
      <c r="T10" s="355" t="s">
        <v>52</v>
      </c>
      <c r="U10" s="358">
        <v>1.4138319313803693</v>
      </c>
      <c r="V10" s="359"/>
      <c r="W10" s="355" t="s">
        <v>109</v>
      </c>
      <c r="X10" s="356">
        <v>0.43203025000000006</v>
      </c>
      <c r="Y10" s="355" t="s">
        <v>49</v>
      </c>
      <c r="Z10" s="357">
        <v>1.5035513747925355</v>
      </c>
      <c r="AA10" s="355" t="s">
        <v>52</v>
      </c>
      <c r="AB10" s="358">
        <v>1.4138319313803693</v>
      </c>
      <c r="AC10" s="11"/>
      <c r="AD10" s="11"/>
      <c r="AE10" s="11"/>
      <c r="AF10" s="11"/>
      <c r="AG10" s="11"/>
      <c r="AH10" s="11"/>
      <c r="AI10" s="11"/>
      <c r="AJ10" s="11"/>
      <c r="AK10" s="11"/>
    </row>
    <row r="11" spans="1:37" ht="18" customHeight="1" x14ac:dyDescent="0.3">
      <c r="A11" s="68"/>
      <c r="B11" s="316" t="s">
        <v>177</v>
      </c>
      <c r="C11" s="316"/>
      <c r="D11" s="30"/>
      <c r="E11" s="316" t="s">
        <v>177</v>
      </c>
      <c r="F11" s="30"/>
      <c r="G11" s="317" t="s">
        <v>177</v>
      </c>
      <c r="H11" s="68"/>
      <c r="I11" s="316"/>
      <c r="J11" s="316"/>
      <c r="K11" s="30"/>
      <c r="L11" s="316"/>
      <c r="M11" s="30"/>
      <c r="N11" s="317"/>
      <c r="O11" s="68"/>
      <c r="P11" s="316"/>
      <c r="Q11" s="316"/>
      <c r="R11" s="30"/>
      <c r="S11" s="316"/>
      <c r="T11" s="30"/>
      <c r="U11" s="317"/>
      <c r="V11" s="68"/>
      <c r="W11" s="316"/>
      <c r="X11" s="316"/>
      <c r="Y11" s="30"/>
      <c r="Z11" s="316"/>
      <c r="AA11" s="30"/>
      <c r="AB11" s="317"/>
      <c r="AC11" s="11"/>
      <c r="AD11" s="11" t="s">
        <v>544</v>
      </c>
      <c r="AE11" s="11"/>
      <c r="AF11" s="11"/>
      <c r="AG11" s="11"/>
      <c r="AH11" s="11"/>
      <c r="AI11" s="11"/>
      <c r="AJ11" s="11"/>
      <c r="AK11" s="11"/>
    </row>
    <row r="12" spans="1:37" ht="18" customHeight="1" x14ac:dyDescent="0.3">
      <c r="A12" s="318" t="s">
        <v>62</v>
      </c>
      <c r="B12" s="319" t="s">
        <v>92</v>
      </c>
      <c r="C12" s="319" t="s">
        <v>61</v>
      </c>
      <c r="D12" s="34" t="s">
        <v>58</v>
      </c>
      <c r="E12" s="319" t="s">
        <v>92</v>
      </c>
      <c r="F12" s="34" t="s">
        <v>61</v>
      </c>
      <c r="G12" s="320" t="s">
        <v>62</v>
      </c>
      <c r="H12" s="318" t="s">
        <v>62</v>
      </c>
      <c r="I12" s="319" t="s">
        <v>92</v>
      </c>
      <c r="J12" s="319" t="s">
        <v>61</v>
      </c>
      <c r="K12" s="34" t="s">
        <v>58</v>
      </c>
      <c r="L12" s="319" t="s">
        <v>92</v>
      </c>
      <c r="M12" s="34" t="s">
        <v>61</v>
      </c>
      <c r="N12" s="320" t="s">
        <v>62</v>
      </c>
      <c r="O12" s="318" t="s">
        <v>62</v>
      </c>
      <c r="P12" s="319" t="s">
        <v>92</v>
      </c>
      <c r="Q12" s="319" t="s">
        <v>61</v>
      </c>
      <c r="R12" s="34" t="s">
        <v>58</v>
      </c>
      <c r="S12" s="319" t="s">
        <v>92</v>
      </c>
      <c r="T12" s="34" t="s">
        <v>61</v>
      </c>
      <c r="U12" s="320" t="s">
        <v>62</v>
      </c>
      <c r="V12" s="318" t="s">
        <v>62</v>
      </c>
      <c r="W12" s="319" t="s">
        <v>92</v>
      </c>
      <c r="X12" s="319" t="s">
        <v>61</v>
      </c>
      <c r="Y12" s="34" t="s">
        <v>58</v>
      </c>
      <c r="Z12" s="319" t="s">
        <v>92</v>
      </c>
      <c r="AA12" s="34" t="s">
        <v>61</v>
      </c>
      <c r="AB12" s="320" t="s">
        <v>62</v>
      </c>
      <c r="AC12" s="11"/>
      <c r="AD12" s="11" t="s">
        <v>543</v>
      </c>
      <c r="AE12" s="11"/>
      <c r="AF12" s="11"/>
      <c r="AG12" s="11"/>
      <c r="AH12" s="11"/>
      <c r="AI12" s="11"/>
      <c r="AJ12" s="11"/>
      <c r="AK12" s="11"/>
    </row>
    <row r="13" spans="1:37" ht="15.75" customHeight="1" x14ac:dyDescent="0.3">
      <c r="A13" s="321">
        <v>0.01</v>
      </c>
      <c r="B13" s="322">
        <v>-1.1201055171236984E-6</v>
      </c>
      <c r="C13" s="14">
        <v>-1000000</v>
      </c>
      <c r="D13" s="323">
        <v>0</v>
      </c>
      <c r="E13" s="322">
        <v>0.70239536683808701</v>
      </c>
      <c r="F13" s="324">
        <v>-250</v>
      </c>
      <c r="G13" s="325">
        <v>0.23175052981557148</v>
      </c>
      <c r="H13" s="321">
        <v>0.01</v>
      </c>
      <c r="I13" s="322">
        <v>-6.8305931991730978E-7</v>
      </c>
      <c r="J13" s="14">
        <v>-1000000</v>
      </c>
      <c r="K13" s="323">
        <v>0</v>
      </c>
      <c r="L13" s="322">
        <v>1.0408209468775229</v>
      </c>
      <c r="M13" s="324">
        <v>-250</v>
      </c>
      <c r="N13" s="325">
        <v>0.22139855219555735</v>
      </c>
      <c r="O13" s="321">
        <v>0.01</v>
      </c>
      <c r="P13" s="322">
        <v>-4.8359250526882574E-7</v>
      </c>
      <c r="Q13" s="14">
        <v>-1000000</v>
      </c>
      <c r="R13" s="323">
        <v>0</v>
      </c>
      <c r="S13" s="322">
        <v>1.0013243299543366</v>
      </c>
      <c r="T13" s="324">
        <v>-250</v>
      </c>
      <c r="U13" s="325">
        <v>0.22510411329846269</v>
      </c>
      <c r="V13" s="321">
        <v>0.01</v>
      </c>
      <c r="W13" s="322">
        <v>-4.8359887372772132E-7</v>
      </c>
      <c r="X13" s="14">
        <v>-1000000</v>
      </c>
      <c r="Y13" s="323">
        <v>0</v>
      </c>
      <c r="Z13" s="322">
        <v>1.0013375164548863</v>
      </c>
      <c r="AA13" s="324">
        <v>-250</v>
      </c>
      <c r="AB13" s="325">
        <v>0.22510411329846269</v>
      </c>
      <c r="AC13" s="11"/>
      <c r="AD13" s="326">
        <f>C8</f>
        <v>14.8</v>
      </c>
      <c r="AE13" s="11"/>
      <c r="AF13" s="11"/>
      <c r="AG13" s="11"/>
      <c r="AH13" s="11"/>
      <c r="AI13" s="11"/>
      <c r="AJ13" s="11"/>
      <c r="AK13" s="11"/>
    </row>
    <row r="14" spans="1:37" ht="15.75" customHeight="1" x14ac:dyDescent="0.3">
      <c r="A14" s="321">
        <v>2.18E-2</v>
      </c>
      <c r="B14" s="322">
        <v>-1.1201055171236984E-6</v>
      </c>
      <c r="C14" s="14">
        <v>-1000000</v>
      </c>
      <c r="D14" s="323">
        <v>0.2</v>
      </c>
      <c r="E14" s="322">
        <v>0.4807910070102005</v>
      </c>
      <c r="F14" s="324">
        <v>-240</v>
      </c>
      <c r="G14" s="325">
        <v>0.23203758295699597</v>
      </c>
      <c r="H14" s="321">
        <v>2.18E-2</v>
      </c>
      <c r="I14" s="322">
        <v>-6.8305931991730978E-7</v>
      </c>
      <c r="J14" s="14">
        <v>-1000000</v>
      </c>
      <c r="K14" s="323">
        <v>0.2</v>
      </c>
      <c r="L14" s="322">
        <v>0.70361313223459454</v>
      </c>
      <c r="M14" s="324">
        <v>-240</v>
      </c>
      <c r="N14" s="325">
        <v>0.22171764237006689</v>
      </c>
      <c r="O14" s="321">
        <v>2.18E-2</v>
      </c>
      <c r="P14" s="322">
        <v>-4.8359250526882574E-7</v>
      </c>
      <c r="Q14" s="14">
        <v>-1000000</v>
      </c>
      <c r="R14" s="323">
        <v>0.2</v>
      </c>
      <c r="S14" s="322">
        <v>0.67170627218208756</v>
      </c>
      <c r="T14" s="324">
        <v>-240</v>
      </c>
      <c r="U14" s="325">
        <v>0.22543560411051569</v>
      </c>
      <c r="V14" s="321">
        <v>2.18E-2</v>
      </c>
      <c r="W14" s="322">
        <v>-4.8359887372772132E-7</v>
      </c>
      <c r="X14" s="14">
        <v>-1000000</v>
      </c>
      <c r="Y14" s="323">
        <v>0.2</v>
      </c>
      <c r="Z14" s="322">
        <v>0.6717151179225358</v>
      </c>
      <c r="AA14" s="324">
        <v>-240</v>
      </c>
      <c r="AB14" s="325">
        <v>0.22543560411051569</v>
      </c>
      <c r="AC14" s="11"/>
      <c r="AD14" s="327">
        <f>D8</f>
        <v>14.700480047802527</v>
      </c>
      <c r="AE14" s="11"/>
      <c r="AF14" s="11"/>
      <c r="AG14" s="11"/>
      <c r="AH14" s="11"/>
      <c r="AI14" s="11"/>
      <c r="AJ14" s="11"/>
      <c r="AK14" s="11"/>
    </row>
    <row r="15" spans="1:37" ht="15.75" customHeight="1" x14ac:dyDescent="0.3">
      <c r="A15" s="321">
        <v>3.3599999999999998E-2</v>
      </c>
      <c r="B15" s="322">
        <v>-1.1201055171236984E-6</v>
      </c>
      <c r="C15" s="14">
        <v>-1000000</v>
      </c>
      <c r="D15" s="323">
        <v>0.4</v>
      </c>
      <c r="E15" s="322">
        <v>0.32326428888176167</v>
      </c>
      <c r="F15" s="324">
        <v>-230</v>
      </c>
      <c r="G15" s="325">
        <v>0.23234237444438577</v>
      </c>
      <c r="H15" s="321">
        <v>3.3599999999999998E-2</v>
      </c>
      <c r="I15" s="322">
        <v>-6.8305931991730978E-7</v>
      </c>
      <c r="J15" s="14">
        <v>-1000000</v>
      </c>
      <c r="K15" s="323">
        <v>0.4</v>
      </c>
      <c r="L15" s="322">
        <v>0.4631785419381747</v>
      </c>
      <c r="M15" s="324">
        <v>-230</v>
      </c>
      <c r="N15" s="325">
        <v>0.22205619939635002</v>
      </c>
      <c r="O15" s="321">
        <v>3.3599999999999998E-2</v>
      </c>
      <c r="P15" s="322">
        <v>-4.8359250526882574E-7</v>
      </c>
      <c r="Q15" s="14">
        <v>-1000000</v>
      </c>
      <c r="R15" s="323">
        <v>0.4</v>
      </c>
      <c r="S15" s="322">
        <v>0.43810215587666557</v>
      </c>
      <c r="T15" s="324">
        <v>-230</v>
      </c>
      <c r="U15" s="325">
        <v>0.22578721333384552</v>
      </c>
      <c r="V15" s="321">
        <v>3.3599999999999998E-2</v>
      </c>
      <c r="W15" s="322">
        <v>-4.8359887372772132E-7</v>
      </c>
      <c r="X15" s="14">
        <v>-1000000</v>
      </c>
      <c r="Y15" s="323">
        <v>0.4</v>
      </c>
      <c r="Z15" s="322">
        <v>0.43810792527040393</v>
      </c>
      <c r="AA15" s="324">
        <v>-230</v>
      </c>
      <c r="AB15" s="325">
        <v>0.22578721333384552</v>
      </c>
      <c r="AC15" s="11"/>
      <c r="AD15" s="327">
        <f>E8</f>
        <v>0.32808704908070596</v>
      </c>
      <c r="AE15" s="11"/>
      <c r="AF15" s="11"/>
      <c r="AG15" s="11"/>
      <c r="AH15" s="11"/>
      <c r="AI15" s="11"/>
      <c r="AJ15" s="11"/>
      <c r="AK15" s="11"/>
    </row>
    <row r="16" spans="1:37" ht="15.75" customHeight="1" x14ac:dyDescent="0.3">
      <c r="A16" s="321">
        <v>4.5399999999999996E-2</v>
      </c>
      <c r="B16" s="322">
        <v>-1.1201055171236984E-6</v>
      </c>
      <c r="C16" s="14">
        <v>-1000000</v>
      </c>
      <c r="D16" s="323">
        <v>0.6</v>
      </c>
      <c r="E16" s="322">
        <v>0.21428127955761866</v>
      </c>
      <c r="F16" s="324">
        <v>-220</v>
      </c>
      <c r="G16" s="325">
        <v>0.23266684574584781</v>
      </c>
      <c r="H16" s="321">
        <v>4.5399999999999996E-2</v>
      </c>
      <c r="I16" s="322">
        <v>-6.8305931991730978E-7</v>
      </c>
      <c r="J16" s="14">
        <v>-1000000</v>
      </c>
      <c r="K16" s="323">
        <v>0.6</v>
      </c>
      <c r="L16" s="322">
        <v>0.29980310603180826</v>
      </c>
      <c r="M16" s="324">
        <v>-220</v>
      </c>
      <c r="N16" s="325">
        <v>0.22241633749802231</v>
      </c>
      <c r="O16" s="321">
        <v>4.5399999999999996E-2</v>
      </c>
      <c r="P16" s="322">
        <v>-4.8359250526882574E-7</v>
      </c>
      <c r="Q16" s="14">
        <v>-1000000</v>
      </c>
      <c r="R16" s="323">
        <v>0.6</v>
      </c>
      <c r="S16" s="322">
        <v>0.28097483945260582</v>
      </c>
      <c r="T16" s="324">
        <v>-220</v>
      </c>
      <c r="U16" s="325">
        <v>0.22616111915811915</v>
      </c>
      <c r="V16" s="321">
        <v>4.5399999999999996E-2</v>
      </c>
      <c r="W16" s="322">
        <v>-4.8359887372772132E-7</v>
      </c>
      <c r="X16" s="14">
        <v>-1000000</v>
      </c>
      <c r="Y16" s="323">
        <v>0.6</v>
      </c>
      <c r="Z16" s="322">
        <v>0.28097853962722863</v>
      </c>
      <c r="AA16" s="324">
        <v>-220</v>
      </c>
      <c r="AB16" s="325">
        <v>0.22616111915811915</v>
      </c>
      <c r="AC16" s="11"/>
      <c r="AD16" s="327">
        <f>F8</f>
        <v>0.21843590063222482</v>
      </c>
      <c r="AE16" s="11"/>
      <c r="AF16" s="11"/>
      <c r="AG16" s="11"/>
      <c r="AH16" s="11"/>
      <c r="AI16" s="11"/>
      <c r="AJ16" s="11"/>
      <c r="AK16" s="11"/>
    </row>
    <row r="17" spans="1:37" ht="15.75" customHeight="1" x14ac:dyDescent="0.3">
      <c r="A17" s="321">
        <v>5.7199999999999994E-2</v>
      </c>
      <c r="B17" s="322">
        <v>-1.1201055171236984E-6</v>
      </c>
      <c r="C17" s="14">
        <v>-1000000</v>
      </c>
      <c r="D17" s="323">
        <v>0.8</v>
      </c>
      <c r="E17" s="322">
        <v>0.14097805599962362</v>
      </c>
      <c r="F17" s="324">
        <v>-210</v>
      </c>
      <c r="G17" s="325">
        <v>0.23301325205243856</v>
      </c>
      <c r="H17" s="321">
        <v>5.7199999999999994E-2</v>
      </c>
      <c r="I17" s="322">
        <v>-6.8305931991730978E-7</v>
      </c>
      <c r="J17" s="14">
        <v>-1000000</v>
      </c>
      <c r="K17" s="323">
        <v>0.8</v>
      </c>
      <c r="L17" s="322">
        <v>0.19219593521239353</v>
      </c>
      <c r="M17" s="324">
        <v>-210</v>
      </c>
      <c r="N17" s="325">
        <v>0.22280051061692668</v>
      </c>
      <c r="O17" s="321">
        <v>5.7199999999999994E-2</v>
      </c>
      <c r="P17" s="322">
        <v>-4.8359250526882574E-7</v>
      </c>
      <c r="Q17" s="14">
        <v>-1000000</v>
      </c>
      <c r="R17" s="323">
        <v>0.8</v>
      </c>
      <c r="S17" s="322">
        <v>0.17845426001989784</v>
      </c>
      <c r="T17" s="324">
        <v>-210</v>
      </c>
      <c r="U17" s="325">
        <v>0.22655984898206921</v>
      </c>
      <c r="V17" s="321">
        <v>5.7199999999999994E-2</v>
      </c>
      <c r="W17" s="322">
        <v>-4.8359887372772132E-7</v>
      </c>
      <c r="X17" s="14">
        <v>-1000000</v>
      </c>
      <c r="Y17" s="323">
        <v>0.8</v>
      </c>
      <c r="Z17" s="322">
        <v>0.17845661009482106</v>
      </c>
      <c r="AA17" s="324">
        <v>-210</v>
      </c>
      <c r="AB17" s="325">
        <v>0.22655984898206921</v>
      </c>
      <c r="AC17" s="11"/>
      <c r="AD17" s="327">
        <f>J8</f>
        <v>27.1</v>
      </c>
      <c r="AE17" s="11"/>
      <c r="AF17" s="11"/>
      <c r="AG17" s="11"/>
      <c r="AH17" s="11"/>
      <c r="AI17" s="11"/>
      <c r="AJ17" s="11"/>
      <c r="AK17" s="11"/>
    </row>
    <row r="18" spans="1:37" ht="15.75" customHeight="1" x14ac:dyDescent="0.3">
      <c r="A18" s="321">
        <v>6.8999999999999992E-2</v>
      </c>
      <c r="B18" s="322">
        <v>-1.1201055171236984E-6</v>
      </c>
      <c r="C18" s="14">
        <v>-1000000</v>
      </c>
      <c r="D18" s="323">
        <v>1</v>
      </c>
      <c r="E18" s="322">
        <v>9.2422664559477952E-2</v>
      </c>
      <c r="F18" s="324">
        <v>-200</v>
      </c>
      <c r="G18" s="325">
        <v>0.23338423094613131</v>
      </c>
      <c r="H18" s="321">
        <v>6.8999999999999992E-2</v>
      </c>
      <c r="I18" s="322">
        <v>-6.8305931991730978E-7</v>
      </c>
      <c r="J18" s="14">
        <v>-1000000</v>
      </c>
      <c r="K18" s="323">
        <v>1</v>
      </c>
      <c r="L18" s="322">
        <v>0.1225706408502123</v>
      </c>
      <c r="M18" s="324">
        <v>-200</v>
      </c>
      <c r="N18" s="325">
        <v>0.22321158643751088</v>
      </c>
      <c r="O18" s="321">
        <v>6.8999999999999992E-2</v>
      </c>
      <c r="P18" s="322">
        <v>-4.8359250526882574E-7</v>
      </c>
      <c r="Q18" s="14">
        <v>-1000000</v>
      </c>
      <c r="R18" s="323">
        <v>1</v>
      </c>
      <c r="S18" s="322">
        <v>0.11272563373665359</v>
      </c>
      <c r="T18" s="324">
        <v>-200</v>
      </c>
      <c r="U18" s="325">
        <v>0.22698635537046027</v>
      </c>
      <c r="V18" s="321">
        <v>6.8999999999999992E-2</v>
      </c>
      <c r="W18" s="322">
        <v>-4.8359887372772132E-7</v>
      </c>
      <c r="X18" s="14">
        <v>-1000000</v>
      </c>
      <c r="Y18" s="323">
        <v>1</v>
      </c>
      <c r="Z18" s="322">
        <v>0.11272711822732934</v>
      </c>
      <c r="AA18" s="324">
        <v>-200</v>
      </c>
      <c r="AB18" s="325">
        <v>0.22698635537046027</v>
      </c>
      <c r="AC18" s="11"/>
      <c r="AD18" s="327">
        <f>K8</f>
        <v>27.133457927701233</v>
      </c>
      <c r="AE18" s="11"/>
      <c r="AF18" s="11"/>
      <c r="AG18" s="11"/>
      <c r="AH18" s="11"/>
      <c r="AI18" s="11"/>
      <c r="AJ18" s="11"/>
      <c r="AK18" s="11"/>
    </row>
    <row r="19" spans="1:37" ht="15.75" customHeight="1" x14ac:dyDescent="0.3">
      <c r="A19" s="321">
        <v>8.0799999999999997E-2</v>
      </c>
      <c r="B19" s="322">
        <v>-1.1201055171236984E-6</v>
      </c>
      <c r="C19" s="14">
        <v>-1000000</v>
      </c>
      <c r="D19" s="323">
        <v>1.2</v>
      </c>
      <c r="E19" s="322">
        <v>6.0506228148760902E-2</v>
      </c>
      <c r="F19" s="324">
        <v>-190</v>
      </c>
      <c r="G19" s="325">
        <v>0.23378289044076045</v>
      </c>
      <c r="H19" s="321">
        <v>8.0799999999999997E-2</v>
      </c>
      <c r="I19" s="322">
        <v>-6.8305931991730978E-7</v>
      </c>
      <c r="J19" s="14">
        <v>-1000000</v>
      </c>
      <c r="K19" s="323">
        <v>1.2</v>
      </c>
      <c r="L19" s="322">
        <v>7.7955026867885829E-2</v>
      </c>
      <c r="M19" s="324">
        <v>-190</v>
      </c>
      <c r="N19" s="325">
        <v>0.22365294121648657</v>
      </c>
      <c r="O19" s="321">
        <v>8.0799999999999997E-2</v>
      </c>
      <c r="P19" s="322">
        <v>-4.8359250526882574E-7</v>
      </c>
      <c r="Q19" s="14">
        <v>-1000000</v>
      </c>
      <c r="R19" s="323">
        <v>1.2</v>
      </c>
      <c r="S19" s="322">
        <v>7.0993299137254093E-2</v>
      </c>
      <c r="T19" s="324">
        <v>-190</v>
      </c>
      <c r="U19" s="325">
        <v>0.2274441133277868</v>
      </c>
      <c r="V19" s="321">
        <v>8.0799999999999997E-2</v>
      </c>
      <c r="W19" s="322">
        <v>-4.8359887372772132E-7</v>
      </c>
      <c r="X19" s="14">
        <v>-1000000</v>
      </c>
      <c r="Y19" s="323">
        <v>1.2</v>
      </c>
      <c r="Z19" s="322">
        <v>7.0994234052296185E-2</v>
      </c>
      <c r="AA19" s="324">
        <v>-190</v>
      </c>
      <c r="AB19" s="325">
        <v>0.2274441133277868</v>
      </c>
      <c r="AC19" s="11"/>
      <c r="AD19" s="327">
        <f>L8</f>
        <v>0.31335925144406318</v>
      </c>
      <c r="AE19" s="11"/>
      <c r="AF19" s="11"/>
      <c r="AG19" s="11"/>
      <c r="AH19" s="11"/>
      <c r="AI19" s="11"/>
      <c r="AJ19" s="11"/>
      <c r="AK19" s="11"/>
    </row>
    <row r="20" spans="1:37" ht="15.75" customHeight="1" x14ac:dyDescent="0.3">
      <c r="A20" s="321">
        <v>9.2600000000000002E-2</v>
      </c>
      <c r="B20" s="322">
        <v>-1.1201055171236984E-6</v>
      </c>
      <c r="C20" s="14">
        <v>-1000000</v>
      </c>
      <c r="D20" s="323">
        <v>1.4</v>
      </c>
      <c r="E20" s="322">
        <v>3.9599917826906382E-2</v>
      </c>
      <c r="F20" s="324">
        <v>-180</v>
      </c>
      <c r="G20" s="325">
        <v>0.23421292322112963</v>
      </c>
      <c r="H20" s="321">
        <v>9.2600000000000002E-2</v>
      </c>
      <c r="I20" s="322">
        <v>-6.8305931991730978E-7</v>
      </c>
      <c r="J20" s="14">
        <v>-1000000</v>
      </c>
      <c r="K20" s="323">
        <v>1.4</v>
      </c>
      <c r="L20" s="322">
        <v>4.9511036410374576E-2</v>
      </c>
      <c r="M20" s="324">
        <v>-180</v>
      </c>
      <c r="N20" s="325">
        <v>0.22412858272338135</v>
      </c>
      <c r="O20" s="321">
        <v>9.2600000000000002E-2</v>
      </c>
      <c r="P20" s="322">
        <v>-4.8359250526882574E-7</v>
      </c>
      <c r="Q20" s="14">
        <v>-1000000</v>
      </c>
      <c r="R20" s="323">
        <v>1.4</v>
      </c>
      <c r="S20" s="322">
        <v>4.463683629314695E-2</v>
      </c>
      <c r="T20" s="324">
        <v>-180</v>
      </c>
      <c r="U20" s="325">
        <v>0.22793724636428433</v>
      </c>
      <c r="V20" s="321">
        <v>9.2600000000000002E-2</v>
      </c>
      <c r="W20" s="322">
        <v>-4.8359887372772132E-7</v>
      </c>
      <c r="X20" s="14">
        <v>-1000000</v>
      </c>
      <c r="Y20" s="323">
        <v>1.4</v>
      </c>
      <c r="Z20" s="322">
        <v>4.463742411833875E-2</v>
      </c>
      <c r="AA20" s="324">
        <v>-180</v>
      </c>
      <c r="AB20" s="325">
        <v>0.22793724636428433</v>
      </c>
      <c r="AC20" s="11"/>
      <c r="AD20" s="327">
        <f>M8</f>
        <v>0.20619612348058533</v>
      </c>
      <c r="AE20" s="11"/>
      <c r="AF20" s="11"/>
      <c r="AG20" s="11"/>
      <c r="AH20" s="11"/>
      <c r="AI20" s="11"/>
      <c r="AJ20" s="11"/>
      <c r="AK20" s="11"/>
    </row>
    <row r="21" spans="1:37" ht="15.75" customHeight="1" x14ac:dyDescent="0.3">
      <c r="A21" s="321">
        <v>0.10440000000000001</v>
      </c>
      <c r="B21" s="322">
        <v>-1.1201055171236984E-6</v>
      </c>
      <c r="C21" s="14">
        <v>-1000000</v>
      </c>
      <c r="D21" s="323">
        <v>1.6</v>
      </c>
      <c r="E21" s="322">
        <v>2.5923210462226797E-2</v>
      </c>
      <c r="F21" s="324">
        <v>-170</v>
      </c>
      <c r="G21" s="325">
        <v>0.23467875684457989</v>
      </c>
      <c r="H21" s="321">
        <v>0.10440000000000001</v>
      </c>
      <c r="I21" s="322">
        <v>-6.8305931991730978E-7</v>
      </c>
      <c r="J21" s="14">
        <v>-1000000</v>
      </c>
      <c r="K21" s="323">
        <v>1.6</v>
      </c>
      <c r="L21" s="322">
        <v>3.1424441279433987E-2</v>
      </c>
      <c r="M21" s="324">
        <v>-170</v>
      </c>
      <c r="N21" s="325">
        <v>0.22464331173427246</v>
      </c>
      <c r="O21" s="321">
        <v>0.10440000000000001</v>
      </c>
      <c r="P21" s="322">
        <v>-4.8359250526882574E-7</v>
      </c>
      <c r="Q21" s="14">
        <v>-1000000</v>
      </c>
      <c r="R21" s="323">
        <v>1.6</v>
      </c>
      <c r="S21" s="322">
        <v>2.8039119127031272E-2</v>
      </c>
      <c r="T21" s="324">
        <v>-170</v>
      </c>
      <c r="U21" s="325">
        <v>0.22847069203582976</v>
      </c>
      <c r="V21" s="321">
        <v>0.10440000000000001</v>
      </c>
      <c r="W21" s="322">
        <v>-4.8359887372772132E-7</v>
      </c>
      <c r="X21" s="14">
        <v>-1000000</v>
      </c>
      <c r="Y21" s="323">
        <v>1.6</v>
      </c>
      <c r="Z21" s="322">
        <v>2.8039488375883735E-2</v>
      </c>
      <c r="AA21" s="324">
        <v>-170</v>
      </c>
      <c r="AB21" s="325">
        <v>0.22847069203582976</v>
      </c>
      <c r="AC21" s="11"/>
      <c r="AD21" s="327">
        <f>Q8</f>
        <v>30.9</v>
      </c>
      <c r="AE21" s="11"/>
      <c r="AF21" s="11"/>
      <c r="AG21" s="11"/>
      <c r="AH21" s="11"/>
      <c r="AI21" s="11"/>
      <c r="AJ21" s="11"/>
      <c r="AK21" s="11"/>
    </row>
    <row r="22" spans="1:37" ht="15.75" customHeight="1" x14ac:dyDescent="0.3">
      <c r="A22" s="321">
        <v>0.11620000000000001</v>
      </c>
      <c r="B22" s="322">
        <v>-1.1201055171236984E-6</v>
      </c>
      <c r="C22" s="14">
        <v>-1000000</v>
      </c>
      <c r="D22" s="323">
        <v>1.8</v>
      </c>
      <c r="E22" s="322">
        <v>1.6977696963901164E-2</v>
      </c>
      <c r="F22" s="324">
        <v>-160</v>
      </c>
      <c r="G22" s="325">
        <v>0.23518575413263904</v>
      </c>
      <c r="H22" s="321">
        <v>0.11620000000000001</v>
      </c>
      <c r="I22" s="322">
        <v>-6.8305931991730978E-7</v>
      </c>
      <c r="J22" s="14">
        <v>-1000000</v>
      </c>
      <c r="K22" s="323">
        <v>1.8</v>
      </c>
      <c r="L22" s="322">
        <v>1.9938762463827298E-2</v>
      </c>
      <c r="M22" s="324">
        <v>-160</v>
      </c>
      <c r="N22" s="325">
        <v>0.22520293727993396</v>
      </c>
      <c r="O22" s="321">
        <v>0.11620000000000001</v>
      </c>
      <c r="P22" s="322">
        <v>-4.8359250526882574E-7</v>
      </c>
      <c r="Q22" s="14">
        <v>-1000000</v>
      </c>
      <c r="R22" s="323">
        <v>1.8</v>
      </c>
      <c r="S22" s="322">
        <v>1.7603443077812465E-2</v>
      </c>
      <c r="T22" s="324">
        <v>-160</v>
      </c>
      <c r="U22" s="325">
        <v>0.22905042250170085</v>
      </c>
      <c r="V22" s="321">
        <v>0.11620000000000001</v>
      </c>
      <c r="W22" s="322">
        <v>-4.8359887372772132E-7</v>
      </c>
      <c r="X22" s="14">
        <v>-1000000</v>
      </c>
      <c r="Y22" s="323">
        <v>1.8</v>
      </c>
      <c r="Z22" s="322">
        <v>1.7603674898617049E-2</v>
      </c>
      <c r="AA22" s="324">
        <v>-160</v>
      </c>
      <c r="AB22" s="325">
        <v>0.22905042250170085</v>
      </c>
      <c r="AC22" s="11"/>
      <c r="AD22" s="327">
        <f>R8</f>
        <v>30.906592989211141</v>
      </c>
      <c r="AE22" s="11"/>
      <c r="AF22" s="11"/>
      <c r="AG22" s="11"/>
      <c r="AH22" s="11"/>
      <c r="AI22" s="11"/>
      <c r="AJ22" s="11"/>
      <c r="AK22" s="11"/>
    </row>
    <row r="23" spans="1:37" ht="15.75" customHeight="1" x14ac:dyDescent="0.3">
      <c r="A23" s="321">
        <v>0.128</v>
      </c>
      <c r="B23" s="322">
        <v>-1.1201055171236984E-6</v>
      </c>
      <c r="C23" s="14">
        <v>-1000000</v>
      </c>
      <c r="D23" s="323">
        <v>2</v>
      </c>
      <c r="E23" s="322">
        <v>1.1124757039493021E-2</v>
      </c>
      <c r="F23" s="324">
        <v>-150</v>
      </c>
      <c r="G23" s="325">
        <v>0.23574048491007513</v>
      </c>
      <c r="H23" s="321">
        <v>0.128</v>
      </c>
      <c r="I23" s="322">
        <v>-6.8305931991730978E-7</v>
      </c>
      <c r="J23" s="14">
        <v>-1000000</v>
      </c>
      <c r="K23" s="323">
        <v>2</v>
      </c>
      <c r="L23" s="322">
        <v>1.2649438179043952E-2</v>
      </c>
      <c r="M23" s="324">
        <v>-150</v>
      </c>
      <c r="N23" s="325">
        <v>0.22581456823105675</v>
      </c>
      <c r="O23" s="321">
        <v>0.128</v>
      </c>
      <c r="P23" s="322">
        <v>-4.8359250526882574E-7</v>
      </c>
      <c r="Q23" s="14">
        <v>-1000000</v>
      </c>
      <c r="R23" s="323">
        <v>2</v>
      </c>
      <c r="S23" s="322">
        <v>1.1047953952986449E-2</v>
      </c>
      <c r="T23" s="324">
        <v>-150</v>
      </c>
      <c r="U23" s="325">
        <v>0.22968374318326426</v>
      </c>
      <c r="V23" s="321">
        <v>0.128</v>
      </c>
      <c r="W23" s="322">
        <v>-4.8359887372772132E-7</v>
      </c>
      <c r="X23" s="14">
        <v>-1000000</v>
      </c>
      <c r="Y23" s="323">
        <v>2</v>
      </c>
      <c r="Z23" s="322">
        <v>1.1048099444159003E-2</v>
      </c>
      <c r="AA23" s="324">
        <v>-150</v>
      </c>
      <c r="AB23" s="325">
        <v>0.22968374318326426</v>
      </c>
      <c r="AC23" s="11"/>
      <c r="AD23" s="327">
        <f>S8</f>
        <v>0.31980606589811567</v>
      </c>
      <c r="AE23" s="11"/>
      <c r="AF23" s="11"/>
      <c r="AG23" s="11"/>
      <c r="AH23" s="11"/>
      <c r="AI23" s="11"/>
      <c r="AJ23" s="11"/>
      <c r="AK23" s="11"/>
    </row>
    <row r="24" spans="1:37" ht="15.75" customHeight="1" x14ac:dyDescent="0.3">
      <c r="A24" s="321">
        <v>0.13980000000000001</v>
      </c>
      <c r="B24" s="322">
        <v>-1.1201055171236984E-6</v>
      </c>
      <c r="C24" s="14">
        <v>-1000000</v>
      </c>
      <c r="D24" s="323">
        <v>2.2000000000000002</v>
      </c>
      <c r="E24" s="322">
        <v>7.2931375023707881E-3</v>
      </c>
      <c r="F24" s="324">
        <v>-140</v>
      </c>
      <c r="G24" s="325">
        <v>0.23635110127622397</v>
      </c>
      <c r="H24" s="321">
        <v>0.13980000000000001</v>
      </c>
      <c r="I24" s="322">
        <v>-6.8305931991730978E-7</v>
      </c>
      <c r="J24" s="14">
        <v>-1000000</v>
      </c>
      <c r="K24" s="323">
        <v>2.2000000000000002</v>
      </c>
      <c r="L24" s="322">
        <v>8.0245524583318455E-3</v>
      </c>
      <c r="M24" s="324">
        <v>-140</v>
      </c>
      <c r="N24" s="325">
        <v>0.22648701553739811</v>
      </c>
      <c r="O24" s="321">
        <v>0.13980000000000001</v>
      </c>
      <c r="P24" s="322">
        <v>-4.8359250526882574E-7</v>
      </c>
      <c r="Q24" s="14">
        <v>-1000000</v>
      </c>
      <c r="R24" s="323">
        <v>2.2000000000000002</v>
      </c>
      <c r="S24" s="322">
        <v>6.9320685330585127E-3</v>
      </c>
      <c r="T24" s="324">
        <v>-140</v>
      </c>
      <c r="U24" s="325">
        <v>0.23037970458681789</v>
      </c>
      <c r="V24" s="321">
        <v>0.13980000000000001</v>
      </c>
      <c r="W24" s="322">
        <v>-4.8359887372772132E-7</v>
      </c>
      <c r="X24" s="14">
        <v>-1000000</v>
      </c>
      <c r="Y24" s="323">
        <v>2.2000000000000002</v>
      </c>
      <c r="Z24" s="322">
        <v>6.9321598218875019E-3</v>
      </c>
      <c r="AA24" s="324">
        <v>-140</v>
      </c>
      <c r="AB24" s="325">
        <v>0.23037970458681789</v>
      </c>
      <c r="AC24" s="11"/>
      <c r="AD24" s="327">
        <f>T8</f>
        <v>0.20913743828164022</v>
      </c>
      <c r="AE24" s="11"/>
      <c r="AF24" s="11"/>
      <c r="AG24" s="11"/>
      <c r="AH24" s="11"/>
      <c r="AI24" s="11"/>
      <c r="AJ24" s="11"/>
      <c r="AK24" s="11"/>
    </row>
    <row r="25" spans="1:37" ht="15.75" customHeight="1" x14ac:dyDescent="0.3">
      <c r="A25" s="321">
        <v>0.15160000000000001</v>
      </c>
      <c r="B25" s="322">
        <v>-1.1201055171236984E-6</v>
      </c>
      <c r="C25" s="14">
        <v>-1000000</v>
      </c>
      <c r="D25" s="323">
        <v>2.4</v>
      </c>
      <c r="E25" s="322">
        <v>4.783226570232068E-3</v>
      </c>
      <c r="F25" s="324">
        <v>-130</v>
      </c>
      <c r="G25" s="325">
        <v>0.23702786663407502</v>
      </c>
      <c r="H25" s="321">
        <v>0.15160000000000001</v>
      </c>
      <c r="I25" s="322">
        <v>-6.8305931991730978E-7</v>
      </c>
      <c r="J25" s="14">
        <v>-1000000</v>
      </c>
      <c r="K25" s="323">
        <v>2.4</v>
      </c>
      <c r="L25" s="322">
        <v>5.0904554985829065E-3</v>
      </c>
      <c r="M25" s="324">
        <v>-130</v>
      </c>
      <c r="N25" s="325">
        <v>0.22723135861311028</v>
      </c>
      <c r="O25" s="321">
        <v>0.15160000000000001</v>
      </c>
      <c r="P25" s="322">
        <v>-4.8359250526882574E-7</v>
      </c>
      <c r="Q25" s="14">
        <v>-1000000</v>
      </c>
      <c r="R25" s="323">
        <v>2.4</v>
      </c>
      <c r="S25" s="322">
        <v>4.3487226589654735E-3</v>
      </c>
      <c r="T25" s="324">
        <v>-130</v>
      </c>
      <c r="U25" s="325">
        <v>0.23114968192304014</v>
      </c>
      <c r="V25" s="321">
        <v>0.15160000000000001</v>
      </c>
      <c r="W25" s="322">
        <v>-4.8359887372772132E-7</v>
      </c>
      <c r="X25" s="14">
        <v>-1000000</v>
      </c>
      <c r="Y25" s="323">
        <v>2.4</v>
      </c>
      <c r="Z25" s="322">
        <v>4.3487799275566952E-3</v>
      </c>
      <c r="AA25" s="324">
        <v>-130</v>
      </c>
      <c r="AB25" s="325">
        <v>0.23114968192304014</v>
      </c>
      <c r="AC25" s="11"/>
      <c r="AD25" s="327">
        <f>X8</f>
        <v>30.907</v>
      </c>
      <c r="AE25" s="11"/>
      <c r="AF25" s="11"/>
      <c r="AG25" s="11"/>
      <c r="AH25" s="11"/>
      <c r="AI25" s="11"/>
      <c r="AJ25" s="11"/>
      <c r="AK25" s="11"/>
    </row>
    <row r="26" spans="1:37" ht="15.75" customHeight="1" x14ac:dyDescent="0.3">
      <c r="A26" s="321">
        <v>0.16340000000000002</v>
      </c>
      <c r="B26" s="322">
        <v>-1.1201055171236984E-6</v>
      </c>
      <c r="C26" s="14">
        <v>-1000000</v>
      </c>
      <c r="D26" s="323">
        <v>2.6</v>
      </c>
      <c r="E26" s="322">
        <v>3.1381067775882862E-3</v>
      </c>
      <c r="F26" s="324">
        <v>-120</v>
      </c>
      <c r="G26" s="325">
        <v>0.23778391915263614</v>
      </c>
      <c r="H26" s="321">
        <v>0.16340000000000002</v>
      </c>
      <c r="I26" s="322">
        <v>-6.8305931991730978E-7</v>
      </c>
      <c r="J26" s="14">
        <v>-1000000</v>
      </c>
      <c r="K26" s="323">
        <v>2.6</v>
      </c>
      <c r="L26" s="322">
        <v>3.2290332998041165E-3</v>
      </c>
      <c r="M26" s="324">
        <v>-120</v>
      </c>
      <c r="N26" s="325">
        <v>0.22806176168751829</v>
      </c>
      <c r="O26" s="321">
        <v>0.16340000000000002</v>
      </c>
      <c r="P26" s="322">
        <v>-4.8359250526882574E-7</v>
      </c>
      <c r="Q26" s="14">
        <v>-1000000</v>
      </c>
      <c r="R26" s="323">
        <v>2.6</v>
      </c>
      <c r="S26" s="322">
        <v>2.7276169058074316E-3</v>
      </c>
      <c r="T26" s="324">
        <v>-120</v>
      </c>
      <c r="U26" s="325">
        <v>0.23200821013195838</v>
      </c>
      <c r="V26" s="321">
        <v>0.16340000000000002</v>
      </c>
      <c r="W26" s="322">
        <v>-4.8359887372772132E-7</v>
      </c>
      <c r="X26" s="14">
        <v>-1000000</v>
      </c>
      <c r="Y26" s="323">
        <v>2.6</v>
      </c>
      <c r="Z26" s="322">
        <v>2.7276528259591263E-3</v>
      </c>
      <c r="AA26" s="324">
        <v>-120</v>
      </c>
      <c r="AB26" s="325">
        <v>0.23200821013195838</v>
      </c>
      <c r="AC26" s="11"/>
      <c r="AD26" s="327">
        <f>Y8</f>
        <v>30.907</v>
      </c>
      <c r="AE26" s="11"/>
      <c r="AF26" s="11"/>
      <c r="AG26" s="11"/>
      <c r="AH26" s="11"/>
      <c r="AI26" s="11"/>
      <c r="AJ26" s="11"/>
      <c r="AK26" s="11"/>
    </row>
    <row r="27" spans="1:37" ht="15.75" customHeight="1" x14ac:dyDescent="0.3">
      <c r="A27" s="321">
        <v>0.17520000000000002</v>
      </c>
      <c r="B27" s="322">
        <v>-1.1201055171236984E-6</v>
      </c>
      <c r="C27" s="14">
        <v>-1000000</v>
      </c>
      <c r="D27" s="323">
        <v>2.8</v>
      </c>
      <c r="E27" s="322">
        <v>2.0592075138701231E-3</v>
      </c>
      <c r="F27" s="324">
        <v>-110</v>
      </c>
      <c r="G27" s="325">
        <v>0.2386364035951897</v>
      </c>
      <c r="H27" s="321">
        <v>0.17520000000000002</v>
      </c>
      <c r="I27" s="322">
        <v>-6.8305931991730978E-7</v>
      </c>
      <c r="J27" s="14">
        <v>-1000000</v>
      </c>
      <c r="K27" s="323">
        <v>2.8</v>
      </c>
      <c r="L27" s="322">
        <v>2.0480893098371632E-3</v>
      </c>
      <c r="M27" s="324">
        <v>-110</v>
      </c>
      <c r="N27" s="325">
        <v>0.22899668240841203</v>
      </c>
      <c r="O27" s="321">
        <v>0.17520000000000002</v>
      </c>
      <c r="P27" s="322">
        <v>-4.8359250526882574E-7</v>
      </c>
      <c r="Q27" s="14">
        <v>-1000000</v>
      </c>
      <c r="R27" s="323">
        <v>2.8</v>
      </c>
      <c r="S27" s="322">
        <v>1.7104848103152834E-3</v>
      </c>
      <c r="T27" s="324">
        <v>-110</v>
      </c>
      <c r="U27" s="325">
        <v>0.23297421949753094</v>
      </c>
      <c r="V27" s="321">
        <v>0.17520000000000002</v>
      </c>
      <c r="W27" s="322">
        <v>-4.8359887372772132E-7</v>
      </c>
      <c r="X27" s="14">
        <v>-1000000</v>
      </c>
      <c r="Y27" s="323">
        <v>2.8</v>
      </c>
      <c r="Z27" s="322">
        <v>1.7105073357930097E-3</v>
      </c>
      <c r="AA27" s="324">
        <v>-110</v>
      </c>
      <c r="AB27" s="325">
        <v>0.23297421949753094</v>
      </c>
      <c r="AC27" s="11"/>
      <c r="AD27" s="327">
        <f>Z8</f>
        <v>0.31980577991664783</v>
      </c>
      <c r="AE27" s="11"/>
      <c r="AF27" s="11"/>
      <c r="AG27" s="11"/>
      <c r="AH27" s="11"/>
      <c r="AI27" s="11"/>
      <c r="AJ27" s="11"/>
      <c r="AK27" s="11"/>
    </row>
    <row r="28" spans="1:37" ht="15.75" customHeight="1" x14ac:dyDescent="0.3">
      <c r="A28" s="321">
        <v>0.18700000000000003</v>
      </c>
      <c r="B28" s="322">
        <v>-1.1201055171236984E-6</v>
      </c>
      <c r="C28" s="14">
        <v>-1000000</v>
      </c>
      <c r="D28" s="323">
        <v>3</v>
      </c>
      <c r="E28" s="322">
        <v>1.3512885483156468E-3</v>
      </c>
      <c r="F28" s="324">
        <v>-100</v>
      </c>
      <c r="G28" s="325">
        <v>0.23960820248497991</v>
      </c>
      <c r="H28" s="321">
        <v>0.18700000000000003</v>
      </c>
      <c r="I28" s="322">
        <v>-6.8305931991730978E-7</v>
      </c>
      <c r="J28" s="14">
        <v>-1000000</v>
      </c>
      <c r="K28" s="323">
        <v>3</v>
      </c>
      <c r="L28" s="322">
        <v>1.2988260609286578E-3</v>
      </c>
      <c r="M28" s="324">
        <v>-100</v>
      </c>
      <c r="N28" s="325">
        <v>0.2300607177318475</v>
      </c>
      <c r="O28" s="321">
        <v>0.18700000000000003</v>
      </c>
      <c r="P28" s="322">
        <v>-4.8359250526882574E-7</v>
      </c>
      <c r="Q28" s="14">
        <v>-1000000</v>
      </c>
      <c r="R28" s="323">
        <v>3</v>
      </c>
      <c r="S28" s="322">
        <v>1.0723723652243497E-3</v>
      </c>
      <c r="T28" s="324">
        <v>-100</v>
      </c>
      <c r="U28" s="325">
        <v>0.23407292174513164</v>
      </c>
      <c r="V28" s="321">
        <v>0.18700000000000003</v>
      </c>
      <c r="W28" s="322">
        <v>-4.8359887372772132E-7</v>
      </c>
      <c r="X28" s="14">
        <v>-1000000</v>
      </c>
      <c r="Y28" s="323">
        <v>3</v>
      </c>
      <c r="Z28" s="322">
        <v>1.0723864873607649E-3</v>
      </c>
      <c r="AA28" s="324">
        <v>-100</v>
      </c>
      <c r="AB28" s="325">
        <v>0.23407292174513164</v>
      </c>
      <c r="AC28" s="11"/>
      <c r="AD28" s="327">
        <f>AA8</f>
        <v>0.20913743828164022</v>
      </c>
      <c r="AE28" s="11"/>
      <c r="AF28" s="11"/>
      <c r="AG28" s="11"/>
      <c r="AH28" s="11"/>
      <c r="AI28" s="11"/>
      <c r="AJ28" s="11"/>
      <c r="AK28" s="11"/>
    </row>
    <row r="29" spans="1:37" ht="15.75" customHeight="1" x14ac:dyDescent="0.3">
      <c r="A29" s="321">
        <v>0.19880000000000003</v>
      </c>
      <c r="B29" s="322">
        <v>-1.1201055171236984E-6</v>
      </c>
      <c r="C29" s="14">
        <v>-1000000</v>
      </c>
      <c r="D29" s="323">
        <v>3.2</v>
      </c>
      <c r="E29" s="322">
        <v>8.8658129588349034E-4</v>
      </c>
      <c r="F29" s="324">
        <v>-90</v>
      </c>
      <c r="G29" s="325">
        <v>0.24073068302160244</v>
      </c>
      <c r="H29" s="321">
        <v>0.19880000000000003</v>
      </c>
      <c r="I29" s="322">
        <v>-6.8305931991730978E-7</v>
      </c>
      <c r="J29" s="14">
        <v>-1000000</v>
      </c>
      <c r="K29" s="323">
        <v>3.2</v>
      </c>
      <c r="L29" s="322">
        <v>8.234230614848027E-4</v>
      </c>
      <c r="M29" s="324">
        <v>-90</v>
      </c>
      <c r="N29" s="325">
        <v>0.23128752818609424</v>
      </c>
      <c r="O29" s="321">
        <v>0.19880000000000003</v>
      </c>
      <c r="P29" s="322">
        <v>-4.8359250526882574E-7</v>
      </c>
      <c r="Q29" s="14">
        <v>-1000000</v>
      </c>
      <c r="R29" s="323">
        <v>3.2</v>
      </c>
      <c r="S29" s="322">
        <v>6.7207614250582417E-4</v>
      </c>
      <c r="T29" s="324">
        <v>-90</v>
      </c>
      <c r="U29" s="325">
        <v>0.23533879620473575</v>
      </c>
      <c r="V29" s="321">
        <v>0.19880000000000003</v>
      </c>
      <c r="W29" s="322">
        <v>-4.8359887372772132E-7</v>
      </c>
      <c r="X29" s="14">
        <v>-1000000</v>
      </c>
      <c r="Y29" s="323">
        <v>3.2</v>
      </c>
      <c r="Z29" s="322">
        <v>6.7208499311711696E-4</v>
      </c>
      <c r="AA29" s="324">
        <v>-90</v>
      </c>
      <c r="AB29" s="325">
        <v>0.23533879620473575</v>
      </c>
      <c r="AC29" s="11"/>
      <c r="AD29" s="327">
        <f>G8</f>
        <v>1.37</v>
      </c>
      <c r="AE29" s="11"/>
      <c r="AF29" s="11"/>
      <c r="AG29" s="11"/>
      <c r="AH29" s="11"/>
      <c r="AI29" s="11"/>
      <c r="AJ29" s="11"/>
      <c r="AK29" s="11"/>
    </row>
    <row r="30" spans="1:37" ht="15.75" customHeight="1" x14ac:dyDescent="0.3">
      <c r="A30" s="321">
        <v>0.21060000000000004</v>
      </c>
      <c r="B30" s="322">
        <v>-1.1201055171236984E-6</v>
      </c>
      <c r="C30" s="14">
        <v>-1000000</v>
      </c>
      <c r="D30" s="323">
        <v>3.4</v>
      </c>
      <c r="E30" s="322">
        <v>5.8141002686266561E-4</v>
      </c>
      <c r="F30" s="324">
        <v>-80</v>
      </c>
      <c r="G30" s="325">
        <v>0.24204825103853334</v>
      </c>
      <c r="H30" s="321">
        <v>0.21060000000000004</v>
      </c>
      <c r="I30" s="322">
        <v>5.4993552328966115E-4</v>
      </c>
      <c r="J30" s="14">
        <v>-2036.8952280923843</v>
      </c>
      <c r="K30" s="323">
        <v>3.4</v>
      </c>
      <c r="L30" s="322">
        <v>5.2176775250988472E-4</v>
      </c>
      <c r="M30" s="324">
        <v>-80</v>
      </c>
      <c r="N30" s="325">
        <v>0.23272467726843485</v>
      </c>
      <c r="O30" s="321">
        <v>0.21060000000000004</v>
      </c>
      <c r="P30" s="322">
        <v>1.3740895257115441E-4</v>
      </c>
      <c r="Q30" s="14">
        <v>-6809.9483229307707</v>
      </c>
      <c r="R30" s="323">
        <v>3.4</v>
      </c>
      <c r="S30" s="322">
        <v>4.209815439499495E-4</v>
      </c>
      <c r="T30" s="324">
        <v>-80</v>
      </c>
      <c r="U30" s="325">
        <v>0.23682052839427697</v>
      </c>
      <c r="V30" s="321">
        <v>0.21060000000000004</v>
      </c>
      <c r="W30" s="322">
        <v>1.3741076211794601E-4</v>
      </c>
      <c r="X30" s="14">
        <v>-6809.9483229307707</v>
      </c>
      <c r="Y30" s="323">
        <v>3.4</v>
      </c>
      <c r="Z30" s="322">
        <v>4.2098708788131578E-4</v>
      </c>
      <c r="AA30" s="324">
        <v>-80</v>
      </c>
      <c r="AB30" s="325">
        <v>0.23682052839427697</v>
      </c>
      <c r="AC30" s="11"/>
      <c r="AD30" s="328">
        <f>N8</f>
        <v>1.38</v>
      </c>
      <c r="AE30" s="11"/>
      <c r="AF30" s="11"/>
      <c r="AG30" s="11"/>
      <c r="AH30" s="11"/>
      <c r="AI30" s="11"/>
      <c r="AJ30" s="11"/>
      <c r="AK30" s="11"/>
    </row>
    <row r="31" spans="1:37" ht="15.75" customHeight="1" x14ac:dyDescent="0.3">
      <c r="A31" s="321">
        <v>0.22240000000000004</v>
      </c>
      <c r="B31" s="322">
        <v>7.5550773873336191E-4</v>
      </c>
      <c r="C31" s="14">
        <v>-1892.549293925854</v>
      </c>
      <c r="D31" s="323">
        <v>3.6</v>
      </c>
      <c r="E31" s="322">
        <v>3.8093825421270676E-4</v>
      </c>
      <c r="F31" s="324">
        <v>-70</v>
      </c>
      <c r="G31" s="325">
        <v>0.24362631402859497</v>
      </c>
      <c r="H31" s="321">
        <v>0.22240000000000004</v>
      </c>
      <c r="I31" s="322">
        <v>5.3797676249214207E-3</v>
      </c>
      <c r="J31" s="14">
        <v>-220.44014129356586</v>
      </c>
      <c r="K31" s="323">
        <v>3.6</v>
      </c>
      <c r="L31" s="322">
        <v>3.303510802411714E-4</v>
      </c>
      <c r="M31" s="324">
        <v>-70</v>
      </c>
      <c r="N31" s="325">
        <v>0.23444207685545526</v>
      </c>
      <c r="O31" s="321">
        <v>0.22240000000000004</v>
      </c>
      <c r="P31" s="322">
        <v>2.8869744952103385E-3</v>
      </c>
      <c r="Q31" s="14">
        <v>-358.89029638251509</v>
      </c>
      <c r="R31" s="323">
        <v>3.6</v>
      </c>
      <c r="S31" s="322">
        <v>2.6348535897549933E-4</v>
      </c>
      <c r="T31" s="324">
        <v>-70</v>
      </c>
      <c r="U31" s="325">
        <v>0.23858962226751895</v>
      </c>
      <c r="V31" s="321">
        <v>0.22240000000000004</v>
      </c>
      <c r="W31" s="322">
        <v>2.8870125139517483E-3</v>
      </c>
      <c r="X31" s="14">
        <v>-358.89029638251509</v>
      </c>
      <c r="Y31" s="323">
        <v>3.6</v>
      </c>
      <c r="Z31" s="322">
        <v>2.6348882883009791E-4</v>
      </c>
      <c r="AA31" s="324">
        <v>-70</v>
      </c>
      <c r="AB31" s="325">
        <v>0.23858962226751895</v>
      </c>
      <c r="AC31" s="11"/>
      <c r="AD31" s="328">
        <f>U8</f>
        <v>1.35</v>
      </c>
      <c r="AE31" s="11"/>
      <c r="AF31" s="11"/>
      <c r="AG31" s="11"/>
      <c r="AH31" s="11"/>
      <c r="AI31" s="11"/>
      <c r="AJ31" s="11"/>
      <c r="AK31" s="11"/>
    </row>
    <row r="32" spans="1:37" ht="15.75" customHeight="1" x14ac:dyDescent="0.3">
      <c r="A32" s="321">
        <v>0.23420000000000005</v>
      </c>
      <c r="B32" s="322">
        <v>6.2309069859568236E-3</v>
      </c>
      <c r="C32" s="14">
        <v>-180.289363306875</v>
      </c>
      <c r="D32" s="323">
        <v>3.8</v>
      </c>
      <c r="E32" s="322">
        <v>2.4920732990743366E-4</v>
      </c>
      <c r="F32" s="324">
        <v>-60</v>
      </c>
      <c r="G32" s="325">
        <v>0.24556615984616367</v>
      </c>
      <c r="H32" s="321">
        <v>0.23420000000000005</v>
      </c>
      <c r="I32" s="322">
        <v>1.6831641878725798E-2</v>
      </c>
      <c r="J32" s="14">
        <v>-71.298220229596282</v>
      </c>
      <c r="K32" s="323">
        <v>3.8</v>
      </c>
      <c r="L32" s="322">
        <v>2.0888190276017392E-4</v>
      </c>
      <c r="M32" s="324">
        <v>-60</v>
      </c>
      <c r="N32" s="325">
        <v>0.23654773180411301</v>
      </c>
      <c r="O32" s="321">
        <v>0.23420000000000005</v>
      </c>
      <c r="P32" s="322">
        <v>1.1726714790474302E-2</v>
      </c>
      <c r="Q32" s="14">
        <v>-98.927202323729404</v>
      </c>
      <c r="R32" s="323">
        <v>3.8</v>
      </c>
      <c r="S32" s="322">
        <v>1.6470207749286401E-4</v>
      </c>
      <c r="T32" s="324">
        <v>-60</v>
      </c>
      <c r="U32" s="325">
        <v>0.24075644283827236</v>
      </c>
      <c r="V32" s="321">
        <v>0.23420000000000005</v>
      </c>
      <c r="W32" s="322">
        <v>1.1726869220289302E-2</v>
      </c>
      <c r="X32" s="14">
        <v>-98.927202323729404</v>
      </c>
      <c r="Y32" s="323">
        <v>3.8</v>
      </c>
      <c r="Z32" s="322">
        <v>1.6470424646446535E-4</v>
      </c>
      <c r="AA32" s="324">
        <v>-60</v>
      </c>
      <c r="AB32" s="325">
        <v>0.24075644283827236</v>
      </c>
      <c r="AC32" s="11"/>
      <c r="AD32" s="328">
        <f>AB8</f>
        <v>1.35</v>
      </c>
      <c r="AE32" s="11"/>
      <c r="AF32" s="11"/>
      <c r="AG32" s="11"/>
      <c r="AH32" s="11"/>
      <c r="AI32" s="11"/>
      <c r="AJ32" s="11"/>
      <c r="AK32" s="11"/>
    </row>
    <row r="33" spans="1:37" ht="15.75" customHeight="1" x14ac:dyDescent="0.3">
      <c r="A33" s="321">
        <v>0.24600000000000005</v>
      </c>
      <c r="B33" s="322">
        <v>1.7961682397622386E-2</v>
      </c>
      <c r="C33" s="14">
        <v>-58.046377174197879</v>
      </c>
      <c r="D33" s="323">
        <v>4</v>
      </c>
      <c r="E33" s="322">
        <v>1.6262502373815726E-4</v>
      </c>
      <c r="F33" s="324">
        <v>-50</v>
      </c>
      <c r="G33" s="325">
        <v>0.24803522350814111</v>
      </c>
      <c r="H33" s="321">
        <v>0.24600000000000005</v>
      </c>
      <c r="I33" s="322">
        <v>3.339787959877135E-2</v>
      </c>
      <c r="J33" s="14">
        <v>-33.225258513886367</v>
      </c>
      <c r="K33" s="323">
        <v>4</v>
      </c>
      <c r="L33" s="322">
        <v>1.3179728023078629E-4</v>
      </c>
      <c r="M33" s="324">
        <v>-50</v>
      </c>
      <c r="N33" s="325">
        <v>0.23921968485484318</v>
      </c>
      <c r="O33" s="321">
        <v>0.24600000000000005</v>
      </c>
      <c r="P33" s="322">
        <v>2.3649952392349002E-2</v>
      </c>
      <c r="Q33" s="14">
        <v>-42.832083580470673</v>
      </c>
      <c r="R33" s="323">
        <v>4</v>
      </c>
      <c r="S33" s="322">
        <v>1.0274645337132312E-4</v>
      </c>
      <c r="T33" s="324">
        <v>-50</v>
      </c>
      <c r="U33" s="325">
        <v>0.24350273588890928</v>
      </c>
      <c r="V33" s="321">
        <v>0.24600000000000005</v>
      </c>
      <c r="W33" s="322">
        <v>2.3650263839999769E-2</v>
      </c>
      <c r="X33" s="14">
        <v>-42.832083580470673</v>
      </c>
      <c r="Y33" s="323">
        <v>4</v>
      </c>
      <c r="Z33" s="322">
        <v>1.0274780644557023E-4</v>
      </c>
      <c r="AA33" s="324">
        <v>-50</v>
      </c>
      <c r="AB33" s="325">
        <v>0.24350273588890928</v>
      </c>
      <c r="AC33" s="11"/>
      <c r="AD33" s="327">
        <f>C9</f>
        <v>61.2</v>
      </c>
      <c r="AE33" s="11"/>
      <c r="AF33" s="11"/>
      <c r="AG33" s="11"/>
      <c r="AH33" s="11"/>
      <c r="AI33" s="11"/>
      <c r="AJ33" s="11"/>
      <c r="AK33" s="11"/>
    </row>
    <row r="34" spans="1:37" ht="15.75" customHeight="1" x14ac:dyDescent="0.3">
      <c r="A34" s="321">
        <v>0.25780000000000003</v>
      </c>
      <c r="B34" s="322">
        <v>3.3987762774675842E-2</v>
      </c>
      <c r="C34" s="14">
        <v>-27.27393739738881</v>
      </c>
      <c r="D34" s="323">
        <v>4.2</v>
      </c>
      <c r="E34" s="322">
        <v>1.0570543266822856E-4</v>
      </c>
      <c r="F34" s="324">
        <v>-40</v>
      </c>
      <c r="G34" s="325">
        <v>0.25133605310006463</v>
      </c>
      <c r="H34" s="321">
        <v>0.25780000000000003</v>
      </c>
      <c r="I34" s="322">
        <v>6.6212115373579267E-2</v>
      </c>
      <c r="J34" s="14">
        <v>-18.612765074374892</v>
      </c>
      <c r="K34" s="323">
        <v>4.2</v>
      </c>
      <c r="L34" s="322">
        <v>8.2877705886487567E-5</v>
      </c>
      <c r="M34" s="324">
        <v>-40</v>
      </c>
      <c r="N34" s="325">
        <v>0.24277858011904124</v>
      </c>
      <c r="O34" s="321">
        <v>0.25780000000000003</v>
      </c>
      <c r="P34" s="322">
        <v>4.7644024277318821E-2</v>
      </c>
      <c r="Q34" s="14">
        <v>-22.982728207527131</v>
      </c>
      <c r="R34" s="323">
        <v>4.2</v>
      </c>
      <c r="S34" s="322">
        <v>6.3889883901421631E-5</v>
      </c>
      <c r="T34" s="324">
        <v>-40</v>
      </c>
      <c r="U34" s="325">
        <v>0.24715541887540701</v>
      </c>
      <c r="V34" s="321">
        <v>0.25780000000000003</v>
      </c>
      <c r="W34" s="322">
        <v>4.7644651704350727E-2</v>
      </c>
      <c r="X34" s="14">
        <v>-22.982728207527131</v>
      </c>
      <c r="Y34" s="323">
        <v>4.2</v>
      </c>
      <c r="Z34" s="322">
        <v>6.3890725271159671E-5</v>
      </c>
      <c r="AA34" s="324">
        <v>-40</v>
      </c>
      <c r="AB34" s="325">
        <v>0.24715541887540701</v>
      </c>
      <c r="AC34" s="11"/>
      <c r="AD34" s="327">
        <f>J9</f>
        <v>61.3</v>
      </c>
      <c r="AE34" s="11"/>
      <c r="AF34" s="11"/>
      <c r="AG34" s="11"/>
      <c r="AH34" s="11"/>
      <c r="AI34" s="11"/>
      <c r="AJ34" s="11"/>
      <c r="AK34" s="11"/>
    </row>
    <row r="35" spans="1:37" ht="15.75" customHeight="1" x14ac:dyDescent="0.3">
      <c r="A35" s="321">
        <v>0.26960000000000001</v>
      </c>
      <c r="B35" s="322">
        <v>6.4356380438634508E-2</v>
      </c>
      <c r="C35" s="14">
        <v>-15.434802305727773</v>
      </c>
      <c r="D35" s="323">
        <v>4.4000000000000004</v>
      </c>
      <c r="E35" s="322">
        <v>6.8279551376670438E-5</v>
      </c>
      <c r="F35" s="324">
        <v>-30</v>
      </c>
      <c r="G35" s="325">
        <v>0.2560908132880011</v>
      </c>
      <c r="H35" s="321">
        <v>0.26960000000000001</v>
      </c>
      <c r="I35" s="322">
        <v>0.10445833605684823</v>
      </c>
      <c r="J35" s="14">
        <v>-11.642132745005082</v>
      </c>
      <c r="K35" s="323">
        <v>4.4000000000000004</v>
      </c>
      <c r="L35" s="322">
        <v>5.1831467903322532E-5</v>
      </c>
      <c r="M35" s="324">
        <v>-30</v>
      </c>
      <c r="N35" s="325">
        <v>0.24788103725442595</v>
      </c>
      <c r="O35" s="321">
        <v>0.26960000000000001</v>
      </c>
      <c r="P35" s="322">
        <v>7.5977981486943735E-2</v>
      </c>
      <c r="Q35" s="14">
        <v>-13.973102275479915</v>
      </c>
      <c r="R35" s="323">
        <v>4.4000000000000004</v>
      </c>
      <c r="S35" s="322">
        <v>3.952093936147813E-5</v>
      </c>
      <c r="T35" s="324">
        <v>-30</v>
      </c>
      <c r="U35" s="325">
        <v>0.25238297885599525</v>
      </c>
      <c r="V35" s="321">
        <v>0.26960000000000001</v>
      </c>
      <c r="W35" s="322">
        <v>7.5978982045568605E-2</v>
      </c>
      <c r="X35" s="14">
        <v>-13.973102275479915</v>
      </c>
      <c r="Y35" s="323">
        <v>4.4000000000000004</v>
      </c>
      <c r="Z35" s="322">
        <v>3.9521459815114407E-5</v>
      </c>
      <c r="AA35" s="324">
        <v>-30</v>
      </c>
      <c r="AB35" s="325">
        <v>0.25238297885599525</v>
      </c>
      <c r="AC35" s="11"/>
      <c r="AD35" s="327">
        <f>Q9</f>
        <v>60</v>
      </c>
      <c r="AE35" s="11"/>
      <c r="AF35" s="11"/>
      <c r="AG35" s="11"/>
      <c r="AH35" s="11"/>
      <c r="AI35" s="11"/>
      <c r="AJ35" s="11"/>
      <c r="AK35" s="11"/>
    </row>
    <row r="36" spans="1:37" ht="15.75" customHeight="1" x14ac:dyDescent="0.3">
      <c r="A36" s="321">
        <v>0.28139999999999998</v>
      </c>
      <c r="B36" s="322">
        <v>9.8544820391683732E-2</v>
      </c>
      <c r="C36" s="14">
        <v>-9.7491818154001262</v>
      </c>
      <c r="D36" s="323">
        <v>4.5999999999999996</v>
      </c>
      <c r="E36" s="322">
        <v>4.3667473681410543E-5</v>
      </c>
      <c r="F36" s="324">
        <v>-20</v>
      </c>
      <c r="G36" s="325">
        <v>0.2638747475986869</v>
      </c>
      <c r="H36" s="321">
        <v>0.28139999999999998</v>
      </c>
      <c r="I36" s="322">
        <v>0.16442907445940741</v>
      </c>
      <c r="J36" s="14">
        <v>-7.829122475663179</v>
      </c>
      <c r="K36" s="323">
        <v>4.5999999999999996</v>
      </c>
      <c r="L36" s="322">
        <v>3.2127892372590128E-5</v>
      </c>
      <c r="M36" s="324">
        <v>-20</v>
      </c>
      <c r="N36" s="325">
        <v>0.25618007205939963</v>
      </c>
      <c r="O36" s="321">
        <v>0.28139999999999998</v>
      </c>
      <c r="P36" s="322">
        <v>0.12093594095794703</v>
      </c>
      <c r="Q36" s="14">
        <v>-9.2116387553472823</v>
      </c>
      <c r="R36" s="323">
        <v>4.5999999999999996</v>
      </c>
      <c r="S36" s="322">
        <v>2.4238266880046309E-5</v>
      </c>
      <c r="T36" s="324">
        <v>-20</v>
      </c>
      <c r="U36" s="325">
        <v>0.26086517860313047</v>
      </c>
      <c r="V36" s="321">
        <v>0.28139999999999998</v>
      </c>
      <c r="W36" s="322">
        <v>0.12093753357065423</v>
      </c>
      <c r="X36" s="14">
        <v>-9.2116387553472823</v>
      </c>
      <c r="Y36" s="323">
        <v>4.5999999999999996</v>
      </c>
      <c r="Z36" s="322">
        <v>2.4238586075246084E-5</v>
      </c>
      <c r="AA36" s="324">
        <v>-20</v>
      </c>
      <c r="AB36" s="325">
        <v>0.26086517860313047</v>
      </c>
      <c r="AC36" s="11"/>
      <c r="AD36" s="327">
        <f>X9</f>
        <v>60</v>
      </c>
      <c r="AE36" s="11"/>
      <c r="AF36" s="11"/>
      <c r="AG36" s="11"/>
      <c r="AH36" s="11"/>
      <c r="AI36" s="11"/>
      <c r="AJ36" s="11"/>
      <c r="AK36" s="11"/>
    </row>
    <row r="37" spans="1:37" ht="15.75" customHeight="1" x14ac:dyDescent="0.3">
      <c r="A37" s="321">
        <v>0.29319999999999996</v>
      </c>
      <c r="B37" s="322">
        <v>0.12203628991467197</v>
      </c>
      <c r="C37" s="14">
        <v>-6.6139965352125332</v>
      </c>
      <c r="D37" s="323">
        <v>4.8</v>
      </c>
      <c r="E37" s="322">
        <v>2.7479947244677928E-5</v>
      </c>
      <c r="F37" s="324">
        <v>-10</v>
      </c>
      <c r="G37" s="325">
        <v>0.28068831673347583</v>
      </c>
      <c r="H37" s="321">
        <v>0.29319999999999996</v>
      </c>
      <c r="I37" s="322">
        <v>0.20628625861673955</v>
      </c>
      <c r="J37" s="14">
        <v>-5.5357276833704629</v>
      </c>
      <c r="K37" s="323">
        <v>4.8</v>
      </c>
      <c r="L37" s="322">
        <v>1.9622727379187816E-5</v>
      </c>
      <c r="M37" s="324">
        <v>-10</v>
      </c>
      <c r="N37" s="325">
        <v>0.27391363764429166</v>
      </c>
      <c r="O37" s="321">
        <v>0.29319999999999996</v>
      </c>
      <c r="P37" s="322">
        <v>0.15261931793663999</v>
      </c>
      <c r="Q37" s="14">
        <v>-6.4209875113459658</v>
      </c>
      <c r="R37" s="323">
        <v>4.8</v>
      </c>
      <c r="S37" s="322">
        <v>1.4654114220859576E-5</v>
      </c>
      <c r="T37" s="324">
        <v>-10</v>
      </c>
      <c r="U37" s="325">
        <v>0.27892469803523939</v>
      </c>
      <c r="V37" s="321">
        <v>0.29319999999999996</v>
      </c>
      <c r="W37" s="322">
        <v>0.15262132778965129</v>
      </c>
      <c r="X37" s="14">
        <v>-6.4209875113459658</v>
      </c>
      <c r="Y37" s="323">
        <v>4.8</v>
      </c>
      <c r="Z37" s="322">
        <v>1.4654307201774401E-5</v>
      </c>
      <c r="AA37" s="324">
        <v>-10</v>
      </c>
      <c r="AB37" s="325">
        <v>0.27892469803523939</v>
      </c>
      <c r="AC37" s="11"/>
      <c r="AD37" s="327">
        <f>E9</f>
        <v>24.8</v>
      </c>
      <c r="AE37" s="11"/>
      <c r="AF37" s="11"/>
      <c r="AG37" s="11"/>
      <c r="AH37" s="11"/>
      <c r="AI37" s="11"/>
      <c r="AJ37" s="11"/>
      <c r="AK37" s="11"/>
    </row>
    <row r="38" spans="1:37" ht="15.75" customHeight="1" x14ac:dyDescent="0.3">
      <c r="A38" s="321">
        <v>0.30499999999999999</v>
      </c>
      <c r="B38" s="322">
        <v>0.18622886944205505</v>
      </c>
      <c r="C38" s="14">
        <v>-4.7122981620707565</v>
      </c>
      <c r="D38" s="323">
        <v>5</v>
      </c>
      <c r="E38" s="322">
        <v>1.6832140552630062E-5</v>
      </c>
      <c r="F38" s="324">
        <v>0</v>
      </c>
      <c r="G38" s="325">
        <v>0.4298672</v>
      </c>
      <c r="H38" s="321">
        <v>0.30499999999999999</v>
      </c>
      <c r="I38" s="322">
        <v>0.25841576339696876</v>
      </c>
      <c r="J38" s="14">
        <v>-4.0559189775528663</v>
      </c>
      <c r="K38" s="323">
        <v>5</v>
      </c>
      <c r="L38" s="322">
        <v>1.1686010750344155E-5</v>
      </c>
      <c r="M38" s="324">
        <v>0</v>
      </c>
      <c r="N38" s="325">
        <v>0.42292160000000012</v>
      </c>
      <c r="O38" s="321">
        <v>0.30499999999999999</v>
      </c>
      <c r="P38" s="322">
        <v>0.24146263806463322</v>
      </c>
      <c r="Q38" s="14">
        <v>-4.6571626443692526</v>
      </c>
      <c r="R38" s="323">
        <v>5</v>
      </c>
      <c r="S38" s="322">
        <v>8.6437440999006077E-6</v>
      </c>
      <c r="T38" s="324">
        <v>0</v>
      </c>
      <c r="U38" s="325">
        <v>0.43203025000000006</v>
      </c>
      <c r="V38" s="321">
        <v>0.30499999999999999</v>
      </c>
      <c r="W38" s="322">
        <v>0.24146581790069066</v>
      </c>
      <c r="X38" s="14">
        <v>-4.6571626443692526</v>
      </c>
      <c r="Y38" s="323">
        <v>5</v>
      </c>
      <c r="Z38" s="322">
        <v>8.6438579298884695E-6</v>
      </c>
      <c r="AA38" s="324">
        <v>0</v>
      </c>
      <c r="AB38" s="325">
        <v>0.43203025000000006</v>
      </c>
      <c r="AC38" s="11"/>
      <c r="AD38" s="327">
        <f>L9</f>
        <v>20</v>
      </c>
      <c r="AE38" s="11"/>
      <c r="AF38" s="11"/>
      <c r="AG38" s="11"/>
      <c r="AH38" s="11"/>
      <c r="AI38" s="11"/>
      <c r="AJ38" s="11"/>
      <c r="AK38" s="11"/>
    </row>
    <row r="39" spans="1:37" ht="15.75" customHeight="1" x14ac:dyDescent="0.3">
      <c r="A39" s="321">
        <v>0.31679999999999992</v>
      </c>
      <c r="B39" s="322">
        <v>0.22988283244703739</v>
      </c>
      <c r="C39" s="14">
        <v>-3.4746854089342207</v>
      </c>
      <c r="D39" s="37"/>
      <c r="E39" s="37"/>
      <c r="F39" s="37"/>
      <c r="G39" s="329"/>
      <c r="H39" s="321">
        <v>0.31679999999999992</v>
      </c>
      <c r="I39" s="322">
        <v>0.40172663480981952</v>
      </c>
      <c r="J39" s="14">
        <v>-3.0474024438546641</v>
      </c>
      <c r="K39" s="37"/>
      <c r="L39" s="37"/>
      <c r="M39" s="37"/>
      <c r="N39" s="329"/>
      <c r="O39" s="321">
        <v>0.31679999999999992</v>
      </c>
      <c r="P39" s="322">
        <v>0.30328759446323122</v>
      </c>
      <c r="Q39" s="14">
        <v>-3.4757520919868456</v>
      </c>
      <c r="R39" s="37"/>
      <c r="S39" s="37"/>
      <c r="T39" s="37"/>
      <c r="U39" s="329"/>
      <c r="V39" s="321">
        <v>0.31679999999999992</v>
      </c>
      <c r="W39" s="322">
        <v>0.30329158847587179</v>
      </c>
      <c r="X39" s="14">
        <v>-3.4757520919868456</v>
      </c>
      <c r="Y39" s="37"/>
      <c r="Z39" s="37"/>
      <c r="AA39" s="37"/>
      <c r="AB39" s="329"/>
      <c r="AC39" s="11"/>
      <c r="AD39" s="327">
        <f>S9</f>
        <v>20.9</v>
      </c>
      <c r="AE39" s="11"/>
      <c r="AF39" s="11"/>
      <c r="AG39" s="11"/>
      <c r="AH39" s="11"/>
      <c r="AI39" s="11"/>
      <c r="AJ39" s="11"/>
      <c r="AK39" s="11"/>
    </row>
    <row r="40" spans="1:37" ht="15.75" customHeight="1" x14ac:dyDescent="0.3">
      <c r="A40" s="321">
        <v>0.32859999999999989</v>
      </c>
      <c r="B40" s="322">
        <v>0.28315775112467517</v>
      </c>
      <c r="C40" s="14">
        <v>-2.6239325106737588</v>
      </c>
      <c r="D40" s="37"/>
      <c r="E40" s="37"/>
      <c r="F40" s="37"/>
      <c r="G40" s="329"/>
      <c r="H40" s="321">
        <v>0.32859999999999989</v>
      </c>
      <c r="I40" s="322">
        <v>0.49907355812845422</v>
      </c>
      <c r="J40" s="14">
        <v>-2.3288880548098718</v>
      </c>
      <c r="K40" s="37"/>
      <c r="L40" s="37"/>
      <c r="M40" s="37"/>
      <c r="N40" s="329"/>
      <c r="O40" s="321">
        <v>0.32859999999999989</v>
      </c>
      <c r="P40" s="322">
        <v>0.37989470301002504</v>
      </c>
      <c r="Q40" s="14">
        <v>-2.6467835378790228</v>
      </c>
      <c r="R40" s="37"/>
      <c r="S40" s="37"/>
      <c r="T40" s="37"/>
      <c r="U40" s="329"/>
      <c r="V40" s="321">
        <v>0.32859999999999989</v>
      </c>
      <c r="W40" s="322">
        <v>0.37989970586630267</v>
      </c>
      <c r="X40" s="14">
        <v>-2.6467835378790228</v>
      </c>
      <c r="Y40" s="37"/>
      <c r="Z40" s="37"/>
      <c r="AA40" s="37"/>
      <c r="AB40" s="329"/>
      <c r="AC40" s="11"/>
      <c r="AD40" s="327">
        <f>Z9</f>
        <v>20.9</v>
      </c>
      <c r="AE40" s="11"/>
      <c r="AF40" s="11"/>
      <c r="AG40" s="11"/>
      <c r="AH40" s="11"/>
      <c r="AI40" s="11"/>
      <c r="AJ40" s="11"/>
      <c r="AK40" s="11"/>
    </row>
    <row r="41" spans="1:37" ht="15.75" customHeight="1" x14ac:dyDescent="0.3">
      <c r="A41" s="321">
        <v>0.34039999999999987</v>
      </c>
      <c r="B41" s="322">
        <v>0.34773605636941052</v>
      </c>
      <c r="C41" s="14">
        <v>-2.0124975530899931</v>
      </c>
      <c r="D41" s="37"/>
      <c r="E41" s="37"/>
      <c r="F41" s="37"/>
      <c r="G41" s="329"/>
      <c r="H41" s="321">
        <v>0.34039999999999987</v>
      </c>
      <c r="I41" s="322">
        <v>0.61707467574199137</v>
      </c>
      <c r="J41" s="14">
        <v>-1.7974505978856146</v>
      </c>
      <c r="K41" s="37"/>
      <c r="L41" s="37"/>
      <c r="M41" s="37"/>
      <c r="N41" s="329"/>
      <c r="O41" s="321">
        <v>0.34039999999999987</v>
      </c>
      <c r="P41" s="322">
        <v>0.47412404687529774</v>
      </c>
      <c r="Q41" s="14">
        <v>-2.0421801546670371</v>
      </c>
      <c r="R41" s="37"/>
      <c r="S41" s="37"/>
      <c r="T41" s="37"/>
      <c r="U41" s="329"/>
      <c r="V41" s="321">
        <v>0.34039999999999987</v>
      </c>
      <c r="W41" s="322">
        <v>0.47413029064349327</v>
      </c>
      <c r="X41" s="14">
        <v>-2.0421801546670371</v>
      </c>
      <c r="Y41" s="37"/>
      <c r="Z41" s="37"/>
      <c r="AA41" s="37"/>
      <c r="AB41" s="329"/>
      <c r="AC41" s="11"/>
      <c r="AD41" s="330">
        <f>C10</f>
        <v>0.4298672</v>
      </c>
      <c r="AE41" s="11"/>
      <c r="AF41" s="11"/>
      <c r="AG41" s="11"/>
      <c r="AH41" s="11"/>
      <c r="AI41" s="11"/>
      <c r="AJ41" s="11"/>
      <c r="AK41" s="11"/>
    </row>
    <row r="42" spans="1:37" ht="15.75" customHeight="1" x14ac:dyDescent="0.3">
      <c r="A42" s="321">
        <v>0.35219999999999985</v>
      </c>
      <c r="B42" s="322">
        <v>0.51624995673461405</v>
      </c>
      <c r="C42" s="14">
        <v>-1.5561644796599801</v>
      </c>
      <c r="D42" s="37"/>
      <c r="E42" s="37"/>
      <c r="F42" s="37"/>
      <c r="G42" s="329"/>
      <c r="H42" s="321">
        <v>0.35219999999999985</v>
      </c>
      <c r="I42" s="322">
        <v>0.75834349496249476</v>
      </c>
      <c r="J42" s="14">
        <v>-1.3912272829260572</v>
      </c>
      <c r="K42" s="37"/>
      <c r="L42" s="37"/>
      <c r="M42" s="37"/>
      <c r="N42" s="329"/>
      <c r="O42" s="321">
        <v>0.35219999999999985</v>
      </c>
      <c r="P42" s="322">
        <v>0.58892917366797204</v>
      </c>
      <c r="Q42" s="14">
        <v>-1.5862530978590996</v>
      </c>
      <c r="R42" s="37"/>
      <c r="S42" s="37"/>
      <c r="T42" s="37"/>
      <c r="U42" s="329"/>
      <c r="V42" s="321">
        <v>0.35219999999999985</v>
      </c>
      <c r="W42" s="322">
        <v>0.58893692931181285</v>
      </c>
      <c r="X42" s="14">
        <v>-1.5862530978590996</v>
      </c>
      <c r="Y42" s="37"/>
      <c r="Z42" s="37"/>
      <c r="AA42" s="37"/>
      <c r="AB42" s="329"/>
      <c r="AC42" s="11"/>
      <c r="AD42" s="330">
        <f>E10</f>
        <v>1.5001955900795401</v>
      </c>
      <c r="AE42" s="11"/>
      <c r="AF42" s="11"/>
      <c r="AG42" s="11"/>
      <c r="AH42" s="11"/>
      <c r="AI42" s="11"/>
      <c r="AJ42" s="11"/>
      <c r="AK42" s="11"/>
    </row>
    <row r="43" spans="1:37" ht="15.75" customHeight="1" x14ac:dyDescent="0.3">
      <c r="A43" s="321">
        <v>0.36399999999999982</v>
      </c>
      <c r="B43" s="322">
        <v>0.62548648752737801</v>
      </c>
      <c r="C43" s="14">
        <v>-1.2040001152054631</v>
      </c>
      <c r="D43" s="37"/>
      <c r="E43" s="37"/>
      <c r="F43" s="37"/>
      <c r="G43" s="329"/>
      <c r="H43" s="321">
        <v>0.36399999999999982</v>
      </c>
      <c r="I43" s="322">
        <v>0.92518843688655261</v>
      </c>
      <c r="J43" s="14">
        <v>-1.0711400571836147</v>
      </c>
      <c r="K43" s="37"/>
      <c r="L43" s="37"/>
      <c r="M43" s="37"/>
      <c r="N43" s="329"/>
      <c r="O43" s="321">
        <v>0.36399999999999982</v>
      </c>
      <c r="P43" s="322">
        <v>0.88849922926949254</v>
      </c>
      <c r="Q43" s="14">
        <v>-1.2319753224894638</v>
      </c>
      <c r="R43" s="37"/>
      <c r="S43" s="37"/>
      <c r="T43" s="37"/>
      <c r="U43" s="329"/>
      <c r="V43" s="321">
        <v>0.36399999999999982</v>
      </c>
      <c r="W43" s="322">
        <v>0.88851092996948011</v>
      </c>
      <c r="X43" s="14">
        <v>-1.2319753224894638</v>
      </c>
      <c r="Y43" s="37"/>
      <c r="Z43" s="37"/>
      <c r="AA43" s="37"/>
      <c r="AB43" s="329"/>
      <c r="AC43" s="11"/>
      <c r="AD43" s="330">
        <f>G10</f>
        <v>1.4387311797567162</v>
      </c>
      <c r="AE43" s="11"/>
      <c r="AF43" s="11"/>
      <c r="AG43" s="11"/>
      <c r="AH43" s="11"/>
      <c r="AI43" s="11"/>
      <c r="AJ43" s="11"/>
      <c r="AK43" s="11"/>
    </row>
    <row r="44" spans="1:37" ht="15.75" customHeight="1" x14ac:dyDescent="0.3">
      <c r="A44" s="321">
        <v>0.3757999999999998</v>
      </c>
      <c r="B44" s="322">
        <v>0.70239536683808701</v>
      </c>
      <c r="C44" s="14">
        <v>-1</v>
      </c>
      <c r="D44" s="37"/>
      <c r="E44" s="37"/>
      <c r="F44" s="37"/>
      <c r="G44" s="329"/>
      <c r="H44" s="321">
        <v>0.3757999999999998</v>
      </c>
      <c r="I44" s="322">
        <v>1.0408209468775229</v>
      </c>
      <c r="J44" s="14">
        <v>-1</v>
      </c>
      <c r="K44" s="37"/>
      <c r="L44" s="37"/>
      <c r="M44" s="37"/>
      <c r="N44" s="329"/>
      <c r="O44" s="321">
        <v>0.3757999999999998</v>
      </c>
      <c r="P44" s="322">
        <v>1.0013243299543366</v>
      </c>
      <c r="Q44" s="14">
        <v>-1</v>
      </c>
      <c r="R44" s="37"/>
      <c r="S44" s="37"/>
      <c r="T44" s="37"/>
      <c r="U44" s="329"/>
      <c r="V44" s="321">
        <v>0.3757999999999998</v>
      </c>
      <c r="W44" s="322">
        <v>1.0013375164548863</v>
      </c>
      <c r="X44" s="14">
        <v>-1</v>
      </c>
      <c r="Y44" s="37"/>
      <c r="Z44" s="37"/>
      <c r="AA44" s="37"/>
      <c r="AB44" s="329"/>
      <c r="AC44" s="11"/>
      <c r="AD44" s="330">
        <f>J10</f>
        <v>0.42292160000000012</v>
      </c>
      <c r="AE44" s="11"/>
      <c r="AF44" s="11"/>
      <c r="AG44" s="11"/>
      <c r="AH44" s="11"/>
      <c r="AI44" s="11"/>
      <c r="AJ44" s="11"/>
      <c r="AK44" s="11"/>
    </row>
    <row r="45" spans="1:37" ht="15.75" customHeight="1" x14ac:dyDescent="0.3">
      <c r="A45" s="321">
        <v>0.38759999999999978</v>
      </c>
      <c r="B45" s="322">
        <v>0.70239536683808701</v>
      </c>
      <c r="C45" s="14">
        <v>-1</v>
      </c>
      <c r="D45" s="37"/>
      <c r="E45" s="37"/>
      <c r="F45" s="37"/>
      <c r="G45" s="329"/>
      <c r="H45" s="321">
        <v>0.38759999999999978</v>
      </c>
      <c r="I45" s="322">
        <v>1.0408209468775229</v>
      </c>
      <c r="J45" s="14">
        <v>-1</v>
      </c>
      <c r="K45" s="37"/>
      <c r="L45" s="37"/>
      <c r="M45" s="37"/>
      <c r="N45" s="329"/>
      <c r="O45" s="321">
        <v>0.38759999999999978</v>
      </c>
      <c r="P45" s="322">
        <v>1.0013243299543366</v>
      </c>
      <c r="Q45" s="14">
        <v>-1</v>
      </c>
      <c r="R45" s="37"/>
      <c r="S45" s="37"/>
      <c r="T45" s="37"/>
      <c r="U45" s="329"/>
      <c r="V45" s="321">
        <v>0.38759999999999978</v>
      </c>
      <c r="W45" s="322">
        <v>1.0013375164548863</v>
      </c>
      <c r="X45" s="14">
        <v>-1</v>
      </c>
      <c r="Y45" s="37"/>
      <c r="Z45" s="37"/>
      <c r="AA45" s="37"/>
      <c r="AB45" s="329"/>
      <c r="AC45" s="11"/>
      <c r="AD45" s="330">
        <f>L10</f>
        <v>1.4475646504544901</v>
      </c>
      <c r="AE45" s="11"/>
      <c r="AF45" s="11"/>
      <c r="AG45" s="11"/>
      <c r="AH45" s="11"/>
      <c r="AI45" s="11"/>
      <c r="AJ45" s="11"/>
      <c r="AK45" s="11"/>
    </row>
    <row r="46" spans="1:37" ht="15.75" customHeight="1" x14ac:dyDescent="0.3">
      <c r="A46" s="321">
        <v>0.39939999999999976</v>
      </c>
      <c r="B46" s="322">
        <v>0.70239536683808701</v>
      </c>
      <c r="C46" s="14">
        <v>-1</v>
      </c>
      <c r="D46" s="37"/>
      <c r="E46" s="37"/>
      <c r="F46" s="37"/>
      <c r="G46" s="329"/>
      <c r="H46" s="321">
        <v>0.39939999999999976</v>
      </c>
      <c r="I46" s="322">
        <v>1.0408209468775229</v>
      </c>
      <c r="J46" s="14">
        <v>-1</v>
      </c>
      <c r="K46" s="37"/>
      <c r="L46" s="37"/>
      <c r="M46" s="37"/>
      <c r="N46" s="329"/>
      <c r="O46" s="321">
        <v>0.39939999999999976</v>
      </c>
      <c r="P46" s="322">
        <v>1.0013243299543366</v>
      </c>
      <c r="Q46" s="14">
        <v>-1</v>
      </c>
      <c r="R46" s="37"/>
      <c r="S46" s="37"/>
      <c r="T46" s="37"/>
      <c r="U46" s="329"/>
      <c r="V46" s="321">
        <v>0.39939999999999976</v>
      </c>
      <c r="W46" s="322">
        <v>1.0013375164548863</v>
      </c>
      <c r="X46" s="14">
        <v>-1</v>
      </c>
      <c r="Y46" s="37"/>
      <c r="Z46" s="37"/>
      <c r="AA46" s="37"/>
      <c r="AB46" s="329"/>
      <c r="AC46" s="11"/>
      <c r="AD46" s="330">
        <f>N10</f>
        <v>1.4209996460076808</v>
      </c>
      <c r="AE46" s="11"/>
      <c r="AF46" s="11"/>
      <c r="AG46" s="11"/>
      <c r="AH46" s="11"/>
      <c r="AI46" s="11"/>
      <c r="AJ46" s="11"/>
      <c r="AK46" s="11"/>
    </row>
    <row r="47" spans="1:37" ht="15.75" customHeight="1" x14ac:dyDescent="0.3">
      <c r="A47" s="321">
        <v>0.41119999999999973</v>
      </c>
      <c r="B47" s="322">
        <v>0.70239536683808701</v>
      </c>
      <c r="C47" s="14">
        <v>-1</v>
      </c>
      <c r="D47" s="37"/>
      <c r="E47" s="37"/>
      <c r="F47" s="37"/>
      <c r="G47" s="329"/>
      <c r="H47" s="321">
        <v>0.41119999999999973</v>
      </c>
      <c r="I47" s="322">
        <v>1.0408209468775229</v>
      </c>
      <c r="J47" s="14">
        <v>-1</v>
      </c>
      <c r="K47" s="37"/>
      <c r="L47" s="37"/>
      <c r="M47" s="37"/>
      <c r="N47" s="329"/>
      <c r="O47" s="321">
        <v>0.41119999999999973</v>
      </c>
      <c r="P47" s="322">
        <v>1.0013243299543366</v>
      </c>
      <c r="Q47" s="14">
        <v>-1</v>
      </c>
      <c r="R47" s="37"/>
      <c r="S47" s="37"/>
      <c r="T47" s="37"/>
      <c r="U47" s="329"/>
      <c r="V47" s="321">
        <v>0.41119999999999973</v>
      </c>
      <c r="W47" s="322">
        <v>1.0013375164548863</v>
      </c>
      <c r="X47" s="14">
        <v>-1</v>
      </c>
      <c r="Y47" s="37"/>
      <c r="Z47" s="37"/>
      <c r="AA47" s="37"/>
      <c r="AB47" s="329"/>
      <c r="AC47" s="11"/>
      <c r="AD47" s="330">
        <f>Q10</f>
        <v>0.43203025000000006</v>
      </c>
      <c r="AE47" s="11"/>
      <c r="AF47" s="11"/>
      <c r="AG47" s="11"/>
      <c r="AH47" s="11"/>
      <c r="AI47" s="11"/>
      <c r="AJ47" s="11"/>
      <c r="AK47" s="11"/>
    </row>
    <row r="48" spans="1:37" ht="15.75" customHeight="1" x14ac:dyDescent="0.3">
      <c r="A48" s="321">
        <v>0.42299999999999971</v>
      </c>
      <c r="B48" s="322">
        <v>0.70239536683808701</v>
      </c>
      <c r="C48" s="14">
        <v>-1</v>
      </c>
      <c r="D48" s="37"/>
      <c r="E48" s="37"/>
      <c r="F48" s="37"/>
      <c r="G48" s="329"/>
      <c r="H48" s="321">
        <v>0.42299999999999971</v>
      </c>
      <c r="I48" s="322">
        <v>1.0408209468775229</v>
      </c>
      <c r="J48" s="14">
        <v>-1</v>
      </c>
      <c r="K48" s="37"/>
      <c r="L48" s="37"/>
      <c r="M48" s="37"/>
      <c r="N48" s="329"/>
      <c r="O48" s="321">
        <v>0.42299999999999971</v>
      </c>
      <c r="P48" s="322">
        <v>1.0013243299543366</v>
      </c>
      <c r="Q48" s="14">
        <v>-1</v>
      </c>
      <c r="R48" s="37"/>
      <c r="S48" s="37"/>
      <c r="T48" s="37"/>
      <c r="U48" s="329"/>
      <c r="V48" s="321">
        <v>0.42299999999999971</v>
      </c>
      <c r="W48" s="322">
        <v>1.0013375164548863</v>
      </c>
      <c r="X48" s="14">
        <v>-1</v>
      </c>
      <c r="Y48" s="37"/>
      <c r="Z48" s="37"/>
      <c r="AA48" s="37"/>
      <c r="AB48" s="329"/>
      <c r="AC48" s="11"/>
      <c r="AD48" s="330">
        <f>S10</f>
        <v>1.5035513747925355</v>
      </c>
      <c r="AE48" s="11"/>
      <c r="AF48" s="11"/>
      <c r="AG48" s="11"/>
      <c r="AH48" s="11"/>
      <c r="AI48" s="11"/>
      <c r="AJ48" s="11"/>
      <c r="AK48" s="11"/>
    </row>
    <row r="49" spans="1:37" ht="15.75" customHeight="1" x14ac:dyDescent="0.3">
      <c r="A49" s="321">
        <v>0.43479999999999969</v>
      </c>
      <c r="B49" s="322">
        <v>0.70239536683808701</v>
      </c>
      <c r="C49" s="14">
        <v>-1</v>
      </c>
      <c r="D49" s="37"/>
      <c r="E49" s="37"/>
      <c r="F49" s="37"/>
      <c r="G49" s="329"/>
      <c r="H49" s="321">
        <v>0.43479999999999969</v>
      </c>
      <c r="I49" s="322">
        <v>1.0408209468775229</v>
      </c>
      <c r="J49" s="14">
        <v>-1</v>
      </c>
      <c r="K49" s="37"/>
      <c r="L49" s="37"/>
      <c r="M49" s="37"/>
      <c r="N49" s="329"/>
      <c r="O49" s="321">
        <v>0.43479999999999969</v>
      </c>
      <c r="P49" s="322">
        <v>1.0013243299543366</v>
      </c>
      <c r="Q49" s="14">
        <v>-1</v>
      </c>
      <c r="R49" s="37"/>
      <c r="S49" s="37"/>
      <c r="T49" s="37"/>
      <c r="U49" s="329"/>
      <c r="V49" s="321">
        <v>0.43479999999999969</v>
      </c>
      <c r="W49" s="322">
        <v>1.0013375164548863</v>
      </c>
      <c r="X49" s="14">
        <v>-1</v>
      </c>
      <c r="Y49" s="37"/>
      <c r="Z49" s="37"/>
      <c r="AA49" s="37"/>
      <c r="AB49" s="329"/>
      <c r="AC49" s="11"/>
      <c r="AD49" s="330">
        <f>U10</f>
        <v>1.4138319313803693</v>
      </c>
      <c r="AE49" s="11"/>
      <c r="AF49" s="11"/>
      <c r="AG49" s="11"/>
      <c r="AH49" s="11"/>
      <c r="AI49" s="11"/>
      <c r="AJ49" s="11"/>
      <c r="AK49" s="11"/>
    </row>
    <row r="50" spans="1:37" ht="15.75" customHeight="1" x14ac:dyDescent="0.3">
      <c r="A50" s="321">
        <v>0.44659999999999966</v>
      </c>
      <c r="B50" s="322">
        <v>0.70239536683808701</v>
      </c>
      <c r="C50" s="14">
        <v>-1</v>
      </c>
      <c r="D50" s="37"/>
      <c r="E50" s="37"/>
      <c r="F50" s="37"/>
      <c r="G50" s="329"/>
      <c r="H50" s="321">
        <v>0.44659999999999966</v>
      </c>
      <c r="I50" s="322">
        <v>1.0408209468775229</v>
      </c>
      <c r="J50" s="14">
        <v>-1</v>
      </c>
      <c r="K50" s="37"/>
      <c r="L50" s="37"/>
      <c r="M50" s="37"/>
      <c r="N50" s="329"/>
      <c r="O50" s="321">
        <v>0.44659999999999966</v>
      </c>
      <c r="P50" s="322">
        <v>1.0013243299543366</v>
      </c>
      <c r="Q50" s="14">
        <v>-1</v>
      </c>
      <c r="R50" s="37"/>
      <c r="S50" s="37"/>
      <c r="T50" s="37"/>
      <c r="U50" s="329"/>
      <c r="V50" s="321">
        <v>0.44659999999999966</v>
      </c>
      <c r="W50" s="322">
        <v>1.0013375164548863</v>
      </c>
      <c r="X50" s="14">
        <v>-1</v>
      </c>
      <c r="Y50" s="37"/>
      <c r="Z50" s="37"/>
      <c r="AA50" s="37"/>
      <c r="AB50" s="329"/>
      <c r="AC50" s="11"/>
      <c r="AD50" s="330">
        <f>X10</f>
        <v>0.43203025000000006</v>
      </c>
      <c r="AE50" s="11"/>
      <c r="AF50" s="11"/>
      <c r="AG50" s="11"/>
      <c r="AH50" s="11"/>
      <c r="AI50" s="11"/>
      <c r="AJ50" s="11"/>
      <c r="AK50" s="11"/>
    </row>
    <row r="51" spans="1:37" ht="15.75" customHeight="1" x14ac:dyDescent="0.3">
      <c r="A51" s="321">
        <v>0.45839999999999964</v>
      </c>
      <c r="B51" s="322">
        <v>0.70239536683808701</v>
      </c>
      <c r="C51" s="14">
        <v>-1</v>
      </c>
      <c r="D51" s="37"/>
      <c r="E51" s="37"/>
      <c r="F51" s="37"/>
      <c r="G51" s="329"/>
      <c r="H51" s="321">
        <v>0.45839999999999964</v>
      </c>
      <c r="I51" s="322">
        <v>1.0408209468775229</v>
      </c>
      <c r="J51" s="14">
        <v>-1</v>
      </c>
      <c r="K51" s="37"/>
      <c r="L51" s="37"/>
      <c r="M51" s="37"/>
      <c r="N51" s="329"/>
      <c r="O51" s="321">
        <v>0.45839999999999964</v>
      </c>
      <c r="P51" s="322">
        <v>1.0013243299543366</v>
      </c>
      <c r="Q51" s="14">
        <v>-1</v>
      </c>
      <c r="R51" s="37"/>
      <c r="S51" s="37"/>
      <c r="T51" s="37"/>
      <c r="U51" s="329"/>
      <c r="V51" s="321">
        <v>0.45839999999999964</v>
      </c>
      <c r="W51" s="322">
        <v>1.0013375164548863</v>
      </c>
      <c r="X51" s="14">
        <v>-1</v>
      </c>
      <c r="Y51" s="37"/>
      <c r="Z51" s="37"/>
      <c r="AA51" s="37"/>
      <c r="AB51" s="329"/>
      <c r="AC51" s="11"/>
      <c r="AD51" s="330">
        <f>Z10</f>
        <v>1.5035513747925355</v>
      </c>
      <c r="AE51" s="11"/>
      <c r="AF51" s="11"/>
      <c r="AG51" s="11"/>
      <c r="AH51" s="11"/>
      <c r="AI51" s="11"/>
      <c r="AJ51" s="11"/>
      <c r="AK51" s="11"/>
    </row>
    <row r="52" spans="1:37" ht="15.75" customHeight="1" x14ac:dyDescent="0.3">
      <c r="A52" s="321">
        <v>0.47019999999999962</v>
      </c>
      <c r="B52" s="322">
        <v>0.70239536683808701</v>
      </c>
      <c r="C52" s="14">
        <v>-1</v>
      </c>
      <c r="D52" s="37"/>
      <c r="E52" s="37"/>
      <c r="F52" s="37"/>
      <c r="G52" s="329"/>
      <c r="H52" s="321">
        <v>0.47019999999999962</v>
      </c>
      <c r="I52" s="322">
        <v>1.0408209468775229</v>
      </c>
      <c r="J52" s="14">
        <v>-1</v>
      </c>
      <c r="K52" s="37"/>
      <c r="L52" s="37"/>
      <c r="M52" s="37"/>
      <c r="N52" s="329"/>
      <c r="O52" s="321">
        <v>0.47019999999999962</v>
      </c>
      <c r="P52" s="322">
        <v>1.0013243299543366</v>
      </c>
      <c r="Q52" s="14">
        <v>-1</v>
      </c>
      <c r="R52" s="37"/>
      <c r="S52" s="37"/>
      <c r="T52" s="37"/>
      <c r="U52" s="329"/>
      <c r="V52" s="321">
        <v>0.47019999999999962</v>
      </c>
      <c r="W52" s="322">
        <v>1.0013375164548863</v>
      </c>
      <c r="X52" s="14">
        <v>-1</v>
      </c>
      <c r="Y52" s="37"/>
      <c r="Z52" s="37"/>
      <c r="AA52" s="37"/>
      <c r="AB52" s="329"/>
      <c r="AC52" s="11"/>
      <c r="AD52" s="331">
        <f>AB10</f>
        <v>1.4138319313803693</v>
      </c>
      <c r="AE52" s="11"/>
      <c r="AF52" s="11"/>
      <c r="AG52" s="11"/>
      <c r="AH52" s="11"/>
      <c r="AI52" s="11"/>
      <c r="AJ52" s="11"/>
      <c r="AK52" s="11"/>
    </row>
    <row r="53" spans="1:37" ht="15.75" customHeight="1" x14ac:dyDescent="0.3">
      <c r="A53" s="321">
        <v>0.4819999999999996</v>
      </c>
      <c r="B53" s="322">
        <v>0.70239536683808701</v>
      </c>
      <c r="C53" s="14">
        <v>-1</v>
      </c>
      <c r="D53" s="37"/>
      <c r="E53" s="37"/>
      <c r="F53" s="37"/>
      <c r="G53" s="329"/>
      <c r="H53" s="321">
        <v>0.4819999999999996</v>
      </c>
      <c r="I53" s="322">
        <v>1.0408209468775229</v>
      </c>
      <c r="J53" s="14">
        <v>-1</v>
      </c>
      <c r="K53" s="37"/>
      <c r="L53" s="37"/>
      <c r="M53" s="37"/>
      <c r="N53" s="329"/>
      <c r="O53" s="321">
        <v>0.4819999999999996</v>
      </c>
      <c r="P53" s="322">
        <v>1.0013243299543366</v>
      </c>
      <c r="Q53" s="14">
        <v>-1</v>
      </c>
      <c r="R53" s="37"/>
      <c r="S53" s="37"/>
      <c r="T53" s="37"/>
      <c r="U53" s="329"/>
      <c r="V53" s="321">
        <v>0.4819999999999996</v>
      </c>
      <c r="W53" s="322">
        <v>1.0013375164548863</v>
      </c>
      <c r="X53" s="14">
        <v>-1</v>
      </c>
      <c r="Y53" s="37"/>
      <c r="Z53" s="37"/>
      <c r="AA53" s="37"/>
      <c r="AB53" s="329"/>
      <c r="AC53" s="11"/>
      <c r="AD53" s="54"/>
      <c r="AE53" s="11"/>
      <c r="AF53" s="11"/>
      <c r="AG53" s="11"/>
      <c r="AH53" s="11"/>
      <c r="AI53" s="11"/>
      <c r="AJ53" s="11"/>
      <c r="AK53" s="11"/>
    </row>
    <row r="54" spans="1:37" ht="15.75" customHeight="1" x14ac:dyDescent="0.3">
      <c r="A54" s="321">
        <v>0.49379999999999957</v>
      </c>
      <c r="B54" s="322">
        <v>0.70239536683808701</v>
      </c>
      <c r="C54" s="14">
        <v>-1</v>
      </c>
      <c r="D54" s="37"/>
      <c r="E54" s="37"/>
      <c r="F54" s="37"/>
      <c r="G54" s="329"/>
      <c r="H54" s="321">
        <v>0.49379999999999957</v>
      </c>
      <c r="I54" s="322">
        <v>1.0408209468775229</v>
      </c>
      <c r="J54" s="14">
        <v>-1</v>
      </c>
      <c r="K54" s="37"/>
      <c r="L54" s="37"/>
      <c r="M54" s="37"/>
      <c r="N54" s="329"/>
      <c r="O54" s="321">
        <v>0.49379999999999957</v>
      </c>
      <c r="P54" s="322">
        <v>1.0013243299543366</v>
      </c>
      <c r="Q54" s="14">
        <v>-1</v>
      </c>
      <c r="R54" s="37"/>
      <c r="S54" s="37"/>
      <c r="T54" s="37"/>
      <c r="U54" s="329"/>
      <c r="V54" s="321">
        <v>0.49379999999999957</v>
      </c>
      <c r="W54" s="322">
        <v>1.0013375164548863</v>
      </c>
      <c r="X54" s="14">
        <v>-1</v>
      </c>
      <c r="Y54" s="37"/>
      <c r="Z54" s="37"/>
      <c r="AA54" s="37"/>
      <c r="AB54" s="329"/>
      <c r="AC54" s="11"/>
      <c r="AD54" s="54"/>
      <c r="AE54" s="11"/>
      <c r="AF54" s="11"/>
      <c r="AG54" s="11"/>
      <c r="AH54" s="11"/>
      <c r="AI54" s="11"/>
      <c r="AJ54" s="11"/>
      <c r="AK54" s="11"/>
    </row>
    <row r="55" spans="1:37" ht="15.75" customHeight="1" x14ac:dyDescent="0.3">
      <c r="A55" s="321">
        <v>0.50559999999999961</v>
      </c>
      <c r="B55" s="322">
        <v>0.70239536683808701</v>
      </c>
      <c r="C55" s="14">
        <v>-1</v>
      </c>
      <c r="D55" s="37"/>
      <c r="E55" s="37"/>
      <c r="F55" s="37"/>
      <c r="G55" s="329"/>
      <c r="H55" s="321">
        <v>0.50559999999999961</v>
      </c>
      <c r="I55" s="322">
        <v>1.0408209468775229</v>
      </c>
      <c r="J55" s="14">
        <v>-1</v>
      </c>
      <c r="K55" s="37"/>
      <c r="L55" s="37"/>
      <c r="M55" s="37"/>
      <c r="N55" s="329"/>
      <c r="O55" s="321">
        <v>0.50559999999999961</v>
      </c>
      <c r="P55" s="322">
        <v>1.0013243299543366</v>
      </c>
      <c r="Q55" s="14">
        <v>-1</v>
      </c>
      <c r="R55" s="37"/>
      <c r="S55" s="37"/>
      <c r="T55" s="37"/>
      <c r="U55" s="329"/>
      <c r="V55" s="321">
        <v>0.50559999999999961</v>
      </c>
      <c r="W55" s="322">
        <v>1.0013375164548863</v>
      </c>
      <c r="X55" s="14">
        <v>-1</v>
      </c>
      <c r="Y55" s="37"/>
      <c r="Z55" s="37"/>
      <c r="AA55" s="37"/>
      <c r="AB55" s="329"/>
      <c r="AC55" s="11"/>
      <c r="AD55" s="54"/>
      <c r="AE55" s="11"/>
      <c r="AF55" s="11"/>
      <c r="AG55" s="11"/>
      <c r="AH55" s="11"/>
      <c r="AI55" s="11"/>
      <c r="AJ55" s="11"/>
      <c r="AK55" s="11"/>
    </row>
    <row r="56" spans="1:37" ht="15.75" customHeight="1" x14ac:dyDescent="0.3">
      <c r="A56" s="321">
        <v>0.51739999999999964</v>
      </c>
      <c r="B56" s="322">
        <v>0.70239536683808701</v>
      </c>
      <c r="C56" s="14">
        <v>-1</v>
      </c>
      <c r="D56" s="37"/>
      <c r="E56" s="37"/>
      <c r="F56" s="37"/>
      <c r="G56" s="329"/>
      <c r="H56" s="321">
        <v>0.51739999999999964</v>
      </c>
      <c r="I56" s="322">
        <v>1.0408209468775229</v>
      </c>
      <c r="J56" s="14">
        <v>-1</v>
      </c>
      <c r="K56" s="37"/>
      <c r="L56" s="37"/>
      <c r="M56" s="37"/>
      <c r="N56" s="329"/>
      <c r="O56" s="321">
        <v>0.51739999999999964</v>
      </c>
      <c r="P56" s="322">
        <v>1.0013243299543366</v>
      </c>
      <c r="Q56" s="14">
        <v>-1</v>
      </c>
      <c r="R56" s="37"/>
      <c r="S56" s="37"/>
      <c r="T56" s="37"/>
      <c r="U56" s="329"/>
      <c r="V56" s="321">
        <v>0.51739999999999964</v>
      </c>
      <c r="W56" s="322">
        <v>1.0013375164548863</v>
      </c>
      <c r="X56" s="14">
        <v>-1</v>
      </c>
      <c r="Y56" s="37"/>
      <c r="Z56" s="37"/>
      <c r="AA56" s="37"/>
      <c r="AB56" s="329"/>
      <c r="AC56" s="11"/>
      <c r="AD56" s="54"/>
      <c r="AE56" s="11"/>
      <c r="AF56" s="11"/>
      <c r="AG56" s="11"/>
      <c r="AH56" s="11"/>
      <c r="AI56" s="11"/>
      <c r="AJ56" s="11"/>
      <c r="AK56" s="11"/>
    </row>
    <row r="57" spans="1:37" ht="15.75" customHeight="1" x14ac:dyDescent="0.3">
      <c r="A57" s="321">
        <v>0.52919999999999967</v>
      </c>
      <c r="B57" s="322">
        <v>0.70239536683808701</v>
      </c>
      <c r="C57" s="14">
        <v>-1</v>
      </c>
      <c r="D57" s="37"/>
      <c r="E57" s="37"/>
      <c r="F57" s="37"/>
      <c r="G57" s="329"/>
      <c r="H57" s="321">
        <v>0.52919999999999967</v>
      </c>
      <c r="I57" s="322">
        <v>1.0408209468775229</v>
      </c>
      <c r="J57" s="14">
        <v>-1</v>
      </c>
      <c r="K57" s="37"/>
      <c r="L57" s="37"/>
      <c r="M57" s="37"/>
      <c r="N57" s="329"/>
      <c r="O57" s="321">
        <v>0.52919999999999967</v>
      </c>
      <c r="P57" s="322">
        <v>1.0013243299543366</v>
      </c>
      <c r="Q57" s="14">
        <v>-1</v>
      </c>
      <c r="R57" s="37"/>
      <c r="S57" s="37"/>
      <c r="T57" s="37"/>
      <c r="U57" s="329"/>
      <c r="V57" s="321">
        <v>0.52919999999999967</v>
      </c>
      <c r="W57" s="322">
        <v>1.0013375164548863</v>
      </c>
      <c r="X57" s="14">
        <v>-1</v>
      </c>
      <c r="Y57" s="37"/>
      <c r="Z57" s="37"/>
      <c r="AA57" s="37"/>
      <c r="AB57" s="329"/>
      <c r="AC57" s="11"/>
      <c r="AD57" s="54"/>
      <c r="AE57" s="11"/>
      <c r="AF57" s="11"/>
      <c r="AG57" s="11"/>
      <c r="AH57" s="11"/>
      <c r="AI57" s="11"/>
      <c r="AJ57" s="11"/>
      <c r="AK57" s="11"/>
    </row>
    <row r="58" spans="1:37" ht="15.75" customHeight="1" x14ac:dyDescent="0.3">
      <c r="A58" s="321">
        <v>0.5409999999999997</v>
      </c>
      <c r="B58" s="322">
        <v>0.70239536683808701</v>
      </c>
      <c r="C58" s="14">
        <v>-1</v>
      </c>
      <c r="D58" s="37"/>
      <c r="E58" s="37"/>
      <c r="F58" s="37"/>
      <c r="G58" s="329"/>
      <c r="H58" s="321">
        <v>0.5409999999999997</v>
      </c>
      <c r="I58" s="322">
        <v>1.0408209468775229</v>
      </c>
      <c r="J58" s="14">
        <v>-1</v>
      </c>
      <c r="K58" s="37"/>
      <c r="L58" s="37"/>
      <c r="M58" s="37"/>
      <c r="N58" s="329"/>
      <c r="O58" s="321">
        <v>0.5409999999999997</v>
      </c>
      <c r="P58" s="322">
        <v>1.0013243299543366</v>
      </c>
      <c r="Q58" s="14">
        <v>-1</v>
      </c>
      <c r="R58" s="37"/>
      <c r="S58" s="37"/>
      <c r="T58" s="37"/>
      <c r="U58" s="329"/>
      <c r="V58" s="321">
        <v>0.5409999999999997</v>
      </c>
      <c r="W58" s="322">
        <v>1.0013375164548863</v>
      </c>
      <c r="X58" s="14">
        <v>-1</v>
      </c>
      <c r="Y58" s="37"/>
      <c r="Z58" s="37"/>
      <c r="AA58" s="37"/>
      <c r="AB58" s="329"/>
      <c r="AC58" s="11"/>
      <c r="AD58" s="54"/>
      <c r="AE58" s="11"/>
      <c r="AF58" s="11"/>
      <c r="AG58" s="11"/>
      <c r="AH58" s="11"/>
      <c r="AI58" s="11"/>
      <c r="AJ58" s="11"/>
      <c r="AK58" s="11"/>
    </row>
    <row r="59" spans="1:37" ht="15.75" customHeight="1" x14ac:dyDescent="0.3">
      <c r="A59" s="321">
        <v>0.55279999999999974</v>
      </c>
      <c r="B59" s="322">
        <v>0.70239536683808701</v>
      </c>
      <c r="C59" s="14">
        <v>-1</v>
      </c>
      <c r="D59" s="37"/>
      <c r="E59" s="37"/>
      <c r="F59" s="37"/>
      <c r="G59" s="329"/>
      <c r="H59" s="321">
        <v>0.55279999999999974</v>
      </c>
      <c r="I59" s="322">
        <v>1.0408209468775229</v>
      </c>
      <c r="J59" s="14">
        <v>-1</v>
      </c>
      <c r="K59" s="37"/>
      <c r="L59" s="37"/>
      <c r="M59" s="37"/>
      <c r="N59" s="329"/>
      <c r="O59" s="321">
        <v>0.55279999999999974</v>
      </c>
      <c r="P59" s="322">
        <v>1.0013243299543366</v>
      </c>
      <c r="Q59" s="14">
        <v>-1</v>
      </c>
      <c r="R59" s="37"/>
      <c r="S59" s="37"/>
      <c r="T59" s="37"/>
      <c r="U59" s="329"/>
      <c r="V59" s="321">
        <v>0.55279999999999974</v>
      </c>
      <c r="W59" s="322">
        <v>1.0013375164548863</v>
      </c>
      <c r="X59" s="14">
        <v>-1</v>
      </c>
      <c r="Y59" s="37"/>
      <c r="Z59" s="37"/>
      <c r="AA59" s="37"/>
      <c r="AB59" s="329"/>
      <c r="AC59" s="11"/>
      <c r="AD59" s="54"/>
      <c r="AE59" s="11"/>
      <c r="AF59" s="11"/>
      <c r="AG59" s="11"/>
      <c r="AH59" s="11"/>
      <c r="AI59" s="11"/>
      <c r="AJ59" s="11"/>
      <c r="AK59" s="11"/>
    </row>
    <row r="60" spans="1:37" ht="15.75" customHeight="1" x14ac:dyDescent="0.3">
      <c r="A60" s="321">
        <v>0.56459999999999977</v>
      </c>
      <c r="B60" s="322">
        <v>0.70239536683808701</v>
      </c>
      <c r="C60" s="14">
        <v>-1</v>
      </c>
      <c r="D60" s="37"/>
      <c r="E60" s="37"/>
      <c r="F60" s="37"/>
      <c r="G60" s="329"/>
      <c r="H60" s="321">
        <v>0.56459999999999977</v>
      </c>
      <c r="I60" s="322">
        <v>1.0408209468775229</v>
      </c>
      <c r="J60" s="14">
        <v>-1</v>
      </c>
      <c r="K60" s="37"/>
      <c r="L60" s="37"/>
      <c r="M60" s="37"/>
      <c r="N60" s="329"/>
      <c r="O60" s="321">
        <v>0.56459999999999977</v>
      </c>
      <c r="P60" s="322">
        <v>1.0013243299543366</v>
      </c>
      <c r="Q60" s="14">
        <v>-1</v>
      </c>
      <c r="R60" s="37"/>
      <c r="S60" s="37"/>
      <c r="T60" s="37"/>
      <c r="U60" s="329"/>
      <c r="V60" s="321">
        <v>0.56459999999999977</v>
      </c>
      <c r="W60" s="322">
        <v>1.0013375164548863</v>
      </c>
      <c r="X60" s="14">
        <v>-1</v>
      </c>
      <c r="Y60" s="37"/>
      <c r="Z60" s="37"/>
      <c r="AA60" s="37"/>
      <c r="AB60" s="329"/>
      <c r="AC60" s="11"/>
      <c r="AD60" s="54"/>
      <c r="AE60" s="11"/>
      <c r="AF60" s="11"/>
      <c r="AG60" s="11"/>
      <c r="AH60" s="11"/>
      <c r="AI60" s="11"/>
      <c r="AJ60" s="11"/>
      <c r="AK60" s="11"/>
    </row>
    <row r="61" spans="1:37" ht="15.75" customHeight="1" x14ac:dyDescent="0.3">
      <c r="A61" s="321">
        <v>0.5763999999999998</v>
      </c>
      <c r="B61" s="322">
        <v>0.70239536683808701</v>
      </c>
      <c r="C61" s="14">
        <v>-1</v>
      </c>
      <c r="D61" s="37"/>
      <c r="E61" s="37"/>
      <c r="F61" s="37"/>
      <c r="G61" s="329"/>
      <c r="H61" s="321">
        <v>0.5763999999999998</v>
      </c>
      <c r="I61" s="322">
        <v>1.0408209468775229</v>
      </c>
      <c r="J61" s="14">
        <v>-1</v>
      </c>
      <c r="K61" s="37"/>
      <c r="L61" s="37"/>
      <c r="M61" s="37"/>
      <c r="N61" s="329"/>
      <c r="O61" s="321">
        <v>0.5763999999999998</v>
      </c>
      <c r="P61" s="322">
        <v>1.0013243299543366</v>
      </c>
      <c r="Q61" s="14">
        <v>-1</v>
      </c>
      <c r="R61" s="37"/>
      <c r="S61" s="37"/>
      <c r="T61" s="37"/>
      <c r="U61" s="329"/>
      <c r="V61" s="321">
        <v>0.5763999999999998</v>
      </c>
      <c r="W61" s="322">
        <v>1.0013375164548863</v>
      </c>
      <c r="X61" s="14">
        <v>-1</v>
      </c>
      <c r="Y61" s="37"/>
      <c r="Z61" s="37"/>
      <c r="AA61" s="37"/>
      <c r="AB61" s="329"/>
      <c r="AC61" s="11"/>
      <c r="AD61" s="11"/>
      <c r="AE61" s="11"/>
      <c r="AF61" s="11"/>
      <c r="AG61" s="11"/>
      <c r="AH61" s="11"/>
      <c r="AI61" s="11"/>
      <c r="AJ61" s="11"/>
      <c r="AK61" s="11"/>
    </row>
    <row r="62" spans="1:37" ht="15.75" customHeight="1" x14ac:dyDescent="0.3">
      <c r="A62" s="321">
        <v>0.58819999999999983</v>
      </c>
      <c r="B62" s="322">
        <v>0.70239536683808701</v>
      </c>
      <c r="C62" s="14">
        <v>-1</v>
      </c>
      <c r="D62" s="37"/>
      <c r="E62" s="37"/>
      <c r="F62" s="37"/>
      <c r="G62" s="329"/>
      <c r="H62" s="321">
        <v>0.58819999999999983</v>
      </c>
      <c r="I62" s="322">
        <v>1.0408209468775229</v>
      </c>
      <c r="J62" s="14">
        <v>-1</v>
      </c>
      <c r="K62" s="37"/>
      <c r="L62" s="37"/>
      <c r="M62" s="37"/>
      <c r="N62" s="329"/>
      <c r="O62" s="321">
        <v>0.58819999999999983</v>
      </c>
      <c r="P62" s="322">
        <v>1.0013243299543366</v>
      </c>
      <c r="Q62" s="14">
        <v>-1</v>
      </c>
      <c r="R62" s="37"/>
      <c r="S62" s="37"/>
      <c r="T62" s="37"/>
      <c r="U62" s="329"/>
      <c r="V62" s="321">
        <v>0.58819999999999983</v>
      </c>
      <c r="W62" s="322">
        <v>1.0013375164548863</v>
      </c>
      <c r="X62" s="14">
        <v>-1</v>
      </c>
      <c r="Y62" s="37"/>
      <c r="Z62" s="37"/>
      <c r="AA62" s="37"/>
      <c r="AB62" s="329"/>
      <c r="AC62" s="11"/>
      <c r="AD62" s="11"/>
      <c r="AE62" s="11"/>
      <c r="AF62" s="11"/>
      <c r="AG62" s="11"/>
      <c r="AH62" s="11"/>
      <c r="AI62" s="11"/>
      <c r="AJ62" s="11"/>
      <c r="AK62" s="11"/>
    </row>
    <row r="63" spans="1:37" ht="15.75" customHeight="1" x14ac:dyDescent="0.3">
      <c r="A63" s="332">
        <v>0.6</v>
      </c>
      <c r="B63" s="333">
        <v>0.70239536683808701</v>
      </c>
      <c r="C63" s="334">
        <v>-1</v>
      </c>
      <c r="D63" s="335"/>
      <c r="E63" s="336"/>
      <c r="F63" s="337"/>
      <c r="G63" s="338"/>
      <c r="H63" s="332">
        <v>0.6</v>
      </c>
      <c r="I63" s="333">
        <v>1.0408209468775229</v>
      </c>
      <c r="J63" s="334">
        <v>-1</v>
      </c>
      <c r="K63" s="335"/>
      <c r="L63" s="336"/>
      <c r="M63" s="337"/>
      <c r="N63" s="338"/>
      <c r="O63" s="332">
        <v>0.6</v>
      </c>
      <c r="P63" s="333">
        <v>1.0013243299543366</v>
      </c>
      <c r="Q63" s="334">
        <v>-1</v>
      </c>
      <c r="R63" s="335"/>
      <c r="S63" s="336"/>
      <c r="T63" s="337"/>
      <c r="U63" s="338"/>
      <c r="V63" s="332">
        <v>0.6</v>
      </c>
      <c r="W63" s="333">
        <v>1.0013375164548863</v>
      </c>
      <c r="X63" s="334">
        <v>-1</v>
      </c>
      <c r="Y63" s="335"/>
      <c r="Z63" s="336"/>
      <c r="AA63" s="337"/>
      <c r="AB63" s="338"/>
      <c r="AC63" s="11"/>
      <c r="AD63" s="11"/>
      <c r="AE63" s="11"/>
      <c r="AF63" s="11"/>
      <c r="AG63" s="11"/>
      <c r="AH63" s="11"/>
      <c r="AI63" s="11"/>
      <c r="AJ63" s="11"/>
      <c r="AK63" s="11"/>
    </row>
    <row r="64" spans="1:37" x14ac:dyDescent="0.3">
      <c r="A64" s="54"/>
      <c r="B64" s="54"/>
      <c r="C64" s="54"/>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11"/>
      <c r="AD64" s="11"/>
      <c r="AE64" s="11"/>
      <c r="AF64" s="11"/>
      <c r="AG64" s="11"/>
      <c r="AH64" s="11"/>
      <c r="AI64" s="11"/>
      <c r="AJ64" s="11"/>
      <c r="AK64" s="11"/>
    </row>
    <row r="65" spans="1:37"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sheetData>
  <phoneticPr fontId="2" type="noConversion"/>
  <pageMargins left="0.75" right="0.75" top="1" bottom="1" header="0.5" footer="0.5"/>
  <pageSetup paperSize="9" orientation="portrait"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9280" r:id="rId4" name="CommandButton1">
          <controlPr defaultSize="0" autoLine="0" autoPict="0" r:id="rId5">
            <anchor moveWithCells="1">
              <from>
                <xdr:col>0</xdr:col>
                <xdr:colOff>426720</xdr:colOff>
                <xdr:row>1</xdr:row>
                <xdr:rowOff>106680</xdr:rowOff>
              </from>
              <to>
                <xdr:col>2</xdr:col>
                <xdr:colOff>868680</xdr:colOff>
                <xdr:row>3</xdr:row>
                <xdr:rowOff>76200</xdr:rowOff>
              </to>
            </anchor>
          </controlPr>
        </control>
      </mc:Choice>
      <mc:Fallback>
        <control shapeId="9280"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1">
    <pageSetUpPr fitToPage="1"/>
  </sheetPr>
  <dimension ref="A1:BW110"/>
  <sheetViews>
    <sheetView zoomScale="90" zoomScaleNormal="90" workbookViewId="0">
      <selection sqref="A1:F6"/>
    </sheetView>
  </sheetViews>
  <sheetFormatPr defaultColWidth="9.109375" defaultRowHeight="15.6" x14ac:dyDescent="0.3"/>
  <cols>
    <col min="1" max="2" width="19.33203125" style="10" customWidth="1"/>
    <col min="3" max="3" width="42.6640625" style="10" customWidth="1"/>
    <col min="4" max="4" width="13.5546875" style="10" customWidth="1"/>
    <col min="5" max="7" width="10.44140625" style="10" bestFit="1" customWidth="1"/>
    <col min="8" max="8" width="12.5546875" style="10" customWidth="1"/>
    <col min="9" max="9" width="10.44140625" style="10" bestFit="1" customWidth="1"/>
    <col min="10" max="10" width="9.109375" style="10"/>
    <col min="11" max="16" width="9.33203125" style="10" bestFit="1" customWidth="1"/>
    <col min="17" max="17" width="9.109375" style="10"/>
    <col min="18" max="18" width="9.33203125" style="10" bestFit="1" customWidth="1"/>
    <col min="19" max="19" width="8.6640625" style="10" customWidth="1"/>
    <col min="20" max="20" width="12.6640625" style="10" customWidth="1"/>
    <col min="21" max="21" width="11" style="10" customWidth="1"/>
    <col min="22" max="22" width="9.44140625" style="10" customWidth="1"/>
    <col min="23" max="23" width="10.33203125" style="10" customWidth="1"/>
    <col min="24" max="24" width="8.33203125" style="10" customWidth="1"/>
    <col min="25" max="25" width="9.44140625" style="10" customWidth="1"/>
    <col min="26" max="26" width="9.109375" style="10"/>
    <col min="27" max="27" width="10.88671875" style="10" customWidth="1"/>
    <col min="28" max="28" width="11.33203125" style="10" customWidth="1"/>
    <col min="29" max="30" width="9.33203125" style="10" bestFit="1" customWidth="1"/>
    <col min="31" max="31" width="9.109375" style="10"/>
    <col min="32" max="32" width="9.33203125" style="10" bestFit="1" customWidth="1"/>
    <col min="33" max="33" width="9" style="10" customWidth="1"/>
    <col min="34" max="34" width="9.33203125" style="10" customWidth="1"/>
    <col min="35" max="35" width="9" style="10" customWidth="1"/>
    <col min="36" max="36" width="8.5546875" style="10" customWidth="1"/>
    <col min="37" max="37" width="13" style="10" customWidth="1"/>
    <col min="38" max="38" width="9.109375" style="10"/>
    <col min="39" max="42" width="9.6640625" style="10" customWidth="1"/>
    <col min="43" max="44" width="13" style="10" customWidth="1"/>
    <col min="45" max="45" width="10" style="10" customWidth="1"/>
    <col min="46" max="46" width="10.6640625" style="10" customWidth="1"/>
    <col min="47" max="47" width="11.109375" style="10" customWidth="1"/>
    <col min="48" max="48" width="10.5546875" style="10" customWidth="1"/>
    <col min="49" max="49" width="8.6640625" style="10" customWidth="1"/>
    <col min="50" max="50" width="11" style="10" customWidth="1"/>
    <col min="51" max="52" width="9.109375" style="10"/>
    <col min="53" max="54" width="11" style="10" customWidth="1"/>
    <col min="55" max="55" width="9.109375" style="10"/>
    <col min="56" max="56" width="12" style="10" customWidth="1"/>
    <col min="57" max="58" width="9.109375" style="10"/>
    <col min="59" max="59" width="11.6640625" style="10" customWidth="1"/>
    <col min="60" max="60" width="12.5546875" style="10" customWidth="1"/>
    <col min="61" max="64" width="9.109375" style="10"/>
    <col min="65" max="65" width="12" style="10" customWidth="1"/>
    <col min="66" max="66" width="13.109375" style="10" customWidth="1"/>
    <col min="67" max="16384" width="9.109375" style="10"/>
  </cols>
  <sheetData>
    <row r="1" spans="1:75" x14ac:dyDescent="0.3">
      <c r="A1" s="526"/>
      <c r="B1" s="526"/>
      <c r="C1" s="526"/>
      <c r="D1" s="526"/>
      <c r="E1" s="526"/>
      <c r="F1" s="526"/>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row>
    <row r="2" spans="1:75" x14ac:dyDescent="0.3">
      <c r="A2" s="526"/>
      <c r="B2" s="526"/>
      <c r="C2" s="526"/>
      <c r="D2" s="526"/>
      <c r="E2" s="526"/>
      <c r="F2" s="526"/>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row>
    <row r="3" spans="1:75" x14ac:dyDescent="0.3">
      <c r="A3" s="526"/>
      <c r="B3" s="526"/>
      <c r="C3" s="526"/>
      <c r="D3" s="526"/>
      <c r="E3" s="526"/>
      <c r="F3" s="526"/>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row>
    <row r="4" spans="1:75" x14ac:dyDescent="0.3">
      <c r="A4" s="526"/>
      <c r="B4" s="526"/>
      <c r="C4" s="526"/>
      <c r="D4" s="526"/>
      <c r="E4" s="526"/>
      <c r="F4" s="526"/>
      <c r="G4" s="11"/>
      <c r="H4" s="11"/>
      <c r="I4" s="11"/>
      <c r="J4" s="11"/>
      <c r="K4" s="11"/>
      <c r="L4" s="11"/>
      <c r="M4" s="11"/>
      <c r="N4" s="11"/>
      <c r="O4" s="11"/>
      <c r="P4" s="11"/>
      <c r="Q4" s="11"/>
      <c r="R4" s="11"/>
      <c r="S4" s="11"/>
      <c r="T4" s="11"/>
      <c r="U4" s="9"/>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row>
    <row r="5" spans="1:75" x14ac:dyDescent="0.3">
      <c r="A5" s="526"/>
      <c r="B5" s="526"/>
      <c r="C5" s="526"/>
      <c r="D5" s="526"/>
      <c r="E5" s="526"/>
      <c r="F5" s="526"/>
      <c r="G5" s="11"/>
      <c r="H5" s="11"/>
      <c r="I5" s="11"/>
      <c r="J5" s="11"/>
      <c r="K5" s="11"/>
      <c r="L5" s="11"/>
      <c r="M5" s="11"/>
      <c r="N5" s="11"/>
      <c r="O5" s="11"/>
      <c r="P5" s="11"/>
      <c r="Q5" s="11"/>
      <c r="R5" s="11"/>
      <c r="S5" s="11"/>
      <c r="T5" s="11"/>
      <c r="U5" s="9"/>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row>
    <row r="6" spans="1:75" x14ac:dyDescent="0.3">
      <c r="A6" s="526"/>
      <c r="B6" s="526"/>
      <c r="C6" s="526"/>
      <c r="D6" s="526"/>
      <c r="E6" s="526"/>
      <c r="F6" s="526"/>
      <c r="G6" s="11"/>
      <c r="H6" s="11"/>
      <c r="I6" s="11"/>
      <c r="J6" s="11"/>
      <c r="K6" s="11"/>
      <c r="L6" s="11"/>
      <c r="M6" s="11"/>
      <c r="N6" s="11"/>
      <c r="O6" s="11"/>
      <c r="P6" s="11"/>
      <c r="Q6" s="11"/>
      <c r="R6" s="11"/>
      <c r="S6" s="11"/>
      <c r="T6" s="11"/>
      <c r="U6" s="9"/>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row>
    <row r="7" spans="1:75" x14ac:dyDescent="0.3">
      <c r="A7" s="11"/>
      <c r="B7" s="11"/>
      <c r="C7" s="11"/>
      <c r="D7" s="11"/>
      <c r="E7" s="11"/>
      <c r="F7" s="11"/>
      <c r="G7" s="11"/>
      <c r="H7" s="11"/>
      <c r="I7" s="11"/>
      <c r="J7" s="11"/>
      <c r="K7" s="11"/>
      <c r="L7" s="11"/>
      <c r="M7" s="11"/>
      <c r="N7" s="11"/>
      <c r="O7" s="11"/>
      <c r="P7" s="11"/>
      <c r="Q7" s="11"/>
      <c r="R7" s="11"/>
      <c r="S7" s="11"/>
      <c r="T7" s="11"/>
      <c r="U7" s="9"/>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row>
    <row r="8" spans="1:75" x14ac:dyDescent="0.3">
      <c r="A8" s="15" t="s">
        <v>972</v>
      </c>
      <c r="B8" s="11"/>
      <c r="C8" s="11"/>
      <c r="D8" s="11"/>
      <c r="E8" s="11"/>
      <c r="F8" s="11"/>
      <c r="G8" s="11"/>
      <c r="H8" s="11"/>
      <c r="I8" s="11"/>
      <c r="J8" s="17"/>
      <c r="K8" s="17"/>
      <c r="L8" s="17"/>
      <c r="M8" s="17"/>
      <c r="N8" s="17"/>
      <c r="O8" s="17"/>
      <c r="P8" s="17"/>
      <c r="Q8" s="17"/>
      <c r="R8" s="17"/>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row>
    <row r="9" spans="1:75" x14ac:dyDescent="0.3">
      <c r="A9" s="11"/>
      <c r="B9" s="11"/>
      <c r="C9" s="11"/>
      <c r="D9" s="11"/>
      <c r="E9" s="11"/>
      <c r="F9" s="11"/>
      <c r="G9" s="11"/>
      <c r="H9" s="11"/>
      <c r="I9" s="11"/>
      <c r="J9" s="15"/>
      <c r="K9" s="23" t="s">
        <v>0</v>
      </c>
      <c r="L9" s="15"/>
      <c r="M9" s="15"/>
      <c r="N9" s="15"/>
      <c r="O9" s="15"/>
      <c r="P9" s="15"/>
      <c r="Q9" s="15"/>
      <c r="R9" s="23" t="s">
        <v>1</v>
      </c>
      <c r="S9" s="11"/>
      <c r="T9" s="11"/>
      <c r="U9" s="11"/>
      <c r="V9" s="11"/>
      <c r="W9" s="11"/>
      <c r="X9" s="11"/>
      <c r="Y9" s="23" t="s">
        <v>25</v>
      </c>
      <c r="Z9" s="11"/>
      <c r="AA9" s="11"/>
      <c r="AB9" s="11"/>
      <c r="AC9" s="11"/>
      <c r="AD9" s="11"/>
      <c r="AE9" s="11"/>
      <c r="AF9" s="23" t="s">
        <v>26</v>
      </c>
      <c r="AG9" s="11"/>
      <c r="AH9" s="11"/>
      <c r="AI9" s="11"/>
      <c r="AJ9" s="11"/>
      <c r="AK9" s="11"/>
      <c r="AL9" s="11"/>
      <c r="AM9" s="23" t="s">
        <v>35</v>
      </c>
      <c r="AN9" s="11"/>
      <c r="AO9" s="11"/>
      <c r="AP9" s="11"/>
      <c r="AQ9" s="11"/>
      <c r="AR9" s="11"/>
      <c r="AS9" s="11"/>
      <c r="AT9" s="11"/>
      <c r="AU9" s="313" t="s">
        <v>545</v>
      </c>
      <c r="AV9" s="66"/>
      <c r="AW9" s="66"/>
      <c r="AX9" s="66"/>
      <c r="AY9" s="66"/>
      <c r="AZ9" s="66"/>
      <c r="BA9" s="66"/>
      <c r="BB9" s="66"/>
      <c r="BC9" s="66"/>
      <c r="BD9" s="66"/>
      <c r="BE9" s="66"/>
      <c r="BF9" s="66"/>
      <c r="BG9" s="66"/>
      <c r="BH9" s="66"/>
      <c r="BI9" s="66"/>
      <c r="BJ9" s="66"/>
      <c r="BK9" s="66"/>
      <c r="BL9" s="66"/>
      <c r="BM9" s="66"/>
      <c r="BN9" s="66"/>
      <c r="BO9" s="66"/>
      <c r="BP9" s="66"/>
      <c r="BQ9" s="67"/>
      <c r="BR9" s="11"/>
      <c r="BS9" s="11"/>
      <c r="BT9" s="11"/>
      <c r="BU9" s="11"/>
      <c r="BV9" s="11"/>
      <c r="BW9" s="11"/>
    </row>
    <row r="10" spans="1:75" x14ac:dyDescent="0.3">
      <c r="A10" s="11"/>
      <c r="B10" s="11"/>
      <c r="C10" s="11"/>
      <c r="D10" s="11"/>
      <c r="E10" s="11"/>
      <c r="F10" s="11"/>
      <c r="G10" s="11"/>
      <c r="H10" s="11"/>
      <c r="I10" s="11"/>
      <c r="J10" s="15"/>
      <c r="K10" s="23"/>
      <c r="L10" s="459" t="s">
        <v>157</v>
      </c>
      <c r="M10" s="459"/>
      <c r="N10" s="459"/>
      <c r="O10" s="459"/>
      <c r="P10" s="459"/>
      <c r="Q10" s="15"/>
      <c r="R10" s="23"/>
      <c r="S10" s="459" t="s">
        <v>157</v>
      </c>
      <c r="T10" s="459"/>
      <c r="U10" s="459"/>
      <c r="V10" s="459"/>
      <c r="W10" s="459"/>
      <c r="X10" s="11"/>
      <c r="Y10" s="23"/>
      <c r="Z10" s="459" t="s">
        <v>157</v>
      </c>
      <c r="AA10" s="459"/>
      <c r="AB10" s="459"/>
      <c r="AC10" s="459"/>
      <c r="AD10" s="459"/>
      <c r="AE10" s="11"/>
      <c r="AF10" s="23"/>
      <c r="AG10" s="459" t="s">
        <v>157</v>
      </c>
      <c r="AH10" s="459"/>
      <c r="AI10" s="459"/>
      <c r="AJ10" s="459"/>
      <c r="AK10" s="459"/>
      <c r="AL10" s="11"/>
      <c r="AM10" s="23"/>
      <c r="AN10" s="459" t="s">
        <v>157</v>
      </c>
      <c r="AO10" s="459"/>
      <c r="AP10" s="459"/>
      <c r="AQ10" s="459"/>
      <c r="AR10" s="459"/>
      <c r="AS10" s="11"/>
      <c r="AT10" s="11"/>
      <c r="AU10" s="85"/>
      <c r="AV10" s="11"/>
      <c r="AW10" s="11"/>
      <c r="AX10" s="11"/>
      <c r="AY10" s="11"/>
      <c r="AZ10" s="11"/>
      <c r="BA10" s="11"/>
      <c r="BB10" s="11"/>
      <c r="BC10" s="11"/>
      <c r="BD10" s="11"/>
      <c r="BE10" s="11"/>
      <c r="BF10" s="11"/>
      <c r="BG10" s="11"/>
      <c r="BH10" s="11"/>
      <c r="BI10" s="11"/>
      <c r="BJ10" s="11"/>
      <c r="BK10" s="11"/>
      <c r="BL10" s="11"/>
      <c r="BM10" s="11"/>
      <c r="BN10" s="11"/>
      <c r="BO10" s="11"/>
      <c r="BP10" s="11"/>
      <c r="BQ10" s="69"/>
      <c r="BR10" s="11"/>
      <c r="BS10" s="11"/>
      <c r="BT10" s="11"/>
      <c r="BU10" s="11"/>
      <c r="BV10" s="11"/>
      <c r="BW10" s="11"/>
    </row>
    <row r="11" spans="1:75" x14ac:dyDescent="0.3">
      <c r="A11" s="86"/>
      <c r="B11" s="89"/>
      <c r="C11" s="191" t="s">
        <v>6</v>
      </c>
      <c r="D11" s="192" t="s">
        <v>7</v>
      </c>
      <c r="E11" s="364" t="str">
        <f>'CROP MANAGEMENT'!B5</f>
        <v>Cassava</v>
      </c>
      <c r="F11" s="364" t="str">
        <f>'CROP MANAGEMENT'!C5</f>
        <v>Maize</v>
      </c>
      <c r="G11" s="364" t="str">
        <f>'CROP MANAGEMENT'!D5</f>
        <v>Groundnut</v>
      </c>
      <c r="H11" s="364" t="str">
        <f>'CROP MANAGEMENT'!E5</f>
        <v>Mucuna</v>
      </c>
      <c r="I11" s="364" t="str">
        <f>'CROP MANAGEMENT'!F5</f>
        <v>Sugarcane</v>
      </c>
      <c r="J11" s="15"/>
      <c r="K11" s="211" t="s">
        <v>3</v>
      </c>
      <c r="L11" s="360" t="str">
        <f>'CROP MANAGEMENT'!$B$3</f>
        <v>A</v>
      </c>
      <c r="M11" s="360" t="str">
        <f>'CROP MANAGEMENT'!$C$3</f>
        <v>B</v>
      </c>
      <c r="N11" s="360" t="str">
        <f>'CROP MANAGEMENT'!$D$3</f>
        <v>D</v>
      </c>
      <c r="O11" s="360" t="str">
        <f>'CROP MANAGEMENT'!$E$3</f>
        <v>H</v>
      </c>
      <c r="P11" s="360" t="str">
        <f>'CROP MANAGEMENT'!$F$3</f>
        <v>G</v>
      </c>
      <c r="Q11" s="15"/>
      <c r="R11" s="211" t="s">
        <v>3</v>
      </c>
      <c r="S11" s="360" t="str">
        <f>'CROP MANAGEMENT'!$B$3</f>
        <v>A</v>
      </c>
      <c r="T11" s="360" t="str">
        <f>'CROP MANAGEMENT'!$C$3</f>
        <v>B</v>
      </c>
      <c r="U11" s="360" t="str">
        <f>'CROP MANAGEMENT'!$D$3</f>
        <v>D</v>
      </c>
      <c r="V11" s="360" t="str">
        <f>'CROP MANAGEMENT'!$E$3</f>
        <v>H</v>
      </c>
      <c r="W11" s="360" t="str">
        <f>'CROP MANAGEMENT'!$F$3</f>
        <v>G</v>
      </c>
      <c r="X11" s="11"/>
      <c r="Y11" s="211" t="s">
        <v>3</v>
      </c>
      <c r="Z11" s="361" t="str">
        <f>'CROP MANAGEMENT'!$B$3</f>
        <v>A</v>
      </c>
      <c r="AA11" s="361" t="str">
        <f>'CROP MANAGEMENT'!$C$3</f>
        <v>B</v>
      </c>
      <c r="AB11" s="361" t="str">
        <f>'CROP MANAGEMENT'!$D$3</f>
        <v>D</v>
      </c>
      <c r="AC11" s="361" t="str">
        <f>'CROP MANAGEMENT'!$E$3</f>
        <v>H</v>
      </c>
      <c r="AD11" s="361" t="str">
        <f>'CROP MANAGEMENT'!$F$3</f>
        <v>G</v>
      </c>
      <c r="AE11" s="12"/>
      <c r="AF11" s="211" t="s">
        <v>3</v>
      </c>
      <c r="AG11" s="360" t="str">
        <f>'CROP MANAGEMENT'!$B$3</f>
        <v>A</v>
      </c>
      <c r="AH11" s="360" t="str">
        <f>'CROP MANAGEMENT'!$C$3</f>
        <v>B</v>
      </c>
      <c r="AI11" s="360" t="str">
        <f>'CROP MANAGEMENT'!$D$3</f>
        <v>D</v>
      </c>
      <c r="AJ11" s="360" t="str">
        <f>'CROP MANAGEMENT'!$E$3</f>
        <v>H</v>
      </c>
      <c r="AK11" s="360" t="str">
        <f>'CROP MANAGEMENT'!$F$3</f>
        <v>G</v>
      </c>
      <c r="AL11" s="11"/>
      <c r="AM11" s="211" t="s">
        <v>3</v>
      </c>
      <c r="AN11" s="360" t="str">
        <f>'CROP MANAGEMENT'!$B$3</f>
        <v>A</v>
      </c>
      <c r="AO11" s="360" t="str">
        <f>'CROP MANAGEMENT'!$C$3</f>
        <v>B</v>
      </c>
      <c r="AP11" s="360" t="str">
        <f>'CROP MANAGEMENT'!$D$3</f>
        <v>D</v>
      </c>
      <c r="AQ11" s="360" t="str">
        <f>'CROP MANAGEMENT'!$E$3</f>
        <v>H</v>
      </c>
      <c r="AR11" s="360" t="str">
        <f>'CROP MANAGEMENT'!$F$3</f>
        <v>G</v>
      </c>
      <c r="AS11" s="11"/>
      <c r="AT11" s="11"/>
      <c r="AU11" s="132" t="str">
        <f>IF(EXACT('CROP MANAGEMENT'!B$3,CropLibrary!$L$11),CropLibrary!$L$12,IF(EXACT('CROP MANAGEMENT'!B$3,CropLibrary!$M$11),CropLibrary!$M$12,IF(EXACT('CROP MANAGEMENT'!B$3,CropLibrary!$N$11),CropLibrary!$N$12,"out of range")))</f>
        <v>out of range</v>
      </c>
      <c r="AV11" s="12" t="str">
        <f>IF(EXACT('CROP MANAGEMENT'!C$3,CropLibrary!$L$11),CropLibrary!$L$12,IF(EXACT('CROP MANAGEMENT'!C$3,CropLibrary!$M$11),CropLibrary!$M$12,IF(EXACT('CROP MANAGEMENT'!C$3,CropLibrary!$N$11),CropLibrary!$N$12,"out of range")))</f>
        <v>out of range</v>
      </c>
      <c r="AW11" s="12" t="str">
        <f>IF(EXACT('CROP MANAGEMENT'!D$3,CropLibrary!$L$11),CropLibrary!$L$12,IF(EXACT('CROP MANAGEMENT'!D$3,CropLibrary!$M$11),CropLibrary!$M$12,IF(EXACT('CROP MANAGEMENT'!D$3,CropLibrary!$N$11),CropLibrary!$N$12,"out of range")))</f>
        <v>out of range</v>
      </c>
      <c r="AX11" s="12" t="str">
        <f>IF(EXACT('CROP MANAGEMENT'!E$3,CropLibrary!$L$11),CropLibrary!$L$12,IF(EXACT('CROP MANAGEMENT'!E$3,CropLibrary!$M$11),CropLibrary!$M$12,IF(EXACT('CROP MANAGEMENT'!E$3,CropLibrary!$N$11),CropLibrary!$N$12,"out of range")))</f>
        <v>Mucuna</v>
      </c>
      <c r="AY11" s="12" t="str">
        <f>IF(EXACT('CROP MANAGEMENT'!F$3,CropLibrary!$L$11),CropLibrary!$L$12,IF(EXACT('CROP MANAGEMENT'!F$3,CropLibrary!$M$11),CropLibrary!$M$12,IF(EXACT('CROP MANAGEMENT'!F$3,CropLibrary!$N$11),CropLibrary!$N$12,"out of range")))</f>
        <v>out of range</v>
      </c>
      <c r="AZ11" s="12" t="s">
        <v>546</v>
      </c>
      <c r="BA11" s="12" t="s">
        <v>547</v>
      </c>
      <c r="BB11" s="12" t="s">
        <v>548</v>
      </c>
      <c r="BC11" s="12" t="s">
        <v>549</v>
      </c>
      <c r="BD11" s="12" t="s">
        <v>550</v>
      </c>
      <c r="BE11" s="12" t="s">
        <v>551</v>
      </c>
      <c r="BF11" s="12" t="s">
        <v>552</v>
      </c>
      <c r="BG11" s="12" t="s">
        <v>553</v>
      </c>
      <c r="BH11" s="12" t="s">
        <v>554</v>
      </c>
      <c r="BI11" s="12" t="s">
        <v>555</v>
      </c>
      <c r="BJ11" s="12" t="s">
        <v>556</v>
      </c>
      <c r="BK11" s="12" t="s">
        <v>557</v>
      </c>
      <c r="BL11" s="12" t="s">
        <v>558</v>
      </c>
      <c r="BM11" s="12" t="s">
        <v>559</v>
      </c>
      <c r="BN11" s="12" t="s">
        <v>560</v>
      </c>
      <c r="BO11" s="12" t="s">
        <v>561</v>
      </c>
      <c r="BP11" s="12" t="s">
        <v>562</v>
      </c>
      <c r="BQ11" s="365" t="s">
        <v>563</v>
      </c>
      <c r="BR11" s="12"/>
      <c r="BS11" s="12"/>
      <c r="BT11" s="12"/>
      <c r="BU11" s="11"/>
      <c r="BV11" s="11"/>
      <c r="BW11" s="11"/>
    </row>
    <row r="12" spans="1:75" x14ac:dyDescent="0.3">
      <c r="A12" s="463" t="s">
        <v>15</v>
      </c>
      <c r="B12" s="463"/>
      <c r="C12" s="193" t="str">
        <f>CropLibrary!C13</f>
        <v>Length of generative stage</v>
      </c>
      <c r="D12" s="202" t="str">
        <f>CropLibrary!D13</f>
        <v xml:space="preserve">days </v>
      </c>
      <c r="E12" s="366">
        <f>IF(EXACT('CROP MANAGEMENT'!$B$3,CropLibrary!$E$11),CropLibrary!E13,IF(EXACT('CROP MANAGEMENT'!$B$3,CropLibrary!$F$11),CropLibrary!F13,IF(EXACT('CROP MANAGEMENT'!$B$3,CropLibrary!$G$11),CropLibrary!G13,IF(EXACT('CROP MANAGEMENT'!$B$3,CropLibrary!$H$11),CropLibrary!H13,IF(EXACT('CROP MANAGEMENT'!$B$3,CropLibrary!$I$11),CropLibrary!I13,IF(EXACT('CROP MANAGEMENT'!$B$3,CropLibrary!$J$11),CropLibrary!J13,IF(EXACT('CROP MANAGEMENT'!$B$3,CropLibrary!$K$11),CropLibrary!K13,AU12)))))))</f>
        <v>90</v>
      </c>
      <c r="F12" s="366">
        <f>IF(EXACT('CROP MANAGEMENT'!$C$3,CropLibrary!$E$11),CropLibrary!E13,IF(EXACT('CROP MANAGEMENT'!$C$3,CropLibrary!$F$11),CropLibrary!F13,IF(EXACT('CROP MANAGEMENT'!$C$3,CropLibrary!$G$11),CropLibrary!G13,IF(EXACT('CROP MANAGEMENT'!$C$3,CropLibrary!$H$11),CropLibrary!H13,IF(EXACT('CROP MANAGEMENT'!$C$3,CropLibrary!$I$11),CropLibrary!I13,IF(EXACT('CROP MANAGEMENT'!$C$3,CropLibrary!$J$11),CropLibrary!J13,IF(EXACT('CROP MANAGEMENT'!$C$3,CropLibrary!$K$11),CropLibrary!K13,AV12)))))))</f>
        <v>30</v>
      </c>
      <c r="G12" s="366">
        <f>IF(EXACT('CROP MANAGEMENT'!$D$3,CropLibrary!$E$11),CropLibrary!E13,IF(EXACT('CROP MANAGEMENT'!$D$3,CropLibrary!$F$11),CropLibrary!F13,IF(EXACT('CROP MANAGEMENT'!$D$3,CropLibrary!$G$11),CropLibrary!G13,IF(EXACT('CROP MANAGEMENT'!$D$3,CropLibrary!$H$11),CropLibrary!H13,IF(EXACT('CROP MANAGEMENT'!$D$3,CropLibrary!$I$11),CropLibrary!I13,IF(EXACT('CROP MANAGEMENT'!$D$3,CropLibrary!$J$11),CropLibrary!J13,IF(EXACT('CROP MANAGEMENT'!$D$3,CropLibrary!$K$11),CropLibrary!K13,AW12)))))))</f>
        <v>40</v>
      </c>
      <c r="H12" s="366">
        <f>IF(EXACT('CROP MANAGEMENT'!$E$3,CropLibrary!$E$11),CropLibrary!E13,IF(EXACT('CROP MANAGEMENT'!$E$3,CropLibrary!$F$11),CropLibrary!F13,IF(EXACT('CROP MANAGEMENT'!$E$3,CropLibrary!$G$11),CropLibrary!G13,IF(EXACT('CROP MANAGEMENT'!$E$3,CropLibrary!$H$11),CropLibrary!H13,IF(EXACT('CROP MANAGEMENT'!$E$3,CropLibrary!$I$11),CropLibrary!I13,IF(EXACT('CROP MANAGEMENT'!$E$3,CropLibrary!$J$11),CropLibrary!J13,IF(EXACT('CROP MANAGEMENT'!$E$3,CropLibrary!$K$11),CropLibrary!K13,AX12)))))))</f>
        <v>1</v>
      </c>
      <c r="I12" s="366">
        <f>IF(EXACT('CROP MANAGEMENT'!$F$3,CropLibrary!$E$11),CropLibrary!E13,IF(EXACT('CROP MANAGEMENT'!$F$3,CropLibrary!$F$11),CropLibrary!F13,IF(EXACT('CROP MANAGEMENT'!$F$3,CropLibrary!$G$11),CropLibrary!G13,IF(EXACT('CROP MANAGEMENT'!$F$3,CropLibrary!$H$11),CropLibrary!H13,IF(EXACT('CROP MANAGEMENT'!$F$3,CropLibrary!$I$11),CropLibrary!I13,IF(EXACT('CROP MANAGEMENT'!$F$3,CropLibrary!$J$11),CropLibrary!J13,IF(EXACT('CROP MANAGEMENT'!$F$3,CropLibrary!$K$11),CropLibrary!K13,AY12)))))))</f>
        <v>3</v>
      </c>
      <c r="J12" s="11"/>
      <c r="K12" s="213">
        <v>0</v>
      </c>
      <c r="L12" s="367">
        <f>IF(EXACT('CROP MANAGEMENT'!$B$3,CropLibrary!$E$11),CropLibrary!E77,IF(EXACT('CROP MANAGEMENT'!$B$3,CropLibrary!$F$11),CropLibrary!F77,IF(EXACT('CROP MANAGEMENT'!$B$3,CropLibrary!$G$11),CropLibrary!G77,IF(EXACT('CROP MANAGEMENT'!$B$3,CropLibrary!$H$11),CropLibrary!H77,IF(EXACT('CROP MANAGEMENT'!$B$3,CropLibrary!$I$11),CropLibrary!I77,IF(EXACT('CROP MANAGEMENT'!$B$3,CropLibrary!$J$11),CropLibrary!J77,IF(EXACT('CROP MANAGEMENT'!$B$3,CropLibrary!$K$11),CropLibrary!K77,BA12)))))))</f>
        <v>0.74615686730269015</v>
      </c>
      <c r="M12" s="367">
        <f>IF(EXACT('CROP MANAGEMENT'!$C$3,CropLibrary!$E$11),CropLibrary!E77,IF(EXACT('CROP MANAGEMENT'!$C$3,CropLibrary!$F$11),CropLibrary!F77,IF(EXACT('CROP MANAGEMENT'!$C$3,CropLibrary!$G$11),CropLibrary!G77,IF(EXACT('CROP MANAGEMENT'!$C$3,CropLibrary!$H$11),CropLibrary!H77,IF(EXACT('CROP MANAGEMENT'!$C$3,CropLibrary!$I$11),CropLibrary!I77,IF(EXACT('CROP MANAGEMENT'!$C$3,CropLibrary!$J$11),CropLibrary!J77,IF(EXACT('CROP MANAGEMENT'!$C$3,CropLibrary!$K$11),CropLibrary!K77,BB12)))))))</f>
        <v>1.1741337409929491</v>
      </c>
      <c r="N12" s="367">
        <f>IF(EXACT('CROP MANAGEMENT'!$D$3,CropLibrary!$E$11),CropLibrary!E77,IF(EXACT('CROP MANAGEMENT'!$D$3,CropLibrary!$F$11),CropLibrary!F77,IF(EXACT('CROP MANAGEMENT'!$D$3,CropLibrary!$G$11),CropLibrary!G77,IF(EXACT('CROP MANAGEMENT'!$D$3,CropLibrary!$H$11),CropLibrary!H77,IF(EXACT('CROP MANAGEMENT'!$D$3,CropLibrary!$I$11),CropLibrary!I77,IF(EXACT('CROP MANAGEMENT'!$D$3,CropLibrary!$J$11),CropLibrary!J77,IF(EXACT('CROP MANAGEMENT'!$D$3,CropLibrary!$K$11),CropLibrary!K77,BC12)))))))</f>
        <v>0.68654135799312144</v>
      </c>
      <c r="O12" s="367">
        <f>IF(EXACT('CROP MANAGEMENT'!$E$3,CropLibrary!$E$11),CropLibrary!E77,IF(EXACT('CROP MANAGEMENT'!$E$3,CropLibrary!$F$11),CropLibrary!F77,IF(EXACT('CROP MANAGEMENT'!$E$3,CropLibrary!$G$11),CropLibrary!G77,IF(EXACT('CROP MANAGEMENT'!$E$3,CropLibrary!$H$11),CropLibrary!H77,IF(EXACT('CROP MANAGEMENT'!$E$3,CropLibrary!$I$11),CropLibrary!I77,IF(EXACT('CROP MANAGEMENT'!$E$3,CropLibrary!$J$11),CropLibrary!J77,IF(EXACT('CROP MANAGEMENT'!$E$3,CropLibrary!$K$11),CropLibrary!K77,BD12)))))))</f>
        <v>0</v>
      </c>
      <c r="P12" s="367">
        <f>IF(EXACT('CROP MANAGEMENT'!$F$3,CropLibrary!$E$11),CropLibrary!E77,IF(EXACT('CROP MANAGEMENT'!$F$3,CropLibrary!$F$11),CropLibrary!F77,IF(EXACT('CROP MANAGEMENT'!$F$3,CropLibrary!$G$11),CropLibrary!G77,IF(EXACT('CROP MANAGEMENT'!$F$3,CropLibrary!$H$11),CropLibrary!H77,IF(EXACT('CROP MANAGEMENT'!$F$3,CropLibrary!$I$11),CropLibrary!I77,IF(EXACT('CROP MANAGEMENT'!$F$3,CropLibrary!$J$11),CropLibrary!J77,IF(EXACT('CROP MANAGEMENT'!$F$3,CropLibrary!$K$11),CropLibrary!K77,BE12)))))))</f>
        <v>1.1741337409929491</v>
      </c>
      <c r="Q12" s="11"/>
      <c r="R12" s="213">
        <v>0</v>
      </c>
      <c r="S12" s="367">
        <f>IF(EXACT('CROP MANAGEMENT'!$B$3,CropLibrary!$E$11),CropLibrary!E104,IF(EXACT('CROP MANAGEMENT'!$B$3,CropLibrary!$F$11),CropLibrary!F104,IF(EXACT('CROP MANAGEMENT'!$B$3,CropLibrary!$G$11),CropLibrary!G104,IF(EXACT('CROP MANAGEMENT'!$B$3,CropLibrary!$H$11),CropLibrary!H104,IF(EXACT('CROP MANAGEMENT'!$B$3,CropLibrary!$I$11),CropLibrary!I104,IF(EXACT('CROP MANAGEMENT'!$B$3,CropLibrary!$J$11),CropLibrary!J104,IF(EXACT('CROP MANAGEMENT'!$B$3,CropLibrary!$K$11),CropLibrary!K104,BA34)))))))</f>
        <v>0.75757575757575757</v>
      </c>
      <c r="T12" s="367">
        <f>IF(EXACT('CROP MANAGEMENT'!$C$3,CropLibrary!$E$11),CropLibrary!E104,IF(EXACT('CROP MANAGEMENT'!$C$3,CropLibrary!$F$11),CropLibrary!F104,IF(EXACT('CROP MANAGEMENT'!$C$3,CropLibrary!$G$11),CropLibrary!G104,IF(EXACT('CROP MANAGEMENT'!$C$3,CropLibrary!$H$11),CropLibrary!H104,IF(EXACT('CROP MANAGEMENT'!$C$3,CropLibrary!$I$11),CropLibrary!I104,IF(EXACT('CROP MANAGEMENT'!$C$3,CropLibrary!$J$11),CropLibrary!J104,IF(EXACT('CROP MANAGEMENT'!$C$3,CropLibrary!$K$11),CropLibrary!K104,BB34)))))))</f>
        <v>0.58333333333333337</v>
      </c>
      <c r="U12" s="367">
        <f>IF(EXACT('CROP MANAGEMENT'!$D$3,CropLibrary!$E$11),CropLibrary!E104,IF(EXACT('CROP MANAGEMENT'!$D$3,CropLibrary!$F$11),CropLibrary!F104,IF(EXACT('CROP MANAGEMENT'!$D$3,CropLibrary!$G$11),CropLibrary!G104,IF(EXACT('CROP MANAGEMENT'!$D$3,CropLibrary!$H$11),CropLibrary!H104,IF(EXACT('CROP MANAGEMENT'!$D$3,CropLibrary!$I$11),CropLibrary!I104,IF(EXACT('CROP MANAGEMENT'!$D$3,CropLibrary!$J$11),CropLibrary!J104,IF(EXACT('CROP MANAGEMENT'!$D$3,CropLibrary!$K$11),CropLibrary!K104,BC34)))))))</f>
        <v>0.5</v>
      </c>
      <c r="V12" s="367">
        <f>IF(EXACT('CROP MANAGEMENT'!$E$3,CropLibrary!$E$11),CropLibrary!E104,IF(EXACT('CROP MANAGEMENT'!$E$3,CropLibrary!$F$11),CropLibrary!F104,IF(EXACT('CROP MANAGEMENT'!$E$3,CropLibrary!$G$11),CropLibrary!G104,IF(EXACT('CROP MANAGEMENT'!$E$3,CropLibrary!$H$11),CropLibrary!H104,IF(EXACT('CROP MANAGEMENT'!$E$3,CropLibrary!$I$11),CropLibrary!I104,IF(EXACT('CROP MANAGEMENT'!$E$3,CropLibrary!$J$11),CropLibrary!J104,IF(EXACT('CROP MANAGEMENT'!$E$3,CropLibrary!$K$11),CropLibrary!K104,BD34)))))))</f>
        <v>0.56000000000000005</v>
      </c>
      <c r="W12" s="367">
        <f>IF(EXACT('CROP MANAGEMENT'!$F$3,CropLibrary!$E$11),CropLibrary!E104,IF(EXACT('CROP MANAGEMENT'!$F$3,CropLibrary!$F$11),CropLibrary!F104,IF(EXACT('CROP MANAGEMENT'!$F$3,CropLibrary!$G$11),CropLibrary!G104,IF(EXACT('CROP MANAGEMENT'!$F$3,CropLibrary!$H$11),CropLibrary!H104,IF(EXACT('CROP MANAGEMENT'!$F$3,CropLibrary!$I$11),CropLibrary!I104,IF(EXACT('CROP MANAGEMENT'!$F$3,CropLibrary!$J$11),CropLibrary!J104,IF(EXACT('CROP MANAGEMENT'!$F$3,CropLibrary!$K$11),CropLibrary!K104,BE34)))))))</f>
        <v>0.7</v>
      </c>
      <c r="X12" s="11"/>
      <c r="Y12" s="213">
        <v>0</v>
      </c>
      <c r="Z12" s="367">
        <f>IF(EXACT('CROP MANAGEMENT'!$B$3,CropLibrary!$E$11),CropLibrary!E131,IF(EXACT('CROP MANAGEMENT'!$B$3,CropLibrary!$F$11),CropLibrary!F131,IF(EXACT('CROP MANAGEMENT'!$B$3,CropLibrary!$G$11),CropLibrary!G131,IF(EXACT('CROP MANAGEMENT'!$B$3,CropLibrary!$H$11),CropLibrary!H131,IF(EXACT('CROP MANAGEMENT'!$B$3,CropLibrary!$I$11),CropLibrary!I131,IF(EXACT('CROP MANAGEMENT'!$B$3,CropLibrary!$J$11),CropLibrary!J131,IF(EXACT('CROP MANAGEMENT'!$B$3,CropLibrary!$K$11),CropLibrary!K131,BG12)))))))</f>
        <v>0</v>
      </c>
      <c r="AA12" s="367">
        <f>IF(EXACT('CROP MANAGEMENT'!$C$3,CropLibrary!$E$11),CropLibrary!E131,IF(EXACT('CROP MANAGEMENT'!$C$3,CropLibrary!$F$11),CropLibrary!F131,IF(EXACT('CROP MANAGEMENT'!$C$3,CropLibrary!$G$11),CropLibrary!G131,IF(EXACT('CROP MANAGEMENT'!$C$3,CropLibrary!$H$11),CropLibrary!H131,IF(EXACT('CROP MANAGEMENT'!$C$3,CropLibrary!$I$11),CropLibrary!I131,IF(EXACT('CROP MANAGEMENT'!$C$3,CropLibrary!$J$11),CropLibrary!J131,IF(EXACT('CROP MANAGEMENT'!$C$3,CropLibrary!$K$11),CropLibrary!K131,BH12)))))))</f>
        <v>0</v>
      </c>
      <c r="AB12" s="367">
        <f>IF(EXACT('CROP MANAGEMENT'!$D$3,CropLibrary!$E$11),CropLibrary!E131,IF(EXACT('CROP MANAGEMENT'!$D$3,CropLibrary!$F$11),CropLibrary!F131,IF(EXACT('CROP MANAGEMENT'!$D$3,CropLibrary!$G$11),CropLibrary!G131,IF(EXACT('CROP MANAGEMENT'!$D$3,CropLibrary!$H$11),CropLibrary!H131,IF(EXACT('CROP MANAGEMENT'!$D$3,CropLibrary!$I$11),CropLibrary!I131,IF(EXACT('CROP MANAGEMENT'!$D$3,CropLibrary!$J$11),CropLibrary!J131,IF(EXACT('CROP MANAGEMENT'!$D$3,CropLibrary!$K$11),CropLibrary!K131,BI12)))))))</f>
        <v>0</v>
      </c>
      <c r="AC12" s="367">
        <f>IF(EXACT('CROP MANAGEMENT'!$E$3,CropLibrary!$E$11),CropLibrary!E131,IF(EXACT('CROP MANAGEMENT'!$E$3,CropLibrary!$F$11),CropLibrary!F131,IF(EXACT('CROP MANAGEMENT'!$E$3,CropLibrary!$G$11),CropLibrary!G131,IF(EXACT('CROP MANAGEMENT'!$E$3,CropLibrary!$H$11),CropLibrary!H131,IF(EXACT('CROP MANAGEMENT'!$E$3,CropLibrary!$I$11),CropLibrary!I131,IF(EXACT('CROP MANAGEMENT'!$E$3,CropLibrary!$J$11),CropLibrary!J131,IF(EXACT('CROP MANAGEMENT'!$E$3,CropLibrary!$K$11),CropLibrary!K131,BJ12)))))))</f>
        <v>0</v>
      </c>
      <c r="AD12" s="367">
        <f>IF(EXACT('CROP MANAGEMENT'!$F$3,CropLibrary!$E$11),CropLibrary!E131,IF(EXACT('CROP MANAGEMENT'!$F$3,CropLibrary!$F$11),CropLibrary!F131,IF(EXACT('CROP MANAGEMENT'!$F$3,CropLibrary!$G$11),CropLibrary!G131,IF(EXACT('CROP MANAGEMENT'!$F$3,CropLibrary!$H$11),CropLibrary!H131,IF(EXACT('CROP MANAGEMENT'!$F$3,CropLibrary!$I$11),CropLibrary!I131,IF(EXACT('CROP MANAGEMENT'!$F$3,CropLibrary!$J$11),CropLibrary!J131,IF(EXACT('CROP MANAGEMENT'!$F$3,CropLibrary!$K$11),CropLibrary!K131,BK12)))))))</f>
        <v>0</v>
      </c>
      <c r="AE12" s="12"/>
      <c r="AF12" s="213">
        <v>0</v>
      </c>
      <c r="AG12" s="367">
        <f>IF(EXACT('CROP MANAGEMENT'!$B$3,CropLibrary!$E$11),CropLibrary!E158,IF(EXACT('CROP MANAGEMENT'!$B$3,CropLibrary!$F$11),CropLibrary!F158,IF(EXACT('CROP MANAGEMENT'!$B$3,CropLibrary!$G$11),CropLibrary!G158,IF(EXACT('CROP MANAGEMENT'!$B$3,CropLibrary!$H$11),CropLibrary!H158,IF(EXACT('CROP MANAGEMENT'!$B$3,CropLibrary!$I$11),CropLibrary!I158,IF(EXACT('CROP MANAGEMENT'!$B$3,CropLibrary!$J$11),CropLibrary!J158,IF(EXACT('CROP MANAGEMENT'!$B$3,CropLibrary!$K$11),CropLibrary!K158,BG34)))))))</f>
        <v>25</v>
      </c>
      <c r="AH12" s="367">
        <f>IF(EXACT('CROP MANAGEMENT'!$C$3,CropLibrary!$E$11),CropLibrary!E158,IF(EXACT('CROP MANAGEMENT'!$C$3,CropLibrary!$F$11),CropLibrary!F158,IF(EXACT('CROP MANAGEMENT'!$C$3,CropLibrary!$G$11),CropLibrary!G158,IF(EXACT('CROP MANAGEMENT'!$C$3,CropLibrary!$H$11),CropLibrary!H158,IF(EXACT('CROP MANAGEMENT'!$C$3,CropLibrary!$I$11),CropLibrary!I158,IF(EXACT('CROP MANAGEMENT'!$C$3,CropLibrary!$J$11),CropLibrary!J158,IF(EXACT('CROP MANAGEMENT'!$C$3,CropLibrary!$K$11),CropLibrary!K158,BH34)))))))</f>
        <v>50</v>
      </c>
      <c r="AI12" s="367">
        <f>IF(EXACT('CROP MANAGEMENT'!$D$3,CropLibrary!$E$11),CropLibrary!E158,IF(EXACT('CROP MANAGEMENT'!$D$3,CropLibrary!$F$11),CropLibrary!F158,IF(EXACT('CROP MANAGEMENT'!$D$3,CropLibrary!$G$11),CropLibrary!G158,IF(EXACT('CROP MANAGEMENT'!$D$3,CropLibrary!$H$11),CropLibrary!H158,IF(EXACT('CROP MANAGEMENT'!$D$3,CropLibrary!$I$11),CropLibrary!I158,IF(EXACT('CROP MANAGEMENT'!$D$3,CropLibrary!$J$11),CropLibrary!J158,IF(EXACT('CROP MANAGEMENT'!$D$3,CropLibrary!$K$11),CropLibrary!K158,BI34)))))))</f>
        <v>25</v>
      </c>
      <c r="AJ12" s="367">
        <f>IF(EXACT('CROP MANAGEMENT'!$E$3,CropLibrary!$E$11),CropLibrary!E158,IF(EXACT('CROP MANAGEMENT'!$E$3,CropLibrary!$F$11),CropLibrary!F158,IF(EXACT('CROP MANAGEMENT'!$E$3,CropLibrary!$G$11),CropLibrary!G158,IF(EXACT('CROP MANAGEMENT'!$E$3,CropLibrary!$H$11),CropLibrary!H158,IF(EXACT('CROP MANAGEMENT'!$E$3,CropLibrary!$I$11),CropLibrary!I158,IF(EXACT('CROP MANAGEMENT'!$E$3,CropLibrary!$J$11),CropLibrary!J158,IF(EXACT('CROP MANAGEMENT'!$E$3,CropLibrary!$K$11),CropLibrary!K158,BJ34)))))))</f>
        <v>40</v>
      </c>
      <c r="AK12" s="367">
        <f>IF(EXACT('CROP MANAGEMENT'!$F$3,CropLibrary!$E$11),CropLibrary!E158,IF(EXACT('CROP MANAGEMENT'!$F$3,CropLibrary!$F$11),CropLibrary!F158,IF(EXACT('CROP MANAGEMENT'!$F$3,CropLibrary!$G$11),CropLibrary!G158,IF(EXACT('CROP MANAGEMENT'!$F$3,CropLibrary!$H$11),CropLibrary!H158,IF(EXACT('CROP MANAGEMENT'!$F$3,CropLibrary!$I$11),CropLibrary!I158,IF(EXACT('CROP MANAGEMENT'!$F$3,CropLibrary!$J$11),CropLibrary!J158,IF(EXACT('CROP MANAGEMENT'!$F$3,CropLibrary!$K$11),CropLibrary!K158,BK34)))))))</f>
        <v>10</v>
      </c>
      <c r="AL12" s="11"/>
      <c r="AM12" s="213">
        <v>0</v>
      </c>
      <c r="AN12" s="367">
        <f>IF(EXACT('CROP MANAGEMENT'!$B$3,CropLibrary!$E$11),CropLibrary!E185,IF(EXACT('CROP MANAGEMENT'!$B$3,CropLibrary!$F$11),CropLibrary!F185,IF(EXACT('CROP MANAGEMENT'!$B$3,CropLibrary!$G$11),CropLibrary!G185,IF(EXACT('CROP MANAGEMENT'!$B$3,CropLibrary!$H$11),CropLibrary!H185,IF(EXACT('CROP MANAGEMENT'!$B$3,CropLibrary!$I$11),CropLibrary!I185,IF(EXACT('CROP MANAGEMENT'!$B$3,CropLibrary!$J$11),CropLibrary!J185,IF(EXACT('CROP MANAGEMENT'!$B$3,CropLibrary!$K$11),CropLibrary!K185,BM12)))))))</f>
        <v>0.29199999999999998</v>
      </c>
      <c r="AO12" s="367">
        <f>IF(EXACT('CROP MANAGEMENT'!$C$3,CropLibrary!$E$11),CropLibrary!E185,IF(EXACT('CROP MANAGEMENT'!$C$3,CropLibrary!$F$11),CropLibrary!F185,IF(EXACT('CROP MANAGEMENT'!$C$3,CropLibrary!$G$11),CropLibrary!G185,IF(EXACT('CROP MANAGEMENT'!$C$3,CropLibrary!$H$11),CropLibrary!H185,IF(EXACT('CROP MANAGEMENT'!$C$3,CropLibrary!$I$11),CropLibrary!I185,IF(EXACT('CROP MANAGEMENT'!$C$3,CropLibrary!$J$11),CropLibrary!J185,IF(EXACT('CROP MANAGEMENT'!$C$3,CropLibrary!$K$11),CropLibrary!K185,BN12)))))))</f>
        <v>0.7</v>
      </c>
      <c r="AP12" s="367">
        <f>IF(EXACT('CROP MANAGEMENT'!$D$3,CropLibrary!$E$11),CropLibrary!E185,IF(EXACT('CROP MANAGEMENT'!$D$3,CropLibrary!$F$11),CropLibrary!F185,IF(EXACT('CROP MANAGEMENT'!$D$3,CropLibrary!$G$11),CropLibrary!G185,IF(EXACT('CROP MANAGEMENT'!$D$3,CropLibrary!$H$11),CropLibrary!H185,IF(EXACT('CROP MANAGEMENT'!$D$3,CropLibrary!$I$11),CropLibrary!I185,IF(EXACT('CROP MANAGEMENT'!$D$3,CropLibrary!$J$11),CropLibrary!J185,IF(EXACT('CROP MANAGEMENT'!$D$3,CropLibrary!$K$11),CropLibrary!K185,BO12)))))))</f>
        <v>0.29199999999999998</v>
      </c>
      <c r="AQ12" s="367">
        <f>IF(EXACT('CROP MANAGEMENT'!$E$3,CropLibrary!$E$11),CropLibrary!E185,IF(EXACT('CROP MANAGEMENT'!$E$3,CropLibrary!$F$11),CropLibrary!F185,IF(EXACT('CROP MANAGEMENT'!$E$3,CropLibrary!$G$11),CropLibrary!G185,IF(EXACT('CROP MANAGEMENT'!$E$3,CropLibrary!$H$11),CropLibrary!H185,IF(EXACT($EH11,CropLibrary!$I$11),CropLibrary!I185,IF(EXACT('CROP MANAGEMENT'!$E$3,CropLibrary!$J$11),CropLibrary!J185,IF(EXACT('CROP MANAGEMENT'!$E$3,CropLibrary!$K$11),CropLibrary!K185,BP12)))))))</f>
        <v>0.29199999999999998</v>
      </c>
      <c r="AR12" s="367">
        <f>IF(EXACT('CROP MANAGEMENT'!$F$3,CropLibrary!$E$11),CropLibrary!E185,IF(EXACT('CROP MANAGEMENT'!$F$3,CropLibrary!$F$11),CropLibrary!F185,IF(EXACT('CROP MANAGEMENT'!$F$3,CropLibrary!$G$11),CropLibrary!G185,IF(EXACT('CROP MANAGEMENT'!$F$3,CropLibrary!$H$11),CropLibrary!H185,IF(EXACT('CROP MANAGEMENT'!$F$3,CropLibrary!$I$11),CropLibrary!I185,IF(EXACT('CROP MANAGEMENT'!$F$3,CropLibrary!$J$11),CropLibrary!J185,IF(EXACT('CROP MANAGEMENT'!$F$3,CropLibrary!$K$11),CropLibrary!K185,BQ12)))))))</f>
        <v>0.29199999999999998</v>
      </c>
      <c r="AS12" s="11"/>
      <c r="AT12" s="11"/>
      <c r="AU12" s="132" t="str">
        <f>IF(EXACT('CROP MANAGEMENT'!$B$3,CropLibrary!$L$11),CropLibrary!L13,IF(EXACT('CROP MANAGEMENT'!$B$3,CropLibrary!$M$11),CropLibrary!M13,IF(EXACT('CROP MANAGEMENT'!$B$3,CropLibrary!$N$11),CropLibrary!N13,"out of range")))</f>
        <v>out of range</v>
      </c>
      <c r="AV12" s="12" t="str">
        <f>IF(EXACT('CROP MANAGEMENT'!$C$3,CropLibrary!$L$11),CropLibrary!L13,IF(EXACT('CROP MANAGEMENT'!$C$3,CropLibrary!$M$11),CropLibrary!M13,IF(EXACT('CROP MANAGEMENT'!$C$3,CropLibrary!$N$11),CropLibrary!N13,"out of range")))</f>
        <v>out of range</v>
      </c>
      <c r="AW12" s="12" t="str">
        <f>IF(EXACT('CROP MANAGEMENT'!$D$3,CropLibrary!$L$11),CropLibrary!L13,IF(EXACT('CROP MANAGEMENT'!$D$3,CropLibrary!$M$11),CropLibrary!M13,IF(EXACT('CROP MANAGEMENT'!$D$3,CropLibrary!$N$11),CropLibrary!N13,"out of range")))</f>
        <v>out of range</v>
      </c>
      <c r="AX12" s="12">
        <f>IF(EXACT('CROP MANAGEMENT'!$E$3,CropLibrary!$L$11),CropLibrary!L13,IF(EXACT('CROP MANAGEMENT'!$E$3,CropLibrary!$M$11),CropLibrary!M13,IF(EXACT('CROP MANAGEMENT'!$E$3,CropLibrary!$N$11),CropLibrary!N13,"out of range")))</f>
        <v>1</v>
      </c>
      <c r="AY12" s="12" t="str">
        <f>IF(EXACT('CROP MANAGEMENT'!$F$3,CropLibrary!$L$11),CropLibrary!L13,IF(EXACT('CROP MANAGEMENT'!$F$3,CropLibrary!$M$11),CropLibrary!M13,IF(EXACT('CROP MANAGEMENT'!$F$3,CropLibrary!$N$11),CropLibrary!N13,"out of range")))</f>
        <v>out of range</v>
      </c>
      <c r="AZ12" s="100">
        <f>CropLibrary!D77</f>
        <v>0</v>
      </c>
      <c r="BA12" s="12" t="str">
        <f>IF(EXACT('CROP MANAGEMENT'!$B$3,CropLibrary!$L$11),CropLibrary!L77,IF(EXACT('CROP MANAGEMENT'!$B$3,CropLibrary!$M$11),CropLibrary!M77,IF(EXACT('CROP MANAGEMENT'!$B$3,CropLibrary!$N$11),CropLibrary!N77,"out of range")))</f>
        <v>out of range</v>
      </c>
      <c r="BB12" s="12" t="str">
        <f>IF(EXACT('CROP MANAGEMENT'!$C$3,CropLibrary!$L$11),CropLibrary!L77,IF(EXACT('CROP MANAGEMENT'!$C$3,CropLibrary!$M$11),CropLibrary!M77,IF(EXACT('CROP MANAGEMENT'!$C$3,CropLibrary!$N$11),CropLibrary!N77,"out of range")))</f>
        <v>out of range</v>
      </c>
      <c r="BC12" s="12" t="str">
        <f>IF(EXACT('CROP MANAGEMENT'!$D$3,CropLibrary!$L$11),CropLibrary!L77,IF(EXACT('CROP MANAGEMENT'!$D$3,CropLibrary!$M$11),CropLibrary!M77,IF(EXACT('CROP MANAGEMENT'!$D$3,CropLibrary!$N$11),CropLibrary!N77,"out of range")))</f>
        <v>out of range</v>
      </c>
      <c r="BD12" s="12">
        <f>IF(EXACT('CROP MANAGEMENT'!$E$3,CropLibrary!$L$11),CropLibrary!L77,IF(EXACT('CROP MANAGEMENT'!$E$3,CropLibrary!$M$11),CropLibrary!M77,IF(EXACT('CROP MANAGEMENT'!$E$3,CropLibrary!$N$11),CropLibrary!N77,"out of range")))</f>
        <v>0</v>
      </c>
      <c r="BE12" s="12" t="str">
        <f>IF(EXACT('CROP MANAGEMENT'!$F$3,CropLibrary!$L$11),CropLibrary!L77,IF(EXACT('CROP MANAGEMENT'!$F$3,CropLibrary!$M$11),CropLibrary!M77,IF(EXACT('CROP MANAGEMENT'!$F$3,CropLibrary!$N$11),CropLibrary!N77,"out of range")))</f>
        <v>out of range</v>
      </c>
      <c r="BF12" s="100">
        <f>CropLibrary!D131</f>
        <v>0</v>
      </c>
      <c r="BG12" s="12" t="str">
        <f>IF(EXACT('CROP MANAGEMENT'!$B$3,CropLibrary!$L$11),CropLibrary!L131,IF(EXACT('CROP MANAGEMENT'!$B$3,CropLibrary!$M$11),CropLibrary!M131,IF(EXACT('CROP MANAGEMENT'!$B$3,CropLibrary!$N$11),CropLibrary!N131,"out of range")))</f>
        <v>out of range</v>
      </c>
      <c r="BH12" s="12" t="str">
        <f>IF(EXACT('CROP MANAGEMENT'!$C$3,CropLibrary!$L$11),CropLibrary!L131,IF(EXACT('CROP MANAGEMENT'!$C$3,CropLibrary!$M$11),CropLibrary!M131,IF(EXACT('CROP MANAGEMENT'!$C$3,CropLibrary!$N$11),CropLibrary!N131,"out of range")))</f>
        <v>out of range</v>
      </c>
      <c r="BI12" s="12" t="str">
        <f>IF(EXACT('CROP MANAGEMENT'!$D$3,CropLibrary!$L$11),CropLibrary!L131,IF(EXACT('CROP MANAGEMENT'!$D$3,CropLibrary!$M$11),CropLibrary!M131,IF(EXACT('CROP MANAGEMENT'!$D$3,CropLibrary!$N$11),CropLibrary!N131,"out of range")))</f>
        <v>out of range</v>
      </c>
      <c r="BJ12" s="12">
        <f>IF(EXACT('CROP MANAGEMENT'!$E$3,CropLibrary!$L$11),CropLibrary!L131,IF(EXACT('CROP MANAGEMENT'!$E$3,CropLibrary!$M$11),CropLibrary!M131,IF(EXACT('CROP MANAGEMENT'!$E$3,CropLibrary!$N$11),CropLibrary!N131,"out of range")))</f>
        <v>0</v>
      </c>
      <c r="BK12" s="12" t="str">
        <f>IF(EXACT('CROP MANAGEMENT'!$F$3,CropLibrary!$L$11),CropLibrary!L131,IF(EXACT('CROP MANAGEMENT'!$F$3,CropLibrary!$M$11),CropLibrary!M131,IF(EXACT('CROP MANAGEMENT'!$F$3,CropLibrary!$N$11),CropLibrary!N131,"out of range")))</f>
        <v>out of range</v>
      </c>
      <c r="BL12" s="100">
        <f>CropLibrary!D185</f>
        <v>0</v>
      </c>
      <c r="BM12" s="12" t="str">
        <f>IF(EXACT('CROP MANAGEMENT'!$B$3,CropLibrary!$L$11),CropLibrary!L185,IF(EXACT('CROP MANAGEMENT'!$B$3,CropLibrary!$M$11),CropLibrary!M185,IF(EXACT('CROP MANAGEMENT'!$B$3,CropLibrary!$N$11),CropLibrary!N185,"out of range")))</f>
        <v>out of range</v>
      </c>
      <c r="BN12" s="12" t="str">
        <f>IF(EXACT('CROP MANAGEMENT'!$C$3,CropLibrary!$L$11),CropLibrary!L185,IF(EXACT('CROP MANAGEMENT'!$C$3,CropLibrary!$M$11),CropLibrary!M185,IF(EXACT('CROP MANAGEMENT'!$C$3,CropLibrary!$N$11),CropLibrary!N185,"out of range")))</f>
        <v>out of range</v>
      </c>
      <c r="BO12" s="12" t="str">
        <f>IF(EXACT('CROP MANAGEMENT'!$D$3,CropLibrary!$L$11),CropLibrary!L185,IF(EXACT('CROP MANAGEMENT'!$D$3,CropLibrary!$M$11),CropLibrary!M185,IF(EXACT('CROP MANAGEMENT'!$D$3,CropLibrary!$N$11),CropLibrary!N185,"out of range")))</f>
        <v>out of range</v>
      </c>
      <c r="BP12" s="12">
        <f>IF(EXACT('CROP MANAGEMENT'!$E$3,CropLibrary!$L$11),CropLibrary!L185,IF(EXACT('CROP MANAGEMENT'!$E$3,CropLibrary!$M$11),CropLibrary!M185,IF(EXACT('CROP MANAGEMENT'!$E$3,CropLibrary!$N$11),CropLibrary!N185,"out of range")))</f>
        <v>0.29199999999999998</v>
      </c>
      <c r="BQ12" s="365" t="str">
        <f>IF(EXACT('CROP MANAGEMENT'!$F$3,CropLibrary!$L$11),CropLibrary!L185,IF(EXACT('CROP MANAGEMENT'!$F$3,CropLibrary!$M$11),CropLibrary!M185,IF(EXACT('CROP MANAGEMENT'!$F$3,CropLibrary!$N$11),CropLibrary!N185,"out of range")))</f>
        <v>out of range</v>
      </c>
      <c r="BR12" s="12"/>
      <c r="BS12" s="12"/>
      <c r="BT12" s="12"/>
      <c r="BU12" s="11"/>
      <c r="BV12" s="11"/>
      <c r="BW12" s="11"/>
    </row>
    <row r="13" spans="1:75" x14ac:dyDescent="0.3">
      <c r="A13" s="463"/>
      <c r="B13" s="463"/>
      <c r="C13" s="193" t="str">
        <f>CropLibrary!C14</f>
        <v>Length of vegetative stage</v>
      </c>
      <c r="D13" s="202" t="str">
        <f>CropLibrary!D14</f>
        <v xml:space="preserve">days </v>
      </c>
      <c r="E13" s="366">
        <f>IF(EXACT('CROP MANAGEMENT'!$B$3,CropLibrary!$E$11),CropLibrary!E14,IF(EXACT('CROP MANAGEMENT'!$B$3,CropLibrary!$F$11),CropLibrary!F14,IF(EXACT('CROP MANAGEMENT'!$B$3,CropLibrary!$G$11),CropLibrary!G14,IF(EXACT('CROP MANAGEMENT'!$B$3,CropLibrary!$H$11),CropLibrary!H14,IF(EXACT('CROP MANAGEMENT'!$B$3,CropLibrary!$I$11),CropLibrary!I14,IF(EXACT('CROP MANAGEMENT'!$B$3,CropLibrary!$J$11),CropLibrary!J14,IF(EXACT('CROP MANAGEMENT'!$B$3,CropLibrary!$K$11),CropLibrary!K14,AU13)))))))</f>
        <v>180</v>
      </c>
      <c r="F13" s="366">
        <f>IF(EXACT('CROP MANAGEMENT'!$C$3,CropLibrary!$E$11),CropLibrary!E14,IF(EXACT('CROP MANAGEMENT'!$C$3,CropLibrary!$F$11),CropLibrary!F14,IF(EXACT('CROP MANAGEMENT'!$C$3,CropLibrary!$G$11),CropLibrary!G14,IF(EXACT('CROP MANAGEMENT'!$C$3,CropLibrary!$H$11),CropLibrary!H14,IF(EXACT('CROP MANAGEMENT'!$C$3,CropLibrary!$I$11),CropLibrary!I14,IF(EXACT('CROP MANAGEMENT'!$C$3,CropLibrary!$J$11),CropLibrary!J14,IF(EXACT('CROP MANAGEMENT'!$C$3,CropLibrary!$K$11),CropLibrary!K14,AV13)))))))</f>
        <v>60</v>
      </c>
      <c r="G13" s="366">
        <f>IF(EXACT('CROP MANAGEMENT'!$D$3,CropLibrary!$E$11),CropLibrary!E14,IF(EXACT('CROP MANAGEMENT'!$D$3,CropLibrary!$F$11),CropLibrary!F14,IF(EXACT('CROP MANAGEMENT'!$D$3,CropLibrary!$G$11),CropLibrary!G14,IF(EXACT('CROP MANAGEMENT'!$D$3,CropLibrary!$H$11),CropLibrary!H14,IF(EXACT('CROP MANAGEMENT'!$D$3,CropLibrary!$I$11),CropLibrary!I14,IF(EXACT('CROP MANAGEMENT'!$D$3,CropLibrary!$J$11),CropLibrary!J14,IF(EXACT('CROP MANAGEMENT'!$D$3,CropLibrary!$K$11),CropLibrary!K14,AW13)))))))</f>
        <v>60</v>
      </c>
      <c r="H13" s="366">
        <f>IF(EXACT('CROP MANAGEMENT'!$E$3,CropLibrary!$E$11),CropLibrary!E14,IF(EXACT('CROP MANAGEMENT'!$E$3,CropLibrary!$F$11),CropLibrary!F14,IF(EXACT('CROP MANAGEMENT'!$E$3,CropLibrary!$G$11),CropLibrary!G14,IF(EXACT('CROP MANAGEMENT'!$E$3,CropLibrary!$H$11),CropLibrary!H14,IF(EXACT('CROP MANAGEMENT'!$E$3,CropLibrary!$I$11),CropLibrary!I14,IF(EXACT('CROP MANAGEMENT'!$E$3,CropLibrary!$J$11),CropLibrary!J14,IF(EXACT('CROP MANAGEMENT'!$E$3,CropLibrary!$K$11),CropLibrary!K14,AX13)))))))</f>
        <v>360</v>
      </c>
      <c r="I13" s="366">
        <f>IF(EXACT('CROP MANAGEMENT'!$F$3,CropLibrary!$E$11),CropLibrary!E14,IF(EXACT('CROP MANAGEMENT'!$F$3,CropLibrary!$F$11),CropLibrary!F14,IF(EXACT('CROP MANAGEMENT'!$F$3,CropLibrary!$G$11),CropLibrary!G14,IF(EXACT('CROP MANAGEMENT'!$F$3,CropLibrary!$H$11),CropLibrary!H14,IF(EXACT('CROP MANAGEMENT'!$F$3,CropLibrary!$I$11),CropLibrary!I14,IF(EXACT('CROP MANAGEMENT'!$F$3,CropLibrary!$J$11),CropLibrary!J14,IF(EXACT('CROP MANAGEMENT'!$F$3,CropLibrary!$K$11),CropLibrary!K14,AY13)))))))</f>
        <v>330</v>
      </c>
      <c r="J13" s="11"/>
      <c r="K13" s="213">
        <v>0.1</v>
      </c>
      <c r="L13" s="367">
        <f>IF(EXACT('CROP MANAGEMENT'!$B$3,CropLibrary!$E$11),CropLibrary!E78,IF(EXACT('CROP MANAGEMENT'!$B$3,CropLibrary!$F$11),CropLibrary!F78,IF(EXACT('CROP MANAGEMENT'!$B$3,CropLibrary!$G$11),CropLibrary!G78,IF(EXACT('CROP MANAGEMENT'!$B$3,CropLibrary!$H$11),CropLibrary!H78,IF(EXACT('CROP MANAGEMENT'!$B$3,CropLibrary!$I$11),CropLibrary!I78,IF(EXACT('CROP MANAGEMENT'!$B$3,CropLibrary!$J$11),CropLibrary!J78,IF(EXACT('CROP MANAGEMENT'!$B$3,CropLibrary!$K$11),CropLibrary!K78,BA13)))))))</f>
        <v>0.81346646105206499</v>
      </c>
      <c r="M13" s="367">
        <f>IF(EXACT('CROP MANAGEMENT'!$C$3,CropLibrary!$E$11),CropLibrary!E78,IF(EXACT('CROP MANAGEMENT'!$C$3,CropLibrary!$F$11),CropLibrary!F78,IF(EXACT('CROP MANAGEMENT'!$C$3,CropLibrary!$G$11),CropLibrary!G78,IF(EXACT('CROP MANAGEMENT'!$C$3,CropLibrary!$H$11),CropLibrary!H78,IF(EXACT('CROP MANAGEMENT'!$C$3,CropLibrary!$I$11),CropLibrary!I78,IF(EXACT('CROP MANAGEMENT'!$C$3,CropLibrary!$J$11),CropLibrary!J78,IF(EXACT('CROP MANAGEMENT'!$C$3,CropLibrary!$K$11),CropLibrary!K78,BB13)))))))</f>
        <v>1.0190525840144458</v>
      </c>
      <c r="N13" s="367">
        <f>IF(EXACT('CROP MANAGEMENT'!$D$3,CropLibrary!$E$11),CropLibrary!E78,IF(EXACT('CROP MANAGEMENT'!$D$3,CropLibrary!$F$11),CropLibrary!F78,IF(EXACT('CROP MANAGEMENT'!$D$3,CropLibrary!$G$11),CropLibrary!G78,IF(EXACT('CROP MANAGEMENT'!$D$3,CropLibrary!$H$11),CropLibrary!H78,IF(EXACT('CROP MANAGEMENT'!$D$3,CropLibrary!$I$11),CropLibrary!I78,IF(EXACT('CROP MANAGEMENT'!$D$3,CropLibrary!$J$11),CropLibrary!J78,IF(EXACT('CROP MANAGEMENT'!$D$3,CropLibrary!$K$11),CropLibrary!K78,BC13)))))))</f>
        <v>0.74483519924087649</v>
      </c>
      <c r="O13" s="367">
        <f>IF(EXACT('CROP MANAGEMENT'!$E$3,CropLibrary!$E$11),CropLibrary!E78,IF(EXACT('CROP MANAGEMENT'!$E$3,CropLibrary!$F$11),CropLibrary!F78,IF(EXACT('CROP MANAGEMENT'!$E$3,CropLibrary!$G$11),CropLibrary!G78,IF(EXACT('CROP MANAGEMENT'!$E$3,CropLibrary!$H$11),CropLibrary!H78,IF(EXACT('CROP MANAGEMENT'!$E$3,CropLibrary!$I$11),CropLibrary!I78,IF(EXACT('CROP MANAGEMENT'!$E$3,CropLibrary!$J$11),CropLibrary!J78,IF(EXACT('CROP MANAGEMENT'!$E$3,CropLibrary!$K$11),CropLibrary!K78,BD13)))))))</f>
        <v>0.2</v>
      </c>
      <c r="P13" s="367">
        <f>IF(EXACT('CROP MANAGEMENT'!$F$3,CropLibrary!$E$11),CropLibrary!E78,IF(EXACT('CROP MANAGEMENT'!$F$3,CropLibrary!$F$11),CropLibrary!F78,IF(EXACT('CROP MANAGEMENT'!$F$3,CropLibrary!$G$11),CropLibrary!G78,IF(EXACT('CROP MANAGEMENT'!$F$3,CropLibrary!$H$11),CropLibrary!H78,IF(EXACT('CROP MANAGEMENT'!$F$3,CropLibrary!$I$11),CropLibrary!I78,IF(EXACT('CROP MANAGEMENT'!$F$3,CropLibrary!$J$11),CropLibrary!J78,IF(EXACT('CROP MANAGEMENT'!$F$3,CropLibrary!$K$11),CropLibrary!K78,BE13)))))))</f>
        <v>1.0190525840144458</v>
      </c>
      <c r="Q13" s="11"/>
      <c r="R13" s="213">
        <v>0.1</v>
      </c>
      <c r="S13" s="367">
        <f>IF(EXACT('CROP MANAGEMENT'!$B$3,CropLibrary!$E$11),CropLibrary!E105,IF(EXACT('CROP MANAGEMENT'!$B$3,CropLibrary!$F$11),CropLibrary!F105,IF(EXACT('CROP MANAGEMENT'!$B$3,CropLibrary!$G$11),CropLibrary!G105,IF(EXACT('CROP MANAGEMENT'!$B$3,CropLibrary!$H$11),CropLibrary!H105,IF(EXACT('CROP MANAGEMENT'!$B$3,CropLibrary!$I$11),CropLibrary!I105,IF(EXACT('CROP MANAGEMENT'!$B$3,CropLibrary!$J$11),CropLibrary!J105,IF(EXACT('CROP MANAGEMENT'!$B$3,CropLibrary!$K$11),CropLibrary!K105,BA35)))))))</f>
        <v>0.74657212121212124</v>
      </c>
      <c r="T13" s="367">
        <f>IF(EXACT('CROP MANAGEMENT'!$C$3,CropLibrary!$E$11),CropLibrary!E105,IF(EXACT('CROP MANAGEMENT'!$C$3,CropLibrary!$F$11),CropLibrary!F105,IF(EXACT('CROP MANAGEMENT'!$C$3,CropLibrary!$G$11),CropLibrary!G105,IF(EXACT('CROP MANAGEMENT'!$C$3,CropLibrary!$H$11),CropLibrary!H105,IF(EXACT('CROP MANAGEMENT'!$C$3,CropLibrary!$I$11),CropLibrary!I105,IF(EXACT('CROP MANAGEMENT'!$C$3,CropLibrary!$J$11),CropLibrary!J105,IF(EXACT('CROP MANAGEMENT'!$C$3,CropLibrary!$K$11),CropLibrary!K105,BB35)))))))</f>
        <v>0.59395833333333337</v>
      </c>
      <c r="U13" s="367">
        <f>IF(EXACT('CROP MANAGEMENT'!$D$3,CropLibrary!$E$11),CropLibrary!E105,IF(EXACT('CROP MANAGEMENT'!$D$3,CropLibrary!$F$11),CropLibrary!F105,IF(EXACT('CROP MANAGEMENT'!$D$3,CropLibrary!$G$11),CropLibrary!G105,IF(EXACT('CROP MANAGEMENT'!$D$3,CropLibrary!$H$11),CropLibrary!H105,IF(EXACT('CROP MANAGEMENT'!$D$3,CropLibrary!$I$11),CropLibrary!I105,IF(EXACT('CROP MANAGEMENT'!$D$3,CropLibrary!$J$11),CropLibrary!J105,IF(EXACT('CROP MANAGEMENT'!$D$3,CropLibrary!$K$11),CropLibrary!K105,BC35)))))))</f>
        <v>0.5</v>
      </c>
      <c r="V13" s="367">
        <f>IF(EXACT('CROP MANAGEMENT'!$E$3,CropLibrary!$E$11),CropLibrary!E105,IF(EXACT('CROP MANAGEMENT'!$E$3,CropLibrary!$F$11),CropLibrary!F105,IF(EXACT('CROP MANAGEMENT'!$E$3,CropLibrary!$G$11),CropLibrary!G105,IF(EXACT('CROP MANAGEMENT'!$E$3,CropLibrary!$H$11),CropLibrary!H105,IF(EXACT('CROP MANAGEMENT'!$E$3,CropLibrary!$I$11),CropLibrary!I105,IF(EXACT('CROP MANAGEMENT'!$E$3,CropLibrary!$J$11),CropLibrary!J105,IF(EXACT('CROP MANAGEMENT'!$E$3,CropLibrary!$K$11),CropLibrary!K105,BD35)))))))</f>
        <v>0.6</v>
      </c>
      <c r="W13" s="367">
        <f>IF(EXACT('CROP MANAGEMENT'!$F$3,CropLibrary!$E$11),CropLibrary!E105,IF(EXACT('CROP MANAGEMENT'!$F$3,CropLibrary!$F$11),CropLibrary!F105,IF(EXACT('CROP MANAGEMENT'!$F$3,CropLibrary!$G$11),CropLibrary!G105,IF(EXACT('CROP MANAGEMENT'!$F$3,CropLibrary!$H$11),CropLibrary!H105,IF(EXACT('CROP MANAGEMENT'!$F$3,CropLibrary!$I$11),CropLibrary!I105,IF(EXACT('CROP MANAGEMENT'!$F$3,CropLibrary!$J$11),CropLibrary!J105,IF(EXACT('CROP MANAGEMENT'!$F$3,CropLibrary!$K$11),CropLibrary!K105,BE35)))))))</f>
        <v>0.67</v>
      </c>
      <c r="X13" s="11"/>
      <c r="Y13" s="213">
        <v>0.1</v>
      </c>
      <c r="Z13" s="367">
        <f>IF(EXACT('CROP MANAGEMENT'!$B$3,CropLibrary!$E$11),CropLibrary!E132,IF(EXACT('CROP MANAGEMENT'!$B$3,CropLibrary!$F$11),CropLibrary!F132,IF(EXACT('CROP MANAGEMENT'!$B$3,CropLibrary!$G$11),CropLibrary!G132,IF(EXACT('CROP MANAGEMENT'!$B$3,CropLibrary!$H$11),CropLibrary!H132,IF(EXACT('CROP MANAGEMENT'!$B$3,CropLibrary!$I$11),CropLibrary!I132,IF(EXACT('CROP MANAGEMENT'!$B$3,CropLibrary!$J$11),CropLibrary!J132,IF(EXACT('CROP MANAGEMENT'!$B$3,CropLibrary!$K$11),CropLibrary!K132,BG13)))))))</f>
        <v>0</v>
      </c>
      <c r="AA13" s="367">
        <f>IF(EXACT('CROP MANAGEMENT'!$C$3,CropLibrary!$E$11),CropLibrary!E132,IF(EXACT('CROP MANAGEMENT'!$C$3,CropLibrary!$F$11),CropLibrary!F132,IF(EXACT('CROP MANAGEMENT'!$C$3,CropLibrary!$G$11),CropLibrary!G132,IF(EXACT('CROP MANAGEMENT'!$C$3,CropLibrary!$H$11),CropLibrary!H132,IF(EXACT('CROP MANAGEMENT'!$C$3,CropLibrary!$I$11),CropLibrary!I132,IF(EXACT('CROP MANAGEMENT'!$C$3,CropLibrary!$J$11),CropLibrary!J132,IF(EXACT('CROP MANAGEMENT'!$C$3,CropLibrary!$K$11),CropLibrary!K132,BH13)))))))</f>
        <v>0</v>
      </c>
      <c r="AB13" s="367">
        <f>IF(EXACT('CROP MANAGEMENT'!$D$3,CropLibrary!$E$11),CropLibrary!E132,IF(EXACT('CROP MANAGEMENT'!$D$3,CropLibrary!$F$11),CropLibrary!F132,IF(EXACT('CROP MANAGEMENT'!$D$3,CropLibrary!$G$11),CropLibrary!G132,IF(EXACT('CROP MANAGEMENT'!$D$3,CropLibrary!$H$11),CropLibrary!H132,IF(EXACT('CROP MANAGEMENT'!$D$3,CropLibrary!$I$11),CropLibrary!I132,IF(EXACT('CROP MANAGEMENT'!$D$3,CropLibrary!$J$11),CropLibrary!J132,IF(EXACT('CROP MANAGEMENT'!$D$3,CropLibrary!$K$11),CropLibrary!K132,BI13)))))))</f>
        <v>0</v>
      </c>
      <c r="AC13" s="367">
        <f>IF(EXACT('CROP MANAGEMENT'!$E$3,CropLibrary!$E$11),CropLibrary!E132,IF(EXACT('CROP MANAGEMENT'!$E$3,CropLibrary!$F$11),CropLibrary!F132,IF(EXACT('CROP MANAGEMENT'!$E$3,CropLibrary!$G$11),CropLibrary!G132,IF(EXACT('CROP MANAGEMENT'!$E$3,CropLibrary!$H$11),CropLibrary!H132,IF(EXACT('CROP MANAGEMENT'!$E$3,CropLibrary!$I$11),CropLibrary!I132,IF(EXACT('CROP MANAGEMENT'!$E$3,CropLibrary!$J$11),CropLibrary!J132,IF(EXACT('CROP MANAGEMENT'!$E$3,CropLibrary!$K$11),CropLibrary!K132,BJ13)))))))</f>
        <v>0</v>
      </c>
      <c r="AD13" s="367">
        <f>IF(EXACT('CROP MANAGEMENT'!$F$3,CropLibrary!$E$11),CropLibrary!E132,IF(EXACT('CROP MANAGEMENT'!$F$3,CropLibrary!$F$11),CropLibrary!F132,IF(EXACT('CROP MANAGEMENT'!$F$3,CropLibrary!$G$11),CropLibrary!G132,IF(EXACT('CROP MANAGEMENT'!$F$3,CropLibrary!$H$11),CropLibrary!H132,IF(EXACT('CROP MANAGEMENT'!$F$3,CropLibrary!$I$11),CropLibrary!I132,IF(EXACT('CROP MANAGEMENT'!$F$3,CropLibrary!$J$11),CropLibrary!J132,IF(EXACT('CROP MANAGEMENT'!$F$3,CropLibrary!$K$11),CropLibrary!K132,BK13)))))))</f>
        <v>0</v>
      </c>
      <c r="AE13" s="12"/>
      <c r="AF13" s="213">
        <v>0.1</v>
      </c>
      <c r="AG13" s="367">
        <f>IF(EXACT('CROP MANAGEMENT'!$B$3,CropLibrary!$E$11),CropLibrary!E159,IF(EXACT('CROP MANAGEMENT'!$B$3,CropLibrary!$F$11),CropLibrary!F159,IF(EXACT('CROP MANAGEMENT'!$B$3,CropLibrary!$G$11),CropLibrary!G159,IF(EXACT('CROP MANAGEMENT'!$B$3,CropLibrary!$H$11),CropLibrary!H159,IF(EXACT('CROP MANAGEMENT'!$B$3,CropLibrary!$I$11),CropLibrary!I159,IF(EXACT('CROP MANAGEMENT'!$B$3,CropLibrary!$J$11),CropLibrary!J159,IF(EXACT('CROP MANAGEMENT'!$B$3,CropLibrary!$K$11),CropLibrary!K159,BG35)))))))</f>
        <v>25</v>
      </c>
      <c r="AH13" s="367">
        <f>IF(EXACT('CROP MANAGEMENT'!$C$3,CropLibrary!$E$11),CropLibrary!E159,IF(EXACT('CROP MANAGEMENT'!$C$3,CropLibrary!$F$11),CropLibrary!F159,IF(EXACT('CROP MANAGEMENT'!$C$3,CropLibrary!$G$11),CropLibrary!G159,IF(EXACT('CROP MANAGEMENT'!$C$3,CropLibrary!$H$11),CropLibrary!H159,IF(EXACT('CROP MANAGEMENT'!$C$3,CropLibrary!$I$11),CropLibrary!I159,IF(EXACT('CROP MANAGEMENT'!$C$3,CropLibrary!$J$11),CropLibrary!J159,IF(EXACT('CROP MANAGEMENT'!$C$3,CropLibrary!$K$11),CropLibrary!K159,BH35)))))))</f>
        <v>47</v>
      </c>
      <c r="AI13" s="367">
        <f>IF(EXACT('CROP MANAGEMENT'!$D$3,CropLibrary!$E$11),CropLibrary!E159,IF(EXACT('CROP MANAGEMENT'!$D$3,CropLibrary!$F$11),CropLibrary!F159,IF(EXACT('CROP MANAGEMENT'!$D$3,CropLibrary!$G$11),CropLibrary!G159,IF(EXACT('CROP MANAGEMENT'!$D$3,CropLibrary!$H$11),CropLibrary!H159,IF(EXACT('CROP MANAGEMENT'!$D$3,CropLibrary!$I$11),CropLibrary!I159,IF(EXACT('CROP MANAGEMENT'!$D$3,CropLibrary!$J$11),CropLibrary!J159,IF(EXACT('CROP MANAGEMENT'!$D$3,CropLibrary!$K$11),CropLibrary!K159,BI35)))))))</f>
        <v>25</v>
      </c>
      <c r="AJ13" s="367">
        <f>IF(EXACT('CROP MANAGEMENT'!$E$3,CropLibrary!$E$11),CropLibrary!E159,IF(EXACT('CROP MANAGEMENT'!$E$3,CropLibrary!$F$11),CropLibrary!F159,IF(EXACT('CROP MANAGEMENT'!$E$3,CropLibrary!$G$11),CropLibrary!G159,IF(EXACT('CROP MANAGEMENT'!$E$3,CropLibrary!$H$11),CropLibrary!H159,IF(EXACT('CROP MANAGEMENT'!$E$3,CropLibrary!$I$11),CropLibrary!I159,IF(EXACT('CROP MANAGEMENT'!$E$3,CropLibrary!$J$11),CropLibrary!J159,IF(EXACT('CROP MANAGEMENT'!$E$3,CropLibrary!$K$11),CropLibrary!K159,BJ35)))))))</f>
        <v>35.714285714285715</v>
      </c>
      <c r="AK13" s="367">
        <f>IF(EXACT('CROP MANAGEMENT'!$F$3,CropLibrary!$E$11),CropLibrary!E159,IF(EXACT('CROP MANAGEMENT'!$F$3,CropLibrary!$F$11),CropLibrary!F159,IF(EXACT('CROP MANAGEMENT'!$F$3,CropLibrary!$G$11),CropLibrary!G159,IF(EXACT('CROP MANAGEMENT'!$F$3,CropLibrary!$H$11),CropLibrary!H159,IF(EXACT('CROP MANAGEMENT'!$F$3,CropLibrary!$I$11),CropLibrary!I159,IF(EXACT('CROP MANAGEMENT'!$F$3,CropLibrary!$J$11),CropLibrary!J159,IF(EXACT('CROP MANAGEMENT'!$F$3,CropLibrary!$K$11),CropLibrary!K159,BK35)))))))</f>
        <v>10</v>
      </c>
      <c r="AL13" s="11"/>
      <c r="AM13" s="213">
        <v>0.2</v>
      </c>
      <c r="AN13" s="367">
        <f>IF(EXACT('CROP MANAGEMENT'!$B$3,CropLibrary!$E$11),CropLibrary!E186,IF(EXACT('CROP MANAGEMENT'!$B$3,CropLibrary!$F$11),CropLibrary!F186,IF(EXACT('CROP MANAGEMENT'!$B$3,CropLibrary!$G$11),CropLibrary!G186,IF(EXACT('CROP MANAGEMENT'!$B$3,CropLibrary!$H$11),CropLibrary!H186,IF(EXACT('CROP MANAGEMENT'!$B$3,CropLibrary!$I$11),CropLibrary!I186,IF(EXACT('CROP MANAGEMENT'!$B$3,CropLibrary!$J$11),CropLibrary!J186,IF(EXACT('CROP MANAGEMENT'!$B$3,CropLibrary!$K$11),CropLibrary!K186,BM13)))))))</f>
        <v>0.29699999999999999</v>
      </c>
      <c r="AO13" s="367">
        <f>IF(EXACT('CROP MANAGEMENT'!$C$3,CropLibrary!$E$11),CropLibrary!E186,IF(EXACT('CROP MANAGEMENT'!$C$3,CropLibrary!$F$11),CropLibrary!F186,IF(EXACT('CROP MANAGEMENT'!$C$3,CropLibrary!$G$11),CropLibrary!G186,IF(EXACT('CROP MANAGEMENT'!$C$3,CropLibrary!$H$11),CropLibrary!H186,IF(EXACT('CROP MANAGEMENT'!$C$3,CropLibrary!$I$11),CropLibrary!I186,IF(EXACT('CROP MANAGEMENT'!$C$3,CropLibrary!$J$11),CropLibrary!J186,IF(EXACT('CROP MANAGEMENT'!$C$3,CropLibrary!$K$11),CropLibrary!K186,BN13)))))))</f>
        <v>0.65</v>
      </c>
      <c r="AP13" s="367">
        <f>IF(EXACT('CROP MANAGEMENT'!$D$3,CropLibrary!$E$11),CropLibrary!E186,IF(EXACT('CROP MANAGEMENT'!$D$3,CropLibrary!$F$11),CropLibrary!F186,IF(EXACT('CROP MANAGEMENT'!$D$3,CropLibrary!$G$11),CropLibrary!G186,IF(EXACT('CROP MANAGEMENT'!$D$3,CropLibrary!$H$11),CropLibrary!H186,IF(EXACT('CROP MANAGEMENT'!$D$3,CropLibrary!$I$11),CropLibrary!I186,IF(EXACT('CROP MANAGEMENT'!$D$3,CropLibrary!$J$11),CropLibrary!J186,IF(EXACT('CROP MANAGEMENT'!$D$3,CropLibrary!$K$11),CropLibrary!K186,BO13)))))))</f>
        <v>0.29699999999999999</v>
      </c>
      <c r="AQ13" s="367">
        <f>IF(EXACT('CROP MANAGEMENT'!$E$3,CropLibrary!$E$11),CropLibrary!E186,IF(EXACT('CROP MANAGEMENT'!$E$3,CropLibrary!$F$11),CropLibrary!F186,IF(EXACT('CROP MANAGEMENT'!$E$3,CropLibrary!$G$11),CropLibrary!G186,IF(EXACT('CROP MANAGEMENT'!$E$3,CropLibrary!$H$11),CropLibrary!H186,IF(EXACT($EH12,CropLibrary!$I$11),CropLibrary!I186,IF(EXACT('CROP MANAGEMENT'!$E$3,CropLibrary!$J$11),CropLibrary!J186,IF(EXACT('CROP MANAGEMENT'!$E$3,CropLibrary!$K$11),CropLibrary!K186,BP13)))))))</f>
        <v>0.29699999999999999</v>
      </c>
      <c r="AR13" s="367">
        <f>IF(EXACT('CROP MANAGEMENT'!$F$3,CropLibrary!$E$11),CropLibrary!E186,IF(EXACT('CROP MANAGEMENT'!$F$3,CropLibrary!$F$11),CropLibrary!F186,IF(EXACT('CROP MANAGEMENT'!$F$3,CropLibrary!$G$11),CropLibrary!G186,IF(EXACT('CROP MANAGEMENT'!$F$3,CropLibrary!$H$11),CropLibrary!H186,IF(EXACT('CROP MANAGEMENT'!$F$3,CropLibrary!$I$11),CropLibrary!I186,IF(EXACT('CROP MANAGEMENT'!$F$3,CropLibrary!$J$11),CropLibrary!J186,IF(EXACT('CROP MANAGEMENT'!$F$3,CropLibrary!$K$11),CropLibrary!K186,BQ13)))))))</f>
        <v>0.29699999999999999</v>
      </c>
      <c r="AS13" s="11"/>
      <c r="AT13" s="11"/>
      <c r="AU13" s="132" t="str">
        <f>IF(EXACT('CROP MANAGEMENT'!$B$3,CropLibrary!$L$11),CropLibrary!L14,IF(EXACT('CROP MANAGEMENT'!$B$3,CropLibrary!$M$11),CropLibrary!M14,IF(EXACT('CROP MANAGEMENT'!$B$3,CropLibrary!$N$11),CropLibrary!N14,"out of range")))</f>
        <v>out of range</v>
      </c>
      <c r="AV13" s="12" t="str">
        <f>IF(EXACT('CROP MANAGEMENT'!$C$3,CropLibrary!$L$11),CropLibrary!L14,IF(EXACT('CROP MANAGEMENT'!$C$3,CropLibrary!$M$11),CropLibrary!M14,IF(EXACT('CROP MANAGEMENT'!$C$3,CropLibrary!$N$11),CropLibrary!N14,"out of range")))</f>
        <v>out of range</v>
      </c>
      <c r="AW13" s="12" t="str">
        <f>IF(EXACT('CROP MANAGEMENT'!$D$3,CropLibrary!$L$11),CropLibrary!L14,IF(EXACT('CROP MANAGEMENT'!$D$3,CropLibrary!$M$11),CropLibrary!M14,IF(EXACT('CROP MANAGEMENT'!$D$3,CropLibrary!$N$11),CropLibrary!N14,"out of range")))</f>
        <v>out of range</v>
      </c>
      <c r="AX13" s="12">
        <f>IF(EXACT('CROP MANAGEMENT'!$E$3,CropLibrary!$L$11),CropLibrary!L14,IF(EXACT('CROP MANAGEMENT'!$E$3,CropLibrary!$M$11),CropLibrary!M14,IF(EXACT('CROP MANAGEMENT'!$E$3,CropLibrary!$N$11),CropLibrary!N14,"out of range")))</f>
        <v>360</v>
      </c>
      <c r="AY13" s="12" t="str">
        <f>IF(EXACT('CROP MANAGEMENT'!$F$3,CropLibrary!$L$11),CropLibrary!L14,IF(EXACT('CROP MANAGEMENT'!$F$3,CropLibrary!$M$11),CropLibrary!M14,IF(EXACT('CROP MANAGEMENT'!$F$3,CropLibrary!$N$11),CropLibrary!N14,"out of range")))</f>
        <v>out of range</v>
      </c>
      <c r="AZ13" s="100">
        <f>CropLibrary!D78</f>
        <v>0.1</v>
      </c>
      <c r="BA13" s="12" t="str">
        <f>IF(EXACT('CROP MANAGEMENT'!$B$3,CropLibrary!$L$11),CropLibrary!L78,IF(EXACT('CROP MANAGEMENT'!$B$3,CropLibrary!$M$11),CropLibrary!M78,IF(EXACT('CROP MANAGEMENT'!$B$3,CropLibrary!$N$11),CropLibrary!N78,"out of range")))</f>
        <v>out of range</v>
      </c>
      <c r="BB13" s="12" t="str">
        <f>IF(EXACT('CROP MANAGEMENT'!$C$3,CropLibrary!$L$11),CropLibrary!L78,IF(EXACT('CROP MANAGEMENT'!$C$3,CropLibrary!$M$11),CropLibrary!M78,IF(EXACT('CROP MANAGEMENT'!$C$3,CropLibrary!$N$11),CropLibrary!N78,"out of range")))</f>
        <v>out of range</v>
      </c>
      <c r="BC13" s="12" t="str">
        <f>IF(EXACT('CROP MANAGEMENT'!$D$3,CropLibrary!$L$11),CropLibrary!L78,IF(EXACT('CROP MANAGEMENT'!$D$3,CropLibrary!$M$11),CropLibrary!M78,IF(EXACT('CROP MANAGEMENT'!$D$3,CropLibrary!$N$11),CropLibrary!N78,"out of range")))</f>
        <v>out of range</v>
      </c>
      <c r="BD13" s="12">
        <f>IF(EXACT('CROP MANAGEMENT'!$E$3,CropLibrary!$L$11),CropLibrary!L78,IF(EXACT('CROP MANAGEMENT'!$E$3,CropLibrary!$M$11),CropLibrary!M78,IF(EXACT('CROP MANAGEMENT'!$E$3,CropLibrary!$N$11),CropLibrary!N78,"out of range")))</f>
        <v>0.2</v>
      </c>
      <c r="BE13" s="12" t="str">
        <f>IF(EXACT('CROP MANAGEMENT'!$F$3,CropLibrary!$L$11),CropLibrary!L78,IF(EXACT('CROP MANAGEMENT'!$F$3,CropLibrary!$M$11),CropLibrary!M78,IF(EXACT('CROP MANAGEMENT'!$F$3,CropLibrary!$N$11),CropLibrary!N78,"out of range")))</f>
        <v>out of range</v>
      </c>
      <c r="BF13" s="100">
        <f>CropLibrary!D132</f>
        <v>0.1</v>
      </c>
      <c r="BG13" s="12" t="str">
        <f>IF(EXACT('CROP MANAGEMENT'!$B$3,CropLibrary!$L$11),CropLibrary!L132,IF(EXACT('CROP MANAGEMENT'!$B$3,CropLibrary!$M$11),CropLibrary!M132,IF(EXACT('CROP MANAGEMENT'!$B$3,CropLibrary!$N$11),CropLibrary!N132,"out of range")))</f>
        <v>out of range</v>
      </c>
      <c r="BH13" s="12" t="str">
        <f>IF(EXACT('CROP MANAGEMENT'!$C$3,CropLibrary!$L$11),CropLibrary!L132,IF(EXACT('CROP MANAGEMENT'!$C$3,CropLibrary!$M$11),CropLibrary!M132,IF(EXACT('CROP MANAGEMENT'!$C$3,CropLibrary!$N$11),CropLibrary!N132,"out of range")))</f>
        <v>out of range</v>
      </c>
      <c r="BI13" s="12" t="str">
        <f>IF(EXACT('CROP MANAGEMENT'!$D$3,CropLibrary!$L$11),CropLibrary!L132,IF(EXACT('CROP MANAGEMENT'!$D$3,CropLibrary!$M$11),CropLibrary!M132,IF(EXACT('CROP MANAGEMENT'!$D$3,CropLibrary!$N$11),CropLibrary!N132,"out of range")))</f>
        <v>out of range</v>
      </c>
      <c r="BJ13" s="12">
        <f>IF(EXACT('CROP MANAGEMENT'!$E$3,CropLibrary!$L$11),CropLibrary!L132,IF(EXACT('CROP MANAGEMENT'!$E$3,CropLibrary!$M$11),CropLibrary!M132,IF(EXACT('CROP MANAGEMENT'!$E$3,CropLibrary!$N$11),CropLibrary!N132,"out of range")))</f>
        <v>0</v>
      </c>
      <c r="BK13" s="12" t="str">
        <f>IF(EXACT('CROP MANAGEMENT'!$F$3,CropLibrary!$L$11),CropLibrary!L132,IF(EXACT('CROP MANAGEMENT'!$F$3,CropLibrary!$M$11),CropLibrary!M132,IF(EXACT('CROP MANAGEMENT'!$F$3,CropLibrary!$N$11),CropLibrary!N132,"out of range")))</f>
        <v>out of range</v>
      </c>
      <c r="BL13" s="100">
        <f>CropLibrary!D186</f>
        <v>0.2</v>
      </c>
      <c r="BM13" s="12" t="str">
        <f>IF(EXACT('CROP MANAGEMENT'!$B$3,CropLibrary!$L$11),CropLibrary!L186,IF(EXACT('CROP MANAGEMENT'!$B$3,CropLibrary!$M$11),CropLibrary!M186,IF(EXACT('CROP MANAGEMENT'!$B$3,CropLibrary!$N$11),CropLibrary!N186,"out of range")))</f>
        <v>out of range</v>
      </c>
      <c r="BN13" s="12" t="str">
        <f>IF(EXACT('CROP MANAGEMENT'!$C$3,CropLibrary!$L$11),CropLibrary!L186,IF(EXACT('CROP MANAGEMENT'!$C$3,CropLibrary!$M$11),CropLibrary!M186,IF(EXACT('CROP MANAGEMENT'!$C$3,CropLibrary!$N$11),CropLibrary!N186,"out of range")))</f>
        <v>out of range</v>
      </c>
      <c r="BO13" s="12" t="str">
        <f>IF(EXACT('CROP MANAGEMENT'!$D$3,CropLibrary!$L$11),CropLibrary!L186,IF(EXACT('CROP MANAGEMENT'!$D$3,CropLibrary!$M$11),CropLibrary!M186,IF(EXACT('CROP MANAGEMENT'!$D$3,CropLibrary!$N$11),CropLibrary!N186,"out of range")))</f>
        <v>out of range</v>
      </c>
      <c r="BP13" s="12">
        <f>IF(EXACT('CROP MANAGEMENT'!$E$3,CropLibrary!$L$11),CropLibrary!L186,IF(EXACT('CROP MANAGEMENT'!$E$3,CropLibrary!$M$11),CropLibrary!M186,IF(EXACT('CROP MANAGEMENT'!$E$3,CropLibrary!$N$11),CropLibrary!N186,"out of range")))</f>
        <v>0.29699999999999999</v>
      </c>
      <c r="BQ13" s="365" t="str">
        <f>IF(EXACT('CROP MANAGEMENT'!$F$3,CropLibrary!$L$11),CropLibrary!L186,IF(EXACT('CROP MANAGEMENT'!$F$3,CropLibrary!$M$11),CropLibrary!M186,IF(EXACT('CROP MANAGEMENT'!$F$3,CropLibrary!$N$11),CropLibrary!N186,"out of range")))</f>
        <v>out of range</v>
      </c>
      <c r="BR13" s="12"/>
      <c r="BS13" s="12"/>
      <c r="BT13" s="12"/>
      <c r="BU13" s="11"/>
      <c r="BV13" s="11"/>
      <c r="BW13" s="11"/>
    </row>
    <row r="14" spans="1:75" ht="15.75" customHeight="1" x14ac:dyDescent="0.3">
      <c r="A14" s="489" t="s">
        <v>33</v>
      </c>
      <c r="B14" s="489"/>
      <c r="C14" s="193" t="str">
        <f>CropLibrary!C15</f>
        <v>Is it annual crop? 1=yes, 0 = no</v>
      </c>
      <c r="D14" s="202" t="str">
        <f>CropLibrary!D15</f>
        <v>[]</v>
      </c>
      <c r="E14" s="366">
        <f>IF(EXACT('CROP MANAGEMENT'!$B$3,CropLibrary!$E$11),CropLibrary!E15,IF(EXACT('CROP MANAGEMENT'!$B$3,CropLibrary!$F$11),CropLibrary!F15,IF(EXACT('CROP MANAGEMENT'!$B$3,CropLibrary!$G$11),CropLibrary!G15,IF(EXACT('CROP MANAGEMENT'!$B$3,CropLibrary!$H$11),CropLibrary!H15,IF(EXACT('CROP MANAGEMENT'!$B$3,CropLibrary!$I$11),CropLibrary!I15,IF(EXACT('CROP MANAGEMENT'!$B$3,CropLibrary!$J$11),CropLibrary!J15,IF(EXACT('CROP MANAGEMENT'!$B$3,CropLibrary!$K$11),CropLibrary!K15,AU14)))))))</f>
        <v>1</v>
      </c>
      <c r="F14" s="366">
        <f>IF(EXACT('CROP MANAGEMENT'!$C$3,CropLibrary!$E$11),CropLibrary!E15,IF(EXACT('CROP MANAGEMENT'!$C$3,CropLibrary!$F$11),CropLibrary!F15,IF(EXACT('CROP MANAGEMENT'!$C$3,CropLibrary!$G$11),CropLibrary!G15,IF(EXACT('CROP MANAGEMENT'!$C$3,CropLibrary!$H$11),CropLibrary!H15,IF(EXACT('CROP MANAGEMENT'!$C$3,CropLibrary!$I$11),CropLibrary!I15,IF(EXACT('CROP MANAGEMENT'!$C$3,CropLibrary!$J$11),CropLibrary!J15,IF(EXACT('CROP MANAGEMENT'!$C$3,CropLibrary!$K$11),CropLibrary!K15,AV14)))))))</f>
        <v>1</v>
      </c>
      <c r="G14" s="366">
        <f>IF(EXACT('CROP MANAGEMENT'!$D$3,CropLibrary!$E$11),CropLibrary!E15,IF(EXACT('CROP MANAGEMENT'!$D$3,CropLibrary!$F$11),CropLibrary!F15,IF(EXACT('CROP MANAGEMENT'!$D$3,CropLibrary!$G$11),CropLibrary!G15,IF(EXACT('CROP MANAGEMENT'!$D$3,CropLibrary!$H$11),CropLibrary!H15,IF(EXACT('CROP MANAGEMENT'!$D$3,CropLibrary!$I$11),CropLibrary!I15,IF(EXACT('CROP MANAGEMENT'!$D$3,CropLibrary!$J$11),CropLibrary!J15,IF(EXACT('CROP MANAGEMENT'!$D$3,CropLibrary!$K$11),CropLibrary!K15,AW14)))))))</f>
        <v>1</v>
      </c>
      <c r="H14" s="366">
        <f>IF(EXACT('CROP MANAGEMENT'!$E$3,CropLibrary!$E$11),CropLibrary!E15,IF(EXACT('CROP MANAGEMENT'!$E$3,CropLibrary!$F$11),CropLibrary!F15,IF(EXACT('CROP MANAGEMENT'!$E$3,CropLibrary!$G$11),CropLibrary!G15,IF(EXACT('CROP MANAGEMENT'!$E$3,CropLibrary!$H$11),CropLibrary!H15,IF(EXACT('CROP MANAGEMENT'!$E$3,CropLibrary!$I$11),CropLibrary!I15,IF(EXACT('CROP MANAGEMENT'!$E$3,CropLibrary!$J$11),CropLibrary!J15,IF(EXACT('CROP MANAGEMENT'!$E$3,CropLibrary!$K$11),CropLibrary!K15,AX14)))))))</f>
        <v>0</v>
      </c>
      <c r="I14" s="366">
        <f>IF(EXACT('CROP MANAGEMENT'!$F$3,CropLibrary!$E$11),CropLibrary!E15,IF(EXACT('CROP MANAGEMENT'!$F$3,CropLibrary!$F$11),CropLibrary!F15,IF(EXACT('CROP MANAGEMENT'!$F$3,CropLibrary!$G$11),CropLibrary!G15,IF(EXACT('CROP MANAGEMENT'!$F$3,CropLibrary!$H$11),CropLibrary!H15,IF(EXACT('CROP MANAGEMENT'!$F$3,CropLibrary!$I$11),CropLibrary!I15,IF(EXACT('CROP MANAGEMENT'!$F$3,CropLibrary!$J$11),CropLibrary!J15,IF(EXACT('CROP MANAGEMENT'!$F$3,CropLibrary!$K$11),CropLibrary!K15,AY14)))))))</f>
        <v>1</v>
      </c>
      <c r="J14" s="11"/>
      <c r="K14" s="213">
        <v>0.2</v>
      </c>
      <c r="L14" s="367">
        <f>IF(EXACT('CROP MANAGEMENT'!$B$3,CropLibrary!$E$11),CropLibrary!E79,IF(EXACT('CROP MANAGEMENT'!$B$3,CropLibrary!$F$11),CropLibrary!F79,IF(EXACT('CROP MANAGEMENT'!$B$3,CropLibrary!$G$11),CropLibrary!G79,IF(EXACT('CROP MANAGEMENT'!$B$3,CropLibrary!$H$11),CropLibrary!H79,IF(EXACT('CROP MANAGEMENT'!$B$3,CropLibrary!$I$11),CropLibrary!I79,IF(EXACT('CROP MANAGEMENT'!$B$3,CropLibrary!$J$11),CropLibrary!J79,IF(EXACT('CROP MANAGEMENT'!$B$3,CropLibrary!$K$11),CropLibrary!K79,BA14)))))))</f>
        <v>0.88114628097609415</v>
      </c>
      <c r="M14" s="367">
        <f>IF(EXACT('CROP MANAGEMENT'!$C$3,CropLibrary!$E$11),CropLibrary!E79,IF(EXACT('CROP MANAGEMENT'!$C$3,CropLibrary!$F$11),CropLibrary!F79,IF(EXACT('CROP MANAGEMENT'!$C$3,CropLibrary!$G$11),CropLibrary!G79,IF(EXACT('CROP MANAGEMENT'!$C$3,CropLibrary!$H$11),CropLibrary!H79,IF(EXACT('CROP MANAGEMENT'!$C$3,CropLibrary!$I$11),CropLibrary!I79,IF(EXACT('CROP MANAGEMENT'!$C$3,CropLibrary!$J$11),CropLibrary!J79,IF(EXACT('CROP MANAGEMENT'!$C$3,CropLibrary!$K$11),CropLibrary!K79,BB14)))))))</f>
        <v>0.86397142703594243</v>
      </c>
      <c r="N14" s="367">
        <f>IF(EXACT('CROP MANAGEMENT'!$D$3,CropLibrary!$E$11),CropLibrary!E79,IF(EXACT('CROP MANAGEMENT'!$D$3,CropLibrary!$F$11),CropLibrary!F79,IF(EXACT('CROP MANAGEMENT'!$D$3,CropLibrary!$G$11),CropLibrary!G79,IF(EXACT('CROP MANAGEMENT'!$D$3,CropLibrary!$H$11),CropLibrary!H79,IF(EXACT('CROP MANAGEMENT'!$D$3,CropLibrary!$I$11),CropLibrary!I79,IF(EXACT('CROP MANAGEMENT'!$D$3,CropLibrary!$J$11),CropLibrary!J79,IF(EXACT('CROP MANAGEMENT'!$D$3,CropLibrary!$K$11),CropLibrary!K79,BC14)))))))</f>
        <v>0.80312904048863154</v>
      </c>
      <c r="O14" s="367">
        <f>IF(EXACT('CROP MANAGEMENT'!$E$3,CropLibrary!$E$11),CropLibrary!E79,IF(EXACT('CROP MANAGEMENT'!$E$3,CropLibrary!$F$11),CropLibrary!F79,IF(EXACT('CROP MANAGEMENT'!$E$3,CropLibrary!$G$11),CropLibrary!G79,IF(EXACT('CROP MANAGEMENT'!$E$3,CropLibrary!$H$11),CropLibrary!H79,IF(EXACT('CROP MANAGEMENT'!$E$3,CropLibrary!$I$11),CropLibrary!I79,IF(EXACT('CROP MANAGEMENT'!$E$3,CropLibrary!$J$11),CropLibrary!J79,IF(EXACT('CROP MANAGEMENT'!$E$3,CropLibrary!$K$11),CropLibrary!K79,BD14)))))))</f>
        <v>0.2</v>
      </c>
      <c r="P14" s="367">
        <f>IF(EXACT('CROP MANAGEMENT'!$F$3,CropLibrary!$E$11),CropLibrary!E79,IF(EXACT('CROP MANAGEMENT'!$F$3,CropLibrary!$F$11),CropLibrary!F79,IF(EXACT('CROP MANAGEMENT'!$F$3,CropLibrary!$G$11),CropLibrary!G79,IF(EXACT('CROP MANAGEMENT'!$F$3,CropLibrary!$H$11),CropLibrary!H79,IF(EXACT('CROP MANAGEMENT'!$F$3,CropLibrary!$I$11),CropLibrary!I79,IF(EXACT('CROP MANAGEMENT'!$F$3,CropLibrary!$J$11),CropLibrary!J79,IF(EXACT('CROP MANAGEMENT'!$F$3,CropLibrary!$K$11),CropLibrary!K79,BE14)))))))</f>
        <v>0.86397142703594243</v>
      </c>
      <c r="Q14" s="11"/>
      <c r="R14" s="213">
        <v>0.2</v>
      </c>
      <c r="S14" s="367">
        <f>IF(EXACT('CROP MANAGEMENT'!$B$3,CropLibrary!$E$11),CropLibrary!E106,IF(EXACT('CROP MANAGEMENT'!$B$3,CropLibrary!$F$11),CropLibrary!F106,IF(EXACT('CROP MANAGEMENT'!$B$3,CropLibrary!$G$11),CropLibrary!G106,IF(EXACT('CROP MANAGEMENT'!$B$3,CropLibrary!$H$11),CropLibrary!H106,IF(EXACT('CROP MANAGEMENT'!$B$3,CropLibrary!$I$11),CropLibrary!I106,IF(EXACT('CROP MANAGEMENT'!$B$3,CropLibrary!$J$11),CropLibrary!J106,IF(EXACT('CROP MANAGEMENT'!$B$3,CropLibrary!$K$11),CropLibrary!K106,BA36)))))))</f>
        <v>0.73551597678916825</v>
      </c>
      <c r="T14" s="367">
        <f>IF(EXACT('CROP MANAGEMENT'!$C$3,CropLibrary!$E$11),CropLibrary!E106,IF(EXACT('CROP MANAGEMENT'!$C$3,CropLibrary!$F$11),CropLibrary!F106,IF(EXACT('CROP MANAGEMENT'!$C$3,CropLibrary!$G$11),CropLibrary!G106,IF(EXACT('CROP MANAGEMENT'!$C$3,CropLibrary!$H$11),CropLibrary!H106,IF(EXACT('CROP MANAGEMENT'!$C$3,CropLibrary!$I$11),CropLibrary!I106,IF(EXACT('CROP MANAGEMENT'!$C$3,CropLibrary!$J$11),CropLibrary!J106,IF(EXACT('CROP MANAGEMENT'!$C$3,CropLibrary!$K$11),CropLibrary!K106,BB36)))))))</f>
        <v>0.60458333333333336</v>
      </c>
      <c r="U14" s="367">
        <f>IF(EXACT('CROP MANAGEMENT'!$D$3,CropLibrary!$E$11),CropLibrary!E106,IF(EXACT('CROP MANAGEMENT'!$D$3,CropLibrary!$F$11),CropLibrary!F106,IF(EXACT('CROP MANAGEMENT'!$D$3,CropLibrary!$G$11),CropLibrary!G106,IF(EXACT('CROP MANAGEMENT'!$D$3,CropLibrary!$H$11),CropLibrary!H106,IF(EXACT('CROP MANAGEMENT'!$D$3,CropLibrary!$I$11),CropLibrary!I106,IF(EXACT('CROP MANAGEMENT'!$D$3,CropLibrary!$J$11),CropLibrary!J106,IF(EXACT('CROP MANAGEMENT'!$D$3,CropLibrary!$K$11),CropLibrary!K106,BC36)))))))</f>
        <v>0.5</v>
      </c>
      <c r="V14" s="367">
        <f>IF(EXACT('CROP MANAGEMENT'!$E$3,CropLibrary!$E$11),CropLibrary!E106,IF(EXACT('CROP MANAGEMENT'!$E$3,CropLibrary!$F$11),CropLibrary!F106,IF(EXACT('CROP MANAGEMENT'!$E$3,CropLibrary!$G$11),CropLibrary!G106,IF(EXACT('CROP MANAGEMENT'!$E$3,CropLibrary!$H$11),CropLibrary!H106,IF(EXACT('CROP MANAGEMENT'!$E$3,CropLibrary!$I$11),CropLibrary!I106,IF(EXACT('CROP MANAGEMENT'!$E$3,CropLibrary!$J$11),CropLibrary!J106,IF(EXACT('CROP MANAGEMENT'!$E$3,CropLibrary!$K$11),CropLibrary!K106,BD36)))))))</f>
        <v>0.62</v>
      </c>
      <c r="W14" s="367">
        <f>IF(EXACT('CROP MANAGEMENT'!$F$3,CropLibrary!$E$11),CropLibrary!E106,IF(EXACT('CROP MANAGEMENT'!$F$3,CropLibrary!$F$11),CropLibrary!F106,IF(EXACT('CROP MANAGEMENT'!$F$3,CropLibrary!$G$11),CropLibrary!G106,IF(EXACT('CROP MANAGEMENT'!$F$3,CropLibrary!$H$11),CropLibrary!H106,IF(EXACT('CROP MANAGEMENT'!$F$3,CropLibrary!$I$11),CropLibrary!I106,IF(EXACT('CROP MANAGEMENT'!$F$3,CropLibrary!$J$11),CropLibrary!J106,IF(EXACT('CROP MANAGEMENT'!$F$3,CropLibrary!$K$11),CropLibrary!K106,BE36)))))))</f>
        <v>0.6</v>
      </c>
      <c r="X14" s="11"/>
      <c r="Y14" s="213">
        <v>0.2</v>
      </c>
      <c r="Z14" s="367">
        <f>IF(EXACT('CROP MANAGEMENT'!$B$3,CropLibrary!$E$11),CropLibrary!E133,IF(EXACT('CROP MANAGEMENT'!$B$3,CropLibrary!$F$11),CropLibrary!F133,IF(EXACT('CROP MANAGEMENT'!$B$3,CropLibrary!$G$11),CropLibrary!G133,IF(EXACT('CROP MANAGEMENT'!$B$3,CropLibrary!$H$11),CropLibrary!H133,IF(EXACT('CROP MANAGEMENT'!$B$3,CropLibrary!$I$11),CropLibrary!I133,IF(EXACT('CROP MANAGEMENT'!$B$3,CropLibrary!$J$11),CropLibrary!J133,IF(EXACT('CROP MANAGEMENT'!$B$3,CropLibrary!$K$11),CropLibrary!K133,BG14)))))))</f>
        <v>0</v>
      </c>
      <c r="AA14" s="367">
        <f>IF(EXACT('CROP MANAGEMENT'!$C$3,CropLibrary!$E$11),CropLibrary!E133,IF(EXACT('CROP MANAGEMENT'!$C$3,CropLibrary!$F$11),CropLibrary!F133,IF(EXACT('CROP MANAGEMENT'!$C$3,CropLibrary!$G$11),CropLibrary!G133,IF(EXACT('CROP MANAGEMENT'!$C$3,CropLibrary!$H$11),CropLibrary!H133,IF(EXACT('CROP MANAGEMENT'!$C$3,CropLibrary!$I$11),CropLibrary!I133,IF(EXACT('CROP MANAGEMENT'!$C$3,CropLibrary!$J$11),CropLibrary!J133,IF(EXACT('CROP MANAGEMENT'!$C$3,CropLibrary!$K$11),CropLibrary!K133,BH14)))))))</f>
        <v>0</v>
      </c>
      <c r="AB14" s="367">
        <f>IF(EXACT('CROP MANAGEMENT'!$D$3,CropLibrary!$E$11),CropLibrary!E133,IF(EXACT('CROP MANAGEMENT'!$D$3,CropLibrary!$F$11),CropLibrary!F133,IF(EXACT('CROP MANAGEMENT'!$D$3,CropLibrary!$G$11),CropLibrary!G133,IF(EXACT('CROP MANAGEMENT'!$D$3,CropLibrary!$H$11),CropLibrary!H133,IF(EXACT('CROP MANAGEMENT'!$D$3,CropLibrary!$I$11),CropLibrary!I133,IF(EXACT('CROP MANAGEMENT'!$D$3,CropLibrary!$J$11),CropLibrary!J133,IF(EXACT('CROP MANAGEMENT'!$D$3,CropLibrary!$K$11),CropLibrary!K133,BI14)))))))</f>
        <v>0</v>
      </c>
      <c r="AC14" s="367">
        <f>IF(EXACT('CROP MANAGEMENT'!$E$3,CropLibrary!$E$11),CropLibrary!E133,IF(EXACT('CROP MANAGEMENT'!$E$3,CropLibrary!$F$11),CropLibrary!F133,IF(EXACT('CROP MANAGEMENT'!$E$3,CropLibrary!$G$11),CropLibrary!G133,IF(EXACT('CROP MANAGEMENT'!$E$3,CropLibrary!$H$11),CropLibrary!H133,IF(EXACT('CROP MANAGEMENT'!$E$3,CropLibrary!$I$11),CropLibrary!I133,IF(EXACT('CROP MANAGEMENT'!$E$3,CropLibrary!$J$11),CropLibrary!J133,IF(EXACT('CROP MANAGEMENT'!$E$3,CropLibrary!$K$11),CropLibrary!K133,BJ14)))))))</f>
        <v>0</v>
      </c>
      <c r="AD14" s="367">
        <f>IF(EXACT('CROP MANAGEMENT'!$F$3,CropLibrary!$E$11),CropLibrary!E133,IF(EXACT('CROP MANAGEMENT'!$F$3,CropLibrary!$F$11),CropLibrary!F133,IF(EXACT('CROP MANAGEMENT'!$F$3,CropLibrary!$G$11),CropLibrary!G133,IF(EXACT('CROP MANAGEMENT'!$F$3,CropLibrary!$H$11),CropLibrary!H133,IF(EXACT('CROP MANAGEMENT'!$F$3,CropLibrary!$I$11),CropLibrary!I133,IF(EXACT('CROP MANAGEMENT'!$F$3,CropLibrary!$J$11),CropLibrary!J133,IF(EXACT('CROP MANAGEMENT'!$F$3,CropLibrary!$K$11),CropLibrary!K133,BK14)))))))</f>
        <v>0</v>
      </c>
      <c r="AE14" s="12"/>
      <c r="AF14" s="213">
        <v>0.2</v>
      </c>
      <c r="AG14" s="367">
        <f>IF(EXACT('CROP MANAGEMENT'!$B$3,CropLibrary!$E$11),CropLibrary!E160,IF(EXACT('CROP MANAGEMENT'!$B$3,CropLibrary!$F$11),CropLibrary!F160,IF(EXACT('CROP MANAGEMENT'!$B$3,CropLibrary!$G$11),CropLibrary!G160,IF(EXACT('CROP MANAGEMENT'!$B$3,CropLibrary!$H$11),CropLibrary!H160,IF(EXACT('CROP MANAGEMENT'!$B$3,CropLibrary!$I$11),CropLibrary!I160,IF(EXACT('CROP MANAGEMENT'!$B$3,CropLibrary!$J$11),CropLibrary!J160,IF(EXACT('CROP MANAGEMENT'!$B$3,CropLibrary!$K$11),CropLibrary!K160,BG36)))))))</f>
        <v>25</v>
      </c>
      <c r="AH14" s="367">
        <f>IF(EXACT('CROP MANAGEMENT'!$C$3,CropLibrary!$E$11),CropLibrary!E160,IF(EXACT('CROP MANAGEMENT'!$C$3,CropLibrary!$F$11),CropLibrary!F160,IF(EXACT('CROP MANAGEMENT'!$C$3,CropLibrary!$G$11),CropLibrary!G160,IF(EXACT('CROP MANAGEMENT'!$C$3,CropLibrary!$H$11),CropLibrary!H160,IF(EXACT('CROP MANAGEMENT'!$C$3,CropLibrary!$I$11),CropLibrary!I160,IF(EXACT('CROP MANAGEMENT'!$C$3,CropLibrary!$J$11),CropLibrary!J160,IF(EXACT('CROP MANAGEMENT'!$C$3,CropLibrary!$K$11),CropLibrary!K160,BH36)))))))</f>
        <v>44</v>
      </c>
      <c r="AI14" s="367">
        <f>IF(EXACT('CROP MANAGEMENT'!$D$3,CropLibrary!$E$11),CropLibrary!E160,IF(EXACT('CROP MANAGEMENT'!$D$3,CropLibrary!$F$11),CropLibrary!F160,IF(EXACT('CROP MANAGEMENT'!$D$3,CropLibrary!$G$11),CropLibrary!G160,IF(EXACT('CROP MANAGEMENT'!$D$3,CropLibrary!$H$11),CropLibrary!H160,IF(EXACT('CROP MANAGEMENT'!$D$3,CropLibrary!$I$11),CropLibrary!I160,IF(EXACT('CROP MANAGEMENT'!$D$3,CropLibrary!$J$11),CropLibrary!J160,IF(EXACT('CROP MANAGEMENT'!$D$3,CropLibrary!$K$11),CropLibrary!K160,BI36)))))))</f>
        <v>25</v>
      </c>
      <c r="AJ14" s="367">
        <f>IF(EXACT('CROP MANAGEMENT'!$E$3,CropLibrary!$E$11),CropLibrary!E160,IF(EXACT('CROP MANAGEMENT'!$E$3,CropLibrary!$F$11),CropLibrary!F160,IF(EXACT('CROP MANAGEMENT'!$E$3,CropLibrary!$G$11),CropLibrary!G160,IF(EXACT('CROP MANAGEMENT'!$E$3,CropLibrary!$H$11),CropLibrary!H160,IF(EXACT('CROP MANAGEMENT'!$E$3,CropLibrary!$I$11),CropLibrary!I160,IF(EXACT('CROP MANAGEMENT'!$E$3,CropLibrary!$J$11),CropLibrary!J160,IF(EXACT('CROP MANAGEMENT'!$E$3,CropLibrary!$K$11),CropLibrary!K160,BJ36)))))))</f>
        <v>31.428571428571427</v>
      </c>
      <c r="AK14" s="367">
        <f>IF(EXACT('CROP MANAGEMENT'!$F$3,CropLibrary!$E$11),CropLibrary!E160,IF(EXACT('CROP MANAGEMENT'!$F$3,CropLibrary!$F$11),CropLibrary!F160,IF(EXACT('CROP MANAGEMENT'!$F$3,CropLibrary!$G$11),CropLibrary!G160,IF(EXACT('CROP MANAGEMENT'!$F$3,CropLibrary!$H$11),CropLibrary!H160,IF(EXACT('CROP MANAGEMENT'!$F$3,CropLibrary!$I$11),CropLibrary!I160,IF(EXACT('CROP MANAGEMENT'!$F$3,CropLibrary!$J$11),CropLibrary!J160,IF(EXACT('CROP MANAGEMENT'!$F$3,CropLibrary!$K$11),CropLibrary!K160,BK36)))))))</f>
        <v>10</v>
      </c>
      <c r="AL14" s="11"/>
      <c r="AM14" s="213">
        <v>0.4</v>
      </c>
      <c r="AN14" s="367">
        <f>IF(EXACT('CROP MANAGEMENT'!$B$3,CropLibrary!$E$11),CropLibrary!E187,IF(EXACT('CROP MANAGEMENT'!$B$3,CropLibrary!$F$11),CropLibrary!F187,IF(EXACT('CROP MANAGEMENT'!$B$3,CropLibrary!$G$11),CropLibrary!G187,IF(EXACT('CROP MANAGEMENT'!$B$3,CropLibrary!$H$11),CropLibrary!H187,IF(EXACT('CROP MANAGEMENT'!$B$3,CropLibrary!$I$11),CropLibrary!I187,IF(EXACT('CROP MANAGEMENT'!$B$3,CropLibrary!$J$11),CropLibrary!J187,IF(EXACT('CROP MANAGEMENT'!$B$3,CropLibrary!$K$11),CropLibrary!K187,BM14)))))))</f>
        <v>0.29699999999999999</v>
      </c>
      <c r="AO14" s="367">
        <f>IF(EXACT('CROP MANAGEMENT'!$C$3,CropLibrary!$E$11),CropLibrary!E187,IF(EXACT('CROP MANAGEMENT'!$C$3,CropLibrary!$F$11),CropLibrary!F187,IF(EXACT('CROP MANAGEMENT'!$C$3,CropLibrary!$G$11),CropLibrary!G187,IF(EXACT('CROP MANAGEMENT'!$C$3,CropLibrary!$H$11),CropLibrary!H187,IF(EXACT('CROP MANAGEMENT'!$C$3,CropLibrary!$I$11),CropLibrary!I187,IF(EXACT('CROP MANAGEMENT'!$C$3,CropLibrary!$J$11),CropLibrary!J187,IF(EXACT('CROP MANAGEMENT'!$C$3,CropLibrary!$K$11),CropLibrary!K187,BN14)))))))</f>
        <v>0.5</v>
      </c>
      <c r="AP14" s="367">
        <f>IF(EXACT('CROP MANAGEMENT'!$D$3,CropLibrary!$E$11),CropLibrary!E187,IF(EXACT('CROP MANAGEMENT'!$D$3,CropLibrary!$F$11),CropLibrary!F187,IF(EXACT('CROP MANAGEMENT'!$D$3,CropLibrary!$G$11),CropLibrary!G187,IF(EXACT('CROP MANAGEMENT'!$D$3,CropLibrary!$H$11),CropLibrary!H187,IF(EXACT('CROP MANAGEMENT'!$D$3,CropLibrary!$I$11),CropLibrary!I187,IF(EXACT('CROP MANAGEMENT'!$D$3,CropLibrary!$J$11),CropLibrary!J187,IF(EXACT('CROP MANAGEMENT'!$D$3,CropLibrary!$K$11),CropLibrary!K187,BO14)))))))</f>
        <v>0.29699999999999999</v>
      </c>
      <c r="AQ14" s="367">
        <f>IF(EXACT('CROP MANAGEMENT'!$E$3,CropLibrary!$E$11),CropLibrary!E187,IF(EXACT('CROP MANAGEMENT'!$E$3,CropLibrary!$F$11),CropLibrary!F187,IF(EXACT('CROP MANAGEMENT'!$E$3,CropLibrary!$G$11),CropLibrary!G187,IF(EXACT('CROP MANAGEMENT'!$E$3,CropLibrary!$H$11),CropLibrary!H187,IF(EXACT($EH13,CropLibrary!$I$11),CropLibrary!I187,IF(EXACT('CROP MANAGEMENT'!$E$3,CropLibrary!$J$11),CropLibrary!J187,IF(EXACT('CROP MANAGEMENT'!$E$3,CropLibrary!$K$11),CropLibrary!K187,BP14)))))))</f>
        <v>0.29699999999999999</v>
      </c>
      <c r="AR14" s="367">
        <f>IF(EXACT('CROP MANAGEMENT'!$F$3,CropLibrary!$E$11),CropLibrary!E187,IF(EXACT('CROP MANAGEMENT'!$F$3,CropLibrary!$F$11),CropLibrary!F187,IF(EXACT('CROP MANAGEMENT'!$F$3,CropLibrary!$G$11),CropLibrary!G187,IF(EXACT('CROP MANAGEMENT'!$F$3,CropLibrary!$H$11),CropLibrary!H187,IF(EXACT('CROP MANAGEMENT'!$F$3,CropLibrary!$I$11),CropLibrary!I187,IF(EXACT('CROP MANAGEMENT'!$F$3,CropLibrary!$J$11),CropLibrary!J187,IF(EXACT('CROP MANAGEMENT'!$F$3,CropLibrary!$K$11),CropLibrary!K187,BQ14)))))))</f>
        <v>0.29699999999999999</v>
      </c>
      <c r="AS14" s="11"/>
      <c r="AT14" s="11"/>
      <c r="AU14" s="132" t="str">
        <f>IF(EXACT('CROP MANAGEMENT'!$B$3,CropLibrary!$L$11),CropLibrary!L15,IF(EXACT('CROP MANAGEMENT'!$B$3,CropLibrary!$M$11),CropLibrary!M15,IF(EXACT('CROP MANAGEMENT'!$B$3,CropLibrary!$N$11),CropLibrary!N15,"out of range")))</f>
        <v>out of range</v>
      </c>
      <c r="AV14" s="12" t="str">
        <f>IF(EXACT('CROP MANAGEMENT'!$C$3,CropLibrary!$L$11),CropLibrary!L15,IF(EXACT('CROP MANAGEMENT'!$C$3,CropLibrary!$M$11),CropLibrary!M15,IF(EXACT('CROP MANAGEMENT'!$C$3,CropLibrary!$N$11),CropLibrary!N15,"out of range")))</f>
        <v>out of range</v>
      </c>
      <c r="AW14" s="12" t="str">
        <f>IF(EXACT('CROP MANAGEMENT'!$D$3,CropLibrary!$L$11),CropLibrary!L15,IF(EXACT('CROP MANAGEMENT'!$D$3,CropLibrary!$M$11),CropLibrary!M15,IF(EXACT('CROP MANAGEMENT'!$D$3,CropLibrary!$N$11),CropLibrary!N15,"out of range")))</f>
        <v>out of range</v>
      </c>
      <c r="AX14" s="12">
        <f>IF(EXACT('CROP MANAGEMENT'!$E$3,CropLibrary!$L$11),CropLibrary!L15,IF(EXACT('CROP MANAGEMENT'!$E$3,CropLibrary!$M$11),CropLibrary!M15,IF(EXACT('CROP MANAGEMENT'!$E$3,CropLibrary!$N$11),CropLibrary!N15,"out of range")))</f>
        <v>0</v>
      </c>
      <c r="AY14" s="12" t="str">
        <f>IF(EXACT('CROP MANAGEMENT'!$F$3,CropLibrary!$L$11),CropLibrary!L15,IF(EXACT('CROP MANAGEMENT'!$F$3,CropLibrary!$M$11),CropLibrary!M15,IF(EXACT('CROP MANAGEMENT'!$F$3,CropLibrary!$N$11),CropLibrary!N15,"out of range")))</f>
        <v>out of range</v>
      </c>
      <c r="AZ14" s="100">
        <f>CropLibrary!D79</f>
        <v>0.2</v>
      </c>
      <c r="BA14" s="12" t="str">
        <f>IF(EXACT('CROP MANAGEMENT'!$B$3,CropLibrary!$L$11),CropLibrary!L79,IF(EXACT('CROP MANAGEMENT'!$B$3,CropLibrary!$M$11),CropLibrary!M79,IF(EXACT('CROP MANAGEMENT'!$B$3,CropLibrary!$N$11),CropLibrary!N79,"out of range")))</f>
        <v>out of range</v>
      </c>
      <c r="BB14" s="12" t="str">
        <f>IF(EXACT('CROP MANAGEMENT'!$C$3,CropLibrary!$L$11),CropLibrary!L79,IF(EXACT('CROP MANAGEMENT'!$C$3,CropLibrary!$M$11),CropLibrary!M79,IF(EXACT('CROP MANAGEMENT'!$C$3,CropLibrary!$N$11),CropLibrary!N79,"out of range")))</f>
        <v>out of range</v>
      </c>
      <c r="BC14" s="12" t="str">
        <f>IF(EXACT('CROP MANAGEMENT'!$D$3,CropLibrary!$L$11),CropLibrary!L79,IF(EXACT('CROP MANAGEMENT'!$D$3,CropLibrary!$M$11),CropLibrary!M79,IF(EXACT('CROP MANAGEMENT'!$D$3,CropLibrary!$N$11),CropLibrary!N79,"out of range")))</f>
        <v>out of range</v>
      </c>
      <c r="BD14" s="12">
        <f>IF(EXACT('CROP MANAGEMENT'!$E$3,CropLibrary!$L$11),CropLibrary!L79,IF(EXACT('CROP MANAGEMENT'!$E$3,CropLibrary!$M$11),CropLibrary!M79,IF(EXACT('CROP MANAGEMENT'!$E$3,CropLibrary!$N$11),CropLibrary!N79,"out of range")))</f>
        <v>0.2</v>
      </c>
      <c r="BE14" s="12" t="str">
        <f>IF(EXACT('CROP MANAGEMENT'!$F$3,CropLibrary!$L$11),CropLibrary!L79,IF(EXACT('CROP MANAGEMENT'!$F$3,CropLibrary!$M$11),CropLibrary!M79,IF(EXACT('CROP MANAGEMENT'!$F$3,CropLibrary!$N$11),CropLibrary!N79,"out of range")))</f>
        <v>out of range</v>
      </c>
      <c r="BF14" s="100">
        <f>CropLibrary!D133</f>
        <v>0.2</v>
      </c>
      <c r="BG14" s="12" t="str">
        <f>IF(EXACT('CROP MANAGEMENT'!$B$3,CropLibrary!$L$11),CropLibrary!L133,IF(EXACT('CROP MANAGEMENT'!$B$3,CropLibrary!$M$11),CropLibrary!M133,IF(EXACT('CROP MANAGEMENT'!$B$3,CropLibrary!$N$11),CropLibrary!N133,"out of range")))</f>
        <v>out of range</v>
      </c>
      <c r="BH14" s="12" t="str">
        <f>IF(EXACT('CROP MANAGEMENT'!$C$3,CropLibrary!$L$11),CropLibrary!L133,IF(EXACT('CROP MANAGEMENT'!$C$3,CropLibrary!$M$11),CropLibrary!M133,IF(EXACT('CROP MANAGEMENT'!$C$3,CropLibrary!$N$11),CropLibrary!N133,"out of range")))</f>
        <v>out of range</v>
      </c>
      <c r="BI14" s="12" t="str">
        <f>IF(EXACT('CROP MANAGEMENT'!$D$3,CropLibrary!$L$11),CropLibrary!L133,IF(EXACT('CROP MANAGEMENT'!$D$3,CropLibrary!$M$11),CropLibrary!M133,IF(EXACT('CROP MANAGEMENT'!$D$3,CropLibrary!$N$11),CropLibrary!N133,"out of range")))</f>
        <v>out of range</v>
      </c>
      <c r="BJ14" s="12">
        <f>IF(EXACT('CROP MANAGEMENT'!$E$3,CropLibrary!$L$11),CropLibrary!L133,IF(EXACT('CROP MANAGEMENT'!$E$3,CropLibrary!$M$11),CropLibrary!M133,IF(EXACT('CROP MANAGEMENT'!$E$3,CropLibrary!$N$11),CropLibrary!N133,"out of range")))</f>
        <v>0</v>
      </c>
      <c r="BK14" s="12" t="str">
        <f>IF(EXACT('CROP MANAGEMENT'!$F$3,CropLibrary!$L$11),CropLibrary!L133,IF(EXACT('CROP MANAGEMENT'!$F$3,CropLibrary!$M$11),CropLibrary!M133,IF(EXACT('CROP MANAGEMENT'!$F$3,CropLibrary!$N$11),CropLibrary!N133,"out of range")))</f>
        <v>out of range</v>
      </c>
      <c r="BL14" s="100">
        <f>CropLibrary!D187</f>
        <v>0.4</v>
      </c>
      <c r="BM14" s="12" t="str">
        <f>IF(EXACT('CROP MANAGEMENT'!$B$3,CropLibrary!$L$11),CropLibrary!L187,IF(EXACT('CROP MANAGEMENT'!$B$3,CropLibrary!$M$11),CropLibrary!M187,IF(EXACT('CROP MANAGEMENT'!$B$3,CropLibrary!$N$11),CropLibrary!N187,"out of range")))</f>
        <v>out of range</v>
      </c>
      <c r="BN14" s="12" t="str">
        <f>IF(EXACT('CROP MANAGEMENT'!$C$3,CropLibrary!$L$11),CropLibrary!L187,IF(EXACT('CROP MANAGEMENT'!$C$3,CropLibrary!$M$11),CropLibrary!M187,IF(EXACT('CROP MANAGEMENT'!$C$3,CropLibrary!$N$11),CropLibrary!N187,"out of range")))</f>
        <v>out of range</v>
      </c>
      <c r="BO14" s="12" t="str">
        <f>IF(EXACT('CROP MANAGEMENT'!$D$3,CropLibrary!$L$11),CropLibrary!L187,IF(EXACT('CROP MANAGEMENT'!$D$3,CropLibrary!$M$11),CropLibrary!M187,IF(EXACT('CROP MANAGEMENT'!$D$3,CropLibrary!$N$11),CropLibrary!N187,"out of range")))</f>
        <v>out of range</v>
      </c>
      <c r="BP14" s="12">
        <f>IF(EXACT('CROP MANAGEMENT'!$E$3,CropLibrary!$L$11),CropLibrary!L187,IF(EXACT('CROP MANAGEMENT'!$E$3,CropLibrary!$M$11),CropLibrary!M187,IF(EXACT('CROP MANAGEMENT'!$E$3,CropLibrary!$N$11),CropLibrary!N187,"out of range")))</f>
        <v>0.29699999999999999</v>
      </c>
      <c r="BQ14" s="365" t="str">
        <f>IF(EXACT('CROP MANAGEMENT'!$F$3,CropLibrary!$L$11),CropLibrary!L187,IF(EXACT('CROP MANAGEMENT'!$F$3,CropLibrary!$M$11),CropLibrary!M187,IF(EXACT('CROP MANAGEMENT'!$F$3,CropLibrary!$N$11),CropLibrary!N187,"out of range")))</f>
        <v>out of range</v>
      </c>
      <c r="BR14" s="12"/>
      <c r="BS14" s="12"/>
      <c r="BT14" s="12"/>
      <c r="BU14" s="11"/>
      <c r="BV14" s="11"/>
      <c r="BW14" s="11"/>
    </row>
    <row r="15" spans="1:75" x14ac:dyDescent="0.3">
      <c r="A15" s="489"/>
      <c r="B15" s="489"/>
      <c r="C15" s="193" t="str">
        <f>CropLibrary!C16</f>
        <v xml:space="preserve">Earliest day to flower in a year </v>
      </c>
      <c r="D15" s="202" t="str">
        <f>CropLibrary!D16</f>
        <v>Julian day</v>
      </c>
      <c r="E15" s="366">
        <f>IF(EXACT('CROP MANAGEMENT'!$B$3,CropLibrary!$E$11),CropLibrary!E16,IF(EXACT('CROP MANAGEMENT'!$B$3,CropLibrary!$F$11),CropLibrary!F16,IF(EXACT('CROP MANAGEMENT'!$B$3,CropLibrary!$G$11),CropLibrary!G16,IF(EXACT('CROP MANAGEMENT'!$B$3,CropLibrary!$H$11),CropLibrary!H16,IF(EXACT('CROP MANAGEMENT'!$B$3,CropLibrary!$I$11),CropLibrary!I16,IF(EXACT('CROP MANAGEMENT'!$B$3,CropLibrary!$J$11),CropLibrary!J16,IF(EXACT('CROP MANAGEMENT'!$B$3,CropLibrary!$K$11),CropLibrary!K16,AU15)))))))</f>
        <v>1</v>
      </c>
      <c r="F15" s="366">
        <f>IF(EXACT('CROP MANAGEMENT'!$C$3,CropLibrary!$E$11),CropLibrary!E16,IF(EXACT('CROP MANAGEMENT'!$C$3,CropLibrary!$F$11),CropLibrary!F16,IF(EXACT('CROP MANAGEMENT'!$C$3,CropLibrary!$G$11),CropLibrary!G16,IF(EXACT('CROP MANAGEMENT'!$C$3,CropLibrary!$H$11),CropLibrary!H16,IF(EXACT('CROP MANAGEMENT'!$C$3,CropLibrary!$I$11),CropLibrary!I16,IF(EXACT('CROP MANAGEMENT'!$C$3,CropLibrary!$J$11),CropLibrary!J16,IF(EXACT('CROP MANAGEMENT'!$C$3,CropLibrary!$K$11),CropLibrary!K16,AV15)))))))</f>
        <v>1</v>
      </c>
      <c r="G15" s="366">
        <f>IF(EXACT('CROP MANAGEMENT'!$D$3,CropLibrary!$E$11),CropLibrary!E16,IF(EXACT('CROP MANAGEMENT'!$D$3,CropLibrary!$F$11),CropLibrary!F16,IF(EXACT('CROP MANAGEMENT'!$D$3,CropLibrary!$G$11),CropLibrary!G16,IF(EXACT('CROP MANAGEMENT'!$D$3,CropLibrary!$H$11),CropLibrary!H16,IF(EXACT('CROP MANAGEMENT'!$D$3,CropLibrary!$I$11),CropLibrary!I16,IF(EXACT('CROP MANAGEMENT'!$D$3,CropLibrary!$J$11),CropLibrary!J16,IF(EXACT('CROP MANAGEMENT'!$D$3,CropLibrary!$K$11),CropLibrary!K16,AW15)))))))</f>
        <v>1</v>
      </c>
      <c r="H15" s="366">
        <f>IF(EXACT('CROP MANAGEMENT'!$E$3,CropLibrary!$E$11),CropLibrary!E16,IF(EXACT('CROP MANAGEMENT'!$E$3,CropLibrary!$F$11),CropLibrary!F16,IF(EXACT('CROP MANAGEMENT'!$E$3,CropLibrary!$G$11),CropLibrary!G16,IF(EXACT('CROP MANAGEMENT'!$E$3,CropLibrary!$H$11),CropLibrary!H16,IF(EXACT('CROP MANAGEMENT'!$E$3,CropLibrary!$I$11),CropLibrary!I16,IF(EXACT('CROP MANAGEMENT'!$E$3,CropLibrary!$J$11),CropLibrary!J16,IF(EXACT('CROP MANAGEMENT'!$E$3,CropLibrary!$K$11),CropLibrary!K16,AX15)))))))</f>
        <v>1</v>
      </c>
      <c r="I15" s="366">
        <f>IF(EXACT('CROP MANAGEMENT'!$F$3,CropLibrary!$E$11),CropLibrary!E16,IF(EXACT('CROP MANAGEMENT'!$F$3,CropLibrary!$F$11),CropLibrary!F16,IF(EXACT('CROP MANAGEMENT'!$F$3,CropLibrary!$G$11),CropLibrary!G16,IF(EXACT('CROP MANAGEMENT'!$F$3,CropLibrary!$H$11),CropLibrary!H16,IF(EXACT('CROP MANAGEMENT'!$F$3,CropLibrary!$I$11),CropLibrary!I16,IF(EXACT('CROP MANAGEMENT'!$F$3,CropLibrary!$J$11),CropLibrary!J16,IF(EXACT('CROP MANAGEMENT'!$F$3,CropLibrary!$K$11),CropLibrary!K16,AY15)))))))</f>
        <v>1</v>
      </c>
      <c r="J15" s="11"/>
      <c r="K15" s="213">
        <v>0.3</v>
      </c>
      <c r="L15" s="367">
        <f>IF(EXACT('CROP MANAGEMENT'!$B$3,CropLibrary!$E$11),CropLibrary!E80,IF(EXACT('CROP MANAGEMENT'!$B$3,CropLibrary!$F$11),CropLibrary!F80,IF(EXACT('CROP MANAGEMENT'!$B$3,CropLibrary!$G$11),CropLibrary!G80,IF(EXACT('CROP MANAGEMENT'!$B$3,CropLibrary!$H$11),CropLibrary!H80,IF(EXACT('CROP MANAGEMENT'!$B$3,CropLibrary!$I$11),CropLibrary!I80,IF(EXACT('CROP MANAGEMENT'!$B$3,CropLibrary!$J$11),CropLibrary!J80,IF(EXACT('CROP MANAGEMENT'!$B$3,CropLibrary!$K$11),CropLibrary!K80,BA15)))))))</f>
        <v>0.95789664217915149</v>
      </c>
      <c r="M15" s="367">
        <f>IF(EXACT('CROP MANAGEMENT'!$C$3,CropLibrary!$E$11),CropLibrary!E80,IF(EXACT('CROP MANAGEMENT'!$C$3,CropLibrary!$F$11),CropLibrary!F80,IF(EXACT('CROP MANAGEMENT'!$C$3,CropLibrary!$G$11),CropLibrary!G80,IF(EXACT('CROP MANAGEMENT'!$C$3,CropLibrary!$H$11),CropLibrary!H80,IF(EXACT('CROP MANAGEMENT'!$C$3,CropLibrary!$I$11),CropLibrary!I80,IF(EXACT('CROP MANAGEMENT'!$C$3,CropLibrary!$J$11),CropLibrary!J80,IF(EXACT('CROP MANAGEMENT'!$C$3,CropLibrary!$K$11),CropLibrary!K80,BB15)))))))</f>
        <v>0.70889027005743932</v>
      </c>
      <c r="N15" s="367">
        <f>IF(EXACT('CROP MANAGEMENT'!$D$3,CropLibrary!$E$11),CropLibrary!E80,IF(EXACT('CROP MANAGEMENT'!$D$3,CropLibrary!$F$11),CropLibrary!F80,IF(EXACT('CROP MANAGEMENT'!$D$3,CropLibrary!$G$11),CropLibrary!G80,IF(EXACT('CROP MANAGEMENT'!$D$3,CropLibrary!$H$11),CropLibrary!H80,IF(EXACT('CROP MANAGEMENT'!$D$3,CropLibrary!$I$11),CropLibrary!I80,IF(EXACT('CROP MANAGEMENT'!$D$3,CropLibrary!$J$11),CropLibrary!J80,IF(EXACT('CROP MANAGEMENT'!$D$3,CropLibrary!$K$11),CropLibrary!K80,BC15)))))))</f>
        <v>0.85464695277697145</v>
      </c>
      <c r="O15" s="367">
        <f>IF(EXACT('CROP MANAGEMENT'!$E$3,CropLibrary!$E$11),CropLibrary!E80,IF(EXACT('CROP MANAGEMENT'!$E$3,CropLibrary!$F$11),CropLibrary!F80,IF(EXACT('CROP MANAGEMENT'!$E$3,CropLibrary!$G$11),CropLibrary!G80,IF(EXACT('CROP MANAGEMENT'!$E$3,CropLibrary!$H$11),CropLibrary!H80,IF(EXACT('CROP MANAGEMENT'!$E$3,CropLibrary!$I$11),CropLibrary!I80,IF(EXACT('CROP MANAGEMENT'!$E$3,CropLibrary!$J$11),CropLibrary!J80,IF(EXACT('CROP MANAGEMENT'!$E$3,CropLibrary!$K$11),CropLibrary!K80,BD15)))))))</f>
        <v>0.25</v>
      </c>
      <c r="P15" s="367">
        <f>IF(EXACT('CROP MANAGEMENT'!$F$3,CropLibrary!$E$11),CropLibrary!E80,IF(EXACT('CROP MANAGEMENT'!$F$3,CropLibrary!$F$11),CropLibrary!F80,IF(EXACT('CROP MANAGEMENT'!$F$3,CropLibrary!$G$11),CropLibrary!G80,IF(EXACT('CROP MANAGEMENT'!$F$3,CropLibrary!$H$11),CropLibrary!H80,IF(EXACT('CROP MANAGEMENT'!$F$3,CropLibrary!$I$11),CropLibrary!I80,IF(EXACT('CROP MANAGEMENT'!$F$3,CropLibrary!$J$11),CropLibrary!J80,IF(EXACT('CROP MANAGEMENT'!$F$3,CropLibrary!$K$11),CropLibrary!K80,BE15)))))))</f>
        <v>0.70889027005743932</v>
      </c>
      <c r="Q15" s="11"/>
      <c r="R15" s="213">
        <v>0.3</v>
      </c>
      <c r="S15" s="367">
        <f>IF(EXACT('CROP MANAGEMENT'!$B$3,CropLibrary!$E$11),CropLibrary!E107,IF(EXACT('CROP MANAGEMENT'!$B$3,CropLibrary!$F$11),CropLibrary!F107,IF(EXACT('CROP MANAGEMENT'!$B$3,CropLibrary!$G$11),CropLibrary!G107,IF(EXACT('CROP MANAGEMENT'!$B$3,CropLibrary!$H$11),CropLibrary!H107,IF(EXACT('CROP MANAGEMENT'!$B$3,CropLibrary!$I$11),CropLibrary!I107,IF(EXACT('CROP MANAGEMENT'!$B$3,CropLibrary!$J$11),CropLibrary!J107,IF(EXACT('CROP MANAGEMENT'!$B$3,CropLibrary!$K$11),CropLibrary!K107,BA37)))))))</f>
        <v>0.72317338491295935</v>
      </c>
      <c r="T15" s="367">
        <f>IF(EXACT('CROP MANAGEMENT'!$C$3,CropLibrary!$E$11),CropLibrary!E107,IF(EXACT('CROP MANAGEMENT'!$C$3,CropLibrary!$F$11),CropLibrary!F107,IF(EXACT('CROP MANAGEMENT'!$C$3,CropLibrary!$G$11),CropLibrary!G107,IF(EXACT('CROP MANAGEMENT'!$C$3,CropLibrary!$H$11),CropLibrary!H107,IF(EXACT('CROP MANAGEMENT'!$C$3,CropLibrary!$I$11),CropLibrary!I107,IF(EXACT('CROP MANAGEMENT'!$C$3,CropLibrary!$J$11),CropLibrary!J107,IF(EXACT('CROP MANAGEMENT'!$C$3,CropLibrary!$K$11),CropLibrary!K107,BB37)))))))</f>
        <v>0.61520833333333336</v>
      </c>
      <c r="U15" s="367">
        <f>IF(EXACT('CROP MANAGEMENT'!$D$3,CropLibrary!$E$11),CropLibrary!E107,IF(EXACT('CROP MANAGEMENT'!$D$3,CropLibrary!$F$11),CropLibrary!F107,IF(EXACT('CROP MANAGEMENT'!$D$3,CropLibrary!$G$11),CropLibrary!G107,IF(EXACT('CROP MANAGEMENT'!$D$3,CropLibrary!$H$11),CropLibrary!H107,IF(EXACT('CROP MANAGEMENT'!$D$3,CropLibrary!$I$11),CropLibrary!I107,IF(EXACT('CROP MANAGEMENT'!$D$3,CropLibrary!$J$11),CropLibrary!J107,IF(EXACT('CROP MANAGEMENT'!$D$3,CropLibrary!$K$11),CropLibrary!K107,BC37)))))))</f>
        <v>0.5</v>
      </c>
      <c r="V15" s="367">
        <f>IF(EXACT('CROP MANAGEMENT'!$E$3,CropLibrary!$E$11),CropLibrary!E107,IF(EXACT('CROP MANAGEMENT'!$E$3,CropLibrary!$F$11),CropLibrary!F107,IF(EXACT('CROP MANAGEMENT'!$E$3,CropLibrary!$G$11),CropLibrary!G107,IF(EXACT('CROP MANAGEMENT'!$E$3,CropLibrary!$H$11),CropLibrary!H107,IF(EXACT('CROP MANAGEMENT'!$E$3,CropLibrary!$I$11),CropLibrary!I107,IF(EXACT('CROP MANAGEMENT'!$E$3,CropLibrary!$J$11),CropLibrary!J107,IF(EXACT('CROP MANAGEMENT'!$E$3,CropLibrary!$K$11),CropLibrary!K107,BD37)))))))</f>
        <v>0.63</v>
      </c>
      <c r="W15" s="367">
        <f>IF(EXACT('CROP MANAGEMENT'!$F$3,CropLibrary!$E$11),CropLibrary!E107,IF(EXACT('CROP MANAGEMENT'!$F$3,CropLibrary!$F$11),CropLibrary!F107,IF(EXACT('CROP MANAGEMENT'!$F$3,CropLibrary!$G$11),CropLibrary!G107,IF(EXACT('CROP MANAGEMENT'!$F$3,CropLibrary!$H$11),CropLibrary!H107,IF(EXACT('CROP MANAGEMENT'!$F$3,CropLibrary!$I$11),CropLibrary!I107,IF(EXACT('CROP MANAGEMENT'!$F$3,CropLibrary!$J$11),CropLibrary!J107,IF(EXACT('CROP MANAGEMENT'!$F$3,CropLibrary!$K$11),CropLibrary!K107,BE37)))))))</f>
        <v>0.45</v>
      </c>
      <c r="X15" s="11"/>
      <c r="Y15" s="213">
        <v>0.3</v>
      </c>
      <c r="Z15" s="367">
        <f>IF(EXACT('CROP MANAGEMENT'!$B$3,CropLibrary!$E$11),CropLibrary!E134,IF(EXACT('CROP MANAGEMENT'!$B$3,CropLibrary!$F$11),CropLibrary!F134,IF(EXACT('CROP MANAGEMENT'!$B$3,CropLibrary!$G$11),CropLibrary!G134,IF(EXACT('CROP MANAGEMENT'!$B$3,CropLibrary!$H$11),CropLibrary!H134,IF(EXACT('CROP MANAGEMENT'!$B$3,CropLibrary!$I$11),CropLibrary!I134,IF(EXACT('CROP MANAGEMENT'!$B$3,CropLibrary!$J$11),CropLibrary!J134,IF(EXACT('CROP MANAGEMENT'!$B$3,CropLibrary!$K$11),CropLibrary!K134,BG15)))))))</f>
        <v>0</v>
      </c>
      <c r="AA15" s="367">
        <f>IF(EXACT('CROP MANAGEMENT'!$C$3,CropLibrary!$E$11),CropLibrary!E134,IF(EXACT('CROP MANAGEMENT'!$C$3,CropLibrary!$F$11),CropLibrary!F134,IF(EXACT('CROP MANAGEMENT'!$C$3,CropLibrary!$G$11),CropLibrary!G134,IF(EXACT('CROP MANAGEMENT'!$C$3,CropLibrary!$H$11),CropLibrary!H134,IF(EXACT('CROP MANAGEMENT'!$C$3,CropLibrary!$I$11),CropLibrary!I134,IF(EXACT('CROP MANAGEMENT'!$C$3,CropLibrary!$J$11),CropLibrary!J134,IF(EXACT('CROP MANAGEMENT'!$C$3,CropLibrary!$K$11),CropLibrary!K134,BH15)))))))</f>
        <v>0</v>
      </c>
      <c r="AB15" s="367">
        <f>IF(EXACT('CROP MANAGEMENT'!$D$3,CropLibrary!$E$11),CropLibrary!E134,IF(EXACT('CROP MANAGEMENT'!$D$3,CropLibrary!$F$11),CropLibrary!F134,IF(EXACT('CROP MANAGEMENT'!$D$3,CropLibrary!$G$11),CropLibrary!G134,IF(EXACT('CROP MANAGEMENT'!$D$3,CropLibrary!$H$11),CropLibrary!H134,IF(EXACT('CROP MANAGEMENT'!$D$3,CropLibrary!$I$11),CropLibrary!I134,IF(EXACT('CROP MANAGEMENT'!$D$3,CropLibrary!$J$11),CropLibrary!J134,IF(EXACT('CROP MANAGEMENT'!$D$3,CropLibrary!$K$11),CropLibrary!K134,BI15)))))))</f>
        <v>0</v>
      </c>
      <c r="AC15" s="367">
        <f>IF(EXACT('CROP MANAGEMENT'!$E$3,CropLibrary!$E$11),CropLibrary!E134,IF(EXACT('CROP MANAGEMENT'!$E$3,CropLibrary!$F$11),CropLibrary!F134,IF(EXACT('CROP MANAGEMENT'!$E$3,CropLibrary!$G$11),CropLibrary!G134,IF(EXACT('CROP MANAGEMENT'!$E$3,CropLibrary!$H$11),CropLibrary!H134,IF(EXACT('CROP MANAGEMENT'!$E$3,CropLibrary!$I$11),CropLibrary!I134,IF(EXACT('CROP MANAGEMENT'!$E$3,CropLibrary!$J$11),CropLibrary!J134,IF(EXACT('CROP MANAGEMENT'!$E$3,CropLibrary!$K$11),CropLibrary!K134,BJ15)))))))</f>
        <v>0</v>
      </c>
      <c r="AD15" s="367">
        <f>IF(EXACT('CROP MANAGEMENT'!$F$3,CropLibrary!$E$11),CropLibrary!E134,IF(EXACT('CROP MANAGEMENT'!$F$3,CropLibrary!$F$11),CropLibrary!F134,IF(EXACT('CROP MANAGEMENT'!$F$3,CropLibrary!$G$11),CropLibrary!G134,IF(EXACT('CROP MANAGEMENT'!$F$3,CropLibrary!$H$11),CropLibrary!H134,IF(EXACT('CROP MANAGEMENT'!$F$3,CropLibrary!$I$11),CropLibrary!I134,IF(EXACT('CROP MANAGEMENT'!$F$3,CropLibrary!$J$11),CropLibrary!J134,IF(EXACT('CROP MANAGEMENT'!$F$3,CropLibrary!$K$11),CropLibrary!K134,BK15)))))))</f>
        <v>0</v>
      </c>
      <c r="AE15" s="12"/>
      <c r="AF15" s="213">
        <v>0.3</v>
      </c>
      <c r="AG15" s="367">
        <f>IF(EXACT('CROP MANAGEMENT'!$B$3,CropLibrary!$E$11),CropLibrary!E161,IF(EXACT('CROP MANAGEMENT'!$B$3,CropLibrary!$F$11),CropLibrary!F161,IF(EXACT('CROP MANAGEMENT'!$B$3,CropLibrary!$G$11),CropLibrary!G161,IF(EXACT('CROP MANAGEMENT'!$B$3,CropLibrary!$H$11),CropLibrary!H161,IF(EXACT('CROP MANAGEMENT'!$B$3,CropLibrary!$I$11),CropLibrary!I161,IF(EXACT('CROP MANAGEMENT'!$B$3,CropLibrary!$J$11),CropLibrary!J161,IF(EXACT('CROP MANAGEMENT'!$B$3,CropLibrary!$K$11),CropLibrary!K161,BG37)))))))</f>
        <v>25</v>
      </c>
      <c r="AH15" s="367">
        <f>IF(EXACT('CROP MANAGEMENT'!$C$3,CropLibrary!$E$11),CropLibrary!E161,IF(EXACT('CROP MANAGEMENT'!$C$3,CropLibrary!$F$11),CropLibrary!F161,IF(EXACT('CROP MANAGEMENT'!$C$3,CropLibrary!$G$11),CropLibrary!G161,IF(EXACT('CROP MANAGEMENT'!$C$3,CropLibrary!$H$11),CropLibrary!H161,IF(EXACT('CROP MANAGEMENT'!$C$3,CropLibrary!$I$11),CropLibrary!I161,IF(EXACT('CROP MANAGEMENT'!$C$3,CropLibrary!$J$11),CropLibrary!J161,IF(EXACT('CROP MANAGEMENT'!$C$3,CropLibrary!$K$11),CropLibrary!K161,BH37)))))))</f>
        <v>41</v>
      </c>
      <c r="AI15" s="367">
        <f>IF(EXACT('CROP MANAGEMENT'!$D$3,CropLibrary!$E$11),CropLibrary!E161,IF(EXACT('CROP MANAGEMENT'!$D$3,CropLibrary!$F$11),CropLibrary!F161,IF(EXACT('CROP MANAGEMENT'!$D$3,CropLibrary!$G$11),CropLibrary!G161,IF(EXACT('CROP MANAGEMENT'!$D$3,CropLibrary!$H$11),CropLibrary!H161,IF(EXACT('CROP MANAGEMENT'!$D$3,CropLibrary!$I$11),CropLibrary!I161,IF(EXACT('CROP MANAGEMENT'!$D$3,CropLibrary!$J$11),CropLibrary!J161,IF(EXACT('CROP MANAGEMENT'!$D$3,CropLibrary!$K$11),CropLibrary!K161,BI37)))))))</f>
        <v>25</v>
      </c>
      <c r="AJ15" s="367">
        <f>IF(EXACT('CROP MANAGEMENT'!$E$3,CropLibrary!$E$11),CropLibrary!E161,IF(EXACT('CROP MANAGEMENT'!$E$3,CropLibrary!$F$11),CropLibrary!F161,IF(EXACT('CROP MANAGEMENT'!$E$3,CropLibrary!$G$11),CropLibrary!G161,IF(EXACT('CROP MANAGEMENT'!$E$3,CropLibrary!$H$11),CropLibrary!H161,IF(EXACT('CROP MANAGEMENT'!$E$3,CropLibrary!$I$11),CropLibrary!I161,IF(EXACT('CROP MANAGEMENT'!$E$3,CropLibrary!$J$11),CropLibrary!J161,IF(EXACT('CROP MANAGEMENT'!$E$3,CropLibrary!$K$11),CropLibrary!K161,BJ37)))))))</f>
        <v>27.142857142857142</v>
      </c>
      <c r="AK15" s="367">
        <f>IF(EXACT('CROP MANAGEMENT'!$F$3,CropLibrary!$E$11),CropLibrary!E161,IF(EXACT('CROP MANAGEMENT'!$F$3,CropLibrary!$F$11),CropLibrary!F161,IF(EXACT('CROP MANAGEMENT'!$F$3,CropLibrary!$G$11),CropLibrary!G161,IF(EXACT('CROP MANAGEMENT'!$F$3,CropLibrary!$H$11),CropLibrary!H161,IF(EXACT('CROP MANAGEMENT'!$F$3,CropLibrary!$I$11),CropLibrary!I161,IF(EXACT('CROP MANAGEMENT'!$F$3,CropLibrary!$J$11),CropLibrary!J161,IF(EXACT('CROP MANAGEMENT'!$F$3,CropLibrary!$K$11),CropLibrary!K161,BK37)))))))</f>
        <v>10</v>
      </c>
      <c r="AL15" s="11"/>
      <c r="AM15" s="213">
        <v>0.6</v>
      </c>
      <c r="AN15" s="367">
        <f>IF(EXACT('CROP MANAGEMENT'!$B$3,CropLibrary!$E$11),CropLibrary!E188,IF(EXACT('CROP MANAGEMENT'!$B$3,CropLibrary!$F$11),CropLibrary!F188,IF(EXACT('CROP MANAGEMENT'!$B$3,CropLibrary!$G$11),CropLibrary!G188,IF(EXACT('CROP MANAGEMENT'!$B$3,CropLibrary!$H$11),CropLibrary!H188,IF(EXACT('CROP MANAGEMENT'!$B$3,CropLibrary!$I$11),CropLibrary!I188,IF(EXACT('CROP MANAGEMENT'!$B$3,CropLibrary!$J$11),CropLibrary!J188,IF(EXACT('CROP MANAGEMENT'!$B$3,CropLibrary!$K$11),CropLibrary!K188,BM15)))))))</f>
        <v>0.30199999999999999</v>
      </c>
      <c r="AO15" s="367">
        <f>IF(EXACT('CROP MANAGEMENT'!$C$3,CropLibrary!$E$11),CropLibrary!E188,IF(EXACT('CROP MANAGEMENT'!$C$3,CropLibrary!$F$11),CropLibrary!F188,IF(EXACT('CROP MANAGEMENT'!$C$3,CropLibrary!$G$11),CropLibrary!G188,IF(EXACT('CROP MANAGEMENT'!$C$3,CropLibrary!$H$11),CropLibrary!H188,IF(EXACT('CROP MANAGEMENT'!$C$3,CropLibrary!$I$11),CropLibrary!I188,IF(EXACT('CROP MANAGEMENT'!$C$3,CropLibrary!$J$11),CropLibrary!J188,IF(EXACT('CROP MANAGEMENT'!$C$3,CropLibrary!$K$11),CropLibrary!K188,BN15)))))))</f>
        <v>0.3</v>
      </c>
      <c r="AP15" s="367">
        <f>IF(EXACT('CROP MANAGEMENT'!$D$3,CropLibrary!$E$11),CropLibrary!E188,IF(EXACT('CROP MANAGEMENT'!$D$3,CropLibrary!$F$11),CropLibrary!F188,IF(EXACT('CROP MANAGEMENT'!$D$3,CropLibrary!$G$11),CropLibrary!G188,IF(EXACT('CROP MANAGEMENT'!$D$3,CropLibrary!$H$11),CropLibrary!H188,IF(EXACT('CROP MANAGEMENT'!$D$3,CropLibrary!$I$11),CropLibrary!I188,IF(EXACT('CROP MANAGEMENT'!$D$3,CropLibrary!$J$11),CropLibrary!J188,IF(EXACT('CROP MANAGEMENT'!$D$3,CropLibrary!$K$11),CropLibrary!K188,BO15)))))))</f>
        <v>0.30199999999999999</v>
      </c>
      <c r="AQ15" s="367">
        <f>IF(EXACT('CROP MANAGEMENT'!$E$3,CropLibrary!$E$11),CropLibrary!E188,IF(EXACT('CROP MANAGEMENT'!$E$3,CropLibrary!$F$11),CropLibrary!F188,IF(EXACT('CROP MANAGEMENT'!$E$3,CropLibrary!$G$11),CropLibrary!G188,IF(EXACT('CROP MANAGEMENT'!$E$3,CropLibrary!$H$11),CropLibrary!H188,IF(EXACT($EH14,CropLibrary!$I$11),CropLibrary!I188,IF(EXACT('CROP MANAGEMENT'!$E$3,CropLibrary!$J$11),CropLibrary!J188,IF(EXACT('CROP MANAGEMENT'!$E$3,CropLibrary!$K$11),CropLibrary!K188,BP15)))))))</f>
        <v>0.30199999999999999</v>
      </c>
      <c r="AR15" s="367">
        <f>IF(EXACT('CROP MANAGEMENT'!$F$3,CropLibrary!$E$11),CropLibrary!E188,IF(EXACT('CROP MANAGEMENT'!$F$3,CropLibrary!$F$11),CropLibrary!F188,IF(EXACT('CROP MANAGEMENT'!$F$3,CropLibrary!$G$11),CropLibrary!G188,IF(EXACT('CROP MANAGEMENT'!$F$3,CropLibrary!$H$11),CropLibrary!H188,IF(EXACT('CROP MANAGEMENT'!$F$3,CropLibrary!$I$11),CropLibrary!I188,IF(EXACT('CROP MANAGEMENT'!$F$3,CropLibrary!$J$11),CropLibrary!J188,IF(EXACT('CROP MANAGEMENT'!$F$3,CropLibrary!$K$11),CropLibrary!K188,BQ15)))))))</f>
        <v>0.30199999999999999</v>
      </c>
      <c r="AS15" s="11"/>
      <c r="AT15" s="11"/>
      <c r="AU15" s="132" t="str">
        <f>IF(EXACT('CROP MANAGEMENT'!$B$3,CropLibrary!$L$11),CropLibrary!L16,IF(EXACT('CROP MANAGEMENT'!$B$3,CropLibrary!$M$11),CropLibrary!M16,IF(EXACT('CROP MANAGEMENT'!$B$3,CropLibrary!$N$11),CropLibrary!N16,"out of range")))</f>
        <v>out of range</v>
      </c>
      <c r="AV15" s="12" t="str">
        <f>IF(EXACT('CROP MANAGEMENT'!$C$3,CropLibrary!$L$11),CropLibrary!L16,IF(EXACT('CROP MANAGEMENT'!$C$3,CropLibrary!$M$11),CropLibrary!M16,IF(EXACT('CROP MANAGEMENT'!$C$3,CropLibrary!$N$11),CropLibrary!N16,"out of range")))</f>
        <v>out of range</v>
      </c>
      <c r="AW15" s="12" t="str">
        <f>IF(EXACT('CROP MANAGEMENT'!$D$3,CropLibrary!$L$11),CropLibrary!L16,IF(EXACT('CROP MANAGEMENT'!$D$3,CropLibrary!$M$11),CropLibrary!M16,IF(EXACT('CROP MANAGEMENT'!$D$3,CropLibrary!$N$11),CropLibrary!N16,"out of range")))</f>
        <v>out of range</v>
      </c>
      <c r="AX15" s="12">
        <f>IF(EXACT('CROP MANAGEMENT'!$E$3,CropLibrary!$L$11),CropLibrary!L16,IF(EXACT('CROP MANAGEMENT'!$E$3,CropLibrary!$M$11),CropLibrary!M16,IF(EXACT('CROP MANAGEMENT'!$E$3,CropLibrary!$N$11),CropLibrary!N16,"out of range")))</f>
        <v>1</v>
      </c>
      <c r="AY15" s="12" t="str">
        <f>IF(EXACT('CROP MANAGEMENT'!$F$3,CropLibrary!$L$11),CropLibrary!L16,IF(EXACT('CROP MANAGEMENT'!$F$3,CropLibrary!$M$11),CropLibrary!M16,IF(EXACT('CROP MANAGEMENT'!$F$3,CropLibrary!$N$11),CropLibrary!N16,"out of range")))</f>
        <v>out of range</v>
      </c>
      <c r="AZ15" s="100">
        <f>CropLibrary!D80</f>
        <v>0.3</v>
      </c>
      <c r="BA15" s="12" t="str">
        <f>IF(EXACT('CROP MANAGEMENT'!$B$3,CropLibrary!$L$11),CropLibrary!L80,IF(EXACT('CROP MANAGEMENT'!$B$3,CropLibrary!$M$11),CropLibrary!M80,IF(EXACT('CROP MANAGEMENT'!$B$3,CropLibrary!$N$11),CropLibrary!N80,"out of range")))</f>
        <v>out of range</v>
      </c>
      <c r="BB15" s="12" t="str">
        <f>IF(EXACT('CROP MANAGEMENT'!$C$3,CropLibrary!$L$11),CropLibrary!L80,IF(EXACT('CROP MANAGEMENT'!$C$3,CropLibrary!$M$11),CropLibrary!M80,IF(EXACT('CROP MANAGEMENT'!$C$3,CropLibrary!$N$11),CropLibrary!N80,"out of range")))</f>
        <v>out of range</v>
      </c>
      <c r="BC15" s="12" t="str">
        <f>IF(EXACT('CROP MANAGEMENT'!$D$3,CropLibrary!$L$11),CropLibrary!L80,IF(EXACT('CROP MANAGEMENT'!$D$3,CropLibrary!$M$11),CropLibrary!M80,IF(EXACT('CROP MANAGEMENT'!$D$3,CropLibrary!$N$11),CropLibrary!N80,"out of range")))</f>
        <v>out of range</v>
      </c>
      <c r="BD15" s="12">
        <f>IF(EXACT('CROP MANAGEMENT'!$E$3,CropLibrary!$L$11),CropLibrary!L80,IF(EXACT('CROP MANAGEMENT'!$E$3,CropLibrary!$M$11),CropLibrary!M80,IF(EXACT('CROP MANAGEMENT'!$E$3,CropLibrary!$N$11),CropLibrary!N80,"out of range")))</f>
        <v>0.25</v>
      </c>
      <c r="BE15" s="12" t="str">
        <f>IF(EXACT('CROP MANAGEMENT'!$F$3,CropLibrary!$L$11),CropLibrary!L80,IF(EXACT('CROP MANAGEMENT'!$F$3,CropLibrary!$M$11),CropLibrary!M80,IF(EXACT('CROP MANAGEMENT'!$F$3,CropLibrary!$N$11),CropLibrary!N80,"out of range")))</f>
        <v>out of range</v>
      </c>
      <c r="BF15" s="100">
        <f>CropLibrary!D134</f>
        <v>0.3</v>
      </c>
      <c r="BG15" s="12" t="str">
        <f>IF(EXACT('CROP MANAGEMENT'!$B$3,CropLibrary!$L$11),CropLibrary!L134,IF(EXACT('CROP MANAGEMENT'!$B$3,CropLibrary!$M$11),CropLibrary!M134,IF(EXACT('CROP MANAGEMENT'!$B$3,CropLibrary!$N$11),CropLibrary!N134,"out of range")))</f>
        <v>out of range</v>
      </c>
      <c r="BH15" s="12" t="str">
        <f>IF(EXACT('CROP MANAGEMENT'!$C$3,CropLibrary!$L$11),CropLibrary!L134,IF(EXACT('CROP MANAGEMENT'!$C$3,CropLibrary!$M$11),CropLibrary!M134,IF(EXACT('CROP MANAGEMENT'!$C$3,CropLibrary!$N$11),CropLibrary!N134,"out of range")))</f>
        <v>out of range</v>
      </c>
      <c r="BI15" s="12" t="str">
        <f>IF(EXACT('CROP MANAGEMENT'!$D$3,CropLibrary!$L$11),CropLibrary!L134,IF(EXACT('CROP MANAGEMENT'!$D$3,CropLibrary!$M$11),CropLibrary!M134,IF(EXACT('CROP MANAGEMENT'!$D$3,CropLibrary!$N$11),CropLibrary!N134,"out of range")))</f>
        <v>out of range</v>
      </c>
      <c r="BJ15" s="12">
        <f>IF(EXACT('CROP MANAGEMENT'!$E$3,CropLibrary!$L$11),CropLibrary!L134,IF(EXACT('CROP MANAGEMENT'!$E$3,CropLibrary!$M$11),CropLibrary!M134,IF(EXACT('CROP MANAGEMENT'!$E$3,CropLibrary!$N$11),CropLibrary!N134,"out of range")))</f>
        <v>0</v>
      </c>
      <c r="BK15" s="12" t="str">
        <f>IF(EXACT('CROP MANAGEMENT'!$F$3,CropLibrary!$L$11),CropLibrary!L134,IF(EXACT('CROP MANAGEMENT'!$F$3,CropLibrary!$M$11),CropLibrary!M134,IF(EXACT('CROP MANAGEMENT'!$F$3,CropLibrary!$N$11),CropLibrary!N134,"out of range")))</f>
        <v>out of range</v>
      </c>
      <c r="BL15" s="100">
        <f>CropLibrary!D188</f>
        <v>0.6</v>
      </c>
      <c r="BM15" s="12" t="str">
        <f>IF(EXACT('CROP MANAGEMENT'!$B$3,CropLibrary!$L$11),CropLibrary!L188,IF(EXACT('CROP MANAGEMENT'!$B$3,CropLibrary!$M$11),CropLibrary!M188,IF(EXACT('CROP MANAGEMENT'!$B$3,CropLibrary!$N$11),CropLibrary!N188,"out of range")))</f>
        <v>out of range</v>
      </c>
      <c r="BN15" s="12" t="str">
        <f>IF(EXACT('CROP MANAGEMENT'!$C$3,CropLibrary!$L$11),CropLibrary!L188,IF(EXACT('CROP MANAGEMENT'!$C$3,CropLibrary!$M$11),CropLibrary!M188,IF(EXACT('CROP MANAGEMENT'!$C$3,CropLibrary!$N$11),CropLibrary!N188,"out of range")))</f>
        <v>out of range</v>
      </c>
      <c r="BO15" s="12" t="str">
        <f>IF(EXACT('CROP MANAGEMENT'!$D$3,CropLibrary!$L$11),CropLibrary!L188,IF(EXACT('CROP MANAGEMENT'!$D$3,CropLibrary!$M$11),CropLibrary!M188,IF(EXACT('CROP MANAGEMENT'!$D$3,CropLibrary!$N$11),CropLibrary!N188,"out of range")))</f>
        <v>out of range</v>
      </c>
      <c r="BP15" s="12">
        <f>IF(EXACT('CROP MANAGEMENT'!$E$3,CropLibrary!$L$11),CropLibrary!L188,IF(EXACT('CROP MANAGEMENT'!$E$3,CropLibrary!$M$11),CropLibrary!M188,IF(EXACT('CROP MANAGEMENT'!$E$3,CropLibrary!$N$11),CropLibrary!N188,"out of range")))</f>
        <v>0.30199999999999999</v>
      </c>
      <c r="BQ15" s="365" t="str">
        <f>IF(EXACT('CROP MANAGEMENT'!$F$3,CropLibrary!$L$11),CropLibrary!L188,IF(EXACT('CROP MANAGEMENT'!$F$3,CropLibrary!$M$11),CropLibrary!M188,IF(EXACT('CROP MANAGEMENT'!$F$3,CropLibrary!$N$11),CropLibrary!N188,"out of range")))</f>
        <v>out of range</v>
      </c>
      <c r="BR15" s="12"/>
      <c r="BS15" s="12"/>
      <c r="BT15" s="12"/>
      <c r="BU15" s="11"/>
      <c r="BV15" s="11"/>
      <c r="BW15" s="11"/>
    </row>
    <row r="16" spans="1:75" x14ac:dyDescent="0.3">
      <c r="A16" s="489"/>
      <c r="B16" s="489"/>
      <c r="C16" s="193" t="str">
        <f>CropLibrary!C17</f>
        <v xml:space="preserve">Latest day to flower in a year </v>
      </c>
      <c r="D16" s="202" t="str">
        <f>CropLibrary!D17</f>
        <v>Julian day</v>
      </c>
      <c r="E16" s="366">
        <f>IF(EXACT('CROP MANAGEMENT'!$B$3,CropLibrary!$E$11),CropLibrary!E17,IF(EXACT('CROP MANAGEMENT'!$B$3,CropLibrary!$F$11),CropLibrary!F17,IF(EXACT('CROP MANAGEMENT'!$B$3,CropLibrary!$G$11),CropLibrary!G17,IF(EXACT('CROP MANAGEMENT'!$B$3,CropLibrary!$H$11),CropLibrary!H17,IF(EXACT('CROP MANAGEMENT'!$B$3,CropLibrary!$I$11),CropLibrary!I17,IF(EXACT('CROP MANAGEMENT'!$B$3,CropLibrary!$J$11),CropLibrary!J17,IF(EXACT('CROP MANAGEMENT'!$B$3,CropLibrary!$K$11),CropLibrary!K17,AU16)))))))</f>
        <v>365</v>
      </c>
      <c r="F16" s="366">
        <f>IF(EXACT('CROP MANAGEMENT'!$C$3,CropLibrary!$E$11),CropLibrary!E17,IF(EXACT('CROP MANAGEMENT'!$C$3,CropLibrary!$F$11),CropLibrary!F17,IF(EXACT('CROP MANAGEMENT'!$C$3,CropLibrary!$G$11),CropLibrary!G17,IF(EXACT('CROP MANAGEMENT'!$C$3,CropLibrary!$H$11),CropLibrary!H17,IF(EXACT('CROP MANAGEMENT'!$C$3,CropLibrary!$I$11),CropLibrary!I17,IF(EXACT('CROP MANAGEMENT'!$C$3,CropLibrary!$J$11),CropLibrary!J17,IF(EXACT('CROP MANAGEMENT'!$C$3,CropLibrary!$K$11),CropLibrary!K17,AV16)))))))</f>
        <v>365</v>
      </c>
      <c r="G16" s="366">
        <f>IF(EXACT('CROP MANAGEMENT'!$D$3,CropLibrary!$E$11),CropLibrary!E17,IF(EXACT('CROP MANAGEMENT'!$D$3,CropLibrary!$F$11),CropLibrary!F17,IF(EXACT('CROP MANAGEMENT'!$D$3,CropLibrary!$G$11),CropLibrary!G17,IF(EXACT('CROP MANAGEMENT'!$D$3,CropLibrary!$H$11),CropLibrary!H17,IF(EXACT('CROP MANAGEMENT'!$D$3,CropLibrary!$I$11),CropLibrary!I17,IF(EXACT('CROP MANAGEMENT'!$D$3,CropLibrary!$J$11),CropLibrary!J17,IF(EXACT('CROP MANAGEMENT'!$D$3,CropLibrary!$K$11),CropLibrary!K17,AW16)))))))</f>
        <v>365</v>
      </c>
      <c r="H16" s="366">
        <f>IF(EXACT('CROP MANAGEMENT'!$E$3,CropLibrary!$E$11),CropLibrary!E17,IF(EXACT('CROP MANAGEMENT'!$E$3,CropLibrary!$F$11),CropLibrary!F17,IF(EXACT('CROP MANAGEMENT'!$E$3,CropLibrary!$G$11),CropLibrary!G17,IF(EXACT('CROP MANAGEMENT'!$E$3,CropLibrary!$H$11),CropLibrary!H17,IF(EXACT('CROP MANAGEMENT'!$E$3,CropLibrary!$I$11),CropLibrary!I17,IF(EXACT('CROP MANAGEMENT'!$E$3,CropLibrary!$J$11),CropLibrary!J17,IF(EXACT('CROP MANAGEMENT'!$E$3,CropLibrary!$K$11),CropLibrary!K17,AX16)))))))</f>
        <v>365</v>
      </c>
      <c r="I16" s="366">
        <f>IF(EXACT('CROP MANAGEMENT'!$F$3,CropLibrary!$E$11),CropLibrary!E17,IF(EXACT('CROP MANAGEMENT'!$F$3,CropLibrary!$F$11),CropLibrary!F17,IF(EXACT('CROP MANAGEMENT'!$F$3,CropLibrary!$G$11),CropLibrary!G17,IF(EXACT('CROP MANAGEMENT'!$F$3,CropLibrary!$H$11),CropLibrary!H17,IF(EXACT('CROP MANAGEMENT'!$F$3,CropLibrary!$I$11),CropLibrary!I17,IF(EXACT('CROP MANAGEMENT'!$F$3,CropLibrary!$J$11),CropLibrary!J17,IF(EXACT('CROP MANAGEMENT'!$F$3,CropLibrary!$K$11),CropLibrary!K17,AY16)))))))</f>
        <v>181</v>
      </c>
      <c r="J16" s="11"/>
      <c r="K16" s="213">
        <v>0.4</v>
      </c>
      <c r="L16" s="367">
        <f>IF(EXACT('CROP MANAGEMENT'!$B$3,CropLibrary!$E$11),CropLibrary!E81,IF(EXACT('CROP MANAGEMENT'!$B$3,CropLibrary!$F$11),CropLibrary!F81,IF(EXACT('CROP MANAGEMENT'!$B$3,CropLibrary!$G$11),CropLibrary!G81,IF(EXACT('CROP MANAGEMENT'!$B$3,CropLibrary!$H$11),CropLibrary!H81,IF(EXACT('CROP MANAGEMENT'!$B$3,CropLibrary!$I$11),CropLibrary!I81,IF(EXACT('CROP MANAGEMENT'!$B$3,CropLibrary!$J$11),CropLibrary!J81,IF(EXACT('CROP MANAGEMENT'!$B$3,CropLibrary!$K$11),CropLibrary!K81,BA16)))))))</f>
        <v>1.0338658246085861</v>
      </c>
      <c r="M16" s="367">
        <f>IF(EXACT('CROP MANAGEMENT'!$C$3,CropLibrary!$E$11),CropLibrary!E81,IF(EXACT('CROP MANAGEMENT'!$C$3,CropLibrary!$F$11),CropLibrary!F81,IF(EXACT('CROP MANAGEMENT'!$C$3,CropLibrary!$G$11),CropLibrary!G81,IF(EXACT('CROP MANAGEMENT'!$C$3,CropLibrary!$H$11),CropLibrary!H81,IF(EXACT('CROP MANAGEMENT'!$C$3,CropLibrary!$I$11),CropLibrary!I81,IF(EXACT('CROP MANAGEMENT'!$C$3,CropLibrary!$J$11),CropLibrary!J81,IF(EXACT('CROP MANAGEMENT'!$C$3,CropLibrary!$K$11),CropLibrary!K81,BB16)))))))</f>
        <v>0.67721108887441572</v>
      </c>
      <c r="N16" s="367">
        <f>IF(EXACT('CROP MANAGEMENT'!$D$3,CropLibrary!$E$11),CropLibrary!E81,IF(EXACT('CROP MANAGEMENT'!$D$3,CropLibrary!$F$11),CropLibrary!F81,IF(EXACT('CROP MANAGEMENT'!$D$3,CropLibrary!$G$11),CropLibrary!G81,IF(EXACT('CROP MANAGEMENT'!$D$3,CropLibrary!$H$11),CropLibrary!H81,IF(EXACT('CROP MANAGEMENT'!$D$3,CropLibrary!$I$11),CropLibrary!I81,IF(EXACT('CROP MANAGEMENT'!$D$3,CropLibrary!$J$11),CropLibrary!J81,IF(EXACT('CROP MANAGEMENT'!$D$3,CropLibrary!$K$11),CropLibrary!K81,BC16)))))))</f>
        <v>0.86550929130882082</v>
      </c>
      <c r="O16" s="367">
        <f>IF(EXACT('CROP MANAGEMENT'!$E$3,CropLibrary!$E$11),CropLibrary!E81,IF(EXACT('CROP MANAGEMENT'!$E$3,CropLibrary!$F$11),CropLibrary!F81,IF(EXACT('CROP MANAGEMENT'!$E$3,CropLibrary!$G$11),CropLibrary!G81,IF(EXACT('CROP MANAGEMENT'!$E$3,CropLibrary!$H$11),CropLibrary!H81,IF(EXACT('CROP MANAGEMENT'!$E$3,CropLibrary!$I$11),CropLibrary!I81,IF(EXACT('CROP MANAGEMENT'!$E$3,CropLibrary!$J$11),CropLibrary!J81,IF(EXACT('CROP MANAGEMENT'!$E$3,CropLibrary!$K$11),CropLibrary!K81,BD16)))))))</f>
        <v>0.25</v>
      </c>
      <c r="P16" s="367">
        <f>IF(EXACT('CROP MANAGEMENT'!$F$3,CropLibrary!$E$11),CropLibrary!E81,IF(EXACT('CROP MANAGEMENT'!$F$3,CropLibrary!$F$11),CropLibrary!F81,IF(EXACT('CROP MANAGEMENT'!$F$3,CropLibrary!$G$11),CropLibrary!G81,IF(EXACT('CROP MANAGEMENT'!$F$3,CropLibrary!$H$11),CropLibrary!H81,IF(EXACT('CROP MANAGEMENT'!$F$3,CropLibrary!$I$11),CropLibrary!I81,IF(EXACT('CROP MANAGEMENT'!$F$3,CropLibrary!$J$11),CropLibrary!J81,IF(EXACT('CROP MANAGEMENT'!$F$3,CropLibrary!$K$11),CropLibrary!K81,BE16)))))))</f>
        <v>0.67721108887441572</v>
      </c>
      <c r="Q16" s="11"/>
      <c r="R16" s="213">
        <v>0.4</v>
      </c>
      <c r="S16" s="367">
        <f>IF(EXACT('CROP MANAGEMENT'!$B$3,CropLibrary!$E$11),CropLibrary!E108,IF(EXACT('CROP MANAGEMENT'!$B$3,CropLibrary!$F$11),CropLibrary!F108,IF(EXACT('CROP MANAGEMENT'!$B$3,CropLibrary!$G$11),CropLibrary!G108,IF(EXACT('CROP MANAGEMENT'!$B$3,CropLibrary!$H$11),CropLibrary!H108,IF(EXACT('CROP MANAGEMENT'!$B$3,CropLibrary!$I$11),CropLibrary!I108,IF(EXACT('CROP MANAGEMENT'!$B$3,CropLibrary!$J$11),CropLibrary!J108,IF(EXACT('CROP MANAGEMENT'!$B$3,CropLibrary!$K$11),CropLibrary!K108,BA38)))))))</f>
        <v>0.71070195163494321</v>
      </c>
      <c r="T16" s="367">
        <f>IF(EXACT('CROP MANAGEMENT'!$C$3,CropLibrary!$E$11),CropLibrary!E108,IF(EXACT('CROP MANAGEMENT'!$C$3,CropLibrary!$F$11),CropLibrary!F108,IF(EXACT('CROP MANAGEMENT'!$C$3,CropLibrary!$G$11),CropLibrary!G108,IF(EXACT('CROP MANAGEMENT'!$C$3,CropLibrary!$H$11),CropLibrary!H108,IF(EXACT('CROP MANAGEMENT'!$C$3,CropLibrary!$I$11),CropLibrary!I108,IF(EXACT('CROP MANAGEMENT'!$C$3,CropLibrary!$J$11),CropLibrary!J108,IF(EXACT('CROP MANAGEMENT'!$C$3,CropLibrary!$K$11),CropLibrary!K108,BB38)))))))</f>
        <v>0.61888059701492537</v>
      </c>
      <c r="U16" s="367">
        <f>IF(EXACT('CROP MANAGEMENT'!$D$3,CropLibrary!$E$11),CropLibrary!E108,IF(EXACT('CROP MANAGEMENT'!$D$3,CropLibrary!$F$11),CropLibrary!F108,IF(EXACT('CROP MANAGEMENT'!$D$3,CropLibrary!$G$11),CropLibrary!G108,IF(EXACT('CROP MANAGEMENT'!$D$3,CropLibrary!$H$11),CropLibrary!H108,IF(EXACT('CROP MANAGEMENT'!$D$3,CropLibrary!$I$11),CropLibrary!I108,IF(EXACT('CROP MANAGEMENT'!$D$3,CropLibrary!$J$11),CropLibrary!J108,IF(EXACT('CROP MANAGEMENT'!$D$3,CropLibrary!$K$11),CropLibrary!K108,BC38)))))))</f>
        <v>0.5</v>
      </c>
      <c r="V16" s="367">
        <f>IF(EXACT('CROP MANAGEMENT'!$E$3,CropLibrary!$E$11),CropLibrary!E108,IF(EXACT('CROP MANAGEMENT'!$E$3,CropLibrary!$F$11),CropLibrary!F108,IF(EXACT('CROP MANAGEMENT'!$E$3,CropLibrary!$G$11),CropLibrary!G108,IF(EXACT('CROP MANAGEMENT'!$E$3,CropLibrary!$H$11),CropLibrary!H108,IF(EXACT('CROP MANAGEMENT'!$E$3,CropLibrary!$I$11),CropLibrary!I108,IF(EXACT('CROP MANAGEMENT'!$E$3,CropLibrary!$J$11),CropLibrary!J108,IF(EXACT('CROP MANAGEMENT'!$E$3,CropLibrary!$K$11),CropLibrary!K108,BD38)))))))</f>
        <v>0.63</v>
      </c>
      <c r="W16" s="367">
        <f>IF(EXACT('CROP MANAGEMENT'!$F$3,CropLibrary!$E$11),CropLibrary!E108,IF(EXACT('CROP MANAGEMENT'!$F$3,CropLibrary!$F$11),CropLibrary!F108,IF(EXACT('CROP MANAGEMENT'!$F$3,CropLibrary!$G$11),CropLibrary!G108,IF(EXACT('CROP MANAGEMENT'!$F$3,CropLibrary!$H$11),CropLibrary!H108,IF(EXACT('CROP MANAGEMENT'!$F$3,CropLibrary!$I$11),CropLibrary!I108,IF(EXACT('CROP MANAGEMENT'!$F$3,CropLibrary!$J$11),CropLibrary!J108,IF(EXACT('CROP MANAGEMENT'!$F$3,CropLibrary!$K$11),CropLibrary!K108,BE38)))))))</f>
        <v>0.3</v>
      </c>
      <c r="X16" s="11"/>
      <c r="Y16" s="213">
        <v>0.4</v>
      </c>
      <c r="Z16" s="367">
        <f>IF(EXACT('CROP MANAGEMENT'!$B$3,CropLibrary!$E$11),CropLibrary!E135,IF(EXACT('CROP MANAGEMENT'!$B$3,CropLibrary!$F$11),CropLibrary!F135,IF(EXACT('CROP MANAGEMENT'!$B$3,CropLibrary!$G$11),CropLibrary!G135,IF(EXACT('CROP MANAGEMENT'!$B$3,CropLibrary!$H$11),CropLibrary!H135,IF(EXACT('CROP MANAGEMENT'!$B$3,CropLibrary!$I$11),CropLibrary!I135,IF(EXACT('CROP MANAGEMENT'!$B$3,CropLibrary!$J$11),CropLibrary!J135,IF(EXACT('CROP MANAGEMENT'!$B$3,CropLibrary!$K$11),CropLibrary!K135,BG16)))))))</f>
        <v>0</v>
      </c>
      <c r="AA16" s="367">
        <f>IF(EXACT('CROP MANAGEMENT'!$C$3,CropLibrary!$E$11),CropLibrary!E135,IF(EXACT('CROP MANAGEMENT'!$C$3,CropLibrary!$F$11),CropLibrary!F135,IF(EXACT('CROP MANAGEMENT'!$C$3,CropLibrary!$G$11),CropLibrary!G135,IF(EXACT('CROP MANAGEMENT'!$C$3,CropLibrary!$H$11),CropLibrary!H135,IF(EXACT('CROP MANAGEMENT'!$C$3,CropLibrary!$I$11),CropLibrary!I135,IF(EXACT('CROP MANAGEMENT'!$C$3,CropLibrary!$J$11),CropLibrary!J135,IF(EXACT('CROP MANAGEMENT'!$C$3,CropLibrary!$K$11),CropLibrary!K135,BH16)))))))</f>
        <v>0</v>
      </c>
      <c r="AB16" s="367">
        <f>IF(EXACT('CROP MANAGEMENT'!$D$3,CropLibrary!$E$11),CropLibrary!E135,IF(EXACT('CROP MANAGEMENT'!$D$3,CropLibrary!$F$11),CropLibrary!F135,IF(EXACT('CROP MANAGEMENT'!$D$3,CropLibrary!$G$11),CropLibrary!G135,IF(EXACT('CROP MANAGEMENT'!$D$3,CropLibrary!$H$11),CropLibrary!H135,IF(EXACT('CROP MANAGEMENT'!$D$3,CropLibrary!$I$11),CropLibrary!I135,IF(EXACT('CROP MANAGEMENT'!$D$3,CropLibrary!$J$11),CropLibrary!J135,IF(EXACT('CROP MANAGEMENT'!$D$3,CropLibrary!$K$11),CropLibrary!K135,BI16)))))))</f>
        <v>0</v>
      </c>
      <c r="AC16" s="367">
        <f>IF(EXACT('CROP MANAGEMENT'!$E$3,CropLibrary!$E$11),CropLibrary!E135,IF(EXACT('CROP MANAGEMENT'!$E$3,CropLibrary!$F$11),CropLibrary!F135,IF(EXACT('CROP MANAGEMENT'!$E$3,CropLibrary!$G$11),CropLibrary!G135,IF(EXACT('CROP MANAGEMENT'!$E$3,CropLibrary!$H$11),CropLibrary!H135,IF(EXACT('CROP MANAGEMENT'!$E$3,CropLibrary!$I$11),CropLibrary!I135,IF(EXACT('CROP MANAGEMENT'!$E$3,CropLibrary!$J$11),CropLibrary!J135,IF(EXACT('CROP MANAGEMENT'!$E$3,CropLibrary!$K$11),CropLibrary!K135,BJ16)))))))</f>
        <v>0</v>
      </c>
      <c r="AD16" s="367">
        <f>IF(EXACT('CROP MANAGEMENT'!$F$3,CropLibrary!$E$11),CropLibrary!E135,IF(EXACT('CROP MANAGEMENT'!$F$3,CropLibrary!$F$11),CropLibrary!F135,IF(EXACT('CROP MANAGEMENT'!$F$3,CropLibrary!$G$11),CropLibrary!G135,IF(EXACT('CROP MANAGEMENT'!$F$3,CropLibrary!$H$11),CropLibrary!H135,IF(EXACT('CROP MANAGEMENT'!$F$3,CropLibrary!$I$11),CropLibrary!I135,IF(EXACT('CROP MANAGEMENT'!$F$3,CropLibrary!$J$11),CropLibrary!J135,IF(EXACT('CROP MANAGEMENT'!$F$3,CropLibrary!$K$11),CropLibrary!K135,BK16)))))))</f>
        <v>0</v>
      </c>
      <c r="AE16" s="12"/>
      <c r="AF16" s="213">
        <v>0.4</v>
      </c>
      <c r="AG16" s="367">
        <f>IF(EXACT('CROP MANAGEMENT'!$B$3,CropLibrary!$E$11),CropLibrary!E162,IF(EXACT('CROP MANAGEMENT'!$B$3,CropLibrary!$F$11),CropLibrary!F162,IF(EXACT('CROP MANAGEMENT'!$B$3,CropLibrary!$G$11),CropLibrary!G162,IF(EXACT('CROP MANAGEMENT'!$B$3,CropLibrary!$H$11),CropLibrary!H162,IF(EXACT('CROP MANAGEMENT'!$B$3,CropLibrary!$I$11),CropLibrary!I162,IF(EXACT('CROP MANAGEMENT'!$B$3,CropLibrary!$J$11),CropLibrary!J162,IF(EXACT('CROP MANAGEMENT'!$B$3,CropLibrary!$K$11),CropLibrary!K162,BG38)))))))</f>
        <v>25</v>
      </c>
      <c r="AH16" s="367">
        <f>IF(EXACT('CROP MANAGEMENT'!$C$3,CropLibrary!$E$11),CropLibrary!E162,IF(EXACT('CROP MANAGEMENT'!$C$3,CropLibrary!$F$11),CropLibrary!F162,IF(EXACT('CROP MANAGEMENT'!$C$3,CropLibrary!$G$11),CropLibrary!G162,IF(EXACT('CROP MANAGEMENT'!$C$3,CropLibrary!$H$11),CropLibrary!H162,IF(EXACT('CROP MANAGEMENT'!$C$3,CropLibrary!$I$11),CropLibrary!I162,IF(EXACT('CROP MANAGEMENT'!$C$3,CropLibrary!$J$11),CropLibrary!J162,IF(EXACT('CROP MANAGEMENT'!$C$3,CropLibrary!$K$11),CropLibrary!K162,BH38)))))))</f>
        <v>39</v>
      </c>
      <c r="AI16" s="367">
        <f>IF(EXACT('CROP MANAGEMENT'!$D$3,CropLibrary!$E$11),CropLibrary!E162,IF(EXACT('CROP MANAGEMENT'!$D$3,CropLibrary!$F$11),CropLibrary!F162,IF(EXACT('CROP MANAGEMENT'!$D$3,CropLibrary!$G$11),CropLibrary!G162,IF(EXACT('CROP MANAGEMENT'!$D$3,CropLibrary!$H$11),CropLibrary!H162,IF(EXACT('CROP MANAGEMENT'!$D$3,CropLibrary!$I$11),CropLibrary!I162,IF(EXACT('CROP MANAGEMENT'!$D$3,CropLibrary!$J$11),CropLibrary!J162,IF(EXACT('CROP MANAGEMENT'!$D$3,CropLibrary!$K$11),CropLibrary!K162,BI38)))))))</f>
        <v>25</v>
      </c>
      <c r="AJ16" s="367">
        <f>IF(EXACT('CROP MANAGEMENT'!$E$3,CropLibrary!$E$11),CropLibrary!E162,IF(EXACT('CROP MANAGEMENT'!$E$3,CropLibrary!$F$11),CropLibrary!F162,IF(EXACT('CROP MANAGEMENT'!$E$3,CropLibrary!$G$11),CropLibrary!G162,IF(EXACT('CROP MANAGEMENT'!$E$3,CropLibrary!$H$11),CropLibrary!H162,IF(EXACT('CROP MANAGEMENT'!$E$3,CropLibrary!$I$11),CropLibrary!I162,IF(EXACT('CROP MANAGEMENT'!$E$3,CropLibrary!$J$11),CropLibrary!J162,IF(EXACT('CROP MANAGEMENT'!$E$3,CropLibrary!$K$11),CropLibrary!K162,BJ38)))))))</f>
        <v>22.857142857142854</v>
      </c>
      <c r="AK16" s="367">
        <f>IF(EXACT('CROP MANAGEMENT'!$F$3,CropLibrary!$E$11),CropLibrary!E162,IF(EXACT('CROP MANAGEMENT'!$F$3,CropLibrary!$F$11),CropLibrary!F162,IF(EXACT('CROP MANAGEMENT'!$F$3,CropLibrary!$G$11),CropLibrary!G162,IF(EXACT('CROP MANAGEMENT'!$F$3,CropLibrary!$H$11),CropLibrary!H162,IF(EXACT('CROP MANAGEMENT'!$F$3,CropLibrary!$I$11),CropLibrary!I162,IF(EXACT('CROP MANAGEMENT'!$F$3,CropLibrary!$J$11),CropLibrary!J162,IF(EXACT('CROP MANAGEMENT'!$F$3,CropLibrary!$K$11),CropLibrary!K162,BK38)))))))</f>
        <v>10</v>
      </c>
      <c r="AL16" s="11"/>
      <c r="AM16" s="213">
        <v>0.8</v>
      </c>
      <c r="AN16" s="367">
        <f>IF(EXACT('CROP MANAGEMENT'!$B$3,CropLibrary!$E$11),CropLibrary!E189,IF(EXACT('CROP MANAGEMENT'!$B$3,CropLibrary!$F$11),CropLibrary!F189,IF(EXACT('CROP MANAGEMENT'!$B$3,CropLibrary!$G$11),CropLibrary!G189,IF(EXACT('CROP MANAGEMENT'!$B$3,CropLibrary!$H$11),CropLibrary!H189,IF(EXACT('CROP MANAGEMENT'!$B$3,CropLibrary!$I$11),CropLibrary!I189,IF(EXACT('CROP MANAGEMENT'!$B$3,CropLibrary!$J$11),CropLibrary!J189,IF(EXACT('CROP MANAGEMENT'!$B$3,CropLibrary!$K$11),CropLibrary!K189,BM16)))))))</f>
        <v>0.29199999999999998</v>
      </c>
      <c r="AO16" s="367">
        <f>IF(EXACT('CROP MANAGEMENT'!$C$3,CropLibrary!$E$11),CropLibrary!E189,IF(EXACT('CROP MANAGEMENT'!$C$3,CropLibrary!$F$11),CropLibrary!F189,IF(EXACT('CROP MANAGEMENT'!$C$3,CropLibrary!$G$11),CropLibrary!G189,IF(EXACT('CROP MANAGEMENT'!$C$3,CropLibrary!$H$11),CropLibrary!H189,IF(EXACT('CROP MANAGEMENT'!$C$3,CropLibrary!$I$11),CropLibrary!I189,IF(EXACT('CROP MANAGEMENT'!$C$3,CropLibrary!$J$11),CropLibrary!J189,IF(EXACT('CROP MANAGEMENT'!$C$3,CropLibrary!$K$11),CropLibrary!K189,BN16)))))))</f>
        <v>0.29199999999999998</v>
      </c>
      <c r="AP16" s="367">
        <f>IF(EXACT('CROP MANAGEMENT'!$D$3,CropLibrary!$E$11),CropLibrary!E189,IF(EXACT('CROP MANAGEMENT'!$D$3,CropLibrary!$F$11),CropLibrary!F189,IF(EXACT('CROP MANAGEMENT'!$D$3,CropLibrary!$G$11),CropLibrary!G189,IF(EXACT('CROP MANAGEMENT'!$D$3,CropLibrary!$H$11),CropLibrary!H189,IF(EXACT('CROP MANAGEMENT'!$D$3,CropLibrary!$I$11),CropLibrary!I189,IF(EXACT('CROP MANAGEMENT'!$D$3,CropLibrary!$J$11),CropLibrary!J189,IF(EXACT('CROP MANAGEMENT'!$D$3,CropLibrary!$K$11),CropLibrary!K189,BO16)))))))</f>
        <v>0.29199999999999998</v>
      </c>
      <c r="AQ16" s="367">
        <f>IF(EXACT('CROP MANAGEMENT'!$E$3,CropLibrary!$E$11),CropLibrary!E189,IF(EXACT('CROP MANAGEMENT'!$E$3,CropLibrary!$F$11),CropLibrary!F189,IF(EXACT('CROP MANAGEMENT'!$E$3,CropLibrary!$G$11),CropLibrary!G189,IF(EXACT('CROP MANAGEMENT'!$E$3,CropLibrary!$H$11),CropLibrary!H189,IF(EXACT($EH15,CropLibrary!$I$11),CropLibrary!I189,IF(EXACT('CROP MANAGEMENT'!$E$3,CropLibrary!$J$11),CropLibrary!J189,IF(EXACT('CROP MANAGEMENT'!$E$3,CropLibrary!$K$11),CropLibrary!K189,BP16)))))))</f>
        <v>0.29199999999999998</v>
      </c>
      <c r="AR16" s="367">
        <f>IF(EXACT('CROP MANAGEMENT'!$F$3,CropLibrary!$E$11),CropLibrary!E189,IF(EXACT('CROP MANAGEMENT'!$F$3,CropLibrary!$F$11),CropLibrary!F189,IF(EXACT('CROP MANAGEMENT'!$F$3,CropLibrary!$G$11),CropLibrary!G189,IF(EXACT('CROP MANAGEMENT'!$F$3,CropLibrary!$H$11),CropLibrary!H189,IF(EXACT('CROP MANAGEMENT'!$F$3,CropLibrary!$I$11),CropLibrary!I189,IF(EXACT('CROP MANAGEMENT'!$F$3,CropLibrary!$J$11),CropLibrary!J189,IF(EXACT('CROP MANAGEMENT'!$F$3,CropLibrary!$K$11),CropLibrary!K189,BQ16)))))))</f>
        <v>0.29199999999999998</v>
      </c>
      <c r="AS16" s="11"/>
      <c r="AT16" s="11"/>
      <c r="AU16" s="132" t="str">
        <f>IF(EXACT('CROP MANAGEMENT'!$B$3,CropLibrary!$L$11),CropLibrary!L17,IF(EXACT('CROP MANAGEMENT'!$B$3,CropLibrary!$M$11),CropLibrary!M17,IF(EXACT('CROP MANAGEMENT'!$B$3,CropLibrary!$N$11),CropLibrary!N17,"out of range")))</f>
        <v>out of range</v>
      </c>
      <c r="AV16" s="12" t="str">
        <f>IF(EXACT('CROP MANAGEMENT'!$C$3,CropLibrary!$L$11),CropLibrary!L17,IF(EXACT('CROP MANAGEMENT'!$C$3,CropLibrary!$M$11),CropLibrary!M17,IF(EXACT('CROP MANAGEMENT'!$C$3,CropLibrary!$N$11),CropLibrary!N17,"out of range")))</f>
        <v>out of range</v>
      </c>
      <c r="AW16" s="12" t="str">
        <f>IF(EXACT('CROP MANAGEMENT'!$D$3,CropLibrary!$L$11),CropLibrary!L17,IF(EXACT('CROP MANAGEMENT'!$D$3,CropLibrary!$M$11),CropLibrary!M17,IF(EXACT('CROP MANAGEMENT'!$D$3,CropLibrary!$N$11),CropLibrary!N17,"out of range")))</f>
        <v>out of range</v>
      </c>
      <c r="AX16" s="12">
        <f>IF(EXACT('CROP MANAGEMENT'!$E$3,CropLibrary!$L$11),CropLibrary!L17,IF(EXACT('CROP MANAGEMENT'!$E$3,CropLibrary!$M$11),CropLibrary!M17,IF(EXACT('CROP MANAGEMENT'!$E$3,CropLibrary!$N$11),CropLibrary!N17,"out of range")))</f>
        <v>365</v>
      </c>
      <c r="AY16" s="12" t="str">
        <f>IF(EXACT('CROP MANAGEMENT'!$F$3,CropLibrary!$L$11),CropLibrary!L17,IF(EXACT('CROP MANAGEMENT'!$F$3,CropLibrary!$M$11),CropLibrary!M17,IF(EXACT('CROP MANAGEMENT'!$F$3,CropLibrary!$N$11),CropLibrary!N17,"out of range")))</f>
        <v>out of range</v>
      </c>
      <c r="AZ16" s="100">
        <f>CropLibrary!D81</f>
        <v>0.4</v>
      </c>
      <c r="BA16" s="12" t="str">
        <f>IF(EXACT('CROP MANAGEMENT'!$B$3,CropLibrary!$L$11),CropLibrary!L81,IF(EXACT('CROP MANAGEMENT'!$B$3,CropLibrary!$M$11),CropLibrary!M81,IF(EXACT('CROP MANAGEMENT'!$B$3,CropLibrary!$N$11),CropLibrary!N81,"out of range")))</f>
        <v>out of range</v>
      </c>
      <c r="BB16" s="12" t="str">
        <f>IF(EXACT('CROP MANAGEMENT'!$C$3,CropLibrary!$L$11),CropLibrary!L81,IF(EXACT('CROP MANAGEMENT'!$C$3,CropLibrary!$M$11),CropLibrary!M81,IF(EXACT('CROP MANAGEMENT'!$C$3,CropLibrary!$N$11),CropLibrary!N81,"out of range")))</f>
        <v>out of range</v>
      </c>
      <c r="BC16" s="12" t="str">
        <f>IF(EXACT('CROP MANAGEMENT'!$D$3,CropLibrary!$L$11),CropLibrary!L81,IF(EXACT('CROP MANAGEMENT'!$D$3,CropLibrary!$M$11),CropLibrary!M81,IF(EXACT('CROP MANAGEMENT'!$D$3,CropLibrary!$N$11),CropLibrary!N81,"out of range")))</f>
        <v>out of range</v>
      </c>
      <c r="BD16" s="12">
        <f>IF(EXACT('CROP MANAGEMENT'!$E$3,CropLibrary!$L$11),CropLibrary!L81,IF(EXACT('CROP MANAGEMENT'!$E$3,CropLibrary!$M$11),CropLibrary!M81,IF(EXACT('CROP MANAGEMENT'!$E$3,CropLibrary!$N$11),CropLibrary!N81,"out of range")))</f>
        <v>0.25</v>
      </c>
      <c r="BE16" s="12" t="str">
        <f>IF(EXACT('CROP MANAGEMENT'!$F$3,CropLibrary!$L$11),CropLibrary!L81,IF(EXACT('CROP MANAGEMENT'!$F$3,CropLibrary!$M$11),CropLibrary!M81,IF(EXACT('CROP MANAGEMENT'!$F$3,CropLibrary!$N$11),CropLibrary!N81,"out of range")))</f>
        <v>out of range</v>
      </c>
      <c r="BF16" s="100">
        <f>CropLibrary!D135</f>
        <v>0.4</v>
      </c>
      <c r="BG16" s="12" t="str">
        <f>IF(EXACT('CROP MANAGEMENT'!$B$3,CropLibrary!$L$11),CropLibrary!L135,IF(EXACT('CROP MANAGEMENT'!$B$3,CropLibrary!$M$11),CropLibrary!M135,IF(EXACT('CROP MANAGEMENT'!$B$3,CropLibrary!$N$11),CropLibrary!N135,"out of range")))</f>
        <v>out of range</v>
      </c>
      <c r="BH16" s="12" t="str">
        <f>IF(EXACT('CROP MANAGEMENT'!$C$3,CropLibrary!$L$11),CropLibrary!L135,IF(EXACT('CROP MANAGEMENT'!$C$3,CropLibrary!$M$11),CropLibrary!M135,IF(EXACT('CROP MANAGEMENT'!$C$3,CropLibrary!$N$11),CropLibrary!N135,"out of range")))</f>
        <v>out of range</v>
      </c>
      <c r="BI16" s="12" t="str">
        <f>IF(EXACT('CROP MANAGEMENT'!$D$3,CropLibrary!$L$11),CropLibrary!L135,IF(EXACT('CROP MANAGEMENT'!$D$3,CropLibrary!$M$11),CropLibrary!M135,IF(EXACT('CROP MANAGEMENT'!$D$3,CropLibrary!$N$11),CropLibrary!N135,"out of range")))</f>
        <v>out of range</v>
      </c>
      <c r="BJ16" s="12">
        <f>IF(EXACT('CROP MANAGEMENT'!$E$3,CropLibrary!$L$11),CropLibrary!L135,IF(EXACT('CROP MANAGEMENT'!$E$3,CropLibrary!$M$11),CropLibrary!M135,IF(EXACT('CROP MANAGEMENT'!$E$3,CropLibrary!$N$11),CropLibrary!N135,"out of range")))</f>
        <v>0</v>
      </c>
      <c r="BK16" s="12" t="str">
        <f>IF(EXACT('CROP MANAGEMENT'!$F$3,CropLibrary!$L$11),CropLibrary!L135,IF(EXACT('CROP MANAGEMENT'!$F$3,CropLibrary!$M$11),CropLibrary!M135,IF(EXACT('CROP MANAGEMENT'!$F$3,CropLibrary!$N$11),CropLibrary!N135,"out of range")))</f>
        <v>out of range</v>
      </c>
      <c r="BL16" s="100">
        <f>CropLibrary!D189</f>
        <v>0.8</v>
      </c>
      <c r="BM16" s="12" t="str">
        <f>IF(EXACT('CROP MANAGEMENT'!$B$3,CropLibrary!$L$11),CropLibrary!L189,IF(EXACT('CROP MANAGEMENT'!$B$3,CropLibrary!$M$11),CropLibrary!M189,IF(EXACT('CROP MANAGEMENT'!$B$3,CropLibrary!$N$11),CropLibrary!N189,"out of range")))</f>
        <v>out of range</v>
      </c>
      <c r="BN16" s="12" t="str">
        <f>IF(EXACT('CROP MANAGEMENT'!$C$3,CropLibrary!$L$11),CropLibrary!L189,IF(EXACT('CROP MANAGEMENT'!$C$3,CropLibrary!$M$11),CropLibrary!M189,IF(EXACT('CROP MANAGEMENT'!$C$3,CropLibrary!$N$11),CropLibrary!N189,"out of range")))</f>
        <v>out of range</v>
      </c>
      <c r="BO16" s="12" t="str">
        <f>IF(EXACT('CROP MANAGEMENT'!$D$3,CropLibrary!$L$11),CropLibrary!L189,IF(EXACT('CROP MANAGEMENT'!$D$3,CropLibrary!$M$11),CropLibrary!M189,IF(EXACT('CROP MANAGEMENT'!$D$3,CropLibrary!$N$11),CropLibrary!N189,"out of range")))</f>
        <v>out of range</v>
      </c>
      <c r="BP16" s="12">
        <f>IF(EXACT('CROP MANAGEMENT'!$E$3,CropLibrary!$L$11),CropLibrary!L189,IF(EXACT('CROP MANAGEMENT'!$E$3,CropLibrary!$M$11),CropLibrary!M189,IF(EXACT('CROP MANAGEMENT'!$E$3,CropLibrary!$N$11),CropLibrary!N189,"out of range")))</f>
        <v>0.29199999999999998</v>
      </c>
      <c r="BQ16" s="365" t="str">
        <f>IF(EXACT('CROP MANAGEMENT'!$F$3,CropLibrary!$L$11),CropLibrary!L189,IF(EXACT('CROP MANAGEMENT'!$F$3,CropLibrary!$M$11),CropLibrary!M189,IF(EXACT('CROP MANAGEMENT'!$F$3,CropLibrary!$N$11),CropLibrary!N189,"out of range")))</f>
        <v>out of range</v>
      </c>
      <c r="BR16" s="12"/>
      <c r="BS16" s="12"/>
      <c r="BT16" s="12"/>
      <c r="BU16" s="11"/>
      <c r="BV16" s="11"/>
      <c r="BW16" s="11"/>
    </row>
    <row r="17" spans="1:75" x14ac:dyDescent="0.3">
      <c r="A17" s="463" t="s">
        <v>17</v>
      </c>
      <c r="B17" s="463"/>
      <c r="C17" s="193" t="str">
        <f>CropLibrary!C18</f>
        <v>Production of dry matter per day</v>
      </c>
      <c r="D17" s="202" t="str">
        <f>CropLibrary!D18</f>
        <v xml:space="preserve">kg/(m2.day) </v>
      </c>
      <c r="E17" s="366">
        <f>IF(EXACT('CROP MANAGEMENT'!$B$3,CropLibrary!$E$11),CropLibrary!E18,IF(EXACT('CROP MANAGEMENT'!$B$3,CropLibrary!$F$11),CropLibrary!F18,IF(EXACT('CROP MANAGEMENT'!$B$3,CropLibrary!$G$11),CropLibrary!G18,IF(EXACT('CROP MANAGEMENT'!$B$3,CropLibrary!$H$11),CropLibrary!H18,IF(EXACT('CROP MANAGEMENT'!$B$3,CropLibrary!$I$11),CropLibrary!I18,IF(EXACT('CROP MANAGEMENT'!$B$3,CropLibrary!$J$11),CropLibrary!J18,IF(EXACT('CROP MANAGEMENT'!$B$3,CropLibrary!$K$11),CropLibrary!K18,AU17)))))))</f>
        <v>1.7299999999999999E-2</v>
      </c>
      <c r="F17" s="366">
        <f>IF(EXACT('CROP MANAGEMENT'!$C$3,CropLibrary!$E$11),CropLibrary!E18,IF(EXACT('CROP MANAGEMENT'!$C$3,CropLibrary!$F$11),CropLibrary!F18,IF(EXACT('CROP MANAGEMENT'!$C$3,CropLibrary!$G$11),CropLibrary!G18,IF(EXACT('CROP MANAGEMENT'!$C$3,CropLibrary!$H$11),CropLibrary!H18,IF(EXACT('CROP MANAGEMENT'!$C$3,CropLibrary!$I$11),CropLibrary!I18,IF(EXACT('CROP MANAGEMENT'!$C$3,CropLibrary!$J$11),CropLibrary!J18,IF(EXACT('CROP MANAGEMENT'!$C$3,CropLibrary!$K$11),CropLibrary!K18,AV17)))))))</f>
        <v>1.4E-2</v>
      </c>
      <c r="G17" s="366">
        <f>IF(EXACT('CROP MANAGEMENT'!$D$3,CropLibrary!$E$11),CropLibrary!E18,IF(EXACT('CROP MANAGEMENT'!$D$3,CropLibrary!$F$11),CropLibrary!F18,IF(EXACT('CROP MANAGEMENT'!$D$3,CropLibrary!$G$11),CropLibrary!G18,IF(EXACT('CROP MANAGEMENT'!$D$3,CropLibrary!$H$11),CropLibrary!H18,IF(EXACT('CROP MANAGEMENT'!$D$3,CropLibrary!$I$11),CropLibrary!I18,IF(EXACT('CROP MANAGEMENT'!$D$3,CropLibrary!$J$11),CropLibrary!J18,IF(EXACT('CROP MANAGEMENT'!$D$3,CropLibrary!$K$11),CropLibrary!K18,AW17)))))))</f>
        <v>1.9599999999999999E-2</v>
      </c>
      <c r="H17" s="366">
        <f>IF(EXACT('CROP MANAGEMENT'!$E$3,CropLibrary!$E$11),CropLibrary!E18,IF(EXACT('CROP MANAGEMENT'!$E$3,CropLibrary!$F$11),CropLibrary!F18,IF(EXACT('CROP MANAGEMENT'!$E$3,CropLibrary!$G$11),CropLibrary!G18,IF(EXACT('CROP MANAGEMENT'!$E$3,CropLibrary!$H$11),CropLibrary!H18,IF(EXACT('CROP MANAGEMENT'!$E$3,CropLibrary!$I$11),CropLibrary!I18,IF(EXACT('CROP MANAGEMENT'!$E$3,CropLibrary!$J$11),CropLibrary!J18,IF(EXACT('CROP MANAGEMENT'!$E$3,CropLibrary!$K$11),CropLibrary!K18,AX17)))))))</f>
        <v>4.7E-2</v>
      </c>
      <c r="I17" s="366">
        <f>IF(EXACT('CROP MANAGEMENT'!$F$3,CropLibrary!$E$11),CropLibrary!E18,IF(EXACT('CROP MANAGEMENT'!$F$3,CropLibrary!$F$11),CropLibrary!F18,IF(EXACT('CROP MANAGEMENT'!$F$3,CropLibrary!$G$11),CropLibrary!G18,IF(EXACT('CROP MANAGEMENT'!$F$3,CropLibrary!$H$11),CropLibrary!H18,IF(EXACT('CROP MANAGEMENT'!$F$3,CropLibrary!$I$11),CropLibrary!I18,IF(EXACT('CROP MANAGEMENT'!$F$3,CropLibrary!$J$11),CropLibrary!J18,IF(EXACT('CROP MANAGEMENT'!$F$3,CropLibrary!$K$11),CropLibrary!K18,AY17)))))))</f>
        <v>0.02</v>
      </c>
      <c r="J17" s="11"/>
      <c r="K17" s="213">
        <v>0.5</v>
      </c>
      <c r="L17" s="367">
        <f>IF(EXACT('CROP MANAGEMENT'!$B$3,CropLibrary!$E$11),CropLibrary!E82,IF(EXACT('CROP MANAGEMENT'!$B$3,CropLibrary!$F$11),CropLibrary!F82,IF(EXACT('CROP MANAGEMENT'!$B$3,CropLibrary!$G$11),CropLibrary!G82,IF(EXACT('CROP MANAGEMENT'!$B$3,CropLibrary!$H$11),CropLibrary!H82,IF(EXACT('CROP MANAGEMENT'!$B$3,CropLibrary!$I$11),CropLibrary!I82,IF(EXACT('CROP MANAGEMENT'!$B$3,CropLibrary!$J$11),CropLibrary!J82,IF(EXACT('CROP MANAGEMENT'!$B$3,CropLibrary!$K$11),CropLibrary!K82,BA17)))))))</f>
        <v>1.1006561564479505</v>
      </c>
      <c r="M17" s="367">
        <f>IF(EXACT('CROP MANAGEMENT'!$C$3,CropLibrary!$E$11),CropLibrary!E82,IF(EXACT('CROP MANAGEMENT'!$C$3,CropLibrary!$F$11),CropLibrary!F82,IF(EXACT('CROP MANAGEMENT'!$C$3,CropLibrary!$G$11),CropLibrary!G82,IF(EXACT('CROP MANAGEMENT'!$C$3,CropLibrary!$H$11),CropLibrary!H82,IF(EXACT('CROP MANAGEMENT'!$C$3,CropLibrary!$I$11),CropLibrary!I82,IF(EXACT('CROP MANAGEMENT'!$C$3,CropLibrary!$J$11),CropLibrary!J82,IF(EXACT('CROP MANAGEMENT'!$C$3,CropLibrary!$K$11),CropLibrary!K82,BB17)))))))</f>
        <v>0.70723289558913216</v>
      </c>
      <c r="N17" s="367">
        <f>IF(EXACT('CROP MANAGEMENT'!$D$3,CropLibrary!$E$11),CropLibrary!E82,IF(EXACT('CROP MANAGEMENT'!$D$3,CropLibrary!$F$11),CropLibrary!F82,IF(EXACT('CROP MANAGEMENT'!$D$3,CropLibrary!$G$11),CropLibrary!G82,IF(EXACT('CROP MANAGEMENT'!$D$3,CropLibrary!$H$11),CropLibrary!H82,IF(EXACT('CROP MANAGEMENT'!$D$3,CropLibrary!$I$11),CropLibrary!I82,IF(EXACT('CROP MANAGEMENT'!$D$3,CropLibrary!$J$11),CropLibrary!J82,IF(EXACT('CROP MANAGEMENT'!$D$3,CropLibrary!$K$11),CropLibrary!K82,BC17)))))))</f>
        <v>0.87637162984067019</v>
      </c>
      <c r="O17" s="367">
        <f>IF(EXACT('CROP MANAGEMENT'!$E$3,CropLibrary!$E$11),CropLibrary!E82,IF(EXACT('CROP MANAGEMENT'!$E$3,CropLibrary!$F$11),CropLibrary!F82,IF(EXACT('CROP MANAGEMENT'!$E$3,CropLibrary!$G$11),CropLibrary!G82,IF(EXACT('CROP MANAGEMENT'!$E$3,CropLibrary!$H$11),CropLibrary!H82,IF(EXACT('CROP MANAGEMENT'!$E$3,CropLibrary!$I$11),CropLibrary!I82,IF(EXACT('CROP MANAGEMENT'!$E$3,CropLibrary!$J$11),CropLibrary!J82,IF(EXACT('CROP MANAGEMENT'!$E$3,CropLibrary!$K$11),CropLibrary!K82,BD17)))))))</f>
        <v>0.25</v>
      </c>
      <c r="P17" s="367">
        <f>IF(EXACT('CROP MANAGEMENT'!$F$3,CropLibrary!$E$11),CropLibrary!E82,IF(EXACT('CROP MANAGEMENT'!$F$3,CropLibrary!$F$11),CropLibrary!F82,IF(EXACT('CROP MANAGEMENT'!$F$3,CropLibrary!$G$11),CropLibrary!G82,IF(EXACT('CROP MANAGEMENT'!$F$3,CropLibrary!$H$11),CropLibrary!H82,IF(EXACT('CROP MANAGEMENT'!$F$3,CropLibrary!$I$11),CropLibrary!I82,IF(EXACT('CROP MANAGEMENT'!$F$3,CropLibrary!$J$11),CropLibrary!J82,IF(EXACT('CROP MANAGEMENT'!$F$3,CropLibrary!$K$11),CropLibrary!K82,BE17)))))))</f>
        <v>0.70723289558913216</v>
      </c>
      <c r="Q17" s="11"/>
      <c r="R17" s="213">
        <v>0.5</v>
      </c>
      <c r="S17" s="367">
        <f>IF(EXACT('CROP MANAGEMENT'!$B$3,CropLibrary!$E$11),CropLibrary!E109,IF(EXACT('CROP MANAGEMENT'!$B$3,CropLibrary!$F$11),CropLibrary!F109,IF(EXACT('CROP MANAGEMENT'!$B$3,CropLibrary!$G$11),CropLibrary!G109,IF(EXACT('CROP MANAGEMENT'!$B$3,CropLibrary!$H$11),CropLibrary!H109,IF(EXACT('CROP MANAGEMENT'!$B$3,CropLibrary!$I$11),CropLibrary!I109,IF(EXACT('CROP MANAGEMENT'!$B$3,CropLibrary!$J$11),CropLibrary!J109,IF(EXACT('CROP MANAGEMENT'!$B$3,CropLibrary!$K$11),CropLibrary!K109,BA39)))))))</f>
        <v>0.69671663188569188</v>
      </c>
      <c r="T17" s="367">
        <f>IF(EXACT('CROP MANAGEMENT'!$C$3,CropLibrary!$E$11),CropLibrary!E109,IF(EXACT('CROP MANAGEMENT'!$C$3,CropLibrary!$F$11),CropLibrary!F109,IF(EXACT('CROP MANAGEMENT'!$C$3,CropLibrary!$G$11),CropLibrary!G109,IF(EXACT('CROP MANAGEMENT'!$C$3,CropLibrary!$H$11),CropLibrary!H109,IF(EXACT('CROP MANAGEMENT'!$C$3,CropLibrary!$I$11),CropLibrary!I109,IF(EXACT('CROP MANAGEMENT'!$C$3,CropLibrary!$J$11),CropLibrary!J109,IF(EXACT('CROP MANAGEMENT'!$C$3,CropLibrary!$K$11),CropLibrary!K109,BB39)))))))</f>
        <v>0.61907649253731345</v>
      </c>
      <c r="U17" s="367">
        <f>IF(EXACT('CROP MANAGEMENT'!$D$3,CropLibrary!$E$11),CropLibrary!E109,IF(EXACT('CROP MANAGEMENT'!$D$3,CropLibrary!$F$11),CropLibrary!F109,IF(EXACT('CROP MANAGEMENT'!$D$3,CropLibrary!$G$11),CropLibrary!G109,IF(EXACT('CROP MANAGEMENT'!$D$3,CropLibrary!$H$11),CropLibrary!H109,IF(EXACT('CROP MANAGEMENT'!$D$3,CropLibrary!$I$11),CropLibrary!I109,IF(EXACT('CROP MANAGEMENT'!$D$3,CropLibrary!$J$11),CropLibrary!J109,IF(EXACT('CROP MANAGEMENT'!$D$3,CropLibrary!$K$11),CropLibrary!K109,BC39)))))))</f>
        <v>0.5</v>
      </c>
      <c r="V17" s="367">
        <f>IF(EXACT('CROP MANAGEMENT'!$E$3,CropLibrary!$E$11),CropLibrary!E109,IF(EXACT('CROP MANAGEMENT'!$E$3,CropLibrary!$F$11),CropLibrary!F109,IF(EXACT('CROP MANAGEMENT'!$E$3,CropLibrary!$G$11),CropLibrary!G109,IF(EXACT('CROP MANAGEMENT'!$E$3,CropLibrary!$H$11),CropLibrary!H109,IF(EXACT('CROP MANAGEMENT'!$E$3,CropLibrary!$I$11),CropLibrary!I109,IF(EXACT('CROP MANAGEMENT'!$E$3,CropLibrary!$J$11),CropLibrary!J109,IF(EXACT('CROP MANAGEMENT'!$E$3,CropLibrary!$K$11),CropLibrary!K109,BD39)))))))</f>
        <v>0.63</v>
      </c>
      <c r="W17" s="367">
        <f>IF(EXACT('CROP MANAGEMENT'!$F$3,CropLibrary!$E$11),CropLibrary!E109,IF(EXACT('CROP MANAGEMENT'!$F$3,CropLibrary!$F$11),CropLibrary!F109,IF(EXACT('CROP MANAGEMENT'!$F$3,CropLibrary!$G$11),CropLibrary!G109,IF(EXACT('CROP MANAGEMENT'!$F$3,CropLibrary!$H$11),CropLibrary!H109,IF(EXACT('CROP MANAGEMENT'!$F$3,CropLibrary!$I$11),CropLibrary!I109,IF(EXACT('CROP MANAGEMENT'!$F$3,CropLibrary!$J$11),CropLibrary!J109,IF(EXACT('CROP MANAGEMENT'!$F$3,CropLibrary!$K$11),CropLibrary!K109,BE39)))))))</f>
        <v>0.2</v>
      </c>
      <c r="X17" s="11"/>
      <c r="Y17" s="213">
        <v>0.5</v>
      </c>
      <c r="Z17" s="367">
        <f>IF(EXACT('CROP MANAGEMENT'!$B$3,CropLibrary!$E$11),CropLibrary!E136,IF(EXACT('CROP MANAGEMENT'!$B$3,CropLibrary!$F$11),CropLibrary!F136,IF(EXACT('CROP MANAGEMENT'!$B$3,CropLibrary!$G$11),CropLibrary!G136,IF(EXACT('CROP MANAGEMENT'!$B$3,CropLibrary!$H$11),CropLibrary!H136,IF(EXACT('CROP MANAGEMENT'!$B$3,CropLibrary!$I$11),CropLibrary!I136,IF(EXACT('CROP MANAGEMENT'!$B$3,CropLibrary!$J$11),CropLibrary!J136,IF(EXACT('CROP MANAGEMENT'!$B$3,CropLibrary!$K$11),CropLibrary!K136,BG17)))))))</f>
        <v>0</v>
      </c>
      <c r="AA17" s="367">
        <f>IF(EXACT('CROP MANAGEMENT'!$C$3,CropLibrary!$E$11),CropLibrary!E136,IF(EXACT('CROP MANAGEMENT'!$C$3,CropLibrary!$F$11),CropLibrary!F136,IF(EXACT('CROP MANAGEMENT'!$C$3,CropLibrary!$G$11),CropLibrary!G136,IF(EXACT('CROP MANAGEMENT'!$C$3,CropLibrary!$H$11),CropLibrary!H136,IF(EXACT('CROP MANAGEMENT'!$C$3,CropLibrary!$I$11),CropLibrary!I136,IF(EXACT('CROP MANAGEMENT'!$C$3,CropLibrary!$J$11),CropLibrary!J136,IF(EXACT('CROP MANAGEMENT'!$C$3,CropLibrary!$K$11),CropLibrary!K136,BH17)))))))</f>
        <v>0</v>
      </c>
      <c r="AB17" s="367">
        <f>IF(EXACT('CROP MANAGEMENT'!$D$3,CropLibrary!$E$11),CropLibrary!E136,IF(EXACT('CROP MANAGEMENT'!$D$3,CropLibrary!$F$11),CropLibrary!F136,IF(EXACT('CROP MANAGEMENT'!$D$3,CropLibrary!$G$11),CropLibrary!G136,IF(EXACT('CROP MANAGEMENT'!$D$3,CropLibrary!$H$11),CropLibrary!H136,IF(EXACT('CROP MANAGEMENT'!$D$3,CropLibrary!$I$11),CropLibrary!I136,IF(EXACT('CROP MANAGEMENT'!$D$3,CropLibrary!$J$11),CropLibrary!J136,IF(EXACT('CROP MANAGEMENT'!$D$3,CropLibrary!$K$11),CropLibrary!K136,BI17)))))))</f>
        <v>0</v>
      </c>
      <c r="AC17" s="367">
        <f>IF(EXACT('CROP MANAGEMENT'!$E$3,CropLibrary!$E$11),CropLibrary!E136,IF(EXACT('CROP MANAGEMENT'!$E$3,CropLibrary!$F$11),CropLibrary!F136,IF(EXACT('CROP MANAGEMENT'!$E$3,CropLibrary!$G$11),CropLibrary!G136,IF(EXACT('CROP MANAGEMENT'!$E$3,CropLibrary!$H$11),CropLibrary!H136,IF(EXACT('CROP MANAGEMENT'!$E$3,CropLibrary!$I$11),CropLibrary!I136,IF(EXACT('CROP MANAGEMENT'!$E$3,CropLibrary!$J$11),CropLibrary!J136,IF(EXACT('CROP MANAGEMENT'!$E$3,CropLibrary!$K$11),CropLibrary!K136,BJ17)))))))</f>
        <v>0</v>
      </c>
      <c r="AD17" s="367">
        <f>IF(EXACT('CROP MANAGEMENT'!$F$3,CropLibrary!$E$11),CropLibrary!E136,IF(EXACT('CROP MANAGEMENT'!$F$3,CropLibrary!$F$11),CropLibrary!F136,IF(EXACT('CROP MANAGEMENT'!$F$3,CropLibrary!$G$11),CropLibrary!G136,IF(EXACT('CROP MANAGEMENT'!$F$3,CropLibrary!$H$11),CropLibrary!H136,IF(EXACT('CROP MANAGEMENT'!$F$3,CropLibrary!$I$11),CropLibrary!I136,IF(EXACT('CROP MANAGEMENT'!$F$3,CropLibrary!$J$11),CropLibrary!J136,IF(EXACT('CROP MANAGEMENT'!$F$3,CropLibrary!$K$11),CropLibrary!K136,BK17)))))))</f>
        <v>0</v>
      </c>
      <c r="AE17" s="12"/>
      <c r="AF17" s="213">
        <v>0.5</v>
      </c>
      <c r="AG17" s="367">
        <f>IF(EXACT('CROP MANAGEMENT'!$B$3,CropLibrary!$E$11),CropLibrary!E163,IF(EXACT('CROP MANAGEMENT'!$B$3,CropLibrary!$F$11),CropLibrary!F163,IF(EXACT('CROP MANAGEMENT'!$B$3,CropLibrary!$G$11),CropLibrary!G163,IF(EXACT('CROP MANAGEMENT'!$B$3,CropLibrary!$H$11),CropLibrary!H163,IF(EXACT('CROP MANAGEMENT'!$B$3,CropLibrary!$I$11),CropLibrary!I163,IF(EXACT('CROP MANAGEMENT'!$B$3,CropLibrary!$J$11),CropLibrary!J163,IF(EXACT('CROP MANAGEMENT'!$B$3,CropLibrary!$K$11),CropLibrary!K163,BG39)))))))</f>
        <v>25</v>
      </c>
      <c r="AH17" s="367">
        <f>IF(EXACT('CROP MANAGEMENT'!$C$3,CropLibrary!$E$11),CropLibrary!E163,IF(EXACT('CROP MANAGEMENT'!$C$3,CropLibrary!$F$11),CropLibrary!F163,IF(EXACT('CROP MANAGEMENT'!$C$3,CropLibrary!$G$11),CropLibrary!G163,IF(EXACT('CROP MANAGEMENT'!$C$3,CropLibrary!$H$11),CropLibrary!H163,IF(EXACT('CROP MANAGEMENT'!$C$3,CropLibrary!$I$11),CropLibrary!I163,IF(EXACT('CROP MANAGEMENT'!$C$3,CropLibrary!$J$11),CropLibrary!J163,IF(EXACT('CROP MANAGEMENT'!$C$3,CropLibrary!$K$11),CropLibrary!K163,BH39)))))))</f>
        <v>37.5</v>
      </c>
      <c r="AI17" s="367">
        <f>IF(EXACT('CROP MANAGEMENT'!$D$3,CropLibrary!$E$11),CropLibrary!E163,IF(EXACT('CROP MANAGEMENT'!$D$3,CropLibrary!$F$11),CropLibrary!F163,IF(EXACT('CROP MANAGEMENT'!$D$3,CropLibrary!$G$11),CropLibrary!G163,IF(EXACT('CROP MANAGEMENT'!$D$3,CropLibrary!$H$11),CropLibrary!H163,IF(EXACT('CROP MANAGEMENT'!$D$3,CropLibrary!$I$11),CropLibrary!I163,IF(EXACT('CROP MANAGEMENT'!$D$3,CropLibrary!$J$11),CropLibrary!J163,IF(EXACT('CROP MANAGEMENT'!$D$3,CropLibrary!$K$11),CropLibrary!K163,BI39)))))))</f>
        <v>25</v>
      </c>
      <c r="AJ17" s="367">
        <f>IF(EXACT('CROP MANAGEMENT'!$E$3,CropLibrary!$E$11),CropLibrary!E163,IF(EXACT('CROP MANAGEMENT'!$E$3,CropLibrary!$F$11),CropLibrary!F163,IF(EXACT('CROP MANAGEMENT'!$E$3,CropLibrary!$G$11),CropLibrary!G163,IF(EXACT('CROP MANAGEMENT'!$E$3,CropLibrary!$H$11),CropLibrary!H163,IF(EXACT('CROP MANAGEMENT'!$E$3,CropLibrary!$I$11),CropLibrary!I163,IF(EXACT('CROP MANAGEMENT'!$E$3,CropLibrary!$J$11),CropLibrary!J163,IF(EXACT('CROP MANAGEMENT'!$E$3,CropLibrary!$K$11),CropLibrary!K163,BJ39)))))))</f>
        <v>18.571428571428569</v>
      </c>
      <c r="AK17" s="367">
        <f>IF(EXACT('CROP MANAGEMENT'!$F$3,CropLibrary!$E$11),CropLibrary!E163,IF(EXACT('CROP MANAGEMENT'!$F$3,CropLibrary!$F$11),CropLibrary!F163,IF(EXACT('CROP MANAGEMENT'!$F$3,CropLibrary!$G$11),CropLibrary!G163,IF(EXACT('CROP MANAGEMENT'!$F$3,CropLibrary!$H$11),CropLibrary!H163,IF(EXACT('CROP MANAGEMENT'!$F$3,CropLibrary!$I$11),CropLibrary!I163,IF(EXACT('CROP MANAGEMENT'!$F$3,CropLibrary!$J$11),CropLibrary!J163,IF(EXACT('CROP MANAGEMENT'!$F$3,CropLibrary!$K$11),CropLibrary!K163,BK39)))))))</f>
        <v>10</v>
      </c>
      <c r="AL17" s="11"/>
      <c r="AM17" s="213">
        <v>1</v>
      </c>
      <c r="AN17" s="367">
        <f>IF(EXACT('CROP MANAGEMENT'!$B$3,CropLibrary!$E$11),CropLibrary!E190,IF(EXACT('CROP MANAGEMENT'!$B$3,CropLibrary!$F$11),CropLibrary!F190,IF(EXACT('CROP MANAGEMENT'!$B$3,CropLibrary!$G$11),CropLibrary!G190,IF(EXACT('CROP MANAGEMENT'!$B$3,CropLibrary!$H$11),CropLibrary!H190,IF(EXACT('CROP MANAGEMENT'!$B$3,CropLibrary!$I$11),CropLibrary!I190,IF(EXACT('CROP MANAGEMENT'!$B$3,CropLibrary!$J$11),CropLibrary!J190,IF(EXACT('CROP MANAGEMENT'!$B$3,CropLibrary!$K$11),CropLibrary!K190,BM17)))))))</f>
        <v>0.28699999999999998</v>
      </c>
      <c r="AO17" s="367">
        <f>IF(EXACT('CROP MANAGEMENT'!$C$3,CropLibrary!$E$11),CropLibrary!E190,IF(EXACT('CROP MANAGEMENT'!$C$3,CropLibrary!$F$11),CropLibrary!F190,IF(EXACT('CROP MANAGEMENT'!$C$3,CropLibrary!$G$11),CropLibrary!G190,IF(EXACT('CROP MANAGEMENT'!$C$3,CropLibrary!$H$11),CropLibrary!H190,IF(EXACT('CROP MANAGEMENT'!$C$3,CropLibrary!$I$11),CropLibrary!I190,IF(EXACT('CROP MANAGEMENT'!$C$3,CropLibrary!$J$11),CropLibrary!J190,IF(EXACT('CROP MANAGEMENT'!$C$3,CropLibrary!$K$11),CropLibrary!K190,BN17)))))))</f>
        <v>0.28699999999999998</v>
      </c>
      <c r="AP17" s="367">
        <f>IF(EXACT('CROP MANAGEMENT'!$D$3,CropLibrary!$E$11),CropLibrary!E190,IF(EXACT('CROP MANAGEMENT'!$D$3,CropLibrary!$F$11),CropLibrary!F190,IF(EXACT('CROP MANAGEMENT'!$D$3,CropLibrary!$G$11),CropLibrary!G190,IF(EXACT('CROP MANAGEMENT'!$D$3,CropLibrary!$H$11),CropLibrary!H190,IF(EXACT('CROP MANAGEMENT'!$D$3,CropLibrary!$I$11),CropLibrary!I190,IF(EXACT('CROP MANAGEMENT'!$D$3,CropLibrary!$J$11),CropLibrary!J190,IF(EXACT('CROP MANAGEMENT'!$D$3,CropLibrary!$K$11),CropLibrary!K190,BO17)))))))</f>
        <v>0.28699999999999998</v>
      </c>
      <c r="AQ17" s="367">
        <f>IF(EXACT('CROP MANAGEMENT'!$E$3,CropLibrary!$E$11),CropLibrary!E190,IF(EXACT('CROP MANAGEMENT'!$E$3,CropLibrary!$F$11),CropLibrary!F190,IF(EXACT('CROP MANAGEMENT'!$E$3,CropLibrary!$G$11),CropLibrary!G190,IF(EXACT('CROP MANAGEMENT'!$E$3,CropLibrary!$H$11),CropLibrary!H190,IF(EXACT($EH16,CropLibrary!$I$11),CropLibrary!I190,IF(EXACT('CROP MANAGEMENT'!$E$3,CropLibrary!$J$11),CropLibrary!J190,IF(EXACT('CROP MANAGEMENT'!$E$3,CropLibrary!$K$11),CropLibrary!K190,BP17)))))))</f>
        <v>0.28699999999999998</v>
      </c>
      <c r="AR17" s="367">
        <f>IF(EXACT('CROP MANAGEMENT'!$F$3,CropLibrary!$E$11),CropLibrary!E190,IF(EXACT('CROP MANAGEMENT'!$F$3,CropLibrary!$F$11),CropLibrary!F190,IF(EXACT('CROP MANAGEMENT'!$F$3,CropLibrary!$G$11),CropLibrary!G190,IF(EXACT('CROP MANAGEMENT'!$F$3,CropLibrary!$H$11),CropLibrary!H190,IF(EXACT('CROP MANAGEMENT'!$F$3,CropLibrary!$I$11),CropLibrary!I190,IF(EXACT('CROP MANAGEMENT'!$F$3,CropLibrary!$J$11),CropLibrary!J190,IF(EXACT('CROP MANAGEMENT'!$F$3,CropLibrary!$K$11),CropLibrary!K190,BQ17)))))))</f>
        <v>0.28699999999999998</v>
      </c>
      <c r="AS17" s="11"/>
      <c r="AT17" s="11"/>
      <c r="AU17" s="132" t="str">
        <f>IF(EXACT('CROP MANAGEMENT'!$B$3,CropLibrary!$L$11),CropLibrary!L18,IF(EXACT('CROP MANAGEMENT'!$B$3,CropLibrary!$M$11),CropLibrary!M18,IF(EXACT('CROP MANAGEMENT'!$B$3,CropLibrary!$N$11),CropLibrary!N18,"out of range")))</f>
        <v>out of range</v>
      </c>
      <c r="AV17" s="12" t="str">
        <f>IF(EXACT('CROP MANAGEMENT'!$C$3,CropLibrary!$L$11),CropLibrary!L18,IF(EXACT('CROP MANAGEMENT'!$C$3,CropLibrary!$M$11),CropLibrary!M18,IF(EXACT('CROP MANAGEMENT'!$C$3,CropLibrary!$N$11),CropLibrary!N18,"out of range")))</f>
        <v>out of range</v>
      </c>
      <c r="AW17" s="12" t="str">
        <f>IF(EXACT('CROP MANAGEMENT'!$D$3,CropLibrary!$L$11),CropLibrary!L18,IF(EXACT('CROP MANAGEMENT'!$D$3,CropLibrary!$M$11),CropLibrary!M18,IF(EXACT('CROP MANAGEMENT'!$D$3,CropLibrary!$N$11),CropLibrary!N18,"out of range")))</f>
        <v>out of range</v>
      </c>
      <c r="AX17" s="12">
        <f>IF(EXACT('CROP MANAGEMENT'!$E$3,CropLibrary!$L$11),CropLibrary!L18,IF(EXACT('CROP MANAGEMENT'!$E$3,CropLibrary!$M$11),CropLibrary!M18,IF(EXACT('CROP MANAGEMENT'!$E$3,CropLibrary!$N$11),CropLibrary!N18,"out of range")))</f>
        <v>4.7E-2</v>
      </c>
      <c r="AY17" s="12" t="str">
        <f>IF(EXACT('CROP MANAGEMENT'!$F$3,CropLibrary!$L$11),CropLibrary!L18,IF(EXACT('CROP MANAGEMENT'!$F$3,CropLibrary!$M$11),CropLibrary!M18,IF(EXACT('CROP MANAGEMENT'!$F$3,CropLibrary!$N$11),CropLibrary!N18,"out of range")))</f>
        <v>out of range</v>
      </c>
      <c r="AZ17" s="100">
        <f>CropLibrary!D82</f>
        <v>0.5</v>
      </c>
      <c r="BA17" s="12" t="str">
        <f>IF(EXACT('CROP MANAGEMENT'!$B$3,CropLibrary!$L$11),CropLibrary!L82,IF(EXACT('CROP MANAGEMENT'!$B$3,CropLibrary!$M$11),CropLibrary!M82,IF(EXACT('CROP MANAGEMENT'!$B$3,CropLibrary!$N$11),CropLibrary!N82,"out of range")))</f>
        <v>out of range</v>
      </c>
      <c r="BB17" s="12" t="str">
        <f>IF(EXACT('CROP MANAGEMENT'!$C$3,CropLibrary!$L$11),CropLibrary!L82,IF(EXACT('CROP MANAGEMENT'!$C$3,CropLibrary!$M$11),CropLibrary!M82,IF(EXACT('CROP MANAGEMENT'!$C$3,CropLibrary!$N$11),CropLibrary!N82,"out of range")))</f>
        <v>out of range</v>
      </c>
      <c r="BC17" s="12" t="str">
        <f>IF(EXACT('CROP MANAGEMENT'!$D$3,CropLibrary!$L$11),CropLibrary!L82,IF(EXACT('CROP MANAGEMENT'!$D$3,CropLibrary!$M$11),CropLibrary!M82,IF(EXACT('CROP MANAGEMENT'!$D$3,CropLibrary!$N$11),CropLibrary!N82,"out of range")))</f>
        <v>out of range</v>
      </c>
      <c r="BD17" s="12">
        <f>IF(EXACT('CROP MANAGEMENT'!$E$3,CropLibrary!$L$11),CropLibrary!L82,IF(EXACT('CROP MANAGEMENT'!$E$3,CropLibrary!$M$11),CropLibrary!M82,IF(EXACT('CROP MANAGEMENT'!$E$3,CropLibrary!$N$11),CropLibrary!N82,"out of range")))</f>
        <v>0.25</v>
      </c>
      <c r="BE17" s="12" t="str">
        <f>IF(EXACT('CROP MANAGEMENT'!$F$3,CropLibrary!$L$11),CropLibrary!L82,IF(EXACT('CROP MANAGEMENT'!$F$3,CropLibrary!$M$11),CropLibrary!M82,IF(EXACT('CROP MANAGEMENT'!$F$3,CropLibrary!$N$11),CropLibrary!N82,"out of range")))</f>
        <v>out of range</v>
      </c>
      <c r="BF17" s="100">
        <f>CropLibrary!D136</f>
        <v>0.5</v>
      </c>
      <c r="BG17" s="12" t="str">
        <f>IF(EXACT('CROP MANAGEMENT'!$B$3,CropLibrary!$L$11),CropLibrary!L136,IF(EXACT('CROP MANAGEMENT'!$B$3,CropLibrary!$M$11),CropLibrary!M136,IF(EXACT('CROP MANAGEMENT'!$B$3,CropLibrary!$N$11),CropLibrary!N136,"out of range")))</f>
        <v>out of range</v>
      </c>
      <c r="BH17" s="12" t="str">
        <f>IF(EXACT('CROP MANAGEMENT'!$C$3,CropLibrary!$L$11),CropLibrary!L136,IF(EXACT('CROP MANAGEMENT'!$C$3,CropLibrary!$M$11),CropLibrary!M136,IF(EXACT('CROP MANAGEMENT'!$C$3,CropLibrary!$N$11),CropLibrary!N136,"out of range")))</f>
        <v>out of range</v>
      </c>
      <c r="BI17" s="12" t="str">
        <f>IF(EXACT('CROP MANAGEMENT'!$D$3,CropLibrary!$L$11),CropLibrary!L136,IF(EXACT('CROP MANAGEMENT'!$D$3,CropLibrary!$M$11),CropLibrary!M136,IF(EXACT('CROP MANAGEMENT'!$D$3,CropLibrary!$N$11),CropLibrary!N136,"out of range")))</f>
        <v>out of range</v>
      </c>
      <c r="BJ17" s="12">
        <f>IF(EXACT('CROP MANAGEMENT'!$E$3,CropLibrary!$L$11),CropLibrary!L136,IF(EXACT('CROP MANAGEMENT'!$E$3,CropLibrary!$M$11),CropLibrary!M136,IF(EXACT('CROP MANAGEMENT'!$E$3,CropLibrary!$N$11),CropLibrary!N136,"out of range")))</f>
        <v>0</v>
      </c>
      <c r="BK17" s="12" t="str">
        <f>IF(EXACT('CROP MANAGEMENT'!$F$3,CropLibrary!$L$11),CropLibrary!L136,IF(EXACT('CROP MANAGEMENT'!$F$3,CropLibrary!$M$11),CropLibrary!M136,IF(EXACT('CROP MANAGEMENT'!$F$3,CropLibrary!$N$11),CropLibrary!N136,"out of range")))</f>
        <v>out of range</v>
      </c>
      <c r="BL17" s="100">
        <f>CropLibrary!D190</f>
        <v>1</v>
      </c>
      <c r="BM17" s="12" t="str">
        <f>IF(EXACT('CROP MANAGEMENT'!$B$3,CropLibrary!$L$11),CropLibrary!L190,IF(EXACT('CROP MANAGEMENT'!$B$3,CropLibrary!$M$11),CropLibrary!M190,IF(EXACT('CROP MANAGEMENT'!$B$3,CropLibrary!$N$11),CropLibrary!N190,"out of range")))</f>
        <v>out of range</v>
      </c>
      <c r="BN17" s="12" t="str">
        <f>IF(EXACT('CROP MANAGEMENT'!$C$3,CropLibrary!$L$11),CropLibrary!L190,IF(EXACT('CROP MANAGEMENT'!$C$3,CropLibrary!$M$11),CropLibrary!M190,IF(EXACT('CROP MANAGEMENT'!$C$3,CropLibrary!$N$11),CropLibrary!N190,"out of range")))</f>
        <v>out of range</v>
      </c>
      <c r="BO17" s="12" t="str">
        <f>IF(EXACT('CROP MANAGEMENT'!$D$3,CropLibrary!$L$11),CropLibrary!L190,IF(EXACT('CROP MANAGEMENT'!$D$3,CropLibrary!$M$11),CropLibrary!M190,IF(EXACT('CROP MANAGEMENT'!$D$3,CropLibrary!$N$11),CropLibrary!N190,"out of range")))</f>
        <v>out of range</v>
      </c>
      <c r="BP17" s="12">
        <f>IF(EXACT('CROP MANAGEMENT'!$E$3,CropLibrary!$L$11),CropLibrary!L190,IF(EXACT('CROP MANAGEMENT'!$E$3,CropLibrary!$M$11),CropLibrary!M190,IF(EXACT('CROP MANAGEMENT'!$E$3,CropLibrary!$N$11),CropLibrary!N190,"out of range")))</f>
        <v>0.28699999999999998</v>
      </c>
      <c r="BQ17" s="365" t="str">
        <f>IF(EXACT('CROP MANAGEMENT'!$F$3,CropLibrary!$L$11),CropLibrary!L190,IF(EXACT('CROP MANAGEMENT'!$F$3,CropLibrary!$M$11),CropLibrary!M190,IF(EXACT('CROP MANAGEMENT'!$F$3,CropLibrary!$N$11),CropLibrary!N190,"out of range")))</f>
        <v>out of range</v>
      </c>
      <c r="BR17" s="12"/>
      <c r="BS17" s="12"/>
      <c r="BT17" s="12"/>
      <c r="BU17" s="11"/>
      <c r="BV17" s="11"/>
      <c r="BW17" s="11"/>
    </row>
    <row r="18" spans="1:75" x14ac:dyDescent="0.3">
      <c r="A18" s="463"/>
      <c r="B18" s="463"/>
      <c r="C18" s="193" t="str">
        <f>CropLibrary!C19</f>
        <v>Seed weight</v>
      </c>
      <c r="D18" s="202" t="str">
        <f>CropLibrary!D19</f>
        <v xml:space="preserve">kg/m2 </v>
      </c>
      <c r="E18" s="366">
        <f>IF(EXACT('CROP MANAGEMENT'!$B$3,CropLibrary!$E$11),CropLibrary!E19,IF(EXACT('CROP MANAGEMENT'!$B$3,CropLibrary!$F$11),CropLibrary!F19,IF(EXACT('CROP MANAGEMENT'!$B$3,CropLibrary!$G$11),CropLibrary!G19,IF(EXACT('CROP MANAGEMENT'!$B$3,CropLibrary!$H$11),CropLibrary!H19,IF(EXACT('CROP MANAGEMENT'!$B$3,CropLibrary!$I$11),CropLibrary!I19,IF(EXACT('CROP MANAGEMENT'!$B$3,CropLibrary!$J$11),CropLibrary!J19,IF(EXACT('CROP MANAGEMENT'!$B$3,CropLibrary!$K$11),CropLibrary!K19,AU18)))))))</f>
        <v>2E-3</v>
      </c>
      <c r="F18" s="366">
        <f>IF(EXACT('CROP MANAGEMENT'!$C$3,CropLibrary!$E$11),CropLibrary!E19,IF(EXACT('CROP MANAGEMENT'!$C$3,CropLibrary!$F$11),CropLibrary!F19,IF(EXACT('CROP MANAGEMENT'!$C$3,CropLibrary!$G$11),CropLibrary!G19,IF(EXACT('CROP MANAGEMENT'!$C$3,CropLibrary!$H$11),CropLibrary!H19,IF(EXACT('CROP MANAGEMENT'!$C$3,CropLibrary!$I$11),CropLibrary!I19,IF(EXACT('CROP MANAGEMENT'!$C$3,CropLibrary!$J$11),CropLibrary!J19,IF(EXACT('CROP MANAGEMENT'!$C$3,CropLibrary!$K$11),CropLibrary!K19,AV18)))))))</f>
        <v>4.0000000000000001E-3</v>
      </c>
      <c r="G18" s="366">
        <f>IF(EXACT('CROP MANAGEMENT'!$D$3,CropLibrary!$E$11),CropLibrary!E19,IF(EXACT('CROP MANAGEMENT'!$D$3,CropLibrary!$F$11),CropLibrary!F19,IF(EXACT('CROP MANAGEMENT'!$D$3,CropLibrary!$G$11),CropLibrary!G19,IF(EXACT('CROP MANAGEMENT'!$D$3,CropLibrary!$H$11),CropLibrary!H19,IF(EXACT('CROP MANAGEMENT'!$D$3,CropLibrary!$I$11),CropLibrary!I19,IF(EXACT('CROP MANAGEMENT'!$D$3,CropLibrary!$J$11),CropLibrary!J19,IF(EXACT('CROP MANAGEMENT'!$D$3,CropLibrary!$K$11),CropLibrary!K19,AW18)))))))</f>
        <v>0.01</v>
      </c>
      <c r="H18" s="366">
        <f>IF(EXACT('CROP MANAGEMENT'!$E$3,CropLibrary!$E$11),CropLibrary!E19,IF(EXACT('CROP MANAGEMENT'!$E$3,CropLibrary!$F$11),CropLibrary!F19,IF(EXACT('CROP MANAGEMENT'!$E$3,CropLibrary!$G$11),CropLibrary!G19,IF(EXACT('CROP MANAGEMENT'!$E$3,CropLibrary!$H$11),CropLibrary!H19,IF(EXACT('CROP MANAGEMENT'!$E$3,CropLibrary!$I$11),CropLibrary!I19,IF(EXACT('CROP MANAGEMENT'!$E$3,CropLibrary!$J$11),CropLibrary!J19,IF(EXACT('CROP MANAGEMENT'!$E$3,CropLibrary!$K$11),CropLibrary!K19,AX18)))))))</f>
        <v>0.01</v>
      </c>
      <c r="I18" s="366">
        <f>IF(EXACT('CROP MANAGEMENT'!$F$3,CropLibrary!$E$11),CropLibrary!E19,IF(EXACT('CROP MANAGEMENT'!$F$3,CropLibrary!$F$11),CropLibrary!F19,IF(EXACT('CROP MANAGEMENT'!$F$3,CropLibrary!$G$11),CropLibrary!G19,IF(EXACT('CROP MANAGEMENT'!$F$3,CropLibrary!$H$11),CropLibrary!H19,IF(EXACT('CROP MANAGEMENT'!$F$3,CropLibrary!$I$11),CropLibrary!I19,IF(EXACT('CROP MANAGEMENT'!$F$3,CropLibrary!$J$11),CropLibrary!J19,IF(EXACT('CROP MANAGEMENT'!$F$3,CropLibrary!$K$11),CropLibrary!K19,AY18)))))))</f>
        <v>0.02</v>
      </c>
      <c r="J18" s="11"/>
      <c r="K18" s="213">
        <v>0.6</v>
      </c>
      <c r="L18" s="367">
        <f>IF(EXACT('CROP MANAGEMENT'!$B$3,CropLibrary!$E$11),CropLibrary!E83,IF(EXACT('CROP MANAGEMENT'!$B$3,CropLibrary!$F$11),CropLibrary!F83,IF(EXACT('CROP MANAGEMENT'!$B$3,CropLibrary!$G$11),CropLibrary!G83,IF(EXACT('CROP MANAGEMENT'!$B$3,CropLibrary!$H$11),CropLibrary!H83,IF(EXACT('CROP MANAGEMENT'!$B$3,CropLibrary!$I$11),CropLibrary!I83,IF(EXACT('CROP MANAGEMENT'!$B$3,CropLibrary!$J$11),CropLibrary!J83,IF(EXACT('CROP MANAGEMENT'!$B$3,CropLibrary!$K$11),CropLibrary!K83,BA18)))))))</f>
        <v>1.1513776858147711</v>
      </c>
      <c r="M18" s="367">
        <f>IF(EXACT('CROP MANAGEMENT'!$C$3,CropLibrary!$E$11),CropLibrary!E83,IF(EXACT('CROP MANAGEMENT'!$C$3,CropLibrary!$F$11),CropLibrary!F83,IF(EXACT('CROP MANAGEMENT'!$C$3,CropLibrary!$G$11),CropLibrary!G83,IF(EXACT('CROP MANAGEMENT'!$C$3,CropLibrary!$H$11),CropLibrary!H83,IF(EXACT('CROP MANAGEMENT'!$C$3,CropLibrary!$I$11),CropLibrary!I83,IF(EXACT('CROP MANAGEMENT'!$C$3,CropLibrary!$J$11),CropLibrary!J83,IF(EXACT('CROP MANAGEMENT'!$C$3,CropLibrary!$K$11),CropLibrary!K83,BB18)))))))</f>
        <v>0.73725470230384849</v>
      </c>
      <c r="N18" s="367">
        <f>IF(EXACT('CROP MANAGEMENT'!$D$3,CropLibrary!$E$11),CropLibrary!E83,IF(EXACT('CROP MANAGEMENT'!$D$3,CropLibrary!$F$11),CropLibrary!F83,IF(EXACT('CROP MANAGEMENT'!$D$3,CropLibrary!$G$11),CropLibrary!G83,IF(EXACT('CROP MANAGEMENT'!$D$3,CropLibrary!$H$11),CropLibrary!H83,IF(EXACT('CROP MANAGEMENT'!$D$3,CropLibrary!$I$11),CropLibrary!I83,IF(EXACT('CROP MANAGEMENT'!$D$3,CropLibrary!$J$11),CropLibrary!J83,IF(EXACT('CROP MANAGEMENT'!$D$3,CropLibrary!$K$11),CropLibrary!K83,BC18)))))))</f>
        <v>0.88109686726483394</v>
      </c>
      <c r="O18" s="367">
        <f>IF(EXACT('CROP MANAGEMENT'!$E$3,CropLibrary!$E$11),CropLibrary!E83,IF(EXACT('CROP MANAGEMENT'!$E$3,CropLibrary!$F$11),CropLibrary!F83,IF(EXACT('CROP MANAGEMENT'!$E$3,CropLibrary!$G$11),CropLibrary!G83,IF(EXACT('CROP MANAGEMENT'!$E$3,CropLibrary!$H$11),CropLibrary!H83,IF(EXACT('CROP MANAGEMENT'!$E$3,CropLibrary!$I$11),CropLibrary!I83,IF(EXACT('CROP MANAGEMENT'!$E$3,CropLibrary!$J$11),CropLibrary!J83,IF(EXACT('CROP MANAGEMENT'!$E$3,CropLibrary!$K$11),CropLibrary!K83,BD18)))))))</f>
        <v>0.25</v>
      </c>
      <c r="P18" s="367">
        <f>IF(EXACT('CROP MANAGEMENT'!$F$3,CropLibrary!$E$11),CropLibrary!E83,IF(EXACT('CROP MANAGEMENT'!$F$3,CropLibrary!$F$11),CropLibrary!F83,IF(EXACT('CROP MANAGEMENT'!$F$3,CropLibrary!$G$11),CropLibrary!G83,IF(EXACT('CROP MANAGEMENT'!$F$3,CropLibrary!$H$11),CropLibrary!H83,IF(EXACT('CROP MANAGEMENT'!$F$3,CropLibrary!$I$11),CropLibrary!I83,IF(EXACT('CROP MANAGEMENT'!$F$3,CropLibrary!$J$11),CropLibrary!J83,IF(EXACT('CROP MANAGEMENT'!$F$3,CropLibrary!$K$11),CropLibrary!K83,BE18)))))))</f>
        <v>0.73725470230384849</v>
      </c>
      <c r="Q18" s="11"/>
      <c r="R18" s="213">
        <v>0.6</v>
      </c>
      <c r="S18" s="367">
        <f>IF(EXACT('CROP MANAGEMENT'!$B$3,CropLibrary!$E$11),CropLibrary!E110,IF(EXACT('CROP MANAGEMENT'!$B$3,CropLibrary!$F$11),CropLibrary!F110,IF(EXACT('CROP MANAGEMENT'!$B$3,CropLibrary!$G$11),CropLibrary!G110,IF(EXACT('CROP MANAGEMENT'!$B$3,CropLibrary!$H$11),CropLibrary!H110,IF(EXACT('CROP MANAGEMENT'!$B$3,CropLibrary!$I$11),CropLibrary!I110,IF(EXACT('CROP MANAGEMENT'!$B$3,CropLibrary!$J$11),CropLibrary!J110,IF(EXACT('CROP MANAGEMENT'!$B$3,CropLibrary!$K$11),CropLibrary!K110,BA40)))))))</f>
        <v>0.68270874258802206</v>
      </c>
      <c r="T18" s="367">
        <f>IF(EXACT('CROP MANAGEMENT'!$C$3,CropLibrary!$E$11),CropLibrary!E110,IF(EXACT('CROP MANAGEMENT'!$C$3,CropLibrary!$F$11),CropLibrary!F110,IF(EXACT('CROP MANAGEMENT'!$C$3,CropLibrary!$G$11),CropLibrary!G110,IF(EXACT('CROP MANAGEMENT'!$C$3,CropLibrary!$H$11),CropLibrary!H110,IF(EXACT('CROP MANAGEMENT'!$C$3,CropLibrary!$I$11),CropLibrary!I110,IF(EXACT('CROP MANAGEMENT'!$C$3,CropLibrary!$J$11),CropLibrary!J110,IF(EXACT('CROP MANAGEMENT'!$C$3,CropLibrary!$K$11),CropLibrary!K110,BB40)))))))</f>
        <v>0.61927238805970153</v>
      </c>
      <c r="U18" s="367">
        <f>IF(EXACT('CROP MANAGEMENT'!$D$3,CropLibrary!$E$11),CropLibrary!E110,IF(EXACT('CROP MANAGEMENT'!$D$3,CropLibrary!$F$11),CropLibrary!F110,IF(EXACT('CROP MANAGEMENT'!$D$3,CropLibrary!$G$11),CropLibrary!G110,IF(EXACT('CROP MANAGEMENT'!$D$3,CropLibrary!$H$11),CropLibrary!H110,IF(EXACT('CROP MANAGEMENT'!$D$3,CropLibrary!$I$11),CropLibrary!I110,IF(EXACT('CROP MANAGEMENT'!$D$3,CropLibrary!$J$11),CropLibrary!J110,IF(EXACT('CROP MANAGEMENT'!$D$3,CropLibrary!$K$11),CropLibrary!K110,BC40)))))))</f>
        <v>0.5</v>
      </c>
      <c r="V18" s="367">
        <f>IF(EXACT('CROP MANAGEMENT'!$E$3,CropLibrary!$E$11),CropLibrary!E110,IF(EXACT('CROP MANAGEMENT'!$E$3,CropLibrary!$F$11),CropLibrary!F110,IF(EXACT('CROP MANAGEMENT'!$E$3,CropLibrary!$G$11),CropLibrary!G110,IF(EXACT('CROP MANAGEMENT'!$E$3,CropLibrary!$H$11),CropLibrary!H110,IF(EXACT('CROP MANAGEMENT'!$E$3,CropLibrary!$I$11),CropLibrary!I110,IF(EXACT('CROP MANAGEMENT'!$E$3,CropLibrary!$J$11),CropLibrary!J110,IF(EXACT('CROP MANAGEMENT'!$E$3,CropLibrary!$K$11),CropLibrary!K110,BD40)))))))</f>
        <v>0.57999999999999996</v>
      </c>
      <c r="W18" s="367">
        <f>IF(EXACT('CROP MANAGEMENT'!$F$3,CropLibrary!$E$11),CropLibrary!E110,IF(EXACT('CROP MANAGEMENT'!$F$3,CropLibrary!$F$11),CropLibrary!F110,IF(EXACT('CROP MANAGEMENT'!$F$3,CropLibrary!$G$11),CropLibrary!G110,IF(EXACT('CROP MANAGEMENT'!$F$3,CropLibrary!$H$11),CropLibrary!H110,IF(EXACT('CROP MANAGEMENT'!$F$3,CropLibrary!$I$11),CropLibrary!I110,IF(EXACT('CROP MANAGEMENT'!$F$3,CropLibrary!$J$11),CropLibrary!J110,IF(EXACT('CROP MANAGEMENT'!$F$3,CropLibrary!$K$11),CropLibrary!K110,BE40)))))))</f>
        <v>0.15</v>
      </c>
      <c r="X18" s="11"/>
      <c r="Y18" s="213">
        <v>0.6</v>
      </c>
      <c r="Z18" s="367">
        <f>IF(EXACT('CROP MANAGEMENT'!$B$3,CropLibrary!$E$11),CropLibrary!E137,IF(EXACT('CROP MANAGEMENT'!$B$3,CropLibrary!$F$11),CropLibrary!F137,IF(EXACT('CROP MANAGEMENT'!$B$3,CropLibrary!$G$11),CropLibrary!G137,IF(EXACT('CROP MANAGEMENT'!$B$3,CropLibrary!$H$11),CropLibrary!H137,IF(EXACT('CROP MANAGEMENT'!$B$3,CropLibrary!$I$11),CropLibrary!I137,IF(EXACT('CROP MANAGEMENT'!$B$3,CropLibrary!$J$11),CropLibrary!J137,IF(EXACT('CROP MANAGEMENT'!$B$3,CropLibrary!$K$11),CropLibrary!K137,BG18)))))))</f>
        <v>0</v>
      </c>
      <c r="AA18" s="367">
        <f>IF(EXACT('CROP MANAGEMENT'!$C$3,CropLibrary!$E$11),CropLibrary!E137,IF(EXACT('CROP MANAGEMENT'!$C$3,CropLibrary!$F$11),CropLibrary!F137,IF(EXACT('CROP MANAGEMENT'!$C$3,CropLibrary!$G$11),CropLibrary!G137,IF(EXACT('CROP MANAGEMENT'!$C$3,CropLibrary!$H$11),CropLibrary!H137,IF(EXACT('CROP MANAGEMENT'!$C$3,CropLibrary!$I$11),CropLibrary!I137,IF(EXACT('CROP MANAGEMENT'!$C$3,CropLibrary!$J$11),CropLibrary!J137,IF(EXACT('CROP MANAGEMENT'!$C$3,CropLibrary!$K$11),CropLibrary!K137,BH18)))))))</f>
        <v>0</v>
      </c>
      <c r="AB18" s="367">
        <f>IF(EXACT('CROP MANAGEMENT'!$D$3,CropLibrary!$E$11),CropLibrary!E137,IF(EXACT('CROP MANAGEMENT'!$D$3,CropLibrary!$F$11),CropLibrary!F137,IF(EXACT('CROP MANAGEMENT'!$D$3,CropLibrary!$G$11),CropLibrary!G137,IF(EXACT('CROP MANAGEMENT'!$D$3,CropLibrary!$H$11),CropLibrary!H137,IF(EXACT('CROP MANAGEMENT'!$D$3,CropLibrary!$I$11),CropLibrary!I137,IF(EXACT('CROP MANAGEMENT'!$D$3,CropLibrary!$J$11),CropLibrary!J137,IF(EXACT('CROP MANAGEMENT'!$D$3,CropLibrary!$K$11),CropLibrary!K137,BI18)))))))</f>
        <v>0</v>
      </c>
      <c r="AC18" s="367">
        <f>IF(EXACT('CROP MANAGEMENT'!$E$3,CropLibrary!$E$11),CropLibrary!E137,IF(EXACT('CROP MANAGEMENT'!$E$3,CropLibrary!$F$11),CropLibrary!F137,IF(EXACT('CROP MANAGEMENT'!$E$3,CropLibrary!$G$11),CropLibrary!G137,IF(EXACT('CROP MANAGEMENT'!$E$3,CropLibrary!$H$11),CropLibrary!H137,IF(EXACT('CROP MANAGEMENT'!$E$3,CropLibrary!$I$11),CropLibrary!I137,IF(EXACT('CROP MANAGEMENT'!$E$3,CropLibrary!$J$11),CropLibrary!J137,IF(EXACT('CROP MANAGEMENT'!$E$3,CropLibrary!$K$11),CropLibrary!K137,BJ18)))))))</f>
        <v>0</v>
      </c>
      <c r="AD18" s="367">
        <f>IF(EXACT('CROP MANAGEMENT'!$F$3,CropLibrary!$E$11),CropLibrary!E137,IF(EXACT('CROP MANAGEMENT'!$F$3,CropLibrary!$F$11),CropLibrary!F137,IF(EXACT('CROP MANAGEMENT'!$F$3,CropLibrary!$G$11),CropLibrary!G137,IF(EXACT('CROP MANAGEMENT'!$F$3,CropLibrary!$H$11),CropLibrary!H137,IF(EXACT('CROP MANAGEMENT'!$F$3,CropLibrary!$I$11),CropLibrary!I137,IF(EXACT('CROP MANAGEMENT'!$F$3,CropLibrary!$J$11),CropLibrary!J137,IF(EXACT('CROP MANAGEMENT'!$F$3,CropLibrary!$K$11),CropLibrary!K137,BK18)))))))</f>
        <v>0</v>
      </c>
      <c r="AE18" s="12"/>
      <c r="AF18" s="213">
        <v>0.6</v>
      </c>
      <c r="AG18" s="367">
        <f>IF(EXACT('CROP MANAGEMENT'!$B$3,CropLibrary!$E$11),CropLibrary!E164,IF(EXACT('CROP MANAGEMENT'!$B$3,CropLibrary!$F$11),CropLibrary!F164,IF(EXACT('CROP MANAGEMENT'!$B$3,CropLibrary!$G$11),CropLibrary!G164,IF(EXACT('CROP MANAGEMENT'!$B$3,CropLibrary!$H$11),CropLibrary!H164,IF(EXACT('CROP MANAGEMENT'!$B$3,CropLibrary!$I$11),CropLibrary!I164,IF(EXACT('CROP MANAGEMENT'!$B$3,CropLibrary!$J$11),CropLibrary!J164,IF(EXACT('CROP MANAGEMENT'!$B$3,CropLibrary!$K$11),CropLibrary!K164,BG40)))))))</f>
        <v>25</v>
      </c>
      <c r="AH18" s="367">
        <f>IF(EXACT('CROP MANAGEMENT'!$C$3,CropLibrary!$E$11),CropLibrary!E164,IF(EXACT('CROP MANAGEMENT'!$C$3,CropLibrary!$F$11),CropLibrary!F164,IF(EXACT('CROP MANAGEMENT'!$C$3,CropLibrary!$G$11),CropLibrary!G164,IF(EXACT('CROP MANAGEMENT'!$C$3,CropLibrary!$H$11),CropLibrary!H164,IF(EXACT('CROP MANAGEMENT'!$C$3,CropLibrary!$I$11),CropLibrary!I164,IF(EXACT('CROP MANAGEMENT'!$C$3,CropLibrary!$J$11),CropLibrary!J164,IF(EXACT('CROP MANAGEMENT'!$C$3,CropLibrary!$K$11),CropLibrary!K164,BH40)))))))</f>
        <v>36</v>
      </c>
      <c r="AI18" s="367">
        <f>IF(EXACT('CROP MANAGEMENT'!$D$3,CropLibrary!$E$11),CropLibrary!E164,IF(EXACT('CROP MANAGEMENT'!$D$3,CropLibrary!$F$11),CropLibrary!F164,IF(EXACT('CROP MANAGEMENT'!$D$3,CropLibrary!$G$11),CropLibrary!G164,IF(EXACT('CROP MANAGEMENT'!$D$3,CropLibrary!$H$11),CropLibrary!H164,IF(EXACT('CROP MANAGEMENT'!$D$3,CropLibrary!$I$11),CropLibrary!I164,IF(EXACT('CROP MANAGEMENT'!$D$3,CropLibrary!$J$11),CropLibrary!J164,IF(EXACT('CROP MANAGEMENT'!$D$3,CropLibrary!$K$11),CropLibrary!K164,BI40)))))))</f>
        <v>25</v>
      </c>
      <c r="AJ18" s="367">
        <f>IF(EXACT('CROP MANAGEMENT'!$E$3,CropLibrary!$E$11),CropLibrary!E164,IF(EXACT('CROP MANAGEMENT'!$E$3,CropLibrary!$F$11),CropLibrary!F164,IF(EXACT('CROP MANAGEMENT'!$E$3,CropLibrary!$G$11),CropLibrary!G164,IF(EXACT('CROP MANAGEMENT'!$E$3,CropLibrary!$H$11),CropLibrary!H164,IF(EXACT('CROP MANAGEMENT'!$E$3,CropLibrary!$I$11),CropLibrary!I164,IF(EXACT('CROP MANAGEMENT'!$E$3,CropLibrary!$J$11),CropLibrary!J164,IF(EXACT('CROP MANAGEMENT'!$E$3,CropLibrary!$K$11),CropLibrary!K164,BJ40)))))))</f>
        <v>14.285714285714285</v>
      </c>
      <c r="AK18" s="367">
        <f>IF(EXACT('CROP MANAGEMENT'!$F$3,CropLibrary!$E$11),CropLibrary!E164,IF(EXACT('CROP MANAGEMENT'!$F$3,CropLibrary!$F$11),CropLibrary!F164,IF(EXACT('CROP MANAGEMENT'!$F$3,CropLibrary!$G$11),CropLibrary!G164,IF(EXACT('CROP MANAGEMENT'!$F$3,CropLibrary!$H$11),CropLibrary!H164,IF(EXACT('CROP MANAGEMENT'!$F$3,CropLibrary!$I$11),CropLibrary!I164,IF(EXACT('CROP MANAGEMENT'!$F$3,CropLibrary!$J$11),CropLibrary!J164,IF(EXACT('CROP MANAGEMENT'!$F$3,CropLibrary!$K$11),CropLibrary!K164,BK40)))))))</f>
        <v>10</v>
      </c>
      <c r="AL18" s="11"/>
      <c r="AM18" s="213">
        <v>1.2</v>
      </c>
      <c r="AN18" s="367">
        <f>IF(EXACT('CROP MANAGEMENT'!$B$3,CropLibrary!$E$11),CropLibrary!E191,IF(EXACT('CROP MANAGEMENT'!$B$3,CropLibrary!$F$11),CropLibrary!F191,IF(EXACT('CROP MANAGEMENT'!$B$3,CropLibrary!$G$11),CropLibrary!G191,IF(EXACT('CROP MANAGEMENT'!$B$3,CropLibrary!$H$11),CropLibrary!H191,IF(EXACT('CROP MANAGEMENT'!$B$3,CropLibrary!$I$11),CropLibrary!I191,IF(EXACT('CROP MANAGEMENT'!$B$3,CropLibrary!$J$11),CropLibrary!J191,IF(EXACT('CROP MANAGEMENT'!$B$3,CropLibrary!$K$11),CropLibrary!K191,BM18)))))))</f>
        <v>0.19800000000000001</v>
      </c>
      <c r="AO18" s="367">
        <f>IF(EXACT('CROP MANAGEMENT'!$C$3,CropLibrary!$E$11),CropLibrary!E191,IF(EXACT('CROP MANAGEMENT'!$C$3,CropLibrary!$F$11),CropLibrary!F191,IF(EXACT('CROP MANAGEMENT'!$C$3,CropLibrary!$G$11),CropLibrary!G191,IF(EXACT('CROP MANAGEMENT'!$C$3,CropLibrary!$H$11),CropLibrary!H191,IF(EXACT('CROP MANAGEMENT'!$C$3,CropLibrary!$I$11),CropLibrary!I191,IF(EXACT('CROP MANAGEMENT'!$C$3,CropLibrary!$J$11),CropLibrary!J191,IF(EXACT('CROP MANAGEMENT'!$C$3,CropLibrary!$K$11),CropLibrary!K191,BN18)))))))</f>
        <v>0.19800000000000001</v>
      </c>
      <c r="AP18" s="367">
        <f>IF(EXACT('CROP MANAGEMENT'!$D$3,CropLibrary!$E$11),CropLibrary!E191,IF(EXACT('CROP MANAGEMENT'!$D$3,CropLibrary!$F$11),CropLibrary!F191,IF(EXACT('CROP MANAGEMENT'!$D$3,CropLibrary!$G$11),CropLibrary!G191,IF(EXACT('CROP MANAGEMENT'!$D$3,CropLibrary!$H$11),CropLibrary!H191,IF(EXACT('CROP MANAGEMENT'!$D$3,CropLibrary!$I$11),CropLibrary!I191,IF(EXACT('CROP MANAGEMENT'!$D$3,CropLibrary!$J$11),CropLibrary!J191,IF(EXACT('CROP MANAGEMENT'!$D$3,CropLibrary!$K$11),CropLibrary!K191,BO18)))))))</f>
        <v>0.19800000000000001</v>
      </c>
      <c r="AQ18" s="367">
        <f>IF(EXACT('CROP MANAGEMENT'!$E$3,CropLibrary!$E$11),CropLibrary!E191,IF(EXACT('CROP MANAGEMENT'!$E$3,CropLibrary!$F$11),CropLibrary!F191,IF(EXACT('CROP MANAGEMENT'!$E$3,CropLibrary!$G$11),CropLibrary!G191,IF(EXACT('CROP MANAGEMENT'!$E$3,CropLibrary!$H$11),CropLibrary!H191,IF(EXACT($EH17,CropLibrary!$I$11),CropLibrary!I191,IF(EXACT('CROP MANAGEMENT'!$E$3,CropLibrary!$J$11),CropLibrary!J191,IF(EXACT('CROP MANAGEMENT'!$E$3,CropLibrary!$K$11),CropLibrary!K191,BP18)))))))</f>
        <v>0.19800000000000001</v>
      </c>
      <c r="AR18" s="367">
        <f>IF(EXACT('CROP MANAGEMENT'!$F$3,CropLibrary!$E$11),CropLibrary!E191,IF(EXACT('CROP MANAGEMENT'!$F$3,CropLibrary!$F$11),CropLibrary!F191,IF(EXACT('CROP MANAGEMENT'!$F$3,CropLibrary!$G$11),CropLibrary!G191,IF(EXACT('CROP MANAGEMENT'!$F$3,CropLibrary!$H$11),CropLibrary!H191,IF(EXACT('CROP MANAGEMENT'!$F$3,CropLibrary!$I$11),CropLibrary!I191,IF(EXACT('CROP MANAGEMENT'!$F$3,CropLibrary!$J$11),CropLibrary!J191,IF(EXACT('CROP MANAGEMENT'!$F$3,CropLibrary!$K$11),CropLibrary!K191,BQ18)))))))</f>
        <v>0.19800000000000001</v>
      </c>
      <c r="AS18" s="11"/>
      <c r="AT18" s="11"/>
      <c r="AU18" s="132" t="str">
        <f>IF(EXACT('CROP MANAGEMENT'!$B$3,CropLibrary!$L$11),CropLibrary!L19,IF(EXACT('CROP MANAGEMENT'!$B$3,CropLibrary!$M$11),CropLibrary!M19,IF(EXACT('CROP MANAGEMENT'!$B$3,CropLibrary!$N$11),CropLibrary!N19,"out of range")))</f>
        <v>out of range</v>
      </c>
      <c r="AV18" s="12" t="str">
        <f>IF(EXACT('CROP MANAGEMENT'!$C$3,CropLibrary!$L$11),CropLibrary!L19,IF(EXACT('CROP MANAGEMENT'!$C$3,CropLibrary!$M$11),CropLibrary!M19,IF(EXACT('CROP MANAGEMENT'!$C$3,CropLibrary!$N$11),CropLibrary!N19,"out of range")))</f>
        <v>out of range</v>
      </c>
      <c r="AW18" s="12" t="str">
        <f>IF(EXACT('CROP MANAGEMENT'!$D$3,CropLibrary!$L$11),CropLibrary!L19,IF(EXACT('CROP MANAGEMENT'!$D$3,CropLibrary!$M$11),CropLibrary!M19,IF(EXACT('CROP MANAGEMENT'!$D$3,CropLibrary!$N$11),CropLibrary!N19,"out of range")))</f>
        <v>out of range</v>
      </c>
      <c r="AX18" s="12">
        <f>IF(EXACT('CROP MANAGEMENT'!$E$3,CropLibrary!$L$11),CropLibrary!L19,IF(EXACT('CROP MANAGEMENT'!$E$3,CropLibrary!$M$11),CropLibrary!M19,IF(EXACT('CROP MANAGEMENT'!$E$3,CropLibrary!$N$11),CropLibrary!N19,"out of range")))</f>
        <v>0.01</v>
      </c>
      <c r="AY18" s="12" t="str">
        <f>IF(EXACT('CROP MANAGEMENT'!$F$3,CropLibrary!$L$11),CropLibrary!L19,IF(EXACT('CROP MANAGEMENT'!$F$3,CropLibrary!$M$11),CropLibrary!M19,IF(EXACT('CROP MANAGEMENT'!$F$3,CropLibrary!$N$11),CropLibrary!N19,"out of range")))</f>
        <v>out of range</v>
      </c>
      <c r="AZ18" s="100">
        <f>CropLibrary!D83</f>
        <v>0.6</v>
      </c>
      <c r="BA18" s="12" t="str">
        <f>IF(EXACT('CROP MANAGEMENT'!$B$3,CropLibrary!$L$11),CropLibrary!L83,IF(EXACT('CROP MANAGEMENT'!$B$3,CropLibrary!$M$11),CropLibrary!M83,IF(EXACT('CROP MANAGEMENT'!$B$3,CropLibrary!$N$11),CropLibrary!N83,"out of range")))</f>
        <v>out of range</v>
      </c>
      <c r="BB18" s="12" t="str">
        <f>IF(EXACT('CROP MANAGEMENT'!$C$3,CropLibrary!$L$11),CropLibrary!L83,IF(EXACT('CROP MANAGEMENT'!$C$3,CropLibrary!$M$11),CropLibrary!M83,IF(EXACT('CROP MANAGEMENT'!$C$3,CropLibrary!$N$11),CropLibrary!N83,"out of range")))</f>
        <v>out of range</v>
      </c>
      <c r="BC18" s="12" t="str">
        <f>IF(EXACT('CROP MANAGEMENT'!$D$3,CropLibrary!$L$11),CropLibrary!L83,IF(EXACT('CROP MANAGEMENT'!$D$3,CropLibrary!$M$11),CropLibrary!M83,IF(EXACT('CROP MANAGEMENT'!$D$3,CropLibrary!$N$11),CropLibrary!N83,"out of range")))</f>
        <v>out of range</v>
      </c>
      <c r="BD18" s="12">
        <f>IF(EXACT('CROP MANAGEMENT'!$E$3,CropLibrary!$L$11),CropLibrary!L83,IF(EXACT('CROP MANAGEMENT'!$E$3,CropLibrary!$M$11),CropLibrary!M83,IF(EXACT('CROP MANAGEMENT'!$E$3,CropLibrary!$N$11),CropLibrary!N83,"out of range")))</f>
        <v>0.25</v>
      </c>
      <c r="BE18" s="12" t="str">
        <f>IF(EXACT('CROP MANAGEMENT'!$F$3,CropLibrary!$L$11),CropLibrary!L83,IF(EXACT('CROP MANAGEMENT'!$F$3,CropLibrary!$M$11),CropLibrary!M83,IF(EXACT('CROP MANAGEMENT'!$F$3,CropLibrary!$N$11),CropLibrary!N83,"out of range")))</f>
        <v>out of range</v>
      </c>
      <c r="BF18" s="100">
        <f>CropLibrary!D137</f>
        <v>0.6</v>
      </c>
      <c r="BG18" s="12" t="str">
        <f>IF(EXACT('CROP MANAGEMENT'!$B$3,CropLibrary!$L$11),CropLibrary!L137,IF(EXACT('CROP MANAGEMENT'!$B$3,CropLibrary!$M$11),CropLibrary!M137,IF(EXACT('CROP MANAGEMENT'!$B$3,CropLibrary!$N$11),CropLibrary!N137,"out of range")))</f>
        <v>out of range</v>
      </c>
      <c r="BH18" s="12" t="str">
        <f>IF(EXACT('CROP MANAGEMENT'!$C$3,CropLibrary!$L$11),CropLibrary!L137,IF(EXACT('CROP MANAGEMENT'!$C$3,CropLibrary!$M$11),CropLibrary!M137,IF(EXACT('CROP MANAGEMENT'!$C$3,CropLibrary!$N$11),CropLibrary!N137,"out of range")))</f>
        <v>out of range</v>
      </c>
      <c r="BI18" s="12" t="str">
        <f>IF(EXACT('CROP MANAGEMENT'!$D$3,CropLibrary!$L$11),CropLibrary!L137,IF(EXACT('CROP MANAGEMENT'!$D$3,CropLibrary!$M$11),CropLibrary!M137,IF(EXACT('CROP MANAGEMENT'!$D$3,CropLibrary!$N$11),CropLibrary!N137,"out of range")))</f>
        <v>out of range</v>
      </c>
      <c r="BJ18" s="12">
        <f>IF(EXACT('CROP MANAGEMENT'!$E$3,CropLibrary!$L$11),CropLibrary!L137,IF(EXACT('CROP MANAGEMENT'!$E$3,CropLibrary!$M$11),CropLibrary!M137,IF(EXACT('CROP MANAGEMENT'!$E$3,CropLibrary!$N$11),CropLibrary!N137,"out of range")))</f>
        <v>0</v>
      </c>
      <c r="BK18" s="12" t="str">
        <f>IF(EXACT('CROP MANAGEMENT'!$F$3,CropLibrary!$L$11),CropLibrary!L137,IF(EXACT('CROP MANAGEMENT'!$F$3,CropLibrary!$M$11),CropLibrary!M137,IF(EXACT('CROP MANAGEMENT'!$F$3,CropLibrary!$N$11),CropLibrary!N137,"out of range")))</f>
        <v>out of range</v>
      </c>
      <c r="BL18" s="100">
        <f>CropLibrary!D191</f>
        <v>1.2</v>
      </c>
      <c r="BM18" s="12" t="str">
        <f>IF(EXACT('CROP MANAGEMENT'!$B$3,CropLibrary!$L$11),CropLibrary!L191,IF(EXACT('CROP MANAGEMENT'!$B$3,CropLibrary!$M$11),CropLibrary!M191,IF(EXACT('CROP MANAGEMENT'!$B$3,CropLibrary!$N$11),CropLibrary!N191,"out of range")))</f>
        <v>out of range</v>
      </c>
      <c r="BN18" s="12" t="str">
        <f>IF(EXACT('CROP MANAGEMENT'!$C$3,CropLibrary!$L$11),CropLibrary!L191,IF(EXACT('CROP MANAGEMENT'!$C$3,CropLibrary!$M$11),CropLibrary!M191,IF(EXACT('CROP MANAGEMENT'!$C$3,CropLibrary!$N$11),CropLibrary!N191,"out of range")))</f>
        <v>out of range</v>
      </c>
      <c r="BO18" s="12" t="str">
        <f>IF(EXACT('CROP MANAGEMENT'!$D$3,CropLibrary!$L$11),CropLibrary!L191,IF(EXACT('CROP MANAGEMENT'!$D$3,CropLibrary!$M$11),CropLibrary!M191,IF(EXACT('CROP MANAGEMENT'!$D$3,CropLibrary!$N$11),CropLibrary!N191,"out of range")))</f>
        <v>out of range</v>
      </c>
      <c r="BP18" s="12">
        <f>IF(EXACT('CROP MANAGEMENT'!$E$3,CropLibrary!$L$11),CropLibrary!L191,IF(EXACT('CROP MANAGEMENT'!$E$3,CropLibrary!$M$11),CropLibrary!M191,IF(EXACT('CROP MANAGEMENT'!$E$3,CropLibrary!$N$11),CropLibrary!N191,"out of range")))</f>
        <v>0.19800000000000001</v>
      </c>
      <c r="BQ18" s="365" t="str">
        <f>IF(EXACT('CROP MANAGEMENT'!$F$3,CropLibrary!$L$11),CropLibrary!L191,IF(EXACT('CROP MANAGEMENT'!$F$3,CropLibrary!$M$11),CropLibrary!M191,IF(EXACT('CROP MANAGEMENT'!$F$3,CropLibrary!$N$11),CropLibrary!N191,"out of range")))</f>
        <v>out of range</v>
      </c>
      <c r="BR18" s="12"/>
      <c r="BS18" s="12"/>
      <c r="BT18" s="12"/>
      <c r="BU18" s="11"/>
      <c r="BV18" s="11"/>
      <c r="BW18" s="11"/>
    </row>
    <row r="19" spans="1:75" x14ac:dyDescent="0.3">
      <c r="A19" s="463"/>
      <c r="B19" s="463"/>
      <c r="C19" s="193" t="str">
        <f>CropLibrary!C20</f>
        <v>Water requirement for dry matter production</v>
      </c>
      <c r="D19" s="202" t="str">
        <f>CropLibrary!D20</f>
        <v xml:space="preserve">l/kg </v>
      </c>
      <c r="E19" s="366">
        <f>IF(EXACT('CROP MANAGEMENT'!$B$3,CropLibrary!$E$11),CropLibrary!E20,IF(EXACT('CROP MANAGEMENT'!$B$3,CropLibrary!$F$11),CropLibrary!F20,IF(EXACT('CROP MANAGEMENT'!$B$3,CropLibrary!$G$11),CropLibrary!G20,IF(EXACT('CROP MANAGEMENT'!$B$3,CropLibrary!$H$11),CropLibrary!H20,IF(EXACT('CROP MANAGEMENT'!$B$3,CropLibrary!$I$11),CropLibrary!I20,IF(EXACT('CROP MANAGEMENT'!$B$3,CropLibrary!$J$11),CropLibrary!J20,IF(EXACT('CROP MANAGEMENT'!$B$3,CropLibrary!$K$11),CropLibrary!K20,AU19)))))))</f>
        <v>500</v>
      </c>
      <c r="F19" s="366">
        <f>IF(EXACT('CROP MANAGEMENT'!$C$3,CropLibrary!$E$11),CropLibrary!E20,IF(EXACT('CROP MANAGEMENT'!$C$3,CropLibrary!$F$11),CropLibrary!F20,IF(EXACT('CROP MANAGEMENT'!$C$3,CropLibrary!$G$11),CropLibrary!G20,IF(EXACT('CROP MANAGEMENT'!$C$3,CropLibrary!$H$11),CropLibrary!H20,IF(EXACT('CROP MANAGEMENT'!$C$3,CropLibrary!$I$11),CropLibrary!I20,IF(EXACT('CROP MANAGEMENT'!$C$3,CropLibrary!$J$11),CropLibrary!J20,IF(EXACT('CROP MANAGEMENT'!$C$3,CropLibrary!$K$11),CropLibrary!K20,AV19)))))))</f>
        <v>300</v>
      </c>
      <c r="G19" s="366">
        <f>IF(EXACT('CROP MANAGEMENT'!$D$3,CropLibrary!$E$11),CropLibrary!E20,IF(EXACT('CROP MANAGEMENT'!$D$3,CropLibrary!$F$11),CropLibrary!F20,IF(EXACT('CROP MANAGEMENT'!$D$3,CropLibrary!$G$11),CropLibrary!G20,IF(EXACT('CROP MANAGEMENT'!$D$3,CropLibrary!$H$11),CropLibrary!H20,IF(EXACT('CROP MANAGEMENT'!$D$3,CropLibrary!$I$11),CropLibrary!I20,IF(EXACT('CROP MANAGEMENT'!$D$3,CropLibrary!$J$11),CropLibrary!J20,IF(EXACT('CROP MANAGEMENT'!$D$3,CropLibrary!$K$11),CropLibrary!K20,AW19)))))))</f>
        <v>500</v>
      </c>
      <c r="H19" s="366">
        <f>IF(EXACT('CROP MANAGEMENT'!$E$3,CropLibrary!$E$11),CropLibrary!E20,IF(EXACT('CROP MANAGEMENT'!$E$3,CropLibrary!$F$11),CropLibrary!F20,IF(EXACT('CROP MANAGEMENT'!$E$3,CropLibrary!$G$11),CropLibrary!G20,IF(EXACT('CROP MANAGEMENT'!$E$3,CropLibrary!$H$11),CropLibrary!H20,IF(EXACT('CROP MANAGEMENT'!$E$3,CropLibrary!$I$11),CropLibrary!I20,IF(EXACT('CROP MANAGEMENT'!$E$3,CropLibrary!$J$11),CropLibrary!J20,IF(EXACT('CROP MANAGEMENT'!$E$3,CropLibrary!$K$11),CropLibrary!K20,AX19)))))))</f>
        <v>100</v>
      </c>
      <c r="I19" s="366">
        <f>IF(EXACT('CROP MANAGEMENT'!$F$3,CropLibrary!$E$11),CropLibrary!E20,IF(EXACT('CROP MANAGEMENT'!$F$3,CropLibrary!$F$11),CropLibrary!F20,IF(EXACT('CROP MANAGEMENT'!$F$3,CropLibrary!$G$11),CropLibrary!G20,IF(EXACT('CROP MANAGEMENT'!$F$3,CropLibrary!$H$11),CropLibrary!H20,IF(EXACT('CROP MANAGEMENT'!$F$3,CropLibrary!$I$11),CropLibrary!I20,IF(EXACT('CROP MANAGEMENT'!$F$3,CropLibrary!$J$11),CropLibrary!J20,IF(EXACT('CROP MANAGEMENT'!$F$3,CropLibrary!$K$11),CropLibrary!K20,AY19)))))))</f>
        <v>300</v>
      </c>
      <c r="J19" s="11"/>
      <c r="K19" s="213">
        <v>0.7</v>
      </c>
      <c r="L19" s="367">
        <f>IF(EXACT('CROP MANAGEMENT'!$B$3,CropLibrary!$E$11),CropLibrary!E84,IF(EXACT('CROP MANAGEMENT'!$B$3,CropLibrary!$F$11),CropLibrary!F84,IF(EXACT('CROP MANAGEMENT'!$B$3,CropLibrary!$G$11),CropLibrary!G84,IF(EXACT('CROP MANAGEMENT'!$B$3,CropLibrary!$H$11),CropLibrary!H84,IF(EXACT('CROP MANAGEMENT'!$B$3,CropLibrary!$I$11),CropLibrary!I84,IF(EXACT('CROP MANAGEMENT'!$B$3,CropLibrary!$J$11),CropLibrary!J84,IF(EXACT('CROP MANAGEMENT'!$B$3,CropLibrary!$K$11),CropLibrary!K84,BA19)))))))</f>
        <v>1.0815831966375118</v>
      </c>
      <c r="M19" s="367">
        <f>IF(EXACT('CROP MANAGEMENT'!$C$3,CropLibrary!$E$11),CropLibrary!E84,IF(EXACT('CROP MANAGEMENT'!$C$3,CropLibrary!$F$11),CropLibrary!F84,IF(EXACT('CROP MANAGEMENT'!$C$3,CropLibrary!$G$11),CropLibrary!G84,IF(EXACT('CROP MANAGEMENT'!$C$3,CropLibrary!$H$11),CropLibrary!H84,IF(EXACT('CROP MANAGEMENT'!$C$3,CropLibrary!$I$11),CropLibrary!I84,IF(EXACT('CROP MANAGEMENT'!$C$3,CropLibrary!$J$11),CropLibrary!J84,IF(EXACT('CROP MANAGEMENT'!$C$3,CropLibrary!$K$11),CropLibrary!K84,BB19)))))))</f>
        <v>0.78292363510737395</v>
      </c>
      <c r="N19" s="367">
        <f>IF(EXACT('CROP MANAGEMENT'!$D$3,CropLibrary!$E$11),CropLibrary!E84,IF(EXACT('CROP MANAGEMENT'!$D$3,CropLibrary!$F$11),CropLibrary!F84,IF(EXACT('CROP MANAGEMENT'!$D$3,CropLibrary!$G$11),CropLibrary!G84,IF(EXACT('CROP MANAGEMENT'!$D$3,CropLibrary!$H$11),CropLibrary!H84,IF(EXACT('CROP MANAGEMENT'!$D$3,CropLibrary!$I$11),CropLibrary!I84,IF(EXACT('CROP MANAGEMENT'!$D$3,CropLibrary!$J$11),CropLibrary!J84,IF(EXACT('CROP MANAGEMENT'!$D$3,CropLibrary!$K$11),CropLibrary!K84,BC19)))))))</f>
        <v>0.87047935191978387</v>
      </c>
      <c r="O19" s="367">
        <f>IF(EXACT('CROP MANAGEMENT'!$E$3,CropLibrary!$E$11),CropLibrary!E84,IF(EXACT('CROP MANAGEMENT'!$E$3,CropLibrary!$F$11),CropLibrary!F84,IF(EXACT('CROP MANAGEMENT'!$E$3,CropLibrary!$G$11),CropLibrary!G84,IF(EXACT('CROP MANAGEMENT'!$E$3,CropLibrary!$H$11),CropLibrary!H84,IF(EXACT('CROP MANAGEMENT'!$E$3,CropLibrary!$I$11),CropLibrary!I84,IF(EXACT('CROP MANAGEMENT'!$E$3,CropLibrary!$J$11),CropLibrary!J84,IF(EXACT('CROP MANAGEMENT'!$E$3,CropLibrary!$K$11),CropLibrary!K84,BD19)))))))</f>
        <v>0.3</v>
      </c>
      <c r="P19" s="367">
        <f>IF(EXACT('CROP MANAGEMENT'!$F$3,CropLibrary!$E$11),CropLibrary!E84,IF(EXACT('CROP MANAGEMENT'!$F$3,CropLibrary!$F$11),CropLibrary!F84,IF(EXACT('CROP MANAGEMENT'!$F$3,CropLibrary!$G$11),CropLibrary!G84,IF(EXACT('CROP MANAGEMENT'!$F$3,CropLibrary!$H$11),CropLibrary!H84,IF(EXACT('CROP MANAGEMENT'!$F$3,CropLibrary!$I$11),CropLibrary!I84,IF(EXACT('CROP MANAGEMENT'!$F$3,CropLibrary!$J$11),CropLibrary!J84,IF(EXACT('CROP MANAGEMENT'!$F$3,CropLibrary!$K$11),CropLibrary!K84,BE19)))))))</f>
        <v>0.78292363510737395</v>
      </c>
      <c r="Q19" s="11"/>
      <c r="R19" s="213">
        <v>0.7</v>
      </c>
      <c r="S19" s="367">
        <f>IF(EXACT('CROP MANAGEMENT'!$B$3,CropLibrary!$E$11),CropLibrary!E111,IF(EXACT('CROP MANAGEMENT'!$B$3,CropLibrary!$F$11),CropLibrary!F111,IF(EXACT('CROP MANAGEMENT'!$B$3,CropLibrary!$G$11),CropLibrary!G111,IF(EXACT('CROP MANAGEMENT'!$B$3,CropLibrary!$H$11),CropLibrary!H111,IF(EXACT('CROP MANAGEMENT'!$B$3,CropLibrary!$I$11),CropLibrary!I111,IF(EXACT('CROP MANAGEMENT'!$B$3,CropLibrary!$J$11),CropLibrary!J111,IF(EXACT('CROP MANAGEMENT'!$B$3,CropLibrary!$K$11),CropLibrary!K111,BA41)))))))</f>
        <v>0.66853158167721427</v>
      </c>
      <c r="T19" s="367">
        <f>IF(EXACT('CROP MANAGEMENT'!$C$3,CropLibrary!$E$11),CropLibrary!E111,IF(EXACT('CROP MANAGEMENT'!$C$3,CropLibrary!$F$11),CropLibrary!F111,IF(EXACT('CROP MANAGEMENT'!$C$3,CropLibrary!$G$11),CropLibrary!G111,IF(EXACT('CROP MANAGEMENT'!$C$3,CropLibrary!$H$11),CropLibrary!H111,IF(EXACT('CROP MANAGEMENT'!$C$3,CropLibrary!$I$11),CropLibrary!I111,IF(EXACT('CROP MANAGEMENT'!$C$3,CropLibrary!$J$11),CropLibrary!J111,IF(EXACT('CROP MANAGEMENT'!$C$3,CropLibrary!$K$11),CropLibrary!K111,BB41)))))))</f>
        <v>0.6113521190524871</v>
      </c>
      <c r="U19" s="367">
        <f>IF(EXACT('CROP MANAGEMENT'!$D$3,CropLibrary!$E$11),CropLibrary!E111,IF(EXACT('CROP MANAGEMENT'!$D$3,CropLibrary!$F$11),CropLibrary!F111,IF(EXACT('CROP MANAGEMENT'!$D$3,CropLibrary!$G$11),CropLibrary!G111,IF(EXACT('CROP MANAGEMENT'!$D$3,CropLibrary!$H$11),CropLibrary!H111,IF(EXACT('CROP MANAGEMENT'!$D$3,CropLibrary!$I$11),CropLibrary!I111,IF(EXACT('CROP MANAGEMENT'!$D$3,CropLibrary!$J$11),CropLibrary!J111,IF(EXACT('CROP MANAGEMENT'!$D$3,CropLibrary!$K$11),CropLibrary!K111,BC41)))))))</f>
        <v>0.5</v>
      </c>
      <c r="V19" s="367">
        <f>IF(EXACT('CROP MANAGEMENT'!$E$3,CropLibrary!$E$11),CropLibrary!E111,IF(EXACT('CROP MANAGEMENT'!$E$3,CropLibrary!$F$11),CropLibrary!F111,IF(EXACT('CROP MANAGEMENT'!$E$3,CropLibrary!$G$11),CropLibrary!G111,IF(EXACT('CROP MANAGEMENT'!$E$3,CropLibrary!$H$11),CropLibrary!H111,IF(EXACT('CROP MANAGEMENT'!$E$3,CropLibrary!$I$11),CropLibrary!I111,IF(EXACT('CROP MANAGEMENT'!$E$3,CropLibrary!$J$11),CropLibrary!J111,IF(EXACT('CROP MANAGEMENT'!$E$3,CropLibrary!$K$11),CropLibrary!K111,BD41)))))))</f>
        <v>0.56000000000000005</v>
      </c>
      <c r="W19" s="367">
        <f>IF(EXACT('CROP MANAGEMENT'!$F$3,CropLibrary!$E$11),CropLibrary!E111,IF(EXACT('CROP MANAGEMENT'!$F$3,CropLibrary!$F$11),CropLibrary!F111,IF(EXACT('CROP MANAGEMENT'!$F$3,CropLibrary!$G$11),CropLibrary!G111,IF(EXACT('CROP MANAGEMENT'!$F$3,CropLibrary!$H$11),CropLibrary!H111,IF(EXACT('CROP MANAGEMENT'!$F$3,CropLibrary!$I$11),CropLibrary!I111,IF(EXACT('CROP MANAGEMENT'!$F$3,CropLibrary!$J$11),CropLibrary!J111,IF(EXACT('CROP MANAGEMENT'!$F$3,CropLibrary!$K$11),CropLibrary!K111,BE41)))))))</f>
        <v>0.1</v>
      </c>
      <c r="X19" s="11"/>
      <c r="Y19" s="213">
        <v>0.7</v>
      </c>
      <c r="Z19" s="367">
        <f>IF(EXACT('CROP MANAGEMENT'!$B$3,CropLibrary!$E$11),CropLibrary!E138,IF(EXACT('CROP MANAGEMENT'!$B$3,CropLibrary!$F$11),CropLibrary!F138,IF(EXACT('CROP MANAGEMENT'!$B$3,CropLibrary!$G$11),CropLibrary!G138,IF(EXACT('CROP MANAGEMENT'!$B$3,CropLibrary!$H$11),CropLibrary!H138,IF(EXACT('CROP MANAGEMENT'!$B$3,CropLibrary!$I$11),CropLibrary!I138,IF(EXACT('CROP MANAGEMENT'!$B$3,CropLibrary!$J$11),CropLibrary!J138,IF(EXACT('CROP MANAGEMENT'!$B$3,CropLibrary!$K$11),CropLibrary!K138,BG19)))))))</f>
        <v>0</v>
      </c>
      <c r="AA19" s="367">
        <f>IF(EXACT('CROP MANAGEMENT'!$C$3,CropLibrary!$E$11),CropLibrary!E138,IF(EXACT('CROP MANAGEMENT'!$C$3,CropLibrary!$F$11),CropLibrary!F138,IF(EXACT('CROP MANAGEMENT'!$C$3,CropLibrary!$G$11),CropLibrary!G138,IF(EXACT('CROP MANAGEMENT'!$C$3,CropLibrary!$H$11),CropLibrary!H138,IF(EXACT('CROP MANAGEMENT'!$C$3,CropLibrary!$I$11),CropLibrary!I138,IF(EXACT('CROP MANAGEMENT'!$C$3,CropLibrary!$J$11),CropLibrary!J138,IF(EXACT('CROP MANAGEMENT'!$C$3,CropLibrary!$K$11),CropLibrary!K138,BH19)))))))</f>
        <v>4.0979658955913817E-3</v>
      </c>
      <c r="AB19" s="367">
        <f>IF(EXACT('CROP MANAGEMENT'!$D$3,CropLibrary!$E$11),CropLibrary!E138,IF(EXACT('CROP MANAGEMENT'!$D$3,CropLibrary!$F$11),CropLibrary!F138,IF(EXACT('CROP MANAGEMENT'!$D$3,CropLibrary!$G$11),CropLibrary!G138,IF(EXACT('CROP MANAGEMENT'!$D$3,CropLibrary!$H$11),CropLibrary!H138,IF(EXACT('CROP MANAGEMENT'!$D$3,CropLibrary!$I$11),CropLibrary!I138,IF(EXACT('CROP MANAGEMENT'!$D$3,CropLibrary!$J$11),CropLibrary!J138,IF(EXACT('CROP MANAGEMENT'!$D$3,CropLibrary!$K$11),CropLibrary!K138,BI19)))))))</f>
        <v>0</v>
      </c>
      <c r="AC19" s="367">
        <f>IF(EXACT('CROP MANAGEMENT'!$E$3,CropLibrary!$E$11),CropLibrary!E138,IF(EXACT('CROP MANAGEMENT'!$E$3,CropLibrary!$F$11),CropLibrary!F138,IF(EXACT('CROP MANAGEMENT'!$E$3,CropLibrary!$G$11),CropLibrary!G138,IF(EXACT('CROP MANAGEMENT'!$E$3,CropLibrary!$H$11),CropLibrary!H138,IF(EXACT('CROP MANAGEMENT'!$E$3,CropLibrary!$I$11),CropLibrary!I138,IF(EXACT('CROP MANAGEMENT'!$E$3,CropLibrary!$J$11),CropLibrary!J138,IF(EXACT('CROP MANAGEMENT'!$E$3,CropLibrary!$K$11),CropLibrary!K138,BJ19)))))))</f>
        <v>0</v>
      </c>
      <c r="AD19" s="367">
        <f>IF(EXACT('CROP MANAGEMENT'!$F$3,CropLibrary!$E$11),CropLibrary!E138,IF(EXACT('CROP MANAGEMENT'!$F$3,CropLibrary!$F$11),CropLibrary!F138,IF(EXACT('CROP MANAGEMENT'!$F$3,CropLibrary!$G$11),CropLibrary!G138,IF(EXACT('CROP MANAGEMENT'!$F$3,CropLibrary!$H$11),CropLibrary!H138,IF(EXACT('CROP MANAGEMENT'!$F$3,CropLibrary!$I$11),CropLibrary!I138,IF(EXACT('CROP MANAGEMENT'!$F$3,CropLibrary!$J$11),CropLibrary!J138,IF(EXACT('CROP MANAGEMENT'!$F$3,CropLibrary!$K$11),CropLibrary!K138,BK19)))))))</f>
        <v>0</v>
      </c>
      <c r="AE19" s="12"/>
      <c r="AF19" s="213">
        <v>0.7</v>
      </c>
      <c r="AG19" s="367">
        <f>IF(EXACT('CROP MANAGEMENT'!$B$3,CropLibrary!$E$11),CropLibrary!E165,IF(EXACT('CROP MANAGEMENT'!$B$3,CropLibrary!$F$11),CropLibrary!F165,IF(EXACT('CROP MANAGEMENT'!$B$3,CropLibrary!$G$11),CropLibrary!G165,IF(EXACT('CROP MANAGEMENT'!$B$3,CropLibrary!$H$11),CropLibrary!H165,IF(EXACT('CROP MANAGEMENT'!$B$3,CropLibrary!$I$11),CropLibrary!I165,IF(EXACT('CROP MANAGEMENT'!$B$3,CropLibrary!$J$11),CropLibrary!J165,IF(EXACT('CROP MANAGEMENT'!$B$3,CropLibrary!$K$11),CropLibrary!K165,BG41)))))))</f>
        <v>25</v>
      </c>
      <c r="AH19" s="367">
        <f>IF(EXACT('CROP MANAGEMENT'!$C$3,CropLibrary!$E$11),CropLibrary!E165,IF(EXACT('CROP MANAGEMENT'!$C$3,CropLibrary!$F$11),CropLibrary!F165,IF(EXACT('CROP MANAGEMENT'!$C$3,CropLibrary!$G$11),CropLibrary!G165,IF(EXACT('CROP MANAGEMENT'!$C$3,CropLibrary!$H$11),CropLibrary!H165,IF(EXACT('CROP MANAGEMENT'!$C$3,CropLibrary!$I$11),CropLibrary!I165,IF(EXACT('CROP MANAGEMENT'!$C$3,CropLibrary!$J$11),CropLibrary!J165,IF(EXACT('CROP MANAGEMENT'!$C$3,CropLibrary!$K$11),CropLibrary!K165,BH41)))))))</f>
        <v>34.5</v>
      </c>
      <c r="AI19" s="367">
        <f>IF(EXACT('CROP MANAGEMENT'!$D$3,CropLibrary!$E$11),CropLibrary!E165,IF(EXACT('CROP MANAGEMENT'!$D$3,CropLibrary!$F$11),CropLibrary!F165,IF(EXACT('CROP MANAGEMENT'!$D$3,CropLibrary!$G$11),CropLibrary!G165,IF(EXACT('CROP MANAGEMENT'!$D$3,CropLibrary!$H$11),CropLibrary!H165,IF(EXACT('CROP MANAGEMENT'!$D$3,CropLibrary!$I$11),CropLibrary!I165,IF(EXACT('CROP MANAGEMENT'!$D$3,CropLibrary!$J$11),CropLibrary!J165,IF(EXACT('CROP MANAGEMENT'!$D$3,CropLibrary!$K$11),CropLibrary!K165,BI41)))))))</f>
        <v>25</v>
      </c>
      <c r="AJ19" s="367">
        <f>IF(EXACT('CROP MANAGEMENT'!$E$3,CropLibrary!$E$11),CropLibrary!E165,IF(EXACT('CROP MANAGEMENT'!$E$3,CropLibrary!$F$11),CropLibrary!F165,IF(EXACT('CROP MANAGEMENT'!$E$3,CropLibrary!$G$11),CropLibrary!G165,IF(EXACT('CROP MANAGEMENT'!$E$3,CropLibrary!$H$11),CropLibrary!H165,IF(EXACT('CROP MANAGEMENT'!$E$3,CropLibrary!$I$11),CropLibrary!I165,IF(EXACT('CROP MANAGEMENT'!$E$3,CropLibrary!$J$11),CropLibrary!J165,IF(EXACT('CROP MANAGEMENT'!$E$3,CropLibrary!$K$11),CropLibrary!K165,BJ41)))))))</f>
        <v>10</v>
      </c>
      <c r="AK19" s="367">
        <f>IF(EXACT('CROP MANAGEMENT'!$F$3,CropLibrary!$E$11),CropLibrary!E165,IF(EXACT('CROP MANAGEMENT'!$F$3,CropLibrary!$F$11),CropLibrary!F165,IF(EXACT('CROP MANAGEMENT'!$F$3,CropLibrary!$G$11),CropLibrary!G165,IF(EXACT('CROP MANAGEMENT'!$F$3,CropLibrary!$H$11),CropLibrary!H165,IF(EXACT('CROP MANAGEMENT'!$F$3,CropLibrary!$I$11),CropLibrary!I165,IF(EXACT('CROP MANAGEMENT'!$F$3,CropLibrary!$J$11),CropLibrary!J165,IF(EXACT('CROP MANAGEMENT'!$F$3,CropLibrary!$K$11),CropLibrary!K165,BK41)))))))</f>
        <v>10</v>
      </c>
      <c r="AL19" s="11"/>
      <c r="AM19" s="213">
        <v>1.4</v>
      </c>
      <c r="AN19" s="367">
        <f>IF(EXACT('CROP MANAGEMENT'!$B$3,CropLibrary!$E$11),CropLibrary!E192,IF(EXACT('CROP MANAGEMENT'!$B$3,CropLibrary!$F$11),CropLibrary!F192,IF(EXACT('CROP MANAGEMENT'!$B$3,CropLibrary!$G$11),CropLibrary!G192,IF(EXACT('CROP MANAGEMENT'!$B$3,CropLibrary!$H$11),CropLibrary!H192,IF(EXACT('CROP MANAGEMENT'!$B$3,CropLibrary!$I$11),CropLibrary!I192,IF(EXACT('CROP MANAGEMENT'!$B$3,CropLibrary!$J$11),CropLibrary!J192,IF(EXACT('CROP MANAGEMENT'!$B$3,CropLibrary!$K$11),CropLibrary!K192,BM19)))))))</f>
        <v>0.158</v>
      </c>
      <c r="AO19" s="367">
        <f>IF(EXACT('CROP MANAGEMENT'!$C$3,CropLibrary!$E$11),CropLibrary!E192,IF(EXACT('CROP MANAGEMENT'!$C$3,CropLibrary!$F$11),CropLibrary!F192,IF(EXACT('CROP MANAGEMENT'!$C$3,CropLibrary!$G$11),CropLibrary!G192,IF(EXACT('CROP MANAGEMENT'!$C$3,CropLibrary!$H$11),CropLibrary!H192,IF(EXACT('CROP MANAGEMENT'!$C$3,CropLibrary!$I$11),CropLibrary!I192,IF(EXACT('CROP MANAGEMENT'!$C$3,CropLibrary!$J$11),CropLibrary!J192,IF(EXACT('CROP MANAGEMENT'!$C$3,CropLibrary!$K$11),CropLibrary!K192,BN19)))))))</f>
        <v>0.158</v>
      </c>
      <c r="AP19" s="367">
        <f>IF(EXACT('CROP MANAGEMENT'!$D$3,CropLibrary!$E$11),CropLibrary!E192,IF(EXACT('CROP MANAGEMENT'!$D$3,CropLibrary!$F$11),CropLibrary!F192,IF(EXACT('CROP MANAGEMENT'!$D$3,CropLibrary!$G$11),CropLibrary!G192,IF(EXACT('CROP MANAGEMENT'!$D$3,CropLibrary!$H$11),CropLibrary!H192,IF(EXACT('CROP MANAGEMENT'!$D$3,CropLibrary!$I$11),CropLibrary!I192,IF(EXACT('CROP MANAGEMENT'!$D$3,CropLibrary!$J$11),CropLibrary!J192,IF(EXACT('CROP MANAGEMENT'!$D$3,CropLibrary!$K$11),CropLibrary!K192,BO19)))))))</f>
        <v>0.158</v>
      </c>
      <c r="AQ19" s="367">
        <f>IF(EXACT('CROP MANAGEMENT'!$E$3,CropLibrary!$E$11),CropLibrary!E192,IF(EXACT('CROP MANAGEMENT'!$E$3,CropLibrary!$F$11),CropLibrary!F192,IF(EXACT('CROP MANAGEMENT'!$E$3,CropLibrary!$G$11),CropLibrary!G192,IF(EXACT('CROP MANAGEMENT'!$E$3,CropLibrary!$H$11),CropLibrary!H192,IF(EXACT($EH18,CropLibrary!$I$11),CropLibrary!I192,IF(EXACT('CROP MANAGEMENT'!$E$3,CropLibrary!$J$11),CropLibrary!J192,IF(EXACT('CROP MANAGEMENT'!$E$3,CropLibrary!$K$11),CropLibrary!K192,BP19)))))))</f>
        <v>0.158</v>
      </c>
      <c r="AR19" s="367">
        <f>IF(EXACT('CROP MANAGEMENT'!$F$3,CropLibrary!$E$11),CropLibrary!E192,IF(EXACT('CROP MANAGEMENT'!$F$3,CropLibrary!$F$11),CropLibrary!F192,IF(EXACT('CROP MANAGEMENT'!$F$3,CropLibrary!$G$11),CropLibrary!G192,IF(EXACT('CROP MANAGEMENT'!$F$3,CropLibrary!$H$11),CropLibrary!H192,IF(EXACT('CROP MANAGEMENT'!$F$3,CropLibrary!$I$11),CropLibrary!I192,IF(EXACT('CROP MANAGEMENT'!$F$3,CropLibrary!$J$11),CropLibrary!J192,IF(EXACT('CROP MANAGEMENT'!$F$3,CropLibrary!$K$11),CropLibrary!K192,BQ19)))))))</f>
        <v>0.158</v>
      </c>
      <c r="AS19" s="11"/>
      <c r="AT19" s="11"/>
      <c r="AU19" s="132" t="str">
        <f>IF(EXACT('CROP MANAGEMENT'!$B$3,CropLibrary!$L$11),CropLibrary!L20,IF(EXACT('CROP MANAGEMENT'!$B$3,CropLibrary!$M$11),CropLibrary!M20,IF(EXACT('CROP MANAGEMENT'!$B$3,CropLibrary!$N$11),CropLibrary!N20,"out of range")))</f>
        <v>out of range</v>
      </c>
      <c r="AV19" s="12" t="str">
        <f>IF(EXACT('CROP MANAGEMENT'!$C$3,CropLibrary!$L$11),CropLibrary!L20,IF(EXACT('CROP MANAGEMENT'!$C$3,CropLibrary!$M$11),CropLibrary!M20,IF(EXACT('CROP MANAGEMENT'!$C$3,CropLibrary!$N$11),CropLibrary!N20,"out of range")))</f>
        <v>out of range</v>
      </c>
      <c r="AW19" s="12" t="str">
        <f>IF(EXACT('CROP MANAGEMENT'!$D$3,CropLibrary!$L$11),CropLibrary!L20,IF(EXACT('CROP MANAGEMENT'!$D$3,CropLibrary!$M$11),CropLibrary!M20,IF(EXACT('CROP MANAGEMENT'!$D$3,CropLibrary!$N$11),CropLibrary!N20,"out of range")))</f>
        <v>out of range</v>
      </c>
      <c r="AX19" s="12">
        <f>IF(EXACT('CROP MANAGEMENT'!$E$3,CropLibrary!$L$11),CropLibrary!L20,IF(EXACT('CROP MANAGEMENT'!$E$3,CropLibrary!$M$11),CropLibrary!M20,IF(EXACT('CROP MANAGEMENT'!$E$3,CropLibrary!$N$11),CropLibrary!N20,"out of range")))</f>
        <v>100</v>
      </c>
      <c r="AY19" s="12" t="str">
        <f>IF(EXACT('CROP MANAGEMENT'!$F$3,CropLibrary!$L$11),CropLibrary!L20,IF(EXACT('CROP MANAGEMENT'!$F$3,CropLibrary!$M$11),CropLibrary!M20,IF(EXACT('CROP MANAGEMENT'!$F$3,CropLibrary!$N$11),CropLibrary!N20,"out of range")))</f>
        <v>out of range</v>
      </c>
      <c r="AZ19" s="100">
        <f>CropLibrary!D84</f>
        <v>0.7</v>
      </c>
      <c r="BA19" s="12" t="str">
        <f>IF(EXACT('CROP MANAGEMENT'!$B$3,CropLibrary!$L$11),CropLibrary!L84,IF(EXACT('CROP MANAGEMENT'!$B$3,CropLibrary!$M$11),CropLibrary!M84,IF(EXACT('CROP MANAGEMENT'!$B$3,CropLibrary!$N$11),CropLibrary!N84,"out of range")))</f>
        <v>out of range</v>
      </c>
      <c r="BB19" s="12" t="str">
        <f>IF(EXACT('CROP MANAGEMENT'!$C$3,CropLibrary!$L$11),CropLibrary!L84,IF(EXACT('CROP MANAGEMENT'!$C$3,CropLibrary!$M$11),CropLibrary!M84,IF(EXACT('CROP MANAGEMENT'!$C$3,CropLibrary!$N$11),CropLibrary!N84,"out of range")))</f>
        <v>out of range</v>
      </c>
      <c r="BC19" s="12" t="str">
        <f>IF(EXACT('CROP MANAGEMENT'!$D$3,CropLibrary!$L$11),CropLibrary!L84,IF(EXACT('CROP MANAGEMENT'!$D$3,CropLibrary!$M$11),CropLibrary!M84,IF(EXACT('CROP MANAGEMENT'!$D$3,CropLibrary!$N$11),CropLibrary!N84,"out of range")))</f>
        <v>out of range</v>
      </c>
      <c r="BD19" s="12">
        <f>IF(EXACT('CROP MANAGEMENT'!$E$3,CropLibrary!$L$11),CropLibrary!L84,IF(EXACT('CROP MANAGEMENT'!$E$3,CropLibrary!$M$11),CropLibrary!M84,IF(EXACT('CROP MANAGEMENT'!$E$3,CropLibrary!$N$11),CropLibrary!N84,"out of range")))</f>
        <v>0.3</v>
      </c>
      <c r="BE19" s="12" t="str">
        <f>IF(EXACT('CROP MANAGEMENT'!$F$3,CropLibrary!$L$11),CropLibrary!L84,IF(EXACT('CROP MANAGEMENT'!$F$3,CropLibrary!$M$11),CropLibrary!M84,IF(EXACT('CROP MANAGEMENT'!$F$3,CropLibrary!$N$11),CropLibrary!N84,"out of range")))</f>
        <v>out of range</v>
      </c>
      <c r="BF19" s="100">
        <f>CropLibrary!D138</f>
        <v>0.7</v>
      </c>
      <c r="BG19" s="12" t="str">
        <f>IF(EXACT('CROP MANAGEMENT'!$B$3,CropLibrary!$L$11),CropLibrary!L138,IF(EXACT('CROP MANAGEMENT'!$B$3,CropLibrary!$M$11),CropLibrary!M138,IF(EXACT('CROP MANAGEMENT'!$B$3,CropLibrary!$N$11),CropLibrary!N138,"out of range")))</f>
        <v>out of range</v>
      </c>
      <c r="BH19" s="12" t="str">
        <f>IF(EXACT('CROP MANAGEMENT'!$C$3,CropLibrary!$L$11),CropLibrary!L138,IF(EXACT('CROP MANAGEMENT'!$C$3,CropLibrary!$M$11),CropLibrary!M138,IF(EXACT('CROP MANAGEMENT'!$C$3,CropLibrary!$N$11),CropLibrary!N138,"out of range")))</f>
        <v>out of range</v>
      </c>
      <c r="BI19" s="12" t="str">
        <f>IF(EXACT('CROP MANAGEMENT'!$D$3,CropLibrary!$L$11),CropLibrary!L138,IF(EXACT('CROP MANAGEMENT'!$D$3,CropLibrary!$M$11),CropLibrary!M138,IF(EXACT('CROP MANAGEMENT'!$D$3,CropLibrary!$N$11),CropLibrary!N138,"out of range")))</f>
        <v>out of range</v>
      </c>
      <c r="BJ19" s="12">
        <f>IF(EXACT('CROP MANAGEMENT'!$E$3,CropLibrary!$L$11),CropLibrary!L138,IF(EXACT('CROP MANAGEMENT'!$E$3,CropLibrary!$M$11),CropLibrary!M138,IF(EXACT('CROP MANAGEMENT'!$E$3,CropLibrary!$N$11),CropLibrary!N138,"out of range")))</f>
        <v>0</v>
      </c>
      <c r="BK19" s="12" t="str">
        <f>IF(EXACT('CROP MANAGEMENT'!$F$3,CropLibrary!$L$11),CropLibrary!L138,IF(EXACT('CROP MANAGEMENT'!$F$3,CropLibrary!$M$11),CropLibrary!M138,IF(EXACT('CROP MANAGEMENT'!$F$3,CropLibrary!$N$11),CropLibrary!N138,"out of range")))</f>
        <v>out of range</v>
      </c>
      <c r="BL19" s="100">
        <f>CropLibrary!D192</f>
        <v>1.4</v>
      </c>
      <c r="BM19" s="12" t="str">
        <f>IF(EXACT('CROP MANAGEMENT'!$B$3,CropLibrary!$L$11),CropLibrary!L192,IF(EXACT('CROP MANAGEMENT'!$B$3,CropLibrary!$M$11),CropLibrary!M192,IF(EXACT('CROP MANAGEMENT'!$B$3,CropLibrary!$N$11),CropLibrary!N192,"out of range")))</f>
        <v>out of range</v>
      </c>
      <c r="BN19" s="12" t="str">
        <f>IF(EXACT('CROP MANAGEMENT'!$C$3,CropLibrary!$L$11),CropLibrary!L192,IF(EXACT('CROP MANAGEMENT'!$C$3,CropLibrary!$M$11),CropLibrary!M192,IF(EXACT('CROP MANAGEMENT'!$C$3,CropLibrary!$N$11),CropLibrary!N192,"out of range")))</f>
        <v>out of range</v>
      </c>
      <c r="BO19" s="12" t="str">
        <f>IF(EXACT('CROP MANAGEMENT'!$D$3,CropLibrary!$L$11),CropLibrary!L192,IF(EXACT('CROP MANAGEMENT'!$D$3,CropLibrary!$M$11),CropLibrary!M192,IF(EXACT('CROP MANAGEMENT'!$D$3,CropLibrary!$N$11),CropLibrary!N192,"out of range")))</f>
        <v>out of range</v>
      </c>
      <c r="BP19" s="12">
        <f>IF(EXACT('CROP MANAGEMENT'!$E$3,CropLibrary!$L$11),CropLibrary!L192,IF(EXACT('CROP MANAGEMENT'!$E$3,CropLibrary!$M$11),CropLibrary!M192,IF(EXACT('CROP MANAGEMENT'!$E$3,CropLibrary!$N$11),CropLibrary!N192,"out of range")))</f>
        <v>0.158</v>
      </c>
      <c r="BQ19" s="365" t="str">
        <f>IF(EXACT('CROP MANAGEMENT'!$F$3,CropLibrary!$L$11),CropLibrary!L192,IF(EXACT('CROP MANAGEMENT'!$F$3,CropLibrary!$M$11),CropLibrary!M192,IF(EXACT('CROP MANAGEMENT'!$F$3,CropLibrary!$N$11),CropLibrary!N192,"out of range")))</f>
        <v>out of range</v>
      </c>
      <c r="BR19" s="12"/>
      <c r="BS19" s="12"/>
      <c r="BT19" s="12"/>
      <c r="BU19" s="11"/>
      <c r="BV19" s="11"/>
      <c r="BW19" s="11"/>
    </row>
    <row r="20" spans="1:75" x14ac:dyDescent="0.3">
      <c r="A20" s="463"/>
      <c r="B20" s="463"/>
      <c r="C20" s="193" t="str">
        <f>CropLibrary!C21</f>
        <v>Ratio of height increment to biomass incr.</v>
      </c>
      <c r="D20" s="202" t="str">
        <f>CropLibrary!D21</f>
        <v xml:space="preserve">m/kg2 </v>
      </c>
      <c r="E20" s="366">
        <f>IF(EXACT('CROP MANAGEMENT'!$B$3,CropLibrary!$E$11),CropLibrary!E21,IF(EXACT('CROP MANAGEMENT'!$B$3,CropLibrary!$F$11),CropLibrary!F21,IF(EXACT('CROP MANAGEMENT'!$B$3,CropLibrary!$G$11),CropLibrary!G21,IF(EXACT('CROP MANAGEMENT'!$B$3,CropLibrary!$H$11),CropLibrary!H21,IF(EXACT('CROP MANAGEMENT'!$B$3,CropLibrary!$I$11),CropLibrary!I21,IF(EXACT('CROP MANAGEMENT'!$B$3,CropLibrary!$J$11),CropLibrary!J21,IF(EXACT('CROP MANAGEMENT'!$B$3,CropLibrary!$K$11),CropLibrary!K21,AU20)))))))</f>
        <v>5</v>
      </c>
      <c r="F20" s="366">
        <f>IF(EXACT('CROP MANAGEMENT'!$C$3,CropLibrary!$E$11),CropLibrary!E21,IF(EXACT('CROP MANAGEMENT'!$C$3,CropLibrary!$F$11),CropLibrary!F21,IF(EXACT('CROP MANAGEMENT'!$C$3,CropLibrary!$G$11),CropLibrary!G21,IF(EXACT('CROP MANAGEMENT'!$C$3,CropLibrary!$H$11),CropLibrary!H21,IF(EXACT('CROP MANAGEMENT'!$C$3,CropLibrary!$I$11),CropLibrary!I21,IF(EXACT('CROP MANAGEMENT'!$C$3,CropLibrary!$J$11),CropLibrary!J21,IF(EXACT('CROP MANAGEMENT'!$C$3,CropLibrary!$K$11),CropLibrary!K21,AV20)))))))</f>
        <v>7</v>
      </c>
      <c r="G20" s="366">
        <f>IF(EXACT('CROP MANAGEMENT'!$D$3,CropLibrary!$E$11),CropLibrary!E21,IF(EXACT('CROP MANAGEMENT'!$D$3,CropLibrary!$F$11),CropLibrary!F21,IF(EXACT('CROP MANAGEMENT'!$D$3,CropLibrary!$G$11),CropLibrary!G21,IF(EXACT('CROP MANAGEMENT'!$D$3,CropLibrary!$H$11),CropLibrary!H21,IF(EXACT('CROP MANAGEMENT'!$D$3,CropLibrary!$I$11),CropLibrary!I21,IF(EXACT('CROP MANAGEMENT'!$D$3,CropLibrary!$J$11),CropLibrary!J21,IF(EXACT('CROP MANAGEMENT'!$D$3,CropLibrary!$K$11),CropLibrary!K21,AW20)))))))</f>
        <v>1.5</v>
      </c>
      <c r="H20" s="366">
        <f>IF(EXACT('CROP MANAGEMENT'!$E$3,CropLibrary!$E$11),CropLibrary!E21,IF(EXACT('CROP MANAGEMENT'!$E$3,CropLibrary!$F$11),CropLibrary!F21,IF(EXACT('CROP MANAGEMENT'!$E$3,CropLibrary!$G$11),CropLibrary!G21,IF(EXACT('CROP MANAGEMENT'!$E$3,CropLibrary!$H$11),CropLibrary!H21,IF(EXACT('CROP MANAGEMENT'!$E$3,CropLibrary!$I$11),CropLibrary!I21,IF(EXACT('CROP MANAGEMENT'!$E$3,CropLibrary!$J$11),CropLibrary!J21,IF(EXACT('CROP MANAGEMENT'!$E$3,CropLibrary!$K$11),CropLibrary!K21,AX20)))))))</f>
        <v>0.01</v>
      </c>
      <c r="I20" s="366">
        <f>IF(EXACT('CROP MANAGEMENT'!$F$3,CropLibrary!$E$11),CropLibrary!E21,IF(EXACT('CROP MANAGEMENT'!$F$3,CropLibrary!$F$11),CropLibrary!F21,IF(EXACT('CROP MANAGEMENT'!$F$3,CropLibrary!$G$11),CropLibrary!G21,IF(EXACT('CROP MANAGEMENT'!$F$3,CropLibrary!$H$11),CropLibrary!H21,IF(EXACT('CROP MANAGEMENT'!$F$3,CropLibrary!$I$11),CropLibrary!I21,IF(EXACT('CROP MANAGEMENT'!$F$3,CropLibrary!$J$11),CropLibrary!J21,IF(EXACT('CROP MANAGEMENT'!$F$3,CropLibrary!$K$11),CropLibrary!K21,AY20)))))))</f>
        <v>0.7</v>
      </c>
      <c r="J20" s="11"/>
      <c r="K20" s="213">
        <v>0.8</v>
      </c>
      <c r="L20" s="367">
        <f>IF(EXACT('CROP MANAGEMENT'!$B$3,CropLibrary!$E$11),CropLibrary!E85,IF(EXACT('CROP MANAGEMENT'!$B$3,CropLibrary!$F$11),CropLibrary!F85,IF(EXACT('CROP MANAGEMENT'!$B$3,CropLibrary!$G$11),CropLibrary!G85,IF(EXACT('CROP MANAGEMENT'!$B$3,CropLibrary!$H$11),CropLibrary!H85,IF(EXACT('CROP MANAGEMENT'!$B$3,CropLibrary!$I$11),CropLibrary!I85,IF(EXACT('CROP MANAGEMENT'!$B$3,CropLibrary!$J$11),CropLibrary!J85,IF(EXACT('CROP MANAGEMENT'!$B$3,CropLibrary!$K$11),CropLibrary!K85,BA20)))))))</f>
        <v>1.0004520383730462</v>
      </c>
      <c r="M20" s="367">
        <f>IF(EXACT('CROP MANAGEMENT'!$C$3,CropLibrary!$E$11),CropLibrary!E85,IF(EXACT('CROP MANAGEMENT'!$C$3,CropLibrary!$F$11),CropLibrary!F85,IF(EXACT('CROP MANAGEMENT'!$C$3,CropLibrary!$G$11),CropLibrary!G85,IF(EXACT('CROP MANAGEMENT'!$C$3,CropLibrary!$H$11),CropLibrary!H85,IF(EXACT('CROP MANAGEMENT'!$C$3,CropLibrary!$I$11),CropLibrary!I85,IF(EXACT('CROP MANAGEMENT'!$C$3,CropLibrary!$J$11),CropLibrary!J85,IF(EXACT('CROP MANAGEMENT'!$C$3,CropLibrary!$K$11),CropLibrary!K85,BB20)))))))</f>
        <v>0.8598868200885178</v>
      </c>
      <c r="N20" s="367">
        <f>IF(EXACT('CROP MANAGEMENT'!$D$3,CropLibrary!$E$11),CropLibrary!E85,IF(EXACT('CROP MANAGEMENT'!$D$3,CropLibrary!$F$11),CropLibrary!F85,IF(EXACT('CROP MANAGEMENT'!$D$3,CropLibrary!$G$11),CropLibrary!G85,IF(EXACT('CROP MANAGEMENT'!$D$3,CropLibrary!$H$11),CropLibrary!H85,IF(EXACT('CROP MANAGEMENT'!$D$3,CropLibrary!$I$11),CropLibrary!I85,IF(EXACT('CROP MANAGEMENT'!$D$3,CropLibrary!$J$11),CropLibrary!J85,IF(EXACT('CROP MANAGEMENT'!$D$3,CropLibrary!$K$11),CropLibrary!K85,BC20)))))))</f>
        <v>0.8598618365747337</v>
      </c>
      <c r="O20" s="367">
        <f>IF(EXACT('CROP MANAGEMENT'!$E$3,CropLibrary!$E$11),CropLibrary!E85,IF(EXACT('CROP MANAGEMENT'!$E$3,CropLibrary!$F$11),CropLibrary!F85,IF(EXACT('CROP MANAGEMENT'!$E$3,CropLibrary!$G$11),CropLibrary!G85,IF(EXACT('CROP MANAGEMENT'!$E$3,CropLibrary!$H$11),CropLibrary!H85,IF(EXACT('CROP MANAGEMENT'!$E$3,CropLibrary!$I$11),CropLibrary!I85,IF(EXACT('CROP MANAGEMENT'!$E$3,CropLibrary!$J$11),CropLibrary!J85,IF(EXACT('CROP MANAGEMENT'!$E$3,CropLibrary!$K$11),CropLibrary!K85,BD20)))))))</f>
        <v>0.3</v>
      </c>
      <c r="P20" s="367">
        <f>IF(EXACT('CROP MANAGEMENT'!$F$3,CropLibrary!$E$11),CropLibrary!E85,IF(EXACT('CROP MANAGEMENT'!$F$3,CropLibrary!$F$11),CropLibrary!F85,IF(EXACT('CROP MANAGEMENT'!$F$3,CropLibrary!$G$11),CropLibrary!G85,IF(EXACT('CROP MANAGEMENT'!$F$3,CropLibrary!$H$11),CropLibrary!H85,IF(EXACT('CROP MANAGEMENT'!$F$3,CropLibrary!$I$11),CropLibrary!I85,IF(EXACT('CROP MANAGEMENT'!$F$3,CropLibrary!$J$11),CropLibrary!J85,IF(EXACT('CROP MANAGEMENT'!$F$3,CropLibrary!$K$11),CropLibrary!K85,BE20)))))))</f>
        <v>0.8598868200885178</v>
      </c>
      <c r="Q20" s="11"/>
      <c r="R20" s="213">
        <v>0.8</v>
      </c>
      <c r="S20" s="367">
        <f>IF(EXACT('CROP MANAGEMENT'!$B$3,CropLibrary!$E$11),CropLibrary!E112,IF(EXACT('CROP MANAGEMENT'!$B$3,CropLibrary!$F$11),CropLibrary!F112,IF(EXACT('CROP MANAGEMENT'!$B$3,CropLibrary!$G$11),CropLibrary!G112,IF(EXACT('CROP MANAGEMENT'!$B$3,CropLibrary!$H$11),CropLibrary!H112,IF(EXACT('CROP MANAGEMENT'!$B$3,CropLibrary!$I$11),CropLibrary!I112,IF(EXACT('CROP MANAGEMENT'!$B$3,CropLibrary!$J$11),CropLibrary!J112,IF(EXACT('CROP MANAGEMENT'!$B$3,CropLibrary!$K$11),CropLibrary!K112,BA42)))))))</f>
        <v>0.65168651385383181</v>
      </c>
      <c r="T20" s="367">
        <f>IF(EXACT('CROP MANAGEMENT'!$C$3,CropLibrary!$E$11),CropLibrary!E112,IF(EXACT('CROP MANAGEMENT'!$C$3,CropLibrary!$F$11),CropLibrary!F112,IF(EXACT('CROP MANAGEMENT'!$C$3,CropLibrary!$G$11),CropLibrary!G112,IF(EXACT('CROP MANAGEMENT'!$C$3,CropLibrary!$H$11),CropLibrary!H112,IF(EXACT('CROP MANAGEMENT'!$C$3,CropLibrary!$I$11),CropLibrary!I112,IF(EXACT('CROP MANAGEMENT'!$C$3,CropLibrary!$J$11),CropLibrary!J112,IF(EXACT('CROP MANAGEMENT'!$C$3,CropLibrary!$K$11),CropLibrary!K112,BB42)))))))</f>
        <v>0.58719952098606765</v>
      </c>
      <c r="U20" s="367">
        <f>IF(EXACT('CROP MANAGEMENT'!$D$3,CropLibrary!$E$11),CropLibrary!E112,IF(EXACT('CROP MANAGEMENT'!$D$3,CropLibrary!$F$11),CropLibrary!F112,IF(EXACT('CROP MANAGEMENT'!$D$3,CropLibrary!$G$11),CropLibrary!G112,IF(EXACT('CROP MANAGEMENT'!$D$3,CropLibrary!$H$11),CropLibrary!H112,IF(EXACT('CROP MANAGEMENT'!$D$3,CropLibrary!$I$11),CropLibrary!I112,IF(EXACT('CROP MANAGEMENT'!$D$3,CropLibrary!$J$11),CropLibrary!J112,IF(EXACT('CROP MANAGEMENT'!$D$3,CropLibrary!$K$11),CropLibrary!K112,BC42)))))))</f>
        <v>0.5</v>
      </c>
      <c r="V20" s="367">
        <f>IF(EXACT('CROP MANAGEMENT'!$E$3,CropLibrary!$E$11),CropLibrary!E112,IF(EXACT('CROP MANAGEMENT'!$E$3,CropLibrary!$F$11),CropLibrary!F112,IF(EXACT('CROP MANAGEMENT'!$E$3,CropLibrary!$G$11),CropLibrary!G112,IF(EXACT('CROP MANAGEMENT'!$E$3,CropLibrary!$H$11),CropLibrary!H112,IF(EXACT('CROP MANAGEMENT'!$E$3,CropLibrary!$I$11),CropLibrary!I112,IF(EXACT('CROP MANAGEMENT'!$E$3,CropLibrary!$J$11),CropLibrary!J112,IF(EXACT('CROP MANAGEMENT'!$E$3,CropLibrary!$K$11),CropLibrary!K112,BD42)))))))</f>
        <v>0.52</v>
      </c>
      <c r="W20" s="367">
        <f>IF(EXACT('CROP MANAGEMENT'!$F$3,CropLibrary!$E$11),CropLibrary!E112,IF(EXACT('CROP MANAGEMENT'!$F$3,CropLibrary!$F$11),CropLibrary!F112,IF(EXACT('CROP MANAGEMENT'!$F$3,CropLibrary!$G$11),CropLibrary!G112,IF(EXACT('CROP MANAGEMENT'!$F$3,CropLibrary!$H$11),CropLibrary!H112,IF(EXACT('CROP MANAGEMENT'!$F$3,CropLibrary!$I$11),CropLibrary!I112,IF(EXACT('CROP MANAGEMENT'!$F$3,CropLibrary!$J$11),CropLibrary!J112,IF(EXACT('CROP MANAGEMENT'!$F$3,CropLibrary!$K$11),CropLibrary!K112,BE42)))))))</f>
        <v>0.1</v>
      </c>
      <c r="X20" s="11"/>
      <c r="Y20" s="213">
        <v>0.8</v>
      </c>
      <c r="Z20" s="367">
        <f>IF(EXACT('CROP MANAGEMENT'!$B$3,CropLibrary!$E$11),CropLibrary!E139,IF(EXACT('CROP MANAGEMENT'!$B$3,CropLibrary!$F$11),CropLibrary!F139,IF(EXACT('CROP MANAGEMENT'!$B$3,CropLibrary!$G$11),CropLibrary!G139,IF(EXACT('CROP MANAGEMENT'!$B$3,CropLibrary!$H$11),CropLibrary!H139,IF(EXACT('CROP MANAGEMENT'!$B$3,CropLibrary!$I$11),CropLibrary!I139,IF(EXACT('CROP MANAGEMENT'!$B$3,CropLibrary!$J$11),CropLibrary!J139,IF(EXACT('CROP MANAGEMENT'!$B$3,CropLibrary!$K$11),CropLibrary!K139,BG20)))))))</f>
        <v>0</v>
      </c>
      <c r="AA20" s="367">
        <f>IF(EXACT('CROP MANAGEMENT'!$C$3,CropLibrary!$E$11),CropLibrary!E139,IF(EXACT('CROP MANAGEMENT'!$C$3,CropLibrary!$F$11),CropLibrary!F139,IF(EXACT('CROP MANAGEMENT'!$C$3,CropLibrary!$G$11),CropLibrary!G139,IF(EXACT('CROP MANAGEMENT'!$C$3,CropLibrary!$H$11),CropLibrary!H139,IF(EXACT('CROP MANAGEMENT'!$C$3,CropLibrary!$I$11),CropLibrary!I139,IF(EXACT('CROP MANAGEMENT'!$C$3,CropLibrary!$J$11),CropLibrary!J139,IF(EXACT('CROP MANAGEMENT'!$C$3,CropLibrary!$K$11),CropLibrary!K139,BH20)))))))</f>
        <v>1.6391863582365541E-2</v>
      </c>
      <c r="AB20" s="367">
        <f>IF(EXACT('CROP MANAGEMENT'!$D$3,CropLibrary!$E$11),CropLibrary!E139,IF(EXACT('CROP MANAGEMENT'!$D$3,CropLibrary!$F$11),CropLibrary!F139,IF(EXACT('CROP MANAGEMENT'!$D$3,CropLibrary!$G$11),CropLibrary!G139,IF(EXACT('CROP MANAGEMENT'!$D$3,CropLibrary!$H$11),CropLibrary!H139,IF(EXACT('CROP MANAGEMENT'!$D$3,CropLibrary!$I$11),CropLibrary!I139,IF(EXACT('CROP MANAGEMENT'!$D$3,CropLibrary!$J$11),CropLibrary!J139,IF(EXACT('CROP MANAGEMENT'!$D$3,CropLibrary!$K$11),CropLibrary!K139,BI20)))))))</f>
        <v>0</v>
      </c>
      <c r="AC20" s="367">
        <f>IF(EXACT('CROP MANAGEMENT'!$E$3,CropLibrary!$E$11),CropLibrary!E139,IF(EXACT('CROP MANAGEMENT'!$E$3,CropLibrary!$F$11),CropLibrary!F139,IF(EXACT('CROP MANAGEMENT'!$E$3,CropLibrary!$G$11),CropLibrary!G139,IF(EXACT('CROP MANAGEMENT'!$E$3,CropLibrary!$H$11),CropLibrary!H139,IF(EXACT('CROP MANAGEMENT'!$E$3,CropLibrary!$I$11),CropLibrary!I139,IF(EXACT('CROP MANAGEMENT'!$E$3,CropLibrary!$J$11),CropLibrary!J139,IF(EXACT('CROP MANAGEMENT'!$E$3,CropLibrary!$K$11),CropLibrary!K139,BJ20)))))))</f>
        <v>0</v>
      </c>
      <c r="AD20" s="367">
        <f>IF(EXACT('CROP MANAGEMENT'!$F$3,CropLibrary!$E$11),CropLibrary!E139,IF(EXACT('CROP MANAGEMENT'!$F$3,CropLibrary!$F$11),CropLibrary!F139,IF(EXACT('CROP MANAGEMENT'!$F$3,CropLibrary!$G$11),CropLibrary!G139,IF(EXACT('CROP MANAGEMENT'!$F$3,CropLibrary!$H$11),CropLibrary!H139,IF(EXACT('CROP MANAGEMENT'!$F$3,CropLibrary!$I$11),CropLibrary!I139,IF(EXACT('CROP MANAGEMENT'!$F$3,CropLibrary!$J$11),CropLibrary!J139,IF(EXACT('CROP MANAGEMENT'!$F$3,CropLibrary!$K$11),CropLibrary!K139,BK20)))))))</f>
        <v>0</v>
      </c>
      <c r="AE20" s="12"/>
      <c r="AF20" s="213">
        <v>0.8</v>
      </c>
      <c r="AG20" s="367">
        <f>IF(EXACT('CROP MANAGEMENT'!$B$3,CropLibrary!$E$11),CropLibrary!E166,IF(EXACT('CROP MANAGEMENT'!$B$3,CropLibrary!$F$11),CropLibrary!F166,IF(EXACT('CROP MANAGEMENT'!$B$3,CropLibrary!$G$11),CropLibrary!G166,IF(EXACT('CROP MANAGEMENT'!$B$3,CropLibrary!$H$11),CropLibrary!H166,IF(EXACT('CROP MANAGEMENT'!$B$3,CropLibrary!$I$11),CropLibrary!I166,IF(EXACT('CROP MANAGEMENT'!$B$3,CropLibrary!$J$11),CropLibrary!J166,IF(EXACT('CROP MANAGEMENT'!$B$3,CropLibrary!$K$11),CropLibrary!K166,BG42)))))))</f>
        <v>25</v>
      </c>
      <c r="AH20" s="367">
        <f>IF(EXACT('CROP MANAGEMENT'!$C$3,CropLibrary!$E$11),CropLibrary!E166,IF(EXACT('CROP MANAGEMENT'!$C$3,CropLibrary!$F$11),CropLibrary!F166,IF(EXACT('CROP MANAGEMENT'!$C$3,CropLibrary!$G$11),CropLibrary!G166,IF(EXACT('CROP MANAGEMENT'!$C$3,CropLibrary!$H$11),CropLibrary!H166,IF(EXACT('CROP MANAGEMENT'!$C$3,CropLibrary!$I$11),CropLibrary!I166,IF(EXACT('CROP MANAGEMENT'!$C$3,CropLibrary!$J$11),CropLibrary!J166,IF(EXACT('CROP MANAGEMENT'!$C$3,CropLibrary!$K$11),CropLibrary!K166,BH42)))))))</f>
        <v>33</v>
      </c>
      <c r="AI20" s="367">
        <f>IF(EXACT('CROP MANAGEMENT'!$D$3,CropLibrary!$E$11),CropLibrary!E166,IF(EXACT('CROP MANAGEMENT'!$D$3,CropLibrary!$F$11),CropLibrary!F166,IF(EXACT('CROP MANAGEMENT'!$D$3,CropLibrary!$G$11),CropLibrary!G166,IF(EXACT('CROP MANAGEMENT'!$D$3,CropLibrary!$H$11),CropLibrary!H166,IF(EXACT('CROP MANAGEMENT'!$D$3,CropLibrary!$I$11),CropLibrary!I166,IF(EXACT('CROP MANAGEMENT'!$D$3,CropLibrary!$J$11),CropLibrary!J166,IF(EXACT('CROP MANAGEMENT'!$D$3,CropLibrary!$K$11),CropLibrary!K166,BI42)))))))</f>
        <v>25</v>
      </c>
      <c r="AJ20" s="367">
        <f>IF(EXACT('CROP MANAGEMENT'!$E$3,CropLibrary!$E$11),CropLibrary!E166,IF(EXACT('CROP MANAGEMENT'!$E$3,CropLibrary!$F$11),CropLibrary!F166,IF(EXACT('CROP MANAGEMENT'!$E$3,CropLibrary!$G$11),CropLibrary!G166,IF(EXACT('CROP MANAGEMENT'!$E$3,CropLibrary!$H$11),CropLibrary!H166,IF(EXACT('CROP MANAGEMENT'!$E$3,CropLibrary!$I$11),CropLibrary!I166,IF(EXACT('CROP MANAGEMENT'!$E$3,CropLibrary!$J$11),CropLibrary!J166,IF(EXACT('CROP MANAGEMENT'!$E$3,CropLibrary!$K$11),CropLibrary!K166,BJ42)))))))</f>
        <v>10</v>
      </c>
      <c r="AK20" s="367">
        <f>IF(EXACT('CROP MANAGEMENT'!$F$3,CropLibrary!$E$11),CropLibrary!E166,IF(EXACT('CROP MANAGEMENT'!$F$3,CropLibrary!$F$11),CropLibrary!F166,IF(EXACT('CROP MANAGEMENT'!$F$3,CropLibrary!$G$11),CropLibrary!G166,IF(EXACT('CROP MANAGEMENT'!$F$3,CropLibrary!$H$11),CropLibrary!H166,IF(EXACT('CROP MANAGEMENT'!$F$3,CropLibrary!$I$11),CropLibrary!I166,IF(EXACT('CROP MANAGEMENT'!$F$3,CropLibrary!$J$11),CropLibrary!J166,IF(EXACT('CROP MANAGEMENT'!$F$3,CropLibrary!$K$11),CropLibrary!K166,BK42)))))))</f>
        <v>10</v>
      </c>
      <c r="AL20" s="11"/>
      <c r="AM20" s="213">
        <v>1.6</v>
      </c>
      <c r="AN20" s="367">
        <f>IF(EXACT('CROP MANAGEMENT'!$B$3,CropLibrary!$E$11),CropLibrary!E193,IF(EXACT('CROP MANAGEMENT'!$B$3,CropLibrary!$F$11),CropLibrary!F193,IF(EXACT('CROP MANAGEMENT'!$B$3,CropLibrary!$G$11),CropLibrary!G193,IF(EXACT('CROP MANAGEMENT'!$B$3,CropLibrary!$H$11),CropLibrary!H193,IF(EXACT('CROP MANAGEMENT'!$B$3,CropLibrary!$I$11),CropLibrary!I193,IF(EXACT('CROP MANAGEMENT'!$B$3,CropLibrary!$J$11),CropLibrary!J193,IF(EXACT('CROP MANAGEMENT'!$B$3,CropLibrary!$K$11),CropLibrary!K193,BM20)))))))</f>
        <v>0.14399999999999999</v>
      </c>
      <c r="AO20" s="367">
        <f>IF(EXACT('CROP MANAGEMENT'!$C$3,CropLibrary!$E$11),CropLibrary!E193,IF(EXACT('CROP MANAGEMENT'!$C$3,CropLibrary!$F$11),CropLibrary!F193,IF(EXACT('CROP MANAGEMENT'!$C$3,CropLibrary!$G$11),CropLibrary!G193,IF(EXACT('CROP MANAGEMENT'!$C$3,CropLibrary!$H$11),CropLibrary!H193,IF(EXACT('CROP MANAGEMENT'!$C$3,CropLibrary!$I$11),CropLibrary!I193,IF(EXACT('CROP MANAGEMENT'!$C$3,CropLibrary!$J$11),CropLibrary!J193,IF(EXACT('CROP MANAGEMENT'!$C$3,CropLibrary!$K$11),CropLibrary!K193,BN20)))))))</f>
        <v>0.14399999999999999</v>
      </c>
      <c r="AP20" s="367">
        <f>IF(EXACT('CROP MANAGEMENT'!$D$3,CropLibrary!$E$11),CropLibrary!E193,IF(EXACT('CROP MANAGEMENT'!$D$3,CropLibrary!$F$11),CropLibrary!F193,IF(EXACT('CROP MANAGEMENT'!$D$3,CropLibrary!$G$11),CropLibrary!G193,IF(EXACT('CROP MANAGEMENT'!$D$3,CropLibrary!$H$11),CropLibrary!H193,IF(EXACT('CROP MANAGEMENT'!$D$3,CropLibrary!$I$11),CropLibrary!I193,IF(EXACT('CROP MANAGEMENT'!$D$3,CropLibrary!$J$11),CropLibrary!J193,IF(EXACT('CROP MANAGEMENT'!$D$3,CropLibrary!$K$11),CropLibrary!K193,BO20)))))))</f>
        <v>0.14399999999999999</v>
      </c>
      <c r="AQ20" s="367">
        <f>IF(EXACT('CROP MANAGEMENT'!$E$3,CropLibrary!$E$11),CropLibrary!E193,IF(EXACT('CROP MANAGEMENT'!$E$3,CropLibrary!$F$11),CropLibrary!F193,IF(EXACT('CROP MANAGEMENT'!$E$3,CropLibrary!$G$11),CropLibrary!G193,IF(EXACT('CROP MANAGEMENT'!$E$3,CropLibrary!$H$11),CropLibrary!H193,IF(EXACT($EH19,CropLibrary!$I$11),CropLibrary!I193,IF(EXACT('CROP MANAGEMENT'!$E$3,CropLibrary!$J$11),CropLibrary!J193,IF(EXACT('CROP MANAGEMENT'!$E$3,CropLibrary!$K$11),CropLibrary!K193,BP20)))))))</f>
        <v>0.14399999999999999</v>
      </c>
      <c r="AR20" s="367">
        <f>IF(EXACT('CROP MANAGEMENT'!$F$3,CropLibrary!$E$11),CropLibrary!E193,IF(EXACT('CROP MANAGEMENT'!$F$3,CropLibrary!$F$11),CropLibrary!F193,IF(EXACT('CROP MANAGEMENT'!$F$3,CropLibrary!$G$11),CropLibrary!G193,IF(EXACT('CROP MANAGEMENT'!$F$3,CropLibrary!$H$11),CropLibrary!H193,IF(EXACT('CROP MANAGEMENT'!$F$3,CropLibrary!$I$11),CropLibrary!I193,IF(EXACT('CROP MANAGEMENT'!$F$3,CropLibrary!$J$11),CropLibrary!J193,IF(EXACT('CROP MANAGEMENT'!$F$3,CropLibrary!$K$11),CropLibrary!K193,BQ20)))))))</f>
        <v>0.14399999999999999</v>
      </c>
      <c r="AS20" s="11"/>
      <c r="AT20" s="11"/>
      <c r="AU20" s="132" t="str">
        <f>IF(EXACT('CROP MANAGEMENT'!$B$3,CropLibrary!$L$11),CropLibrary!L21,IF(EXACT('CROP MANAGEMENT'!$B$3,CropLibrary!$M$11),CropLibrary!M21,IF(EXACT('CROP MANAGEMENT'!$B$3,CropLibrary!$N$11),CropLibrary!N21,"out of range")))</f>
        <v>out of range</v>
      </c>
      <c r="AV20" s="12" t="str">
        <f>IF(EXACT('CROP MANAGEMENT'!$C$3,CropLibrary!$L$11),CropLibrary!L21,IF(EXACT('CROP MANAGEMENT'!$C$3,CropLibrary!$M$11),CropLibrary!M21,IF(EXACT('CROP MANAGEMENT'!$C$3,CropLibrary!$N$11),CropLibrary!N21,"out of range")))</f>
        <v>out of range</v>
      </c>
      <c r="AW20" s="12" t="str">
        <f>IF(EXACT('CROP MANAGEMENT'!$D$3,CropLibrary!$L$11),CropLibrary!L21,IF(EXACT('CROP MANAGEMENT'!$D$3,CropLibrary!$M$11),CropLibrary!M21,IF(EXACT('CROP MANAGEMENT'!$D$3,CropLibrary!$N$11),CropLibrary!N21,"out of range")))</f>
        <v>out of range</v>
      </c>
      <c r="AX20" s="12">
        <f>IF(EXACT('CROP MANAGEMENT'!$E$3,CropLibrary!$L$11),CropLibrary!L21,IF(EXACT('CROP MANAGEMENT'!$E$3,CropLibrary!$M$11),CropLibrary!M21,IF(EXACT('CROP MANAGEMENT'!$E$3,CropLibrary!$N$11),CropLibrary!N21,"out of range")))</f>
        <v>0.01</v>
      </c>
      <c r="AY20" s="12" t="str">
        <f>IF(EXACT('CROP MANAGEMENT'!$F$3,CropLibrary!$L$11),CropLibrary!L21,IF(EXACT('CROP MANAGEMENT'!$F$3,CropLibrary!$M$11),CropLibrary!M21,IF(EXACT('CROP MANAGEMENT'!$F$3,CropLibrary!$N$11),CropLibrary!N21,"out of range")))</f>
        <v>out of range</v>
      </c>
      <c r="AZ20" s="100">
        <f>CropLibrary!D85</f>
        <v>0.8</v>
      </c>
      <c r="BA20" s="12" t="str">
        <f>IF(EXACT('CROP MANAGEMENT'!$B$3,CropLibrary!$L$11),CropLibrary!L85,IF(EXACT('CROP MANAGEMENT'!$B$3,CropLibrary!$M$11),CropLibrary!M85,IF(EXACT('CROP MANAGEMENT'!$B$3,CropLibrary!$N$11),CropLibrary!N85,"out of range")))</f>
        <v>out of range</v>
      </c>
      <c r="BB20" s="12" t="str">
        <f>IF(EXACT('CROP MANAGEMENT'!$C$3,CropLibrary!$L$11),CropLibrary!L85,IF(EXACT('CROP MANAGEMENT'!$C$3,CropLibrary!$M$11),CropLibrary!M85,IF(EXACT('CROP MANAGEMENT'!$C$3,CropLibrary!$N$11),CropLibrary!N85,"out of range")))</f>
        <v>out of range</v>
      </c>
      <c r="BC20" s="12" t="str">
        <f>IF(EXACT('CROP MANAGEMENT'!$D$3,CropLibrary!$L$11),CropLibrary!L85,IF(EXACT('CROP MANAGEMENT'!$D$3,CropLibrary!$M$11),CropLibrary!M85,IF(EXACT('CROP MANAGEMENT'!$D$3,CropLibrary!$N$11),CropLibrary!N85,"out of range")))</f>
        <v>out of range</v>
      </c>
      <c r="BD20" s="12">
        <f>IF(EXACT('CROP MANAGEMENT'!$E$3,CropLibrary!$L$11),CropLibrary!L85,IF(EXACT('CROP MANAGEMENT'!$E$3,CropLibrary!$M$11),CropLibrary!M85,IF(EXACT('CROP MANAGEMENT'!$E$3,CropLibrary!$N$11),CropLibrary!N85,"out of range")))</f>
        <v>0.3</v>
      </c>
      <c r="BE20" s="12" t="str">
        <f>IF(EXACT('CROP MANAGEMENT'!$F$3,CropLibrary!$L$11),CropLibrary!L85,IF(EXACT('CROP MANAGEMENT'!$F$3,CropLibrary!$M$11),CropLibrary!M85,IF(EXACT('CROP MANAGEMENT'!$F$3,CropLibrary!$N$11),CropLibrary!N85,"out of range")))</f>
        <v>out of range</v>
      </c>
      <c r="BF20" s="100">
        <f>CropLibrary!D139</f>
        <v>0.8</v>
      </c>
      <c r="BG20" s="12" t="str">
        <f>IF(EXACT('CROP MANAGEMENT'!$B$3,CropLibrary!$L$11),CropLibrary!L139,IF(EXACT('CROP MANAGEMENT'!$B$3,CropLibrary!$M$11),CropLibrary!M139,IF(EXACT('CROP MANAGEMENT'!$B$3,CropLibrary!$N$11),CropLibrary!N139,"out of range")))</f>
        <v>out of range</v>
      </c>
      <c r="BH20" s="12" t="str">
        <f>IF(EXACT('CROP MANAGEMENT'!$C$3,CropLibrary!$L$11),CropLibrary!L139,IF(EXACT('CROP MANAGEMENT'!$C$3,CropLibrary!$M$11),CropLibrary!M139,IF(EXACT('CROP MANAGEMENT'!$C$3,CropLibrary!$N$11),CropLibrary!N139,"out of range")))</f>
        <v>out of range</v>
      </c>
      <c r="BI20" s="12" t="str">
        <f>IF(EXACT('CROP MANAGEMENT'!$D$3,CropLibrary!$L$11),CropLibrary!L139,IF(EXACT('CROP MANAGEMENT'!$D$3,CropLibrary!$M$11),CropLibrary!M139,IF(EXACT('CROP MANAGEMENT'!$D$3,CropLibrary!$N$11),CropLibrary!N139,"out of range")))</f>
        <v>out of range</v>
      </c>
      <c r="BJ20" s="12">
        <f>IF(EXACT('CROP MANAGEMENT'!$E$3,CropLibrary!$L$11),CropLibrary!L139,IF(EXACT('CROP MANAGEMENT'!$E$3,CropLibrary!$M$11),CropLibrary!M139,IF(EXACT('CROP MANAGEMENT'!$E$3,CropLibrary!$N$11),CropLibrary!N139,"out of range")))</f>
        <v>0</v>
      </c>
      <c r="BK20" s="12" t="str">
        <f>IF(EXACT('CROP MANAGEMENT'!$F$3,CropLibrary!$L$11),CropLibrary!L139,IF(EXACT('CROP MANAGEMENT'!$F$3,CropLibrary!$M$11),CropLibrary!M139,IF(EXACT('CROP MANAGEMENT'!$F$3,CropLibrary!$N$11),CropLibrary!N139,"out of range")))</f>
        <v>out of range</v>
      </c>
      <c r="BL20" s="100">
        <f>CropLibrary!D193</f>
        <v>1.6</v>
      </c>
      <c r="BM20" s="12" t="str">
        <f>IF(EXACT('CROP MANAGEMENT'!$B$3,CropLibrary!$L$11),CropLibrary!L193,IF(EXACT('CROP MANAGEMENT'!$B$3,CropLibrary!$M$11),CropLibrary!M193,IF(EXACT('CROP MANAGEMENT'!$B$3,CropLibrary!$N$11),CropLibrary!N193,"out of range")))</f>
        <v>out of range</v>
      </c>
      <c r="BN20" s="12" t="str">
        <f>IF(EXACT('CROP MANAGEMENT'!$C$3,CropLibrary!$L$11),CropLibrary!L193,IF(EXACT('CROP MANAGEMENT'!$C$3,CropLibrary!$M$11),CropLibrary!M193,IF(EXACT('CROP MANAGEMENT'!$C$3,CropLibrary!$N$11),CropLibrary!N193,"out of range")))</f>
        <v>out of range</v>
      </c>
      <c r="BO20" s="12" t="str">
        <f>IF(EXACT('CROP MANAGEMENT'!$D$3,CropLibrary!$L$11),CropLibrary!L193,IF(EXACT('CROP MANAGEMENT'!$D$3,CropLibrary!$M$11),CropLibrary!M193,IF(EXACT('CROP MANAGEMENT'!$D$3,CropLibrary!$N$11),CropLibrary!N193,"out of range")))</f>
        <v>out of range</v>
      </c>
      <c r="BP20" s="12">
        <f>IF(EXACT('CROP MANAGEMENT'!$E$3,CropLibrary!$L$11),CropLibrary!L193,IF(EXACT('CROP MANAGEMENT'!$E$3,CropLibrary!$M$11),CropLibrary!M193,IF(EXACT('CROP MANAGEMENT'!$E$3,CropLibrary!$N$11),CropLibrary!N193,"out of range")))</f>
        <v>0.14399999999999999</v>
      </c>
      <c r="BQ20" s="365" t="str">
        <f>IF(EXACT('CROP MANAGEMENT'!$F$3,CropLibrary!$L$11),CropLibrary!L193,IF(EXACT('CROP MANAGEMENT'!$F$3,CropLibrary!$M$11),CropLibrary!M193,IF(EXACT('CROP MANAGEMENT'!$F$3,CropLibrary!$N$11),CropLibrary!N193,"out of range")))</f>
        <v>out of range</v>
      </c>
      <c r="BR20" s="12"/>
      <c r="BS20" s="12"/>
      <c r="BT20" s="12"/>
      <c r="BU20" s="11"/>
      <c r="BV20" s="11"/>
      <c r="BW20" s="11"/>
    </row>
    <row r="21" spans="1:75" x14ac:dyDescent="0.3">
      <c r="A21" s="463"/>
      <c r="B21" s="463"/>
      <c r="C21" s="193" t="str">
        <f>CropLibrary!C22</f>
        <v xml:space="preserve">Maximum proportion of crop biomass remobilized as storage component </v>
      </c>
      <c r="D21" s="202" t="str">
        <f>CropLibrary!D22</f>
        <v>1/day</v>
      </c>
      <c r="E21" s="366">
        <f>IF(EXACT('CROP MANAGEMENT'!$B$3,CropLibrary!$E$11),CropLibrary!E22,IF(EXACT('CROP MANAGEMENT'!$B$3,CropLibrary!$F$11),CropLibrary!F22,IF(EXACT('CROP MANAGEMENT'!$B$3,CropLibrary!$G$11),CropLibrary!G22,IF(EXACT('CROP MANAGEMENT'!$B$3,CropLibrary!$H$11),CropLibrary!H22,IF(EXACT('CROP MANAGEMENT'!$B$3,CropLibrary!$I$11),CropLibrary!I22,IF(EXACT('CROP MANAGEMENT'!$B$3,CropLibrary!$J$11),CropLibrary!J22,IF(EXACT('CROP MANAGEMENT'!$B$3,CropLibrary!$K$11),CropLibrary!K22,AU21)))))))</f>
        <v>1.4999999999999999E-2</v>
      </c>
      <c r="F21" s="366">
        <f>IF(EXACT('CROP MANAGEMENT'!$C$3,CropLibrary!$E$11),CropLibrary!E22,IF(EXACT('CROP MANAGEMENT'!$C$3,CropLibrary!$F$11),CropLibrary!F22,IF(EXACT('CROP MANAGEMENT'!$C$3,CropLibrary!$G$11),CropLibrary!G22,IF(EXACT('CROP MANAGEMENT'!$C$3,CropLibrary!$H$11),CropLibrary!H22,IF(EXACT('CROP MANAGEMENT'!$C$3,CropLibrary!$I$11),CropLibrary!I22,IF(EXACT('CROP MANAGEMENT'!$C$3,CropLibrary!$J$11),CropLibrary!J22,IF(EXACT('CROP MANAGEMENT'!$C$3,CropLibrary!$K$11),CropLibrary!K22,AV21)))))))</f>
        <v>0.05</v>
      </c>
      <c r="G21" s="366">
        <f>IF(EXACT('CROP MANAGEMENT'!$D$3,CropLibrary!$E$11),CropLibrary!E22,IF(EXACT('CROP MANAGEMENT'!$D$3,CropLibrary!$F$11),CropLibrary!F22,IF(EXACT('CROP MANAGEMENT'!$D$3,CropLibrary!$G$11),CropLibrary!G22,IF(EXACT('CROP MANAGEMENT'!$D$3,CropLibrary!$H$11),CropLibrary!H22,IF(EXACT('CROP MANAGEMENT'!$D$3,CropLibrary!$I$11),CropLibrary!I22,IF(EXACT('CROP MANAGEMENT'!$D$3,CropLibrary!$J$11),CropLibrary!J22,IF(EXACT('CROP MANAGEMENT'!$D$3,CropLibrary!$K$11),CropLibrary!K22,AW21)))))))</f>
        <v>0.01</v>
      </c>
      <c r="H21" s="366">
        <f>IF(EXACT('CROP MANAGEMENT'!$E$3,CropLibrary!$E$11),CropLibrary!E22,IF(EXACT('CROP MANAGEMENT'!$E$3,CropLibrary!$F$11),CropLibrary!F22,IF(EXACT('CROP MANAGEMENT'!$E$3,CropLibrary!$G$11),CropLibrary!G22,IF(EXACT('CROP MANAGEMENT'!$E$3,CropLibrary!$H$11),CropLibrary!H22,IF(EXACT('CROP MANAGEMENT'!$E$3,CropLibrary!$I$11),CropLibrary!I22,IF(EXACT('CROP MANAGEMENT'!$E$3,CropLibrary!$J$11),CropLibrary!J22,IF(EXACT('CROP MANAGEMENT'!$E$3,CropLibrary!$K$11),CropLibrary!K22,AX21)))))))</f>
        <v>0</v>
      </c>
      <c r="I21" s="366">
        <f>IF(EXACT('CROP MANAGEMENT'!$F$3,CropLibrary!$E$11),CropLibrary!E22,IF(EXACT('CROP MANAGEMENT'!$F$3,CropLibrary!$F$11),CropLibrary!F22,IF(EXACT('CROP MANAGEMENT'!$F$3,CropLibrary!$G$11),CropLibrary!G22,IF(EXACT('CROP MANAGEMENT'!$F$3,CropLibrary!$H$11),CropLibrary!H22,IF(EXACT('CROP MANAGEMENT'!$F$3,CropLibrary!$I$11),CropLibrary!I22,IF(EXACT('CROP MANAGEMENT'!$F$3,CropLibrary!$J$11),CropLibrary!J22,IF(EXACT('CROP MANAGEMENT'!$F$3,CropLibrary!$K$11),CropLibrary!K22,AY21)))))))</f>
        <v>0.05</v>
      </c>
      <c r="J21" s="11"/>
      <c r="K21" s="213">
        <v>0.9</v>
      </c>
      <c r="L21" s="367">
        <f>IF(EXACT('CROP MANAGEMENT'!$B$3,CropLibrary!$E$11),CropLibrary!E86,IF(EXACT('CROP MANAGEMENT'!$B$3,CropLibrary!$F$11),CropLibrary!F86,IF(EXACT('CROP MANAGEMENT'!$B$3,CropLibrary!$G$11),CropLibrary!G86,IF(EXACT('CROP MANAGEMENT'!$B$3,CropLibrary!$H$11),CropLibrary!H86,IF(EXACT('CROP MANAGEMENT'!$B$3,CropLibrary!$I$11),CropLibrary!I86,IF(EXACT('CROP MANAGEMENT'!$B$3,CropLibrary!$J$11),CropLibrary!J86,IF(EXACT('CROP MANAGEMENT'!$B$3,CropLibrary!$K$11),CropLibrary!K86,BA21)))))))</f>
        <v>0.85838628376484771</v>
      </c>
      <c r="M21" s="367">
        <f>IF(EXACT('CROP MANAGEMENT'!$C$3,CropLibrary!$E$11),CropLibrary!E86,IF(EXACT('CROP MANAGEMENT'!$C$3,CropLibrary!$F$11),CropLibrary!F86,IF(EXACT('CROP MANAGEMENT'!$C$3,CropLibrary!$G$11),CropLibrary!G86,IF(EXACT('CROP MANAGEMENT'!$C$3,CropLibrary!$H$11),CropLibrary!H86,IF(EXACT('CROP MANAGEMENT'!$C$3,CropLibrary!$I$11),CropLibrary!I86,IF(EXACT('CROP MANAGEMENT'!$C$3,CropLibrary!$J$11),CropLibrary!J86,IF(EXACT('CROP MANAGEMENT'!$C$3,CropLibrary!$K$11),CropLibrary!K86,BB21)))))))</f>
        <v>0.93685000506966154</v>
      </c>
      <c r="N21" s="367">
        <f>IF(EXACT('CROP MANAGEMENT'!$D$3,CropLibrary!$E$11),CropLibrary!E86,IF(EXACT('CROP MANAGEMENT'!$D$3,CropLibrary!$F$11),CropLibrary!F86,IF(EXACT('CROP MANAGEMENT'!$D$3,CropLibrary!$G$11),CropLibrary!G86,IF(EXACT('CROP MANAGEMENT'!$D$3,CropLibrary!$H$11),CropLibrary!H86,IF(EXACT('CROP MANAGEMENT'!$D$3,CropLibrary!$I$11),CropLibrary!I86,IF(EXACT('CROP MANAGEMENT'!$D$3,CropLibrary!$J$11),CropLibrary!J86,IF(EXACT('CROP MANAGEMENT'!$D$3,CropLibrary!$K$11),CropLibrary!K86,BC21)))))))</f>
        <v>0.89994984099276931</v>
      </c>
      <c r="O21" s="367">
        <f>IF(EXACT('CROP MANAGEMENT'!$E$3,CropLibrary!$E$11),CropLibrary!E86,IF(EXACT('CROP MANAGEMENT'!$E$3,CropLibrary!$F$11),CropLibrary!F86,IF(EXACT('CROP MANAGEMENT'!$E$3,CropLibrary!$G$11),CropLibrary!G86,IF(EXACT('CROP MANAGEMENT'!$E$3,CropLibrary!$H$11),CropLibrary!H86,IF(EXACT('CROP MANAGEMENT'!$E$3,CropLibrary!$I$11),CropLibrary!I86,IF(EXACT('CROP MANAGEMENT'!$E$3,CropLibrary!$J$11),CropLibrary!J86,IF(EXACT('CROP MANAGEMENT'!$E$3,CropLibrary!$K$11),CropLibrary!K86,BD21)))))))</f>
        <v>0.3</v>
      </c>
      <c r="P21" s="367">
        <f>IF(EXACT('CROP MANAGEMENT'!$F$3,CropLibrary!$E$11),CropLibrary!E86,IF(EXACT('CROP MANAGEMENT'!$F$3,CropLibrary!$F$11),CropLibrary!F86,IF(EXACT('CROP MANAGEMENT'!$F$3,CropLibrary!$G$11),CropLibrary!G86,IF(EXACT('CROP MANAGEMENT'!$F$3,CropLibrary!$H$11),CropLibrary!H86,IF(EXACT('CROP MANAGEMENT'!$F$3,CropLibrary!$I$11),CropLibrary!I86,IF(EXACT('CROP MANAGEMENT'!$F$3,CropLibrary!$J$11),CropLibrary!J86,IF(EXACT('CROP MANAGEMENT'!$F$3,CropLibrary!$K$11),CropLibrary!K86,BE21)))))))</f>
        <v>0.93685000506966154</v>
      </c>
      <c r="Q21" s="11"/>
      <c r="R21" s="213">
        <v>0.9</v>
      </c>
      <c r="S21" s="367">
        <f>IF(EXACT('CROP MANAGEMENT'!$B$3,CropLibrary!$E$11),CropLibrary!E113,IF(EXACT('CROP MANAGEMENT'!$B$3,CropLibrary!$F$11),CropLibrary!F113,IF(EXACT('CROP MANAGEMENT'!$B$3,CropLibrary!$G$11),CropLibrary!G113,IF(EXACT('CROP MANAGEMENT'!$B$3,CropLibrary!$H$11),CropLibrary!H113,IF(EXACT('CROP MANAGEMENT'!$B$3,CropLibrary!$I$11),CropLibrary!I113,IF(EXACT('CROP MANAGEMENT'!$B$3,CropLibrary!$J$11),CropLibrary!J113,IF(EXACT('CROP MANAGEMENT'!$B$3,CropLibrary!$K$11),CropLibrary!K113,BA43)))))))</f>
        <v>0.62050144637536164</v>
      </c>
      <c r="T21" s="367">
        <f>IF(EXACT('CROP MANAGEMENT'!$C$3,CropLibrary!$E$11),CropLibrary!E113,IF(EXACT('CROP MANAGEMENT'!$C$3,CropLibrary!$F$11),CropLibrary!F113,IF(EXACT('CROP MANAGEMENT'!$C$3,CropLibrary!$G$11),CropLibrary!G113,IF(EXACT('CROP MANAGEMENT'!$C$3,CropLibrary!$H$11),CropLibrary!H113,IF(EXACT('CROP MANAGEMENT'!$C$3,CropLibrary!$I$11),CropLibrary!I113,IF(EXACT('CROP MANAGEMENT'!$C$3,CropLibrary!$J$11),CropLibrary!J113,IF(EXACT('CROP MANAGEMENT'!$C$3,CropLibrary!$K$11),CropLibrary!K113,BB43)))))))</f>
        <v>0.56304692291964831</v>
      </c>
      <c r="U21" s="367">
        <f>IF(EXACT('CROP MANAGEMENT'!$D$3,CropLibrary!$E$11),CropLibrary!E113,IF(EXACT('CROP MANAGEMENT'!$D$3,CropLibrary!$F$11),CropLibrary!F113,IF(EXACT('CROP MANAGEMENT'!$D$3,CropLibrary!$G$11),CropLibrary!G113,IF(EXACT('CROP MANAGEMENT'!$D$3,CropLibrary!$H$11),CropLibrary!H113,IF(EXACT('CROP MANAGEMENT'!$D$3,CropLibrary!$I$11),CropLibrary!I113,IF(EXACT('CROP MANAGEMENT'!$D$3,CropLibrary!$J$11),CropLibrary!J113,IF(EXACT('CROP MANAGEMENT'!$D$3,CropLibrary!$K$11),CropLibrary!K113,BC43)))))))</f>
        <v>0.5</v>
      </c>
      <c r="V21" s="367">
        <f>IF(EXACT('CROP MANAGEMENT'!$E$3,CropLibrary!$E$11),CropLibrary!E113,IF(EXACT('CROP MANAGEMENT'!$E$3,CropLibrary!$F$11),CropLibrary!F113,IF(EXACT('CROP MANAGEMENT'!$E$3,CropLibrary!$G$11),CropLibrary!G113,IF(EXACT('CROP MANAGEMENT'!$E$3,CropLibrary!$H$11),CropLibrary!H113,IF(EXACT('CROP MANAGEMENT'!$E$3,CropLibrary!$I$11),CropLibrary!I113,IF(EXACT('CROP MANAGEMENT'!$E$3,CropLibrary!$J$11),CropLibrary!J113,IF(EXACT('CROP MANAGEMENT'!$E$3,CropLibrary!$K$11),CropLibrary!K113,BD43)))))))</f>
        <v>0.48</v>
      </c>
      <c r="W21" s="367">
        <f>IF(EXACT('CROP MANAGEMENT'!$F$3,CropLibrary!$E$11),CropLibrary!E113,IF(EXACT('CROP MANAGEMENT'!$F$3,CropLibrary!$F$11),CropLibrary!F113,IF(EXACT('CROP MANAGEMENT'!$F$3,CropLibrary!$G$11),CropLibrary!G113,IF(EXACT('CROP MANAGEMENT'!$F$3,CropLibrary!$H$11),CropLibrary!H113,IF(EXACT('CROP MANAGEMENT'!$F$3,CropLibrary!$I$11),CropLibrary!I113,IF(EXACT('CROP MANAGEMENT'!$F$3,CropLibrary!$J$11),CropLibrary!J113,IF(EXACT('CROP MANAGEMENT'!$F$3,CropLibrary!$K$11),CropLibrary!K113,BE43)))))))</f>
        <v>0.1</v>
      </c>
      <c r="X21" s="11"/>
      <c r="Y21" s="213">
        <v>0.9</v>
      </c>
      <c r="Z21" s="367">
        <f>IF(EXACT('CROP MANAGEMENT'!$B$3,CropLibrary!$E$11),CropLibrary!E140,IF(EXACT('CROP MANAGEMENT'!$B$3,CropLibrary!$F$11),CropLibrary!F140,IF(EXACT('CROP MANAGEMENT'!$B$3,CropLibrary!$G$11),CropLibrary!G140,IF(EXACT('CROP MANAGEMENT'!$B$3,CropLibrary!$H$11),CropLibrary!H140,IF(EXACT('CROP MANAGEMENT'!$B$3,CropLibrary!$I$11),CropLibrary!I140,IF(EXACT('CROP MANAGEMENT'!$B$3,CropLibrary!$J$11),CropLibrary!J140,IF(EXACT('CROP MANAGEMENT'!$B$3,CropLibrary!$K$11),CropLibrary!K140,BG21)))))))</f>
        <v>0</v>
      </c>
      <c r="AA21" s="367">
        <f>IF(EXACT('CROP MANAGEMENT'!$C$3,CropLibrary!$E$11),CropLibrary!E140,IF(EXACT('CROP MANAGEMENT'!$C$3,CropLibrary!$F$11),CropLibrary!F140,IF(EXACT('CROP MANAGEMENT'!$C$3,CropLibrary!$G$11),CropLibrary!G140,IF(EXACT('CROP MANAGEMENT'!$C$3,CropLibrary!$H$11),CropLibrary!H140,IF(EXACT('CROP MANAGEMENT'!$C$3,CropLibrary!$I$11),CropLibrary!I140,IF(EXACT('CROP MANAGEMENT'!$C$3,CropLibrary!$J$11),CropLibrary!J140,IF(EXACT('CROP MANAGEMENT'!$C$3,CropLibrary!$K$11),CropLibrary!K140,BH21)))))))</f>
        <v>2.8685761269139683E-2</v>
      </c>
      <c r="AB21" s="367">
        <f>IF(EXACT('CROP MANAGEMENT'!$D$3,CropLibrary!$E$11),CropLibrary!E140,IF(EXACT('CROP MANAGEMENT'!$D$3,CropLibrary!$F$11),CropLibrary!F140,IF(EXACT('CROP MANAGEMENT'!$D$3,CropLibrary!$G$11),CropLibrary!G140,IF(EXACT('CROP MANAGEMENT'!$D$3,CropLibrary!$H$11),CropLibrary!H140,IF(EXACT('CROP MANAGEMENT'!$D$3,CropLibrary!$I$11),CropLibrary!I140,IF(EXACT('CROP MANAGEMENT'!$D$3,CropLibrary!$J$11),CropLibrary!J140,IF(EXACT('CROP MANAGEMENT'!$D$3,CropLibrary!$K$11),CropLibrary!K140,BI21)))))))</f>
        <v>2.0802264000446092E-2</v>
      </c>
      <c r="AC21" s="367">
        <f>IF(EXACT('CROP MANAGEMENT'!$E$3,CropLibrary!$E$11),CropLibrary!E140,IF(EXACT('CROP MANAGEMENT'!$E$3,CropLibrary!$F$11),CropLibrary!F140,IF(EXACT('CROP MANAGEMENT'!$E$3,CropLibrary!$G$11),CropLibrary!G140,IF(EXACT('CROP MANAGEMENT'!$E$3,CropLibrary!$H$11),CropLibrary!H140,IF(EXACT('CROP MANAGEMENT'!$E$3,CropLibrary!$I$11),CropLibrary!I140,IF(EXACT('CROP MANAGEMENT'!$E$3,CropLibrary!$J$11),CropLibrary!J140,IF(EXACT('CROP MANAGEMENT'!$E$3,CropLibrary!$K$11),CropLibrary!K140,BJ21)))))))</f>
        <v>0</v>
      </c>
      <c r="AD21" s="367">
        <f>IF(EXACT('CROP MANAGEMENT'!$F$3,CropLibrary!$E$11),CropLibrary!E140,IF(EXACT('CROP MANAGEMENT'!$F$3,CropLibrary!$F$11),CropLibrary!F140,IF(EXACT('CROP MANAGEMENT'!$F$3,CropLibrary!$G$11),CropLibrary!G140,IF(EXACT('CROP MANAGEMENT'!$F$3,CropLibrary!$H$11),CropLibrary!H140,IF(EXACT('CROP MANAGEMENT'!$F$3,CropLibrary!$I$11),CropLibrary!I140,IF(EXACT('CROP MANAGEMENT'!$F$3,CropLibrary!$J$11),CropLibrary!J140,IF(EXACT('CROP MANAGEMENT'!$F$3,CropLibrary!$K$11),CropLibrary!K140,BK21)))))))</f>
        <v>0</v>
      </c>
      <c r="AE21" s="12"/>
      <c r="AF21" s="213">
        <v>0.9</v>
      </c>
      <c r="AG21" s="367">
        <f>IF(EXACT('CROP MANAGEMENT'!$B$3,CropLibrary!$E$11),CropLibrary!E167,IF(EXACT('CROP MANAGEMENT'!$B$3,CropLibrary!$F$11),CropLibrary!F167,IF(EXACT('CROP MANAGEMENT'!$B$3,CropLibrary!$G$11),CropLibrary!G167,IF(EXACT('CROP MANAGEMENT'!$B$3,CropLibrary!$H$11),CropLibrary!H167,IF(EXACT('CROP MANAGEMENT'!$B$3,CropLibrary!$I$11),CropLibrary!I167,IF(EXACT('CROP MANAGEMENT'!$B$3,CropLibrary!$J$11),CropLibrary!J167,IF(EXACT('CROP MANAGEMENT'!$B$3,CropLibrary!$K$11),CropLibrary!K167,BG43)))))))</f>
        <v>25</v>
      </c>
      <c r="AH21" s="367">
        <f>IF(EXACT('CROP MANAGEMENT'!$C$3,CropLibrary!$E$11),CropLibrary!E167,IF(EXACT('CROP MANAGEMENT'!$C$3,CropLibrary!$F$11),CropLibrary!F167,IF(EXACT('CROP MANAGEMENT'!$C$3,CropLibrary!$G$11),CropLibrary!G167,IF(EXACT('CROP MANAGEMENT'!$C$3,CropLibrary!$H$11),CropLibrary!H167,IF(EXACT('CROP MANAGEMENT'!$C$3,CropLibrary!$I$11),CropLibrary!I167,IF(EXACT('CROP MANAGEMENT'!$C$3,CropLibrary!$J$11),CropLibrary!J167,IF(EXACT('CROP MANAGEMENT'!$C$3,CropLibrary!$K$11),CropLibrary!K167,BH43)))))))</f>
        <v>31.5</v>
      </c>
      <c r="AI21" s="367">
        <f>IF(EXACT('CROP MANAGEMENT'!$D$3,CropLibrary!$E$11),CropLibrary!E167,IF(EXACT('CROP MANAGEMENT'!$D$3,CropLibrary!$F$11),CropLibrary!F167,IF(EXACT('CROP MANAGEMENT'!$D$3,CropLibrary!$G$11),CropLibrary!G167,IF(EXACT('CROP MANAGEMENT'!$D$3,CropLibrary!$H$11),CropLibrary!H167,IF(EXACT('CROP MANAGEMENT'!$D$3,CropLibrary!$I$11),CropLibrary!I167,IF(EXACT('CROP MANAGEMENT'!$D$3,CropLibrary!$J$11),CropLibrary!J167,IF(EXACT('CROP MANAGEMENT'!$D$3,CropLibrary!$K$11),CropLibrary!K167,BI43)))))))</f>
        <v>25</v>
      </c>
      <c r="AJ21" s="367">
        <f>IF(EXACT('CROP MANAGEMENT'!$E$3,CropLibrary!$E$11),CropLibrary!E167,IF(EXACT('CROP MANAGEMENT'!$E$3,CropLibrary!$F$11),CropLibrary!F167,IF(EXACT('CROP MANAGEMENT'!$E$3,CropLibrary!$G$11),CropLibrary!G167,IF(EXACT('CROP MANAGEMENT'!$E$3,CropLibrary!$H$11),CropLibrary!H167,IF(EXACT('CROP MANAGEMENT'!$E$3,CropLibrary!$I$11),CropLibrary!I167,IF(EXACT('CROP MANAGEMENT'!$E$3,CropLibrary!$J$11),CropLibrary!J167,IF(EXACT('CROP MANAGEMENT'!$E$3,CropLibrary!$K$11),CropLibrary!K167,BJ43)))))))</f>
        <v>10</v>
      </c>
      <c r="AK21" s="367">
        <f>IF(EXACT('CROP MANAGEMENT'!$F$3,CropLibrary!$E$11),CropLibrary!E167,IF(EXACT('CROP MANAGEMENT'!$F$3,CropLibrary!$F$11),CropLibrary!F167,IF(EXACT('CROP MANAGEMENT'!$F$3,CropLibrary!$G$11),CropLibrary!G167,IF(EXACT('CROP MANAGEMENT'!$F$3,CropLibrary!$H$11),CropLibrary!H167,IF(EXACT('CROP MANAGEMENT'!$F$3,CropLibrary!$I$11),CropLibrary!I167,IF(EXACT('CROP MANAGEMENT'!$F$3,CropLibrary!$J$11),CropLibrary!J167,IF(EXACT('CROP MANAGEMENT'!$F$3,CropLibrary!$K$11),CropLibrary!K167,BK43)))))))</f>
        <v>10</v>
      </c>
      <c r="AL21" s="11"/>
      <c r="AM21" s="213">
        <v>1.8</v>
      </c>
      <c r="AN21" s="367">
        <f>IF(EXACT('CROP MANAGEMENT'!$B$3,CropLibrary!$E$11),CropLibrary!E194,IF(EXACT('CROP MANAGEMENT'!$B$3,CropLibrary!$F$11),CropLibrary!F194,IF(EXACT('CROP MANAGEMENT'!$B$3,CropLibrary!$G$11),CropLibrary!G194,IF(EXACT('CROP MANAGEMENT'!$B$3,CropLibrary!$H$11),CropLibrary!H194,IF(EXACT('CROP MANAGEMENT'!$B$3,CropLibrary!$I$11),CropLibrary!I194,IF(EXACT('CROP MANAGEMENT'!$B$3,CropLibrary!$J$11),CropLibrary!J194,IF(EXACT('CROP MANAGEMENT'!$B$3,CropLibrary!$K$11),CropLibrary!K194,BM21)))))))</f>
        <v>0.14399999999999999</v>
      </c>
      <c r="AO21" s="367">
        <f>IF(EXACT('CROP MANAGEMENT'!$C$3,CropLibrary!$E$11),CropLibrary!E194,IF(EXACT('CROP MANAGEMENT'!$C$3,CropLibrary!$F$11),CropLibrary!F194,IF(EXACT('CROP MANAGEMENT'!$C$3,CropLibrary!$G$11),CropLibrary!G194,IF(EXACT('CROP MANAGEMENT'!$C$3,CropLibrary!$H$11),CropLibrary!H194,IF(EXACT('CROP MANAGEMENT'!$C$3,CropLibrary!$I$11),CropLibrary!I194,IF(EXACT('CROP MANAGEMENT'!$C$3,CropLibrary!$J$11),CropLibrary!J194,IF(EXACT('CROP MANAGEMENT'!$C$3,CropLibrary!$K$11),CropLibrary!K194,BN21)))))))</f>
        <v>0.14399999999999999</v>
      </c>
      <c r="AP21" s="367">
        <f>IF(EXACT('CROP MANAGEMENT'!$D$3,CropLibrary!$E$11),CropLibrary!E194,IF(EXACT('CROP MANAGEMENT'!$D$3,CropLibrary!$F$11),CropLibrary!F194,IF(EXACT('CROP MANAGEMENT'!$D$3,CropLibrary!$G$11),CropLibrary!G194,IF(EXACT('CROP MANAGEMENT'!$D$3,CropLibrary!$H$11),CropLibrary!H194,IF(EXACT('CROP MANAGEMENT'!$D$3,CropLibrary!$I$11),CropLibrary!I194,IF(EXACT('CROP MANAGEMENT'!$D$3,CropLibrary!$J$11),CropLibrary!J194,IF(EXACT('CROP MANAGEMENT'!$D$3,CropLibrary!$K$11),CropLibrary!K194,BO21)))))))</f>
        <v>0.14399999999999999</v>
      </c>
      <c r="AQ21" s="367">
        <f>IF(EXACT('CROP MANAGEMENT'!$E$3,CropLibrary!$E$11),CropLibrary!E194,IF(EXACT('CROP MANAGEMENT'!$E$3,CropLibrary!$F$11),CropLibrary!F194,IF(EXACT('CROP MANAGEMENT'!$E$3,CropLibrary!$G$11),CropLibrary!G194,IF(EXACT('CROP MANAGEMENT'!$E$3,CropLibrary!$H$11),CropLibrary!H194,IF(EXACT($EH20,CropLibrary!$I$11),CropLibrary!I194,IF(EXACT('CROP MANAGEMENT'!$E$3,CropLibrary!$J$11),CropLibrary!J194,IF(EXACT('CROP MANAGEMENT'!$E$3,CropLibrary!$K$11),CropLibrary!K194,BP21)))))))</f>
        <v>0.14399999999999999</v>
      </c>
      <c r="AR21" s="367">
        <f>IF(EXACT('CROP MANAGEMENT'!$F$3,CropLibrary!$E$11),CropLibrary!E194,IF(EXACT('CROP MANAGEMENT'!$F$3,CropLibrary!$F$11),CropLibrary!F194,IF(EXACT('CROP MANAGEMENT'!$F$3,CropLibrary!$G$11),CropLibrary!G194,IF(EXACT('CROP MANAGEMENT'!$F$3,CropLibrary!$H$11),CropLibrary!H194,IF(EXACT('CROP MANAGEMENT'!$F$3,CropLibrary!$I$11),CropLibrary!I194,IF(EXACT('CROP MANAGEMENT'!$F$3,CropLibrary!$J$11),CropLibrary!J194,IF(EXACT('CROP MANAGEMENT'!$F$3,CropLibrary!$K$11),CropLibrary!K194,BQ21)))))))</f>
        <v>0.14399999999999999</v>
      </c>
      <c r="AS21" s="11"/>
      <c r="AT21" s="11"/>
      <c r="AU21" s="132" t="str">
        <f>IF(EXACT('CROP MANAGEMENT'!$B$3,CropLibrary!$L$11),CropLibrary!L22,IF(EXACT('CROP MANAGEMENT'!$B$3,CropLibrary!$M$11),CropLibrary!M22,IF(EXACT('CROP MANAGEMENT'!$B$3,CropLibrary!$N$11),CropLibrary!N22,"out of range")))</f>
        <v>out of range</v>
      </c>
      <c r="AV21" s="12" t="str">
        <f>IF(EXACT('CROP MANAGEMENT'!$C$3,CropLibrary!$L$11),CropLibrary!L22,IF(EXACT('CROP MANAGEMENT'!$C$3,CropLibrary!$M$11),CropLibrary!M22,IF(EXACT('CROP MANAGEMENT'!$C$3,CropLibrary!$N$11),CropLibrary!N22,"out of range")))</f>
        <v>out of range</v>
      </c>
      <c r="AW21" s="12" t="str">
        <f>IF(EXACT('CROP MANAGEMENT'!$D$3,CropLibrary!$L$11),CropLibrary!L22,IF(EXACT('CROP MANAGEMENT'!$D$3,CropLibrary!$M$11),CropLibrary!M22,IF(EXACT('CROP MANAGEMENT'!$D$3,CropLibrary!$N$11),CropLibrary!N22,"out of range")))</f>
        <v>out of range</v>
      </c>
      <c r="AX21" s="12">
        <f>IF(EXACT('CROP MANAGEMENT'!$E$3,CropLibrary!$L$11),CropLibrary!L22,IF(EXACT('CROP MANAGEMENT'!$E$3,CropLibrary!$M$11),CropLibrary!M22,IF(EXACT('CROP MANAGEMENT'!$E$3,CropLibrary!$N$11),CropLibrary!N22,"out of range")))</f>
        <v>0</v>
      </c>
      <c r="AY21" s="12" t="str">
        <f>IF(EXACT('CROP MANAGEMENT'!$F$3,CropLibrary!$L$11),CropLibrary!L22,IF(EXACT('CROP MANAGEMENT'!$F$3,CropLibrary!$M$11),CropLibrary!M22,IF(EXACT('CROP MANAGEMENT'!$F$3,CropLibrary!$N$11),CropLibrary!N22,"out of range")))</f>
        <v>out of range</v>
      </c>
      <c r="AZ21" s="100">
        <f>CropLibrary!D86</f>
        <v>0.9</v>
      </c>
      <c r="BA21" s="12" t="str">
        <f>IF(EXACT('CROP MANAGEMENT'!$B$3,CropLibrary!$L$11),CropLibrary!L86,IF(EXACT('CROP MANAGEMENT'!$B$3,CropLibrary!$M$11),CropLibrary!M86,IF(EXACT('CROP MANAGEMENT'!$B$3,CropLibrary!$N$11),CropLibrary!N86,"out of range")))</f>
        <v>out of range</v>
      </c>
      <c r="BB21" s="12" t="str">
        <f>IF(EXACT('CROP MANAGEMENT'!$C$3,CropLibrary!$L$11),CropLibrary!L86,IF(EXACT('CROP MANAGEMENT'!$C$3,CropLibrary!$M$11),CropLibrary!M86,IF(EXACT('CROP MANAGEMENT'!$C$3,CropLibrary!$N$11),CropLibrary!N86,"out of range")))</f>
        <v>out of range</v>
      </c>
      <c r="BC21" s="12" t="str">
        <f>IF(EXACT('CROP MANAGEMENT'!$D$3,CropLibrary!$L$11),CropLibrary!L86,IF(EXACT('CROP MANAGEMENT'!$D$3,CropLibrary!$M$11),CropLibrary!M86,IF(EXACT('CROP MANAGEMENT'!$D$3,CropLibrary!$N$11),CropLibrary!N86,"out of range")))</f>
        <v>out of range</v>
      </c>
      <c r="BD21" s="12">
        <f>IF(EXACT('CROP MANAGEMENT'!$E$3,CropLibrary!$L$11),CropLibrary!L86,IF(EXACT('CROP MANAGEMENT'!$E$3,CropLibrary!$M$11),CropLibrary!M86,IF(EXACT('CROP MANAGEMENT'!$E$3,CropLibrary!$N$11),CropLibrary!N86,"out of range")))</f>
        <v>0.3</v>
      </c>
      <c r="BE21" s="12" t="str">
        <f>IF(EXACT('CROP MANAGEMENT'!$F$3,CropLibrary!$L$11),CropLibrary!L86,IF(EXACT('CROP MANAGEMENT'!$F$3,CropLibrary!$M$11),CropLibrary!M86,IF(EXACT('CROP MANAGEMENT'!$F$3,CropLibrary!$N$11),CropLibrary!N86,"out of range")))</f>
        <v>out of range</v>
      </c>
      <c r="BF21" s="100">
        <f>CropLibrary!D140</f>
        <v>0.9</v>
      </c>
      <c r="BG21" s="12" t="str">
        <f>IF(EXACT('CROP MANAGEMENT'!$B$3,CropLibrary!$L$11),CropLibrary!L140,IF(EXACT('CROP MANAGEMENT'!$B$3,CropLibrary!$M$11),CropLibrary!M140,IF(EXACT('CROP MANAGEMENT'!$B$3,CropLibrary!$N$11),CropLibrary!N140,"out of range")))</f>
        <v>out of range</v>
      </c>
      <c r="BH21" s="12" t="str">
        <f>IF(EXACT('CROP MANAGEMENT'!$C$3,CropLibrary!$L$11),CropLibrary!L140,IF(EXACT('CROP MANAGEMENT'!$C$3,CropLibrary!$M$11),CropLibrary!M140,IF(EXACT('CROP MANAGEMENT'!$C$3,CropLibrary!$N$11),CropLibrary!N140,"out of range")))</f>
        <v>out of range</v>
      </c>
      <c r="BI21" s="12" t="str">
        <f>IF(EXACT('CROP MANAGEMENT'!$D$3,CropLibrary!$L$11),CropLibrary!L140,IF(EXACT('CROP MANAGEMENT'!$D$3,CropLibrary!$M$11),CropLibrary!M140,IF(EXACT('CROP MANAGEMENT'!$D$3,CropLibrary!$N$11),CropLibrary!N140,"out of range")))</f>
        <v>out of range</v>
      </c>
      <c r="BJ21" s="12">
        <f>IF(EXACT('CROP MANAGEMENT'!$E$3,CropLibrary!$L$11),CropLibrary!L140,IF(EXACT('CROP MANAGEMENT'!$E$3,CropLibrary!$M$11),CropLibrary!M140,IF(EXACT('CROP MANAGEMENT'!$E$3,CropLibrary!$N$11),CropLibrary!N140,"out of range")))</f>
        <v>0</v>
      </c>
      <c r="BK21" s="12" t="str">
        <f>IF(EXACT('CROP MANAGEMENT'!$F$3,CropLibrary!$L$11),CropLibrary!L140,IF(EXACT('CROP MANAGEMENT'!$F$3,CropLibrary!$M$11),CropLibrary!M140,IF(EXACT('CROP MANAGEMENT'!$F$3,CropLibrary!$N$11),CropLibrary!N140,"out of range")))</f>
        <v>out of range</v>
      </c>
      <c r="BL21" s="100">
        <f>CropLibrary!D194</f>
        <v>1.8</v>
      </c>
      <c r="BM21" s="12" t="str">
        <f>IF(EXACT('CROP MANAGEMENT'!$B$3,CropLibrary!$L$11),CropLibrary!L194,IF(EXACT('CROP MANAGEMENT'!$B$3,CropLibrary!$M$11),CropLibrary!M194,IF(EXACT('CROP MANAGEMENT'!$B$3,CropLibrary!$N$11),CropLibrary!N194,"out of range")))</f>
        <v>out of range</v>
      </c>
      <c r="BN21" s="12" t="str">
        <f>IF(EXACT('CROP MANAGEMENT'!$C$3,CropLibrary!$L$11),CropLibrary!L194,IF(EXACT('CROP MANAGEMENT'!$C$3,CropLibrary!$M$11),CropLibrary!M194,IF(EXACT('CROP MANAGEMENT'!$C$3,CropLibrary!$N$11),CropLibrary!N194,"out of range")))</f>
        <v>out of range</v>
      </c>
      <c r="BO21" s="12" t="str">
        <f>IF(EXACT('CROP MANAGEMENT'!$D$3,CropLibrary!$L$11),CropLibrary!L194,IF(EXACT('CROP MANAGEMENT'!$D$3,CropLibrary!$M$11),CropLibrary!M194,IF(EXACT('CROP MANAGEMENT'!$D$3,CropLibrary!$N$11),CropLibrary!N194,"out of range")))</f>
        <v>out of range</v>
      </c>
      <c r="BP21" s="12">
        <f>IF(EXACT('CROP MANAGEMENT'!$E$3,CropLibrary!$L$11),CropLibrary!L194,IF(EXACT('CROP MANAGEMENT'!$E$3,CropLibrary!$M$11),CropLibrary!M194,IF(EXACT('CROP MANAGEMENT'!$E$3,CropLibrary!$N$11),CropLibrary!N194,"out of range")))</f>
        <v>0.14399999999999999</v>
      </c>
      <c r="BQ21" s="365" t="str">
        <f>IF(EXACT('CROP MANAGEMENT'!$F$3,CropLibrary!$L$11),CropLibrary!L194,IF(EXACT('CROP MANAGEMENT'!$F$3,CropLibrary!$M$11),CropLibrary!M194,IF(EXACT('CROP MANAGEMENT'!$F$3,CropLibrary!$N$11),CropLibrary!N194,"out of range")))</f>
        <v>out of range</v>
      </c>
      <c r="BR21" s="12"/>
      <c r="BS21" s="12"/>
      <c r="BT21" s="12"/>
      <c r="BU21" s="11"/>
      <c r="BV21" s="11"/>
      <c r="BW21" s="11"/>
    </row>
    <row r="22" spans="1:75" x14ac:dyDescent="0.3">
      <c r="A22" s="463" t="s">
        <v>21</v>
      </c>
      <c r="B22" s="463"/>
      <c r="C22" s="193" t="str">
        <f>CropLibrary!C23</f>
        <v>Extinction light coefficient</v>
      </c>
      <c r="D22" s="202" t="str">
        <f>CropLibrary!D23</f>
        <v>[]</v>
      </c>
      <c r="E22" s="366">
        <f>IF(EXACT('CROP MANAGEMENT'!$B$3,CropLibrary!$E$11),CropLibrary!E23,IF(EXACT('CROP MANAGEMENT'!$B$3,CropLibrary!$F$11),CropLibrary!F23,IF(EXACT('CROP MANAGEMENT'!$B$3,CropLibrary!$G$11),CropLibrary!G23,IF(EXACT('CROP MANAGEMENT'!$B$3,CropLibrary!$H$11),CropLibrary!H23,IF(EXACT('CROP MANAGEMENT'!$B$3,CropLibrary!$I$11),CropLibrary!I23,IF(EXACT('CROP MANAGEMENT'!$B$3,CropLibrary!$J$11),CropLibrary!J23,IF(EXACT('CROP MANAGEMENT'!$B$3,CropLibrary!$K$11),CropLibrary!K23,AU22)))))))</f>
        <v>0.57999999999999996</v>
      </c>
      <c r="F22" s="366">
        <f>IF(EXACT('CROP MANAGEMENT'!$C$3,CropLibrary!$E$11),CropLibrary!E23,IF(EXACT('CROP MANAGEMENT'!$C$3,CropLibrary!$F$11),CropLibrary!F23,IF(EXACT('CROP MANAGEMENT'!$C$3,CropLibrary!$G$11),CropLibrary!G23,IF(EXACT('CROP MANAGEMENT'!$C$3,CropLibrary!$H$11),CropLibrary!H23,IF(EXACT('CROP MANAGEMENT'!$C$3,CropLibrary!$I$11),CropLibrary!I23,IF(EXACT('CROP MANAGEMENT'!$C$3,CropLibrary!$J$11),CropLibrary!J23,IF(EXACT('CROP MANAGEMENT'!$C$3,CropLibrary!$K$11),CropLibrary!K23,AV22)))))))</f>
        <v>0.65</v>
      </c>
      <c r="G22" s="366">
        <f>IF(EXACT('CROP MANAGEMENT'!$D$3,CropLibrary!$E$11),CropLibrary!E23,IF(EXACT('CROP MANAGEMENT'!$D$3,CropLibrary!$F$11),CropLibrary!F23,IF(EXACT('CROP MANAGEMENT'!$D$3,CropLibrary!$G$11),CropLibrary!G23,IF(EXACT('CROP MANAGEMENT'!$D$3,CropLibrary!$H$11),CropLibrary!H23,IF(EXACT('CROP MANAGEMENT'!$D$3,CropLibrary!$I$11),CropLibrary!I23,IF(EXACT('CROP MANAGEMENT'!$D$3,CropLibrary!$J$11),CropLibrary!J23,IF(EXACT('CROP MANAGEMENT'!$D$3,CropLibrary!$K$11),CropLibrary!K23,AW22)))))))</f>
        <v>0.6</v>
      </c>
      <c r="H22" s="366">
        <f>IF(EXACT('CROP MANAGEMENT'!$E$3,CropLibrary!$E$11),CropLibrary!E23,IF(EXACT('CROP MANAGEMENT'!$E$3,CropLibrary!$F$11),CropLibrary!F23,IF(EXACT('CROP MANAGEMENT'!$E$3,CropLibrary!$G$11),CropLibrary!G23,IF(EXACT('CROP MANAGEMENT'!$E$3,CropLibrary!$H$11),CropLibrary!H23,IF(EXACT('CROP MANAGEMENT'!$E$3,CropLibrary!$I$11),CropLibrary!I23,IF(EXACT('CROP MANAGEMENT'!$E$3,CropLibrary!$J$11),CropLibrary!J23,IF(EXACT('CROP MANAGEMENT'!$E$3,CropLibrary!$K$11),CropLibrary!K23,AX22)))))))</f>
        <v>0.8</v>
      </c>
      <c r="I22" s="366">
        <f>IF(EXACT('CROP MANAGEMENT'!$F$3,CropLibrary!$E$11),CropLibrary!E23,IF(EXACT('CROP MANAGEMENT'!$F$3,CropLibrary!$F$11),CropLibrary!F23,IF(EXACT('CROP MANAGEMENT'!$F$3,CropLibrary!$G$11),CropLibrary!G23,IF(EXACT('CROP MANAGEMENT'!$F$3,CropLibrary!$H$11),CropLibrary!H23,IF(EXACT('CROP MANAGEMENT'!$F$3,CropLibrary!$I$11),CropLibrary!I23,IF(EXACT('CROP MANAGEMENT'!$F$3,CropLibrary!$J$11),CropLibrary!J23,IF(EXACT('CROP MANAGEMENT'!$F$3,CropLibrary!$K$11),CropLibrary!K23,AY22)))))))</f>
        <v>0.5</v>
      </c>
      <c r="J22" s="11"/>
      <c r="K22" s="213">
        <v>1</v>
      </c>
      <c r="L22" s="367">
        <f>IF(EXACT('CROP MANAGEMENT'!$B$3,CropLibrary!$E$11),CropLibrary!E87,IF(EXACT('CROP MANAGEMENT'!$B$3,CropLibrary!$F$11),CropLibrary!F87,IF(EXACT('CROP MANAGEMENT'!$B$3,CropLibrary!$G$11),CropLibrary!G87,IF(EXACT('CROP MANAGEMENT'!$B$3,CropLibrary!$H$11),CropLibrary!H87,IF(EXACT('CROP MANAGEMENT'!$B$3,CropLibrary!$I$11),CropLibrary!I87,IF(EXACT('CROP MANAGEMENT'!$B$3,CropLibrary!$J$11),CropLibrary!J87,IF(EXACT('CROP MANAGEMENT'!$B$3,CropLibrary!$K$11),CropLibrary!K87,BA22)))))))</f>
        <v>0.65341542865116686</v>
      </c>
      <c r="M22" s="367">
        <f>IF(EXACT('CROP MANAGEMENT'!$C$3,CropLibrary!$E$11),CropLibrary!E87,IF(EXACT('CROP MANAGEMENT'!$C$3,CropLibrary!$F$11),CropLibrary!F87,IF(EXACT('CROP MANAGEMENT'!$C$3,CropLibrary!$G$11),CropLibrary!G87,IF(EXACT('CROP MANAGEMENT'!$C$3,CropLibrary!$H$11),CropLibrary!H87,IF(EXACT('CROP MANAGEMENT'!$C$3,CropLibrary!$I$11),CropLibrary!I87,IF(EXACT('CROP MANAGEMENT'!$C$3,CropLibrary!$J$11),CropLibrary!J87,IF(EXACT('CROP MANAGEMENT'!$C$3,CropLibrary!$K$11),CropLibrary!K87,BB22)))))))</f>
        <v>1.0138131900508054</v>
      </c>
      <c r="N22" s="367">
        <f>IF(EXACT('CROP MANAGEMENT'!$D$3,CropLibrary!$E$11),CropLibrary!E87,IF(EXACT('CROP MANAGEMENT'!$D$3,CropLibrary!$F$11),CropLibrary!F87,IF(EXACT('CROP MANAGEMENT'!$D$3,CropLibrary!$G$11),CropLibrary!G87,IF(EXACT('CROP MANAGEMENT'!$D$3,CropLibrary!$H$11),CropLibrary!H87,IF(EXACT('CROP MANAGEMENT'!$D$3,CropLibrary!$I$11),CropLibrary!I87,IF(EXACT('CROP MANAGEMENT'!$D$3,CropLibrary!$J$11),CropLibrary!J87,IF(EXACT('CROP MANAGEMENT'!$D$3,CropLibrary!$K$11),CropLibrary!K87,BC22)))))))</f>
        <v>1.0076452050949189</v>
      </c>
      <c r="O22" s="367">
        <f>IF(EXACT('CROP MANAGEMENT'!$E$3,CropLibrary!$E$11),CropLibrary!E87,IF(EXACT('CROP MANAGEMENT'!$E$3,CropLibrary!$F$11),CropLibrary!F87,IF(EXACT('CROP MANAGEMENT'!$E$3,CropLibrary!$G$11),CropLibrary!G87,IF(EXACT('CROP MANAGEMENT'!$E$3,CropLibrary!$H$11),CropLibrary!H87,IF(EXACT('CROP MANAGEMENT'!$E$3,CropLibrary!$I$11),CropLibrary!I87,IF(EXACT('CROP MANAGEMENT'!$E$3,CropLibrary!$J$11),CropLibrary!J87,IF(EXACT('CROP MANAGEMENT'!$E$3,CropLibrary!$K$11),CropLibrary!K87,BD22)))))))</f>
        <v>0.3</v>
      </c>
      <c r="P22" s="367">
        <f>IF(EXACT('CROP MANAGEMENT'!$F$3,CropLibrary!$E$11),CropLibrary!E87,IF(EXACT('CROP MANAGEMENT'!$F$3,CropLibrary!$F$11),CropLibrary!F87,IF(EXACT('CROP MANAGEMENT'!$F$3,CropLibrary!$G$11),CropLibrary!G87,IF(EXACT('CROP MANAGEMENT'!$F$3,CropLibrary!$H$11),CropLibrary!H87,IF(EXACT('CROP MANAGEMENT'!$F$3,CropLibrary!$I$11),CropLibrary!I87,IF(EXACT('CROP MANAGEMENT'!$F$3,CropLibrary!$J$11),CropLibrary!J87,IF(EXACT('CROP MANAGEMENT'!$F$3,CropLibrary!$K$11),CropLibrary!K87,BE22)))))))</f>
        <v>1.0138131900508054</v>
      </c>
      <c r="Q22" s="11"/>
      <c r="R22" s="213">
        <v>1</v>
      </c>
      <c r="S22" s="367">
        <f>IF(EXACT('CROP MANAGEMENT'!$B$3,CropLibrary!$E$11),CropLibrary!E114,IF(EXACT('CROP MANAGEMENT'!$B$3,CropLibrary!$F$11),CropLibrary!F114,IF(EXACT('CROP MANAGEMENT'!$B$3,CropLibrary!$G$11),CropLibrary!G114,IF(EXACT('CROP MANAGEMENT'!$B$3,CropLibrary!$H$11),CropLibrary!H114,IF(EXACT('CROP MANAGEMENT'!$B$3,CropLibrary!$I$11),CropLibrary!I114,IF(EXACT('CROP MANAGEMENT'!$B$3,CropLibrary!$J$11),CropLibrary!J114,IF(EXACT('CROP MANAGEMENT'!$B$3,CropLibrary!$K$11),CropLibrary!K114,BA44)))))))</f>
        <v>0.58859617466618552</v>
      </c>
      <c r="T22" s="367">
        <f>IF(EXACT('CROP MANAGEMENT'!$C$3,CropLibrary!$E$11),CropLibrary!E114,IF(EXACT('CROP MANAGEMENT'!$C$3,CropLibrary!$F$11),CropLibrary!F114,IF(EXACT('CROP MANAGEMENT'!$C$3,CropLibrary!$G$11),CropLibrary!G114,IF(EXACT('CROP MANAGEMENT'!$C$3,CropLibrary!$H$11),CropLibrary!H114,IF(EXACT('CROP MANAGEMENT'!$C$3,CropLibrary!$I$11),CropLibrary!I114,IF(EXACT('CROP MANAGEMENT'!$C$3,CropLibrary!$J$11),CropLibrary!J114,IF(EXACT('CROP MANAGEMENT'!$C$3,CropLibrary!$K$11),CropLibrary!K114,BB44)))))))</f>
        <v>0.53889432485322897</v>
      </c>
      <c r="U22" s="367">
        <f>IF(EXACT('CROP MANAGEMENT'!$D$3,CropLibrary!$E$11),CropLibrary!E114,IF(EXACT('CROP MANAGEMENT'!$D$3,CropLibrary!$F$11),CropLibrary!F114,IF(EXACT('CROP MANAGEMENT'!$D$3,CropLibrary!$G$11),CropLibrary!G114,IF(EXACT('CROP MANAGEMENT'!$D$3,CropLibrary!$H$11),CropLibrary!H114,IF(EXACT('CROP MANAGEMENT'!$D$3,CropLibrary!$I$11),CropLibrary!I114,IF(EXACT('CROP MANAGEMENT'!$D$3,CropLibrary!$J$11),CropLibrary!J114,IF(EXACT('CROP MANAGEMENT'!$D$3,CropLibrary!$K$11),CropLibrary!K114,BC44)))))))</f>
        <v>0.5</v>
      </c>
      <c r="V22" s="367">
        <f>IF(EXACT('CROP MANAGEMENT'!$E$3,CropLibrary!$E$11),CropLibrary!E114,IF(EXACT('CROP MANAGEMENT'!$E$3,CropLibrary!$F$11),CropLibrary!F114,IF(EXACT('CROP MANAGEMENT'!$E$3,CropLibrary!$G$11),CropLibrary!G114,IF(EXACT('CROP MANAGEMENT'!$E$3,CropLibrary!$H$11),CropLibrary!H114,IF(EXACT('CROP MANAGEMENT'!$E$3,CropLibrary!$I$11),CropLibrary!I114,IF(EXACT('CROP MANAGEMENT'!$E$3,CropLibrary!$J$11),CropLibrary!J114,IF(EXACT('CROP MANAGEMENT'!$E$3,CropLibrary!$K$11),CropLibrary!K114,BD44)))))))</f>
        <v>0.44</v>
      </c>
      <c r="W22" s="367">
        <f>IF(EXACT('CROP MANAGEMENT'!$F$3,CropLibrary!$E$11),CropLibrary!E114,IF(EXACT('CROP MANAGEMENT'!$F$3,CropLibrary!$F$11),CropLibrary!F114,IF(EXACT('CROP MANAGEMENT'!$F$3,CropLibrary!$G$11),CropLibrary!G114,IF(EXACT('CROP MANAGEMENT'!$F$3,CropLibrary!$H$11),CropLibrary!H114,IF(EXACT('CROP MANAGEMENT'!$F$3,CropLibrary!$I$11),CropLibrary!I114,IF(EXACT('CROP MANAGEMENT'!$F$3,CropLibrary!$J$11),CropLibrary!J114,IF(EXACT('CROP MANAGEMENT'!$F$3,CropLibrary!$K$11),CropLibrary!K114,BE44)))))))</f>
        <v>0.1</v>
      </c>
      <c r="X22" s="11"/>
      <c r="Y22" s="213">
        <v>1</v>
      </c>
      <c r="Z22" s="367">
        <f>IF(EXACT('CROP MANAGEMENT'!$B$3,CropLibrary!$E$11),CropLibrary!E141,IF(EXACT('CROP MANAGEMENT'!$B$3,CropLibrary!$F$11),CropLibrary!F141,IF(EXACT('CROP MANAGEMENT'!$B$3,CropLibrary!$G$11),CropLibrary!G141,IF(EXACT('CROP MANAGEMENT'!$B$3,CropLibrary!$H$11),CropLibrary!H141,IF(EXACT('CROP MANAGEMENT'!$B$3,CropLibrary!$I$11),CropLibrary!I141,IF(EXACT('CROP MANAGEMENT'!$B$3,CropLibrary!$J$11),CropLibrary!J141,IF(EXACT('CROP MANAGEMENT'!$B$3,CropLibrary!$K$11),CropLibrary!K141,BG22)))))))</f>
        <v>0.69312801341042873</v>
      </c>
      <c r="AA22" s="367">
        <f>IF(EXACT('CROP MANAGEMENT'!$C$3,CropLibrary!$E$11),CropLibrary!E141,IF(EXACT('CROP MANAGEMENT'!$C$3,CropLibrary!$F$11),CropLibrary!F141,IF(EXACT('CROP MANAGEMENT'!$C$3,CropLibrary!$G$11),CropLibrary!G141,IF(EXACT('CROP MANAGEMENT'!$C$3,CropLibrary!$H$11),CropLibrary!H141,IF(EXACT('CROP MANAGEMENT'!$C$3,CropLibrary!$I$11),CropLibrary!I141,IF(EXACT('CROP MANAGEMENT'!$C$3,CropLibrary!$J$11),CropLibrary!J141,IF(EXACT('CROP MANAGEMENT'!$C$3,CropLibrary!$K$11),CropLibrary!K141,BH22)))))))</f>
        <v>4.0979658955913829E-2</v>
      </c>
      <c r="AB22" s="367">
        <f>IF(EXACT('CROP MANAGEMENT'!$D$3,CropLibrary!$E$11),CropLibrary!E141,IF(EXACT('CROP MANAGEMENT'!$D$3,CropLibrary!$F$11),CropLibrary!F141,IF(EXACT('CROP MANAGEMENT'!$D$3,CropLibrary!$G$11),CropLibrary!G141,IF(EXACT('CROP MANAGEMENT'!$D$3,CropLibrary!$H$11),CropLibrary!H141,IF(EXACT('CROP MANAGEMENT'!$D$3,CropLibrary!$I$11),CropLibrary!I141,IF(EXACT('CROP MANAGEMENT'!$D$3,CropLibrary!$J$11),CropLibrary!J141,IF(EXACT('CROP MANAGEMENT'!$D$3,CropLibrary!$K$11),CropLibrary!K141,BI22)))))))</f>
        <v>6.9340880001486888E-2</v>
      </c>
      <c r="AC22" s="367">
        <f>IF(EXACT('CROP MANAGEMENT'!$E$3,CropLibrary!$E$11),CropLibrary!E141,IF(EXACT('CROP MANAGEMENT'!$E$3,CropLibrary!$F$11),CropLibrary!F141,IF(EXACT('CROP MANAGEMENT'!$E$3,CropLibrary!$G$11),CropLibrary!G141,IF(EXACT('CROP MANAGEMENT'!$E$3,CropLibrary!$H$11),CropLibrary!H141,IF(EXACT('CROP MANAGEMENT'!$E$3,CropLibrary!$I$11),CropLibrary!I141,IF(EXACT('CROP MANAGEMENT'!$E$3,CropLibrary!$J$11),CropLibrary!J141,IF(EXACT('CROP MANAGEMENT'!$E$3,CropLibrary!$K$11),CropLibrary!K141,BJ22)))))))</f>
        <v>0</v>
      </c>
      <c r="AD22" s="367">
        <f>IF(EXACT('CROP MANAGEMENT'!$F$3,CropLibrary!$E$11),CropLibrary!E141,IF(EXACT('CROP MANAGEMENT'!$F$3,CropLibrary!$F$11),CropLibrary!F141,IF(EXACT('CROP MANAGEMENT'!$F$3,CropLibrary!$G$11),CropLibrary!G141,IF(EXACT('CROP MANAGEMENT'!$F$3,CropLibrary!$H$11),CropLibrary!H141,IF(EXACT('CROP MANAGEMENT'!$F$3,CropLibrary!$I$11),CropLibrary!I141,IF(EXACT('CROP MANAGEMENT'!$F$3,CropLibrary!$J$11),CropLibrary!J141,IF(EXACT('CROP MANAGEMENT'!$F$3,CropLibrary!$K$11),CropLibrary!K141,BK22)))))))</f>
        <v>0</v>
      </c>
      <c r="AE22" s="12"/>
      <c r="AF22" s="213">
        <v>1</v>
      </c>
      <c r="AG22" s="367">
        <f>IF(EXACT('CROP MANAGEMENT'!$B$3,CropLibrary!$E$11),CropLibrary!E168,IF(EXACT('CROP MANAGEMENT'!$B$3,CropLibrary!$F$11),CropLibrary!F168,IF(EXACT('CROP MANAGEMENT'!$B$3,CropLibrary!$G$11),CropLibrary!G168,IF(EXACT('CROP MANAGEMENT'!$B$3,CropLibrary!$H$11),CropLibrary!H168,IF(EXACT('CROP MANAGEMENT'!$B$3,CropLibrary!$I$11),CropLibrary!I168,IF(EXACT('CROP MANAGEMENT'!$B$3,CropLibrary!$J$11),CropLibrary!J168,IF(EXACT('CROP MANAGEMENT'!$B$3,CropLibrary!$K$11),CropLibrary!K168,BG44)))))))</f>
        <v>25</v>
      </c>
      <c r="AH22" s="367">
        <f>IF(EXACT('CROP MANAGEMENT'!$C$3,CropLibrary!$E$11),CropLibrary!E168,IF(EXACT('CROP MANAGEMENT'!$C$3,CropLibrary!$F$11),CropLibrary!F168,IF(EXACT('CROP MANAGEMENT'!$C$3,CropLibrary!$G$11),CropLibrary!G168,IF(EXACT('CROP MANAGEMENT'!$C$3,CropLibrary!$H$11),CropLibrary!H168,IF(EXACT('CROP MANAGEMENT'!$C$3,CropLibrary!$I$11),CropLibrary!I168,IF(EXACT('CROP MANAGEMENT'!$C$3,CropLibrary!$J$11),CropLibrary!J168,IF(EXACT('CROP MANAGEMENT'!$C$3,CropLibrary!$K$11),CropLibrary!K168,BH44)))))))</f>
        <v>30</v>
      </c>
      <c r="AI22" s="367">
        <f>IF(EXACT('CROP MANAGEMENT'!$D$3,CropLibrary!$E$11),CropLibrary!E168,IF(EXACT('CROP MANAGEMENT'!$D$3,CropLibrary!$F$11),CropLibrary!F168,IF(EXACT('CROP MANAGEMENT'!$D$3,CropLibrary!$G$11),CropLibrary!G168,IF(EXACT('CROP MANAGEMENT'!$D$3,CropLibrary!$H$11),CropLibrary!H168,IF(EXACT('CROP MANAGEMENT'!$D$3,CropLibrary!$I$11),CropLibrary!I168,IF(EXACT('CROP MANAGEMENT'!$D$3,CropLibrary!$J$11),CropLibrary!J168,IF(EXACT('CROP MANAGEMENT'!$D$3,CropLibrary!$K$11),CropLibrary!K168,BI44)))))))</f>
        <v>25</v>
      </c>
      <c r="AJ22" s="367">
        <f>IF(EXACT('CROP MANAGEMENT'!$E$3,CropLibrary!$E$11),CropLibrary!E168,IF(EXACT('CROP MANAGEMENT'!$E$3,CropLibrary!$F$11),CropLibrary!F168,IF(EXACT('CROP MANAGEMENT'!$E$3,CropLibrary!$G$11),CropLibrary!G168,IF(EXACT('CROP MANAGEMENT'!$E$3,CropLibrary!$H$11),CropLibrary!H168,IF(EXACT('CROP MANAGEMENT'!$E$3,CropLibrary!$I$11),CropLibrary!I168,IF(EXACT('CROP MANAGEMENT'!$E$3,CropLibrary!$J$11),CropLibrary!J168,IF(EXACT('CROP MANAGEMENT'!$E$3,CropLibrary!$K$11),CropLibrary!K168,BJ44)))))))</f>
        <v>10</v>
      </c>
      <c r="AK22" s="367">
        <f>IF(EXACT('CROP MANAGEMENT'!$F$3,CropLibrary!$E$11),CropLibrary!E168,IF(EXACT('CROP MANAGEMENT'!$F$3,CropLibrary!$F$11),CropLibrary!F168,IF(EXACT('CROP MANAGEMENT'!$F$3,CropLibrary!$G$11),CropLibrary!G168,IF(EXACT('CROP MANAGEMENT'!$F$3,CropLibrary!$H$11),CropLibrary!H168,IF(EXACT('CROP MANAGEMENT'!$F$3,CropLibrary!$I$11),CropLibrary!I168,IF(EXACT('CROP MANAGEMENT'!$F$3,CropLibrary!$J$11),CropLibrary!J168,IF(EXACT('CROP MANAGEMENT'!$F$3,CropLibrary!$K$11),CropLibrary!K168,BK44)))))))</f>
        <v>10</v>
      </c>
      <c r="AL22" s="11"/>
      <c r="AM22" s="213">
        <v>2</v>
      </c>
      <c r="AN22" s="367">
        <f>IF(EXACT('CROP MANAGEMENT'!$B$3,CropLibrary!$E$11),CropLibrary!E195,IF(EXACT('CROP MANAGEMENT'!$B$3,CropLibrary!$F$11),CropLibrary!F195,IF(EXACT('CROP MANAGEMENT'!$B$3,CropLibrary!$G$11),CropLibrary!G195,IF(EXACT('CROP MANAGEMENT'!$B$3,CropLibrary!$H$11),CropLibrary!H195,IF(EXACT('CROP MANAGEMENT'!$B$3,CropLibrary!$I$11),CropLibrary!I195,IF(EXACT('CROP MANAGEMENT'!$B$3,CropLibrary!$J$11),CropLibrary!J195,IF(EXACT('CROP MANAGEMENT'!$B$3,CropLibrary!$K$11),CropLibrary!K195,BM22)))))))</f>
        <v>0.104</v>
      </c>
      <c r="AO22" s="367">
        <f>IF(EXACT('CROP MANAGEMENT'!$C$3,CropLibrary!$E$11),CropLibrary!E195,IF(EXACT('CROP MANAGEMENT'!$C$3,CropLibrary!$F$11),CropLibrary!F195,IF(EXACT('CROP MANAGEMENT'!$C$3,CropLibrary!$G$11),CropLibrary!G195,IF(EXACT('CROP MANAGEMENT'!$C$3,CropLibrary!$H$11),CropLibrary!H195,IF(EXACT('CROP MANAGEMENT'!$C$3,CropLibrary!$I$11),CropLibrary!I195,IF(EXACT('CROP MANAGEMENT'!$C$3,CropLibrary!$J$11),CropLibrary!J195,IF(EXACT('CROP MANAGEMENT'!$C$3,CropLibrary!$K$11),CropLibrary!K195,BN22)))))))</f>
        <v>0.104</v>
      </c>
      <c r="AP22" s="367">
        <f>IF(EXACT('CROP MANAGEMENT'!$D$3,CropLibrary!$E$11),CropLibrary!E195,IF(EXACT('CROP MANAGEMENT'!$D$3,CropLibrary!$F$11),CropLibrary!F195,IF(EXACT('CROP MANAGEMENT'!$D$3,CropLibrary!$G$11),CropLibrary!G195,IF(EXACT('CROP MANAGEMENT'!$D$3,CropLibrary!$H$11),CropLibrary!H195,IF(EXACT('CROP MANAGEMENT'!$D$3,CropLibrary!$I$11),CropLibrary!I195,IF(EXACT('CROP MANAGEMENT'!$D$3,CropLibrary!$J$11),CropLibrary!J195,IF(EXACT('CROP MANAGEMENT'!$D$3,CropLibrary!$K$11),CropLibrary!K195,BO22)))))))</f>
        <v>0.104</v>
      </c>
      <c r="AQ22" s="367">
        <f>IF(EXACT('CROP MANAGEMENT'!$E$3,CropLibrary!$E$11),CropLibrary!E195,IF(EXACT('CROP MANAGEMENT'!$E$3,CropLibrary!$F$11),CropLibrary!F195,IF(EXACT('CROP MANAGEMENT'!$E$3,CropLibrary!$G$11),CropLibrary!G195,IF(EXACT('CROP MANAGEMENT'!$E$3,CropLibrary!$H$11),CropLibrary!H195,IF(EXACT($EH21,CropLibrary!$I$11),CropLibrary!I195,IF(EXACT('CROP MANAGEMENT'!$E$3,CropLibrary!$J$11),CropLibrary!J195,IF(EXACT('CROP MANAGEMENT'!$E$3,CropLibrary!$K$11),CropLibrary!K195,BP22)))))))</f>
        <v>0.104</v>
      </c>
      <c r="AR22" s="367">
        <f>IF(EXACT('CROP MANAGEMENT'!$F$3,CropLibrary!$E$11),CropLibrary!E195,IF(EXACT('CROP MANAGEMENT'!$F$3,CropLibrary!$F$11),CropLibrary!F195,IF(EXACT('CROP MANAGEMENT'!$F$3,CropLibrary!$G$11),CropLibrary!G195,IF(EXACT('CROP MANAGEMENT'!$F$3,CropLibrary!$H$11),CropLibrary!H195,IF(EXACT('CROP MANAGEMENT'!$F$3,CropLibrary!$I$11),CropLibrary!I195,IF(EXACT('CROP MANAGEMENT'!$F$3,CropLibrary!$J$11),CropLibrary!J195,IF(EXACT('CROP MANAGEMENT'!$F$3,CropLibrary!$K$11),CropLibrary!K195,BQ22)))))))</f>
        <v>0.104</v>
      </c>
      <c r="AS22" s="11"/>
      <c r="AT22" s="11"/>
      <c r="AU22" s="132" t="str">
        <f>IF(EXACT('CROP MANAGEMENT'!$B$3,CropLibrary!$L$11),CropLibrary!L23,IF(EXACT('CROP MANAGEMENT'!$B$3,CropLibrary!$M$11),CropLibrary!M23,IF(EXACT('CROP MANAGEMENT'!$B$3,CropLibrary!$N$11),CropLibrary!N23,"out of range")))</f>
        <v>out of range</v>
      </c>
      <c r="AV22" s="12" t="str">
        <f>IF(EXACT('CROP MANAGEMENT'!$C$3,CropLibrary!$L$11),CropLibrary!L23,IF(EXACT('CROP MANAGEMENT'!$C$3,CropLibrary!$M$11),CropLibrary!M23,IF(EXACT('CROP MANAGEMENT'!$C$3,CropLibrary!$N$11),CropLibrary!N23,"out of range")))</f>
        <v>out of range</v>
      </c>
      <c r="AW22" s="12" t="str">
        <f>IF(EXACT('CROP MANAGEMENT'!$D$3,CropLibrary!$L$11),CropLibrary!L23,IF(EXACT('CROP MANAGEMENT'!$D$3,CropLibrary!$M$11),CropLibrary!M23,IF(EXACT('CROP MANAGEMENT'!$D$3,CropLibrary!$N$11),CropLibrary!N23,"out of range")))</f>
        <v>out of range</v>
      </c>
      <c r="AX22" s="12">
        <f>IF(EXACT('CROP MANAGEMENT'!$E$3,CropLibrary!$L$11),CropLibrary!L23,IF(EXACT('CROP MANAGEMENT'!$E$3,CropLibrary!$M$11),CropLibrary!M23,IF(EXACT('CROP MANAGEMENT'!$E$3,CropLibrary!$N$11),CropLibrary!N23,"out of range")))</f>
        <v>0.8</v>
      </c>
      <c r="AY22" s="12" t="str">
        <f>IF(EXACT('CROP MANAGEMENT'!$F$3,CropLibrary!$L$11),CropLibrary!L23,IF(EXACT('CROP MANAGEMENT'!$F$3,CropLibrary!$M$11),CropLibrary!M23,IF(EXACT('CROP MANAGEMENT'!$F$3,CropLibrary!$N$11),CropLibrary!N23,"out of range")))</f>
        <v>out of range</v>
      </c>
      <c r="AZ22" s="100">
        <f>CropLibrary!D87</f>
        <v>1</v>
      </c>
      <c r="BA22" s="12" t="str">
        <f>IF(EXACT('CROP MANAGEMENT'!$B$3,CropLibrary!$L$11),CropLibrary!L87,IF(EXACT('CROP MANAGEMENT'!$B$3,CropLibrary!$M$11),CropLibrary!M87,IF(EXACT('CROP MANAGEMENT'!$B$3,CropLibrary!$N$11),CropLibrary!N87,"out of range")))</f>
        <v>out of range</v>
      </c>
      <c r="BB22" s="12" t="str">
        <f>IF(EXACT('CROP MANAGEMENT'!$C$3,CropLibrary!$L$11),CropLibrary!L87,IF(EXACT('CROP MANAGEMENT'!$C$3,CropLibrary!$M$11),CropLibrary!M87,IF(EXACT('CROP MANAGEMENT'!$C$3,CropLibrary!$N$11),CropLibrary!N87,"out of range")))</f>
        <v>out of range</v>
      </c>
      <c r="BC22" s="12" t="str">
        <f>IF(EXACT('CROP MANAGEMENT'!$D$3,CropLibrary!$L$11),CropLibrary!L87,IF(EXACT('CROP MANAGEMENT'!$D$3,CropLibrary!$M$11),CropLibrary!M87,IF(EXACT('CROP MANAGEMENT'!$D$3,CropLibrary!$N$11),CropLibrary!N87,"out of range")))</f>
        <v>out of range</v>
      </c>
      <c r="BD22" s="12">
        <f>IF(EXACT('CROP MANAGEMENT'!$E$3,CropLibrary!$L$11),CropLibrary!L87,IF(EXACT('CROP MANAGEMENT'!$E$3,CropLibrary!$M$11),CropLibrary!M87,IF(EXACT('CROP MANAGEMENT'!$E$3,CropLibrary!$N$11),CropLibrary!N87,"out of range")))</f>
        <v>0.3</v>
      </c>
      <c r="BE22" s="12" t="str">
        <f>IF(EXACT('CROP MANAGEMENT'!$F$3,CropLibrary!$L$11),CropLibrary!L87,IF(EXACT('CROP MANAGEMENT'!$F$3,CropLibrary!$M$11),CropLibrary!M87,IF(EXACT('CROP MANAGEMENT'!$F$3,CropLibrary!$N$11),CropLibrary!N87,"out of range")))</f>
        <v>out of range</v>
      </c>
      <c r="BF22" s="100">
        <f>CropLibrary!D141</f>
        <v>1</v>
      </c>
      <c r="BG22" s="12" t="str">
        <f>IF(EXACT('CROP MANAGEMENT'!$B$3,CropLibrary!$L$11),CropLibrary!L141,IF(EXACT('CROP MANAGEMENT'!$B$3,CropLibrary!$M$11),CropLibrary!M141,IF(EXACT('CROP MANAGEMENT'!$B$3,CropLibrary!$N$11),CropLibrary!N141,"out of range")))</f>
        <v>out of range</v>
      </c>
      <c r="BH22" s="12" t="str">
        <f>IF(EXACT('CROP MANAGEMENT'!$C$3,CropLibrary!$L$11),CropLibrary!L141,IF(EXACT('CROP MANAGEMENT'!$C$3,CropLibrary!$M$11),CropLibrary!M141,IF(EXACT('CROP MANAGEMENT'!$C$3,CropLibrary!$N$11),CropLibrary!N141,"out of range")))</f>
        <v>out of range</v>
      </c>
      <c r="BI22" s="12" t="str">
        <f>IF(EXACT('CROP MANAGEMENT'!$D$3,CropLibrary!$L$11),CropLibrary!L141,IF(EXACT('CROP MANAGEMENT'!$D$3,CropLibrary!$M$11),CropLibrary!M141,IF(EXACT('CROP MANAGEMENT'!$D$3,CropLibrary!$N$11),CropLibrary!N141,"out of range")))</f>
        <v>out of range</v>
      </c>
      <c r="BJ22" s="12">
        <f>IF(EXACT('CROP MANAGEMENT'!$E$3,CropLibrary!$L$11),CropLibrary!L141,IF(EXACT('CROP MANAGEMENT'!$E$3,CropLibrary!$M$11),CropLibrary!M141,IF(EXACT('CROP MANAGEMENT'!$E$3,CropLibrary!$N$11),CropLibrary!N141,"out of range")))</f>
        <v>0</v>
      </c>
      <c r="BK22" s="12" t="str">
        <f>IF(EXACT('CROP MANAGEMENT'!$F$3,CropLibrary!$L$11),CropLibrary!L141,IF(EXACT('CROP MANAGEMENT'!$F$3,CropLibrary!$M$11),CropLibrary!M141,IF(EXACT('CROP MANAGEMENT'!$F$3,CropLibrary!$N$11),CropLibrary!N141,"out of range")))</f>
        <v>out of range</v>
      </c>
      <c r="BL22" s="100">
        <f>CropLibrary!D195</f>
        <v>2</v>
      </c>
      <c r="BM22" s="12" t="str">
        <f>IF(EXACT('CROP MANAGEMENT'!$B$3,CropLibrary!$L$11),CropLibrary!L195,IF(EXACT('CROP MANAGEMENT'!$B$3,CropLibrary!$M$11),CropLibrary!M195,IF(EXACT('CROP MANAGEMENT'!$B$3,CropLibrary!$N$11),CropLibrary!N195,"out of range")))</f>
        <v>out of range</v>
      </c>
      <c r="BN22" s="12" t="str">
        <f>IF(EXACT('CROP MANAGEMENT'!$C$3,CropLibrary!$L$11),CropLibrary!L195,IF(EXACT('CROP MANAGEMENT'!$C$3,CropLibrary!$M$11),CropLibrary!M195,IF(EXACT('CROP MANAGEMENT'!$C$3,CropLibrary!$N$11),CropLibrary!N195,"out of range")))</f>
        <v>out of range</v>
      </c>
      <c r="BO22" s="12" t="str">
        <f>IF(EXACT('CROP MANAGEMENT'!$D$3,CropLibrary!$L$11),CropLibrary!L195,IF(EXACT('CROP MANAGEMENT'!$D$3,CropLibrary!$M$11),CropLibrary!M195,IF(EXACT('CROP MANAGEMENT'!$D$3,CropLibrary!$N$11),CropLibrary!N195,"out of range")))</f>
        <v>out of range</v>
      </c>
      <c r="BP22" s="12">
        <f>IF(EXACT('CROP MANAGEMENT'!$E$3,CropLibrary!$L$11),CropLibrary!L195,IF(EXACT('CROP MANAGEMENT'!$E$3,CropLibrary!$M$11),CropLibrary!M195,IF(EXACT('CROP MANAGEMENT'!$E$3,CropLibrary!$N$11),CropLibrary!N195,"out of range")))</f>
        <v>0.104</v>
      </c>
      <c r="BQ22" s="365" t="str">
        <f>IF(EXACT('CROP MANAGEMENT'!$F$3,CropLibrary!$L$11),CropLibrary!L195,IF(EXACT('CROP MANAGEMENT'!$F$3,CropLibrary!$M$11),CropLibrary!M195,IF(EXACT('CROP MANAGEMENT'!$F$3,CropLibrary!$N$11),CropLibrary!N195,"out of range")))</f>
        <v>out of range</v>
      </c>
      <c r="BR22" s="12"/>
      <c r="BS22" s="12"/>
      <c r="BT22" s="12"/>
      <c r="BU22" s="11"/>
      <c r="BV22" s="11"/>
      <c r="BW22" s="11"/>
    </row>
    <row r="23" spans="1:75" x14ac:dyDescent="0.3">
      <c r="A23" s="463"/>
      <c r="B23" s="463"/>
      <c r="C23" s="193" t="str">
        <f>CropLibrary!C24</f>
        <v>Relative light intensity at which shading starts to affect crop growth</v>
      </c>
      <c r="D23" s="202" t="str">
        <f>CropLibrary!D24</f>
        <v>[]</v>
      </c>
      <c r="E23" s="366">
        <f>IF(EXACT('CROP MANAGEMENT'!$B$3,CropLibrary!$E$11),CropLibrary!E24,IF(EXACT('CROP MANAGEMENT'!$B$3,CropLibrary!$F$11),CropLibrary!F24,IF(EXACT('CROP MANAGEMENT'!$B$3,CropLibrary!$G$11),CropLibrary!G24,IF(EXACT('CROP MANAGEMENT'!$B$3,CropLibrary!$H$11),CropLibrary!H24,IF(EXACT('CROP MANAGEMENT'!$B$3,CropLibrary!$I$11),CropLibrary!I24,IF(EXACT('CROP MANAGEMENT'!$B$3,CropLibrary!$J$11),CropLibrary!J24,IF(EXACT('CROP MANAGEMENT'!$B$3,CropLibrary!$K$11),CropLibrary!K24,AU23)))))))</f>
        <v>1</v>
      </c>
      <c r="F23" s="366">
        <f>IF(EXACT('CROP MANAGEMENT'!$C$3,CropLibrary!$E$11),CropLibrary!E24,IF(EXACT('CROP MANAGEMENT'!$C$3,CropLibrary!$F$11),CropLibrary!F24,IF(EXACT('CROP MANAGEMENT'!$C$3,CropLibrary!$G$11),CropLibrary!G24,IF(EXACT('CROP MANAGEMENT'!$C$3,CropLibrary!$H$11),CropLibrary!H24,IF(EXACT('CROP MANAGEMENT'!$C$3,CropLibrary!$I$11),CropLibrary!I24,IF(EXACT('CROP MANAGEMENT'!$C$3,CropLibrary!$J$11),CropLibrary!J24,IF(EXACT('CROP MANAGEMENT'!$C$3,CropLibrary!$K$11),CropLibrary!K24,AV23)))))))</f>
        <v>1</v>
      </c>
      <c r="G23" s="366">
        <f>IF(EXACT('CROP MANAGEMENT'!$D$3,CropLibrary!$E$11),CropLibrary!E24,IF(EXACT('CROP MANAGEMENT'!$D$3,CropLibrary!$F$11),CropLibrary!F24,IF(EXACT('CROP MANAGEMENT'!$D$3,CropLibrary!$G$11),CropLibrary!G24,IF(EXACT('CROP MANAGEMENT'!$D$3,CropLibrary!$H$11),CropLibrary!H24,IF(EXACT('CROP MANAGEMENT'!$D$3,CropLibrary!$I$11),CropLibrary!I24,IF(EXACT('CROP MANAGEMENT'!$D$3,CropLibrary!$J$11),CropLibrary!J24,IF(EXACT('CROP MANAGEMENT'!$D$3,CropLibrary!$K$11),CropLibrary!K24,AW23)))))))</f>
        <v>0.9</v>
      </c>
      <c r="H23" s="366">
        <f>IF(EXACT('CROP MANAGEMENT'!$E$3,CropLibrary!$E$11),CropLibrary!E24,IF(EXACT('CROP MANAGEMENT'!$E$3,CropLibrary!$F$11),CropLibrary!F24,IF(EXACT('CROP MANAGEMENT'!$E$3,CropLibrary!$G$11),CropLibrary!G24,IF(EXACT('CROP MANAGEMENT'!$E$3,CropLibrary!$H$11),CropLibrary!H24,IF(EXACT('CROP MANAGEMENT'!$E$3,CropLibrary!$I$11),CropLibrary!I24,IF(EXACT('CROP MANAGEMENT'!$E$3,CropLibrary!$J$11),CropLibrary!J24,IF(EXACT('CROP MANAGEMENT'!$E$3,CropLibrary!$K$11),CropLibrary!K24,AX23)))))))</f>
        <v>0.9</v>
      </c>
      <c r="I23" s="366">
        <f>IF(EXACT('CROP MANAGEMENT'!$F$3,CropLibrary!$E$11),CropLibrary!E24,IF(EXACT('CROP MANAGEMENT'!$F$3,CropLibrary!$F$11),CropLibrary!F24,IF(EXACT('CROP MANAGEMENT'!$F$3,CropLibrary!$G$11),CropLibrary!G24,IF(EXACT('CROP MANAGEMENT'!$F$3,CropLibrary!$H$11),CropLibrary!H24,IF(EXACT('CROP MANAGEMENT'!$F$3,CropLibrary!$I$11),CropLibrary!I24,IF(EXACT('CROP MANAGEMENT'!$F$3,CropLibrary!$J$11),CropLibrary!J24,IF(EXACT('CROP MANAGEMENT'!$F$3,CropLibrary!$K$11),CropLibrary!K24,AY23)))))))</f>
        <v>1</v>
      </c>
      <c r="J23" s="11"/>
      <c r="K23" s="213">
        <v>1.1000000000000001</v>
      </c>
      <c r="L23" s="367">
        <f>IF(EXACT('CROP MANAGEMENT'!$B$3,CropLibrary!$E$11),CropLibrary!E88,IF(EXACT('CROP MANAGEMENT'!$B$3,CropLibrary!$F$11),CropLibrary!F88,IF(EXACT('CROP MANAGEMENT'!$B$3,CropLibrary!$G$11),CropLibrary!G88,IF(EXACT('CROP MANAGEMENT'!$B$3,CropLibrary!$H$11),CropLibrary!H88,IF(EXACT('CROP MANAGEMENT'!$B$3,CropLibrary!$I$11),CropLibrary!I88,IF(EXACT('CROP MANAGEMENT'!$B$3,CropLibrary!$J$11),CropLibrary!J88,IF(EXACT('CROP MANAGEMENT'!$B$3,CropLibrary!$K$11),CropLibrary!K88,BA23)))))))</f>
        <v>0.66412782474711241</v>
      </c>
      <c r="M23" s="367">
        <f>IF(EXACT('CROP MANAGEMENT'!$C$3,CropLibrary!$E$11),CropLibrary!E88,IF(EXACT('CROP MANAGEMENT'!$C$3,CropLibrary!$F$11),CropLibrary!F88,IF(EXACT('CROP MANAGEMENT'!$C$3,CropLibrary!$G$11),CropLibrary!G88,IF(EXACT('CROP MANAGEMENT'!$C$3,CropLibrary!$H$11),CropLibrary!H88,IF(EXACT('CROP MANAGEMENT'!$C$3,CropLibrary!$I$11),CropLibrary!I88,IF(EXACT('CROP MANAGEMENT'!$C$3,CropLibrary!$J$11),CropLibrary!J88,IF(EXACT('CROP MANAGEMENT'!$C$3,CropLibrary!$K$11),CropLibrary!K88,BB23)))))))</f>
        <v>1.0156535862394791</v>
      </c>
      <c r="N23" s="367">
        <f>IF(EXACT('CROP MANAGEMENT'!$D$3,CropLibrary!$E$11),CropLibrary!E88,IF(EXACT('CROP MANAGEMENT'!$D$3,CropLibrary!$F$11),CropLibrary!F88,IF(EXACT('CROP MANAGEMENT'!$D$3,CropLibrary!$G$11),CropLibrary!G88,IF(EXACT('CROP MANAGEMENT'!$D$3,CropLibrary!$H$11),CropLibrary!H88,IF(EXACT('CROP MANAGEMENT'!$D$3,CropLibrary!$I$11),CropLibrary!I88,IF(EXACT('CROP MANAGEMENT'!$D$3,CropLibrary!$J$11),CropLibrary!J88,IF(EXACT('CROP MANAGEMENT'!$D$3,CropLibrary!$K$11),CropLibrary!K88,BC23)))))))</f>
        <v>1.086527362171267</v>
      </c>
      <c r="O23" s="367">
        <f>IF(EXACT('CROP MANAGEMENT'!$E$3,CropLibrary!$E$11),CropLibrary!E88,IF(EXACT('CROP MANAGEMENT'!$E$3,CropLibrary!$F$11),CropLibrary!F88,IF(EXACT('CROP MANAGEMENT'!$E$3,CropLibrary!$G$11),CropLibrary!G88,IF(EXACT('CROP MANAGEMENT'!$E$3,CropLibrary!$H$11),CropLibrary!H88,IF(EXACT('CROP MANAGEMENT'!$E$3,CropLibrary!$I$11),CropLibrary!I88,IF(EXACT('CROP MANAGEMENT'!$E$3,CropLibrary!$J$11),CropLibrary!J88,IF(EXACT('CROP MANAGEMENT'!$E$3,CropLibrary!$K$11),CropLibrary!K88,BD23)))))))</f>
        <v>0.3</v>
      </c>
      <c r="P23" s="367">
        <f>IF(EXACT('CROP MANAGEMENT'!$F$3,CropLibrary!$E$11),CropLibrary!E88,IF(EXACT('CROP MANAGEMENT'!$F$3,CropLibrary!$F$11),CropLibrary!F88,IF(EXACT('CROP MANAGEMENT'!$F$3,CropLibrary!$G$11),CropLibrary!G88,IF(EXACT('CROP MANAGEMENT'!$F$3,CropLibrary!$H$11),CropLibrary!H88,IF(EXACT('CROP MANAGEMENT'!$F$3,CropLibrary!$I$11),CropLibrary!I88,IF(EXACT('CROP MANAGEMENT'!$F$3,CropLibrary!$J$11),CropLibrary!J88,IF(EXACT('CROP MANAGEMENT'!$F$3,CropLibrary!$K$11),CropLibrary!K88,BE23)))))))</f>
        <v>1.0156535862394791</v>
      </c>
      <c r="Q23" s="11"/>
      <c r="R23" s="213">
        <v>1.1000000000000001</v>
      </c>
      <c r="S23" s="367">
        <f>IF(EXACT('CROP MANAGEMENT'!$B$3,CropLibrary!$E$11),CropLibrary!E115,IF(EXACT('CROP MANAGEMENT'!$B$3,CropLibrary!$F$11),CropLibrary!F115,IF(EXACT('CROP MANAGEMENT'!$B$3,CropLibrary!$G$11),CropLibrary!G115,IF(EXACT('CROP MANAGEMENT'!$B$3,CropLibrary!$H$11),CropLibrary!H115,IF(EXACT('CROP MANAGEMENT'!$B$3,CropLibrary!$I$11),CropLibrary!I115,IF(EXACT('CROP MANAGEMENT'!$B$3,CropLibrary!$J$11),CropLibrary!J115,IF(EXACT('CROP MANAGEMENT'!$B$3,CropLibrary!$K$11),CropLibrary!K115,BA45)))))))</f>
        <v>0.42086427915380437</v>
      </c>
      <c r="T23" s="367">
        <f>IF(EXACT('CROP MANAGEMENT'!$C$3,CropLibrary!$E$11),CropLibrary!E115,IF(EXACT('CROP MANAGEMENT'!$C$3,CropLibrary!$F$11),CropLibrary!F115,IF(EXACT('CROP MANAGEMENT'!$C$3,CropLibrary!$G$11),CropLibrary!G115,IF(EXACT('CROP MANAGEMENT'!$C$3,CropLibrary!$H$11),CropLibrary!H115,IF(EXACT('CROP MANAGEMENT'!$C$3,CropLibrary!$I$11),CropLibrary!I115,IF(EXACT('CROP MANAGEMENT'!$C$3,CropLibrary!$J$11),CropLibrary!J115,IF(EXACT('CROP MANAGEMENT'!$C$3,CropLibrary!$K$11),CropLibrary!K115,BB45)))))))</f>
        <v>0.48063824959425461</v>
      </c>
      <c r="U23" s="367">
        <f>IF(EXACT('CROP MANAGEMENT'!$D$3,CropLibrary!$E$11),CropLibrary!E115,IF(EXACT('CROP MANAGEMENT'!$D$3,CropLibrary!$F$11),CropLibrary!F115,IF(EXACT('CROP MANAGEMENT'!$D$3,CropLibrary!$G$11),CropLibrary!G115,IF(EXACT('CROP MANAGEMENT'!$D$3,CropLibrary!$H$11),CropLibrary!H115,IF(EXACT('CROP MANAGEMENT'!$D$3,CropLibrary!$I$11),CropLibrary!I115,IF(EXACT('CROP MANAGEMENT'!$D$3,CropLibrary!$J$11),CropLibrary!J115,IF(EXACT('CROP MANAGEMENT'!$D$3,CropLibrary!$K$11),CropLibrary!K115,BC45)))))))</f>
        <v>0.51000298262645616</v>
      </c>
      <c r="V23" s="367">
        <f>IF(EXACT('CROP MANAGEMENT'!$E$3,CropLibrary!$E$11),CropLibrary!E115,IF(EXACT('CROP MANAGEMENT'!$E$3,CropLibrary!$F$11),CropLibrary!F115,IF(EXACT('CROP MANAGEMENT'!$E$3,CropLibrary!$G$11),CropLibrary!G115,IF(EXACT('CROP MANAGEMENT'!$E$3,CropLibrary!$H$11),CropLibrary!H115,IF(EXACT('CROP MANAGEMENT'!$E$3,CropLibrary!$I$11),CropLibrary!I115,IF(EXACT('CROP MANAGEMENT'!$E$3,CropLibrary!$J$11),CropLibrary!J115,IF(EXACT('CROP MANAGEMENT'!$E$3,CropLibrary!$K$11),CropLibrary!K115,BD45)))))))</f>
        <v>0.41</v>
      </c>
      <c r="W23" s="367">
        <f>IF(EXACT('CROP MANAGEMENT'!$F$3,CropLibrary!$E$11),CropLibrary!E115,IF(EXACT('CROP MANAGEMENT'!$F$3,CropLibrary!$F$11),CropLibrary!F115,IF(EXACT('CROP MANAGEMENT'!$F$3,CropLibrary!$G$11),CropLibrary!G115,IF(EXACT('CROP MANAGEMENT'!$F$3,CropLibrary!$H$11),CropLibrary!H115,IF(EXACT('CROP MANAGEMENT'!$F$3,CropLibrary!$I$11),CropLibrary!I115,IF(EXACT('CROP MANAGEMENT'!$F$3,CropLibrary!$J$11),CropLibrary!J115,IF(EXACT('CROP MANAGEMENT'!$F$3,CropLibrary!$K$11),CropLibrary!K115,BE45)))))))</f>
        <v>0.1</v>
      </c>
      <c r="X23" s="11"/>
      <c r="Y23" s="213">
        <v>1.1000000000000001</v>
      </c>
      <c r="Z23" s="367">
        <f>IF(EXACT('CROP MANAGEMENT'!$B$3,CropLibrary!$E$11),CropLibrary!E142,IF(EXACT('CROP MANAGEMENT'!$B$3,CropLibrary!$F$11),CropLibrary!F142,IF(EXACT('CROP MANAGEMENT'!$B$3,CropLibrary!$G$11),CropLibrary!G142,IF(EXACT('CROP MANAGEMENT'!$B$3,CropLibrary!$H$11),CropLibrary!H142,IF(EXACT('CROP MANAGEMENT'!$B$3,CropLibrary!$I$11),CropLibrary!I142,IF(EXACT('CROP MANAGEMENT'!$B$3,CropLibrary!$J$11),CropLibrary!J142,IF(EXACT('CROP MANAGEMENT'!$B$3,CropLibrary!$K$11),CropLibrary!K142,BG23)))))))</f>
        <v>0.27282915049230283</v>
      </c>
      <c r="AA23" s="367">
        <f>IF(EXACT('CROP MANAGEMENT'!$C$3,CropLibrary!$E$11),CropLibrary!E142,IF(EXACT('CROP MANAGEMENT'!$C$3,CropLibrary!$F$11),CropLibrary!F142,IF(EXACT('CROP MANAGEMENT'!$C$3,CropLibrary!$G$11),CropLibrary!G142,IF(EXACT('CROP MANAGEMENT'!$C$3,CropLibrary!$H$11),CropLibrary!H142,IF(EXACT('CROP MANAGEMENT'!$C$3,CropLibrary!$I$11),CropLibrary!I142,IF(EXACT('CROP MANAGEMENT'!$C$3,CropLibrary!$J$11),CropLibrary!J142,IF(EXACT('CROP MANAGEMENT'!$C$3,CropLibrary!$K$11),CropLibrary!K142,BH23)))))))</f>
        <v>0.22899590459592442</v>
      </c>
      <c r="AB23" s="367">
        <f>IF(EXACT('CROP MANAGEMENT'!$D$3,CropLibrary!$E$11),CropLibrary!E142,IF(EXACT('CROP MANAGEMENT'!$D$3,CropLibrary!$F$11),CropLibrary!F142,IF(EXACT('CROP MANAGEMENT'!$D$3,CropLibrary!$G$11),CropLibrary!G142,IF(EXACT('CROP MANAGEMENT'!$D$3,CropLibrary!$H$11),CropLibrary!H142,IF(EXACT('CROP MANAGEMENT'!$D$3,CropLibrary!$I$11),CropLibrary!I142,IF(EXACT('CROP MANAGEMENT'!$D$3,CropLibrary!$J$11),CropLibrary!J142,IF(EXACT('CROP MANAGEMENT'!$D$3,CropLibrary!$K$11),CropLibrary!K142,BI23)))))))</f>
        <v>0.22128741317510012</v>
      </c>
      <c r="AC23" s="367">
        <f>IF(EXACT('CROP MANAGEMENT'!$E$3,CropLibrary!$E$11),CropLibrary!E142,IF(EXACT('CROP MANAGEMENT'!$E$3,CropLibrary!$F$11),CropLibrary!F142,IF(EXACT('CROP MANAGEMENT'!$E$3,CropLibrary!$G$11),CropLibrary!G142,IF(EXACT('CROP MANAGEMENT'!$E$3,CropLibrary!$H$11),CropLibrary!H142,IF(EXACT('CROP MANAGEMENT'!$E$3,CropLibrary!$I$11),CropLibrary!I142,IF(EXACT('CROP MANAGEMENT'!$E$3,CropLibrary!$J$11),CropLibrary!J142,IF(EXACT('CROP MANAGEMENT'!$E$3,CropLibrary!$K$11),CropLibrary!K142,BJ23)))))))</f>
        <v>0.1</v>
      </c>
      <c r="AD23" s="367">
        <f>IF(EXACT('CROP MANAGEMENT'!$F$3,CropLibrary!$E$11),CropLibrary!E142,IF(EXACT('CROP MANAGEMENT'!$F$3,CropLibrary!$F$11),CropLibrary!F142,IF(EXACT('CROP MANAGEMENT'!$F$3,CropLibrary!$G$11),CropLibrary!G142,IF(EXACT('CROP MANAGEMENT'!$F$3,CropLibrary!$H$11),CropLibrary!H142,IF(EXACT('CROP MANAGEMENT'!$F$3,CropLibrary!$I$11),CropLibrary!I142,IF(EXACT('CROP MANAGEMENT'!$F$3,CropLibrary!$J$11),CropLibrary!J142,IF(EXACT('CROP MANAGEMENT'!$F$3,CropLibrary!$K$11),CropLibrary!K142,BK23)))))))</f>
        <v>0</v>
      </c>
      <c r="AE23" s="12"/>
      <c r="AF23" s="213">
        <v>1.1000000000000001</v>
      </c>
      <c r="AG23" s="367">
        <f>IF(EXACT('CROP MANAGEMENT'!$B$3,CropLibrary!$E$11),CropLibrary!E169,IF(EXACT('CROP MANAGEMENT'!$B$3,CropLibrary!$F$11),CropLibrary!F169,IF(EXACT('CROP MANAGEMENT'!$B$3,CropLibrary!$G$11),CropLibrary!G169,IF(EXACT('CROP MANAGEMENT'!$B$3,CropLibrary!$H$11),CropLibrary!H169,IF(EXACT('CROP MANAGEMENT'!$B$3,CropLibrary!$I$11),CropLibrary!I169,IF(EXACT('CROP MANAGEMENT'!$B$3,CropLibrary!$J$11),CropLibrary!J169,IF(EXACT('CROP MANAGEMENT'!$B$3,CropLibrary!$K$11),CropLibrary!K169,BG45)))))))</f>
        <v>25</v>
      </c>
      <c r="AH23" s="367">
        <f>IF(EXACT('CROP MANAGEMENT'!$C$3,CropLibrary!$E$11),CropLibrary!E169,IF(EXACT('CROP MANAGEMENT'!$C$3,CropLibrary!$F$11),CropLibrary!F169,IF(EXACT('CROP MANAGEMENT'!$C$3,CropLibrary!$G$11),CropLibrary!G169,IF(EXACT('CROP MANAGEMENT'!$C$3,CropLibrary!$H$11),CropLibrary!H169,IF(EXACT('CROP MANAGEMENT'!$C$3,CropLibrary!$I$11),CropLibrary!I169,IF(EXACT('CROP MANAGEMENT'!$C$3,CropLibrary!$J$11),CropLibrary!J169,IF(EXACT('CROP MANAGEMENT'!$C$3,CropLibrary!$K$11),CropLibrary!K169,BH45)))))))</f>
        <v>24.4</v>
      </c>
      <c r="AI23" s="367">
        <f>IF(EXACT('CROP MANAGEMENT'!$D$3,CropLibrary!$E$11),CropLibrary!E169,IF(EXACT('CROP MANAGEMENT'!$D$3,CropLibrary!$F$11),CropLibrary!F169,IF(EXACT('CROP MANAGEMENT'!$D$3,CropLibrary!$G$11),CropLibrary!G169,IF(EXACT('CROP MANAGEMENT'!$D$3,CropLibrary!$H$11),CropLibrary!H169,IF(EXACT('CROP MANAGEMENT'!$D$3,CropLibrary!$I$11),CropLibrary!I169,IF(EXACT('CROP MANAGEMENT'!$D$3,CropLibrary!$J$11),CropLibrary!J169,IF(EXACT('CROP MANAGEMENT'!$D$3,CropLibrary!$K$11),CropLibrary!K169,BI45)))))))</f>
        <v>25</v>
      </c>
      <c r="AJ23" s="367">
        <f>IF(EXACT('CROP MANAGEMENT'!$E$3,CropLibrary!$E$11),CropLibrary!E169,IF(EXACT('CROP MANAGEMENT'!$E$3,CropLibrary!$F$11),CropLibrary!F169,IF(EXACT('CROP MANAGEMENT'!$E$3,CropLibrary!$G$11),CropLibrary!G169,IF(EXACT('CROP MANAGEMENT'!$E$3,CropLibrary!$H$11),CropLibrary!H169,IF(EXACT('CROP MANAGEMENT'!$E$3,CropLibrary!$I$11),CropLibrary!I169,IF(EXACT('CROP MANAGEMENT'!$E$3,CropLibrary!$J$11),CropLibrary!J169,IF(EXACT('CROP MANAGEMENT'!$E$3,CropLibrary!$K$11),CropLibrary!K169,BJ45)))))))</f>
        <v>10</v>
      </c>
      <c r="AK23" s="367">
        <f>IF(EXACT('CROP MANAGEMENT'!$F$3,CropLibrary!$E$11),CropLibrary!E169,IF(EXACT('CROP MANAGEMENT'!$F$3,CropLibrary!$F$11),CropLibrary!F169,IF(EXACT('CROP MANAGEMENT'!$F$3,CropLibrary!$G$11),CropLibrary!G169,IF(EXACT('CROP MANAGEMENT'!$F$3,CropLibrary!$H$11),CropLibrary!H169,IF(EXACT('CROP MANAGEMENT'!$F$3,CropLibrary!$I$11),CropLibrary!I169,IF(EXACT('CROP MANAGEMENT'!$F$3,CropLibrary!$J$11),CropLibrary!J169,IF(EXACT('CROP MANAGEMENT'!$F$3,CropLibrary!$K$11),CropLibrary!K169,BK45)))))))</f>
        <v>10</v>
      </c>
      <c r="AL23" s="11"/>
      <c r="AM23" s="11"/>
      <c r="AN23" s="11"/>
      <c r="AO23" s="11"/>
      <c r="AP23" s="11"/>
      <c r="AQ23" s="11"/>
      <c r="AR23" s="9"/>
      <c r="AS23" s="11"/>
      <c r="AT23" s="11"/>
      <c r="AU23" s="132" t="str">
        <f>IF(EXACT('CROP MANAGEMENT'!$B$3,CropLibrary!$L$11),CropLibrary!L24,IF(EXACT('CROP MANAGEMENT'!$B$3,CropLibrary!$M$11),CropLibrary!M24,IF(EXACT('CROP MANAGEMENT'!$B$3,CropLibrary!$N$11),CropLibrary!N24,"out of range")))</f>
        <v>out of range</v>
      </c>
      <c r="AV23" s="12" t="str">
        <f>IF(EXACT('CROP MANAGEMENT'!$C$3,CropLibrary!$L$11),CropLibrary!L24,IF(EXACT('CROP MANAGEMENT'!$C$3,CropLibrary!$M$11),CropLibrary!M24,IF(EXACT('CROP MANAGEMENT'!$C$3,CropLibrary!$N$11),CropLibrary!N24,"out of range")))</f>
        <v>out of range</v>
      </c>
      <c r="AW23" s="12" t="str">
        <f>IF(EXACT('CROP MANAGEMENT'!$D$3,CropLibrary!$L$11),CropLibrary!L24,IF(EXACT('CROP MANAGEMENT'!$D$3,CropLibrary!$M$11),CropLibrary!M24,IF(EXACT('CROP MANAGEMENT'!$D$3,CropLibrary!$N$11),CropLibrary!N24,"out of range")))</f>
        <v>out of range</v>
      </c>
      <c r="AX23" s="12">
        <f>IF(EXACT('CROP MANAGEMENT'!$E$3,CropLibrary!$L$11),CropLibrary!L24,IF(EXACT('CROP MANAGEMENT'!$E$3,CropLibrary!$M$11),CropLibrary!M24,IF(EXACT('CROP MANAGEMENT'!$E$3,CropLibrary!$N$11),CropLibrary!N24,"out of range")))</f>
        <v>0.9</v>
      </c>
      <c r="AY23" s="12" t="str">
        <f>IF(EXACT('CROP MANAGEMENT'!$F$3,CropLibrary!$L$11),CropLibrary!L24,IF(EXACT('CROP MANAGEMENT'!$F$3,CropLibrary!$M$11),CropLibrary!M24,IF(EXACT('CROP MANAGEMENT'!$F$3,CropLibrary!$N$11),CropLibrary!N24,"out of range")))</f>
        <v>out of range</v>
      </c>
      <c r="AZ23" s="100">
        <f>CropLibrary!D88</f>
        <v>1.1000000000000001</v>
      </c>
      <c r="BA23" s="12" t="str">
        <f>IF(EXACT('CROP MANAGEMENT'!$B$3,CropLibrary!$L$11),CropLibrary!L88,IF(EXACT('CROP MANAGEMENT'!$B$3,CropLibrary!$M$11),CropLibrary!M88,IF(EXACT('CROP MANAGEMENT'!$B$3,CropLibrary!$N$11),CropLibrary!N88,"out of range")))</f>
        <v>out of range</v>
      </c>
      <c r="BB23" s="12" t="str">
        <f>IF(EXACT('CROP MANAGEMENT'!$C$3,CropLibrary!$L$11),CropLibrary!L88,IF(EXACT('CROP MANAGEMENT'!$C$3,CropLibrary!$M$11),CropLibrary!M88,IF(EXACT('CROP MANAGEMENT'!$C$3,CropLibrary!$N$11),CropLibrary!N88,"out of range")))</f>
        <v>out of range</v>
      </c>
      <c r="BC23" s="12" t="str">
        <f>IF(EXACT('CROP MANAGEMENT'!$D$3,CropLibrary!$L$11),CropLibrary!L88,IF(EXACT('CROP MANAGEMENT'!$D$3,CropLibrary!$M$11),CropLibrary!M88,IF(EXACT('CROP MANAGEMENT'!$D$3,CropLibrary!$N$11),CropLibrary!N88,"out of range")))</f>
        <v>out of range</v>
      </c>
      <c r="BD23" s="12">
        <f>IF(EXACT('CROP MANAGEMENT'!$E$3,CropLibrary!$L$11),CropLibrary!L88,IF(EXACT('CROP MANAGEMENT'!$E$3,CropLibrary!$M$11),CropLibrary!M88,IF(EXACT('CROP MANAGEMENT'!$E$3,CropLibrary!$N$11),CropLibrary!N88,"out of range")))</f>
        <v>0.3</v>
      </c>
      <c r="BE23" s="12" t="str">
        <f>IF(EXACT('CROP MANAGEMENT'!$F$3,CropLibrary!$L$11),CropLibrary!L88,IF(EXACT('CROP MANAGEMENT'!$F$3,CropLibrary!$M$11),CropLibrary!M88,IF(EXACT('CROP MANAGEMENT'!$F$3,CropLibrary!$N$11),CropLibrary!N88,"out of range")))</f>
        <v>out of range</v>
      </c>
      <c r="BF23" s="100">
        <f>CropLibrary!D142</f>
        <v>1.1000000000000001</v>
      </c>
      <c r="BG23" s="12" t="str">
        <f>IF(EXACT('CROP MANAGEMENT'!$B$3,CropLibrary!$L$11),CropLibrary!L142,IF(EXACT('CROP MANAGEMENT'!$B$3,CropLibrary!$M$11),CropLibrary!M142,IF(EXACT('CROP MANAGEMENT'!$B$3,CropLibrary!$N$11),CropLibrary!N142,"out of range")))</f>
        <v>out of range</v>
      </c>
      <c r="BH23" s="12" t="str">
        <f>IF(EXACT('CROP MANAGEMENT'!$C$3,CropLibrary!$L$11),CropLibrary!L142,IF(EXACT('CROP MANAGEMENT'!$C$3,CropLibrary!$M$11),CropLibrary!M142,IF(EXACT('CROP MANAGEMENT'!$C$3,CropLibrary!$N$11),CropLibrary!N142,"out of range")))</f>
        <v>out of range</v>
      </c>
      <c r="BI23" s="12" t="str">
        <f>IF(EXACT('CROP MANAGEMENT'!$D$3,CropLibrary!$L$11),CropLibrary!L142,IF(EXACT('CROP MANAGEMENT'!$D$3,CropLibrary!$M$11),CropLibrary!M142,IF(EXACT('CROP MANAGEMENT'!$D$3,CropLibrary!$N$11),CropLibrary!N142,"out of range")))</f>
        <v>out of range</v>
      </c>
      <c r="BJ23" s="12">
        <f>IF(EXACT('CROP MANAGEMENT'!$E$3,CropLibrary!$L$11),CropLibrary!L142,IF(EXACT('CROP MANAGEMENT'!$E$3,CropLibrary!$M$11),CropLibrary!M142,IF(EXACT('CROP MANAGEMENT'!$E$3,CropLibrary!$N$11),CropLibrary!N142,"out of range")))</f>
        <v>0.1</v>
      </c>
      <c r="BK23" s="12" t="str">
        <f>IF(EXACT('CROP MANAGEMENT'!$F$3,CropLibrary!$L$11),CropLibrary!L142,IF(EXACT('CROP MANAGEMENT'!$F$3,CropLibrary!$M$11),CropLibrary!M142,IF(EXACT('CROP MANAGEMENT'!$F$3,CropLibrary!$N$11),CropLibrary!N142,"out of range")))</f>
        <v>out of range</v>
      </c>
      <c r="BL23" s="12"/>
      <c r="BM23" s="12"/>
      <c r="BN23" s="12"/>
      <c r="BO23" s="12"/>
      <c r="BP23" s="12"/>
      <c r="BQ23" s="365"/>
      <c r="BR23" s="12"/>
      <c r="BS23" s="12"/>
      <c r="BT23" s="12"/>
      <c r="BU23" s="11"/>
      <c r="BV23" s="11"/>
      <c r="BW23" s="11"/>
    </row>
    <row r="24" spans="1:75" x14ac:dyDescent="0.3">
      <c r="A24" s="464" t="s">
        <v>174</v>
      </c>
      <c r="B24" s="474"/>
      <c r="C24" s="193" t="str">
        <f>CropLibrary!C25</f>
        <v>Maximum Leaf Area Index</v>
      </c>
      <c r="D24" s="202"/>
      <c r="E24" s="366">
        <f>IF(EXACT('CROP MANAGEMENT'!$B$3,CropLibrary!$E$11),CropLibrary!E25,IF(EXACT('CROP MANAGEMENT'!$B$3,CropLibrary!$F$11),CropLibrary!F25,IF(EXACT('CROP MANAGEMENT'!$B$3,CropLibrary!$G$11),CropLibrary!G25,IF(EXACT('CROP MANAGEMENT'!$B$3,CropLibrary!$H$11),CropLibrary!H25,IF(EXACT('CROP MANAGEMENT'!$B$3,CropLibrary!$I$11),CropLibrary!I25,IF(EXACT('CROP MANAGEMENT'!$B$3,CropLibrary!$J$11),CropLibrary!J25,IF(EXACT('CROP MANAGEMENT'!$B$3,CropLibrary!$K$11),CropLibrary!K25,AU24)))))))</f>
        <v>10</v>
      </c>
      <c r="F24" s="366">
        <f>IF(EXACT('CROP MANAGEMENT'!$C$3,CropLibrary!$E$11),CropLibrary!E25,IF(EXACT('CROP MANAGEMENT'!$C$3,CropLibrary!$F$11),CropLibrary!F25,IF(EXACT('CROP MANAGEMENT'!$C$3,CropLibrary!$G$11),CropLibrary!G25,IF(EXACT('CROP MANAGEMENT'!$C$3,CropLibrary!$H$11),CropLibrary!H25,IF(EXACT('CROP MANAGEMENT'!$C$3,CropLibrary!$I$11),CropLibrary!I25,IF(EXACT('CROP MANAGEMENT'!$C$3,CropLibrary!$J$11),CropLibrary!J25,IF(EXACT('CROP MANAGEMENT'!$C$3,CropLibrary!$K$11),CropLibrary!K25,AV24)))))))</f>
        <v>5</v>
      </c>
      <c r="G24" s="366">
        <f>IF(EXACT('CROP MANAGEMENT'!$D$3,CropLibrary!$E$11),CropLibrary!E25,IF(EXACT('CROP MANAGEMENT'!$D$3,CropLibrary!$F$11),CropLibrary!F25,IF(EXACT('CROP MANAGEMENT'!$D$3,CropLibrary!$G$11),CropLibrary!G25,IF(EXACT('CROP MANAGEMENT'!$D$3,CropLibrary!$H$11),CropLibrary!H25,IF(EXACT('CROP MANAGEMENT'!$D$3,CropLibrary!$I$11),CropLibrary!I25,IF(EXACT('CROP MANAGEMENT'!$D$3,CropLibrary!$J$11),CropLibrary!J25,IF(EXACT('CROP MANAGEMENT'!$D$3,CropLibrary!$K$11),CropLibrary!K25,AW24)))))))</f>
        <v>5</v>
      </c>
      <c r="H24" s="366">
        <f>IF(EXACT('CROP MANAGEMENT'!$E$3,CropLibrary!$E$11),CropLibrary!E25,IF(EXACT('CROP MANAGEMENT'!$E$3,CropLibrary!$F$11),CropLibrary!F25,IF(EXACT('CROP MANAGEMENT'!$E$3,CropLibrary!$G$11),CropLibrary!G25,IF(EXACT('CROP MANAGEMENT'!$E$3,CropLibrary!$H$11),CropLibrary!H25,IF(EXACT('CROP MANAGEMENT'!$E$3,CropLibrary!$I$11),CropLibrary!I25,IF(EXACT('CROP MANAGEMENT'!$E$3,CropLibrary!$J$11),CropLibrary!J25,IF(EXACT('CROP MANAGEMENT'!$E$3,CropLibrary!$K$11),CropLibrary!K25,AX24)))))))</f>
        <v>5</v>
      </c>
      <c r="I24" s="366">
        <f>IF(EXACT('CROP MANAGEMENT'!$F$3,CropLibrary!$E$11),CropLibrary!E25,IF(EXACT('CROP MANAGEMENT'!$F$3,CropLibrary!$F$11),CropLibrary!F25,IF(EXACT('CROP MANAGEMENT'!$F$3,CropLibrary!$G$11),CropLibrary!G25,IF(EXACT('CROP MANAGEMENT'!$F$3,CropLibrary!$H$11),CropLibrary!H25,IF(EXACT('CROP MANAGEMENT'!$F$3,CropLibrary!$I$11),CropLibrary!I25,IF(EXACT('CROP MANAGEMENT'!$F$3,CropLibrary!$J$11),CropLibrary!J25,IF(EXACT('CROP MANAGEMENT'!$F$3,CropLibrary!$K$11),CropLibrary!K25,AY24)))))))</f>
        <v>10</v>
      </c>
      <c r="J24" s="11"/>
      <c r="K24" s="213">
        <v>1.2</v>
      </c>
      <c r="L24" s="367">
        <f>IF(EXACT('CROP MANAGEMENT'!$B$3,CropLibrary!$E$11),CropLibrary!E89,IF(EXACT('CROP MANAGEMENT'!$B$3,CropLibrary!$F$11),CropLibrary!F89,IF(EXACT('CROP MANAGEMENT'!$B$3,CropLibrary!$G$11),CropLibrary!G89,IF(EXACT('CROP MANAGEMENT'!$B$3,CropLibrary!$H$11),CropLibrary!H89,IF(EXACT('CROP MANAGEMENT'!$B$3,CropLibrary!$I$11),CropLibrary!I89,IF(EXACT('CROP MANAGEMENT'!$B$3,CropLibrary!$J$11),CropLibrary!J89,IF(EXACT('CROP MANAGEMENT'!$B$3,CropLibrary!$K$11),CropLibrary!K89,BA24)))))))</f>
        <v>0.78646821238243514</v>
      </c>
      <c r="M24" s="367">
        <f>IF(EXACT('CROP MANAGEMENT'!$C$3,CropLibrary!$E$11),CropLibrary!E89,IF(EXACT('CROP MANAGEMENT'!$C$3,CropLibrary!$F$11),CropLibrary!F89,IF(EXACT('CROP MANAGEMENT'!$C$3,CropLibrary!$G$11),CropLibrary!G89,IF(EXACT('CROP MANAGEMENT'!$C$3,CropLibrary!$H$11),CropLibrary!H89,IF(EXACT('CROP MANAGEMENT'!$C$3,CropLibrary!$I$11),CropLibrary!I89,IF(EXACT('CROP MANAGEMENT'!$C$3,CropLibrary!$J$11),CropLibrary!J89,IF(EXACT('CROP MANAGEMENT'!$C$3,CropLibrary!$K$11),CropLibrary!K89,BB24)))))))</f>
        <v>1.0267359218907595</v>
      </c>
      <c r="N24" s="367">
        <f>IF(EXACT('CROP MANAGEMENT'!$D$3,CropLibrary!$E$11),CropLibrary!E89,IF(EXACT('CROP MANAGEMENT'!$D$3,CropLibrary!$F$11),CropLibrary!F89,IF(EXACT('CROP MANAGEMENT'!$D$3,CropLibrary!$G$11),CropLibrary!G89,IF(EXACT('CROP MANAGEMENT'!$D$3,CropLibrary!$H$11),CropLibrary!H89,IF(EXACT('CROP MANAGEMENT'!$D$3,CropLibrary!$I$11),CropLibrary!I89,IF(EXACT('CROP MANAGEMENT'!$D$3,CropLibrary!$J$11),CropLibrary!J89,IF(EXACT('CROP MANAGEMENT'!$D$3,CropLibrary!$K$11),CropLibrary!K89,BC24)))))))</f>
        <v>1.0701361946413115</v>
      </c>
      <c r="O24" s="367">
        <f>IF(EXACT('CROP MANAGEMENT'!$E$3,CropLibrary!$E$11),CropLibrary!E89,IF(EXACT('CROP MANAGEMENT'!$E$3,CropLibrary!$F$11),CropLibrary!F89,IF(EXACT('CROP MANAGEMENT'!$E$3,CropLibrary!$G$11),CropLibrary!G89,IF(EXACT('CROP MANAGEMENT'!$E$3,CropLibrary!$H$11),CropLibrary!H89,IF(EXACT('CROP MANAGEMENT'!$E$3,CropLibrary!$I$11),CropLibrary!I89,IF(EXACT('CROP MANAGEMENT'!$E$3,CropLibrary!$J$11),CropLibrary!J89,IF(EXACT('CROP MANAGEMENT'!$E$3,CropLibrary!$K$11),CropLibrary!K89,BD24)))))))</f>
        <v>0.11</v>
      </c>
      <c r="P24" s="367">
        <f>IF(EXACT('CROP MANAGEMENT'!$F$3,CropLibrary!$E$11),CropLibrary!E89,IF(EXACT('CROP MANAGEMENT'!$F$3,CropLibrary!$F$11),CropLibrary!F89,IF(EXACT('CROP MANAGEMENT'!$F$3,CropLibrary!$G$11),CropLibrary!G89,IF(EXACT('CROP MANAGEMENT'!$F$3,CropLibrary!$H$11),CropLibrary!H89,IF(EXACT('CROP MANAGEMENT'!$F$3,CropLibrary!$I$11),CropLibrary!I89,IF(EXACT('CROP MANAGEMENT'!$F$3,CropLibrary!$J$11),CropLibrary!J89,IF(EXACT('CROP MANAGEMENT'!$F$3,CropLibrary!$K$11),CropLibrary!K89,BE24)))))))</f>
        <v>0.93685000506966154</v>
      </c>
      <c r="Q24" s="11"/>
      <c r="R24" s="213">
        <v>1.2</v>
      </c>
      <c r="S24" s="367">
        <f>IF(EXACT('CROP MANAGEMENT'!$B$3,CropLibrary!$E$11),CropLibrary!E116,IF(EXACT('CROP MANAGEMENT'!$B$3,CropLibrary!$F$11),CropLibrary!F116,IF(EXACT('CROP MANAGEMENT'!$B$3,CropLibrary!$G$11),CropLibrary!G116,IF(EXACT('CROP MANAGEMENT'!$B$3,CropLibrary!$H$11),CropLibrary!H116,IF(EXACT('CROP MANAGEMENT'!$B$3,CropLibrary!$I$11),CropLibrary!I116,IF(EXACT('CROP MANAGEMENT'!$B$3,CropLibrary!$J$11),CropLibrary!J116,IF(EXACT('CROP MANAGEMENT'!$B$3,CropLibrary!$K$11),CropLibrary!K116,BA46)))))))</f>
        <v>0.2931023252494222</v>
      </c>
      <c r="T24" s="367">
        <f>IF(EXACT('CROP MANAGEMENT'!$C$3,CropLibrary!$E$11),CropLibrary!E116,IF(EXACT('CROP MANAGEMENT'!$C$3,CropLibrary!$F$11),CropLibrary!F116,IF(EXACT('CROP MANAGEMENT'!$C$3,CropLibrary!$G$11),CropLibrary!G116,IF(EXACT('CROP MANAGEMENT'!$C$3,CropLibrary!$H$11),CropLibrary!H116,IF(EXACT('CROP MANAGEMENT'!$C$3,CropLibrary!$I$11),CropLibrary!I116,IF(EXACT('CROP MANAGEMENT'!$C$3,CropLibrary!$J$11),CropLibrary!J116,IF(EXACT('CROP MANAGEMENT'!$C$3,CropLibrary!$K$11),CropLibrary!K116,BB46)))))))</f>
        <v>0.42747762558813973</v>
      </c>
      <c r="U24" s="367">
        <f>IF(EXACT('CROP MANAGEMENT'!$D$3,CropLibrary!$E$11),CropLibrary!E116,IF(EXACT('CROP MANAGEMENT'!$D$3,CropLibrary!$F$11),CropLibrary!F116,IF(EXACT('CROP MANAGEMENT'!$D$3,CropLibrary!$G$11),CropLibrary!G116,IF(EXACT('CROP MANAGEMENT'!$D$3,CropLibrary!$H$11),CropLibrary!H116,IF(EXACT('CROP MANAGEMENT'!$D$3,CropLibrary!$I$11),CropLibrary!I116,IF(EXACT('CROP MANAGEMENT'!$D$3,CropLibrary!$J$11),CropLibrary!J116,IF(EXACT('CROP MANAGEMENT'!$D$3,CropLibrary!$K$11),CropLibrary!K116,BC46)))))))</f>
        <v>0.4991187876082932</v>
      </c>
      <c r="V24" s="367">
        <f>IF(EXACT('CROP MANAGEMENT'!$E$3,CropLibrary!$E$11),CropLibrary!E116,IF(EXACT('CROP MANAGEMENT'!$E$3,CropLibrary!$F$11),CropLibrary!F116,IF(EXACT('CROP MANAGEMENT'!$E$3,CropLibrary!$G$11),CropLibrary!G116,IF(EXACT('CROP MANAGEMENT'!$E$3,CropLibrary!$H$11),CropLibrary!H116,IF(EXACT('CROP MANAGEMENT'!$E$3,CropLibrary!$I$11),CropLibrary!I116,IF(EXACT('CROP MANAGEMENT'!$E$3,CropLibrary!$J$11),CropLibrary!J116,IF(EXACT('CROP MANAGEMENT'!$E$3,CropLibrary!$K$11),CropLibrary!K116,BD46)))))))</f>
        <v>0.38</v>
      </c>
      <c r="W24" s="367">
        <f>IF(EXACT('CROP MANAGEMENT'!$F$3,CropLibrary!$E$11),CropLibrary!E116,IF(EXACT('CROP MANAGEMENT'!$F$3,CropLibrary!$F$11),CropLibrary!F116,IF(EXACT('CROP MANAGEMENT'!$F$3,CropLibrary!$G$11),CropLibrary!G116,IF(EXACT('CROP MANAGEMENT'!$F$3,CropLibrary!$H$11),CropLibrary!H116,IF(EXACT('CROP MANAGEMENT'!$F$3,CropLibrary!$I$11),CropLibrary!I116,IF(EXACT('CROP MANAGEMENT'!$F$3,CropLibrary!$J$11),CropLibrary!J116,IF(EXACT('CROP MANAGEMENT'!$F$3,CropLibrary!$K$11),CropLibrary!K116,BE46)))))))</f>
        <v>0.1</v>
      </c>
      <c r="X24" s="11"/>
      <c r="Y24" s="213">
        <v>1.2</v>
      </c>
      <c r="Z24" s="367">
        <f>IF(EXACT('CROP MANAGEMENT'!$B$3,CropLibrary!$E$11),CropLibrary!E143,IF(EXACT('CROP MANAGEMENT'!$B$3,CropLibrary!$F$11),CropLibrary!F143,IF(EXACT('CROP MANAGEMENT'!$B$3,CropLibrary!$G$11),CropLibrary!G143,IF(EXACT('CROP MANAGEMENT'!$B$3,CropLibrary!$H$11),CropLibrary!H143,IF(EXACT('CROP MANAGEMENT'!$B$3,CropLibrary!$I$11),CropLibrary!I143,IF(EXACT('CROP MANAGEMENT'!$B$3,CropLibrary!$J$11),CropLibrary!J143,IF(EXACT('CROP MANAGEMENT'!$B$3,CropLibrary!$K$11),CropLibrary!K143,BG24)))))))</f>
        <v>0.40302814594258995</v>
      </c>
      <c r="AA24" s="367">
        <f>IF(EXACT('CROP MANAGEMENT'!$C$3,CropLibrary!$E$11),CropLibrary!E143,IF(EXACT('CROP MANAGEMENT'!$C$3,CropLibrary!$F$11),CropLibrary!F143,IF(EXACT('CROP MANAGEMENT'!$C$3,CropLibrary!$G$11),CropLibrary!G143,IF(EXACT('CROP MANAGEMENT'!$C$3,CropLibrary!$H$11),CropLibrary!H143,IF(EXACT('CROP MANAGEMENT'!$C$3,CropLibrary!$I$11),CropLibrary!I143,IF(EXACT('CROP MANAGEMENT'!$C$3,CropLibrary!$J$11),CropLibrary!J143,IF(EXACT('CROP MANAGEMENT'!$C$3,CropLibrary!$K$11),CropLibrary!K143,BH24)))))))</f>
        <v>0.4123285695765474</v>
      </c>
      <c r="AB24" s="367">
        <f>IF(EXACT('CROP MANAGEMENT'!$D$3,CropLibrary!$E$11),CropLibrary!E143,IF(EXACT('CROP MANAGEMENT'!$D$3,CropLibrary!$F$11),CropLibrary!F143,IF(EXACT('CROP MANAGEMENT'!$D$3,CropLibrary!$G$11),CropLibrary!G143,IF(EXACT('CROP MANAGEMENT'!$D$3,CropLibrary!$H$11),CropLibrary!H143,IF(EXACT('CROP MANAGEMENT'!$D$3,CropLibrary!$I$11),CropLibrary!I143,IF(EXACT('CROP MANAGEMENT'!$D$3,CropLibrary!$J$11),CropLibrary!J143,IF(EXACT('CROP MANAGEMENT'!$D$3,CropLibrary!$K$11),CropLibrary!K143,BI24)))))))</f>
        <v>0.22459770641973942</v>
      </c>
      <c r="AC24" s="367">
        <f>IF(EXACT('CROP MANAGEMENT'!$E$3,CropLibrary!$E$11),CropLibrary!E143,IF(EXACT('CROP MANAGEMENT'!$E$3,CropLibrary!$F$11),CropLibrary!F143,IF(EXACT('CROP MANAGEMENT'!$E$3,CropLibrary!$G$11),CropLibrary!G143,IF(EXACT('CROP MANAGEMENT'!$E$3,CropLibrary!$H$11),CropLibrary!H143,IF(EXACT('CROP MANAGEMENT'!$E$3,CropLibrary!$I$11),CropLibrary!I143,IF(EXACT('CROP MANAGEMENT'!$E$3,CropLibrary!$J$11),CropLibrary!J143,IF(EXACT('CROP MANAGEMENT'!$E$3,CropLibrary!$K$11),CropLibrary!K143,BJ24)))))))</f>
        <v>0.23</v>
      </c>
      <c r="AD24" s="367">
        <f>IF(EXACT('CROP MANAGEMENT'!$F$3,CropLibrary!$E$11),CropLibrary!E143,IF(EXACT('CROP MANAGEMENT'!$F$3,CropLibrary!$F$11),CropLibrary!F143,IF(EXACT('CROP MANAGEMENT'!$F$3,CropLibrary!$G$11),CropLibrary!G143,IF(EXACT('CROP MANAGEMENT'!$F$3,CropLibrary!$H$11),CropLibrary!H143,IF(EXACT('CROP MANAGEMENT'!$F$3,CropLibrary!$I$11),CropLibrary!I143,IF(EXACT('CROP MANAGEMENT'!$F$3,CropLibrary!$J$11),CropLibrary!J143,IF(EXACT('CROP MANAGEMENT'!$F$3,CropLibrary!$K$11),CropLibrary!K143,BK24)))))))</f>
        <v>0</v>
      </c>
      <c r="AE24" s="12"/>
      <c r="AF24" s="213">
        <v>1.2</v>
      </c>
      <c r="AG24" s="367">
        <f>IF(EXACT('CROP MANAGEMENT'!$B$3,CropLibrary!$E$11),CropLibrary!E170,IF(EXACT('CROP MANAGEMENT'!$B$3,CropLibrary!$F$11),CropLibrary!F170,IF(EXACT('CROP MANAGEMENT'!$B$3,CropLibrary!$G$11),CropLibrary!G170,IF(EXACT('CROP MANAGEMENT'!$B$3,CropLibrary!$H$11),CropLibrary!H170,IF(EXACT('CROP MANAGEMENT'!$B$3,CropLibrary!$I$11),CropLibrary!I170,IF(EXACT('CROP MANAGEMENT'!$B$3,CropLibrary!$J$11),CropLibrary!J170,IF(EXACT('CROP MANAGEMENT'!$B$3,CropLibrary!$K$11),CropLibrary!K170,BG46)))))))</f>
        <v>25</v>
      </c>
      <c r="AH24" s="367">
        <f>IF(EXACT('CROP MANAGEMENT'!$C$3,CropLibrary!$E$11),CropLibrary!E170,IF(EXACT('CROP MANAGEMENT'!$C$3,CropLibrary!$F$11),CropLibrary!F170,IF(EXACT('CROP MANAGEMENT'!$C$3,CropLibrary!$G$11),CropLibrary!G170,IF(EXACT('CROP MANAGEMENT'!$C$3,CropLibrary!$H$11),CropLibrary!H170,IF(EXACT('CROP MANAGEMENT'!$C$3,CropLibrary!$I$11),CropLibrary!I170,IF(EXACT('CROP MANAGEMENT'!$C$3,CropLibrary!$J$11),CropLibrary!J170,IF(EXACT('CROP MANAGEMENT'!$C$3,CropLibrary!$K$11),CropLibrary!K170,BH46)))))))</f>
        <v>18.8</v>
      </c>
      <c r="AI24" s="367">
        <f>IF(EXACT('CROP MANAGEMENT'!$D$3,CropLibrary!$E$11),CropLibrary!E170,IF(EXACT('CROP MANAGEMENT'!$D$3,CropLibrary!$F$11),CropLibrary!F170,IF(EXACT('CROP MANAGEMENT'!$D$3,CropLibrary!$G$11),CropLibrary!G170,IF(EXACT('CROP MANAGEMENT'!$D$3,CropLibrary!$H$11),CropLibrary!H170,IF(EXACT('CROP MANAGEMENT'!$D$3,CropLibrary!$I$11),CropLibrary!I170,IF(EXACT('CROP MANAGEMENT'!$D$3,CropLibrary!$J$11),CropLibrary!J170,IF(EXACT('CROP MANAGEMENT'!$D$3,CropLibrary!$K$11),CropLibrary!K170,BI46)))))))</f>
        <v>25</v>
      </c>
      <c r="AJ24" s="367">
        <f>IF(EXACT('CROP MANAGEMENT'!$E$3,CropLibrary!$E$11),CropLibrary!E170,IF(EXACT('CROP MANAGEMENT'!$E$3,CropLibrary!$F$11),CropLibrary!F170,IF(EXACT('CROP MANAGEMENT'!$E$3,CropLibrary!$G$11),CropLibrary!G170,IF(EXACT('CROP MANAGEMENT'!$E$3,CropLibrary!$H$11),CropLibrary!H170,IF(EXACT('CROP MANAGEMENT'!$E$3,CropLibrary!$I$11),CropLibrary!I170,IF(EXACT('CROP MANAGEMENT'!$E$3,CropLibrary!$J$11),CropLibrary!J170,IF(EXACT('CROP MANAGEMENT'!$E$3,CropLibrary!$K$11),CropLibrary!K170,BJ46)))))))</f>
        <v>10</v>
      </c>
      <c r="AK24" s="367">
        <f>IF(EXACT('CROP MANAGEMENT'!$F$3,CropLibrary!$E$11),CropLibrary!E170,IF(EXACT('CROP MANAGEMENT'!$F$3,CropLibrary!$F$11),CropLibrary!F170,IF(EXACT('CROP MANAGEMENT'!$F$3,CropLibrary!$G$11),CropLibrary!G170,IF(EXACT('CROP MANAGEMENT'!$F$3,CropLibrary!$H$11),CropLibrary!H170,IF(EXACT('CROP MANAGEMENT'!$F$3,CropLibrary!$I$11),CropLibrary!I170,IF(EXACT('CROP MANAGEMENT'!$F$3,CropLibrary!$J$11),CropLibrary!J170,IF(EXACT('CROP MANAGEMENT'!$F$3,CropLibrary!$K$11),CropLibrary!K170,BK46)))))))</f>
        <v>10</v>
      </c>
      <c r="AL24" s="11"/>
      <c r="AM24" s="11"/>
      <c r="AN24" s="11"/>
      <c r="AO24" s="11"/>
      <c r="AP24" s="11"/>
      <c r="AQ24" s="11"/>
      <c r="AR24" s="9"/>
      <c r="AS24" s="11"/>
      <c r="AT24" s="11"/>
      <c r="AU24" s="132" t="str">
        <f>IF(EXACT('CROP MANAGEMENT'!$B$3,CropLibrary!$L$11),CropLibrary!L25,IF(EXACT('CROP MANAGEMENT'!$B$3,CropLibrary!$M$11),CropLibrary!M25,IF(EXACT('CROP MANAGEMENT'!$B$3,CropLibrary!$N$11),CropLibrary!N25,"out of range")))</f>
        <v>out of range</v>
      </c>
      <c r="AV24" s="12" t="str">
        <f>IF(EXACT('CROP MANAGEMENT'!$C$3,CropLibrary!$L$11),CropLibrary!L25,IF(EXACT('CROP MANAGEMENT'!$C$3,CropLibrary!$M$11),CropLibrary!M25,IF(EXACT('CROP MANAGEMENT'!$C$3,CropLibrary!$N$11),CropLibrary!N25,"out of range")))</f>
        <v>out of range</v>
      </c>
      <c r="AW24" s="12" t="str">
        <f>IF(EXACT('CROP MANAGEMENT'!$D$3,CropLibrary!$L$11),CropLibrary!L25,IF(EXACT('CROP MANAGEMENT'!$D$3,CropLibrary!$M$11),CropLibrary!M25,IF(EXACT('CROP MANAGEMENT'!$D$3,CropLibrary!$N$11),CropLibrary!N25,"out of range")))</f>
        <v>out of range</v>
      </c>
      <c r="AX24" s="12">
        <f>IF(EXACT('CROP MANAGEMENT'!$E$3,CropLibrary!$L$11),CropLibrary!L25,IF(EXACT('CROP MANAGEMENT'!$E$3,CropLibrary!$M$11),CropLibrary!M25,IF(EXACT('CROP MANAGEMENT'!$E$3,CropLibrary!$N$11),CropLibrary!N25,"out of range")))</f>
        <v>5</v>
      </c>
      <c r="AY24" s="12" t="str">
        <f>IF(EXACT('CROP MANAGEMENT'!$F$3,CropLibrary!$L$11),CropLibrary!L25,IF(EXACT('CROP MANAGEMENT'!$F$3,CropLibrary!$M$11),CropLibrary!M25,IF(EXACT('CROP MANAGEMENT'!$F$3,CropLibrary!$N$11),CropLibrary!N25,"out of range")))</f>
        <v>out of range</v>
      </c>
      <c r="AZ24" s="100">
        <f>CropLibrary!D89</f>
        <v>1.2</v>
      </c>
      <c r="BA24" s="12" t="str">
        <f>IF(EXACT('CROP MANAGEMENT'!$B$3,CropLibrary!$L$11),CropLibrary!L89,IF(EXACT('CROP MANAGEMENT'!$B$3,CropLibrary!$M$11),CropLibrary!M89,IF(EXACT('CROP MANAGEMENT'!$B$3,CropLibrary!$N$11),CropLibrary!N89,"out of range")))</f>
        <v>out of range</v>
      </c>
      <c r="BB24" s="12" t="str">
        <f>IF(EXACT('CROP MANAGEMENT'!$C$3,CropLibrary!$L$11),CropLibrary!L89,IF(EXACT('CROP MANAGEMENT'!$C$3,CropLibrary!$M$11),CropLibrary!M89,IF(EXACT('CROP MANAGEMENT'!$C$3,CropLibrary!$N$11),CropLibrary!N89,"out of range")))</f>
        <v>out of range</v>
      </c>
      <c r="BC24" s="12" t="str">
        <f>IF(EXACT('CROP MANAGEMENT'!$D$3,CropLibrary!$L$11),CropLibrary!L89,IF(EXACT('CROP MANAGEMENT'!$D$3,CropLibrary!$M$11),CropLibrary!M89,IF(EXACT('CROP MANAGEMENT'!$D$3,CropLibrary!$N$11),CropLibrary!N89,"out of range")))</f>
        <v>out of range</v>
      </c>
      <c r="BD24" s="12">
        <f>IF(EXACT('CROP MANAGEMENT'!$E$3,CropLibrary!$L$11),CropLibrary!L89,IF(EXACT('CROP MANAGEMENT'!$E$3,CropLibrary!$M$11),CropLibrary!M89,IF(EXACT('CROP MANAGEMENT'!$E$3,CropLibrary!$N$11),CropLibrary!N89,"out of range")))</f>
        <v>0.11</v>
      </c>
      <c r="BE24" s="12" t="str">
        <f>IF(EXACT('CROP MANAGEMENT'!$F$3,CropLibrary!$L$11),CropLibrary!L89,IF(EXACT('CROP MANAGEMENT'!$F$3,CropLibrary!$M$11),CropLibrary!M89,IF(EXACT('CROP MANAGEMENT'!$F$3,CropLibrary!$N$11),CropLibrary!N89,"out of range")))</f>
        <v>out of range</v>
      </c>
      <c r="BF24" s="100">
        <f>CropLibrary!D143</f>
        <v>1.2</v>
      </c>
      <c r="BG24" s="12" t="str">
        <f>IF(EXACT('CROP MANAGEMENT'!$B$3,CropLibrary!$L$11),CropLibrary!L143,IF(EXACT('CROP MANAGEMENT'!$B$3,CropLibrary!$M$11),CropLibrary!M143,IF(EXACT('CROP MANAGEMENT'!$B$3,CropLibrary!$N$11),CropLibrary!N143,"out of range")))</f>
        <v>out of range</v>
      </c>
      <c r="BH24" s="12" t="str">
        <f>IF(EXACT('CROP MANAGEMENT'!$C$3,CropLibrary!$L$11),CropLibrary!L143,IF(EXACT('CROP MANAGEMENT'!$C$3,CropLibrary!$M$11),CropLibrary!M143,IF(EXACT('CROP MANAGEMENT'!$C$3,CropLibrary!$N$11),CropLibrary!N143,"out of range")))</f>
        <v>out of range</v>
      </c>
      <c r="BI24" s="12" t="str">
        <f>IF(EXACT('CROP MANAGEMENT'!$D$3,CropLibrary!$L$11),CropLibrary!L143,IF(EXACT('CROP MANAGEMENT'!$D$3,CropLibrary!$M$11),CropLibrary!M143,IF(EXACT('CROP MANAGEMENT'!$D$3,CropLibrary!$N$11),CropLibrary!N143,"out of range")))</f>
        <v>out of range</v>
      </c>
      <c r="BJ24" s="12">
        <f>IF(EXACT('CROP MANAGEMENT'!$E$3,CropLibrary!$L$11),CropLibrary!L143,IF(EXACT('CROP MANAGEMENT'!$E$3,CropLibrary!$M$11),CropLibrary!M143,IF(EXACT('CROP MANAGEMENT'!$E$3,CropLibrary!$N$11),CropLibrary!N143,"out of range")))</f>
        <v>0.23</v>
      </c>
      <c r="BK24" s="12" t="str">
        <f>IF(EXACT('CROP MANAGEMENT'!$F$3,CropLibrary!$L$11),CropLibrary!L143,IF(EXACT('CROP MANAGEMENT'!$F$3,CropLibrary!$M$11),CropLibrary!M143,IF(EXACT('CROP MANAGEMENT'!$F$3,CropLibrary!$N$11),CropLibrary!N143,"out of range")))</f>
        <v>out of range</v>
      </c>
      <c r="BL24" s="12"/>
      <c r="BM24" s="12"/>
      <c r="BN24" s="12"/>
      <c r="BO24" s="12"/>
      <c r="BP24" s="12"/>
      <c r="BQ24" s="365"/>
      <c r="BR24" s="12"/>
      <c r="BS24" s="12"/>
      <c r="BT24" s="12"/>
      <c r="BU24" s="11"/>
      <c r="BV24" s="11"/>
      <c r="BW24" s="11"/>
    </row>
    <row r="25" spans="1:75" x14ac:dyDescent="0.3">
      <c r="A25" s="500" t="s">
        <v>194</v>
      </c>
      <c r="B25" s="527"/>
      <c r="C25" s="193" t="str">
        <f>CropLibrary!C26</f>
        <v>Rainfall water stored at leaf surface</v>
      </c>
      <c r="D25" s="202" t="str">
        <f>CropLibrary!D26</f>
        <v>mm</v>
      </c>
      <c r="E25" s="366">
        <f>IF(EXACT('CROP MANAGEMENT'!$B$3,CropLibrary!$E$11),CropLibrary!E26,IF(EXACT('CROP MANAGEMENT'!$B$3,CropLibrary!$F$11),CropLibrary!F26,IF(EXACT('CROP MANAGEMENT'!$B$3,CropLibrary!$G$11),CropLibrary!G26,IF(EXACT('CROP MANAGEMENT'!$B$3,CropLibrary!$H$11),CropLibrary!H26,IF(EXACT('CROP MANAGEMENT'!$B$3,CropLibrary!$I$11),CropLibrary!I26,IF(EXACT('CROP MANAGEMENT'!$B$3,CropLibrary!$J$11),CropLibrary!J26,IF(EXACT('CROP MANAGEMENT'!$B$3,CropLibrary!$K$11),CropLibrary!K26,AU25)))))))</f>
        <v>1</v>
      </c>
      <c r="F25" s="366">
        <f>IF(EXACT('CROP MANAGEMENT'!$C$3,CropLibrary!$E$11),CropLibrary!E26,IF(EXACT('CROP MANAGEMENT'!$C$3,CropLibrary!$F$11),CropLibrary!F26,IF(EXACT('CROP MANAGEMENT'!$C$3,CropLibrary!$G$11),CropLibrary!G26,IF(EXACT('CROP MANAGEMENT'!$C$3,CropLibrary!$H$11),CropLibrary!H26,IF(EXACT('CROP MANAGEMENT'!$C$3,CropLibrary!$I$11),CropLibrary!I26,IF(EXACT('CROP MANAGEMENT'!$C$3,CropLibrary!$J$11),CropLibrary!J26,IF(EXACT('CROP MANAGEMENT'!$C$3,CropLibrary!$K$11),CropLibrary!K26,AV25)))))))</f>
        <v>1</v>
      </c>
      <c r="G25" s="366">
        <f>IF(EXACT('CROP MANAGEMENT'!$D$3,CropLibrary!$E$11),CropLibrary!E26,IF(EXACT('CROP MANAGEMENT'!$D$3,CropLibrary!$F$11),CropLibrary!F26,IF(EXACT('CROP MANAGEMENT'!$D$3,CropLibrary!$G$11),CropLibrary!G26,IF(EXACT('CROP MANAGEMENT'!$D$3,CropLibrary!$H$11),CropLibrary!H26,IF(EXACT('CROP MANAGEMENT'!$D$3,CropLibrary!$I$11),CropLibrary!I26,IF(EXACT('CROP MANAGEMENT'!$D$3,CropLibrary!$J$11),CropLibrary!J26,IF(EXACT('CROP MANAGEMENT'!$D$3,CropLibrary!$K$11),CropLibrary!K26,AW25)))))))</f>
        <v>1</v>
      </c>
      <c r="H25" s="366">
        <f>IF(EXACT('CROP MANAGEMENT'!$E$3,CropLibrary!$E$11),CropLibrary!E26,IF(EXACT('CROP MANAGEMENT'!$E$3,CropLibrary!$F$11),CropLibrary!F26,IF(EXACT('CROP MANAGEMENT'!$E$3,CropLibrary!$G$11),CropLibrary!G26,IF(EXACT('CROP MANAGEMENT'!$E$3,CropLibrary!$H$11),CropLibrary!H26,IF(EXACT('CROP MANAGEMENT'!$E$3,CropLibrary!$I$11),CropLibrary!I26,IF(EXACT('CROP MANAGEMENT'!$E$3,CropLibrary!$J$11),CropLibrary!J26,IF(EXACT('CROP MANAGEMENT'!$E$3,CropLibrary!$K$11),CropLibrary!K26,AX25)))))))</f>
        <v>1</v>
      </c>
      <c r="I25" s="366">
        <f>IF(EXACT('CROP MANAGEMENT'!$F$3,CropLibrary!$E$11),CropLibrary!E26,IF(EXACT('CROP MANAGEMENT'!$F$3,CropLibrary!$F$11),CropLibrary!F26,IF(EXACT('CROP MANAGEMENT'!$F$3,CropLibrary!$G$11),CropLibrary!G26,IF(EXACT('CROP MANAGEMENT'!$F$3,CropLibrary!$H$11),CropLibrary!H26,IF(EXACT('CROP MANAGEMENT'!$F$3,CropLibrary!$I$11),CropLibrary!I26,IF(EXACT('CROP MANAGEMENT'!$F$3,CropLibrary!$J$11),CropLibrary!J26,IF(EXACT('CROP MANAGEMENT'!$F$3,CropLibrary!$K$11),CropLibrary!K26,AY25)))))))</f>
        <v>1</v>
      </c>
      <c r="J25" s="11"/>
      <c r="K25" s="213">
        <v>1.3</v>
      </c>
      <c r="L25" s="367">
        <f>IF(EXACT('CROP MANAGEMENT'!$B$3,CropLibrary!$E$11),CropLibrary!E90,IF(EXACT('CROP MANAGEMENT'!$B$3,CropLibrary!$F$11),CropLibrary!F90,IF(EXACT('CROP MANAGEMENT'!$B$3,CropLibrary!$G$11),CropLibrary!G90,IF(EXACT('CROP MANAGEMENT'!$B$3,CropLibrary!$H$11),CropLibrary!H90,IF(EXACT('CROP MANAGEMENT'!$B$3,CropLibrary!$I$11),CropLibrary!I90,IF(EXACT('CROP MANAGEMENT'!$B$3,CropLibrary!$J$11),CropLibrary!J90,IF(EXACT('CROP MANAGEMENT'!$B$3,CropLibrary!$K$11),CropLibrary!K90,BA25)))))))</f>
        <v>0.99953339910492844</v>
      </c>
      <c r="M25" s="367">
        <f>IF(EXACT('CROP MANAGEMENT'!$C$3,CropLibrary!$E$11),CropLibrary!E90,IF(EXACT('CROP MANAGEMENT'!$C$3,CropLibrary!$F$11),CropLibrary!F90,IF(EXACT('CROP MANAGEMENT'!$C$3,CropLibrary!$G$11),CropLibrary!G90,IF(EXACT('CROP MANAGEMENT'!$C$3,CropLibrary!$H$11),CropLibrary!H90,IF(EXACT('CROP MANAGEMENT'!$C$3,CropLibrary!$I$11),CropLibrary!I90,IF(EXACT('CROP MANAGEMENT'!$C$3,CropLibrary!$J$11),CropLibrary!J90,IF(EXACT('CROP MANAGEMENT'!$C$3,CropLibrary!$K$11),CropLibrary!K90,BB25)))))))</f>
        <v>1.0717053689049305</v>
      </c>
      <c r="N25" s="367">
        <f>IF(EXACT('CROP MANAGEMENT'!$D$3,CropLibrary!$E$11),CropLibrary!E90,IF(EXACT('CROP MANAGEMENT'!$D$3,CropLibrary!$F$11),CropLibrary!F90,IF(EXACT('CROP MANAGEMENT'!$D$3,CropLibrary!$G$11),CropLibrary!G90,IF(EXACT('CROP MANAGEMENT'!$D$3,CropLibrary!$H$11),CropLibrary!H90,IF(EXACT('CROP MANAGEMENT'!$D$3,CropLibrary!$I$11),CropLibrary!I90,IF(EXACT('CROP MANAGEMENT'!$D$3,CropLibrary!$J$11),CropLibrary!J90,IF(EXACT('CROP MANAGEMENT'!$D$3,CropLibrary!$K$11),CropLibrary!K90,BC25)))))))</f>
        <v>1.0301466730184745</v>
      </c>
      <c r="O25" s="367">
        <f>IF(EXACT('CROP MANAGEMENT'!$E$3,CropLibrary!$E$11),CropLibrary!E90,IF(EXACT('CROP MANAGEMENT'!$E$3,CropLibrary!$F$11),CropLibrary!F90,IF(EXACT('CROP MANAGEMENT'!$E$3,CropLibrary!$G$11),CropLibrary!G90,IF(EXACT('CROP MANAGEMENT'!$E$3,CropLibrary!$H$11),CropLibrary!H90,IF(EXACT('CROP MANAGEMENT'!$E$3,CropLibrary!$I$11),CropLibrary!I90,IF(EXACT('CROP MANAGEMENT'!$E$3,CropLibrary!$J$11),CropLibrary!J90,IF(EXACT('CROP MANAGEMENT'!$E$3,CropLibrary!$K$11),CropLibrary!K90,BD25)))))))</f>
        <v>0.11</v>
      </c>
      <c r="P25" s="367">
        <f>IF(EXACT('CROP MANAGEMENT'!$F$3,CropLibrary!$E$11),CropLibrary!E90,IF(EXACT('CROP MANAGEMENT'!$F$3,CropLibrary!$F$11),CropLibrary!F90,IF(EXACT('CROP MANAGEMENT'!$F$3,CropLibrary!$G$11),CropLibrary!G90,IF(EXACT('CROP MANAGEMENT'!$F$3,CropLibrary!$H$11),CropLibrary!H90,IF(EXACT('CROP MANAGEMENT'!$F$3,CropLibrary!$I$11),CropLibrary!I90,IF(EXACT('CROP MANAGEMENT'!$F$3,CropLibrary!$J$11),CropLibrary!J90,IF(EXACT('CROP MANAGEMENT'!$F$3,CropLibrary!$K$11),CropLibrary!K90,BE25)))))))</f>
        <v>0.93685000506966154</v>
      </c>
      <c r="Q25" s="11"/>
      <c r="R25" s="213">
        <v>1.3</v>
      </c>
      <c r="S25" s="367">
        <f>IF(EXACT('CROP MANAGEMENT'!$B$3,CropLibrary!$E$11),CropLibrary!E117,IF(EXACT('CROP MANAGEMENT'!$B$3,CropLibrary!$F$11),CropLibrary!F117,IF(EXACT('CROP MANAGEMENT'!$B$3,CropLibrary!$G$11),CropLibrary!G117,IF(EXACT('CROP MANAGEMENT'!$B$3,CropLibrary!$H$11),CropLibrary!H117,IF(EXACT('CROP MANAGEMENT'!$B$3,CropLibrary!$I$11),CropLibrary!I117,IF(EXACT('CROP MANAGEMENT'!$B$3,CropLibrary!$J$11),CropLibrary!J117,IF(EXACT('CROP MANAGEMENT'!$B$3,CropLibrary!$K$11),CropLibrary!K117,BA47)))))))</f>
        <v>0.19921232853252208</v>
      </c>
      <c r="T25" s="367">
        <f>IF(EXACT('CROP MANAGEMENT'!$C$3,CropLibrary!$E$11),CropLibrary!E117,IF(EXACT('CROP MANAGEMENT'!$C$3,CropLibrary!$F$11),CropLibrary!F117,IF(EXACT('CROP MANAGEMENT'!$C$3,CropLibrary!$G$11),CropLibrary!G117,IF(EXACT('CROP MANAGEMENT'!$C$3,CropLibrary!$H$11),CropLibrary!H117,IF(EXACT('CROP MANAGEMENT'!$C$3,CropLibrary!$I$11),CropLibrary!I117,IF(EXACT('CROP MANAGEMENT'!$C$3,CropLibrary!$J$11),CropLibrary!J117,IF(EXACT('CROP MANAGEMENT'!$C$3,CropLibrary!$K$11),CropLibrary!K117,BB47)))))))</f>
        <v>0.39300032284250919</v>
      </c>
      <c r="U25" s="367">
        <f>IF(EXACT('CROP MANAGEMENT'!$D$3,CropLibrary!$E$11),CropLibrary!E117,IF(EXACT('CROP MANAGEMENT'!$D$3,CropLibrary!$F$11),CropLibrary!F117,IF(EXACT('CROP MANAGEMENT'!$D$3,CropLibrary!$G$11),CropLibrary!G117,IF(EXACT('CROP MANAGEMENT'!$D$3,CropLibrary!$H$11),CropLibrary!H117,IF(EXACT('CROP MANAGEMENT'!$D$3,CropLibrary!$I$11),CropLibrary!I117,IF(EXACT('CROP MANAGEMENT'!$D$3,CropLibrary!$J$11),CropLibrary!J117,IF(EXACT('CROP MANAGEMENT'!$D$3,CropLibrary!$K$11),CropLibrary!K117,BC47)))))))</f>
        <v>0.48678305267761729</v>
      </c>
      <c r="V25" s="367">
        <f>IF(EXACT('CROP MANAGEMENT'!$E$3,CropLibrary!$E$11),CropLibrary!E117,IF(EXACT('CROP MANAGEMENT'!$E$3,CropLibrary!$F$11),CropLibrary!F117,IF(EXACT('CROP MANAGEMENT'!$E$3,CropLibrary!$G$11),CropLibrary!G117,IF(EXACT('CROP MANAGEMENT'!$E$3,CropLibrary!$H$11),CropLibrary!H117,IF(EXACT('CROP MANAGEMENT'!$E$3,CropLibrary!$I$11),CropLibrary!I117,IF(EXACT('CROP MANAGEMENT'!$E$3,CropLibrary!$J$11),CropLibrary!J117,IF(EXACT('CROP MANAGEMENT'!$E$3,CropLibrary!$K$11),CropLibrary!K117,BD47)))))))</f>
        <v>0.36</v>
      </c>
      <c r="W25" s="367">
        <f>IF(EXACT('CROP MANAGEMENT'!$F$3,CropLibrary!$E$11),CropLibrary!E117,IF(EXACT('CROP MANAGEMENT'!$F$3,CropLibrary!$F$11),CropLibrary!F117,IF(EXACT('CROP MANAGEMENT'!$F$3,CropLibrary!$G$11),CropLibrary!G117,IF(EXACT('CROP MANAGEMENT'!$F$3,CropLibrary!$H$11),CropLibrary!H117,IF(EXACT('CROP MANAGEMENT'!$F$3,CropLibrary!$I$11),CropLibrary!I117,IF(EXACT('CROP MANAGEMENT'!$F$3,CropLibrary!$J$11),CropLibrary!J117,IF(EXACT('CROP MANAGEMENT'!$F$3,CropLibrary!$K$11),CropLibrary!K117,BE47)))))))</f>
        <v>0.1</v>
      </c>
      <c r="X25" s="11"/>
      <c r="Y25" s="213">
        <v>1.3</v>
      </c>
      <c r="Z25" s="367">
        <f>IF(EXACT('CROP MANAGEMENT'!$B$3,CropLibrary!$E$11),CropLibrary!E144,IF(EXACT('CROP MANAGEMENT'!$B$3,CropLibrary!$F$11),CropLibrary!F144,IF(EXACT('CROP MANAGEMENT'!$B$3,CropLibrary!$G$11),CropLibrary!G144,IF(EXACT('CROP MANAGEMENT'!$B$3,CropLibrary!$H$11),CropLibrary!H144,IF(EXACT('CROP MANAGEMENT'!$B$3,CropLibrary!$I$11),CropLibrary!I144,IF(EXACT('CROP MANAGEMENT'!$B$3,CropLibrary!$J$11),CropLibrary!J144,IF(EXACT('CROP MANAGEMENT'!$B$3,CropLibrary!$K$11),CropLibrary!K144,BG25)))))))</f>
        <v>0.40654865776105775</v>
      </c>
      <c r="AA25" s="367">
        <f>IF(EXACT('CROP MANAGEMENT'!$C$3,CropLibrary!$E$11),CropLibrary!E144,IF(EXACT('CROP MANAGEMENT'!$C$3,CropLibrary!$F$11),CropLibrary!F144,IF(EXACT('CROP MANAGEMENT'!$C$3,CropLibrary!$G$11),CropLibrary!G144,IF(EXACT('CROP MANAGEMENT'!$C$3,CropLibrary!$H$11),CropLibrary!H144,IF(EXACT('CROP MANAGEMENT'!$C$3,CropLibrary!$I$11),CropLibrary!I144,IF(EXACT('CROP MANAGEMENT'!$C$3,CropLibrary!$J$11),CropLibrary!J144,IF(EXACT('CROP MANAGEMENT'!$C$3,CropLibrary!$K$11),CropLibrary!K144,BH25)))))))</f>
        <v>0.57848810547275098</v>
      </c>
      <c r="AB25" s="367">
        <f>IF(EXACT('CROP MANAGEMENT'!$D$3,CropLibrary!$E$11),CropLibrary!E144,IF(EXACT('CROP MANAGEMENT'!$D$3,CropLibrary!$F$11),CropLibrary!F144,IF(EXACT('CROP MANAGEMENT'!$D$3,CropLibrary!$G$11),CropLibrary!G144,IF(EXACT('CROP MANAGEMENT'!$D$3,CropLibrary!$H$11),CropLibrary!H144,IF(EXACT('CROP MANAGEMENT'!$D$3,CropLibrary!$I$11),CropLibrary!I144,IF(EXACT('CROP MANAGEMENT'!$D$3,CropLibrary!$J$11),CropLibrary!J144,IF(EXACT('CROP MANAGEMENT'!$D$3,CropLibrary!$K$11),CropLibrary!K144,BI25)))))))</f>
        <v>0.25760268382919599</v>
      </c>
      <c r="AC25" s="367">
        <f>IF(EXACT('CROP MANAGEMENT'!$E$3,CropLibrary!$E$11),CropLibrary!E144,IF(EXACT('CROP MANAGEMENT'!$E$3,CropLibrary!$F$11),CropLibrary!F144,IF(EXACT('CROP MANAGEMENT'!$E$3,CropLibrary!$G$11),CropLibrary!G144,IF(EXACT('CROP MANAGEMENT'!$E$3,CropLibrary!$H$11),CropLibrary!H144,IF(EXACT('CROP MANAGEMENT'!$E$3,CropLibrary!$I$11),CropLibrary!I144,IF(EXACT('CROP MANAGEMENT'!$E$3,CropLibrary!$J$11),CropLibrary!J144,IF(EXACT('CROP MANAGEMENT'!$E$3,CropLibrary!$K$11),CropLibrary!K144,BJ25)))))))</f>
        <v>0.4</v>
      </c>
      <c r="AD25" s="367">
        <f>IF(EXACT('CROP MANAGEMENT'!$F$3,CropLibrary!$E$11),CropLibrary!E144,IF(EXACT('CROP MANAGEMENT'!$F$3,CropLibrary!$F$11),CropLibrary!F144,IF(EXACT('CROP MANAGEMENT'!$F$3,CropLibrary!$G$11),CropLibrary!G144,IF(EXACT('CROP MANAGEMENT'!$F$3,CropLibrary!$H$11),CropLibrary!H144,IF(EXACT('CROP MANAGEMENT'!$F$3,CropLibrary!$I$11),CropLibrary!I144,IF(EXACT('CROP MANAGEMENT'!$F$3,CropLibrary!$J$11),CropLibrary!J144,IF(EXACT('CROP MANAGEMENT'!$F$3,CropLibrary!$K$11),CropLibrary!K144,BK25)))))))</f>
        <v>0</v>
      </c>
      <c r="AE25" s="12"/>
      <c r="AF25" s="213">
        <v>1.3</v>
      </c>
      <c r="AG25" s="367">
        <f>IF(EXACT('CROP MANAGEMENT'!$B$3,CropLibrary!$E$11),CropLibrary!E171,IF(EXACT('CROP MANAGEMENT'!$B$3,CropLibrary!$F$11),CropLibrary!F171,IF(EXACT('CROP MANAGEMENT'!$B$3,CropLibrary!$G$11),CropLibrary!G171,IF(EXACT('CROP MANAGEMENT'!$B$3,CropLibrary!$H$11),CropLibrary!H171,IF(EXACT('CROP MANAGEMENT'!$B$3,CropLibrary!$I$11),CropLibrary!I171,IF(EXACT('CROP MANAGEMENT'!$B$3,CropLibrary!$J$11),CropLibrary!J171,IF(EXACT('CROP MANAGEMENT'!$B$3,CropLibrary!$K$11),CropLibrary!K171,BG47)))))))</f>
        <v>25</v>
      </c>
      <c r="AH25" s="367">
        <f>IF(EXACT('CROP MANAGEMENT'!$C$3,CropLibrary!$E$11),CropLibrary!E171,IF(EXACT('CROP MANAGEMENT'!$C$3,CropLibrary!$F$11),CropLibrary!F171,IF(EXACT('CROP MANAGEMENT'!$C$3,CropLibrary!$G$11),CropLibrary!G171,IF(EXACT('CROP MANAGEMENT'!$C$3,CropLibrary!$H$11),CropLibrary!H171,IF(EXACT('CROP MANAGEMENT'!$C$3,CropLibrary!$I$11),CropLibrary!I171,IF(EXACT('CROP MANAGEMENT'!$C$3,CropLibrary!$J$11),CropLibrary!J171,IF(EXACT('CROP MANAGEMENT'!$C$3,CropLibrary!$K$11),CropLibrary!K171,BH47)))))))</f>
        <v>13.2</v>
      </c>
      <c r="AI25" s="367">
        <f>IF(EXACT('CROP MANAGEMENT'!$D$3,CropLibrary!$E$11),CropLibrary!E171,IF(EXACT('CROP MANAGEMENT'!$D$3,CropLibrary!$F$11),CropLibrary!F171,IF(EXACT('CROP MANAGEMENT'!$D$3,CropLibrary!$G$11),CropLibrary!G171,IF(EXACT('CROP MANAGEMENT'!$D$3,CropLibrary!$H$11),CropLibrary!H171,IF(EXACT('CROP MANAGEMENT'!$D$3,CropLibrary!$I$11),CropLibrary!I171,IF(EXACT('CROP MANAGEMENT'!$D$3,CropLibrary!$J$11),CropLibrary!J171,IF(EXACT('CROP MANAGEMENT'!$D$3,CropLibrary!$K$11),CropLibrary!K171,BI47)))))))</f>
        <v>25</v>
      </c>
      <c r="AJ25" s="367">
        <f>IF(EXACT('CROP MANAGEMENT'!$E$3,CropLibrary!$E$11),CropLibrary!E171,IF(EXACT('CROP MANAGEMENT'!$E$3,CropLibrary!$F$11),CropLibrary!F171,IF(EXACT('CROP MANAGEMENT'!$E$3,CropLibrary!$G$11),CropLibrary!G171,IF(EXACT('CROP MANAGEMENT'!$E$3,CropLibrary!$H$11),CropLibrary!H171,IF(EXACT('CROP MANAGEMENT'!$E$3,CropLibrary!$I$11),CropLibrary!I171,IF(EXACT('CROP MANAGEMENT'!$E$3,CropLibrary!$J$11),CropLibrary!J171,IF(EXACT('CROP MANAGEMENT'!$E$3,CropLibrary!$K$11),CropLibrary!K171,BJ47)))))))</f>
        <v>10</v>
      </c>
      <c r="AK25" s="367">
        <f>IF(EXACT('CROP MANAGEMENT'!$F$3,CropLibrary!$E$11),CropLibrary!E171,IF(EXACT('CROP MANAGEMENT'!$F$3,CropLibrary!$F$11),CropLibrary!F171,IF(EXACT('CROP MANAGEMENT'!$F$3,CropLibrary!$G$11),CropLibrary!G171,IF(EXACT('CROP MANAGEMENT'!$F$3,CropLibrary!$H$11),CropLibrary!H171,IF(EXACT('CROP MANAGEMENT'!$F$3,CropLibrary!$I$11),CropLibrary!I171,IF(EXACT('CROP MANAGEMENT'!$F$3,CropLibrary!$J$11),CropLibrary!J171,IF(EXACT('CROP MANAGEMENT'!$F$3,CropLibrary!$K$11),CropLibrary!K171,BK47)))))))</f>
        <v>10</v>
      </c>
      <c r="AL25" s="11"/>
      <c r="AM25" s="11"/>
      <c r="AN25" s="11"/>
      <c r="AO25" s="11"/>
      <c r="AP25" s="11"/>
      <c r="AQ25" s="11"/>
      <c r="AR25" s="9"/>
      <c r="AS25" s="11"/>
      <c r="AT25" s="11"/>
      <c r="AU25" s="132" t="str">
        <f>IF(EXACT('CROP MANAGEMENT'!$B$3,CropLibrary!$L$11),CropLibrary!L26,IF(EXACT('CROP MANAGEMENT'!$B$3,CropLibrary!$M$11),CropLibrary!M26,IF(EXACT('CROP MANAGEMENT'!$B$3,CropLibrary!$N$11),CropLibrary!N26,"out of range")))</f>
        <v>out of range</v>
      </c>
      <c r="AV25" s="12" t="str">
        <f>IF(EXACT('CROP MANAGEMENT'!$C$3,CropLibrary!$L$11),CropLibrary!L26,IF(EXACT('CROP MANAGEMENT'!$C$3,CropLibrary!$M$11),CropLibrary!M26,IF(EXACT('CROP MANAGEMENT'!$C$3,CropLibrary!$N$11),CropLibrary!N26,"out of range")))</f>
        <v>out of range</v>
      </c>
      <c r="AW25" s="12" t="str">
        <f>IF(EXACT('CROP MANAGEMENT'!$D$3,CropLibrary!$L$11),CropLibrary!L26,IF(EXACT('CROP MANAGEMENT'!$D$3,CropLibrary!$M$11),CropLibrary!M26,IF(EXACT('CROP MANAGEMENT'!$D$3,CropLibrary!$N$11),CropLibrary!N26,"out of range")))</f>
        <v>out of range</v>
      </c>
      <c r="AX25" s="12">
        <f>IF(EXACT('CROP MANAGEMENT'!$E$3,CropLibrary!$L$11),CropLibrary!L26,IF(EXACT('CROP MANAGEMENT'!$E$3,CropLibrary!$M$11),CropLibrary!M26,IF(EXACT('CROP MANAGEMENT'!$E$3,CropLibrary!$N$11),CropLibrary!N26,"out of range")))</f>
        <v>1</v>
      </c>
      <c r="AY25" s="12" t="str">
        <f>IF(EXACT('CROP MANAGEMENT'!$F$3,CropLibrary!$L$11),CropLibrary!L26,IF(EXACT('CROP MANAGEMENT'!$F$3,CropLibrary!$M$11),CropLibrary!M26,IF(EXACT('CROP MANAGEMENT'!$F$3,CropLibrary!$N$11),CropLibrary!N26,"out of range")))</f>
        <v>out of range</v>
      </c>
      <c r="AZ25" s="100">
        <f>CropLibrary!D90</f>
        <v>1.3</v>
      </c>
      <c r="BA25" s="12" t="str">
        <f>IF(EXACT('CROP MANAGEMENT'!$B$3,CropLibrary!$L$11),CropLibrary!L90,IF(EXACT('CROP MANAGEMENT'!$B$3,CropLibrary!$M$11),CropLibrary!M90,IF(EXACT('CROP MANAGEMENT'!$B$3,CropLibrary!$N$11),CropLibrary!N90,"out of range")))</f>
        <v>out of range</v>
      </c>
      <c r="BB25" s="12" t="str">
        <f>IF(EXACT('CROP MANAGEMENT'!$C$3,CropLibrary!$L$11),CropLibrary!L90,IF(EXACT('CROP MANAGEMENT'!$C$3,CropLibrary!$M$11),CropLibrary!M90,IF(EXACT('CROP MANAGEMENT'!$C$3,CropLibrary!$N$11),CropLibrary!N90,"out of range")))</f>
        <v>out of range</v>
      </c>
      <c r="BC25" s="12" t="str">
        <f>IF(EXACT('CROP MANAGEMENT'!$D$3,CropLibrary!$L$11),CropLibrary!L90,IF(EXACT('CROP MANAGEMENT'!$D$3,CropLibrary!$M$11),CropLibrary!M90,IF(EXACT('CROP MANAGEMENT'!$D$3,CropLibrary!$N$11),CropLibrary!N90,"out of range")))</f>
        <v>out of range</v>
      </c>
      <c r="BD25" s="12">
        <f>IF(EXACT('CROP MANAGEMENT'!$E$3,CropLibrary!$L$11),CropLibrary!L90,IF(EXACT('CROP MANAGEMENT'!$E$3,CropLibrary!$M$11),CropLibrary!M90,IF(EXACT('CROP MANAGEMENT'!$E$3,CropLibrary!$N$11),CropLibrary!N90,"out of range")))</f>
        <v>0.11</v>
      </c>
      <c r="BE25" s="12" t="str">
        <f>IF(EXACT('CROP MANAGEMENT'!$F$3,CropLibrary!$L$11),CropLibrary!L90,IF(EXACT('CROP MANAGEMENT'!$F$3,CropLibrary!$M$11),CropLibrary!M90,IF(EXACT('CROP MANAGEMENT'!$F$3,CropLibrary!$N$11),CropLibrary!N90,"out of range")))</f>
        <v>out of range</v>
      </c>
      <c r="BF25" s="100">
        <f>CropLibrary!D144</f>
        <v>1.3</v>
      </c>
      <c r="BG25" s="12" t="str">
        <f>IF(EXACT('CROP MANAGEMENT'!$B$3,CropLibrary!$L$11),CropLibrary!L144,IF(EXACT('CROP MANAGEMENT'!$B$3,CropLibrary!$M$11),CropLibrary!M144,IF(EXACT('CROP MANAGEMENT'!$B$3,CropLibrary!$N$11),CropLibrary!N144,"out of range")))</f>
        <v>out of range</v>
      </c>
      <c r="BH25" s="12" t="str">
        <f>IF(EXACT('CROP MANAGEMENT'!$C$3,CropLibrary!$L$11),CropLibrary!L144,IF(EXACT('CROP MANAGEMENT'!$C$3,CropLibrary!$M$11),CropLibrary!M144,IF(EXACT('CROP MANAGEMENT'!$C$3,CropLibrary!$N$11),CropLibrary!N144,"out of range")))</f>
        <v>out of range</v>
      </c>
      <c r="BI25" s="12" t="str">
        <f>IF(EXACT('CROP MANAGEMENT'!$D$3,CropLibrary!$L$11),CropLibrary!L144,IF(EXACT('CROP MANAGEMENT'!$D$3,CropLibrary!$M$11),CropLibrary!M144,IF(EXACT('CROP MANAGEMENT'!$D$3,CropLibrary!$N$11),CropLibrary!N144,"out of range")))</f>
        <v>out of range</v>
      </c>
      <c r="BJ25" s="12">
        <f>IF(EXACT('CROP MANAGEMENT'!$E$3,CropLibrary!$L$11),CropLibrary!L144,IF(EXACT('CROP MANAGEMENT'!$E$3,CropLibrary!$M$11),CropLibrary!M144,IF(EXACT('CROP MANAGEMENT'!$E$3,CropLibrary!$N$11),CropLibrary!N144,"out of range")))</f>
        <v>0.4</v>
      </c>
      <c r="BK25" s="12" t="str">
        <f>IF(EXACT('CROP MANAGEMENT'!$F$3,CropLibrary!$L$11),CropLibrary!L144,IF(EXACT('CROP MANAGEMENT'!$F$3,CropLibrary!$M$11),CropLibrary!M144,IF(EXACT('CROP MANAGEMENT'!$F$3,CropLibrary!$N$11),CropLibrary!N144,"out of range")))</f>
        <v>out of range</v>
      </c>
      <c r="BL25" s="12"/>
      <c r="BM25" s="12"/>
      <c r="BN25" s="12"/>
      <c r="BO25" s="12"/>
      <c r="BP25" s="12"/>
      <c r="BQ25" s="365"/>
      <c r="BR25" s="12"/>
      <c r="BS25" s="12"/>
      <c r="BT25" s="12"/>
      <c r="BU25" s="11"/>
      <c r="BV25" s="11"/>
      <c r="BW25" s="11"/>
    </row>
    <row r="26" spans="1:75" x14ac:dyDescent="0.3">
      <c r="A26" s="463" t="s">
        <v>9</v>
      </c>
      <c r="B26" s="463"/>
      <c r="C26" s="193" t="str">
        <f>CropLibrary!C27</f>
        <v>Hydraulic conductivity of roots</v>
      </c>
      <c r="D26" s="202" t="str">
        <f>CropLibrary!D27</f>
        <v xml:space="preserve">cm/day </v>
      </c>
      <c r="E26" s="366">
        <f>IF(EXACT('CROP MANAGEMENT'!$B$3,CropLibrary!$E$11),CropLibrary!E27,IF(EXACT('CROP MANAGEMENT'!$B$3,CropLibrary!$F$11),CropLibrary!F27,IF(EXACT('CROP MANAGEMENT'!$B$3,CropLibrary!$G$11),CropLibrary!G27,IF(EXACT('CROP MANAGEMENT'!$B$3,CropLibrary!$H$11),CropLibrary!H27,IF(EXACT('CROP MANAGEMENT'!$B$3,CropLibrary!$I$11),CropLibrary!I27,IF(EXACT('CROP MANAGEMENT'!$B$3,CropLibrary!$J$11),CropLibrary!J27,IF(EXACT('CROP MANAGEMENT'!$B$3,CropLibrary!$K$11),CropLibrary!K27,AU26)))))))</f>
        <v>1.0000000000000001E-5</v>
      </c>
      <c r="F26" s="366">
        <f>IF(EXACT('CROP MANAGEMENT'!$C$3,CropLibrary!$E$11),CropLibrary!E27,IF(EXACT('CROP MANAGEMENT'!$C$3,CropLibrary!$F$11),CropLibrary!F27,IF(EXACT('CROP MANAGEMENT'!$C$3,CropLibrary!$G$11),CropLibrary!G27,IF(EXACT('CROP MANAGEMENT'!$C$3,CropLibrary!$H$11),CropLibrary!H27,IF(EXACT('CROP MANAGEMENT'!$C$3,CropLibrary!$I$11),CropLibrary!I27,IF(EXACT('CROP MANAGEMENT'!$C$3,CropLibrary!$J$11),CropLibrary!J27,IF(EXACT('CROP MANAGEMENT'!$C$3,CropLibrary!$K$11),CropLibrary!K27,AV26)))))))</f>
        <v>1.0000000000000001E-5</v>
      </c>
      <c r="G26" s="366">
        <f>IF(EXACT('CROP MANAGEMENT'!$D$3,CropLibrary!$E$11),CropLibrary!E27,IF(EXACT('CROP MANAGEMENT'!$D$3,CropLibrary!$F$11),CropLibrary!F27,IF(EXACT('CROP MANAGEMENT'!$D$3,CropLibrary!$G$11),CropLibrary!G27,IF(EXACT('CROP MANAGEMENT'!$D$3,CropLibrary!$H$11),CropLibrary!H27,IF(EXACT('CROP MANAGEMENT'!$D$3,CropLibrary!$I$11),CropLibrary!I27,IF(EXACT('CROP MANAGEMENT'!$D$3,CropLibrary!$J$11),CropLibrary!J27,IF(EXACT('CROP MANAGEMENT'!$D$3,CropLibrary!$K$11),CropLibrary!K27,AW26)))))))</f>
        <v>1.0000000000000001E-5</v>
      </c>
      <c r="H26" s="366">
        <f>IF(EXACT('CROP MANAGEMENT'!$E$3,CropLibrary!$E$11),CropLibrary!E27,IF(EXACT('CROP MANAGEMENT'!$E$3,CropLibrary!$F$11),CropLibrary!F27,IF(EXACT('CROP MANAGEMENT'!$E$3,CropLibrary!$G$11),CropLibrary!G27,IF(EXACT('CROP MANAGEMENT'!$E$3,CropLibrary!$H$11),CropLibrary!H27,IF(EXACT('CROP MANAGEMENT'!$E$3,CropLibrary!$I$11),CropLibrary!I27,IF(EXACT('CROP MANAGEMENT'!$E$3,CropLibrary!$J$11),CropLibrary!J27,IF(EXACT('CROP MANAGEMENT'!$E$3,CropLibrary!$K$11),CropLibrary!K27,AX26)))))))</f>
        <v>1.0000000000000001E-5</v>
      </c>
      <c r="I26" s="366">
        <f>IF(EXACT('CROP MANAGEMENT'!$F$3,CropLibrary!$E$11),CropLibrary!E27,IF(EXACT('CROP MANAGEMENT'!$F$3,CropLibrary!$F$11),CropLibrary!F27,IF(EXACT('CROP MANAGEMENT'!$F$3,CropLibrary!$G$11),CropLibrary!G27,IF(EXACT('CROP MANAGEMENT'!$F$3,CropLibrary!$H$11),CropLibrary!H27,IF(EXACT('CROP MANAGEMENT'!$F$3,CropLibrary!$I$11),CropLibrary!I27,IF(EXACT('CROP MANAGEMENT'!$F$3,CropLibrary!$J$11),CropLibrary!J27,IF(EXACT('CROP MANAGEMENT'!$F$3,CropLibrary!$K$11),CropLibrary!K27,AY26)))))))</f>
        <v>1.0000000000000001E-5</v>
      </c>
      <c r="J26" s="11"/>
      <c r="K26" s="213">
        <v>1.4</v>
      </c>
      <c r="L26" s="367">
        <f>IF(EXACT('CROP MANAGEMENT'!$B$3,CropLibrary!$E$11),CropLibrary!E91,IF(EXACT('CROP MANAGEMENT'!$B$3,CropLibrary!$F$11),CropLibrary!F91,IF(EXACT('CROP MANAGEMENT'!$B$3,CropLibrary!$G$11),CropLibrary!G91,IF(EXACT('CROP MANAGEMENT'!$B$3,CropLibrary!$H$11),CropLibrary!H91,IF(EXACT('CROP MANAGEMENT'!$B$3,CropLibrary!$I$11),CropLibrary!I91,IF(EXACT('CROP MANAGEMENT'!$B$3,CropLibrary!$J$11),CropLibrary!J91,IF(EXACT('CROP MANAGEMENT'!$B$3,CropLibrary!$K$11),CropLibrary!K91,BA26)))))))</f>
        <v>0.93171188525346604</v>
      </c>
      <c r="M26" s="367">
        <f>IF(EXACT('CROP MANAGEMENT'!$C$3,CropLibrary!$E$11),CropLibrary!E91,IF(EXACT('CROP MANAGEMENT'!$C$3,CropLibrary!$F$11),CropLibrary!F91,IF(EXACT('CROP MANAGEMENT'!$C$3,CropLibrary!$G$11),CropLibrary!G91,IF(EXACT('CROP MANAGEMENT'!$C$3,CropLibrary!$H$11),CropLibrary!H91,IF(EXACT('CROP MANAGEMENT'!$C$3,CropLibrary!$I$11),CropLibrary!I91,IF(EXACT('CROP MANAGEMENT'!$C$3,CropLibrary!$J$11),CropLibrary!J91,IF(EXACT('CROP MANAGEMENT'!$C$3,CropLibrary!$K$11),CropLibrary!K91,BB26)))))))</f>
        <v>1.0366285130809469</v>
      </c>
      <c r="N26" s="367">
        <f>IF(EXACT('CROP MANAGEMENT'!$D$3,CropLibrary!$E$11),CropLibrary!E91,IF(EXACT('CROP MANAGEMENT'!$D$3,CropLibrary!$F$11),CropLibrary!F91,IF(EXACT('CROP MANAGEMENT'!$D$3,CropLibrary!$G$11),CropLibrary!G91,IF(EXACT('CROP MANAGEMENT'!$D$3,CropLibrary!$H$11),CropLibrary!H91,IF(EXACT('CROP MANAGEMENT'!$D$3,CropLibrary!$I$11),CropLibrary!I91,IF(EXACT('CROP MANAGEMENT'!$D$3,CropLibrary!$J$11),CropLibrary!J91,IF(EXACT('CROP MANAGEMENT'!$D$3,CropLibrary!$K$11),CropLibrary!K91,BC26)))))))</f>
        <v>0.8747874202748841</v>
      </c>
      <c r="O26" s="367">
        <f>IF(EXACT('CROP MANAGEMENT'!$E$3,CropLibrary!$E$11),CropLibrary!E91,IF(EXACT('CROP MANAGEMENT'!$E$3,CropLibrary!$F$11),CropLibrary!F91,IF(EXACT('CROP MANAGEMENT'!$E$3,CropLibrary!$G$11),CropLibrary!G91,IF(EXACT('CROP MANAGEMENT'!$E$3,CropLibrary!$H$11),CropLibrary!H91,IF(EXACT('CROP MANAGEMENT'!$E$3,CropLibrary!$I$11),CropLibrary!I91,IF(EXACT('CROP MANAGEMENT'!$E$3,CropLibrary!$J$11),CropLibrary!J91,IF(EXACT('CROP MANAGEMENT'!$E$3,CropLibrary!$K$11),CropLibrary!K91,BD26)))))))</f>
        <v>0.11</v>
      </c>
      <c r="P26" s="367">
        <f>IF(EXACT('CROP MANAGEMENT'!$F$3,CropLibrary!$E$11),CropLibrary!E91,IF(EXACT('CROP MANAGEMENT'!$F$3,CropLibrary!$F$11),CropLibrary!F91,IF(EXACT('CROP MANAGEMENT'!$F$3,CropLibrary!$G$11),CropLibrary!G91,IF(EXACT('CROP MANAGEMENT'!$F$3,CropLibrary!$H$11),CropLibrary!H91,IF(EXACT('CROP MANAGEMENT'!$F$3,CropLibrary!$I$11),CropLibrary!I91,IF(EXACT('CROP MANAGEMENT'!$F$3,CropLibrary!$J$11),CropLibrary!J91,IF(EXACT('CROP MANAGEMENT'!$F$3,CropLibrary!$K$11),CropLibrary!K91,BE26)))))))</f>
        <v>0.93685000506966154</v>
      </c>
      <c r="Q26" s="11"/>
      <c r="R26" s="213">
        <v>1.4</v>
      </c>
      <c r="S26" s="367">
        <f>IF(EXACT('CROP MANAGEMENT'!$B$3,CropLibrary!$E$11),CropLibrary!E118,IF(EXACT('CROP MANAGEMENT'!$B$3,CropLibrary!$F$11),CropLibrary!F118,IF(EXACT('CROP MANAGEMENT'!$B$3,CropLibrary!$G$11),CropLibrary!G118,IF(EXACT('CROP MANAGEMENT'!$B$3,CropLibrary!$H$11),CropLibrary!H118,IF(EXACT('CROP MANAGEMENT'!$B$3,CropLibrary!$I$11),CropLibrary!I118,IF(EXACT('CROP MANAGEMENT'!$B$3,CropLibrary!$J$11),CropLibrary!J118,IF(EXACT('CROP MANAGEMENT'!$B$3,CropLibrary!$K$11),CropLibrary!K118,BA48)))))))</f>
        <v>0.16035126873674255</v>
      </c>
      <c r="T26" s="367">
        <f>IF(EXACT('CROP MANAGEMENT'!$C$3,CropLibrary!$E$11),CropLibrary!E118,IF(EXACT('CROP MANAGEMENT'!$C$3,CropLibrary!$F$11),CropLibrary!F118,IF(EXACT('CROP MANAGEMENT'!$C$3,CropLibrary!$G$11),CropLibrary!G118,IF(EXACT('CROP MANAGEMENT'!$C$3,CropLibrary!$H$11),CropLibrary!H118,IF(EXACT('CROP MANAGEMENT'!$C$3,CropLibrary!$I$11),CropLibrary!I118,IF(EXACT('CROP MANAGEMENT'!$C$3,CropLibrary!$J$11),CropLibrary!J118,IF(EXACT('CROP MANAGEMENT'!$C$3,CropLibrary!$K$11),CropLibrary!K118,BB48)))))))</f>
        <v>0.36738896990808739</v>
      </c>
      <c r="U26" s="367">
        <f>IF(EXACT('CROP MANAGEMENT'!$D$3,CropLibrary!$E$11),CropLibrary!E118,IF(EXACT('CROP MANAGEMENT'!$D$3,CropLibrary!$F$11),CropLibrary!F118,IF(EXACT('CROP MANAGEMENT'!$D$3,CropLibrary!$G$11),CropLibrary!G118,IF(EXACT('CROP MANAGEMENT'!$D$3,CropLibrary!$H$11),CropLibrary!H118,IF(EXACT('CROP MANAGEMENT'!$D$3,CropLibrary!$I$11),CropLibrary!I118,IF(EXACT('CROP MANAGEMENT'!$D$3,CropLibrary!$J$11),CropLibrary!J118,IF(EXACT('CROP MANAGEMENT'!$D$3,CropLibrary!$K$11),CropLibrary!K118,BC48)))))))</f>
        <v>0.46735090039687815</v>
      </c>
      <c r="V26" s="367">
        <f>IF(EXACT('CROP MANAGEMENT'!$E$3,CropLibrary!$E$11),CropLibrary!E118,IF(EXACT('CROP MANAGEMENT'!$E$3,CropLibrary!$F$11),CropLibrary!F118,IF(EXACT('CROP MANAGEMENT'!$E$3,CropLibrary!$G$11),CropLibrary!G118,IF(EXACT('CROP MANAGEMENT'!$E$3,CropLibrary!$H$11),CropLibrary!H118,IF(EXACT('CROP MANAGEMENT'!$E$3,CropLibrary!$I$11),CropLibrary!I118,IF(EXACT('CROP MANAGEMENT'!$E$3,CropLibrary!$J$11),CropLibrary!J118,IF(EXACT('CROP MANAGEMENT'!$E$3,CropLibrary!$K$11),CropLibrary!K118,BD48)))))))</f>
        <v>0.35</v>
      </c>
      <c r="W26" s="367">
        <f>IF(EXACT('CROP MANAGEMENT'!$F$3,CropLibrary!$E$11),CropLibrary!E118,IF(EXACT('CROP MANAGEMENT'!$F$3,CropLibrary!$F$11),CropLibrary!F118,IF(EXACT('CROP MANAGEMENT'!$F$3,CropLibrary!$G$11),CropLibrary!G118,IF(EXACT('CROP MANAGEMENT'!$F$3,CropLibrary!$H$11),CropLibrary!H118,IF(EXACT('CROP MANAGEMENT'!$F$3,CropLibrary!$I$11),CropLibrary!I118,IF(EXACT('CROP MANAGEMENT'!$F$3,CropLibrary!$J$11),CropLibrary!J118,IF(EXACT('CROP MANAGEMENT'!$F$3,CropLibrary!$K$11),CropLibrary!K118,BE48)))))))</f>
        <v>0.1</v>
      </c>
      <c r="X26" s="11"/>
      <c r="Y26" s="213">
        <v>1.4</v>
      </c>
      <c r="Z26" s="367">
        <f>IF(EXACT('CROP MANAGEMENT'!$B$3,CropLibrary!$E$11),CropLibrary!E145,IF(EXACT('CROP MANAGEMENT'!$B$3,CropLibrary!$F$11),CropLibrary!F145,IF(EXACT('CROP MANAGEMENT'!$B$3,CropLibrary!$G$11),CropLibrary!G145,IF(EXACT('CROP MANAGEMENT'!$B$3,CropLibrary!$H$11),CropLibrary!H145,IF(EXACT('CROP MANAGEMENT'!$B$3,CropLibrary!$I$11),CropLibrary!I145,IF(EXACT('CROP MANAGEMENT'!$B$3,CropLibrary!$J$11),CropLibrary!J145,IF(EXACT('CROP MANAGEMENT'!$B$3,CropLibrary!$K$11),CropLibrary!K145,BG26)))))))</f>
        <v>0.3467812702671208</v>
      </c>
      <c r="AA26" s="367">
        <f>IF(EXACT('CROP MANAGEMENT'!$C$3,CropLibrary!$E$11),CropLibrary!E145,IF(EXACT('CROP MANAGEMENT'!$C$3,CropLibrary!$F$11),CropLibrary!F145,IF(EXACT('CROP MANAGEMENT'!$C$3,CropLibrary!$G$11),CropLibrary!G145,IF(EXACT('CROP MANAGEMENT'!$C$3,CropLibrary!$H$11),CropLibrary!H145,IF(EXACT('CROP MANAGEMENT'!$C$3,CropLibrary!$I$11),CropLibrary!I145,IF(EXACT('CROP MANAGEMENT'!$C$3,CropLibrary!$J$11),CropLibrary!J145,IF(EXACT('CROP MANAGEMENT'!$C$3,CropLibrary!$K$11),CropLibrary!K145,BH26)))))))</f>
        <v>0.70570109923012769</v>
      </c>
      <c r="AB26" s="367">
        <f>IF(EXACT('CROP MANAGEMENT'!$D$3,CropLibrary!$E$11),CropLibrary!E145,IF(EXACT('CROP MANAGEMENT'!$D$3,CropLibrary!$F$11),CropLibrary!F145,IF(EXACT('CROP MANAGEMENT'!$D$3,CropLibrary!$G$11),CropLibrary!G145,IF(EXACT('CROP MANAGEMENT'!$D$3,CropLibrary!$H$11),CropLibrary!H145,IF(EXACT('CROP MANAGEMENT'!$D$3,CropLibrary!$I$11),CropLibrary!I145,IF(EXACT('CROP MANAGEMENT'!$D$3,CropLibrary!$J$11),CropLibrary!J145,IF(EXACT('CROP MANAGEMENT'!$D$3,CropLibrary!$K$11),CropLibrary!K145,BI26)))))))</f>
        <v>0.43578167271109119</v>
      </c>
      <c r="AC26" s="367">
        <f>IF(EXACT('CROP MANAGEMENT'!$E$3,CropLibrary!$E$11),CropLibrary!E145,IF(EXACT('CROP MANAGEMENT'!$E$3,CropLibrary!$F$11),CropLibrary!F145,IF(EXACT('CROP MANAGEMENT'!$E$3,CropLibrary!$G$11),CropLibrary!G145,IF(EXACT('CROP MANAGEMENT'!$E$3,CropLibrary!$H$11),CropLibrary!H145,IF(EXACT('CROP MANAGEMENT'!$E$3,CropLibrary!$I$11),CropLibrary!I145,IF(EXACT('CROP MANAGEMENT'!$E$3,CropLibrary!$J$11),CropLibrary!J145,IF(EXACT('CROP MANAGEMENT'!$E$3,CropLibrary!$K$11),CropLibrary!K145,BJ26)))))))</f>
        <v>0.45</v>
      </c>
      <c r="AD26" s="367">
        <f>IF(EXACT('CROP MANAGEMENT'!$F$3,CropLibrary!$E$11),CropLibrary!E145,IF(EXACT('CROP MANAGEMENT'!$F$3,CropLibrary!$F$11),CropLibrary!F145,IF(EXACT('CROP MANAGEMENT'!$F$3,CropLibrary!$G$11),CropLibrary!G145,IF(EXACT('CROP MANAGEMENT'!$F$3,CropLibrary!$H$11),CropLibrary!H145,IF(EXACT('CROP MANAGEMENT'!$F$3,CropLibrary!$I$11),CropLibrary!I145,IF(EXACT('CROP MANAGEMENT'!$F$3,CropLibrary!$J$11),CropLibrary!J145,IF(EXACT('CROP MANAGEMENT'!$F$3,CropLibrary!$K$11),CropLibrary!K145,BK26)))))))</f>
        <v>0</v>
      </c>
      <c r="AE26" s="12"/>
      <c r="AF26" s="213">
        <v>1.4</v>
      </c>
      <c r="AG26" s="367">
        <f>IF(EXACT('CROP MANAGEMENT'!$B$3,CropLibrary!$E$11),CropLibrary!E172,IF(EXACT('CROP MANAGEMENT'!$B$3,CropLibrary!$F$11),CropLibrary!F172,IF(EXACT('CROP MANAGEMENT'!$B$3,CropLibrary!$G$11),CropLibrary!G172,IF(EXACT('CROP MANAGEMENT'!$B$3,CropLibrary!$H$11),CropLibrary!H172,IF(EXACT('CROP MANAGEMENT'!$B$3,CropLibrary!$I$11),CropLibrary!I172,IF(EXACT('CROP MANAGEMENT'!$B$3,CropLibrary!$J$11),CropLibrary!J172,IF(EXACT('CROP MANAGEMENT'!$B$3,CropLibrary!$K$11),CropLibrary!K172,BG48)))))))</f>
        <v>25</v>
      </c>
      <c r="AH26" s="367">
        <f>IF(EXACT('CROP MANAGEMENT'!$C$3,CropLibrary!$E$11),CropLibrary!E172,IF(EXACT('CROP MANAGEMENT'!$C$3,CropLibrary!$F$11),CropLibrary!F172,IF(EXACT('CROP MANAGEMENT'!$C$3,CropLibrary!$G$11),CropLibrary!G172,IF(EXACT('CROP MANAGEMENT'!$C$3,CropLibrary!$H$11),CropLibrary!H172,IF(EXACT('CROP MANAGEMENT'!$C$3,CropLibrary!$I$11),CropLibrary!I172,IF(EXACT('CROP MANAGEMENT'!$C$3,CropLibrary!$J$11),CropLibrary!J172,IF(EXACT('CROP MANAGEMENT'!$C$3,CropLibrary!$K$11),CropLibrary!K172,BH48)))))))</f>
        <v>10</v>
      </c>
      <c r="AI26" s="367">
        <f>IF(EXACT('CROP MANAGEMENT'!$D$3,CropLibrary!$E$11),CropLibrary!E172,IF(EXACT('CROP MANAGEMENT'!$D$3,CropLibrary!$F$11),CropLibrary!F172,IF(EXACT('CROP MANAGEMENT'!$D$3,CropLibrary!$G$11),CropLibrary!G172,IF(EXACT('CROP MANAGEMENT'!$D$3,CropLibrary!$H$11),CropLibrary!H172,IF(EXACT('CROP MANAGEMENT'!$D$3,CropLibrary!$I$11),CropLibrary!I172,IF(EXACT('CROP MANAGEMENT'!$D$3,CropLibrary!$J$11),CropLibrary!J172,IF(EXACT('CROP MANAGEMENT'!$D$3,CropLibrary!$K$11),CropLibrary!K172,BI48)))))))</f>
        <v>25</v>
      </c>
      <c r="AJ26" s="367">
        <f>IF(EXACT('CROP MANAGEMENT'!$E$3,CropLibrary!$E$11),CropLibrary!E172,IF(EXACT('CROP MANAGEMENT'!$E$3,CropLibrary!$F$11),CropLibrary!F172,IF(EXACT('CROP MANAGEMENT'!$E$3,CropLibrary!$G$11),CropLibrary!G172,IF(EXACT('CROP MANAGEMENT'!$E$3,CropLibrary!$H$11),CropLibrary!H172,IF(EXACT('CROP MANAGEMENT'!$E$3,CropLibrary!$I$11),CropLibrary!I172,IF(EXACT('CROP MANAGEMENT'!$E$3,CropLibrary!$J$11),CropLibrary!J172,IF(EXACT('CROP MANAGEMENT'!$E$3,CropLibrary!$K$11),CropLibrary!K172,BJ48)))))))</f>
        <v>10</v>
      </c>
      <c r="AK26" s="367">
        <f>IF(EXACT('CROP MANAGEMENT'!$F$3,CropLibrary!$E$11),CropLibrary!E172,IF(EXACT('CROP MANAGEMENT'!$F$3,CropLibrary!$F$11),CropLibrary!F172,IF(EXACT('CROP MANAGEMENT'!$F$3,CropLibrary!$G$11),CropLibrary!G172,IF(EXACT('CROP MANAGEMENT'!$F$3,CropLibrary!$H$11),CropLibrary!H172,IF(EXACT('CROP MANAGEMENT'!$F$3,CropLibrary!$I$11),CropLibrary!I172,IF(EXACT('CROP MANAGEMENT'!$F$3,CropLibrary!$J$11),CropLibrary!J172,IF(EXACT('CROP MANAGEMENT'!$F$3,CropLibrary!$K$11),CropLibrary!K172,BK48)))))))</f>
        <v>10</v>
      </c>
      <c r="AL26" s="11"/>
      <c r="AM26" s="11"/>
      <c r="AN26" s="11"/>
      <c r="AO26" s="11"/>
      <c r="AP26" s="11"/>
      <c r="AQ26" s="11"/>
      <c r="AR26" s="9"/>
      <c r="AS26" s="11"/>
      <c r="AT26" s="11"/>
      <c r="AU26" s="132" t="str">
        <f>IF(EXACT('CROP MANAGEMENT'!$B$3,CropLibrary!$L$11),CropLibrary!L27,IF(EXACT('CROP MANAGEMENT'!$B$3,CropLibrary!$M$11),CropLibrary!M27,IF(EXACT('CROP MANAGEMENT'!$B$3,CropLibrary!$N$11),CropLibrary!N27,"out of range")))</f>
        <v>out of range</v>
      </c>
      <c r="AV26" s="12" t="str">
        <f>IF(EXACT('CROP MANAGEMENT'!$C$3,CropLibrary!$L$11),CropLibrary!L27,IF(EXACT('CROP MANAGEMENT'!$C$3,CropLibrary!$M$11),CropLibrary!M27,IF(EXACT('CROP MANAGEMENT'!$C$3,CropLibrary!$N$11),CropLibrary!N27,"out of range")))</f>
        <v>out of range</v>
      </c>
      <c r="AW26" s="12" t="str">
        <f>IF(EXACT('CROP MANAGEMENT'!$D$3,CropLibrary!$L$11),CropLibrary!L27,IF(EXACT('CROP MANAGEMENT'!$D$3,CropLibrary!$M$11),CropLibrary!M27,IF(EXACT('CROP MANAGEMENT'!$D$3,CropLibrary!$N$11),CropLibrary!N27,"out of range")))</f>
        <v>out of range</v>
      </c>
      <c r="AX26" s="12">
        <f>IF(EXACT('CROP MANAGEMENT'!$E$3,CropLibrary!$L$11),CropLibrary!L27,IF(EXACT('CROP MANAGEMENT'!$E$3,CropLibrary!$M$11),CropLibrary!M27,IF(EXACT('CROP MANAGEMENT'!$E$3,CropLibrary!$N$11),CropLibrary!N27,"out of range")))</f>
        <v>1.0000000000000001E-5</v>
      </c>
      <c r="AY26" s="12" t="str">
        <f>IF(EXACT('CROP MANAGEMENT'!$F$3,CropLibrary!$L$11),CropLibrary!L27,IF(EXACT('CROP MANAGEMENT'!$F$3,CropLibrary!$M$11),CropLibrary!M27,IF(EXACT('CROP MANAGEMENT'!$F$3,CropLibrary!$N$11),CropLibrary!N27,"out of range")))</f>
        <v>out of range</v>
      </c>
      <c r="AZ26" s="100">
        <f>CropLibrary!D91</f>
        <v>1.4</v>
      </c>
      <c r="BA26" s="12" t="str">
        <f>IF(EXACT('CROP MANAGEMENT'!$B$3,CropLibrary!$L$11),CropLibrary!L91,IF(EXACT('CROP MANAGEMENT'!$B$3,CropLibrary!$M$11),CropLibrary!M91,IF(EXACT('CROP MANAGEMENT'!$B$3,CropLibrary!$N$11),CropLibrary!N91,"out of range")))</f>
        <v>out of range</v>
      </c>
      <c r="BB26" s="12" t="str">
        <f>IF(EXACT('CROP MANAGEMENT'!$C$3,CropLibrary!$L$11),CropLibrary!L91,IF(EXACT('CROP MANAGEMENT'!$C$3,CropLibrary!$M$11),CropLibrary!M91,IF(EXACT('CROP MANAGEMENT'!$C$3,CropLibrary!$N$11),CropLibrary!N91,"out of range")))</f>
        <v>out of range</v>
      </c>
      <c r="BC26" s="12" t="str">
        <f>IF(EXACT('CROP MANAGEMENT'!$D$3,CropLibrary!$L$11),CropLibrary!L91,IF(EXACT('CROP MANAGEMENT'!$D$3,CropLibrary!$M$11),CropLibrary!M91,IF(EXACT('CROP MANAGEMENT'!$D$3,CropLibrary!$N$11),CropLibrary!N91,"out of range")))</f>
        <v>out of range</v>
      </c>
      <c r="BD26" s="12">
        <f>IF(EXACT('CROP MANAGEMENT'!$E$3,CropLibrary!$L$11),CropLibrary!L91,IF(EXACT('CROP MANAGEMENT'!$E$3,CropLibrary!$M$11),CropLibrary!M91,IF(EXACT('CROP MANAGEMENT'!$E$3,CropLibrary!$N$11),CropLibrary!N91,"out of range")))</f>
        <v>0.11</v>
      </c>
      <c r="BE26" s="12" t="str">
        <f>IF(EXACT('CROP MANAGEMENT'!$F$3,CropLibrary!$L$11),CropLibrary!L91,IF(EXACT('CROP MANAGEMENT'!$F$3,CropLibrary!$M$11),CropLibrary!M91,IF(EXACT('CROP MANAGEMENT'!$F$3,CropLibrary!$N$11),CropLibrary!N91,"out of range")))</f>
        <v>out of range</v>
      </c>
      <c r="BF26" s="100">
        <f>CropLibrary!D145</f>
        <v>1.4</v>
      </c>
      <c r="BG26" s="12" t="str">
        <f>IF(EXACT('CROP MANAGEMENT'!$B$3,CropLibrary!$L$11),CropLibrary!L145,IF(EXACT('CROP MANAGEMENT'!$B$3,CropLibrary!$M$11),CropLibrary!M145,IF(EXACT('CROP MANAGEMENT'!$B$3,CropLibrary!$N$11),CropLibrary!N145,"out of range")))</f>
        <v>out of range</v>
      </c>
      <c r="BH26" s="12" t="str">
        <f>IF(EXACT('CROP MANAGEMENT'!$C$3,CropLibrary!$L$11),CropLibrary!L145,IF(EXACT('CROP MANAGEMENT'!$C$3,CropLibrary!$M$11),CropLibrary!M145,IF(EXACT('CROP MANAGEMENT'!$C$3,CropLibrary!$N$11),CropLibrary!N145,"out of range")))</f>
        <v>out of range</v>
      </c>
      <c r="BI26" s="12" t="str">
        <f>IF(EXACT('CROP MANAGEMENT'!$D$3,CropLibrary!$L$11),CropLibrary!L145,IF(EXACT('CROP MANAGEMENT'!$D$3,CropLibrary!$M$11),CropLibrary!M145,IF(EXACT('CROP MANAGEMENT'!$D$3,CropLibrary!$N$11),CropLibrary!N145,"out of range")))</f>
        <v>out of range</v>
      </c>
      <c r="BJ26" s="12">
        <f>IF(EXACT('CROP MANAGEMENT'!$E$3,CropLibrary!$L$11),CropLibrary!L145,IF(EXACT('CROP MANAGEMENT'!$E$3,CropLibrary!$M$11),CropLibrary!M145,IF(EXACT('CROP MANAGEMENT'!$E$3,CropLibrary!$N$11),CropLibrary!N145,"out of range")))</f>
        <v>0.45</v>
      </c>
      <c r="BK26" s="12" t="str">
        <f>IF(EXACT('CROP MANAGEMENT'!$F$3,CropLibrary!$L$11),CropLibrary!L145,IF(EXACT('CROP MANAGEMENT'!$F$3,CropLibrary!$M$11),CropLibrary!M145,IF(EXACT('CROP MANAGEMENT'!$F$3,CropLibrary!$N$11),CropLibrary!N145,"out of range")))</f>
        <v>out of range</v>
      </c>
      <c r="BL26" s="12"/>
      <c r="BM26" s="12"/>
      <c r="BN26" s="12"/>
      <c r="BO26" s="12"/>
      <c r="BP26" s="12"/>
      <c r="BQ26" s="365"/>
      <c r="BR26" s="12"/>
      <c r="BS26" s="12"/>
      <c r="BT26" s="12"/>
      <c r="BU26" s="11"/>
      <c r="BV26" s="11"/>
      <c r="BW26" s="11"/>
    </row>
    <row r="27" spans="1:75" x14ac:dyDescent="0.3">
      <c r="A27" s="463"/>
      <c r="B27" s="463"/>
      <c r="C27" s="193" t="str">
        <f>CropLibrary!C28</f>
        <v xml:space="preserve">Maximum plant potential </v>
      </c>
      <c r="D27" s="202" t="str">
        <f>CropLibrary!D28</f>
        <v xml:space="preserve">cm </v>
      </c>
      <c r="E27" s="366">
        <f>IF(EXACT('CROP MANAGEMENT'!$B$3,CropLibrary!$E$11),CropLibrary!E28,IF(EXACT('CROP MANAGEMENT'!$B$3,CropLibrary!$F$11),CropLibrary!F28,IF(EXACT('CROP MANAGEMENT'!$B$3,CropLibrary!$G$11),CropLibrary!G28,IF(EXACT('CROP MANAGEMENT'!$B$3,CropLibrary!$H$11),CropLibrary!H28,IF(EXACT('CROP MANAGEMENT'!$B$3,CropLibrary!$I$11),CropLibrary!I28,IF(EXACT('CROP MANAGEMENT'!$B$3,CropLibrary!$J$11),CropLibrary!J28,IF(EXACT('CROP MANAGEMENT'!$B$3,CropLibrary!$K$11),CropLibrary!K28,AU27)))))))</f>
        <v>-5000</v>
      </c>
      <c r="F27" s="366">
        <f>IF(EXACT('CROP MANAGEMENT'!$C$3,CropLibrary!$E$11),CropLibrary!E28,IF(EXACT('CROP MANAGEMENT'!$C$3,CropLibrary!$F$11),CropLibrary!F28,IF(EXACT('CROP MANAGEMENT'!$C$3,CropLibrary!$G$11),CropLibrary!G28,IF(EXACT('CROP MANAGEMENT'!$C$3,CropLibrary!$H$11),CropLibrary!H28,IF(EXACT('CROP MANAGEMENT'!$C$3,CropLibrary!$I$11),CropLibrary!I28,IF(EXACT('CROP MANAGEMENT'!$C$3,CropLibrary!$J$11),CropLibrary!J28,IF(EXACT('CROP MANAGEMENT'!$C$3,CropLibrary!$K$11),CropLibrary!K28,AV27)))))))</f>
        <v>-5000</v>
      </c>
      <c r="G27" s="366">
        <f>IF(EXACT('CROP MANAGEMENT'!$D$3,CropLibrary!$E$11),CropLibrary!E28,IF(EXACT('CROP MANAGEMENT'!$D$3,CropLibrary!$F$11),CropLibrary!F28,IF(EXACT('CROP MANAGEMENT'!$D$3,CropLibrary!$G$11),CropLibrary!G28,IF(EXACT('CROP MANAGEMENT'!$D$3,CropLibrary!$H$11),CropLibrary!H28,IF(EXACT('CROP MANAGEMENT'!$D$3,CropLibrary!$I$11),CropLibrary!I28,IF(EXACT('CROP MANAGEMENT'!$D$3,CropLibrary!$J$11),CropLibrary!J28,IF(EXACT('CROP MANAGEMENT'!$D$3,CropLibrary!$K$11),CropLibrary!K28,AW27)))))))</f>
        <v>-5000</v>
      </c>
      <c r="H27" s="366">
        <f>IF(EXACT('CROP MANAGEMENT'!$E$3,CropLibrary!$E$11),CropLibrary!E28,IF(EXACT('CROP MANAGEMENT'!$E$3,CropLibrary!$F$11),CropLibrary!F28,IF(EXACT('CROP MANAGEMENT'!$E$3,CropLibrary!$G$11),CropLibrary!G28,IF(EXACT('CROP MANAGEMENT'!$E$3,CropLibrary!$H$11),CropLibrary!H28,IF(EXACT('CROP MANAGEMENT'!$E$3,CropLibrary!$I$11),CropLibrary!I28,IF(EXACT('CROP MANAGEMENT'!$E$3,CropLibrary!$J$11),CropLibrary!J28,IF(EXACT('CROP MANAGEMENT'!$E$3,CropLibrary!$K$11),CropLibrary!K28,AX27)))))))</f>
        <v>-5000</v>
      </c>
      <c r="I27" s="366">
        <f>IF(EXACT('CROP MANAGEMENT'!$F$3,CropLibrary!$E$11),CropLibrary!E28,IF(EXACT('CROP MANAGEMENT'!$F$3,CropLibrary!$F$11),CropLibrary!F28,IF(EXACT('CROP MANAGEMENT'!$F$3,CropLibrary!$G$11),CropLibrary!G28,IF(EXACT('CROP MANAGEMENT'!$F$3,CropLibrary!$H$11),CropLibrary!H28,IF(EXACT('CROP MANAGEMENT'!$F$3,CropLibrary!$I$11),CropLibrary!I28,IF(EXACT('CROP MANAGEMENT'!$F$3,CropLibrary!$J$11),CropLibrary!J28,IF(EXACT('CROP MANAGEMENT'!$F$3,CropLibrary!$K$11),CropLibrary!K28,AY27)))))))</f>
        <v>-5000</v>
      </c>
      <c r="J27" s="11"/>
      <c r="K27" s="213">
        <v>1.5</v>
      </c>
      <c r="L27" s="367">
        <f>IF(EXACT('CROP MANAGEMENT'!$B$3,CropLibrary!$E$11),CropLibrary!E92,IF(EXACT('CROP MANAGEMENT'!$B$3,CropLibrary!$F$11),CropLibrary!F92,IF(EXACT('CROP MANAGEMENT'!$B$3,CropLibrary!$G$11),CropLibrary!G92,IF(EXACT('CROP MANAGEMENT'!$B$3,CropLibrary!$H$11),CropLibrary!H92,IF(EXACT('CROP MANAGEMENT'!$B$3,CropLibrary!$I$11),CropLibrary!I92,IF(EXACT('CROP MANAGEMENT'!$B$3,CropLibrary!$J$11),CropLibrary!J92,IF(EXACT('CROP MANAGEMENT'!$B$3,CropLibrary!$K$11),CropLibrary!K92,BA27)))))))</f>
        <v>9.2709478300815329E-3</v>
      </c>
      <c r="M27" s="367">
        <f>IF(EXACT('CROP MANAGEMENT'!$C$3,CropLibrary!$E$11),CropLibrary!E92,IF(EXACT('CROP MANAGEMENT'!$C$3,CropLibrary!$F$11),CropLibrary!F92,IF(EXACT('CROP MANAGEMENT'!$C$3,CropLibrary!$G$11),CropLibrary!G92,IF(EXACT('CROP MANAGEMENT'!$C$3,CropLibrary!$H$11),CropLibrary!H92,IF(EXACT('CROP MANAGEMENT'!$C$3,CropLibrary!$I$11),CropLibrary!I92,IF(EXACT('CROP MANAGEMENT'!$C$3,CropLibrary!$J$11),CropLibrary!J92,IF(EXACT('CROP MANAGEMENT'!$C$3,CropLibrary!$K$11),CropLibrary!K92,BB27)))))))</f>
        <v>0.89482325347275649</v>
      </c>
      <c r="N27" s="367">
        <f>IF(EXACT('CROP MANAGEMENT'!$D$3,CropLibrary!$E$11),CropLibrary!E92,IF(EXACT('CROP MANAGEMENT'!$D$3,CropLibrary!$F$11),CropLibrary!F92,IF(EXACT('CROP MANAGEMENT'!$D$3,CropLibrary!$G$11),CropLibrary!G92,IF(EXACT('CROP MANAGEMENT'!$D$3,CropLibrary!$H$11),CropLibrary!H92,IF(EXACT('CROP MANAGEMENT'!$D$3,CropLibrary!$I$11),CropLibrary!I92,IF(EXACT('CROP MANAGEMENT'!$D$3,CropLibrary!$J$11),CropLibrary!J92,IF(EXACT('CROP MANAGEMENT'!$D$3,CropLibrary!$K$11),CropLibrary!K92,BC27)))))))</f>
        <v>0.7137091294844603</v>
      </c>
      <c r="O27" s="367">
        <f>IF(EXACT('CROP MANAGEMENT'!$E$3,CropLibrary!$E$11),CropLibrary!E92,IF(EXACT('CROP MANAGEMENT'!$E$3,CropLibrary!$F$11),CropLibrary!F92,IF(EXACT('CROP MANAGEMENT'!$E$3,CropLibrary!$G$11),CropLibrary!G92,IF(EXACT('CROP MANAGEMENT'!$E$3,CropLibrary!$H$11),CropLibrary!H92,IF(EXACT('CROP MANAGEMENT'!$E$3,CropLibrary!$I$11),CropLibrary!I92,IF(EXACT('CROP MANAGEMENT'!$E$3,CropLibrary!$J$11),CropLibrary!J92,IF(EXACT('CROP MANAGEMENT'!$E$3,CropLibrary!$K$11),CropLibrary!K92,BD27)))))))</f>
        <v>9.8000000000000004E-2</v>
      </c>
      <c r="P27" s="367">
        <f>IF(EXACT('CROP MANAGEMENT'!$F$3,CropLibrary!$E$11),CropLibrary!E92,IF(EXACT('CROP MANAGEMENT'!$F$3,CropLibrary!$F$11),CropLibrary!F92,IF(EXACT('CROP MANAGEMENT'!$F$3,CropLibrary!$G$11),CropLibrary!G92,IF(EXACT('CROP MANAGEMENT'!$F$3,CropLibrary!$H$11),CropLibrary!H92,IF(EXACT('CROP MANAGEMENT'!$F$3,CropLibrary!$I$11),CropLibrary!I92,IF(EXACT('CROP MANAGEMENT'!$F$3,CropLibrary!$J$11),CropLibrary!J92,IF(EXACT('CROP MANAGEMENT'!$F$3,CropLibrary!$K$11),CropLibrary!K92,BE27)))))))</f>
        <v>0.93685000506966154</v>
      </c>
      <c r="Q27" s="11"/>
      <c r="R27" s="213">
        <v>1.5</v>
      </c>
      <c r="S27" s="367">
        <f>IF(EXACT('CROP MANAGEMENT'!$B$3,CropLibrary!$E$11),CropLibrary!E119,IF(EXACT('CROP MANAGEMENT'!$B$3,CropLibrary!$F$11),CropLibrary!F119,IF(EXACT('CROP MANAGEMENT'!$B$3,CropLibrary!$G$11),CropLibrary!G119,IF(EXACT('CROP MANAGEMENT'!$B$3,CropLibrary!$H$11),CropLibrary!H119,IF(EXACT('CROP MANAGEMENT'!$B$3,CropLibrary!$I$11),CropLibrary!I119,IF(EXACT('CROP MANAGEMENT'!$B$3,CropLibrary!$J$11),CropLibrary!J119,IF(EXACT('CROP MANAGEMENT'!$B$3,CropLibrary!$K$11),CropLibrary!K119,BA49)))))))</f>
        <v>0.14508101531216158</v>
      </c>
      <c r="T27" s="367">
        <f>IF(EXACT('CROP MANAGEMENT'!$C$3,CropLibrary!$E$11),CropLibrary!E119,IF(EXACT('CROP MANAGEMENT'!$C$3,CropLibrary!$F$11),CropLibrary!F119,IF(EXACT('CROP MANAGEMENT'!$C$3,CropLibrary!$G$11),CropLibrary!G119,IF(EXACT('CROP MANAGEMENT'!$C$3,CropLibrary!$H$11),CropLibrary!H119,IF(EXACT('CROP MANAGEMENT'!$C$3,CropLibrary!$I$11),CropLibrary!I119,IF(EXACT('CROP MANAGEMENT'!$C$3,CropLibrary!$J$11),CropLibrary!J119,IF(EXACT('CROP MANAGEMENT'!$C$3,CropLibrary!$K$11),CropLibrary!K119,BB49)))))))</f>
        <v>0.35359888338861056</v>
      </c>
      <c r="U27" s="367">
        <f>IF(EXACT('CROP MANAGEMENT'!$D$3,CropLibrary!$E$11),CropLibrary!E119,IF(EXACT('CROP MANAGEMENT'!$D$3,CropLibrary!$F$11),CropLibrary!F119,IF(EXACT('CROP MANAGEMENT'!$D$3,CropLibrary!$G$11),CropLibrary!G119,IF(EXACT('CROP MANAGEMENT'!$D$3,CropLibrary!$H$11),CropLibrary!H119,IF(EXACT('CROP MANAGEMENT'!$D$3,CropLibrary!$I$11),CropLibrary!I119,IF(EXACT('CROP MANAGEMENT'!$D$3,CropLibrary!$J$11),CropLibrary!J119,IF(EXACT('CROP MANAGEMENT'!$D$3,CropLibrary!$K$11),CropLibrary!K119,BC49)))))))</f>
        <v>0.45658986230389098</v>
      </c>
      <c r="V27" s="367">
        <f>IF(EXACT('CROP MANAGEMENT'!$E$3,CropLibrary!$E$11),CropLibrary!E119,IF(EXACT('CROP MANAGEMENT'!$E$3,CropLibrary!$F$11),CropLibrary!F119,IF(EXACT('CROP MANAGEMENT'!$E$3,CropLibrary!$G$11),CropLibrary!G119,IF(EXACT('CROP MANAGEMENT'!$E$3,CropLibrary!$H$11),CropLibrary!H119,IF(EXACT('CROP MANAGEMENT'!$E$3,CropLibrary!$I$11),CropLibrary!I119,IF(EXACT('CROP MANAGEMENT'!$E$3,CropLibrary!$J$11),CropLibrary!J119,IF(EXACT('CROP MANAGEMENT'!$E$3,CropLibrary!$K$11),CropLibrary!K119,BD49)))))))</f>
        <v>0.36</v>
      </c>
      <c r="W27" s="367">
        <f>IF(EXACT('CROP MANAGEMENT'!$F$3,CropLibrary!$E$11),CropLibrary!E119,IF(EXACT('CROP MANAGEMENT'!$F$3,CropLibrary!$F$11),CropLibrary!F119,IF(EXACT('CROP MANAGEMENT'!$F$3,CropLibrary!$G$11),CropLibrary!G119,IF(EXACT('CROP MANAGEMENT'!$F$3,CropLibrary!$H$11),CropLibrary!H119,IF(EXACT('CROP MANAGEMENT'!$F$3,CropLibrary!$I$11),CropLibrary!I119,IF(EXACT('CROP MANAGEMENT'!$F$3,CropLibrary!$J$11),CropLibrary!J119,IF(EXACT('CROP MANAGEMENT'!$F$3,CropLibrary!$K$11),CropLibrary!K119,BE49)))))))</f>
        <v>0.1</v>
      </c>
      <c r="X27" s="11"/>
      <c r="Y27" s="213">
        <v>1.5</v>
      </c>
      <c r="Z27" s="367">
        <f>IF(EXACT('CROP MANAGEMENT'!$B$3,CropLibrary!$E$11),CropLibrary!E146,IF(EXACT('CROP MANAGEMENT'!$B$3,CropLibrary!$F$11),CropLibrary!F146,IF(EXACT('CROP MANAGEMENT'!$B$3,CropLibrary!$G$11),CropLibrary!G146,IF(EXACT('CROP MANAGEMENT'!$B$3,CropLibrary!$H$11),CropLibrary!H146,IF(EXACT('CROP MANAGEMENT'!$B$3,CropLibrary!$I$11),CropLibrary!I146,IF(EXACT('CROP MANAGEMENT'!$B$3,CropLibrary!$J$11),CropLibrary!J146,IF(EXACT('CROP MANAGEMENT'!$B$3,CropLibrary!$K$11),CropLibrary!K146,BG27)))))))</f>
        <v>0.64107078227319769</v>
      </c>
      <c r="AA27" s="367">
        <f>IF(EXACT('CROP MANAGEMENT'!$C$3,CropLibrary!$E$11),CropLibrary!E146,IF(EXACT('CROP MANAGEMENT'!$C$3,CropLibrary!$F$11),CropLibrary!F146,IF(EXACT('CROP MANAGEMENT'!$C$3,CropLibrary!$G$11),CropLibrary!G146,IF(EXACT('CROP MANAGEMENT'!$C$3,CropLibrary!$H$11),CropLibrary!H146,IF(EXACT('CROP MANAGEMENT'!$C$3,CropLibrary!$I$11),CropLibrary!I146,IF(EXACT('CROP MANAGEMENT'!$C$3,CropLibrary!$J$11),CropLibrary!J146,IF(EXACT('CROP MANAGEMENT'!$C$3,CropLibrary!$K$11),CropLibrary!K146,BH27)))))))</f>
        <v>0.78098537013573588</v>
      </c>
      <c r="AB27" s="367">
        <f>IF(EXACT('CROP MANAGEMENT'!$D$3,CropLibrary!$E$11),CropLibrary!E146,IF(EXACT('CROP MANAGEMENT'!$D$3,CropLibrary!$F$11),CropLibrary!F146,IF(EXACT('CROP MANAGEMENT'!$D$3,CropLibrary!$G$11),CropLibrary!G146,IF(EXACT('CROP MANAGEMENT'!$D$3,CropLibrary!$H$11),CropLibrary!H146,IF(EXACT('CROP MANAGEMENT'!$D$3,CropLibrary!$I$11),CropLibrary!I146,IF(EXACT('CROP MANAGEMENT'!$D$3,CropLibrary!$J$11),CropLibrary!J146,IF(EXACT('CROP MANAGEMENT'!$D$3,CropLibrary!$K$11),CropLibrary!K146,BI27)))))))</f>
        <v>0.628831882978376</v>
      </c>
      <c r="AC27" s="367">
        <f>IF(EXACT('CROP MANAGEMENT'!$E$3,CropLibrary!$E$11),CropLibrary!E146,IF(EXACT('CROP MANAGEMENT'!$E$3,CropLibrary!$F$11),CropLibrary!F146,IF(EXACT('CROP MANAGEMENT'!$E$3,CropLibrary!$G$11),CropLibrary!G146,IF(EXACT('CROP MANAGEMENT'!$E$3,CropLibrary!$H$11),CropLibrary!H146,IF(EXACT('CROP MANAGEMENT'!$E$3,CropLibrary!$I$11),CropLibrary!I146,IF(EXACT('CROP MANAGEMENT'!$E$3,CropLibrary!$J$11),CropLibrary!J146,IF(EXACT('CROP MANAGEMENT'!$E$3,CropLibrary!$K$11),CropLibrary!K146,BJ27)))))))</f>
        <v>0.48</v>
      </c>
      <c r="AD27" s="367">
        <f>IF(EXACT('CROP MANAGEMENT'!$F$3,CropLibrary!$E$11),CropLibrary!E146,IF(EXACT('CROP MANAGEMENT'!$F$3,CropLibrary!$F$11),CropLibrary!F146,IF(EXACT('CROP MANAGEMENT'!$F$3,CropLibrary!$G$11),CropLibrary!G146,IF(EXACT('CROP MANAGEMENT'!$F$3,CropLibrary!$H$11),CropLibrary!H146,IF(EXACT('CROP MANAGEMENT'!$F$3,CropLibrary!$I$11),CropLibrary!I146,IF(EXACT('CROP MANAGEMENT'!$F$3,CropLibrary!$J$11),CropLibrary!J146,IF(EXACT('CROP MANAGEMENT'!$F$3,CropLibrary!$K$11),CropLibrary!K146,BK27)))))))</f>
        <v>0</v>
      </c>
      <c r="AE27" s="12"/>
      <c r="AF27" s="213">
        <v>1.5</v>
      </c>
      <c r="AG27" s="367">
        <f>IF(EXACT('CROP MANAGEMENT'!$B$3,CropLibrary!$E$11),CropLibrary!E173,IF(EXACT('CROP MANAGEMENT'!$B$3,CropLibrary!$F$11),CropLibrary!F173,IF(EXACT('CROP MANAGEMENT'!$B$3,CropLibrary!$G$11),CropLibrary!G173,IF(EXACT('CROP MANAGEMENT'!$B$3,CropLibrary!$H$11),CropLibrary!H173,IF(EXACT('CROP MANAGEMENT'!$B$3,CropLibrary!$I$11),CropLibrary!I173,IF(EXACT('CROP MANAGEMENT'!$B$3,CropLibrary!$J$11),CropLibrary!J173,IF(EXACT('CROP MANAGEMENT'!$B$3,CropLibrary!$K$11),CropLibrary!K173,BG49)))))))</f>
        <v>25</v>
      </c>
      <c r="AH27" s="367">
        <f>IF(EXACT('CROP MANAGEMENT'!$C$3,CropLibrary!$E$11),CropLibrary!E173,IF(EXACT('CROP MANAGEMENT'!$C$3,CropLibrary!$F$11),CropLibrary!F173,IF(EXACT('CROP MANAGEMENT'!$C$3,CropLibrary!$G$11),CropLibrary!G173,IF(EXACT('CROP MANAGEMENT'!$C$3,CropLibrary!$H$11),CropLibrary!H173,IF(EXACT('CROP MANAGEMENT'!$C$3,CropLibrary!$I$11),CropLibrary!I173,IF(EXACT('CROP MANAGEMENT'!$C$3,CropLibrary!$J$11),CropLibrary!J173,IF(EXACT('CROP MANAGEMENT'!$C$3,CropLibrary!$K$11),CropLibrary!K173,BH49)))))))</f>
        <v>10</v>
      </c>
      <c r="AI27" s="367">
        <f>IF(EXACT('CROP MANAGEMENT'!$D$3,CropLibrary!$E$11),CropLibrary!E173,IF(EXACT('CROP MANAGEMENT'!$D$3,CropLibrary!$F$11),CropLibrary!F173,IF(EXACT('CROP MANAGEMENT'!$D$3,CropLibrary!$G$11),CropLibrary!G173,IF(EXACT('CROP MANAGEMENT'!$D$3,CropLibrary!$H$11),CropLibrary!H173,IF(EXACT('CROP MANAGEMENT'!$D$3,CropLibrary!$I$11),CropLibrary!I173,IF(EXACT('CROP MANAGEMENT'!$D$3,CropLibrary!$J$11),CropLibrary!J173,IF(EXACT('CROP MANAGEMENT'!$D$3,CropLibrary!$K$11),CropLibrary!K173,BI49)))))))</f>
        <v>25</v>
      </c>
      <c r="AJ27" s="367">
        <f>IF(EXACT('CROP MANAGEMENT'!$E$3,CropLibrary!$E$11),CropLibrary!E173,IF(EXACT('CROP MANAGEMENT'!$E$3,CropLibrary!$F$11),CropLibrary!F173,IF(EXACT('CROP MANAGEMENT'!$E$3,CropLibrary!$G$11),CropLibrary!G173,IF(EXACT('CROP MANAGEMENT'!$E$3,CropLibrary!$H$11),CropLibrary!H173,IF(EXACT('CROP MANAGEMENT'!$E$3,CropLibrary!$I$11),CropLibrary!I173,IF(EXACT('CROP MANAGEMENT'!$E$3,CropLibrary!$J$11),CropLibrary!J173,IF(EXACT('CROP MANAGEMENT'!$E$3,CropLibrary!$K$11),CropLibrary!K173,BJ49)))))))</f>
        <v>10</v>
      </c>
      <c r="AK27" s="367">
        <f>IF(EXACT('CROP MANAGEMENT'!$F$3,CropLibrary!$E$11),CropLibrary!E173,IF(EXACT('CROP MANAGEMENT'!$F$3,CropLibrary!$F$11),CropLibrary!F173,IF(EXACT('CROP MANAGEMENT'!$F$3,CropLibrary!$G$11),CropLibrary!G173,IF(EXACT('CROP MANAGEMENT'!$F$3,CropLibrary!$H$11),CropLibrary!H173,IF(EXACT('CROP MANAGEMENT'!$F$3,CropLibrary!$I$11),CropLibrary!I173,IF(EXACT('CROP MANAGEMENT'!$F$3,CropLibrary!$J$11),CropLibrary!J173,IF(EXACT('CROP MANAGEMENT'!$F$3,CropLibrary!$K$11),CropLibrary!K173,BK49)))))))</f>
        <v>10</v>
      </c>
      <c r="AL27" s="11"/>
      <c r="AM27" s="11"/>
      <c r="AN27" s="11"/>
      <c r="AO27" s="11"/>
      <c r="AP27" s="11"/>
      <c r="AQ27" s="11"/>
      <c r="AR27" s="9"/>
      <c r="AS27" s="11"/>
      <c r="AT27" s="11"/>
      <c r="AU27" s="132" t="str">
        <f>IF(EXACT('CROP MANAGEMENT'!$B$3,CropLibrary!$L$11),CropLibrary!L28,IF(EXACT('CROP MANAGEMENT'!$B$3,CropLibrary!$M$11),CropLibrary!M28,IF(EXACT('CROP MANAGEMENT'!$B$3,CropLibrary!$N$11),CropLibrary!N28,"out of range")))</f>
        <v>out of range</v>
      </c>
      <c r="AV27" s="12" t="str">
        <f>IF(EXACT('CROP MANAGEMENT'!$C$3,CropLibrary!$L$11),CropLibrary!L28,IF(EXACT('CROP MANAGEMENT'!$C$3,CropLibrary!$M$11),CropLibrary!M28,IF(EXACT('CROP MANAGEMENT'!$C$3,CropLibrary!$N$11),CropLibrary!N28,"out of range")))</f>
        <v>out of range</v>
      </c>
      <c r="AW27" s="12" t="str">
        <f>IF(EXACT('CROP MANAGEMENT'!$D$3,CropLibrary!$L$11),CropLibrary!L28,IF(EXACT('CROP MANAGEMENT'!$D$3,CropLibrary!$M$11),CropLibrary!M28,IF(EXACT('CROP MANAGEMENT'!$D$3,CropLibrary!$N$11),CropLibrary!N28,"out of range")))</f>
        <v>out of range</v>
      </c>
      <c r="AX27" s="12">
        <f>IF(EXACT('CROP MANAGEMENT'!$E$3,CropLibrary!$L$11),CropLibrary!L28,IF(EXACT('CROP MANAGEMENT'!$E$3,CropLibrary!$M$11),CropLibrary!M28,IF(EXACT('CROP MANAGEMENT'!$E$3,CropLibrary!$N$11),CropLibrary!N28,"out of range")))</f>
        <v>-5000</v>
      </c>
      <c r="AY27" s="12" t="str">
        <f>IF(EXACT('CROP MANAGEMENT'!$F$3,CropLibrary!$L$11),CropLibrary!L28,IF(EXACT('CROP MANAGEMENT'!$F$3,CropLibrary!$M$11),CropLibrary!M28,IF(EXACT('CROP MANAGEMENT'!$F$3,CropLibrary!$N$11),CropLibrary!N28,"out of range")))</f>
        <v>out of range</v>
      </c>
      <c r="AZ27" s="100">
        <f>CropLibrary!D92</f>
        <v>1.5</v>
      </c>
      <c r="BA27" s="12" t="str">
        <f>IF(EXACT('CROP MANAGEMENT'!$B$3,CropLibrary!$L$11),CropLibrary!L92,IF(EXACT('CROP MANAGEMENT'!$B$3,CropLibrary!$M$11),CropLibrary!M92,IF(EXACT('CROP MANAGEMENT'!$B$3,CropLibrary!$N$11),CropLibrary!N92,"out of range")))</f>
        <v>out of range</v>
      </c>
      <c r="BB27" s="12" t="str">
        <f>IF(EXACT('CROP MANAGEMENT'!$C$3,CropLibrary!$L$11),CropLibrary!L92,IF(EXACT('CROP MANAGEMENT'!$C$3,CropLibrary!$M$11),CropLibrary!M92,IF(EXACT('CROP MANAGEMENT'!$C$3,CropLibrary!$N$11),CropLibrary!N92,"out of range")))</f>
        <v>out of range</v>
      </c>
      <c r="BC27" s="12" t="str">
        <f>IF(EXACT('CROP MANAGEMENT'!$D$3,CropLibrary!$L$11),CropLibrary!L92,IF(EXACT('CROP MANAGEMENT'!$D$3,CropLibrary!$M$11),CropLibrary!M92,IF(EXACT('CROP MANAGEMENT'!$D$3,CropLibrary!$N$11),CropLibrary!N92,"out of range")))</f>
        <v>out of range</v>
      </c>
      <c r="BD27" s="12">
        <f>IF(EXACT('CROP MANAGEMENT'!$E$3,CropLibrary!$L$11),CropLibrary!L92,IF(EXACT('CROP MANAGEMENT'!$E$3,CropLibrary!$M$11),CropLibrary!M92,IF(EXACT('CROP MANAGEMENT'!$E$3,CropLibrary!$N$11),CropLibrary!N92,"out of range")))</f>
        <v>9.8000000000000004E-2</v>
      </c>
      <c r="BE27" s="12" t="str">
        <f>IF(EXACT('CROP MANAGEMENT'!$F$3,CropLibrary!$L$11),CropLibrary!L92,IF(EXACT('CROP MANAGEMENT'!$F$3,CropLibrary!$M$11),CropLibrary!M92,IF(EXACT('CROP MANAGEMENT'!$F$3,CropLibrary!$N$11),CropLibrary!N92,"out of range")))</f>
        <v>out of range</v>
      </c>
      <c r="BF27" s="100">
        <f>CropLibrary!D146</f>
        <v>1.5</v>
      </c>
      <c r="BG27" s="12" t="str">
        <f>IF(EXACT('CROP MANAGEMENT'!$B$3,CropLibrary!$L$11),CropLibrary!L146,IF(EXACT('CROP MANAGEMENT'!$B$3,CropLibrary!$M$11),CropLibrary!M146,IF(EXACT('CROP MANAGEMENT'!$B$3,CropLibrary!$N$11),CropLibrary!N146,"out of range")))</f>
        <v>out of range</v>
      </c>
      <c r="BH27" s="12" t="str">
        <f>IF(EXACT('CROP MANAGEMENT'!$C$3,CropLibrary!$L$11),CropLibrary!L146,IF(EXACT('CROP MANAGEMENT'!$C$3,CropLibrary!$M$11),CropLibrary!M146,IF(EXACT('CROP MANAGEMENT'!$C$3,CropLibrary!$N$11),CropLibrary!N146,"out of range")))</f>
        <v>out of range</v>
      </c>
      <c r="BI27" s="12" t="str">
        <f>IF(EXACT('CROP MANAGEMENT'!$D$3,CropLibrary!$L$11),CropLibrary!L146,IF(EXACT('CROP MANAGEMENT'!$D$3,CropLibrary!$M$11),CropLibrary!M146,IF(EXACT('CROP MANAGEMENT'!$D$3,CropLibrary!$N$11),CropLibrary!N146,"out of range")))</f>
        <v>out of range</v>
      </c>
      <c r="BJ27" s="12">
        <f>IF(EXACT('CROP MANAGEMENT'!$E$3,CropLibrary!$L$11),CropLibrary!L146,IF(EXACT('CROP MANAGEMENT'!$E$3,CropLibrary!$M$11),CropLibrary!M146,IF(EXACT('CROP MANAGEMENT'!$E$3,CropLibrary!$N$11),CropLibrary!N146,"out of range")))</f>
        <v>0.48</v>
      </c>
      <c r="BK27" s="12" t="str">
        <f>IF(EXACT('CROP MANAGEMENT'!$F$3,CropLibrary!$L$11),CropLibrary!L146,IF(EXACT('CROP MANAGEMENT'!$F$3,CropLibrary!$M$11),CropLibrary!M146,IF(EXACT('CROP MANAGEMENT'!$F$3,CropLibrary!$N$11),CropLibrary!N146,"out of range")))</f>
        <v>out of range</v>
      </c>
      <c r="BL27" s="12"/>
      <c r="BM27" s="12"/>
      <c r="BN27" s="12"/>
      <c r="BO27" s="12"/>
      <c r="BP27" s="12"/>
      <c r="BQ27" s="365"/>
      <c r="BR27" s="12"/>
      <c r="BS27" s="12"/>
      <c r="BT27" s="12"/>
      <c r="BU27" s="11"/>
      <c r="BV27" s="11"/>
      <c r="BW27" s="11"/>
    </row>
    <row r="28" spans="1:75" x14ac:dyDescent="0.3">
      <c r="A28" s="463"/>
      <c r="B28" s="463"/>
      <c r="C28" s="193" t="str">
        <f>CropLibrary!C29</f>
        <v xml:space="preserve">Minimum plant potential </v>
      </c>
      <c r="D28" s="202" t="str">
        <f>CropLibrary!D29</f>
        <v xml:space="preserve">cm </v>
      </c>
      <c r="E28" s="366">
        <f>IF(EXACT('CROP MANAGEMENT'!$B$3,CropLibrary!$E$11),CropLibrary!E29,IF(EXACT('CROP MANAGEMENT'!$B$3,CropLibrary!$F$11),CropLibrary!F29,IF(EXACT('CROP MANAGEMENT'!$B$3,CropLibrary!$G$11),CropLibrary!G29,IF(EXACT('CROP MANAGEMENT'!$B$3,CropLibrary!$H$11),CropLibrary!H29,IF(EXACT('CROP MANAGEMENT'!$B$3,CropLibrary!$I$11),CropLibrary!I29,IF(EXACT('CROP MANAGEMENT'!$B$3,CropLibrary!$J$11),CropLibrary!J29,IF(EXACT('CROP MANAGEMENT'!$B$3,CropLibrary!$K$11),CropLibrary!K29,AU28)))))))</f>
        <v>-15000</v>
      </c>
      <c r="F28" s="366">
        <f>IF(EXACT('CROP MANAGEMENT'!$C$3,CropLibrary!$E$11),CropLibrary!E29,IF(EXACT('CROP MANAGEMENT'!$C$3,CropLibrary!$F$11),CropLibrary!F29,IF(EXACT('CROP MANAGEMENT'!$C$3,CropLibrary!$G$11),CropLibrary!G29,IF(EXACT('CROP MANAGEMENT'!$C$3,CropLibrary!$H$11),CropLibrary!H29,IF(EXACT('CROP MANAGEMENT'!$C$3,CropLibrary!$I$11),CropLibrary!I29,IF(EXACT('CROP MANAGEMENT'!$C$3,CropLibrary!$J$11),CropLibrary!J29,IF(EXACT('CROP MANAGEMENT'!$C$3,CropLibrary!$K$11),CropLibrary!K29,AV28)))))))</f>
        <v>-15000</v>
      </c>
      <c r="G28" s="366">
        <f>IF(EXACT('CROP MANAGEMENT'!$D$3,CropLibrary!$E$11),CropLibrary!E29,IF(EXACT('CROP MANAGEMENT'!$D$3,CropLibrary!$F$11),CropLibrary!F29,IF(EXACT('CROP MANAGEMENT'!$D$3,CropLibrary!$G$11),CropLibrary!G29,IF(EXACT('CROP MANAGEMENT'!$D$3,CropLibrary!$H$11),CropLibrary!H29,IF(EXACT('CROP MANAGEMENT'!$D$3,CropLibrary!$I$11),CropLibrary!I29,IF(EXACT('CROP MANAGEMENT'!$D$3,CropLibrary!$J$11),CropLibrary!J29,IF(EXACT('CROP MANAGEMENT'!$D$3,CropLibrary!$K$11),CropLibrary!K29,AW28)))))))</f>
        <v>-15000</v>
      </c>
      <c r="H28" s="366">
        <f>IF(EXACT('CROP MANAGEMENT'!$E$3,CropLibrary!$E$11),CropLibrary!E29,IF(EXACT('CROP MANAGEMENT'!$E$3,CropLibrary!$F$11),CropLibrary!F29,IF(EXACT('CROP MANAGEMENT'!$E$3,CropLibrary!$G$11),CropLibrary!G29,IF(EXACT('CROP MANAGEMENT'!$E$3,CropLibrary!$H$11),CropLibrary!H29,IF(EXACT('CROP MANAGEMENT'!$E$3,CropLibrary!$I$11),CropLibrary!I29,IF(EXACT('CROP MANAGEMENT'!$E$3,CropLibrary!$J$11),CropLibrary!J29,IF(EXACT('CROP MANAGEMENT'!$E$3,CropLibrary!$K$11),CropLibrary!K29,AX28)))))))</f>
        <v>-15000</v>
      </c>
      <c r="I28" s="366">
        <f>IF(EXACT('CROP MANAGEMENT'!$F$3,CropLibrary!$E$11),CropLibrary!E29,IF(EXACT('CROP MANAGEMENT'!$F$3,CropLibrary!$F$11),CropLibrary!F29,IF(EXACT('CROP MANAGEMENT'!$F$3,CropLibrary!$G$11),CropLibrary!G29,IF(EXACT('CROP MANAGEMENT'!$F$3,CropLibrary!$H$11),CropLibrary!H29,IF(EXACT('CROP MANAGEMENT'!$F$3,CropLibrary!$I$11),CropLibrary!I29,IF(EXACT('CROP MANAGEMENT'!$F$3,CropLibrary!$J$11),CropLibrary!J29,IF(EXACT('CROP MANAGEMENT'!$F$3,CropLibrary!$K$11),CropLibrary!K29,AY28)))))))</f>
        <v>-15000</v>
      </c>
      <c r="J28" s="11"/>
      <c r="K28" s="213">
        <v>1.6</v>
      </c>
      <c r="L28" s="367">
        <f>IF(EXACT('CROP MANAGEMENT'!$B$3,CropLibrary!$E$11),CropLibrary!E93,IF(EXACT('CROP MANAGEMENT'!$B$3,CropLibrary!$F$11),CropLibrary!F93,IF(EXACT('CROP MANAGEMENT'!$B$3,CropLibrary!$G$11),CropLibrary!G93,IF(EXACT('CROP MANAGEMENT'!$B$3,CropLibrary!$H$11),CropLibrary!H93,IF(EXACT('CROP MANAGEMENT'!$B$3,CropLibrary!$I$11),CropLibrary!I93,IF(EXACT('CROP MANAGEMENT'!$B$3,CropLibrary!$J$11),CropLibrary!J93,IF(EXACT('CROP MANAGEMENT'!$B$3,CropLibrary!$K$11),CropLibrary!K93,BA28)))))))</f>
        <v>0</v>
      </c>
      <c r="M28" s="367">
        <f>IF(EXACT('CROP MANAGEMENT'!$C$3,CropLibrary!$E$11),CropLibrary!E93,IF(EXACT('CROP MANAGEMENT'!$C$3,CropLibrary!$F$11),CropLibrary!F93,IF(EXACT('CROP MANAGEMENT'!$C$3,CropLibrary!$G$11),CropLibrary!G93,IF(EXACT('CROP MANAGEMENT'!$C$3,CropLibrary!$H$11),CropLibrary!H93,IF(EXACT('CROP MANAGEMENT'!$C$3,CropLibrary!$I$11),CropLibrary!I93,IF(EXACT('CROP MANAGEMENT'!$C$3,CropLibrary!$J$11),CropLibrary!J93,IF(EXACT('CROP MANAGEMENT'!$C$3,CropLibrary!$K$11),CropLibrary!K93,BB28)))))))</f>
        <v>0.68961086632915092</v>
      </c>
      <c r="N28" s="367">
        <f>IF(EXACT('CROP MANAGEMENT'!$D$3,CropLibrary!$E$11),CropLibrary!E93,IF(EXACT('CROP MANAGEMENT'!$D$3,CropLibrary!$F$11),CropLibrary!F93,IF(EXACT('CROP MANAGEMENT'!$D$3,CropLibrary!$G$11),CropLibrary!G93,IF(EXACT('CROP MANAGEMENT'!$D$3,CropLibrary!$H$11),CropLibrary!H93,IF(EXACT('CROP MANAGEMENT'!$D$3,CropLibrary!$I$11),CropLibrary!I93,IF(EXACT('CROP MANAGEMENT'!$D$3,CropLibrary!$J$11),CropLibrary!J93,IF(EXACT('CROP MANAGEMENT'!$D$3,CropLibrary!$K$11),CropLibrary!K93,BC28)))))))</f>
        <v>0.5381426089753929</v>
      </c>
      <c r="O28" s="367">
        <f>IF(EXACT('CROP MANAGEMENT'!$E$3,CropLibrary!$E$11),CropLibrary!E93,IF(EXACT('CROP MANAGEMENT'!$E$3,CropLibrary!$F$11),CropLibrary!F93,IF(EXACT('CROP MANAGEMENT'!$E$3,CropLibrary!$G$11),CropLibrary!G93,IF(EXACT('CROP MANAGEMENT'!$E$3,CropLibrary!$H$11),CropLibrary!H93,IF(EXACT('CROP MANAGEMENT'!$E$3,CropLibrary!$I$11),CropLibrary!I93,IF(EXACT('CROP MANAGEMENT'!$E$3,CropLibrary!$J$11),CropLibrary!J93,IF(EXACT('CROP MANAGEMENT'!$E$3,CropLibrary!$K$11),CropLibrary!K93,BD28)))))))</f>
        <v>7.4999999999999997E-2</v>
      </c>
      <c r="P28" s="367">
        <f>IF(EXACT('CROP MANAGEMENT'!$F$3,CropLibrary!$E$11),CropLibrary!E93,IF(EXACT('CROP MANAGEMENT'!$F$3,CropLibrary!$F$11),CropLibrary!F93,IF(EXACT('CROP MANAGEMENT'!$F$3,CropLibrary!$G$11),CropLibrary!G93,IF(EXACT('CROP MANAGEMENT'!$F$3,CropLibrary!$H$11),CropLibrary!H93,IF(EXACT('CROP MANAGEMENT'!$F$3,CropLibrary!$I$11),CropLibrary!I93,IF(EXACT('CROP MANAGEMENT'!$F$3,CropLibrary!$J$11),CropLibrary!J93,IF(EXACT('CROP MANAGEMENT'!$F$3,CropLibrary!$K$11),CropLibrary!K93,BE28)))))))</f>
        <v>0.93685000506966154</v>
      </c>
      <c r="Q28" s="11"/>
      <c r="R28" s="213">
        <v>1.6</v>
      </c>
      <c r="S28" s="367">
        <f>IF(EXACT('CROP MANAGEMENT'!$B$3,CropLibrary!$E$11),CropLibrary!E120,IF(EXACT('CROP MANAGEMENT'!$B$3,CropLibrary!$F$11),CropLibrary!F120,IF(EXACT('CROP MANAGEMENT'!$B$3,CropLibrary!$G$11),CropLibrary!G120,IF(EXACT('CROP MANAGEMENT'!$B$3,CropLibrary!$H$11),CropLibrary!H120,IF(EXACT('CROP MANAGEMENT'!$B$3,CropLibrary!$I$11),CropLibrary!I120,IF(EXACT('CROP MANAGEMENT'!$B$3,CropLibrary!$J$11),CropLibrary!J120,IF(EXACT('CROP MANAGEMENT'!$B$3,CropLibrary!$K$11),CropLibrary!K120,BA50)))))))</f>
        <v>0.20590332671210418</v>
      </c>
      <c r="T28" s="367">
        <f>IF(EXACT('CROP MANAGEMENT'!$C$3,CropLibrary!$E$11),CropLibrary!E120,IF(EXACT('CROP MANAGEMENT'!$C$3,CropLibrary!$F$11),CropLibrary!F120,IF(EXACT('CROP MANAGEMENT'!$C$3,CropLibrary!$G$11),CropLibrary!G120,IF(EXACT('CROP MANAGEMENT'!$C$3,CropLibrary!$H$11),CropLibrary!H120,IF(EXACT('CROP MANAGEMENT'!$C$3,CropLibrary!$I$11),CropLibrary!I120,IF(EXACT('CROP MANAGEMENT'!$C$3,CropLibrary!$J$11),CropLibrary!J120,IF(EXACT('CROP MANAGEMENT'!$C$3,CropLibrary!$K$11),CropLibrary!K120,BB50)))))))</f>
        <v>0.35906963293976912</v>
      </c>
      <c r="U28" s="367">
        <f>IF(EXACT('CROP MANAGEMENT'!$D$3,CropLibrary!$E$11),CropLibrary!E120,IF(EXACT('CROP MANAGEMENT'!$D$3,CropLibrary!$F$11),CropLibrary!F120,IF(EXACT('CROP MANAGEMENT'!$D$3,CropLibrary!$G$11),CropLibrary!G120,IF(EXACT('CROP MANAGEMENT'!$D$3,CropLibrary!$H$11),CropLibrary!H120,IF(EXACT('CROP MANAGEMENT'!$D$3,CropLibrary!$I$11),CropLibrary!I120,IF(EXACT('CROP MANAGEMENT'!$D$3,CropLibrary!$J$11),CropLibrary!J120,IF(EXACT('CROP MANAGEMENT'!$D$3,CropLibrary!$K$11),CropLibrary!K120,BC50)))))))</f>
        <v>0.46779564681987557</v>
      </c>
      <c r="V28" s="367">
        <f>IF(EXACT('CROP MANAGEMENT'!$E$3,CropLibrary!$E$11),CropLibrary!E120,IF(EXACT('CROP MANAGEMENT'!$E$3,CropLibrary!$F$11),CropLibrary!F120,IF(EXACT('CROP MANAGEMENT'!$E$3,CropLibrary!$G$11),CropLibrary!G120,IF(EXACT('CROP MANAGEMENT'!$E$3,CropLibrary!$H$11),CropLibrary!H120,IF(EXACT('CROP MANAGEMENT'!$E$3,CropLibrary!$I$11),CropLibrary!I120,IF(EXACT('CROP MANAGEMENT'!$E$3,CropLibrary!$J$11),CropLibrary!J120,IF(EXACT('CROP MANAGEMENT'!$E$3,CropLibrary!$K$11),CropLibrary!K120,BD50)))))))</f>
        <v>0.37</v>
      </c>
      <c r="W28" s="367">
        <f>IF(EXACT('CROP MANAGEMENT'!$F$3,CropLibrary!$E$11),CropLibrary!E120,IF(EXACT('CROP MANAGEMENT'!$F$3,CropLibrary!$F$11),CropLibrary!F120,IF(EXACT('CROP MANAGEMENT'!$F$3,CropLibrary!$G$11),CropLibrary!G120,IF(EXACT('CROP MANAGEMENT'!$F$3,CropLibrary!$H$11),CropLibrary!H120,IF(EXACT('CROP MANAGEMENT'!$F$3,CropLibrary!$I$11),CropLibrary!I120,IF(EXACT('CROP MANAGEMENT'!$F$3,CropLibrary!$J$11),CropLibrary!J120,IF(EXACT('CROP MANAGEMENT'!$F$3,CropLibrary!$K$11),CropLibrary!K120,BE50)))))))</f>
        <v>0.1</v>
      </c>
      <c r="X28" s="11"/>
      <c r="Y28" s="213">
        <v>1.6</v>
      </c>
      <c r="Z28" s="367">
        <f>IF(EXACT('CROP MANAGEMENT'!$B$3,CropLibrary!$E$11),CropLibrary!E147,IF(EXACT('CROP MANAGEMENT'!$B$3,CropLibrary!$F$11),CropLibrary!F147,IF(EXACT('CROP MANAGEMENT'!$B$3,CropLibrary!$G$11),CropLibrary!G147,IF(EXACT('CROP MANAGEMENT'!$B$3,CropLibrary!$H$11),CropLibrary!H147,IF(EXACT('CROP MANAGEMENT'!$B$3,CropLibrary!$I$11),CropLibrary!I147,IF(EXACT('CROP MANAGEMENT'!$B$3,CropLibrary!$J$11),CropLibrary!J147,IF(EXACT('CROP MANAGEMENT'!$B$3,CropLibrary!$K$11),CropLibrary!K147,BG28)))))))</f>
        <v>0.98939300574756495</v>
      </c>
      <c r="AA28" s="367">
        <f>IF(EXACT('CROP MANAGEMENT'!$C$3,CropLibrary!$E$11),CropLibrary!E147,IF(EXACT('CROP MANAGEMENT'!$C$3,CropLibrary!$F$11),CropLibrary!F147,IF(EXACT('CROP MANAGEMENT'!$C$3,CropLibrary!$G$11),CropLibrary!G147,IF(EXACT('CROP MANAGEMENT'!$C$3,CropLibrary!$H$11),CropLibrary!H147,IF(EXACT('CROP MANAGEMENT'!$C$3,CropLibrary!$I$11),CropLibrary!I147,IF(EXACT('CROP MANAGEMENT'!$C$3,CropLibrary!$J$11),CropLibrary!J147,IF(EXACT('CROP MANAGEMENT'!$C$3,CropLibrary!$K$11),CropLibrary!K147,BH28)))))))</f>
        <v>0.87703847023672432</v>
      </c>
      <c r="AB28" s="367">
        <f>IF(EXACT('CROP MANAGEMENT'!$D$3,CropLibrary!$E$11),CropLibrary!E147,IF(EXACT('CROP MANAGEMENT'!$D$3,CropLibrary!$F$11),CropLibrary!F147,IF(EXACT('CROP MANAGEMENT'!$D$3,CropLibrary!$G$11),CropLibrary!G147,IF(EXACT('CROP MANAGEMENT'!$D$3,CropLibrary!$H$11),CropLibrary!H147,IF(EXACT('CROP MANAGEMENT'!$D$3,CropLibrary!$I$11),CropLibrary!I147,IF(EXACT('CROP MANAGEMENT'!$D$3,CropLibrary!$J$11),CropLibrary!J147,IF(EXACT('CROP MANAGEMENT'!$D$3,CropLibrary!$K$11),CropLibrary!K147,BI28)))))))</f>
        <v>0.85955585408864721</v>
      </c>
      <c r="AC28" s="367">
        <f>IF(EXACT('CROP MANAGEMENT'!$E$3,CropLibrary!$E$11),CropLibrary!E147,IF(EXACT('CROP MANAGEMENT'!$E$3,CropLibrary!$F$11),CropLibrary!F147,IF(EXACT('CROP MANAGEMENT'!$E$3,CropLibrary!$G$11),CropLibrary!G147,IF(EXACT('CROP MANAGEMENT'!$E$3,CropLibrary!$H$11),CropLibrary!H147,IF(EXACT('CROP MANAGEMENT'!$E$3,CropLibrary!$I$11),CropLibrary!I147,IF(EXACT('CROP MANAGEMENT'!$E$3,CropLibrary!$J$11),CropLibrary!J147,IF(EXACT('CROP MANAGEMENT'!$E$3,CropLibrary!$K$11),CropLibrary!K147,BJ28)))))))</f>
        <v>0.62</v>
      </c>
      <c r="AD28" s="367">
        <f>IF(EXACT('CROP MANAGEMENT'!$F$3,CropLibrary!$E$11),CropLibrary!E147,IF(EXACT('CROP MANAGEMENT'!$F$3,CropLibrary!$F$11),CropLibrary!F147,IF(EXACT('CROP MANAGEMENT'!$F$3,CropLibrary!$G$11),CropLibrary!G147,IF(EXACT('CROP MANAGEMENT'!$F$3,CropLibrary!$H$11),CropLibrary!H147,IF(EXACT('CROP MANAGEMENT'!$F$3,CropLibrary!$I$11),CropLibrary!I147,IF(EXACT('CROP MANAGEMENT'!$F$3,CropLibrary!$J$11),CropLibrary!J147,IF(EXACT('CROP MANAGEMENT'!$F$3,CropLibrary!$K$11),CropLibrary!K147,BK28)))))))</f>
        <v>0</v>
      </c>
      <c r="AE28" s="12"/>
      <c r="AF28" s="213">
        <v>1.6</v>
      </c>
      <c r="AG28" s="367">
        <f>IF(EXACT('CROP MANAGEMENT'!$B$3,CropLibrary!$E$11),CropLibrary!E174,IF(EXACT('CROP MANAGEMENT'!$B$3,CropLibrary!$F$11),CropLibrary!F174,IF(EXACT('CROP MANAGEMENT'!$B$3,CropLibrary!$G$11),CropLibrary!G174,IF(EXACT('CROP MANAGEMENT'!$B$3,CropLibrary!$H$11),CropLibrary!H174,IF(EXACT('CROP MANAGEMENT'!$B$3,CropLibrary!$I$11),CropLibrary!I174,IF(EXACT('CROP MANAGEMENT'!$B$3,CropLibrary!$J$11),CropLibrary!J174,IF(EXACT('CROP MANAGEMENT'!$B$3,CropLibrary!$K$11),CropLibrary!K174,BG50)))))))</f>
        <v>25</v>
      </c>
      <c r="AH28" s="367">
        <f>IF(EXACT('CROP MANAGEMENT'!$C$3,CropLibrary!$E$11),CropLibrary!E174,IF(EXACT('CROP MANAGEMENT'!$C$3,CropLibrary!$F$11),CropLibrary!F174,IF(EXACT('CROP MANAGEMENT'!$C$3,CropLibrary!$G$11),CropLibrary!G174,IF(EXACT('CROP MANAGEMENT'!$C$3,CropLibrary!$H$11),CropLibrary!H174,IF(EXACT('CROP MANAGEMENT'!$C$3,CropLibrary!$I$11),CropLibrary!I174,IF(EXACT('CROP MANAGEMENT'!$C$3,CropLibrary!$J$11),CropLibrary!J174,IF(EXACT('CROP MANAGEMENT'!$C$3,CropLibrary!$K$11),CropLibrary!K174,BH50)))))))</f>
        <v>10</v>
      </c>
      <c r="AI28" s="367">
        <f>IF(EXACT('CROP MANAGEMENT'!$D$3,CropLibrary!$E$11),CropLibrary!E174,IF(EXACT('CROP MANAGEMENT'!$D$3,CropLibrary!$F$11),CropLibrary!F174,IF(EXACT('CROP MANAGEMENT'!$D$3,CropLibrary!$G$11),CropLibrary!G174,IF(EXACT('CROP MANAGEMENT'!$D$3,CropLibrary!$H$11),CropLibrary!H174,IF(EXACT('CROP MANAGEMENT'!$D$3,CropLibrary!$I$11),CropLibrary!I174,IF(EXACT('CROP MANAGEMENT'!$D$3,CropLibrary!$J$11),CropLibrary!J174,IF(EXACT('CROP MANAGEMENT'!$D$3,CropLibrary!$K$11),CropLibrary!K174,BI50)))))))</f>
        <v>25</v>
      </c>
      <c r="AJ28" s="367">
        <f>IF(EXACT('CROP MANAGEMENT'!$E$3,CropLibrary!$E$11),CropLibrary!E174,IF(EXACT('CROP MANAGEMENT'!$E$3,CropLibrary!$F$11),CropLibrary!F174,IF(EXACT('CROP MANAGEMENT'!$E$3,CropLibrary!$G$11),CropLibrary!G174,IF(EXACT('CROP MANAGEMENT'!$E$3,CropLibrary!$H$11),CropLibrary!H174,IF(EXACT('CROP MANAGEMENT'!$E$3,CropLibrary!$I$11),CropLibrary!I174,IF(EXACT('CROP MANAGEMENT'!$E$3,CropLibrary!$J$11),CropLibrary!J174,IF(EXACT('CROP MANAGEMENT'!$E$3,CropLibrary!$K$11),CropLibrary!K174,BJ50)))))))</f>
        <v>10</v>
      </c>
      <c r="AK28" s="367">
        <f>IF(EXACT('CROP MANAGEMENT'!$F$3,CropLibrary!$E$11),CropLibrary!E174,IF(EXACT('CROP MANAGEMENT'!$F$3,CropLibrary!$F$11),CropLibrary!F174,IF(EXACT('CROP MANAGEMENT'!$F$3,CropLibrary!$G$11),CropLibrary!G174,IF(EXACT('CROP MANAGEMENT'!$F$3,CropLibrary!$H$11),CropLibrary!H174,IF(EXACT('CROP MANAGEMENT'!$F$3,CropLibrary!$I$11),CropLibrary!I174,IF(EXACT('CROP MANAGEMENT'!$F$3,CropLibrary!$J$11),CropLibrary!J174,IF(EXACT('CROP MANAGEMENT'!$F$3,CropLibrary!$K$11),CropLibrary!K174,BK50)))))))</f>
        <v>10</v>
      </c>
      <c r="AL28" s="11"/>
      <c r="AM28" s="11"/>
      <c r="AN28" s="11"/>
      <c r="AO28" s="11"/>
      <c r="AP28" s="11"/>
      <c r="AQ28" s="11"/>
      <c r="AR28" s="9"/>
      <c r="AS28" s="11"/>
      <c r="AT28" s="11"/>
      <c r="AU28" s="132" t="str">
        <f>IF(EXACT('CROP MANAGEMENT'!$B$3,CropLibrary!$L$11),CropLibrary!L29,IF(EXACT('CROP MANAGEMENT'!$B$3,CropLibrary!$M$11),CropLibrary!M29,IF(EXACT('CROP MANAGEMENT'!$B$3,CropLibrary!$N$11),CropLibrary!N29,"out of range")))</f>
        <v>out of range</v>
      </c>
      <c r="AV28" s="12" t="str">
        <f>IF(EXACT('CROP MANAGEMENT'!$C$3,CropLibrary!$L$11),CropLibrary!L29,IF(EXACT('CROP MANAGEMENT'!$C$3,CropLibrary!$M$11),CropLibrary!M29,IF(EXACT('CROP MANAGEMENT'!$C$3,CropLibrary!$N$11),CropLibrary!N29,"out of range")))</f>
        <v>out of range</v>
      </c>
      <c r="AW28" s="12" t="str">
        <f>IF(EXACT('CROP MANAGEMENT'!$D$3,CropLibrary!$L$11),CropLibrary!L29,IF(EXACT('CROP MANAGEMENT'!$D$3,CropLibrary!$M$11),CropLibrary!M29,IF(EXACT('CROP MANAGEMENT'!$D$3,CropLibrary!$N$11),CropLibrary!N29,"out of range")))</f>
        <v>out of range</v>
      </c>
      <c r="AX28" s="12">
        <f>IF(EXACT('CROP MANAGEMENT'!$E$3,CropLibrary!$L$11),CropLibrary!L29,IF(EXACT('CROP MANAGEMENT'!$E$3,CropLibrary!$M$11),CropLibrary!M29,IF(EXACT('CROP MANAGEMENT'!$E$3,CropLibrary!$N$11),CropLibrary!N29,"out of range")))</f>
        <v>-15000</v>
      </c>
      <c r="AY28" s="12" t="str">
        <f>IF(EXACT('CROP MANAGEMENT'!$F$3,CropLibrary!$L$11),CropLibrary!L29,IF(EXACT('CROP MANAGEMENT'!$F$3,CropLibrary!$M$11),CropLibrary!M29,IF(EXACT('CROP MANAGEMENT'!$F$3,CropLibrary!$N$11),CropLibrary!N29,"out of range")))</f>
        <v>out of range</v>
      </c>
      <c r="AZ28" s="100">
        <f>CropLibrary!D93</f>
        <v>1.6</v>
      </c>
      <c r="BA28" s="12" t="str">
        <f>IF(EXACT('CROP MANAGEMENT'!$B$3,CropLibrary!$L$11),CropLibrary!L93,IF(EXACT('CROP MANAGEMENT'!$B$3,CropLibrary!$M$11),CropLibrary!M93,IF(EXACT('CROP MANAGEMENT'!$B$3,CropLibrary!$N$11),CropLibrary!N93,"out of range")))</f>
        <v>out of range</v>
      </c>
      <c r="BB28" s="12" t="str">
        <f>IF(EXACT('CROP MANAGEMENT'!$C$3,CropLibrary!$L$11),CropLibrary!L93,IF(EXACT('CROP MANAGEMENT'!$C$3,CropLibrary!$M$11),CropLibrary!M93,IF(EXACT('CROP MANAGEMENT'!$C$3,CropLibrary!$N$11),CropLibrary!N93,"out of range")))</f>
        <v>out of range</v>
      </c>
      <c r="BC28" s="12" t="str">
        <f>IF(EXACT('CROP MANAGEMENT'!$D$3,CropLibrary!$L$11),CropLibrary!L93,IF(EXACT('CROP MANAGEMENT'!$D$3,CropLibrary!$M$11),CropLibrary!M93,IF(EXACT('CROP MANAGEMENT'!$D$3,CropLibrary!$N$11),CropLibrary!N93,"out of range")))</f>
        <v>out of range</v>
      </c>
      <c r="BD28" s="12">
        <f>IF(EXACT('CROP MANAGEMENT'!$E$3,CropLibrary!$L$11),CropLibrary!L93,IF(EXACT('CROP MANAGEMENT'!$E$3,CropLibrary!$M$11),CropLibrary!M93,IF(EXACT('CROP MANAGEMENT'!$E$3,CropLibrary!$N$11),CropLibrary!N93,"out of range")))</f>
        <v>7.4999999999999997E-2</v>
      </c>
      <c r="BE28" s="12" t="str">
        <f>IF(EXACT('CROP MANAGEMENT'!$F$3,CropLibrary!$L$11),CropLibrary!L93,IF(EXACT('CROP MANAGEMENT'!$F$3,CropLibrary!$M$11),CropLibrary!M93,IF(EXACT('CROP MANAGEMENT'!$F$3,CropLibrary!$N$11),CropLibrary!N93,"out of range")))</f>
        <v>out of range</v>
      </c>
      <c r="BF28" s="100">
        <f>CropLibrary!D147</f>
        <v>1.6</v>
      </c>
      <c r="BG28" s="12" t="str">
        <f>IF(EXACT('CROP MANAGEMENT'!$B$3,CropLibrary!$L$11),CropLibrary!L147,IF(EXACT('CROP MANAGEMENT'!$B$3,CropLibrary!$M$11),CropLibrary!M147,IF(EXACT('CROP MANAGEMENT'!$B$3,CropLibrary!$N$11),CropLibrary!N147,"out of range")))</f>
        <v>out of range</v>
      </c>
      <c r="BH28" s="12" t="str">
        <f>IF(EXACT('CROP MANAGEMENT'!$C$3,CropLibrary!$L$11),CropLibrary!L147,IF(EXACT('CROP MANAGEMENT'!$C$3,CropLibrary!$M$11),CropLibrary!M147,IF(EXACT('CROP MANAGEMENT'!$C$3,CropLibrary!$N$11),CropLibrary!N147,"out of range")))</f>
        <v>out of range</v>
      </c>
      <c r="BI28" s="12" t="str">
        <f>IF(EXACT('CROP MANAGEMENT'!$D$3,CropLibrary!$L$11),CropLibrary!L147,IF(EXACT('CROP MANAGEMENT'!$D$3,CropLibrary!$M$11),CropLibrary!M147,IF(EXACT('CROP MANAGEMENT'!$D$3,CropLibrary!$N$11),CropLibrary!N147,"out of range")))</f>
        <v>out of range</v>
      </c>
      <c r="BJ28" s="12">
        <f>IF(EXACT('CROP MANAGEMENT'!$E$3,CropLibrary!$L$11),CropLibrary!L147,IF(EXACT('CROP MANAGEMENT'!$E$3,CropLibrary!$M$11),CropLibrary!M147,IF(EXACT('CROP MANAGEMENT'!$E$3,CropLibrary!$N$11),CropLibrary!N147,"out of range")))</f>
        <v>0.62</v>
      </c>
      <c r="BK28" s="12" t="str">
        <f>IF(EXACT('CROP MANAGEMENT'!$F$3,CropLibrary!$L$11),CropLibrary!L147,IF(EXACT('CROP MANAGEMENT'!$F$3,CropLibrary!$M$11),CropLibrary!M147,IF(EXACT('CROP MANAGEMENT'!$F$3,CropLibrary!$N$11),CropLibrary!N147,"out of range")))</f>
        <v>out of range</v>
      </c>
      <c r="BL28" s="12"/>
      <c r="BM28" s="12"/>
      <c r="BN28" s="12"/>
      <c r="BO28" s="12"/>
      <c r="BP28" s="12"/>
      <c r="BQ28" s="365"/>
      <c r="BR28" s="12"/>
      <c r="BS28" s="12"/>
      <c r="BT28" s="12"/>
      <c r="BU28" s="11"/>
      <c r="BV28" s="11"/>
      <c r="BW28" s="11"/>
    </row>
    <row r="29" spans="1:75" x14ac:dyDescent="0.3">
      <c r="A29" s="463" t="s">
        <v>12</v>
      </c>
      <c r="B29" s="463"/>
      <c r="C29" s="193" t="str">
        <f>CropLibrary!C30</f>
        <v xml:space="preserve">Canopy biomass for closed canopy </v>
      </c>
      <c r="D29" s="202" t="str">
        <f>CropLibrary!D30</f>
        <v xml:space="preserve">kg/m2 </v>
      </c>
      <c r="E29" s="366">
        <f>IF(EXACT('CROP MANAGEMENT'!$B$3,CropLibrary!$E$11),CropLibrary!E30,IF(EXACT('CROP MANAGEMENT'!$B$3,CropLibrary!$F$11),CropLibrary!F30,IF(EXACT('CROP MANAGEMENT'!$B$3,CropLibrary!$G$11),CropLibrary!G30,IF(EXACT('CROP MANAGEMENT'!$B$3,CropLibrary!$H$11),CropLibrary!H30,IF(EXACT('CROP MANAGEMENT'!$B$3,CropLibrary!$I$11),CropLibrary!I30,IF(EXACT('CROP MANAGEMENT'!$B$3,CropLibrary!$J$11),CropLibrary!J30,IF(EXACT('CROP MANAGEMENT'!$B$3,CropLibrary!$K$11),CropLibrary!K30,AU29)))))))</f>
        <v>0.2</v>
      </c>
      <c r="F29" s="366">
        <f>IF(EXACT('CROP MANAGEMENT'!$C$3,CropLibrary!$E$11),CropLibrary!E30,IF(EXACT('CROP MANAGEMENT'!$C$3,CropLibrary!$F$11),CropLibrary!F30,IF(EXACT('CROP MANAGEMENT'!$C$3,CropLibrary!$G$11),CropLibrary!G30,IF(EXACT('CROP MANAGEMENT'!$C$3,CropLibrary!$H$11),CropLibrary!H30,IF(EXACT('CROP MANAGEMENT'!$C$3,CropLibrary!$I$11),CropLibrary!I30,IF(EXACT('CROP MANAGEMENT'!$C$3,CropLibrary!$J$11),CropLibrary!J30,IF(EXACT('CROP MANAGEMENT'!$C$3,CropLibrary!$K$11),CropLibrary!K30,AV29)))))))</f>
        <v>0.2</v>
      </c>
      <c r="G29" s="366">
        <f>IF(EXACT('CROP MANAGEMENT'!$D$3,CropLibrary!$E$11),CropLibrary!E30,IF(EXACT('CROP MANAGEMENT'!$D$3,CropLibrary!$F$11),CropLibrary!F30,IF(EXACT('CROP MANAGEMENT'!$D$3,CropLibrary!$G$11),CropLibrary!G30,IF(EXACT('CROP MANAGEMENT'!$D$3,CropLibrary!$H$11),CropLibrary!H30,IF(EXACT('CROP MANAGEMENT'!$D$3,CropLibrary!$I$11),CropLibrary!I30,IF(EXACT('CROP MANAGEMENT'!$D$3,CropLibrary!$J$11),CropLibrary!J30,IF(EXACT('CROP MANAGEMENT'!$D$3,CropLibrary!$K$11),CropLibrary!K30,AW29)))))))</f>
        <v>0.2</v>
      </c>
      <c r="H29" s="366">
        <f>IF(EXACT('CROP MANAGEMENT'!$E$3,CropLibrary!$E$11),CropLibrary!E30,IF(EXACT('CROP MANAGEMENT'!$E$3,CropLibrary!$F$11),CropLibrary!F30,IF(EXACT('CROP MANAGEMENT'!$E$3,CropLibrary!$G$11),CropLibrary!G30,IF(EXACT('CROP MANAGEMENT'!$E$3,CropLibrary!$H$11),CropLibrary!H30,IF(EXACT('CROP MANAGEMENT'!$E$3,CropLibrary!$I$11),CropLibrary!I30,IF(EXACT('CROP MANAGEMENT'!$E$3,CropLibrary!$J$11),CropLibrary!J30,IF(EXACT('CROP MANAGEMENT'!$E$3,CropLibrary!$K$11),CropLibrary!K30,AX29)))))))</f>
        <v>0.2</v>
      </c>
      <c r="I29" s="366">
        <f>IF(EXACT('CROP MANAGEMENT'!$F$3,CropLibrary!$E$11),CropLibrary!E30,IF(EXACT('CROP MANAGEMENT'!$F$3,CropLibrary!$F$11),CropLibrary!F30,IF(EXACT('CROP MANAGEMENT'!$F$3,CropLibrary!$G$11),CropLibrary!G30,IF(EXACT('CROP MANAGEMENT'!$F$3,CropLibrary!$H$11),CropLibrary!H30,IF(EXACT('CROP MANAGEMENT'!$F$3,CropLibrary!$I$11),CropLibrary!I30,IF(EXACT('CROP MANAGEMENT'!$F$3,CropLibrary!$J$11),CropLibrary!J30,IF(EXACT('CROP MANAGEMENT'!$F$3,CropLibrary!$K$11),CropLibrary!K30,AY29)))))))</f>
        <v>7.7</v>
      </c>
      <c r="J29" s="11"/>
      <c r="K29" s="213">
        <v>1.7</v>
      </c>
      <c r="L29" s="367">
        <f>IF(EXACT('CROP MANAGEMENT'!$B$3,CropLibrary!$E$11),CropLibrary!E94,IF(EXACT('CROP MANAGEMENT'!$B$3,CropLibrary!$F$11),CropLibrary!F94,IF(EXACT('CROP MANAGEMENT'!$B$3,CropLibrary!$G$11),CropLibrary!G94,IF(EXACT('CROP MANAGEMENT'!$B$3,CropLibrary!$H$11),CropLibrary!H94,IF(EXACT('CROP MANAGEMENT'!$B$3,CropLibrary!$I$11),CropLibrary!I94,IF(EXACT('CROP MANAGEMENT'!$B$3,CropLibrary!$J$11),CropLibrary!J94,IF(EXACT('CROP MANAGEMENT'!$B$3,CropLibrary!$K$11),CropLibrary!K94,BA29)))))))</f>
        <v>0.31037245717037371</v>
      </c>
      <c r="M29" s="367">
        <f>IF(EXACT('CROP MANAGEMENT'!$C$3,CropLibrary!$E$11),CropLibrary!E94,IF(EXACT('CROP MANAGEMENT'!$C$3,CropLibrary!$F$11),CropLibrary!F94,IF(EXACT('CROP MANAGEMENT'!$C$3,CropLibrary!$G$11),CropLibrary!G94,IF(EXACT('CROP MANAGEMENT'!$C$3,CropLibrary!$H$11),CropLibrary!H94,IF(EXACT('CROP MANAGEMENT'!$C$3,CropLibrary!$I$11),CropLibrary!I94,IF(EXACT('CROP MANAGEMENT'!$C$3,CropLibrary!$J$11),CropLibrary!J94,IF(EXACT('CROP MANAGEMENT'!$C$3,CropLibrary!$K$11),CropLibrary!K94,BB29)))))))</f>
        <v>0.44917229722142638</v>
      </c>
      <c r="N29" s="367">
        <f>IF(EXACT('CROP MANAGEMENT'!$D$3,CropLibrary!$E$11),CropLibrary!E94,IF(EXACT('CROP MANAGEMENT'!$D$3,CropLibrary!$F$11),CropLibrary!F94,IF(EXACT('CROP MANAGEMENT'!$D$3,CropLibrary!$G$11),CropLibrary!G94,IF(EXACT('CROP MANAGEMENT'!$D$3,CropLibrary!$H$11),CropLibrary!H94,IF(EXACT('CROP MANAGEMENT'!$D$3,CropLibrary!$I$11),CropLibrary!I94,IF(EXACT('CROP MANAGEMENT'!$D$3,CropLibrary!$J$11),CropLibrary!J94,IF(EXACT('CROP MANAGEMENT'!$D$3,CropLibrary!$K$11),CropLibrary!K94,BC29)))))))</f>
        <v>0.38886086425544891</v>
      </c>
      <c r="O29" s="367">
        <f>IF(EXACT('CROP MANAGEMENT'!$E$3,CropLibrary!$E$11),CropLibrary!E94,IF(EXACT('CROP MANAGEMENT'!$E$3,CropLibrary!$F$11),CropLibrary!F94,IF(EXACT('CROP MANAGEMENT'!$E$3,CropLibrary!$G$11),CropLibrary!G94,IF(EXACT('CROP MANAGEMENT'!$E$3,CropLibrary!$H$11),CropLibrary!H94,IF(EXACT('CROP MANAGEMENT'!$E$3,CropLibrary!$I$11),CropLibrary!I94,IF(EXACT('CROP MANAGEMENT'!$E$3,CropLibrary!$J$11),CropLibrary!J94,IF(EXACT('CROP MANAGEMENT'!$E$3,CropLibrary!$K$11),CropLibrary!K94,BD29)))))))</f>
        <v>0.06</v>
      </c>
      <c r="P29" s="367">
        <f>IF(EXACT('CROP MANAGEMENT'!$F$3,CropLibrary!$E$11),CropLibrary!E94,IF(EXACT('CROP MANAGEMENT'!$F$3,CropLibrary!$F$11),CropLibrary!F94,IF(EXACT('CROP MANAGEMENT'!$F$3,CropLibrary!$G$11),CropLibrary!G94,IF(EXACT('CROP MANAGEMENT'!$F$3,CropLibrary!$H$11),CropLibrary!H94,IF(EXACT('CROP MANAGEMENT'!$F$3,CropLibrary!$I$11),CropLibrary!I94,IF(EXACT('CROP MANAGEMENT'!$F$3,CropLibrary!$J$11),CropLibrary!J94,IF(EXACT('CROP MANAGEMENT'!$F$3,CropLibrary!$K$11),CropLibrary!K94,BE29)))))))</f>
        <v>0.93685000506966154</v>
      </c>
      <c r="Q29" s="11"/>
      <c r="R29" s="213">
        <v>1.7</v>
      </c>
      <c r="S29" s="367">
        <f>IF(EXACT('CROP MANAGEMENT'!$B$3,CropLibrary!$E$11),CropLibrary!E121,IF(EXACT('CROP MANAGEMENT'!$B$3,CropLibrary!$F$11),CropLibrary!F121,IF(EXACT('CROP MANAGEMENT'!$B$3,CropLibrary!$G$11),CropLibrary!G121,IF(EXACT('CROP MANAGEMENT'!$B$3,CropLibrary!$H$11),CropLibrary!H121,IF(EXACT('CROP MANAGEMENT'!$B$3,CropLibrary!$I$11),CropLibrary!I121,IF(EXACT('CROP MANAGEMENT'!$B$3,CropLibrary!$J$11),CropLibrary!J121,IF(EXACT('CROP MANAGEMENT'!$B$3,CropLibrary!$K$11),CropLibrary!K121,BA51)))))))</f>
        <v>0.26991355127051841</v>
      </c>
      <c r="T29" s="367">
        <f>IF(EXACT('CROP MANAGEMENT'!$C$3,CropLibrary!$E$11),CropLibrary!E121,IF(EXACT('CROP MANAGEMENT'!$C$3,CropLibrary!$F$11),CropLibrary!F121,IF(EXACT('CROP MANAGEMENT'!$C$3,CropLibrary!$G$11),CropLibrary!G121,IF(EXACT('CROP MANAGEMENT'!$C$3,CropLibrary!$H$11),CropLibrary!H121,IF(EXACT('CROP MANAGEMENT'!$C$3,CropLibrary!$I$11),CropLibrary!I121,IF(EXACT('CROP MANAGEMENT'!$C$3,CropLibrary!$J$11),CropLibrary!J121,IF(EXACT('CROP MANAGEMENT'!$C$3,CropLibrary!$K$11),CropLibrary!K121,BB51)))))))</f>
        <v>0.37524084697461396</v>
      </c>
      <c r="U29" s="367">
        <f>IF(EXACT('CROP MANAGEMENT'!$D$3,CropLibrary!$E$11),CropLibrary!E121,IF(EXACT('CROP MANAGEMENT'!$D$3,CropLibrary!$F$11),CropLibrary!F121,IF(EXACT('CROP MANAGEMENT'!$D$3,CropLibrary!$G$11),CropLibrary!G121,IF(EXACT('CROP MANAGEMENT'!$D$3,CropLibrary!$H$11),CropLibrary!H121,IF(EXACT('CROP MANAGEMENT'!$D$3,CropLibrary!$I$11),CropLibrary!I121,IF(EXACT('CROP MANAGEMENT'!$D$3,CropLibrary!$J$11),CropLibrary!J121,IF(EXACT('CROP MANAGEMENT'!$D$3,CropLibrary!$K$11),CropLibrary!K121,BC51)))))))</f>
        <v>0.48306767959833019</v>
      </c>
      <c r="V29" s="367">
        <f>IF(EXACT('CROP MANAGEMENT'!$E$3,CropLibrary!$E$11),CropLibrary!E121,IF(EXACT('CROP MANAGEMENT'!$E$3,CropLibrary!$F$11),CropLibrary!F121,IF(EXACT('CROP MANAGEMENT'!$E$3,CropLibrary!$G$11),CropLibrary!G121,IF(EXACT('CROP MANAGEMENT'!$E$3,CropLibrary!$H$11),CropLibrary!H121,IF(EXACT('CROP MANAGEMENT'!$E$3,CropLibrary!$I$11),CropLibrary!I121,IF(EXACT('CROP MANAGEMENT'!$E$3,CropLibrary!$J$11),CropLibrary!J121,IF(EXACT('CROP MANAGEMENT'!$E$3,CropLibrary!$K$11),CropLibrary!K121,BD51)))))))</f>
        <v>0.38</v>
      </c>
      <c r="W29" s="367">
        <f>IF(EXACT('CROP MANAGEMENT'!$F$3,CropLibrary!$E$11),CropLibrary!E121,IF(EXACT('CROP MANAGEMENT'!$F$3,CropLibrary!$F$11),CropLibrary!F121,IF(EXACT('CROP MANAGEMENT'!$F$3,CropLibrary!$G$11),CropLibrary!G121,IF(EXACT('CROP MANAGEMENT'!$F$3,CropLibrary!$H$11),CropLibrary!H121,IF(EXACT('CROP MANAGEMENT'!$F$3,CropLibrary!$I$11),CropLibrary!I121,IF(EXACT('CROP MANAGEMENT'!$F$3,CropLibrary!$J$11),CropLibrary!J121,IF(EXACT('CROP MANAGEMENT'!$F$3,CropLibrary!$K$11),CropLibrary!K121,BE51)))))))</f>
        <v>0.1</v>
      </c>
      <c r="X29" s="11"/>
      <c r="Y29" s="213">
        <v>1.7</v>
      </c>
      <c r="Z29" s="367">
        <f>IF(EXACT('CROP MANAGEMENT'!$B$3,CropLibrary!$E$11),CropLibrary!E148,IF(EXACT('CROP MANAGEMENT'!$B$3,CropLibrary!$F$11),CropLibrary!F148,IF(EXACT('CROP MANAGEMENT'!$B$3,CropLibrary!$G$11),CropLibrary!G148,IF(EXACT('CROP MANAGEMENT'!$B$3,CropLibrary!$H$11),CropLibrary!H148,IF(EXACT('CROP MANAGEMENT'!$B$3,CropLibrary!$I$11),CropLibrary!I148,IF(EXACT('CROP MANAGEMENT'!$B$3,CropLibrary!$J$11),CropLibrary!J148,IF(EXACT('CROP MANAGEMENT'!$B$3,CropLibrary!$K$11),CropLibrary!K148,BG29)))))))</f>
        <v>0.80150643851652781</v>
      </c>
      <c r="AA29" s="367">
        <f>IF(EXACT('CROP MANAGEMENT'!$C$3,CropLibrary!$E$11),CropLibrary!E148,IF(EXACT('CROP MANAGEMENT'!$C$3,CropLibrary!$F$11),CropLibrary!F148,IF(EXACT('CROP MANAGEMENT'!$C$3,CropLibrary!$G$11),CropLibrary!G148,IF(EXACT('CROP MANAGEMENT'!$C$3,CropLibrary!$H$11),CropLibrary!H148,IF(EXACT('CROP MANAGEMENT'!$C$3,CropLibrary!$I$11),CropLibrary!I148,IF(EXACT('CROP MANAGEMENT'!$C$3,CropLibrary!$J$11),CropLibrary!J148,IF(EXACT('CROP MANAGEMENT'!$C$3,CropLibrary!$K$11),CropLibrary!K148,BH29)))))))</f>
        <v>0.98462980877959039</v>
      </c>
      <c r="AB29" s="367">
        <f>IF(EXACT('CROP MANAGEMENT'!$D$3,CropLibrary!$E$11),CropLibrary!E148,IF(EXACT('CROP MANAGEMENT'!$D$3,CropLibrary!$F$11),CropLibrary!F148,IF(EXACT('CROP MANAGEMENT'!$D$3,CropLibrary!$G$11),CropLibrary!G148,IF(EXACT('CROP MANAGEMENT'!$D$3,CropLibrary!$H$11),CropLibrary!H148,IF(EXACT('CROP MANAGEMENT'!$D$3,CropLibrary!$I$11),CropLibrary!I148,IF(EXACT('CROP MANAGEMENT'!$D$3,CropLibrary!$J$11),CropLibrary!J148,IF(EXACT('CROP MANAGEMENT'!$D$3,CropLibrary!$K$11),CropLibrary!K148,BI29)))))))</f>
        <v>0.99910010566715668</v>
      </c>
      <c r="AC29" s="367">
        <f>IF(EXACT('CROP MANAGEMENT'!$E$3,CropLibrary!$E$11),CropLibrary!E148,IF(EXACT('CROP MANAGEMENT'!$E$3,CropLibrary!$F$11),CropLibrary!F148,IF(EXACT('CROP MANAGEMENT'!$E$3,CropLibrary!$G$11),CropLibrary!G148,IF(EXACT('CROP MANAGEMENT'!$E$3,CropLibrary!$H$11),CropLibrary!H148,IF(EXACT('CROP MANAGEMENT'!$E$3,CropLibrary!$I$11),CropLibrary!I148,IF(EXACT('CROP MANAGEMENT'!$E$3,CropLibrary!$J$11),CropLibrary!J148,IF(EXACT('CROP MANAGEMENT'!$E$3,CropLibrary!$K$11),CropLibrary!K148,BJ29)))))))</f>
        <v>0.71</v>
      </c>
      <c r="AD29" s="367">
        <f>IF(EXACT('CROP MANAGEMENT'!$F$3,CropLibrary!$E$11),CropLibrary!E148,IF(EXACT('CROP MANAGEMENT'!$F$3,CropLibrary!$F$11),CropLibrary!F148,IF(EXACT('CROP MANAGEMENT'!$F$3,CropLibrary!$G$11),CropLibrary!G148,IF(EXACT('CROP MANAGEMENT'!$F$3,CropLibrary!$H$11),CropLibrary!H148,IF(EXACT('CROP MANAGEMENT'!$F$3,CropLibrary!$I$11),CropLibrary!I148,IF(EXACT('CROP MANAGEMENT'!$F$3,CropLibrary!$J$11),CropLibrary!J148,IF(EXACT('CROP MANAGEMENT'!$F$3,CropLibrary!$K$11),CropLibrary!K148,BK29)))))))</f>
        <v>0</v>
      </c>
      <c r="AE29" s="12"/>
      <c r="AF29" s="213">
        <v>1.7</v>
      </c>
      <c r="AG29" s="367">
        <f>IF(EXACT('CROP MANAGEMENT'!$B$3,CropLibrary!$E$11),CropLibrary!E175,IF(EXACT('CROP MANAGEMENT'!$B$3,CropLibrary!$F$11),CropLibrary!F175,IF(EXACT('CROP MANAGEMENT'!$B$3,CropLibrary!$G$11),CropLibrary!G175,IF(EXACT('CROP MANAGEMENT'!$B$3,CropLibrary!$H$11),CropLibrary!H175,IF(EXACT('CROP MANAGEMENT'!$B$3,CropLibrary!$I$11),CropLibrary!I175,IF(EXACT('CROP MANAGEMENT'!$B$3,CropLibrary!$J$11),CropLibrary!J175,IF(EXACT('CROP MANAGEMENT'!$B$3,CropLibrary!$K$11),CropLibrary!K175,BG51)))))))</f>
        <v>25</v>
      </c>
      <c r="AH29" s="367">
        <f>IF(EXACT('CROP MANAGEMENT'!$C$3,CropLibrary!$E$11),CropLibrary!E175,IF(EXACT('CROP MANAGEMENT'!$C$3,CropLibrary!$F$11),CropLibrary!F175,IF(EXACT('CROP MANAGEMENT'!$C$3,CropLibrary!$G$11),CropLibrary!G175,IF(EXACT('CROP MANAGEMENT'!$C$3,CropLibrary!$H$11),CropLibrary!H175,IF(EXACT('CROP MANAGEMENT'!$C$3,CropLibrary!$I$11),CropLibrary!I175,IF(EXACT('CROP MANAGEMENT'!$C$3,CropLibrary!$J$11),CropLibrary!J175,IF(EXACT('CROP MANAGEMENT'!$C$3,CropLibrary!$K$11),CropLibrary!K175,BH51)))))))</f>
        <v>10</v>
      </c>
      <c r="AI29" s="367">
        <f>IF(EXACT('CROP MANAGEMENT'!$D$3,CropLibrary!$E$11),CropLibrary!E175,IF(EXACT('CROP MANAGEMENT'!$D$3,CropLibrary!$F$11),CropLibrary!F175,IF(EXACT('CROP MANAGEMENT'!$D$3,CropLibrary!$G$11),CropLibrary!G175,IF(EXACT('CROP MANAGEMENT'!$D$3,CropLibrary!$H$11),CropLibrary!H175,IF(EXACT('CROP MANAGEMENT'!$D$3,CropLibrary!$I$11),CropLibrary!I175,IF(EXACT('CROP MANAGEMENT'!$D$3,CropLibrary!$J$11),CropLibrary!J175,IF(EXACT('CROP MANAGEMENT'!$D$3,CropLibrary!$K$11),CropLibrary!K175,BI51)))))))</f>
        <v>25</v>
      </c>
      <c r="AJ29" s="367">
        <f>IF(EXACT('CROP MANAGEMENT'!$E$3,CropLibrary!$E$11),CropLibrary!E175,IF(EXACT('CROP MANAGEMENT'!$E$3,CropLibrary!$F$11),CropLibrary!F175,IF(EXACT('CROP MANAGEMENT'!$E$3,CropLibrary!$G$11),CropLibrary!G175,IF(EXACT('CROP MANAGEMENT'!$E$3,CropLibrary!$H$11),CropLibrary!H175,IF(EXACT('CROP MANAGEMENT'!$E$3,CropLibrary!$I$11),CropLibrary!I175,IF(EXACT('CROP MANAGEMENT'!$E$3,CropLibrary!$J$11),CropLibrary!J175,IF(EXACT('CROP MANAGEMENT'!$E$3,CropLibrary!$K$11),CropLibrary!K175,BJ51)))))))</f>
        <v>10</v>
      </c>
      <c r="AK29" s="367">
        <f>IF(EXACT('CROP MANAGEMENT'!$F$3,CropLibrary!$E$11),CropLibrary!E175,IF(EXACT('CROP MANAGEMENT'!$F$3,CropLibrary!$F$11),CropLibrary!F175,IF(EXACT('CROP MANAGEMENT'!$F$3,CropLibrary!$G$11),CropLibrary!G175,IF(EXACT('CROP MANAGEMENT'!$F$3,CropLibrary!$H$11),CropLibrary!H175,IF(EXACT('CROP MANAGEMENT'!$F$3,CropLibrary!$I$11),CropLibrary!I175,IF(EXACT('CROP MANAGEMENT'!$F$3,CropLibrary!$J$11),CropLibrary!J175,IF(EXACT('CROP MANAGEMENT'!$F$3,CropLibrary!$K$11),CropLibrary!K175,BK51)))))))</f>
        <v>10</v>
      </c>
      <c r="AL29" s="11"/>
      <c r="AM29" s="11"/>
      <c r="AN29" s="11"/>
      <c r="AO29" s="11"/>
      <c r="AP29" s="11"/>
      <c r="AQ29" s="11"/>
      <c r="AR29" s="9"/>
      <c r="AS29" s="11"/>
      <c r="AT29" s="11"/>
      <c r="AU29" s="132" t="str">
        <f>IF(EXACT('CROP MANAGEMENT'!$B$3,CropLibrary!$L$11),CropLibrary!L30,IF(EXACT('CROP MANAGEMENT'!$B$3,CropLibrary!$M$11),CropLibrary!M30,IF(EXACT('CROP MANAGEMENT'!$B$3,CropLibrary!$N$11),CropLibrary!N30,"out of range")))</f>
        <v>out of range</v>
      </c>
      <c r="AV29" s="12" t="str">
        <f>IF(EXACT('CROP MANAGEMENT'!$C$3,CropLibrary!$L$11),CropLibrary!L30,IF(EXACT('CROP MANAGEMENT'!$C$3,CropLibrary!$M$11),CropLibrary!M30,IF(EXACT('CROP MANAGEMENT'!$C$3,CropLibrary!$N$11),CropLibrary!N30,"out of range")))</f>
        <v>out of range</v>
      </c>
      <c r="AW29" s="12" t="str">
        <f>IF(EXACT('CROP MANAGEMENT'!$D$3,CropLibrary!$L$11),CropLibrary!L30,IF(EXACT('CROP MANAGEMENT'!$D$3,CropLibrary!$M$11),CropLibrary!M30,IF(EXACT('CROP MANAGEMENT'!$D$3,CropLibrary!$N$11),CropLibrary!N30,"out of range")))</f>
        <v>out of range</v>
      </c>
      <c r="AX29" s="12">
        <f>IF(EXACT('CROP MANAGEMENT'!$E$3,CropLibrary!$L$11),CropLibrary!L30,IF(EXACT('CROP MANAGEMENT'!$E$3,CropLibrary!$M$11),CropLibrary!M30,IF(EXACT('CROP MANAGEMENT'!$E$3,CropLibrary!$N$11),CropLibrary!N30,"out of range")))</f>
        <v>0.2</v>
      </c>
      <c r="AY29" s="12" t="str">
        <f>IF(EXACT('CROP MANAGEMENT'!$F$3,CropLibrary!$L$11),CropLibrary!L30,IF(EXACT('CROP MANAGEMENT'!$F$3,CropLibrary!$M$11),CropLibrary!M30,IF(EXACT('CROP MANAGEMENT'!$F$3,CropLibrary!$N$11),CropLibrary!N30,"out of range")))</f>
        <v>out of range</v>
      </c>
      <c r="AZ29" s="100">
        <f>CropLibrary!D94</f>
        <v>1.7</v>
      </c>
      <c r="BA29" s="12" t="str">
        <f>IF(EXACT('CROP MANAGEMENT'!$B$3,CropLibrary!$L$11),CropLibrary!L94,IF(EXACT('CROP MANAGEMENT'!$B$3,CropLibrary!$M$11),CropLibrary!M94,IF(EXACT('CROP MANAGEMENT'!$B$3,CropLibrary!$N$11),CropLibrary!N94,"out of range")))</f>
        <v>out of range</v>
      </c>
      <c r="BB29" s="12" t="str">
        <f>IF(EXACT('CROP MANAGEMENT'!$C$3,CropLibrary!$L$11),CropLibrary!L94,IF(EXACT('CROP MANAGEMENT'!$C$3,CropLibrary!$M$11),CropLibrary!M94,IF(EXACT('CROP MANAGEMENT'!$C$3,CropLibrary!$N$11),CropLibrary!N94,"out of range")))</f>
        <v>out of range</v>
      </c>
      <c r="BC29" s="12" t="str">
        <f>IF(EXACT('CROP MANAGEMENT'!$D$3,CropLibrary!$L$11),CropLibrary!L94,IF(EXACT('CROP MANAGEMENT'!$D$3,CropLibrary!$M$11),CropLibrary!M94,IF(EXACT('CROP MANAGEMENT'!$D$3,CropLibrary!$N$11),CropLibrary!N94,"out of range")))</f>
        <v>out of range</v>
      </c>
      <c r="BD29" s="12">
        <f>IF(EXACT('CROP MANAGEMENT'!$E$3,CropLibrary!$L$11),CropLibrary!L94,IF(EXACT('CROP MANAGEMENT'!$E$3,CropLibrary!$M$11),CropLibrary!M94,IF(EXACT('CROP MANAGEMENT'!$E$3,CropLibrary!$N$11),CropLibrary!N94,"out of range")))</f>
        <v>0.06</v>
      </c>
      <c r="BE29" s="12" t="str">
        <f>IF(EXACT('CROP MANAGEMENT'!$F$3,CropLibrary!$L$11),CropLibrary!L94,IF(EXACT('CROP MANAGEMENT'!$F$3,CropLibrary!$M$11),CropLibrary!M94,IF(EXACT('CROP MANAGEMENT'!$F$3,CropLibrary!$N$11),CropLibrary!N94,"out of range")))</f>
        <v>out of range</v>
      </c>
      <c r="BF29" s="100">
        <f>CropLibrary!D148</f>
        <v>1.7</v>
      </c>
      <c r="BG29" s="12" t="str">
        <f>IF(EXACT('CROP MANAGEMENT'!$B$3,CropLibrary!$L$11),CropLibrary!L148,IF(EXACT('CROP MANAGEMENT'!$B$3,CropLibrary!$M$11),CropLibrary!M148,IF(EXACT('CROP MANAGEMENT'!$B$3,CropLibrary!$N$11),CropLibrary!N148,"out of range")))</f>
        <v>out of range</v>
      </c>
      <c r="BH29" s="12" t="str">
        <f>IF(EXACT('CROP MANAGEMENT'!$C$3,CropLibrary!$L$11),CropLibrary!L148,IF(EXACT('CROP MANAGEMENT'!$C$3,CropLibrary!$M$11),CropLibrary!M148,IF(EXACT('CROP MANAGEMENT'!$C$3,CropLibrary!$N$11),CropLibrary!N148,"out of range")))</f>
        <v>out of range</v>
      </c>
      <c r="BI29" s="12" t="str">
        <f>IF(EXACT('CROP MANAGEMENT'!$D$3,CropLibrary!$L$11),CropLibrary!L148,IF(EXACT('CROP MANAGEMENT'!$D$3,CropLibrary!$M$11),CropLibrary!M148,IF(EXACT('CROP MANAGEMENT'!$D$3,CropLibrary!$N$11),CropLibrary!N148,"out of range")))</f>
        <v>out of range</v>
      </c>
      <c r="BJ29" s="12">
        <f>IF(EXACT('CROP MANAGEMENT'!$E$3,CropLibrary!$L$11),CropLibrary!L148,IF(EXACT('CROP MANAGEMENT'!$E$3,CropLibrary!$M$11),CropLibrary!M148,IF(EXACT('CROP MANAGEMENT'!$E$3,CropLibrary!$N$11),CropLibrary!N148,"out of range")))</f>
        <v>0.71</v>
      </c>
      <c r="BK29" s="12" t="str">
        <f>IF(EXACT('CROP MANAGEMENT'!$F$3,CropLibrary!$L$11),CropLibrary!L148,IF(EXACT('CROP MANAGEMENT'!$F$3,CropLibrary!$M$11),CropLibrary!M148,IF(EXACT('CROP MANAGEMENT'!$F$3,CropLibrary!$N$11),CropLibrary!N148,"out of range")))</f>
        <v>out of range</v>
      </c>
      <c r="BL29" s="12"/>
      <c r="BM29" s="12"/>
      <c r="BN29" s="12"/>
      <c r="BO29" s="12"/>
      <c r="BP29" s="12"/>
      <c r="BQ29" s="365"/>
      <c r="BR29" s="12"/>
      <c r="BS29" s="12"/>
      <c r="BT29" s="12"/>
      <c r="BU29" s="11"/>
      <c r="BV29" s="11"/>
      <c r="BW29" s="11"/>
    </row>
    <row r="30" spans="1:75" x14ac:dyDescent="0.3">
      <c r="A30" s="463"/>
      <c r="B30" s="463"/>
      <c r="C30" s="193" t="str">
        <f>CropLibrary!C31</f>
        <v>N concentration in crop tissue</v>
      </c>
      <c r="D30" s="202" t="str">
        <f>CropLibrary!D31</f>
        <v>[]</v>
      </c>
      <c r="E30" s="366">
        <f>IF(EXACT('CROP MANAGEMENT'!$B$3,CropLibrary!$E$11),CropLibrary!E31,IF(EXACT('CROP MANAGEMENT'!$B$3,CropLibrary!$F$11),CropLibrary!F31,IF(EXACT('CROP MANAGEMENT'!$B$3,CropLibrary!$G$11),CropLibrary!G31,IF(EXACT('CROP MANAGEMENT'!$B$3,CropLibrary!$H$11),CropLibrary!H31,IF(EXACT('CROP MANAGEMENT'!$B$3,CropLibrary!$I$11),CropLibrary!I31,IF(EXACT('CROP MANAGEMENT'!$B$3,CropLibrary!$J$11),CropLibrary!J31,IF(EXACT('CROP MANAGEMENT'!$B$3,CropLibrary!$K$11),CropLibrary!K31,AU30)))))))</f>
        <v>0.01</v>
      </c>
      <c r="F30" s="366">
        <f>IF(EXACT('CROP MANAGEMENT'!$C$3,CropLibrary!$E$11),CropLibrary!E31,IF(EXACT('CROP MANAGEMENT'!$C$3,CropLibrary!$F$11),CropLibrary!F31,IF(EXACT('CROP MANAGEMENT'!$C$3,CropLibrary!$G$11),CropLibrary!G31,IF(EXACT('CROP MANAGEMENT'!$C$3,CropLibrary!$H$11),CropLibrary!H31,IF(EXACT('CROP MANAGEMENT'!$C$3,CropLibrary!$I$11),CropLibrary!I31,IF(EXACT('CROP MANAGEMENT'!$C$3,CropLibrary!$J$11),CropLibrary!J31,IF(EXACT('CROP MANAGEMENT'!$C$3,CropLibrary!$K$11),CropLibrary!K31,AV30)))))))</f>
        <v>0.01</v>
      </c>
      <c r="G30" s="366">
        <f>IF(EXACT('CROP MANAGEMENT'!$D$3,CropLibrary!$E$11),CropLibrary!E31,IF(EXACT('CROP MANAGEMENT'!$D$3,CropLibrary!$F$11),CropLibrary!F31,IF(EXACT('CROP MANAGEMENT'!$D$3,CropLibrary!$G$11),CropLibrary!G31,IF(EXACT('CROP MANAGEMENT'!$D$3,CropLibrary!$H$11),CropLibrary!H31,IF(EXACT('CROP MANAGEMENT'!$D$3,CropLibrary!$I$11),CropLibrary!I31,IF(EXACT('CROP MANAGEMENT'!$D$3,CropLibrary!$J$11),CropLibrary!J31,IF(EXACT('CROP MANAGEMENT'!$D$3,CropLibrary!$K$11),CropLibrary!K31,AW30)))))))</f>
        <v>0.01</v>
      </c>
      <c r="H30" s="366">
        <f>IF(EXACT('CROP MANAGEMENT'!$E$3,CropLibrary!$E$11),CropLibrary!E31,IF(EXACT('CROP MANAGEMENT'!$E$3,CropLibrary!$F$11),CropLibrary!F31,IF(EXACT('CROP MANAGEMENT'!$E$3,CropLibrary!$G$11),CropLibrary!G31,IF(EXACT('CROP MANAGEMENT'!$E$3,CropLibrary!$H$11),CropLibrary!H31,IF(EXACT('CROP MANAGEMENT'!$E$3,CropLibrary!$I$11),CropLibrary!I31,IF(EXACT('CROP MANAGEMENT'!$E$3,CropLibrary!$J$11),CropLibrary!J31,IF(EXACT('CROP MANAGEMENT'!$E$3,CropLibrary!$K$11),CropLibrary!K31,AX30)))))))</f>
        <v>0.01</v>
      </c>
      <c r="I30" s="366">
        <f>IF(EXACT('CROP MANAGEMENT'!$F$3,CropLibrary!$E$11),CropLibrary!E31,IF(EXACT('CROP MANAGEMENT'!$F$3,CropLibrary!$F$11),CropLibrary!F31,IF(EXACT('CROP MANAGEMENT'!$F$3,CropLibrary!$G$11),CropLibrary!G31,IF(EXACT('CROP MANAGEMENT'!$F$3,CropLibrary!$H$11),CropLibrary!H31,IF(EXACT('CROP MANAGEMENT'!$F$3,CropLibrary!$I$11),CropLibrary!I31,IF(EXACT('CROP MANAGEMENT'!$F$3,CropLibrary!$J$11),CropLibrary!J31,IF(EXACT('CROP MANAGEMENT'!$F$3,CropLibrary!$K$11),CropLibrary!K31,AY30)))))))</f>
        <v>5.0000000000000001E-3</v>
      </c>
      <c r="J30" s="11"/>
      <c r="K30" s="213">
        <v>1.8</v>
      </c>
      <c r="L30" s="367">
        <f>IF(EXACT('CROP MANAGEMENT'!$B$3,CropLibrary!$E$11),CropLibrary!E95,IF(EXACT('CROP MANAGEMENT'!$B$3,CropLibrary!$F$11),CropLibrary!F95,IF(EXACT('CROP MANAGEMENT'!$B$3,CropLibrary!$G$11),CropLibrary!G95,IF(EXACT('CROP MANAGEMENT'!$B$3,CropLibrary!$H$11),CropLibrary!H95,IF(EXACT('CROP MANAGEMENT'!$B$3,CropLibrary!$I$11),CropLibrary!I95,IF(EXACT('CROP MANAGEMENT'!$B$3,CropLibrary!$J$11),CropLibrary!J95,IF(EXACT('CROP MANAGEMENT'!$B$3,CropLibrary!$K$11),CropLibrary!K95,BA30)))))))</f>
        <v>0.47535540489946571</v>
      </c>
      <c r="M30" s="367">
        <f>IF(EXACT('CROP MANAGEMENT'!$C$3,CropLibrary!$E$11),CropLibrary!E95,IF(EXACT('CROP MANAGEMENT'!$C$3,CropLibrary!$F$11),CropLibrary!F95,IF(EXACT('CROP MANAGEMENT'!$C$3,CropLibrary!$G$11),CropLibrary!G95,IF(EXACT('CROP MANAGEMENT'!$C$3,CropLibrary!$H$11),CropLibrary!H95,IF(EXACT('CROP MANAGEMENT'!$C$3,CropLibrary!$I$11),CropLibrary!I95,IF(EXACT('CROP MANAGEMENT'!$C$3,CropLibrary!$J$11),CropLibrary!J95,IF(EXACT('CROP MANAGEMENT'!$C$3,CropLibrary!$K$11),CropLibrary!K95,BB30)))))))</f>
        <v>0.21570844370713907</v>
      </c>
      <c r="N30" s="367">
        <f>IF(EXACT('CROP MANAGEMENT'!$D$3,CropLibrary!$E$11),CropLibrary!E95,IF(EXACT('CROP MANAGEMENT'!$D$3,CropLibrary!$F$11),CropLibrary!F95,IF(EXACT('CROP MANAGEMENT'!$D$3,CropLibrary!$G$11),CropLibrary!G95,IF(EXACT('CROP MANAGEMENT'!$D$3,CropLibrary!$H$11),CropLibrary!H95,IF(EXACT('CROP MANAGEMENT'!$D$3,CropLibrary!$I$11),CropLibrary!I95,IF(EXACT('CROP MANAGEMENT'!$D$3,CropLibrary!$J$11),CropLibrary!J95,IF(EXACT('CROP MANAGEMENT'!$D$3,CropLibrary!$K$11),CropLibrary!K95,BC30)))))))</f>
        <v>0.27963211121416831</v>
      </c>
      <c r="O30" s="367">
        <f>IF(EXACT('CROP MANAGEMENT'!$E$3,CropLibrary!$E$11),CropLibrary!E95,IF(EXACT('CROP MANAGEMENT'!$E$3,CropLibrary!$F$11),CropLibrary!F95,IF(EXACT('CROP MANAGEMENT'!$E$3,CropLibrary!$G$11),CropLibrary!G95,IF(EXACT('CROP MANAGEMENT'!$E$3,CropLibrary!$H$11),CropLibrary!H95,IF(EXACT('CROP MANAGEMENT'!$E$3,CropLibrary!$I$11),CropLibrary!I95,IF(EXACT('CROP MANAGEMENT'!$E$3,CropLibrary!$J$11),CropLibrary!J95,IF(EXACT('CROP MANAGEMENT'!$E$3,CropLibrary!$K$11),CropLibrary!K95,BD30)))))))</f>
        <v>4.8000000000000001E-2</v>
      </c>
      <c r="P30" s="367">
        <f>IF(EXACT('CROP MANAGEMENT'!$F$3,CropLibrary!$E$11),CropLibrary!E95,IF(EXACT('CROP MANAGEMENT'!$F$3,CropLibrary!$F$11),CropLibrary!F95,IF(EXACT('CROP MANAGEMENT'!$F$3,CropLibrary!$G$11),CropLibrary!G95,IF(EXACT('CROP MANAGEMENT'!$F$3,CropLibrary!$H$11),CropLibrary!H95,IF(EXACT('CROP MANAGEMENT'!$F$3,CropLibrary!$I$11),CropLibrary!I95,IF(EXACT('CROP MANAGEMENT'!$F$3,CropLibrary!$J$11),CropLibrary!J95,IF(EXACT('CROP MANAGEMENT'!$F$3,CropLibrary!$K$11),CropLibrary!K95,BE30)))))))</f>
        <v>0.93685000506966154</v>
      </c>
      <c r="Q30" s="11"/>
      <c r="R30" s="213">
        <v>1.8</v>
      </c>
      <c r="S30" s="367">
        <f>IF(EXACT('CROP MANAGEMENT'!$B$3,CropLibrary!$E$11),CropLibrary!E122,IF(EXACT('CROP MANAGEMENT'!$B$3,CropLibrary!$F$11),CropLibrary!F122,IF(EXACT('CROP MANAGEMENT'!$B$3,CropLibrary!$G$11),CropLibrary!G122,IF(EXACT('CROP MANAGEMENT'!$B$3,CropLibrary!$H$11),CropLibrary!H122,IF(EXACT('CROP MANAGEMENT'!$B$3,CropLibrary!$I$11),CropLibrary!I122,IF(EXACT('CROP MANAGEMENT'!$B$3,CropLibrary!$J$11),CropLibrary!J122,IF(EXACT('CROP MANAGEMENT'!$B$3,CropLibrary!$K$11),CropLibrary!K122,BA52)))))))</f>
        <v>0.32226261102953224</v>
      </c>
      <c r="T30" s="367">
        <f>IF(EXACT('CROP MANAGEMENT'!$C$3,CropLibrary!$E$11),CropLibrary!E122,IF(EXACT('CROP MANAGEMENT'!$C$3,CropLibrary!$F$11),CropLibrary!F122,IF(EXACT('CROP MANAGEMENT'!$C$3,CropLibrary!$G$11),CropLibrary!G122,IF(EXACT('CROP MANAGEMENT'!$C$3,CropLibrary!$H$11),CropLibrary!H122,IF(EXACT('CROP MANAGEMENT'!$C$3,CropLibrary!$I$11),CropLibrary!I122,IF(EXACT('CROP MANAGEMENT'!$C$3,CropLibrary!$J$11),CropLibrary!J122,IF(EXACT('CROP MANAGEMENT'!$C$3,CropLibrary!$K$11),CropLibrary!K122,BB52)))))))</f>
        <v>0.38010067622888682</v>
      </c>
      <c r="U30" s="367">
        <f>IF(EXACT('CROP MANAGEMENT'!$D$3,CropLibrary!$E$11),CropLibrary!E122,IF(EXACT('CROP MANAGEMENT'!$D$3,CropLibrary!$F$11),CropLibrary!F122,IF(EXACT('CROP MANAGEMENT'!$D$3,CropLibrary!$G$11),CropLibrary!G122,IF(EXACT('CROP MANAGEMENT'!$D$3,CropLibrary!$H$11),CropLibrary!H122,IF(EXACT('CROP MANAGEMENT'!$D$3,CropLibrary!$I$11),CropLibrary!I122,IF(EXACT('CROP MANAGEMENT'!$D$3,CropLibrary!$J$11),CropLibrary!J122,IF(EXACT('CROP MANAGEMENT'!$D$3,CropLibrary!$K$11),CropLibrary!K122,BC52)))))))</f>
        <v>0.50453590020531081</v>
      </c>
      <c r="V30" s="367">
        <f>IF(EXACT('CROP MANAGEMENT'!$E$3,CropLibrary!$E$11),CropLibrary!E122,IF(EXACT('CROP MANAGEMENT'!$E$3,CropLibrary!$F$11),CropLibrary!F122,IF(EXACT('CROP MANAGEMENT'!$E$3,CropLibrary!$G$11),CropLibrary!G122,IF(EXACT('CROP MANAGEMENT'!$E$3,CropLibrary!$H$11),CropLibrary!H122,IF(EXACT('CROP MANAGEMENT'!$E$3,CropLibrary!$I$11),CropLibrary!I122,IF(EXACT('CROP MANAGEMENT'!$E$3,CropLibrary!$J$11),CropLibrary!J122,IF(EXACT('CROP MANAGEMENT'!$E$3,CropLibrary!$K$11),CropLibrary!K122,BD52)))))))</f>
        <v>0.38</v>
      </c>
      <c r="W30" s="367">
        <f>IF(EXACT('CROP MANAGEMENT'!$F$3,CropLibrary!$E$11),CropLibrary!E122,IF(EXACT('CROP MANAGEMENT'!$F$3,CropLibrary!$F$11),CropLibrary!F122,IF(EXACT('CROP MANAGEMENT'!$F$3,CropLibrary!$G$11),CropLibrary!G122,IF(EXACT('CROP MANAGEMENT'!$F$3,CropLibrary!$H$11),CropLibrary!H122,IF(EXACT('CROP MANAGEMENT'!$F$3,CropLibrary!$I$11),CropLibrary!I122,IF(EXACT('CROP MANAGEMENT'!$F$3,CropLibrary!$J$11),CropLibrary!J122,IF(EXACT('CROP MANAGEMENT'!$F$3,CropLibrary!$K$11),CropLibrary!K122,BE52)))))))</f>
        <v>0.1</v>
      </c>
      <c r="X30" s="11"/>
      <c r="Y30" s="213">
        <v>1.8</v>
      </c>
      <c r="Z30" s="367">
        <f>IF(EXACT('CROP MANAGEMENT'!$B$3,CropLibrary!$E$11),CropLibrary!E149,IF(EXACT('CROP MANAGEMENT'!$B$3,CropLibrary!$F$11),CropLibrary!F149,IF(EXACT('CROP MANAGEMENT'!$B$3,CropLibrary!$G$11),CropLibrary!G149,IF(EXACT('CROP MANAGEMENT'!$B$3,CropLibrary!$H$11),CropLibrary!H149,IF(EXACT('CROP MANAGEMENT'!$B$3,CropLibrary!$I$11),CropLibrary!I149,IF(EXACT('CROP MANAGEMENT'!$B$3,CropLibrary!$J$11),CropLibrary!J149,IF(EXACT('CROP MANAGEMENT'!$B$3,CropLibrary!$K$11),CropLibrary!K149,BG30)))))))</f>
        <v>0.7373512516168933</v>
      </c>
      <c r="AA30" s="367">
        <f>IF(EXACT('CROP MANAGEMENT'!$C$3,CropLibrary!$E$11),CropLibrary!E149,IF(EXACT('CROP MANAGEMENT'!$C$3,CropLibrary!$F$11),CropLibrary!F149,IF(EXACT('CROP MANAGEMENT'!$C$3,CropLibrary!$G$11),CropLibrary!G149,IF(EXACT('CROP MANAGEMENT'!$C$3,CropLibrary!$H$11),CropLibrary!H149,IF(EXACT('CROP MANAGEMENT'!$C$3,CropLibrary!$I$11),CropLibrary!I149,IF(EXACT('CROP MANAGEMENT'!$C$3,CropLibrary!$J$11),CropLibrary!J149,IF(EXACT('CROP MANAGEMENT'!$C$3,CropLibrary!$K$11),CropLibrary!K149,BH30)))))))</f>
        <v>0.61780002463042805</v>
      </c>
      <c r="AB30" s="367">
        <f>IF(EXACT('CROP MANAGEMENT'!$D$3,CropLibrary!$E$11),CropLibrary!E149,IF(EXACT('CROP MANAGEMENT'!$D$3,CropLibrary!$F$11),CropLibrary!F149,IF(EXACT('CROP MANAGEMENT'!$D$3,CropLibrary!$G$11),CropLibrary!G149,IF(EXACT('CROP MANAGEMENT'!$D$3,CropLibrary!$H$11),CropLibrary!H149,IF(EXACT('CROP MANAGEMENT'!$D$3,CropLibrary!$I$11),CropLibrary!I149,IF(EXACT('CROP MANAGEMENT'!$D$3,CropLibrary!$J$11),CropLibrary!J149,IF(EXACT('CROP MANAGEMENT'!$D$3,CropLibrary!$K$11),CropLibrary!K149,BI30)))))))</f>
        <v>0.99970383224488701</v>
      </c>
      <c r="AC30" s="367">
        <f>IF(EXACT('CROP MANAGEMENT'!$E$3,CropLibrary!$E$11),CropLibrary!E149,IF(EXACT('CROP MANAGEMENT'!$E$3,CropLibrary!$F$11),CropLibrary!F149,IF(EXACT('CROP MANAGEMENT'!$E$3,CropLibrary!$G$11),CropLibrary!G149,IF(EXACT('CROP MANAGEMENT'!$E$3,CropLibrary!$H$11),CropLibrary!H149,IF(EXACT('CROP MANAGEMENT'!$E$3,CropLibrary!$I$11),CropLibrary!I149,IF(EXACT('CROP MANAGEMENT'!$E$3,CropLibrary!$J$11),CropLibrary!J149,IF(EXACT('CROP MANAGEMENT'!$E$3,CropLibrary!$K$11),CropLibrary!K149,BJ30)))))))</f>
        <v>0.77</v>
      </c>
      <c r="AD30" s="367">
        <f>IF(EXACT('CROP MANAGEMENT'!$F$3,CropLibrary!$E$11),CropLibrary!E149,IF(EXACT('CROP MANAGEMENT'!$F$3,CropLibrary!$F$11),CropLibrary!F149,IF(EXACT('CROP MANAGEMENT'!$F$3,CropLibrary!$G$11),CropLibrary!G149,IF(EXACT('CROP MANAGEMENT'!$F$3,CropLibrary!$H$11),CropLibrary!H149,IF(EXACT('CROP MANAGEMENT'!$F$3,CropLibrary!$I$11),CropLibrary!I149,IF(EXACT('CROP MANAGEMENT'!$F$3,CropLibrary!$J$11),CropLibrary!J149,IF(EXACT('CROP MANAGEMENT'!$F$3,CropLibrary!$K$11),CropLibrary!K149,BK30)))))))</f>
        <v>0</v>
      </c>
      <c r="AE30" s="12"/>
      <c r="AF30" s="213">
        <v>1.8</v>
      </c>
      <c r="AG30" s="367">
        <f>IF(EXACT('CROP MANAGEMENT'!$B$3,CropLibrary!$E$11),CropLibrary!E176,IF(EXACT('CROP MANAGEMENT'!$B$3,CropLibrary!$F$11),CropLibrary!F176,IF(EXACT('CROP MANAGEMENT'!$B$3,CropLibrary!$G$11),CropLibrary!G176,IF(EXACT('CROP MANAGEMENT'!$B$3,CropLibrary!$H$11),CropLibrary!H176,IF(EXACT('CROP MANAGEMENT'!$B$3,CropLibrary!$I$11),CropLibrary!I176,IF(EXACT('CROP MANAGEMENT'!$B$3,CropLibrary!$J$11),CropLibrary!J176,IF(EXACT('CROP MANAGEMENT'!$B$3,CropLibrary!$K$11),CropLibrary!K176,BG52)))))))</f>
        <v>25</v>
      </c>
      <c r="AH30" s="367">
        <f>IF(EXACT('CROP MANAGEMENT'!$C$3,CropLibrary!$E$11),CropLibrary!E176,IF(EXACT('CROP MANAGEMENT'!$C$3,CropLibrary!$F$11),CropLibrary!F176,IF(EXACT('CROP MANAGEMENT'!$C$3,CropLibrary!$G$11),CropLibrary!G176,IF(EXACT('CROP MANAGEMENT'!$C$3,CropLibrary!$H$11),CropLibrary!H176,IF(EXACT('CROP MANAGEMENT'!$C$3,CropLibrary!$I$11),CropLibrary!I176,IF(EXACT('CROP MANAGEMENT'!$C$3,CropLibrary!$J$11),CropLibrary!J176,IF(EXACT('CROP MANAGEMENT'!$C$3,CropLibrary!$K$11),CropLibrary!K176,BH52)))))))</f>
        <v>10</v>
      </c>
      <c r="AI30" s="367">
        <f>IF(EXACT('CROP MANAGEMENT'!$D$3,CropLibrary!$E$11),CropLibrary!E176,IF(EXACT('CROP MANAGEMENT'!$D$3,CropLibrary!$F$11),CropLibrary!F176,IF(EXACT('CROP MANAGEMENT'!$D$3,CropLibrary!$G$11),CropLibrary!G176,IF(EXACT('CROP MANAGEMENT'!$D$3,CropLibrary!$H$11),CropLibrary!H176,IF(EXACT('CROP MANAGEMENT'!$D$3,CropLibrary!$I$11),CropLibrary!I176,IF(EXACT('CROP MANAGEMENT'!$D$3,CropLibrary!$J$11),CropLibrary!J176,IF(EXACT('CROP MANAGEMENT'!$D$3,CropLibrary!$K$11),CropLibrary!K176,BI52)))))))</f>
        <v>25</v>
      </c>
      <c r="AJ30" s="367">
        <f>IF(EXACT('CROP MANAGEMENT'!$E$3,CropLibrary!$E$11),CropLibrary!E176,IF(EXACT('CROP MANAGEMENT'!$E$3,CropLibrary!$F$11),CropLibrary!F176,IF(EXACT('CROP MANAGEMENT'!$E$3,CropLibrary!$G$11),CropLibrary!G176,IF(EXACT('CROP MANAGEMENT'!$E$3,CropLibrary!$H$11),CropLibrary!H176,IF(EXACT('CROP MANAGEMENT'!$E$3,CropLibrary!$I$11),CropLibrary!I176,IF(EXACT('CROP MANAGEMENT'!$E$3,CropLibrary!$J$11),CropLibrary!J176,IF(EXACT('CROP MANAGEMENT'!$E$3,CropLibrary!$K$11),CropLibrary!K176,BJ52)))))))</f>
        <v>10</v>
      </c>
      <c r="AK30" s="367">
        <f>IF(EXACT('CROP MANAGEMENT'!$F$3,CropLibrary!$E$11),CropLibrary!E176,IF(EXACT('CROP MANAGEMENT'!$F$3,CropLibrary!$F$11),CropLibrary!F176,IF(EXACT('CROP MANAGEMENT'!$F$3,CropLibrary!$G$11),CropLibrary!G176,IF(EXACT('CROP MANAGEMENT'!$F$3,CropLibrary!$H$11),CropLibrary!H176,IF(EXACT('CROP MANAGEMENT'!$F$3,CropLibrary!$I$11),CropLibrary!I176,IF(EXACT('CROP MANAGEMENT'!$F$3,CropLibrary!$J$11),CropLibrary!J176,IF(EXACT('CROP MANAGEMENT'!$F$3,CropLibrary!$K$11),CropLibrary!K176,BK52)))))))</f>
        <v>10</v>
      </c>
      <c r="AL30" s="11"/>
      <c r="AM30" s="11"/>
      <c r="AN30" s="11"/>
      <c r="AO30" s="11"/>
      <c r="AP30" s="11"/>
      <c r="AQ30" s="11"/>
      <c r="AR30" s="9"/>
      <c r="AS30" s="11"/>
      <c r="AT30" s="11"/>
      <c r="AU30" s="132" t="str">
        <f>IF(EXACT('CROP MANAGEMENT'!$B$3,CropLibrary!$L$11),CropLibrary!L31,IF(EXACT('CROP MANAGEMENT'!$B$3,CropLibrary!$M$11),CropLibrary!M31,IF(EXACT('CROP MANAGEMENT'!$B$3,CropLibrary!$N$11),CropLibrary!N31,"out of range")))</f>
        <v>out of range</v>
      </c>
      <c r="AV30" s="12" t="str">
        <f>IF(EXACT('CROP MANAGEMENT'!$C$3,CropLibrary!$L$11),CropLibrary!L31,IF(EXACT('CROP MANAGEMENT'!$C$3,CropLibrary!$M$11),CropLibrary!M31,IF(EXACT('CROP MANAGEMENT'!$C$3,CropLibrary!$N$11),CropLibrary!N31,"out of range")))</f>
        <v>out of range</v>
      </c>
      <c r="AW30" s="12" t="str">
        <f>IF(EXACT('CROP MANAGEMENT'!$D$3,CropLibrary!$L$11),CropLibrary!L31,IF(EXACT('CROP MANAGEMENT'!$D$3,CropLibrary!$M$11),CropLibrary!M31,IF(EXACT('CROP MANAGEMENT'!$D$3,CropLibrary!$N$11),CropLibrary!N31,"out of range")))</f>
        <v>out of range</v>
      </c>
      <c r="AX30" s="12">
        <f>IF(EXACT('CROP MANAGEMENT'!$E$3,CropLibrary!$L$11),CropLibrary!L31,IF(EXACT('CROP MANAGEMENT'!$E$3,CropLibrary!$M$11),CropLibrary!M31,IF(EXACT('CROP MANAGEMENT'!$E$3,CropLibrary!$N$11),CropLibrary!N31,"out of range")))</f>
        <v>0.01</v>
      </c>
      <c r="AY30" s="12" t="str">
        <f>IF(EXACT('CROP MANAGEMENT'!$F$3,CropLibrary!$L$11),CropLibrary!L31,IF(EXACT('CROP MANAGEMENT'!$F$3,CropLibrary!$M$11),CropLibrary!M31,IF(EXACT('CROP MANAGEMENT'!$F$3,CropLibrary!$N$11),CropLibrary!N31,"out of range")))</f>
        <v>out of range</v>
      </c>
      <c r="AZ30" s="100">
        <f>CropLibrary!D95</f>
        <v>1.8</v>
      </c>
      <c r="BA30" s="12" t="str">
        <f>IF(EXACT('CROP MANAGEMENT'!$B$3,CropLibrary!$L$11),CropLibrary!L95,IF(EXACT('CROP MANAGEMENT'!$B$3,CropLibrary!$M$11),CropLibrary!M95,IF(EXACT('CROP MANAGEMENT'!$B$3,CropLibrary!$N$11),CropLibrary!N95,"out of range")))</f>
        <v>out of range</v>
      </c>
      <c r="BB30" s="12" t="str">
        <f>IF(EXACT('CROP MANAGEMENT'!$C$3,CropLibrary!$L$11),CropLibrary!L95,IF(EXACT('CROP MANAGEMENT'!$C$3,CropLibrary!$M$11),CropLibrary!M95,IF(EXACT('CROP MANAGEMENT'!$C$3,CropLibrary!$N$11),CropLibrary!N95,"out of range")))</f>
        <v>out of range</v>
      </c>
      <c r="BC30" s="12" t="str">
        <f>IF(EXACT('CROP MANAGEMENT'!$D$3,CropLibrary!$L$11),CropLibrary!L95,IF(EXACT('CROP MANAGEMENT'!$D$3,CropLibrary!$M$11),CropLibrary!M95,IF(EXACT('CROP MANAGEMENT'!$D$3,CropLibrary!$N$11),CropLibrary!N95,"out of range")))</f>
        <v>out of range</v>
      </c>
      <c r="BD30" s="12">
        <f>IF(EXACT('CROP MANAGEMENT'!$E$3,CropLibrary!$L$11),CropLibrary!L95,IF(EXACT('CROP MANAGEMENT'!$E$3,CropLibrary!$M$11),CropLibrary!M95,IF(EXACT('CROP MANAGEMENT'!$E$3,CropLibrary!$N$11),CropLibrary!N95,"out of range")))</f>
        <v>4.8000000000000001E-2</v>
      </c>
      <c r="BE30" s="12" t="str">
        <f>IF(EXACT('CROP MANAGEMENT'!$F$3,CropLibrary!$L$11),CropLibrary!L95,IF(EXACT('CROP MANAGEMENT'!$F$3,CropLibrary!$M$11),CropLibrary!M95,IF(EXACT('CROP MANAGEMENT'!$F$3,CropLibrary!$N$11),CropLibrary!N95,"out of range")))</f>
        <v>out of range</v>
      </c>
      <c r="BF30" s="100">
        <f>CropLibrary!D149</f>
        <v>1.8</v>
      </c>
      <c r="BG30" s="12" t="str">
        <f>IF(EXACT('CROP MANAGEMENT'!$B$3,CropLibrary!$L$11),CropLibrary!L149,IF(EXACT('CROP MANAGEMENT'!$B$3,CropLibrary!$M$11),CropLibrary!M149,IF(EXACT('CROP MANAGEMENT'!$B$3,CropLibrary!$N$11),CropLibrary!N149,"out of range")))</f>
        <v>out of range</v>
      </c>
      <c r="BH30" s="12" t="str">
        <f>IF(EXACT('CROP MANAGEMENT'!$C$3,CropLibrary!$L$11),CropLibrary!L149,IF(EXACT('CROP MANAGEMENT'!$C$3,CropLibrary!$M$11),CropLibrary!M149,IF(EXACT('CROP MANAGEMENT'!$C$3,CropLibrary!$N$11),CropLibrary!N149,"out of range")))</f>
        <v>out of range</v>
      </c>
      <c r="BI30" s="12" t="str">
        <f>IF(EXACT('CROP MANAGEMENT'!$D$3,CropLibrary!$L$11),CropLibrary!L149,IF(EXACT('CROP MANAGEMENT'!$D$3,CropLibrary!$M$11),CropLibrary!M149,IF(EXACT('CROP MANAGEMENT'!$D$3,CropLibrary!$N$11),CropLibrary!N149,"out of range")))</f>
        <v>out of range</v>
      </c>
      <c r="BJ30" s="12">
        <f>IF(EXACT('CROP MANAGEMENT'!$E$3,CropLibrary!$L$11),CropLibrary!L149,IF(EXACT('CROP MANAGEMENT'!$E$3,CropLibrary!$M$11),CropLibrary!M149,IF(EXACT('CROP MANAGEMENT'!$E$3,CropLibrary!$N$11),CropLibrary!N149,"out of range")))</f>
        <v>0.77</v>
      </c>
      <c r="BK30" s="12" t="str">
        <f>IF(EXACT('CROP MANAGEMENT'!$F$3,CropLibrary!$L$11),CropLibrary!L149,IF(EXACT('CROP MANAGEMENT'!$F$3,CropLibrary!$M$11),CropLibrary!M149,IF(EXACT('CROP MANAGEMENT'!$F$3,CropLibrary!$N$11),CropLibrary!N149,"out of range")))</f>
        <v>out of range</v>
      </c>
      <c r="BL30" s="12"/>
      <c r="BM30" s="12"/>
      <c r="BN30" s="12"/>
      <c r="BO30" s="12"/>
      <c r="BP30" s="12"/>
      <c r="BQ30" s="365"/>
      <c r="BR30" s="12"/>
      <c r="BS30" s="12"/>
      <c r="BT30" s="12"/>
      <c r="BU30" s="11"/>
      <c r="BV30" s="11"/>
      <c r="BW30" s="11"/>
    </row>
    <row r="31" spans="1:75" x14ac:dyDescent="0.3">
      <c r="A31" s="463"/>
      <c r="B31" s="463"/>
      <c r="C31" s="193" t="str">
        <f>CropLibrary!C32</f>
        <v>P concentration in crop tissue</v>
      </c>
      <c r="D31" s="202" t="str">
        <f>CropLibrary!D32</f>
        <v>[]</v>
      </c>
      <c r="E31" s="366">
        <f>IF(EXACT('CROP MANAGEMENT'!$B$3,CropLibrary!$E$11),CropLibrary!E32,IF(EXACT('CROP MANAGEMENT'!$B$3,CropLibrary!$F$11),CropLibrary!F32,IF(EXACT('CROP MANAGEMENT'!$B$3,CropLibrary!$G$11),CropLibrary!G32,IF(EXACT('CROP MANAGEMENT'!$B$3,CropLibrary!$H$11),CropLibrary!H32,IF(EXACT('CROP MANAGEMENT'!$B$3,CropLibrary!$I$11),CropLibrary!I32,IF(EXACT('CROP MANAGEMENT'!$B$3,CropLibrary!$J$11),CropLibrary!J32,IF(EXACT('CROP MANAGEMENT'!$B$3,CropLibrary!$K$11),CropLibrary!K32,AU31)))))))</f>
        <v>1E-3</v>
      </c>
      <c r="F31" s="366">
        <f>IF(EXACT('CROP MANAGEMENT'!$C$3,CropLibrary!$E$11),CropLibrary!E32,IF(EXACT('CROP MANAGEMENT'!$C$3,CropLibrary!$F$11),CropLibrary!F32,IF(EXACT('CROP MANAGEMENT'!$C$3,CropLibrary!$G$11),CropLibrary!G32,IF(EXACT('CROP MANAGEMENT'!$C$3,CropLibrary!$H$11),CropLibrary!H32,IF(EXACT('CROP MANAGEMENT'!$C$3,CropLibrary!$I$11),CropLibrary!I32,IF(EXACT('CROP MANAGEMENT'!$C$3,CropLibrary!$J$11),CropLibrary!J32,IF(EXACT('CROP MANAGEMENT'!$C$3,CropLibrary!$K$11),CropLibrary!K32,AV31)))))))</f>
        <v>2.5000000000000001E-3</v>
      </c>
      <c r="G31" s="366">
        <f>IF(EXACT('CROP MANAGEMENT'!$D$3,CropLibrary!$E$11),CropLibrary!E32,IF(EXACT('CROP MANAGEMENT'!$D$3,CropLibrary!$F$11),CropLibrary!F32,IF(EXACT('CROP MANAGEMENT'!$D$3,CropLibrary!$G$11),CropLibrary!G32,IF(EXACT('CROP MANAGEMENT'!$D$3,CropLibrary!$H$11),CropLibrary!H32,IF(EXACT('CROP MANAGEMENT'!$D$3,CropLibrary!$I$11),CropLibrary!I32,IF(EXACT('CROP MANAGEMENT'!$D$3,CropLibrary!$J$11),CropLibrary!J32,IF(EXACT('CROP MANAGEMENT'!$D$3,CropLibrary!$K$11),CropLibrary!K32,AW31)))))))</f>
        <v>1E-3</v>
      </c>
      <c r="H31" s="366">
        <f>IF(EXACT('CROP MANAGEMENT'!$E$3,CropLibrary!$E$11),CropLibrary!E32,IF(EXACT('CROP MANAGEMENT'!$E$3,CropLibrary!$F$11),CropLibrary!F32,IF(EXACT('CROP MANAGEMENT'!$E$3,CropLibrary!$G$11),CropLibrary!G32,IF(EXACT('CROP MANAGEMENT'!$E$3,CropLibrary!$H$11),CropLibrary!H32,IF(EXACT('CROP MANAGEMENT'!$E$3,CropLibrary!$I$11),CropLibrary!I32,IF(EXACT('CROP MANAGEMENT'!$E$3,CropLibrary!$J$11),CropLibrary!J32,IF(EXACT('CROP MANAGEMENT'!$E$3,CropLibrary!$K$11),CropLibrary!K32,AX31)))))))</f>
        <v>1E-3</v>
      </c>
      <c r="I31" s="366">
        <f>IF(EXACT('CROP MANAGEMENT'!$F$3,CropLibrary!$E$11),CropLibrary!E32,IF(EXACT('CROP MANAGEMENT'!$F$3,CropLibrary!$F$11),CropLibrary!F32,IF(EXACT('CROP MANAGEMENT'!$F$3,CropLibrary!$G$11),CropLibrary!G32,IF(EXACT('CROP MANAGEMENT'!$F$3,CropLibrary!$H$11),CropLibrary!H32,IF(EXACT('CROP MANAGEMENT'!$F$3,CropLibrary!$I$11),CropLibrary!I32,IF(EXACT('CROP MANAGEMENT'!$F$3,CropLibrary!$J$11),CropLibrary!J32,IF(EXACT('CROP MANAGEMENT'!$F$3,CropLibrary!$K$11),CropLibrary!K32,AY31)))))))</f>
        <v>6.9999999999999999E-4</v>
      </c>
      <c r="J31" s="11"/>
      <c r="K31" s="213">
        <v>1.9</v>
      </c>
      <c r="L31" s="367">
        <f>IF(EXACT('CROP MANAGEMENT'!$B$3,CropLibrary!$E$11),CropLibrary!E96,IF(EXACT('CROP MANAGEMENT'!$B$3,CropLibrary!$F$11),CropLibrary!F96,IF(EXACT('CROP MANAGEMENT'!$B$3,CropLibrary!$G$11),CropLibrary!G96,IF(EXACT('CROP MANAGEMENT'!$B$3,CropLibrary!$H$11),CropLibrary!H96,IF(EXACT('CROP MANAGEMENT'!$B$3,CropLibrary!$I$11),CropLibrary!I96,IF(EXACT('CROP MANAGEMENT'!$B$3,CropLibrary!$J$11),CropLibrary!J96,IF(EXACT('CROP MANAGEMENT'!$B$3,CropLibrary!$K$11),CropLibrary!K96,BA31)))))))</f>
        <v>0.5511584447280311</v>
      </c>
      <c r="M31" s="367">
        <f>IF(EXACT('CROP MANAGEMENT'!$C$3,CropLibrary!$E$11),CropLibrary!E96,IF(EXACT('CROP MANAGEMENT'!$C$3,CropLibrary!$F$11),CropLibrary!F96,IF(EXACT('CROP MANAGEMENT'!$C$3,CropLibrary!$G$11),CropLibrary!G96,IF(EXACT('CROP MANAGEMENT'!$C$3,CropLibrary!$H$11),CropLibrary!H96,IF(EXACT('CROP MANAGEMENT'!$C$3,CropLibrary!$I$11),CropLibrary!I96,IF(EXACT('CROP MANAGEMENT'!$C$3,CropLibrary!$J$11),CropLibrary!J96,IF(EXACT('CROP MANAGEMENT'!$C$3,CropLibrary!$K$11),CropLibrary!K96,BB31)))))))</f>
        <v>0</v>
      </c>
      <c r="N31" s="367">
        <f>IF(EXACT('CROP MANAGEMENT'!$D$3,CropLibrary!$E$11),CropLibrary!E96,IF(EXACT('CROP MANAGEMENT'!$D$3,CropLibrary!$F$11),CropLibrary!F96,IF(EXACT('CROP MANAGEMENT'!$D$3,CropLibrary!$G$11),CropLibrary!G96,IF(EXACT('CROP MANAGEMENT'!$D$3,CropLibrary!$H$11),CropLibrary!H96,IF(EXACT('CROP MANAGEMENT'!$D$3,CropLibrary!$I$11),CropLibrary!I96,IF(EXACT('CROP MANAGEMENT'!$D$3,CropLibrary!$J$11),CropLibrary!J96,IF(EXACT('CROP MANAGEMENT'!$D$3,CropLibrary!$K$11),CropLibrary!K96,BC31)))))))</f>
        <v>0.20206558718578116</v>
      </c>
      <c r="O31" s="367">
        <f>IF(EXACT('CROP MANAGEMENT'!$E$3,CropLibrary!$E$11),CropLibrary!E96,IF(EXACT('CROP MANAGEMENT'!$E$3,CropLibrary!$F$11),CropLibrary!F96,IF(EXACT('CROP MANAGEMENT'!$E$3,CropLibrary!$G$11),CropLibrary!G96,IF(EXACT('CROP MANAGEMENT'!$E$3,CropLibrary!$H$11),CropLibrary!H96,IF(EXACT('CROP MANAGEMENT'!$E$3,CropLibrary!$I$11),CropLibrary!I96,IF(EXACT('CROP MANAGEMENT'!$E$3,CropLibrary!$J$11),CropLibrary!J96,IF(EXACT('CROP MANAGEMENT'!$E$3,CropLibrary!$K$11),CropLibrary!K96,BD31)))))))</f>
        <v>0.01</v>
      </c>
      <c r="P31" s="367">
        <f>IF(EXACT('CROP MANAGEMENT'!$F$3,CropLibrary!$E$11),CropLibrary!E96,IF(EXACT('CROP MANAGEMENT'!$F$3,CropLibrary!$F$11),CropLibrary!F96,IF(EXACT('CROP MANAGEMENT'!$F$3,CropLibrary!$G$11),CropLibrary!G96,IF(EXACT('CROP MANAGEMENT'!$F$3,CropLibrary!$H$11),CropLibrary!H96,IF(EXACT('CROP MANAGEMENT'!$F$3,CropLibrary!$I$11),CropLibrary!I96,IF(EXACT('CROP MANAGEMENT'!$F$3,CropLibrary!$J$11),CropLibrary!J96,IF(EXACT('CROP MANAGEMENT'!$F$3,CropLibrary!$K$11),CropLibrary!K96,BE31)))))))</f>
        <v>0.93685000506966154</v>
      </c>
      <c r="Q31" s="11"/>
      <c r="R31" s="213">
        <v>1.9</v>
      </c>
      <c r="S31" s="367">
        <f>IF(EXACT('CROP MANAGEMENT'!$B$3,CropLibrary!$E$11),CropLibrary!E123,IF(EXACT('CROP MANAGEMENT'!$B$3,CropLibrary!$F$11),CropLibrary!F123,IF(EXACT('CROP MANAGEMENT'!$B$3,CropLibrary!$G$11),CropLibrary!G123,IF(EXACT('CROP MANAGEMENT'!$B$3,CropLibrary!$H$11),CropLibrary!H123,IF(EXACT('CROP MANAGEMENT'!$B$3,CropLibrary!$I$11),CropLibrary!I123,IF(EXACT('CROP MANAGEMENT'!$B$3,CropLibrary!$J$11),CropLibrary!J123,IF(EXACT('CROP MANAGEMENT'!$B$3,CropLibrary!$K$11),CropLibrary!K123,BA53)))))))</f>
        <v>0.35866295948503146</v>
      </c>
      <c r="T31" s="367">
        <f>IF(EXACT('CROP MANAGEMENT'!$C$3,CropLibrary!$E$11),CropLibrary!E123,IF(EXACT('CROP MANAGEMENT'!$C$3,CropLibrary!$F$11),CropLibrary!F123,IF(EXACT('CROP MANAGEMENT'!$C$3,CropLibrary!$G$11),CropLibrary!G123,IF(EXACT('CROP MANAGEMENT'!$C$3,CropLibrary!$H$11),CropLibrary!H123,IF(EXACT('CROP MANAGEMENT'!$C$3,CropLibrary!$I$11),CropLibrary!I123,IF(EXACT('CROP MANAGEMENT'!$C$3,CropLibrary!$J$11),CropLibrary!J123,IF(EXACT('CROP MANAGEMENT'!$C$3,CropLibrary!$K$11),CropLibrary!K123,BB53)))))))</f>
        <v>0.37787072401267224</v>
      </c>
      <c r="U31" s="367">
        <f>IF(EXACT('CROP MANAGEMENT'!$D$3,CropLibrary!$E$11),CropLibrary!E123,IF(EXACT('CROP MANAGEMENT'!$D$3,CropLibrary!$F$11),CropLibrary!F123,IF(EXACT('CROP MANAGEMENT'!$D$3,CropLibrary!$G$11),CropLibrary!G123,IF(EXACT('CROP MANAGEMENT'!$D$3,CropLibrary!$H$11),CropLibrary!H123,IF(EXACT('CROP MANAGEMENT'!$D$3,CropLibrary!$I$11),CropLibrary!I123,IF(EXACT('CROP MANAGEMENT'!$D$3,CropLibrary!$J$11),CropLibrary!J123,IF(EXACT('CROP MANAGEMENT'!$D$3,CropLibrary!$K$11),CropLibrary!K123,BC53)))))))</f>
        <v>0.52517333036360336</v>
      </c>
      <c r="V31" s="367">
        <f>IF(EXACT('CROP MANAGEMENT'!$E$3,CropLibrary!$E$11),CropLibrary!E123,IF(EXACT('CROP MANAGEMENT'!$E$3,CropLibrary!$F$11),CropLibrary!F123,IF(EXACT('CROP MANAGEMENT'!$E$3,CropLibrary!$G$11),CropLibrary!G123,IF(EXACT('CROP MANAGEMENT'!$E$3,CropLibrary!$H$11),CropLibrary!H123,IF(EXACT('CROP MANAGEMENT'!$E$3,CropLibrary!$I$11),CropLibrary!I123,IF(EXACT('CROP MANAGEMENT'!$E$3,CropLibrary!$J$11),CropLibrary!J123,IF(EXACT('CROP MANAGEMENT'!$E$3,CropLibrary!$K$11),CropLibrary!K123,BD53)))))))</f>
        <v>0.37</v>
      </c>
      <c r="W31" s="367">
        <f>IF(EXACT('CROP MANAGEMENT'!$F$3,CropLibrary!$E$11),CropLibrary!E123,IF(EXACT('CROP MANAGEMENT'!$F$3,CropLibrary!$F$11),CropLibrary!F123,IF(EXACT('CROP MANAGEMENT'!$F$3,CropLibrary!$G$11),CropLibrary!G123,IF(EXACT('CROP MANAGEMENT'!$F$3,CropLibrary!$H$11),CropLibrary!H123,IF(EXACT('CROP MANAGEMENT'!$F$3,CropLibrary!$I$11),CropLibrary!I123,IF(EXACT('CROP MANAGEMENT'!$F$3,CropLibrary!$J$11),CropLibrary!J123,IF(EXACT('CROP MANAGEMENT'!$F$3,CropLibrary!$K$11),CropLibrary!K123,BE53)))))))</f>
        <v>0.1</v>
      </c>
      <c r="X31" s="11"/>
      <c r="Y31" s="213">
        <v>1.9</v>
      </c>
      <c r="Z31" s="367">
        <f>IF(EXACT('CROP MANAGEMENT'!$B$3,CropLibrary!$E$11),CropLibrary!E150,IF(EXACT('CROP MANAGEMENT'!$B$3,CropLibrary!$F$11),CropLibrary!F150,IF(EXACT('CROP MANAGEMENT'!$B$3,CropLibrary!$G$11),CropLibrary!G150,IF(EXACT('CROP MANAGEMENT'!$B$3,CropLibrary!$H$11),CropLibrary!H150,IF(EXACT('CROP MANAGEMENT'!$B$3,CropLibrary!$I$11),CropLibrary!I150,IF(EXACT('CROP MANAGEMENT'!$B$3,CropLibrary!$J$11),CropLibrary!J150,IF(EXACT('CROP MANAGEMENT'!$B$3,CropLibrary!$K$11),CropLibrary!K150,BG31)))))))</f>
        <v>0.70248900907918621</v>
      </c>
      <c r="AA31" s="367">
        <f>IF(EXACT('CROP MANAGEMENT'!$C$3,CropLibrary!$E$11),CropLibrary!E150,IF(EXACT('CROP MANAGEMENT'!$C$3,CropLibrary!$F$11),CropLibrary!F150,IF(EXACT('CROP MANAGEMENT'!$C$3,CropLibrary!$G$11),CropLibrary!G150,IF(EXACT('CROP MANAGEMENT'!$C$3,CropLibrary!$H$11),CropLibrary!H150,IF(EXACT('CROP MANAGEMENT'!$C$3,CropLibrary!$I$11),CropLibrary!I150,IF(EXACT('CROP MANAGEMENT'!$C$3,CropLibrary!$J$11),CropLibrary!J150,IF(EXACT('CROP MANAGEMENT'!$C$3,CropLibrary!$K$11),CropLibrary!K150,BH31)))))))</f>
        <v>0.19016671455916592</v>
      </c>
      <c r="AB31" s="367">
        <f>IF(EXACT('CROP MANAGEMENT'!$D$3,CropLibrary!$E$11),CropLibrary!E150,IF(EXACT('CROP MANAGEMENT'!$D$3,CropLibrary!$F$11),CropLibrary!F150,IF(EXACT('CROP MANAGEMENT'!$D$3,CropLibrary!$G$11),CropLibrary!G150,IF(EXACT('CROP MANAGEMENT'!$D$3,CropLibrary!$H$11),CropLibrary!H150,IF(EXACT('CROP MANAGEMENT'!$D$3,CropLibrary!$I$11),CropLibrary!I150,IF(EXACT('CROP MANAGEMENT'!$D$3,CropLibrary!$J$11),CropLibrary!J150,IF(EXACT('CROP MANAGEMENT'!$D$3,CropLibrary!$K$11),CropLibrary!K150,BI31)))))))</f>
        <v>0.66250000000000075</v>
      </c>
      <c r="AC31" s="367">
        <f>IF(EXACT('CROP MANAGEMENT'!$E$3,CropLibrary!$E$11),CropLibrary!E150,IF(EXACT('CROP MANAGEMENT'!$E$3,CropLibrary!$F$11),CropLibrary!F150,IF(EXACT('CROP MANAGEMENT'!$E$3,CropLibrary!$G$11),CropLibrary!G150,IF(EXACT('CROP MANAGEMENT'!$E$3,CropLibrary!$H$11),CropLibrary!H150,IF(EXACT('CROP MANAGEMENT'!$E$3,CropLibrary!$I$11),CropLibrary!I150,IF(EXACT('CROP MANAGEMENT'!$E$3,CropLibrary!$J$11),CropLibrary!J150,IF(EXACT('CROP MANAGEMENT'!$E$3,CropLibrary!$K$11),CropLibrary!K150,BJ31)))))))</f>
        <v>0.81</v>
      </c>
      <c r="AD31" s="367">
        <f>IF(EXACT('CROP MANAGEMENT'!$F$3,CropLibrary!$E$11),CropLibrary!E150,IF(EXACT('CROP MANAGEMENT'!$F$3,CropLibrary!$F$11),CropLibrary!F150,IF(EXACT('CROP MANAGEMENT'!$F$3,CropLibrary!$G$11),CropLibrary!G150,IF(EXACT('CROP MANAGEMENT'!$F$3,CropLibrary!$H$11),CropLibrary!H150,IF(EXACT('CROP MANAGEMENT'!$F$3,CropLibrary!$I$11),CropLibrary!I150,IF(EXACT('CROP MANAGEMENT'!$F$3,CropLibrary!$J$11),CropLibrary!J150,IF(EXACT('CROP MANAGEMENT'!$F$3,CropLibrary!$K$11),CropLibrary!K150,BK31)))))))</f>
        <v>0</v>
      </c>
      <c r="AE31" s="12"/>
      <c r="AF31" s="213">
        <v>1.9</v>
      </c>
      <c r="AG31" s="367">
        <f>IF(EXACT('CROP MANAGEMENT'!$B$3,CropLibrary!$E$11),CropLibrary!E177,IF(EXACT('CROP MANAGEMENT'!$B$3,CropLibrary!$F$11),CropLibrary!F177,IF(EXACT('CROP MANAGEMENT'!$B$3,CropLibrary!$G$11),CropLibrary!G177,IF(EXACT('CROP MANAGEMENT'!$B$3,CropLibrary!$H$11),CropLibrary!H177,IF(EXACT('CROP MANAGEMENT'!$B$3,CropLibrary!$I$11),CropLibrary!I177,IF(EXACT('CROP MANAGEMENT'!$B$3,CropLibrary!$J$11),CropLibrary!J177,IF(EXACT('CROP MANAGEMENT'!$B$3,CropLibrary!$K$11),CropLibrary!K177,BG53)))))))</f>
        <v>25</v>
      </c>
      <c r="AH31" s="367">
        <f>IF(EXACT('CROP MANAGEMENT'!$C$3,CropLibrary!$E$11),CropLibrary!E177,IF(EXACT('CROP MANAGEMENT'!$C$3,CropLibrary!$F$11),CropLibrary!F177,IF(EXACT('CROP MANAGEMENT'!$C$3,CropLibrary!$G$11),CropLibrary!G177,IF(EXACT('CROP MANAGEMENT'!$C$3,CropLibrary!$H$11),CropLibrary!H177,IF(EXACT('CROP MANAGEMENT'!$C$3,CropLibrary!$I$11),CropLibrary!I177,IF(EXACT('CROP MANAGEMENT'!$C$3,CropLibrary!$J$11),CropLibrary!J177,IF(EXACT('CROP MANAGEMENT'!$C$3,CropLibrary!$K$11),CropLibrary!K177,BH53)))))))</f>
        <v>10</v>
      </c>
      <c r="AI31" s="367">
        <f>IF(EXACT('CROP MANAGEMENT'!$D$3,CropLibrary!$E$11),CropLibrary!E177,IF(EXACT('CROP MANAGEMENT'!$D$3,CropLibrary!$F$11),CropLibrary!F177,IF(EXACT('CROP MANAGEMENT'!$D$3,CropLibrary!$G$11),CropLibrary!G177,IF(EXACT('CROP MANAGEMENT'!$D$3,CropLibrary!$H$11),CropLibrary!H177,IF(EXACT('CROP MANAGEMENT'!$D$3,CropLibrary!$I$11),CropLibrary!I177,IF(EXACT('CROP MANAGEMENT'!$D$3,CropLibrary!$J$11),CropLibrary!J177,IF(EXACT('CROP MANAGEMENT'!$D$3,CropLibrary!$K$11),CropLibrary!K177,BI53)))))))</f>
        <v>25</v>
      </c>
      <c r="AJ31" s="367">
        <f>IF(EXACT('CROP MANAGEMENT'!$E$3,CropLibrary!$E$11),CropLibrary!E177,IF(EXACT('CROP MANAGEMENT'!$E$3,CropLibrary!$F$11),CropLibrary!F177,IF(EXACT('CROP MANAGEMENT'!$E$3,CropLibrary!$G$11),CropLibrary!G177,IF(EXACT('CROP MANAGEMENT'!$E$3,CropLibrary!$H$11),CropLibrary!H177,IF(EXACT('CROP MANAGEMENT'!$E$3,CropLibrary!$I$11),CropLibrary!I177,IF(EXACT('CROP MANAGEMENT'!$E$3,CropLibrary!$J$11),CropLibrary!J177,IF(EXACT('CROP MANAGEMENT'!$E$3,CropLibrary!$K$11),CropLibrary!K177,BJ53)))))))</f>
        <v>10</v>
      </c>
      <c r="AK31" s="367">
        <f>IF(EXACT('CROP MANAGEMENT'!$F$3,CropLibrary!$E$11),CropLibrary!E177,IF(EXACT('CROP MANAGEMENT'!$F$3,CropLibrary!$F$11),CropLibrary!F177,IF(EXACT('CROP MANAGEMENT'!$F$3,CropLibrary!$G$11),CropLibrary!G177,IF(EXACT('CROP MANAGEMENT'!$F$3,CropLibrary!$H$11),CropLibrary!H177,IF(EXACT('CROP MANAGEMENT'!$F$3,CropLibrary!$I$11),CropLibrary!I177,IF(EXACT('CROP MANAGEMENT'!$F$3,CropLibrary!$J$11),CropLibrary!J177,IF(EXACT('CROP MANAGEMENT'!$F$3,CropLibrary!$K$11),CropLibrary!K177,BK53)))))))</f>
        <v>10</v>
      </c>
      <c r="AL31" s="11"/>
      <c r="AM31" s="11"/>
      <c r="AN31" s="11"/>
      <c r="AO31" s="11"/>
      <c r="AP31" s="11"/>
      <c r="AQ31" s="11"/>
      <c r="AR31" s="9"/>
      <c r="AS31" s="11"/>
      <c r="AT31" s="11"/>
      <c r="AU31" s="132" t="str">
        <f>IF(EXACT('CROP MANAGEMENT'!$B$3,CropLibrary!$L$11),CropLibrary!L32,IF(EXACT('CROP MANAGEMENT'!$B$3,CropLibrary!$M$11),CropLibrary!M32,IF(EXACT('CROP MANAGEMENT'!$B$3,CropLibrary!$N$11),CropLibrary!N32,"out of range")))</f>
        <v>out of range</v>
      </c>
      <c r="AV31" s="12" t="str">
        <f>IF(EXACT('CROP MANAGEMENT'!$C$3,CropLibrary!$L$11),CropLibrary!L32,IF(EXACT('CROP MANAGEMENT'!$C$3,CropLibrary!$M$11),CropLibrary!M32,IF(EXACT('CROP MANAGEMENT'!$C$3,CropLibrary!$N$11),CropLibrary!N32,"out of range")))</f>
        <v>out of range</v>
      </c>
      <c r="AW31" s="12" t="str">
        <f>IF(EXACT('CROP MANAGEMENT'!$D$3,CropLibrary!$L$11),CropLibrary!L32,IF(EXACT('CROP MANAGEMENT'!$D$3,CropLibrary!$M$11),CropLibrary!M32,IF(EXACT('CROP MANAGEMENT'!$D$3,CropLibrary!$N$11),CropLibrary!N32,"out of range")))</f>
        <v>out of range</v>
      </c>
      <c r="AX31" s="12">
        <f>IF(EXACT('CROP MANAGEMENT'!$E$3,CropLibrary!$L$11),CropLibrary!L32,IF(EXACT('CROP MANAGEMENT'!$E$3,CropLibrary!$M$11),CropLibrary!M32,IF(EXACT('CROP MANAGEMENT'!$E$3,CropLibrary!$N$11),CropLibrary!N32,"out of range")))</f>
        <v>1E-3</v>
      </c>
      <c r="AY31" s="12" t="str">
        <f>IF(EXACT('CROP MANAGEMENT'!$F$3,CropLibrary!$L$11),CropLibrary!L32,IF(EXACT('CROP MANAGEMENT'!$F$3,CropLibrary!$M$11),CropLibrary!M32,IF(EXACT('CROP MANAGEMENT'!$F$3,CropLibrary!$N$11),CropLibrary!N32,"out of range")))</f>
        <v>out of range</v>
      </c>
      <c r="AZ31" s="100">
        <f>CropLibrary!D96</f>
        <v>1.9</v>
      </c>
      <c r="BA31" s="12" t="str">
        <f>IF(EXACT('CROP MANAGEMENT'!$B$3,CropLibrary!$L$11),CropLibrary!L96,IF(EXACT('CROP MANAGEMENT'!$B$3,CropLibrary!$M$11),CropLibrary!M96,IF(EXACT('CROP MANAGEMENT'!$B$3,CropLibrary!$N$11),CropLibrary!N96,"out of range")))</f>
        <v>out of range</v>
      </c>
      <c r="BB31" s="12" t="str">
        <f>IF(EXACT('CROP MANAGEMENT'!$C$3,CropLibrary!$L$11),CropLibrary!L96,IF(EXACT('CROP MANAGEMENT'!$C$3,CropLibrary!$M$11),CropLibrary!M96,IF(EXACT('CROP MANAGEMENT'!$C$3,CropLibrary!$N$11),CropLibrary!N96,"out of range")))</f>
        <v>out of range</v>
      </c>
      <c r="BC31" s="12" t="str">
        <f>IF(EXACT('CROP MANAGEMENT'!$D$3,CropLibrary!$L$11),CropLibrary!L96,IF(EXACT('CROP MANAGEMENT'!$D$3,CropLibrary!$M$11),CropLibrary!M96,IF(EXACT('CROP MANAGEMENT'!$D$3,CropLibrary!$N$11),CropLibrary!N96,"out of range")))</f>
        <v>out of range</v>
      </c>
      <c r="BD31" s="12">
        <f>IF(EXACT('CROP MANAGEMENT'!$E$3,CropLibrary!$L$11),CropLibrary!L96,IF(EXACT('CROP MANAGEMENT'!$E$3,CropLibrary!$M$11),CropLibrary!M96,IF(EXACT('CROP MANAGEMENT'!$E$3,CropLibrary!$N$11),CropLibrary!N96,"out of range")))</f>
        <v>0.01</v>
      </c>
      <c r="BE31" s="12" t="str">
        <f>IF(EXACT('CROP MANAGEMENT'!$F$3,CropLibrary!$L$11),CropLibrary!L96,IF(EXACT('CROP MANAGEMENT'!$F$3,CropLibrary!$M$11),CropLibrary!M96,IF(EXACT('CROP MANAGEMENT'!$F$3,CropLibrary!$N$11),CropLibrary!N96,"out of range")))</f>
        <v>out of range</v>
      </c>
      <c r="BF31" s="100">
        <f>CropLibrary!D150</f>
        <v>1.9</v>
      </c>
      <c r="BG31" s="12" t="str">
        <f>IF(EXACT('CROP MANAGEMENT'!$B$3,CropLibrary!$L$11),CropLibrary!L150,IF(EXACT('CROP MANAGEMENT'!$B$3,CropLibrary!$M$11),CropLibrary!M150,IF(EXACT('CROP MANAGEMENT'!$B$3,CropLibrary!$N$11),CropLibrary!N150,"out of range")))</f>
        <v>out of range</v>
      </c>
      <c r="BH31" s="12" t="str">
        <f>IF(EXACT('CROP MANAGEMENT'!$C$3,CropLibrary!$L$11),CropLibrary!L150,IF(EXACT('CROP MANAGEMENT'!$C$3,CropLibrary!$M$11),CropLibrary!M150,IF(EXACT('CROP MANAGEMENT'!$C$3,CropLibrary!$N$11),CropLibrary!N150,"out of range")))</f>
        <v>out of range</v>
      </c>
      <c r="BI31" s="12" t="str">
        <f>IF(EXACT('CROP MANAGEMENT'!$D$3,CropLibrary!$L$11),CropLibrary!L150,IF(EXACT('CROP MANAGEMENT'!$D$3,CropLibrary!$M$11),CropLibrary!M150,IF(EXACT('CROP MANAGEMENT'!$D$3,CropLibrary!$N$11),CropLibrary!N150,"out of range")))</f>
        <v>out of range</v>
      </c>
      <c r="BJ31" s="12">
        <f>IF(EXACT('CROP MANAGEMENT'!$E$3,CropLibrary!$L$11),CropLibrary!L150,IF(EXACT('CROP MANAGEMENT'!$E$3,CropLibrary!$M$11),CropLibrary!M150,IF(EXACT('CROP MANAGEMENT'!$E$3,CropLibrary!$N$11),CropLibrary!N150,"out of range")))</f>
        <v>0.81</v>
      </c>
      <c r="BK31" s="12" t="str">
        <f>IF(EXACT('CROP MANAGEMENT'!$F$3,CropLibrary!$L$11),CropLibrary!L150,IF(EXACT('CROP MANAGEMENT'!$F$3,CropLibrary!$M$11),CropLibrary!M150,IF(EXACT('CROP MANAGEMENT'!$F$3,CropLibrary!$N$11),CropLibrary!N150,"out of range")))</f>
        <v>out of range</v>
      </c>
      <c r="BL31" s="12"/>
      <c r="BM31" s="12"/>
      <c r="BN31" s="12"/>
      <c r="BO31" s="12"/>
      <c r="BP31" s="12"/>
      <c r="BQ31" s="365"/>
      <c r="BR31" s="12"/>
      <c r="BS31" s="12"/>
      <c r="BT31" s="12"/>
      <c r="BU31" s="11"/>
      <c r="BV31" s="11"/>
      <c r="BW31" s="11"/>
    </row>
    <row r="32" spans="1:75" x14ac:dyDescent="0.3">
      <c r="A32" s="463"/>
      <c r="B32" s="463"/>
      <c r="C32" s="193" t="str">
        <f>CropLibrary!C33</f>
        <v>N concentration in young crop biomass</v>
      </c>
      <c r="D32" s="202" t="str">
        <f>CropLibrary!D33</f>
        <v>[]</v>
      </c>
      <c r="E32" s="366">
        <f>IF(EXACT('CROP MANAGEMENT'!$B$3,CropLibrary!$E$11),CropLibrary!E33,IF(EXACT('CROP MANAGEMENT'!$B$3,CropLibrary!$F$11),CropLibrary!F33,IF(EXACT('CROP MANAGEMENT'!$B$3,CropLibrary!$G$11),CropLibrary!G33,IF(EXACT('CROP MANAGEMENT'!$B$3,CropLibrary!$H$11),CropLibrary!H33,IF(EXACT('CROP MANAGEMENT'!$B$3,CropLibrary!$I$11),CropLibrary!I33,IF(EXACT('CROP MANAGEMENT'!$B$3,CropLibrary!$J$11),CropLibrary!J33,IF(EXACT('CROP MANAGEMENT'!$B$3,CropLibrary!$K$11),CropLibrary!K33,AU32)))))))</f>
        <v>1.4999999999999999E-2</v>
      </c>
      <c r="F32" s="366">
        <f>IF(EXACT('CROP MANAGEMENT'!$C$3,CropLibrary!$E$11),CropLibrary!E33,IF(EXACT('CROP MANAGEMENT'!$C$3,CropLibrary!$F$11),CropLibrary!F33,IF(EXACT('CROP MANAGEMENT'!$C$3,CropLibrary!$G$11),CropLibrary!G33,IF(EXACT('CROP MANAGEMENT'!$C$3,CropLibrary!$H$11),CropLibrary!H33,IF(EXACT('CROP MANAGEMENT'!$C$3,CropLibrary!$I$11),CropLibrary!I33,IF(EXACT('CROP MANAGEMENT'!$C$3,CropLibrary!$J$11),CropLibrary!J33,IF(EXACT('CROP MANAGEMENT'!$C$3,CropLibrary!$K$11),CropLibrary!K33,AV32)))))))</f>
        <v>1.4999999999999999E-2</v>
      </c>
      <c r="G32" s="366">
        <f>IF(EXACT('CROP MANAGEMENT'!$D$3,CropLibrary!$E$11),CropLibrary!E33,IF(EXACT('CROP MANAGEMENT'!$D$3,CropLibrary!$F$11),CropLibrary!F33,IF(EXACT('CROP MANAGEMENT'!$D$3,CropLibrary!$G$11),CropLibrary!G33,IF(EXACT('CROP MANAGEMENT'!$D$3,CropLibrary!$H$11),CropLibrary!H33,IF(EXACT('CROP MANAGEMENT'!$D$3,CropLibrary!$I$11),CropLibrary!I33,IF(EXACT('CROP MANAGEMENT'!$D$3,CropLibrary!$J$11),CropLibrary!J33,IF(EXACT('CROP MANAGEMENT'!$D$3,CropLibrary!$K$11),CropLibrary!K33,AW32)))))))</f>
        <v>1.4999999999999999E-2</v>
      </c>
      <c r="H32" s="366">
        <f>IF(EXACT('CROP MANAGEMENT'!$E$3,CropLibrary!$E$11),CropLibrary!E33,IF(EXACT('CROP MANAGEMENT'!$E$3,CropLibrary!$F$11),CropLibrary!F33,IF(EXACT('CROP MANAGEMENT'!$E$3,CropLibrary!$G$11),CropLibrary!G33,IF(EXACT('CROP MANAGEMENT'!$E$3,CropLibrary!$H$11),CropLibrary!H33,IF(EXACT('CROP MANAGEMENT'!$E$3,CropLibrary!$I$11),CropLibrary!I33,IF(EXACT('CROP MANAGEMENT'!$E$3,CropLibrary!$J$11),CropLibrary!J33,IF(EXACT('CROP MANAGEMENT'!$E$3,CropLibrary!$K$11),CropLibrary!K33,AX32)))))))</f>
        <v>1.4999999999999999E-2</v>
      </c>
      <c r="I32" s="366">
        <f>IF(EXACT('CROP MANAGEMENT'!$F$3,CropLibrary!$E$11),CropLibrary!E33,IF(EXACT('CROP MANAGEMENT'!$F$3,CropLibrary!$F$11),CropLibrary!F33,IF(EXACT('CROP MANAGEMENT'!$F$3,CropLibrary!$G$11),CropLibrary!G33,IF(EXACT('CROP MANAGEMENT'!$F$3,CropLibrary!$H$11),CropLibrary!H33,IF(EXACT('CROP MANAGEMENT'!$F$3,CropLibrary!$I$11),CropLibrary!I33,IF(EXACT('CROP MANAGEMENT'!$F$3,CropLibrary!$J$11),CropLibrary!J33,IF(EXACT('CROP MANAGEMENT'!$F$3,CropLibrary!$K$11),CropLibrary!K33,AY32)))))))</f>
        <v>1.2E-2</v>
      </c>
      <c r="J32" s="11"/>
      <c r="K32" s="213">
        <v>2</v>
      </c>
      <c r="L32" s="367">
        <f>IF(EXACT('CROP MANAGEMENT'!$B$3,CropLibrary!$E$11),CropLibrary!E97,IF(EXACT('CROP MANAGEMENT'!$B$3,CropLibrary!$F$11),CropLibrary!F97,IF(EXACT('CROP MANAGEMENT'!$B$3,CropLibrary!$G$11),CropLibrary!G97,IF(EXACT('CROP MANAGEMENT'!$B$3,CropLibrary!$H$11),CropLibrary!H97,IF(EXACT('CROP MANAGEMENT'!$B$3,CropLibrary!$I$11),CropLibrary!I97,IF(EXACT('CROP MANAGEMENT'!$B$3,CropLibrary!$J$11),CropLibrary!J97,IF(EXACT('CROP MANAGEMENT'!$B$3,CropLibrary!$K$11),CropLibrary!K97,BA32)))))))</f>
        <v>0.56534743774772556</v>
      </c>
      <c r="M32" s="367">
        <f>IF(EXACT('CROP MANAGEMENT'!$C$3,CropLibrary!$E$11),CropLibrary!E97,IF(EXACT('CROP MANAGEMENT'!$C$3,CropLibrary!$F$11),CropLibrary!F97,IF(EXACT('CROP MANAGEMENT'!$C$3,CropLibrary!$G$11),CropLibrary!G97,IF(EXACT('CROP MANAGEMENT'!$C$3,CropLibrary!$H$11),CropLibrary!H97,IF(EXACT('CROP MANAGEMENT'!$C$3,CropLibrary!$I$11),CropLibrary!I97,IF(EXACT('CROP MANAGEMENT'!$C$3,CropLibrary!$J$11),CropLibrary!J97,IF(EXACT('CROP MANAGEMENT'!$C$3,CropLibrary!$K$11),CropLibrary!K97,BB32)))))))</f>
        <v>0</v>
      </c>
      <c r="N32" s="367">
        <f>IF(EXACT('CROP MANAGEMENT'!$D$3,CropLibrary!$E$11),CropLibrary!E97,IF(EXACT('CROP MANAGEMENT'!$D$3,CropLibrary!$F$11),CropLibrary!F97,IF(EXACT('CROP MANAGEMENT'!$D$3,CropLibrary!$G$11),CropLibrary!G97,IF(EXACT('CROP MANAGEMENT'!$D$3,CropLibrary!$H$11),CropLibrary!H97,IF(EXACT('CROP MANAGEMENT'!$D$3,CropLibrary!$I$11),CropLibrary!I97,IF(EXACT('CROP MANAGEMENT'!$D$3,CropLibrary!$J$11),CropLibrary!J97,IF(EXACT('CROP MANAGEMENT'!$D$3,CropLibrary!$K$11),CropLibrary!K97,BC32)))))))</f>
        <v>0.15498861702166145</v>
      </c>
      <c r="O32" s="367">
        <f>IF(EXACT('CROP MANAGEMENT'!$E$3,CropLibrary!$E$11),CropLibrary!E97,IF(EXACT('CROP MANAGEMENT'!$E$3,CropLibrary!$F$11),CropLibrary!F97,IF(EXACT('CROP MANAGEMENT'!$E$3,CropLibrary!$G$11),CropLibrary!G97,IF(EXACT('CROP MANAGEMENT'!$E$3,CropLibrary!$H$11),CropLibrary!H97,IF(EXACT('CROP MANAGEMENT'!$E$3,CropLibrary!$I$11),CropLibrary!I97,IF(EXACT('CROP MANAGEMENT'!$E$3,CropLibrary!$J$11),CropLibrary!J97,IF(EXACT('CROP MANAGEMENT'!$E$3,CropLibrary!$K$11),CropLibrary!K97,BD32)))))))</f>
        <v>0</v>
      </c>
      <c r="P32" s="367">
        <f>IF(EXACT('CROP MANAGEMENT'!$F$3,CropLibrary!$E$11),CropLibrary!E97,IF(EXACT('CROP MANAGEMENT'!$F$3,CropLibrary!$F$11),CropLibrary!F97,IF(EXACT('CROP MANAGEMENT'!$F$3,CropLibrary!$G$11),CropLibrary!G97,IF(EXACT('CROP MANAGEMENT'!$F$3,CropLibrary!$H$11),CropLibrary!H97,IF(EXACT('CROP MANAGEMENT'!$F$3,CropLibrary!$I$11),CropLibrary!I97,IF(EXACT('CROP MANAGEMENT'!$F$3,CropLibrary!$J$11),CropLibrary!J97,IF(EXACT('CROP MANAGEMENT'!$F$3,CropLibrary!$K$11),CropLibrary!K97,BE32)))))))</f>
        <v>0.93685000506966154</v>
      </c>
      <c r="Q32" s="11"/>
      <c r="R32" s="213">
        <v>2</v>
      </c>
      <c r="S32" s="367">
        <f>IF(EXACT('CROP MANAGEMENT'!$B$3,CropLibrary!$E$11),CropLibrary!E124,IF(EXACT('CROP MANAGEMENT'!$B$3,CropLibrary!$F$11),CropLibrary!F124,IF(EXACT('CROP MANAGEMENT'!$B$3,CropLibrary!$G$11),CropLibrary!G124,IF(EXACT('CROP MANAGEMENT'!$B$3,CropLibrary!$H$11),CropLibrary!H124,IF(EXACT('CROP MANAGEMENT'!$B$3,CropLibrary!$I$11),CropLibrary!I124,IF(EXACT('CROP MANAGEMENT'!$B$3,CropLibrary!$J$11),CropLibrary!J124,IF(EXACT('CROP MANAGEMENT'!$B$3,CropLibrary!$K$11),CropLibrary!K124,BA54)))))))</f>
        <v>0.38252008622378991</v>
      </c>
      <c r="T32" s="367">
        <f>IF(EXACT('CROP MANAGEMENT'!$C$3,CropLibrary!$E$11),CropLibrary!E124,IF(EXACT('CROP MANAGEMENT'!$C$3,CropLibrary!$F$11),CropLibrary!F124,IF(EXACT('CROP MANAGEMENT'!$C$3,CropLibrary!$G$11),CropLibrary!G124,IF(EXACT('CROP MANAGEMENT'!$C$3,CropLibrary!$H$11),CropLibrary!H124,IF(EXACT('CROP MANAGEMENT'!$C$3,CropLibrary!$I$11),CropLibrary!I124,IF(EXACT('CROP MANAGEMENT'!$C$3,CropLibrary!$J$11),CropLibrary!J124,IF(EXACT('CROP MANAGEMENT'!$C$3,CropLibrary!$K$11),CropLibrary!K124,BB54)))))))</f>
        <v>0.30798161303802757</v>
      </c>
      <c r="U32" s="367">
        <f>IF(EXACT('CROP MANAGEMENT'!$D$3,CropLibrary!$E$11),CropLibrary!E124,IF(EXACT('CROP MANAGEMENT'!$D$3,CropLibrary!$F$11),CropLibrary!F124,IF(EXACT('CROP MANAGEMENT'!$D$3,CropLibrary!$G$11),CropLibrary!G124,IF(EXACT('CROP MANAGEMENT'!$D$3,CropLibrary!$H$11),CropLibrary!H124,IF(EXACT('CROP MANAGEMENT'!$D$3,CropLibrary!$I$11),CropLibrary!I124,IF(EXACT('CROP MANAGEMENT'!$D$3,CropLibrary!$J$11),CropLibrary!J124,IF(EXACT('CROP MANAGEMENT'!$D$3,CropLibrary!$K$11),CropLibrary!K124,BC54)))))))</f>
        <v>0.5450107400898262</v>
      </c>
      <c r="V32" s="367">
        <f>IF(EXACT('CROP MANAGEMENT'!$E$3,CropLibrary!$E$11),CropLibrary!E124,IF(EXACT('CROP MANAGEMENT'!$E$3,CropLibrary!$F$11),CropLibrary!F124,IF(EXACT('CROP MANAGEMENT'!$E$3,CropLibrary!$G$11),CropLibrary!G124,IF(EXACT('CROP MANAGEMENT'!$E$3,CropLibrary!$H$11),CropLibrary!H124,IF(EXACT('CROP MANAGEMENT'!$E$3,CropLibrary!$I$11),CropLibrary!I124,IF(EXACT('CROP MANAGEMENT'!$E$3,CropLibrary!$J$11),CropLibrary!J124,IF(EXACT('CROP MANAGEMENT'!$E$3,CropLibrary!$K$11),CropLibrary!K124,BD54)))))))</f>
        <v>0.30499999999999999</v>
      </c>
      <c r="W32" s="367">
        <f>IF(EXACT('CROP MANAGEMENT'!$F$3,CropLibrary!$E$11),CropLibrary!E124,IF(EXACT('CROP MANAGEMENT'!$F$3,CropLibrary!$F$11),CropLibrary!F124,IF(EXACT('CROP MANAGEMENT'!$F$3,CropLibrary!$G$11),CropLibrary!G124,IF(EXACT('CROP MANAGEMENT'!$F$3,CropLibrary!$H$11),CropLibrary!H124,IF(EXACT('CROP MANAGEMENT'!$F$3,CropLibrary!$I$11),CropLibrary!I124,IF(EXACT('CROP MANAGEMENT'!$F$3,CropLibrary!$J$11),CropLibrary!J124,IF(EXACT('CROP MANAGEMENT'!$F$3,CropLibrary!$K$11),CropLibrary!K124,BE54)))))))</f>
        <v>0.1</v>
      </c>
      <c r="X32" s="11"/>
      <c r="Y32" s="213">
        <v>2</v>
      </c>
      <c r="Z32" s="367">
        <f>IF(EXACT('CROP MANAGEMENT'!$B$3,CropLibrary!$E$11),CropLibrary!E151,IF(EXACT('CROP MANAGEMENT'!$B$3,CropLibrary!$F$11),CropLibrary!F151,IF(EXACT('CROP MANAGEMENT'!$B$3,CropLibrary!$G$11),CropLibrary!G151,IF(EXACT('CROP MANAGEMENT'!$B$3,CropLibrary!$H$11),CropLibrary!H151,IF(EXACT('CROP MANAGEMENT'!$B$3,CropLibrary!$I$11),CropLibrary!I151,IF(EXACT('CROP MANAGEMENT'!$B$3,CropLibrary!$J$11),CropLibrary!J151,IF(EXACT('CROP MANAGEMENT'!$B$3,CropLibrary!$K$11),CropLibrary!K151,BG32)))))))</f>
        <v>0</v>
      </c>
      <c r="AA32" s="367">
        <f>IF(EXACT('CROP MANAGEMENT'!$C$3,CropLibrary!$E$11),CropLibrary!E151,IF(EXACT('CROP MANAGEMENT'!$C$3,CropLibrary!$F$11),CropLibrary!F151,IF(EXACT('CROP MANAGEMENT'!$C$3,CropLibrary!$G$11),CropLibrary!G151,IF(EXACT('CROP MANAGEMENT'!$C$3,CropLibrary!$H$11),CropLibrary!H151,IF(EXACT('CROP MANAGEMENT'!$C$3,CropLibrary!$I$11),CropLibrary!I151,IF(EXACT('CROP MANAGEMENT'!$C$3,CropLibrary!$J$11),CropLibrary!J151,IF(EXACT('CROP MANAGEMENT'!$C$3,CropLibrary!$K$11),CropLibrary!K151,BH32)))))))</f>
        <v>0</v>
      </c>
      <c r="AB32" s="367">
        <f>IF(EXACT('CROP MANAGEMENT'!$D$3,CropLibrary!$E$11),CropLibrary!E151,IF(EXACT('CROP MANAGEMENT'!$D$3,CropLibrary!$F$11),CropLibrary!F151,IF(EXACT('CROP MANAGEMENT'!$D$3,CropLibrary!$G$11),CropLibrary!G151,IF(EXACT('CROP MANAGEMENT'!$D$3,CropLibrary!$H$11),CropLibrary!H151,IF(EXACT('CROP MANAGEMENT'!$D$3,CropLibrary!$I$11),CropLibrary!I151,IF(EXACT('CROP MANAGEMENT'!$D$3,CropLibrary!$J$11),CropLibrary!J151,IF(EXACT('CROP MANAGEMENT'!$D$3,CropLibrary!$K$11),CropLibrary!K151,BI32)))))))</f>
        <v>0</v>
      </c>
      <c r="AC32" s="367">
        <f>IF(EXACT('CROP MANAGEMENT'!$E$3,CropLibrary!$E$11),CropLibrary!E151,IF(EXACT('CROP MANAGEMENT'!$E$3,CropLibrary!$F$11),CropLibrary!F151,IF(EXACT('CROP MANAGEMENT'!$E$3,CropLibrary!$G$11),CropLibrary!G151,IF(EXACT('CROP MANAGEMENT'!$E$3,CropLibrary!$H$11),CropLibrary!H151,IF(EXACT('CROP MANAGEMENT'!$E$3,CropLibrary!$I$11),CropLibrary!I151,IF(EXACT('CROP MANAGEMENT'!$E$3,CropLibrary!$J$11),CropLibrary!J151,IF(EXACT('CROP MANAGEMENT'!$E$3,CropLibrary!$K$11),CropLibrary!K151,BJ32)))))))</f>
        <v>0.85</v>
      </c>
      <c r="AD32" s="367">
        <f>IF(EXACT('CROP MANAGEMENT'!$F$3,CropLibrary!$E$11),CropLibrary!E151,IF(EXACT('CROP MANAGEMENT'!$F$3,CropLibrary!$F$11),CropLibrary!F151,IF(EXACT('CROP MANAGEMENT'!$F$3,CropLibrary!$G$11),CropLibrary!G151,IF(EXACT('CROP MANAGEMENT'!$F$3,CropLibrary!$H$11),CropLibrary!H151,IF(EXACT('CROP MANAGEMENT'!$F$3,CropLibrary!$I$11),CropLibrary!I151,IF(EXACT('CROP MANAGEMENT'!$F$3,CropLibrary!$J$11),CropLibrary!J151,IF(EXACT('CROP MANAGEMENT'!$F$3,CropLibrary!$K$11),CropLibrary!K151,BK32)))))))</f>
        <v>0</v>
      </c>
      <c r="AE32" s="12"/>
      <c r="AF32" s="213">
        <v>2</v>
      </c>
      <c r="AG32" s="367">
        <f>IF(EXACT('CROP MANAGEMENT'!$B$3,CropLibrary!$E$11),CropLibrary!E178,IF(EXACT('CROP MANAGEMENT'!$B$3,CropLibrary!$F$11),CropLibrary!F178,IF(EXACT('CROP MANAGEMENT'!$B$3,CropLibrary!$G$11),CropLibrary!G178,IF(EXACT('CROP MANAGEMENT'!$B$3,CropLibrary!$H$11),CropLibrary!H178,IF(EXACT('CROP MANAGEMENT'!$B$3,CropLibrary!$I$11),CropLibrary!I178,IF(EXACT('CROP MANAGEMENT'!$B$3,CropLibrary!$J$11),CropLibrary!J178,IF(EXACT('CROP MANAGEMENT'!$B$3,CropLibrary!$K$11),CropLibrary!K178,BG54)))))))</f>
        <v>25</v>
      </c>
      <c r="AH32" s="367">
        <f>IF(EXACT('CROP MANAGEMENT'!$C$3,CropLibrary!$E$11),CropLibrary!E178,IF(EXACT('CROP MANAGEMENT'!$C$3,CropLibrary!$F$11),CropLibrary!F178,IF(EXACT('CROP MANAGEMENT'!$C$3,CropLibrary!$G$11),CropLibrary!G178,IF(EXACT('CROP MANAGEMENT'!$C$3,CropLibrary!$H$11),CropLibrary!H178,IF(EXACT('CROP MANAGEMENT'!$C$3,CropLibrary!$I$11),CropLibrary!I178,IF(EXACT('CROP MANAGEMENT'!$C$3,CropLibrary!$J$11),CropLibrary!J178,IF(EXACT('CROP MANAGEMENT'!$C$3,CropLibrary!$K$11),CropLibrary!K178,BH54)))))))</f>
        <v>10</v>
      </c>
      <c r="AI32" s="367">
        <f>IF(EXACT('CROP MANAGEMENT'!$D$3,CropLibrary!$E$11),CropLibrary!E178,IF(EXACT('CROP MANAGEMENT'!$D$3,CropLibrary!$F$11),CropLibrary!F178,IF(EXACT('CROP MANAGEMENT'!$D$3,CropLibrary!$G$11),CropLibrary!G178,IF(EXACT('CROP MANAGEMENT'!$D$3,CropLibrary!$H$11),CropLibrary!H178,IF(EXACT('CROP MANAGEMENT'!$D$3,CropLibrary!$I$11),CropLibrary!I178,IF(EXACT('CROP MANAGEMENT'!$D$3,CropLibrary!$J$11),CropLibrary!J178,IF(EXACT('CROP MANAGEMENT'!$D$3,CropLibrary!$K$11),CropLibrary!K178,BI54)))))))</f>
        <v>25</v>
      </c>
      <c r="AJ32" s="367">
        <f>IF(EXACT('CROP MANAGEMENT'!$E$3,CropLibrary!$E$11),CropLibrary!E178,IF(EXACT('CROP MANAGEMENT'!$E$3,CropLibrary!$F$11),CropLibrary!F178,IF(EXACT('CROP MANAGEMENT'!$E$3,CropLibrary!$G$11),CropLibrary!G178,IF(EXACT('CROP MANAGEMENT'!$E$3,CropLibrary!$H$11),CropLibrary!H178,IF(EXACT('CROP MANAGEMENT'!$E$3,CropLibrary!$I$11),CropLibrary!I178,IF(EXACT('CROP MANAGEMENT'!$E$3,CropLibrary!$J$11),CropLibrary!J178,IF(EXACT('CROP MANAGEMENT'!$E$3,CropLibrary!$K$11),CropLibrary!K178,BJ54)))))))</f>
        <v>10</v>
      </c>
      <c r="AK32" s="367">
        <f>IF(EXACT('CROP MANAGEMENT'!$F$3,CropLibrary!$E$11),CropLibrary!E178,IF(EXACT('CROP MANAGEMENT'!$F$3,CropLibrary!$F$11),CropLibrary!F178,IF(EXACT('CROP MANAGEMENT'!$F$3,CropLibrary!$G$11),CropLibrary!G178,IF(EXACT('CROP MANAGEMENT'!$F$3,CropLibrary!$H$11),CropLibrary!H178,IF(EXACT('CROP MANAGEMENT'!$F$3,CropLibrary!$I$11),CropLibrary!I178,IF(EXACT('CROP MANAGEMENT'!$F$3,CropLibrary!$J$11),CropLibrary!J178,IF(EXACT('CROP MANAGEMENT'!$F$3,CropLibrary!$K$11),CropLibrary!K178,BK54)))))))</f>
        <v>10</v>
      </c>
      <c r="AL32" s="11"/>
      <c r="AM32" s="11"/>
      <c r="AN32" s="11"/>
      <c r="AO32" s="11"/>
      <c r="AP32" s="11"/>
      <c r="AQ32" s="11"/>
      <c r="AR32" s="9"/>
      <c r="AS32" s="11"/>
      <c r="AT32" s="11"/>
      <c r="AU32" s="132" t="str">
        <f>IF(EXACT('CROP MANAGEMENT'!$B$3,CropLibrary!$L$11),CropLibrary!L33,IF(EXACT('CROP MANAGEMENT'!$B$3,CropLibrary!$M$11),CropLibrary!M33,IF(EXACT('CROP MANAGEMENT'!$B$3,CropLibrary!$N$11),CropLibrary!N33,"out of range")))</f>
        <v>out of range</v>
      </c>
      <c r="AV32" s="12" t="str">
        <f>IF(EXACT('CROP MANAGEMENT'!$C$3,CropLibrary!$L$11),CropLibrary!L33,IF(EXACT('CROP MANAGEMENT'!$C$3,CropLibrary!$M$11),CropLibrary!M33,IF(EXACT('CROP MANAGEMENT'!$C$3,CropLibrary!$N$11),CropLibrary!N33,"out of range")))</f>
        <v>out of range</v>
      </c>
      <c r="AW32" s="12" t="str">
        <f>IF(EXACT('CROP MANAGEMENT'!$D$3,CropLibrary!$L$11),CropLibrary!L33,IF(EXACT('CROP MANAGEMENT'!$D$3,CropLibrary!$M$11),CropLibrary!M33,IF(EXACT('CROP MANAGEMENT'!$D$3,CropLibrary!$N$11),CropLibrary!N33,"out of range")))</f>
        <v>out of range</v>
      </c>
      <c r="AX32" s="12">
        <f>IF(EXACT('CROP MANAGEMENT'!$E$3,CropLibrary!$L$11),CropLibrary!L33,IF(EXACT('CROP MANAGEMENT'!$E$3,CropLibrary!$M$11),CropLibrary!M33,IF(EXACT('CROP MANAGEMENT'!$E$3,CropLibrary!$N$11),CropLibrary!N33,"out of range")))</f>
        <v>1.4999999999999999E-2</v>
      </c>
      <c r="AY32" s="12" t="str">
        <f>IF(EXACT('CROP MANAGEMENT'!$F$3,CropLibrary!$L$11),CropLibrary!L33,IF(EXACT('CROP MANAGEMENT'!$F$3,CropLibrary!$M$11),CropLibrary!M33,IF(EXACT('CROP MANAGEMENT'!$F$3,CropLibrary!$N$11),CropLibrary!N33,"out of range")))</f>
        <v>out of range</v>
      </c>
      <c r="AZ32" s="100">
        <f>CropLibrary!D97</f>
        <v>2</v>
      </c>
      <c r="BA32" s="12" t="str">
        <f>IF(EXACT('CROP MANAGEMENT'!$B$3,CropLibrary!$L$11),CropLibrary!L97,IF(EXACT('CROP MANAGEMENT'!$B$3,CropLibrary!$M$11),CropLibrary!M97,IF(EXACT('CROP MANAGEMENT'!$B$3,CropLibrary!$N$11),CropLibrary!N97,"out of range")))</f>
        <v>out of range</v>
      </c>
      <c r="BB32" s="12" t="str">
        <f>IF(EXACT('CROP MANAGEMENT'!$C$3,CropLibrary!$L$11),CropLibrary!L97,IF(EXACT('CROP MANAGEMENT'!$C$3,CropLibrary!$M$11),CropLibrary!M97,IF(EXACT('CROP MANAGEMENT'!$C$3,CropLibrary!$N$11),CropLibrary!N97,"out of range")))</f>
        <v>out of range</v>
      </c>
      <c r="BC32" s="12" t="str">
        <f>IF(EXACT('CROP MANAGEMENT'!$D$3,CropLibrary!$L$11),CropLibrary!L97,IF(EXACT('CROP MANAGEMENT'!$D$3,CropLibrary!$M$11),CropLibrary!M97,IF(EXACT('CROP MANAGEMENT'!$D$3,CropLibrary!$N$11),CropLibrary!N97,"out of range")))</f>
        <v>out of range</v>
      </c>
      <c r="BD32" s="12">
        <f>IF(EXACT('CROP MANAGEMENT'!$E$3,CropLibrary!$L$11),CropLibrary!L97,IF(EXACT('CROP MANAGEMENT'!$E$3,CropLibrary!$M$11),CropLibrary!M97,IF(EXACT('CROP MANAGEMENT'!$E$3,CropLibrary!$N$11),CropLibrary!N97,"out of range")))</f>
        <v>0</v>
      </c>
      <c r="BE32" s="12" t="str">
        <f>IF(EXACT('CROP MANAGEMENT'!$F$3,CropLibrary!$L$11),CropLibrary!L97,IF(EXACT('CROP MANAGEMENT'!$F$3,CropLibrary!$M$11),CropLibrary!M97,IF(EXACT('CROP MANAGEMENT'!$F$3,CropLibrary!$N$11),CropLibrary!N97,"out of range")))</f>
        <v>out of range</v>
      </c>
      <c r="BF32" s="100">
        <f>CropLibrary!D151</f>
        <v>2</v>
      </c>
      <c r="BG32" s="12" t="str">
        <f>IF(EXACT('CROP MANAGEMENT'!$B$3,CropLibrary!$L$11),CropLibrary!L151,IF(EXACT('CROP MANAGEMENT'!$B$3,CropLibrary!$M$11),CropLibrary!M151,IF(EXACT('CROP MANAGEMENT'!$B$3,CropLibrary!$N$11),CropLibrary!N151,"out of range")))</f>
        <v>out of range</v>
      </c>
      <c r="BH32" s="12" t="str">
        <f>IF(EXACT('CROP MANAGEMENT'!$C$3,CropLibrary!$L$11),CropLibrary!L151,IF(EXACT('CROP MANAGEMENT'!$C$3,CropLibrary!$M$11),CropLibrary!M151,IF(EXACT('CROP MANAGEMENT'!$C$3,CropLibrary!$N$11),CropLibrary!N151,"out of range")))</f>
        <v>out of range</v>
      </c>
      <c r="BI32" s="12" t="str">
        <f>IF(EXACT('CROP MANAGEMENT'!$D$3,CropLibrary!$L$11),CropLibrary!L151,IF(EXACT('CROP MANAGEMENT'!$D$3,CropLibrary!$M$11),CropLibrary!M151,IF(EXACT('CROP MANAGEMENT'!$D$3,CropLibrary!$N$11),CropLibrary!N151,"out of range")))</f>
        <v>out of range</v>
      </c>
      <c r="BJ32" s="12">
        <f>IF(EXACT('CROP MANAGEMENT'!$E$3,CropLibrary!$L$11),CropLibrary!L151,IF(EXACT('CROP MANAGEMENT'!$E$3,CropLibrary!$M$11),CropLibrary!M151,IF(EXACT('CROP MANAGEMENT'!$E$3,CropLibrary!$N$11),CropLibrary!N151,"out of range")))</f>
        <v>0.85</v>
      </c>
      <c r="BK32" s="12" t="str">
        <f>IF(EXACT('CROP MANAGEMENT'!$F$3,CropLibrary!$L$11),CropLibrary!L151,IF(EXACT('CROP MANAGEMENT'!$F$3,CropLibrary!$M$11),CropLibrary!M151,IF(EXACT('CROP MANAGEMENT'!$F$3,CropLibrary!$N$11),CropLibrary!N151,"out of range")))</f>
        <v>out of range</v>
      </c>
      <c r="BL32" s="12"/>
      <c r="BM32" s="12"/>
      <c r="BN32" s="12"/>
      <c r="BO32" s="12"/>
      <c r="BP32" s="12"/>
      <c r="BQ32" s="365"/>
      <c r="BR32" s="12"/>
      <c r="BS32" s="12"/>
      <c r="BT32" s="12"/>
      <c r="BU32" s="11"/>
      <c r="BV32" s="11"/>
      <c r="BW32" s="11"/>
    </row>
    <row r="33" spans="1:75" x14ac:dyDescent="0.3">
      <c r="A33" s="463"/>
      <c r="B33" s="463"/>
      <c r="C33" s="193" t="str">
        <f>CropLibrary!C34</f>
        <v>P concentration in young crop biomass</v>
      </c>
      <c r="D33" s="202" t="str">
        <f>CropLibrary!D34</f>
        <v>[]</v>
      </c>
      <c r="E33" s="366">
        <f>IF(EXACT('CROP MANAGEMENT'!$B$3,CropLibrary!$E$11),CropLibrary!E34,IF(EXACT('CROP MANAGEMENT'!$B$3,CropLibrary!$F$11),CropLibrary!F34,IF(EXACT('CROP MANAGEMENT'!$B$3,CropLibrary!$G$11),CropLibrary!G34,IF(EXACT('CROP MANAGEMENT'!$B$3,CropLibrary!$H$11),CropLibrary!H34,IF(EXACT('CROP MANAGEMENT'!$B$3,CropLibrary!$I$11),CropLibrary!I34,IF(EXACT('CROP MANAGEMENT'!$B$3,CropLibrary!$J$11),CropLibrary!J34,IF(EXACT('CROP MANAGEMENT'!$B$3,CropLibrary!$K$11),CropLibrary!K34,AU33)))))))</f>
        <v>5.0000000000000001E-3</v>
      </c>
      <c r="F33" s="366">
        <f>IF(EXACT('CROP MANAGEMENT'!$C$3,CropLibrary!$E$11),CropLibrary!E34,IF(EXACT('CROP MANAGEMENT'!$C$3,CropLibrary!$F$11),CropLibrary!F34,IF(EXACT('CROP MANAGEMENT'!$C$3,CropLibrary!$G$11),CropLibrary!G34,IF(EXACT('CROP MANAGEMENT'!$C$3,CropLibrary!$H$11),CropLibrary!H34,IF(EXACT('CROP MANAGEMENT'!$C$3,CropLibrary!$I$11),CropLibrary!I34,IF(EXACT('CROP MANAGEMENT'!$C$3,CropLibrary!$J$11),CropLibrary!J34,IF(EXACT('CROP MANAGEMENT'!$C$3,CropLibrary!$K$11),CropLibrary!K34,AV33)))))))</f>
        <v>7.0000000000000001E-3</v>
      </c>
      <c r="G33" s="366">
        <f>IF(EXACT('CROP MANAGEMENT'!$D$3,CropLibrary!$E$11),CropLibrary!E34,IF(EXACT('CROP MANAGEMENT'!$D$3,CropLibrary!$F$11),CropLibrary!F34,IF(EXACT('CROP MANAGEMENT'!$D$3,CropLibrary!$G$11),CropLibrary!G34,IF(EXACT('CROP MANAGEMENT'!$D$3,CropLibrary!$H$11),CropLibrary!H34,IF(EXACT('CROP MANAGEMENT'!$D$3,CropLibrary!$I$11),CropLibrary!I34,IF(EXACT('CROP MANAGEMENT'!$D$3,CropLibrary!$J$11),CropLibrary!J34,IF(EXACT('CROP MANAGEMENT'!$D$3,CropLibrary!$K$11),CropLibrary!K34,AW33)))))))</f>
        <v>5.0000000000000001E-3</v>
      </c>
      <c r="H33" s="366">
        <f>IF(EXACT('CROP MANAGEMENT'!$E$3,CropLibrary!$E$11),CropLibrary!E34,IF(EXACT('CROP MANAGEMENT'!$E$3,CropLibrary!$F$11),CropLibrary!F34,IF(EXACT('CROP MANAGEMENT'!$E$3,CropLibrary!$G$11),CropLibrary!G34,IF(EXACT('CROP MANAGEMENT'!$E$3,CropLibrary!$H$11),CropLibrary!H34,IF(EXACT('CROP MANAGEMENT'!$E$3,CropLibrary!$I$11),CropLibrary!I34,IF(EXACT('CROP MANAGEMENT'!$E$3,CropLibrary!$J$11),CropLibrary!J34,IF(EXACT('CROP MANAGEMENT'!$E$3,CropLibrary!$K$11),CropLibrary!K34,AX33)))))))</f>
        <v>5.0000000000000001E-3</v>
      </c>
      <c r="I33" s="366">
        <f>IF(EXACT('CROP MANAGEMENT'!$F$3,CropLibrary!$E$11),CropLibrary!E34,IF(EXACT('CROP MANAGEMENT'!$F$3,CropLibrary!$F$11),CropLibrary!F34,IF(EXACT('CROP MANAGEMENT'!$F$3,CropLibrary!$G$11),CropLibrary!G34,IF(EXACT('CROP MANAGEMENT'!$F$3,CropLibrary!$H$11),CropLibrary!H34,IF(EXACT('CROP MANAGEMENT'!$F$3,CropLibrary!$I$11),CropLibrary!I34,IF(EXACT('CROP MANAGEMENT'!$F$3,CropLibrary!$J$11),CropLibrary!J34,IF(EXACT('CROP MANAGEMENT'!$F$3,CropLibrary!$K$11),CropLibrary!K34,AY33)))))))</f>
        <v>8.0000000000000004E-4</v>
      </c>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9"/>
      <c r="AS33" s="11"/>
      <c r="AT33" s="11"/>
      <c r="AU33" s="132" t="str">
        <f>IF(EXACT('CROP MANAGEMENT'!$B$3,CropLibrary!$L$11),CropLibrary!L34,IF(EXACT('CROP MANAGEMENT'!$B$3,CropLibrary!$M$11),CropLibrary!M34,IF(EXACT('CROP MANAGEMENT'!$B$3,CropLibrary!$N$11),CropLibrary!N34,"out of range")))</f>
        <v>out of range</v>
      </c>
      <c r="AV33" s="12" t="str">
        <f>IF(EXACT('CROP MANAGEMENT'!$C$3,CropLibrary!$L$11),CropLibrary!L34,IF(EXACT('CROP MANAGEMENT'!$C$3,CropLibrary!$M$11),CropLibrary!M34,IF(EXACT('CROP MANAGEMENT'!$C$3,CropLibrary!$N$11),CropLibrary!N34,"out of range")))</f>
        <v>out of range</v>
      </c>
      <c r="AW33" s="12" t="str">
        <f>IF(EXACT('CROP MANAGEMENT'!$D$3,CropLibrary!$L$11),CropLibrary!L34,IF(EXACT('CROP MANAGEMENT'!$D$3,CropLibrary!$M$11),CropLibrary!M34,IF(EXACT('CROP MANAGEMENT'!$D$3,CropLibrary!$N$11),CropLibrary!N34,"out of range")))</f>
        <v>out of range</v>
      </c>
      <c r="AX33" s="12">
        <f>IF(EXACT('CROP MANAGEMENT'!$E$3,CropLibrary!$L$11),CropLibrary!L34,IF(EXACT('CROP MANAGEMENT'!$E$3,CropLibrary!$M$11),CropLibrary!M34,IF(EXACT('CROP MANAGEMENT'!$E$3,CropLibrary!$N$11),CropLibrary!N34,"out of range")))</f>
        <v>5.0000000000000001E-3</v>
      </c>
      <c r="AY33" s="12" t="str">
        <f>IF(EXACT('CROP MANAGEMENT'!$F$3,CropLibrary!$L$11),CropLibrary!L34,IF(EXACT('CROP MANAGEMENT'!$F$3,CropLibrary!$M$11),CropLibrary!M34,IF(EXACT('CROP MANAGEMENT'!$F$3,CropLibrary!$N$11),CropLibrary!N34,"out of range")))</f>
        <v>out of range</v>
      </c>
      <c r="AZ33" s="12"/>
      <c r="BA33" s="12"/>
      <c r="BB33" s="12"/>
      <c r="BC33" s="12"/>
      <c r="BD33" s="12"/>
      <c r="BE33" s="12"/>
      <c r="BF33" s="12"/>
      <c r="BG33" s="12"/>
      <c r="BH33" s="12"/>
      <c r="BI33" s="12"/>
      <c r="BJ33" s="12"/>
      <c r="BK33" s="12"/>
      <c r="BL33" s="12"/>
      <c r="BM33" s="12"/>
      <c r="BN33" s="12"/>
      <c r="BO33" s="12"/>
      <c r="BP33" s="12"/>
      <c r="BQ33" s="365"/>
      <c r="BR33" s="12"/>
      <c r="BS33" s="12"/>
      <c r="BT33" s="12"/>
      <c r="BU33" s="11"/>
      <c r="BV33" s="11"/>
      <c r="BW33" s="11"/>
    </row>
    <row r="34" spans="1:75" x14ac:dyDescent="0.3">
      <c r="A34" s="463"/>
      <c r="B34" s="463"/>
      <c r="C34" s="193" t="str">
        <f>CropLibrary!C35</f>
        <v>N concentration in roots</v>
      </c>
      <c r="D34" s="202" t="str">
        <f>CropLibrary!D35</f>
        <v>[]</v>
      </c>
      <c r="E34" s="366">
        <f>IF(EXACT('CROP MANAGEMENT'!$B$3,CropLibrary!$E$11),CropLibrary!E35,IF(EXACT('CROP MANAGEMENT'!$B$3,CropLibrary!$F$11),CropLibrary!F35,IF(EXACT('CROP MANAGEMENT'!$B$3,CropLibrary!$G$11),CropLibrary!G35,IF(EXACT('CROP MANAGEMENT'!$B$3,CropLibrary!$H$11),CropLibrary!H35,IF(EXACT('CROP MANAGEMENT'!$B$3,CropLibrary!$I$11),CropLibrary!I35,IF(EXACT('CROP MANAGEMENT'!$B$3,CropLibrary!$J$11),CropLibrary!J35,IF(EXACT('CROP MANAGEMENT'!$B$3,CropLibrary!$K$11),CropLibrary!K35,AU34)))))))</f>
        <v>0.01</v>
      </c>
      <c r="F34" s="366">
        <f>IF(EXACT('CROP MANAGEMENT'!$C$3,CropLibrary!$E$11),CropLibrary!E35,IF(EXACT('CROP MANAGEMENT'!$C$3,CropLibrary!$F$11),CropLibrary!F35,IF(EXACT('CROP MANAGEMENT'!$C$3,CropLibrary!$G$11),CropLibrary!G35,IF(EXACT('CROP MANAGEMENT'!$C$3,CropLibrary!$H$11),CropLibrary!H35,IF(EXACT('CROP MANAGEMENT'!$C$3,CropLibrary!$I$11),CropLibrary!I35,IF(EXACT('CROP MANAGEMENT'!$C$3,CropLibrary!$J$11),CropLibrary!J35,IF(EXACT('CROP MANAGEMENT'!$C$3,CropLibrary!$K$11),CropLibrary!K35,AV34)))))))</f>
        <v>0.01</v>
      </c>
      <c r="G34" s="366">
        <f>IF(EXACT('CROP MANAGEMENT'!$D$3,CropLibrary!$E$11),CropLibrary!E35,IF(EXACT('CROP MANAGEMENT'!$D$3,CropLibrary!$F$11),CropLibrary!F35,IF(EXACT('CROP MANAGEMENT'!$D$3,CropLibrary!$G$11),CropLibrary!G35,IF(EXACT('CROP MANAGEMENT'!$D$3,CropLibrary!$H$11),CropLibrary!H35,IF(EXACT('CROP MANAGEMENT'!$D$3,CropLibrary!$I$11),CropLibrary!I35,IF(EXACT('CROP MANAGEMENT'!$D$3,CropLibrary!$J$11),CropLibrary!J35,IF(EXACT('CROP MANAGEMENT'!$D$3,CropLibrary!$K$11),CropLibrary!K35,AW34)))))))</f>
        <v>0.01</v>
      </c>
      <c r="H34" s="366">
        <f>IF(EXACT('CROP MANAGEMENT'!$E$3,CropLibrary!$E$11),CropLibrary!E35,IF(EXACT('CROP MANAGEMENT'!$E$3,CropLibrary!$F$11),CropLibrary!F35,IF(EXACT('CROP MANAGEMENT'!$E$3,CropLibrary!$G$11),CropLibrary!G35,IF(EXACT('CROP MANAGEMENT'!$E$3,CropLibrary!$H$11),CropLibrary!H35,IF(EXACT('CROP MANAGEMENT'!$E$3,CropLibrary!$I$11),CropLibrary!I35,IF(EXACT('CROP MANAGEMENT'!$E$3,CropLibrary!$J$11),CropLibrary!J35,IF(EXACT('CROP MANAGEMENT'!$E$3,CropLibrary!$K$11),CropLibrary!K35,AX34)))))))</f>
        <v>0.01</v>
      </c>
      <c r="I34" s="366">
        <f>IF(EXACT('CROP MANAGEMENT'!$F$3,CropLibrary!$E$11),CropLibrary!E35,IF(EXACT('CROP MANAGEMENT'!$F$3,CropLibrary!$F$11),CropLibrary!F35,IF(EXACT('CROP MANAGEMENT'!$F$3,CropLibrary!$G$11),CropLibrary!G35,IF(EXACT('CROP MANAGEMENT'!$F$3,CropLibrary!$H$11),CropLibrary!H35,IF(EXACT('CROP MANAGEMENT'!$F$3,CropLibrary!$I$11),CropLibrary!I35,IF(EXACT('CROP MANAGEMENT'!$F$3,CropLibrary!$J$11),CropLibrary!J35,IF(EXACT('CROP MANAGEMENT'!$F$3,CropLibrary!$K$11),CropLibrary!K35,AY34)))))))</f>
        <v>5.0000000000000001E-3</v>
      </c>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32" t="str">
        <f>IF(EXACT('CROP MANAGEMENT'!$B$3,CropLibrary!$L$11),CropLibrary!L35,IF(EXACT('CROP MANAGEMENT'!$B$3,CropLibrary!$M$11),CropLibrary!M35,IF(EXACT('CROP MANAGEMENT'!$B$3,CropLibrary!$N$11),CropLibrary!N35,"out of range")))</f>
        <v>out of range</v>
      </c>
      <c r="AV34" s="12" t="str">
        <f>IF(EXACT('CROP MANAGEMENT'!$C$3,CropLibrary!$L$11),CropLibrary!L35,IF(EXACT('CROP MANAGEMENT'!$C$3,CropLibrary!$M$11),CropLibrary!M35,IF(EXACT('CROP MANAGEMENT'!$C$3,CropLibrary!$N$11),CropLibrary!N35,"out of range")))</f>
        <v>out of range</v>
      </c>
      <c r="AW34" s="12" t="str">
        <f>IF(EXACT('CROP MANAGEMENT'!$D$3,CropLibrary!$L$11),CropLibrary!L35,IF(EXACT('CROP MANAGEMENT'!$D$3,CropLibrary!$M$11),CropLibrary!M35,IF(EXACT('CROP MANAGEMENT'!$D$3,CropLibrary!$N$11),CropLibrary!N35,"out of range")))</f>
        <v>out of range</v>
      </c>
      <c r="AX34" s="12">
        <f>IF(EXACT('CROP MANAGEMENT'!$E$3,CropLibrary!$L$11),CropLibrary!L35,IF(EXACT('CROP MANAGEMENT'!$E$3,CropLibrary!$M$11),CropLibrary!M35,IF(EXACT('CROP MANAGEMENT'!$E$3,CropLibrary!$N$11),CropLibrary!N35,"out of range")))</f>
        <v>0.01</v>
      </c>
      <c r="AY34" s="12" t="str">
        <f>IF(EXACT('CROP MANAGEMENT'!$F$3,CropLibrary!$L$11),CropLibrary!L35,IF(EXACT('CROP MANAGEMENT'!$F$3,CropLibrary!$M$11),CropLibrary!M35,IF(EXACT('CROP MANAGEMENT'!$F$3,CropLibrary!$N$11),CropLibrary!N35,"out of range")))</f>
        <v>out of range</v>
      </c>
      <c r="AZ34" s="100">
        <f>CropLibrary!D104</f>
        <v>0</v>
      </c>
      <c r="BA34" s="12" t="str">
        <f>IF(EXACT('CROP MANAGEMENT'!$B$3,CropLibrary!$L$11),CropLibrary!L104,IF(EXACT('CROP MANAGEMENT'!$B$3,CropLibrary!$M$11),CropLibrary!M104,IF(EXACT('CROP MANAGEMENT'!$B$3,CropLibrary!$N$11),CropLibrary!N104,"out of range")))</f>
        <v>out of range</v>
      </c>
      <c r="BB34" s="12" t="str">
        <f>IF(EXACT('CROP MANAGEMENT'!$C$3,CropLibrary!$L$11),CropLibrary!L104,IF(EXACT('CROP MANAGEMENT'!$C$3,CropLibrary!$M$11),CropLibrary!M104,IF(EXACT('CROP MANAGEMENT'!$C$3,CropLibrary!$N$11),CropLibrary!N104,"out of range")))</f>
        <v>out of range</v>
      </c>
      <c r="BC34" s="12" t="str">
        <f>IF(EXACT('CROP MANAGEMENT'!$D$3,CropLibrary!$L$11),CropLibrary!L104,IF(EXACT('CROP MANAGEMENT'!$D$3,CropLibrary!$M$11),CropLibrary!M104,IF(EXACT('CROP MANAGEMENT'!$D$3,CropLibrary!$N$11),CropLibrary!N104,"out of range")))</f>
        <v>out of range</v>
      </c>
      <c r="BD34" s="12">
        <f>IF(EXACT('CROP MANAGEMENT'!$E$3,CropLibrary!$L$11),CropLibrary!L104,IF(EXACT('CROP MANAGEMENT'!$E$3,CropLibrary!$M$11),CropLibrary!M104,IF(EXACT('CROP MANAGEMENT'!$E$3,CropLibrary!$N$11),CropLibrary!N104,"out of range")))</f>
        <v>0.56000000000000005</v>
      </c>
      <c r="BE34" s="12" t="str">
        <f>IF(EXACT('CROP MANAGEMENT'!$F$3,CropLibrary!$L$11),CropLibrary!L104,IF(EXACT('CROP MANAGEMENT'!$F$3,CropLibrary!$M$11),CropLibrary!M104,IF(EXACT('CROP MANAGEMENT'!$F$3,CropLibrary!$N$11),CropLibrary!N104,"out of range")))</f>
        <v>out of range</v>
      </c>
      <c r="BF34" s="12">
        <f>CropLibrary!D158</f>
        <v>0</v>
      </c>
      <c r="BG34" s="12" t="str">
        <f>IF(EXACT('CROP MANAGEMENT'!$B$3,CropLibrary!$L$11),CropLibrary!L158,IF(EXACT('CROP MANAGEMENT'!$B$3,CropLibrary!$M$11),CropLibrary!M158,IF(EXACT('CROP MANAGEMENT'!$B$3,CropLibrary!$N$11),CropLibrary!N158,"out of range")))</f>
        <v>out of range</v>
      </c>
      <c r="BH34" s="12" t="str">
        <f>IF(EXACT('CROP MANAGEMENT'!$C$3,CropLibrary!$L$11),CropLibrary!L158,IF(EXACT('CROP MANAGEMENT'!$C$3,CropLibrary!$M$11),CropLibrary!M158,IF(EXACT('CROP MANAGEMENT'!$C$3,CropLibrary!$N$11),CropLibrary!N158,"out of range")))</f>
        <v>out of range</v>
      </c>
      <c r="BI34" s="12" t="str">
        <f>IF(EXACT('CROP MANAGEMENT'!$D$3,CropLibrary!$L$11),CropLibrary!L158,IF(EXACT('CROP MANAGEMENT'!$D$3,CropLibrary!$M$11),CropLibrary!M158,IF(EXACT('CROP MANAGEMENT'!$D$3,CropLibrary!$N$11),CropLibrary!N158,"out of range")))</f>
        <v>out of range</v>
      </c>
      <c r="BJ34" s="12">
        <f>IF(EXACT('CROP MANAGEMENT'!$E$3,CropLibrary!$L$11),CropLibrary!L158,IF(EXACT('CROP MANAGEMENT'!$E$3,CropLibrary!$M$11),CropLibrary!M158,IF(EXACT('CROP MANAGEMENT'!$E$3,CropLibrary!$N$11),CropLibrary!N158,"out of range")))</f>
        <v>40</v>
      </c>
      <c r="BK34" s="12" t="str">
        <f>IF(EXACT('CROP MANAGEMENT'!$F$3,CropLibrary!$L$11),CropLibrary!L158,IF(EXACT('CROP MANAGEMENT'!$F$3,CropLibrary!$M$11),CropLibrary!M158,IF(EXACT('CROP MANAGEMENT'!$F$3,CropLibrary!$N$11),CropLibrary!N158,"out of range")))</f>
        <v>out of range</v>
      </c>
      <c r="BL34" s="12"/>
      <c r="BM34" s="12"/>
      <c r="BN34" s="12"/>
      <c r="BO34" s="12"/>
      <c r="BP34" s="12"/>
      <c r="BQ34" s="365"/>
      <c r="BR34" s="12"/>
      <c r="BS34" s="12"/>
      <c r="BT34" s="12"/>
      <c r="BU34" s="11"/>
      <c r="BV34" s="11"/>
      <c r="BW34" s="11"/>
    </row>
    <row r="35" spans="1:75" x14ac:dyDescent="0.3">
      <c r="A35" s="463" t="s">
        <v>23</v>
      </c>
      <c r="B35" s="368" t="s">
        <v>196</v>
      </c>
      <c r="C35" s="193" t="str">
        <f>CropLibrary!C36</f>
        <v>Type of N2 fixation</v>
      </c>
      <c r="D35" s="202" t="str">
        <f>CropLibrary!D36</f>
        <v>[]</v>
      </c>
      <c r="E35" s="366">
        <f>IF(EXACT('CROP MANAGEMENT'!$B$3,CropLibrary!$E$11),CropLibrary!E36,IF(EXACT('CROP MANAGEMENT'!$B$3,CropLibrary!$F$11),CropLibrary!F36,IF(EXACT('CROP MANAGEMENT'!$B$3,CropLibrary!$G$11),CropLibrary!G36,IF(EXACT('CROP MANAGEMENT'!$B$3,CropLibrary!$H$11),CropLibrary!H36,IF(EXACT('CROP MANAGEMENT'!$B$3,CropLibrary!$I$11),CropLibrary!I36,IF(EXACT('CROP MANAGEMENT'!$B$3,CropLibrary!$J$11),CropLibrary!J36,IF(EXACT('CROP MANAGEMENT'!$B$3,CropLibrary!$K$11),CropLibrary!K36,AU35)))))))</f>
        <v>0</v>
      </c>
      <c r="F35" s="366">
        <f>IF(EXACT('CROP MANAGEMENT'!$C$3,CropLibrary!$E$11),CropLibrary!E36,IF(EXACT('CROP MANAGEMENT'!$C$3,CropLibrary!$F$11),CropLibrary!F36,IF(EXACT('CROP MANAGEMENT'!$C$3,CropLibrary!$G$11),CropLibrary!G36,IF(EXACT('CROP MANAGEMENT'!$C$3,CropLibrary!$H$11),CropLibrary!H36,IF(EXACT('CROP MANAGEMENT'!$C$3,CropLibrary!$I$11),CropLibrary!I36,IF(EXACT('CROP MANAGEMENT'!$C$3,CropLibrary!$J$11),CropLibrary!J36,IF(EXACT('CROP MANAGEMENT'!$C$3,CropLibrary!$K$11),CropLibrary!K36,AV35)))))))</f>
        <v>0</v>
      </c>
      <c r="G35" s="366">
        <f>IF(EXACT('CROP MANAGEMENT'!$D$3,CropLibrary!$E$11),CropLibrary!E36,IF(EXACT('CROP MANAGEMENT'!$D$3,CropLibrary!$F$11),CropLibrary!F36,IF(EXACT('CROP MANAGEMENT'!$D$3,CropLibrary!$G$11),CropLibrary!G36,IF(EXACT('CROP MANAGEMENT'!$D$3,CropLibrary!$H$11),CropLibrary!H36,IF(EXACT('CROP MANAGEMENT'!$D$3,CropLibrary!$I$11),CropLibrary!I36,IF(EXACT('CROP MANAGEMENT'!$D$3,CropLibrary!$J$11),CropLibrary!J36,IF(EXACT('CROP MANAGEMENT'!$D$3,CropLibrary!$K$11),CropLibrary!K36,AW35)))))))</f>
        <v>0</v>
      </c>
      <c r="H35" s="366">
        <f>IF(EXACT('CROP MANAGEMENT'!$E$3,CropLibrary!$E$11),CropLibrary!E36,IF(EXACT('CROP MANAGEMENT'!$E$3,CropLibrary!$F$11),CropLibrary!F36,IF(EXACT('CROP MANAGEMENT'!$E$3,CropLibrary!$G$11),CropLibrary!G36,IF(EXACT('CROP MANAGEMENT'!$E$3,CropLibrary!$H$11),CropLibrary!H36,IF(EXACT('CROP MANAGEMENT'!$E$3,CropLibrary!$I$11),CropLibrary!I36,IF(EXACT('CROP MANAGEMENT'!$E$3,CropLibrary!$J$11),CropLibrary!J36,IF(EXACT('CROP MANAGEMENT'!$E$3,CropLibrary!$K$11),CropLibrary!K36,AX35)))))))</f>
        <v>0</v>
      </c>
      <c r="I35" s="366">
        <f>IF(EXACT('CROP MANAGEMENT'!$F$3,CropLibrary!$E$11),CropLibrary!E36,IF(EXACT('CROP MANAGEMENT'!$F$3,CropLibrary!$F$11),CropLibrary!F36,IF(EXACT('CROP MANAGEMENT'!$F$3,CropLibrary!$G$11),CropLibrary!G36,IF(EXACT('CROP MANAGEMENT'!$F$3,CropLibrary!$H$11),CropLibrary!H36,IF(EXACT('CROP MANAGEMENT'!$F$3,CropLibrary!$I$11),CropLibrary!I36,IF(EXACT('CROP MANAGEMENT'!$F$3,CropLibrary!$J$11),CropLibrary!J36,IF(EXACT('CROP MANAGEMENT'!$F$3,CropLibrary!$K$11),CropLibrary!K36,AY35)))))))</f>
        <v>0</v>
      </c>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32" t="str">
        <f>IF(EXACT('CROP MANAGEMENT'!$B$3,CropLibrary!$L$11),CropLibrary!L36,IF(EXACT('CROP MANAGEMENT'!$B$3,CropLibrary!$M$11),CropLibrary!M36,IF(EXACT('CROP MANAGEMENT'!$B$3,CropLibrary!$N$11),CropLibrary!N36,"out of range")))</f>
        <v>out of range</v>
      </c>
      <c r="AV35" s="12" t="str">
        <f>IF(EXACT('CROP MANAGEMENT'!$C$3,CropLibrary!$L$11),CropLibrary!L36,IF(EXACT('CROP MANAGEMENT'!$C$3,CropLibrary!$M$11),CropLibrary!M36,IF(EXACT('CROP MANAGEMENT'!$C$3,CropLibrary!$N$11),CropLibrary!N36,"out of range")))</f>
        <v>out of range</v>
      </c>
      <c r="AW35" s="12" t="str">
        <f>IF(EXACT('CROP MANAGEMENT'!$D$3,CropLibrary!$L$11),CropLibrary!L36,IF(EXACT('CROP MANAGEMENT'!$D$3,CropLibrary!$M$11),CropLibrary!M36,IF(EXACT('CROP MANAGEMENT'!$D$3,CropLibrary!$N$11),CropLibrary!N36,"out of range")))</f>
        <v>out of range</v>
      </c>
      <c r="AX35" s="12">
        <f>IF(EXACT('CROP MANAGEMENT'!$E$3,CropLibrary!$L$11),CropLibrary!L36,IF(EXACT('CROP MANAGEMENT'!$E$3,CropLibrary!$M$11),CropLibrary!M36,IF(EXACT('CROP MANAGEMENT'!$E$3,CropLibrary!$N$11),CropLibrary!N36,"out of range")))</f>
        <v>0</v>
      </c>
      <c r="AY35" s="12" t="str">
        <f>IF(EXACT('CROP MANAGEMENT'!$F$3,CropLibrary!$L$11),CropLibrary!L36,IF(EXACT('CROP MANAGEMENT'!$F$3,CropLibrary!$M$11),CropLibrary!M36,IF(EXACT('CROP MANAGEMENT'!$F$3,CropLibrary!$N$11),CropLibrary!N36,"out of range")))</f>
        <v>out of range</v>
      </c>
      <c r="AZ35" s="100">
        <f>CropLibrary!D105</f>
        <v>0.1</v>
      </c>
      <c r="BA35" s="12" t="str">
        <f>IF(EXACT('CROP MANAGEMENT'!$B$3,CropLibrary!$L$11),CropLibrary!L105,IF(EXACT('CROP MANAGEMENT'!$B$3,CropLibrary!$M$11),CropLibrary!M105,IF(EXACT('CROP MANAGEMENT'!$B$3,CropLibrary!$N$11),CropLibrary!N105,"out of range")))</f>
        <v>out of range</v>
      </c>
      <c r="BB35" s="12" t="str">
        <f>IF(EXACT('CROP MANAGEMENT'!$C$3,CropLibrary!$L$11),CropLibrary!L105,IF(EXACT('CROP MANAGEMENT'!$C$3,CropLibrary!$M$11),CropLibrary!M105,IF(EXACT('CROP MANAGEMENT'!$C$3,CropLibrary!$N$11),CropLibrary!N105,"out of range")))</f>
        <v>out of range</v>
      </c>
      <c r="BC35" s="12" t="str">
        <f>IF(EXACT('CROP MANAGEMENT'!$D$3,CropLibrary!$L$11),CropLibrary!L105,IF(EXACT('CROP MANAGEMENT'!$D$3,CropLibrary!$M$11),CropLibrary!M105,IF(EXACT('CROP MANAGEMENT'!$D$3,CropLibrary!$N$11),CropLibrary!N105,"out of range")))</f>
        <v>out of range</v>
      </c>
      <c r="BD35" s="12">
        <f>IF(EXACT('CROP MANAGEMENT'!$E$3,CropLibrary!$L$11),CropLibrary!L105,IF(EXACT('CROP MANAGEMENT'!$E$3,CropLibrary!$M$11),CropLibrary!M105,IF(EXACT('CROP MANAGEMENT'!$E$3,CropLibrary!$N$11),CropLibrary!N105,"out of range")))</f>
        <v>0.6</v>
      </c>
      <c r="BE35" s="12" t="str">
        <f>IF(EXACT('CROP MANAGEMENT'!$F$3,CropLibrary!$L$11),CropLibrary!L105,IF(EXACT('CROP MANAGEMENT'!$F$3,CropLibrary!$M$11),CropLibrary!M105,IF(EXACT('CROP MANAGEMENT'!$F$3,CropLibrary!$N$11),CropLibrary!N105,"out of range")))</f>
        <v>out of range</v>
      </c>
      <c r="BF35" s="100">
        <f>CropLibrary!D159</f>
        <v>0.1</v>
      </c>
      <c r="BG35" s="12" t="str">
        <f>IF(EXACT('CROP MANAGEMENT'!$B$3,CropLibrary!$L$11),CropLibrary!L159,IF(EXACT('CROP MANAGEMENT'!$B$3,CropLibrary!$M$11),CropLibrary!M159,IF(EXACT('CROP MANAGEMENT'!$B$3,CropLibrary!$N$11),CropLibrary!N159,"out of range")))</f>
        <v>out of range</v>
      </c>
      <c r="BH35" s="12" t="str">
        <f>IF(EXACT('CROP MANAGEMENT'!$C$3,CropLibrary!$L$11),CropLibrary!L159,IF(EXACT('CROP MANAGEMENT'!$C$3,CropLibrary!$M$11),CropLibrary!M159,IF(EXACT('CROP MANAGEMENT'!$C$3,CropLibrary!$N$11),CropLibrary!N159,"out of range")))</f>
        <v>out of range</v>
      </c>
      <c r="BI35" s="12" t="str">
        <f>IF(EXACT('CROP MANAGEMENT'!$D$3,CropLibrary!$L$11),CropLibrary!L159,IF(EXACT('CROP MANAGEMENT'!$D$3,CropLibrary!$M$11),CropLibrary!M159,IF(EXACT('CROP MANAGEMENT'!$D$3,CropLibrary!$N$11),CropLibrary!N159,"out of range")))</f>
        <v>out of range</v>
      </c>
      <c r="BJ35" s="12">
        <f>IF(EXACT('CROP MANAGEMENT'!$E$3,CropLibrary!$L$11),CropLibrary!L159,IF(EXACT('CROP MANAGEMENT'!$E$3,CropLibrary!$M$11),CropLibrary!M159,IF(EXACT('CROP MANAGEMENT'!$E$3,CropLibrary!$N$11),CropLibrary!N159,"out of range")))</f>
        <v>35.714285714285715</v>
      </c>
      <c r="BK35" s="12" t="str">
        <f>IF(EXACT('CROP MANAGEMENT'!$F$3,CropLibrary!$L$11),CropLibrary!L159,IF(EXACT('CROP MANAGEMENT'!$F$3,CropLibrary!$M$11),CropLibrary!M159,IF(EXACT('CROP MANAGEMENT'!$F$3,CropLibrary!$N$11),CropLibrary!N159,"out of range")))</f>
        <v>out of range</v>
      </c>
      <c r="BL35" s="12"/>
      <c r="BM35" s="12"/>
      <c r="BN35" s="12"/>
      <c r="BO35" s="12"/>
      <c r="BP35" s="12"/>
      <c r="BQ35" s="365"/>
      <c r="BR35" s="12"/>
      <c r="BS35" s="12"/>
      <c r="BT35" s="12"/>
      <c r="BU35" s="11"/>
      <c r="BV35" s="11"/>
      <c r="BW35" s="11"/>
    </row>
    <row r="36" spans="1:75" x14ac:dyDescent="0.3">
      <c r="A36" s="463"/>
      <c r="B36" s="368" t="s">
        <v>158</v>
      </c>
      <c r="C36" s="193" t="str">
        <f>CropLibrary!C37</f>
        <v>Proportion of N from atmosphere</v>
      </c>
      <c r="D36" s="202" t="str">
        <f>CropLibrary!D37</f>
        <v>[]</v>
      </c>
      <c r="E36" s="366">
        <f>IF(EXACT('CROP MANAGEMENT'!$B$3,CropLibrary!$E$11),CropLibrary!E37,IF(EXACT('CROP MANAGEMENT'!$B$3,CropLibrary!$F$11),CropLibrary!F37,IF(EXACT('CROP MANAGEMENT'!$B$3,CropLibrary!$G$11),CropLibrary!G37,IF(EXACT('CROP MANAGEMENT'!$B$3,CropLibrary!$H$11),CropLibrary!H37,IF(EXACT('CROP MANAGEMENT'!$B$3,CropLibrary!$I$11),CropLibrary!I37,IF(EXACT('CROP MANAGEMENT'!$B$3,CropLibrary!$J$11),CropLibrary!J37,IF(EXACT('CROP MANAGEMENT'!$B$3,CropLibrary!$K$11),CropLibrary!K37,AU36)))))))</f>
        <v>0</v>
      </c>
      <c r="F36" s="366">
        <f>IF(EXACT('CROP MANAGEMENT'!$C$3,CropLibrary!$E$11),CropLibrary!E37,IF(EXACT('CROP MANAGEMENT'!$C$3,CropLibrary!$F$11),CropLibrary!F37,IF(EXACT('CROP MANAGEMENT'!$C$3,CropLibrary!$G$11),CropLibrary!G37,IF(EXACT('CROP MANAGEMENT'!$C$3,CropLibrary!$H$11),CropLibrary!H37,IF(EXACT('CROP MANAGEMENT'!$C$3,CropLibrary!$I$11),CropLibrary!I37,IF(EXACT('CROP MANAGEMENT'!$C$3,CropLibrary!$J$11),CropLibrary!J37,IF(EXACT('CROP MANAGEMENT'!$C$3,CropLibrary!$K$11),CropLibrary!K37,AV36)))))))</f>
        <v>0</v>
      </c>
      <c r="G36" s="366">
        <f>IF(EXACT('CROP MANAGEMENT'!$D$3,CropLibrary!$E$11),CropLibrary!E37,IF(EXACT('CROP MANAGEMENT'!$D$3,CropLibrary!$F$11),CropLibrary!F37,IF(EXACT('CROP MANAGEMENT'!$D$3,CropLibrary!$G$11),CropLibrary!G37,IF(EXACT('CROP MANAGEMENT'!$D$3,CropLibrary!$H$11),CropLibrary!H37,IF(EXACT('CROP MANAGEMENT'!$D$3,CropLibrary!$I$11),CropLibrary!I37,IF(EXACT('CROP MANAGEMENT'!$D$3,CropLibrary!$J$11),CropLibrary!J37,IF(EXACT('CROP MANAGEMENT'!$D$3,CropLibrary!$K$11),CropLibrary!K37,AW36)))))))</f>
        <v>0.45</v>
      </c>
      <c r="H36" s="366">
        <f>IF(EXACT('CROP MANAGEMENT'!$E$3,CropLibrary!$E$11),CropLibrary!E37,IF(EXACT('CROP MANAGEMENT'!$E$3,CropLibrary!$F$11),CropLibrary!F37,IF(EXACT('CROP MANAGEMENT'!$E$3,CropLibrary!$G$11),CropLibrary!G37,IF(EXACT('CROP MANAGEMENT'!$E$3,CropLibrary!$H$11),CropLibrary!H37,IF(EXACT('CROP MANAGEMENT'!$E$3,CropLibrary!$I$11),CropLibrary!I37,IF(EXACT('CROP MANAGEMENT'!$E$3,CropLibrary!$J$11),CropLibrary!J37,IF(EXACT('CROP MANAGEMENT'!$E$3,CropLibrary!$K$11),CropLibrary!K37,AX36)))))))</f>
        <v>0.5</v>
      </c>
      <c r="I36" s="366">
        <f>IF(EXACT('CROP MANAGEMENT'!$F$3,CropLibrary!$E$11),CropLibrary!E37,IF(EXACT('CROP MANAGEMENT'!$F$3,CropLibrary!$F$11),CropLibrary!F37,IF(EXACT('CROP MANAGEMENT'!$F$3,CropLibrary!$G$11),CropLibrary!G37,IF(EXACT('CROP MANAGEMENT'!$F$3,CropLibrary!$H$11),CropLibrary!H37,IF(EXACT('CROP MANAGEMENT'!$F$3,CropLibrary!$I$11),CropLibrary!I37,IF(EXACT('CROP MANAGEMENT'!$F$3,CropLibrary!$J$11),CropLibrary!J37,IF(EXACT('CROP MANAGEMENT'!$F$3,CropLibrary!$K$11),CropLibrary!K37,AY36)))))))</f>
        <v>0</v>
      </c>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32" t="str">
        <f>IF(EXACT('CROP MANAGEMENT'!$B$3,CropLibrary!$L$11),CropLibrary!L37,IF(EXACT('CROP MANAGEMENT'!$B$3,CropLibrary!$M$11),CropLibrary!M37,IF(EXACT('CROP MANAGEMENT'!$B$3,CropLibrary!$N$11),CropLibrary!N37,"out of range")))</f>
        <v>out of range</v>
      </c>
      <c r="AV36" s="12" t="str">
        <f>IF(EXACT('CROP MANAGEMENT'!$C$3,CropLibrary!$L$11),CropLibrary!L37,IF(EXACT('CROP MANAGEMENT'!$C$3,CropLibrary!$M$11),CropLibrary!M37,IF(EXACT('CROP MANAGEMENT'!$C$3,CropLibrary!$N$11),CropLibrary!N37,"out of range")))</f>
        <v>out of range</v>
      </c>
      <c r="AW36" s="12" t="str">
        <f>IF(EXACT('CROP MANAGEMENT'!$D$3,CropLibrary!$L$11),CropLibrary!L37,IF(EXACT('CROP MANAGEMENT'!$D$3,CropLibrary!$M$11),CropLibrary!M37,IF(EXACT('CROP MANAGEMENT'!$D$3,CropLibrary!$N$11),CropLibrary!N37,"out of range")))</f>
        <v>out of range</v>
      </c>
      <c r="AX36" s="12">
        <f>IF(EXACT('CROP MANAGEMENT'!$E$3,CropLibrary!$L$11),CropLibrary!L37,IF(EXACT('CROP MANAGEMENT'!$E$3,CropLibrary!$M$11),CropLibrary!M37,IF(EXACT('CROP MANAGEMENT'!$E$3,CropLibrary!$N$11),CropLibrary!N37,"out of range")))</f>
        <v>0.5</v>
      </c>
      <c r="AY36" s="12" t="str">
        <f>IF(EXACT('CROP MANAGEMENT'!$F$3,CropLibrary!$L$11),CropLibrary!L37,IF(EXACT('CROP MANAGEMENT'!$F$3,CropLibrary!$M$11),CropLibrary!M37,IF(EXACT('CROP MANAGEMENT'!$F$3,CropLibrary!$N$11),CropLibrary!N37,"out of range")))</f>
        <v>out of range</v>
      </c>
      <c r="AZ36" s="100">
        <f>CropLibrary!D106</f>
        <v>0.2</v>
      </c>
      <c r="BA36" s="12" t="str">
        <f>IF(EXACT('CROP MANAGEMENT'!$B$3,CropLibrary!$L$11),CropLibrary!L106,IF(EXACT('CROP MANAGEMENT'!$B$3,CropLibrary!$M$11),CropLibrary!M106,IF(EXACT('CROP MANAGEMENT'!$B$3,CropLibrary!$N$11),CropLibrary!N106,"out of range")))</f>
        <v>out of range</v>
      </c>
      <c r="BB36" s="12" t="str">
        <f>IF(EXACT('CROP MANAGEMENT'!$C$3,CropLibrary!$L$11),CropLibrary!L106,IF(EXACT('CROP MANAGEMENT'!$C$3,CropLibrary!$M$11),CropLibrary!M106,IF(EXACT('CROP MANAGEMENT'!$C$3,CropLibrary!$N$11),CropLibrary!N106,"out of range")))</f>
        <v>out of range</v>
      </c>
      <c r="BC36" s="12" t="str">
        <f>IF(EXACT('CROP MANAGEMENT'!$D$3,CropLibrary!$L$11),CropLibrary!L106,IF(EXACT('CROP MANAGEMENT'!$D$3,CropLibrary!$M$11),CropLibrary!M106,IF(EXACT('CROP MANAGEMENT'!$D$3,CropLibrary!$N$11),CropLibrary!N106,"out of range")))</f>
        <v>out of range</v>
      </c>
      <c r="BD36" s="12">
        <f>IF(EXACT('CROP MANAGEMENT'!$E$3,CropLibrary!$L$11),CropLibrary!L106,IF(EXACT('CROP MANAGEMENT'!$E$3,CropLibrary!$M$11),CropLibrary!M106,IF(EXACT('CROP MANAGEMENT'!$E$3,CropLibrary!$N$11),CropLibrary!N106,"out of range")))</f>
        <v>0.62</v>
      </c>
      <c r="BE36" s="12" t="str">
        <f>IF(EXACT('CROP MANAGEMENT'!$F$3,CropLibrary!$L$11),CropLibrary!L106,IF(EXACT('CROP MANAGEMENT'!$F$3,CropLibrary!$M$11),CropLibrary!M106,IF(EXACT('CROP MANAGEMENT'!$F$3,CropLibrary!$N$11),CropLibrary!N106,"out of range")))</f>
        <v>out of range</v>
      </c>
      <c r="BF36" s="100">
        <f>CropLibrary!D160</f>
        <v>0.2</v>
      </c>
      <c r="BG36" s="12" t="str">
        <f>IF(EXACT('CROP MANAGEMENT'!$B$3,CropLibrary!$L$11),CropLibrary!L160,IF(EXACT('CROP MANAGEMENT'!$B$3,CropLibrary!$M$11),CropLibrary!M160,IF(EXACT('CROP MANAGEMENT'!$B$3,CropLibrary!$N$11),CropLibrary!N160,"out of range")))</f>
        <v>out of range</v>
      </c>
      <c r="BH36" s="12" t="str">
        <f>IF(EXACT('CROP MANAGEMENT'!$C$3,CropLibrary!$L$11),CropLibrary!L160,IF(EXACT('CROP MANAGEMENT'!$C$3,CropLibrary!$M$11),CropLibrary!M160,IF(EXACT('CROP MANAGEMENT'!$C$3,CropLibrary!$N$11),CropLibrary!N160,"out of range")))</f>
        <v>out of range</v>
      </c>
      <c r="BI36" s="12" t="str">
        <f>IF(EXACT('CROP MANAGEMENT'!$D$3,CropLibrary!$L$11),CropLibrary!L160,IF(EXACT('CROP MANAGEMENT'!$D$3,CropLibrary!$M$11),CropLibrary!M160,IF(EXACT('CROP MANAGEMENT'!$D$3,CropLibrary!$N$11),CropLibrary!N160,"out of range")))</f>
        <v>out of range</v>
      </c>
      <c r="BJ36" s="12">
        <f>IF(EXACT('CROP MANAGEMENT'!$E$3,CropLibrary!$L$11),CropLibrary!L160,IF(EXACT('CROP MANAGEMENT'!$E$3,CropLibrary!$M$11),CropLibrary!M160,IF(EXACT('CROP MANAGEMENT'!$E$3,CropLibrary!$N$11),CropLibrary!N160,"out of range")))</f>
        <v>31.428571428571427</v>
      </c>
      <c r="BK36" s="12" t="str">
        <f>IF(EXACT('CROP MANAGEMENT'!$F$3,CropLibrary!$L$11),CropLibrary!L160,IF(EXACT('CROP MANAGEMENT'!$F$3,CropLibrary!$M$11),CropLibrary!M160,IF(EXACT('CROP MANAGEMENT'!$F$3,CropLibrary!$N$11),CropLibrary!N160,"out of range")))</f>
        <v>out of range</v>
      </c>
      <c r="BL36" s="12"/>
      <c r="BM36" s="12"/>
      <c r="BN36" s="12"/>
      <c r="BO36" s="12"/>
      <c r="BP36" s="12"/>
      <c r="BQ36" s="365"/>
      <c r="BR36" s="12"/>
      <c r="BS36" s="12"/>
      <c r="BT36" s="12"/>
      <c r="BU36" s="11"/>
      <c r="BV36" s="11"/>
      <c r="BW36" s="11"/>
    </row>
    <row r="37" spans="1:75" x14ac:dyDescent="0.3">
      <c r="A37" s="463"/>
      <c r="B37" s="495" t="s">
        <v>159</v>
      </c>
      <c r="C37" s="193" t="str">
        <f>CropLibrary!C38</f>
        <v>Responsiveness of N2 fix. to N stress</v>
      </c>
      <c r="D37" s="202" t="str">
        <f>CropLibrary!D38</f>
        <v>[]</v>
      </c>
      <c r="E37" s="366">
        <f>IF(EXACT('CROP MANAGEMENT'!$B$3,CropLibrary!$E$11),CropLibrary!E38,IF(EXACT('CROP MANAGEMENT'!$B$3,CropLibrary!$F$11),CropLibrary!F38,IF(EXACT('CROP MANAGEMENT'!$B$3,CropLibrary!$G$11),CropLibrary!G38,IF(EXACT('CROP MANAGEMENT'!$B$3,CropLibrary!$H$11),CropLibrary!H38,IF(EXACT('CROP MANAGEMENT'!$B$3,CropLibrary!$I$11),CropLibrary!I38,IF(EXACT('CROP MANAGEMENT'!$B$3,CropLibrary!$J$11),CropLibrary!J38,IF(EXACT('CROP MANAGEMENT'!$B$3,CropLibrary!$K$11),CropLibrary!K38,AU37)))))))</f>
        <v>1</v>
      </c>
      <c r="F37" s="366">
        <f>IF(EXACT('CROP MANAGEMENT'!$C$3,CropLibrary!$E$11),CropLibrary!E38,IF(EXACT('CROP MANAGEMENT'!$C$3,CropLibrary!$F$11),CropLibrary!F38,IF(EXACT('CROP MANAGEMENT'!$C$3,CropLibrary!$G$11),CropLibrary!G38,IF(EXACT('CROP MANAGEMENT'!$C$3,CropLibrary!$H$11),CropLibrary!H38,IF(EXACT('CROP MANAGEMENT'!$C$3,CropLibrary!$I$11),CropLibrary!I38,IF(EXACT('CROP MANAGEMENT'!$C$3,CropLibrary!$J$11),CropLibrary!J38,IF(EXACT('CROP MANAGEMENT'!$C$3,CropLibrary!$K$11),CropLibrary!K38,AV37)))))))</f>
        <v>1</v>
      </c>
      <c r="G37" s="366">
        <f>IF(EXACT('CROP MANAGEMENT'!$D$3,CropLibrary!$E$11),CropLibrary!E38,IF(EXACT('CROP MANAGEMENT'!$D$3,CropLibrary!$F$11),CropLibrary!F38,IF(EXACT('CROP MANAGEMENT'!$D$3,CropLibrary!$G$11),CropLibrary!G38,IF(EXACT('CROP MANAGEMENT'!$D$3,CropLibrary!$H$11),CropLibrary!H38,IF(EXACT('CROP MANAGEMENT'!$D$3,CropLibrary!$I$11),CropLibrary!I38,IF(EXACT('CROP MANAGEMENT'!$D$3,CropLibrary!$J$11),CropLibrary!J38,IF(EXACT('CROP MANAGEMENT'!$D$3,CropLibrary!$K$11),CropLibrary!K38,AW37)))))))</f>
        <v>1</v>
      </c>
      <c r="H37" s="366">
        <f>IF(EXACT('CROP MANAGEMENT'!$E$3,CropLibrary!$E$11),CropLibrary!E38,IF(EXACT('CROP MANAGEMENT'!$E$3,CropLibrary!$F$11),CropLibrary!F38,IF(EXACT('CROP MANAGEMENT'!$E$3,CropLibrary!$G$11),CropLibrary!G38,IF(EXACT('CROP MANAGEMENT'!$E$3,CropLibrary!$H$11),CropLibrary!H38,IF(EXACT('CROP MANAGEMENT'!$E$3,CropLibrary!$I$11),CropLibrary!I38,IF(EXACT('CROP MANAGEMENT'!$E$3,CropLibrary!$J$11),CropLibrary!J38,IF(EXACT('CROP MANAGEMENT'!$E$3,CropLibrary!$K$11),CropLibrary!K38,AX37)))))))</f>
        <v>1</v>
      </c>
      <c r="I37" s="366">
        <f>IF(EXACT('CROP MANAGEMENT'!$F$3,CropLibrary!$E$11),CropLibrary!E38,IF(EXACT('CROP MANAGEMENT'!$F$3,CropLibrary!$F$11),CropLibrary!F38,IF(EXACT('CROP MANAGEMENT'!$F$3,CropLibrary!$G$11),CropLibrary!G38,IF(EXACT('CROP MANAGEMENT'!$F$3,CropLibrary!$H$11),CropLibrary!H38,IF(EXACT('CROP MANAGEMENT'!$F$3,CropLibrary!$I$11),CropLibrary!I38,IF(EXACT('CROP MANAGEMENT'!$F$3,CropLibrary!$J$11),CropLibrary!J38,IF(EXACT('CROP MANAGEMENT'!$F$3,CropLibrary!$K$11),CropLibrary!K38,AY37)))))))</f>
        <v>0</v>
      </c>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32" t="str">
        <f>IF(EXACT('CROP MANAGEMENT'!$B$3,CropLibrary!$L$11),CropLibrary!L38,IF(EXACT('CROP MANAGEMENT'!$B$3,CropLibrary!$M$11),CropLibrary!M38,IF(EXACT('CROP MANAGEMENT'!$B$3,CropLibrary!$N$11),CropLibrary!N38,"out of range")))</f>
        <v>out of range</v>
      </c>
      <c r="AV37" s="12" t="str">
        <f>IF(EXACT('CROP MANAGEMENT'!$C$3,CropLibrary!$L$11),CropLibrary!L38,IF(EXACT('CROP MANAGEMENT'!$C$3,CropLibrary!$M$11),CropLibrary!M38,IF(EXACT('CROP MANAGEMENT'!$C$3,CropLibrary!$N$11),CropLibrary!N38,"out of range")))</f>
        <v>out of range</v>
      </c>
      <c r="AW37" s="12" t="str">
        <f>IF(EXACT('CROP MANAGEMENT'!$D$3,CropLibrary!$L$11),CropLibrary!L38,IF(EXACT('CROP MANAGEMENT'!$D$3,CropLibrary!$M$11),CropLibrary!M38,IF(EXACT('CROP MANAGEMENT'!$D$3,CropLibrary!$N$11),CropLibrary!N38,"out of range")))</f>
        <v>out of range</v>
      </c>
      <c r="AX37" s="12">
        <f>IF(EXACT('CROP MANAGEMENT'!$E$3,CropLibrary!$L$11),CropLibrary!L38,IF(EXACT('CROP MANAGEMENT'!$E$3,CropLibrary!$M$11),CropLibrary!M38,IF(EXACT('CROP MANAGEMENT'!$E$3,CropLibrary!$N$11),CropLibrary!N38,"out of range")))</f>
        <v>1</v>
      </c>
      <c r="AY37" s="12" t="str">
        <f>IF(EXACT('CROP MANAGEMENT'!$F$3,CropLibrary!$L$11),CropLibrary!L38,IF(EXACT('CROP MANAGEMENT'!$F$3,CropLibrary!$M$11),CropLibrary!M38,IF(EXACT('CROP MANAGEMENT'!$F$3,CropLibrary!$N$11),CropLibrary!N38,"out of range")))</f>
        <v>out of range</v>
      </c>
      <c r="AZ37" s="100">
        <f>CropLibrary!D107</f>
        <v>0.3</v>
      </c>
      <c r="BA37" s="12" t="str">
        <f>IF(EXACT('CROP MANAGEMENT'!$B$3,CropLibrary!$L$11),CropLibrary!L107,IF(EXACT('CROP MANAGEMENT'!$B$3,CropLibrary!$M$11),CropLibrary!M107,IF(EXACT('CROP MANAGEMENT'!$B$3,CropLibrary!$N$11),CropLibrary!N107,"out of range")))</f>
        <v>out of range</v>
      </c>
      <c r="BB37" s="12" t="str">
        <f>IF(EXACT('CROP MANAGEMENT'!$C$3,CropLibrary!$L$11),CropLibrary!L107,IF(EXACT('CROP MANAGEMENT'!$C$3,CropLibrary!$M$11),CropLibrary!M107,IF(EXACT('CROP MANAGEMENT'!$C$3,CropLibrary!$N$11),CropLibrary!N107,"out of range")))</f>
        <v>out of range</v>
      </c>
      <c r="BC37" s="12" t="str">
        <f>IF(EXACT('CROP MANAGEMENT'!$D$3,CropLibrary!$L$11),CropLibrary!L107,IF(EXACT('CROP MANAGEMENT'!$D$3,CropLibrary!$M$11),CropLibrary!M107,IF(EXACT('CROP MANAGEMENT'!$D$3,CropLibrary!$N$11),CropLibrary!N107,"out of range")))</f>
        <v>out of range</v>
      </c>
      <c r="BD37" s="12">
        <f>IF(EXACT('CROP MANAGEMENT'!$E$3,CropLibrary!$L$11),CropLibrary!L107,IF(EXACT('CROP MANAGEMENT'!$E$3,CropLibrary!$M$11),CropLibrary!M107,IF(EXACT('CROP MANAGEMENT'!$E$3,CropLibrary!$N$11),CropLibrary!N107,"out of range")))</f>
        <v>0.63</v>
      </c>
      <c r="BE37" s="12" t="str">
        <f>IF(EXACT('CROP MANAGEMENT'!$F$3,CropLibrary!$L$11),CropLibrary!L107,IF(EXACT('CROP MANAGEMENT'!$F$3,CropLibrary!$M$11),CropLibrary!M107,IF(EXACT('CROP MANAGEMENT'!$F$3,CropLibrary!$N$11),CropLibrary!N107,"out of range")))</f>
        <v>out of range</v>
      </c>
      <c r="BF37" s="100">
        <f>CropLibrary!D161</f>
        <v>0.3</v>
      </c>
      <c r="BG37" s="12" t="str">
        <f>IF(EXACT('CROP MANAGEMENT'!$B$3,CropLibrary!$L$11),CropLibrary!L161,IF(EXACT('CROP MANAGEMENT'!$B$3,CropLibrary!$M$11),CropLibrary!M161,IF(EXACT('CROP MANAGEMENT'!$B$3,CropLibrary!$N$11),CropLibrary!N161,"out of range")))</f>
        <v>out of range</v>
      </c>
      <c r="BH37" s="12" t="str">
        <f>IF(EXACT('CROP MANAGEMENT'!$C$3,CropLibrary!$L$11),CropLibrary!L161,IF(EXACT('CROP MANAGEMENT'!$C$3,CropLibrary!$M$11),CropLibrary!M161,IF(EXACT('CROP MANAGEMENT'!$C$3,CropLibrary!$N$11),CropLibrary!N161,"out of range")))</f>
        <v>out of range</v>
      </c>
      <c r="BI37" s="12" t="str">
        <f>IF(EXACT('CROP MANAGEMENT'!$D$3,CropLibrary!$L$11),CropLibrary!L161,IF(EXACT('CROP MANAGEMENT'!$D$3,CropLibrary!$M$11),CropLibrary!M161,IF(EXACT('CROP MANAGEMENT'!$D$3,CropLibrary!$N$11),CropLibrary!N161,"out of range")))</f>
        <v>out of range</v>
      </c>
      <c r="BJ37" s="12">
        <f>IF(EXACT('CROP MANAGEMENT'!$E$3,CropLibrary!$L$11),CropLibrary!L161,IF(EXACT('CROP MANAGEMENT'!$E$3,CropLibrary!$M$11),CropLibrary!M161,IF(EXACT('CROP MANAGEMENT'!$E$3,CropLibrary!$N$11),CropLibrary!N161,"out of range")))</f>
        <v>27.142857142857142</v>
      </c>
      <c r="BK37" s="12" t="str">
        <f>IF(EXACT('CROP MANAGEMENT'!$F$3,CropLibrary!$L$11),CropLibrary!L161,IF(EXACT('CROP MANAGEMENT'!$F$3,CropLibrary!$M$11),CropLibrary!M161,IF(EXACT('CROP MANAGEMENT'!$F$3,CropLibrary!$N$11),CropLibrary!N161,"out of range")))</f>
        <v>out of range</v>
      </c>
      <c r="BL37" s="12"/>
      <c r="BM37" s="12"/>
      <c r="BN37" s="12"/>
      <c r="BO37" s="12"/>
      <c r="BP37" s="12"/>
      <c r="BQ37" s="365"/>
      <c r="BR37" s="12"/>
      <c r="BS37" s="12"/>
      <c r="BT37" s="12"/>
      <c r="BU37" s="11"/>
      <c r="BV37" s="11"/>
      <c r="BW37" s="11"/>
    </row>
    <row r="38" spans="1:75" x14ac:dyDescent="0.3">
      <c r="A38" s="463"/>
      <c r="B38" s="495"/>
      <c r="C38" s="193" t="str">
        <f>CropLibrary!C39</f>
        <v xml:space="preserve">Fraction of reserve pool for N2 fix. </v>
      </c>
      <c r="D38" s="202" t="str">
        <f>CropLibrary!D39</f>
        <v>1/day</v>
      </c>
      <c r="E38" s="366">
        <f>IF(EXACT('CROP MANAGEMENT'!$B$3,CropLibrary!$E$11),CropLibrary!E39,IF(EXACT('CROP MANAGEMENT'!$B$3,CropLibrary!$F$11),CropLibrary!F39,IF(EXACT('CROP MANAGEMENT'!$B$3,CropLibrary!$G$11),CropLibrary!G39,IF(EXACT('CROP MANAGEMENT'!$B$3,CropLibrary!$H$11),CropLibrary!H39,IF(EXACT('CROP MANAGEMENT'!$B$3,CropLibrary!$I$11),CropLibrary!I39,IF(EXACT('CROP MANAGEMENT'!$B$3,CropLibrary!$J$11),CropLibrary!J39,IF(EXACT('CROP MANAGEMENT'!$B$3,CropLibrary!$K$11),CropLibrary!K39,AU38)))))))</f>
        <v>0.1</v>
      </c>
      <c r="F38" s="366">
        <f>IF(EXACT('CROP MANAGEMENT'!$C$3,CropLibrary!$E$11),CropLibrary!E39,IF(EXACT('CROP MANAGEMENT'!$C$3,CropLibrary!$F$11),CropLibrary!F39,IF(EXACT('CROP MANAGEMENT'!$C$3,CropLibrary!$G$11),CropLibrary!G39,IF(EXACT('CROP MANAGEMENT'!$C$3,CropLibrary!$H$11),CropLibrary!H39,IF(EXACT('CROP MANAGEMENT'!$C$3,CropLibrary!$I$11),CropLibrary!I39,IF(EXACT('CROP MANAGEMENT'!$C$3,CropLibrary!$J$11),CropLibrary!J39,IF(EXACT('CROP MANAGEMENT'!$C$3,CropLibrary!$K$11),CropLibrary!K39,AV38)))))))</f>
        <v>0.1</v>
      </c>
      <c r="G38" s="366">
        <f>IF(EXACT('CROP MANAGEMENT'!$D$3,CropLibrary!$E$11),CropLibrary!E39,IF(EXACT('CROP MANAGEMENT'!$D$3,CropLibrary!$F$11),CropLibrary!F39,IF(EXACT('CROP MANAGEMENT'!$D$3,CropLibrary!$G$11),CropLibrary!G39,IF(EXACT('CROP MANAGEMENT'!$D$3,CropLibrary!$H$11),CropLibrary!H39,IF(EXACT('CROP MANAGEMENT'!$D$3,CropLibrary!$I$11),CropLibrary!I39,IF(EXACT('CROP MANAGEMENT'!$D$3,CropLibrary!$J$11),CropLibrary!J39,IF(EXACT('CROP MANAGEMENT'!$D$3,CropLibrary!$K$11),CropLibrary!K39,AW38)))))))</f>
        <v>0.1</v>
      </c>
      <c r="H38" s="366">
        <f>IF(EXACT('CROP MANAGEMENT'!$E$3,CropLibrary!$E$11),CropLibrary!E39,IF(EXACT('CROP MANAGEMENT'!$E$3,CropLibrary!$F$11),CropLibrary!F39,IF(EXACT('CROP MANAGEMENT'!$E$3,CropLibrary!$G$11),CropLibrary!G39,IF(EXACT('CROP MANAGEMENT'!$E$3,CropLibrary!$H$11),CropLibrary!H39,IF(EXACT('CROP MANAGEMENT'!$E$3,CropLibrary!$I$11),CropLibrary!I39,IF(EXACT('CROP MANAGEMENT'!$E$3,CropLibrary!$J$11),CropLibrary!J39,IF(EXACT('CROP MANAGEMENT'!$E$3,CropLibrary!$K$11),CropLibrary!K39,AX38)))))))</f>
        <v>0.1</v>
      </c>
      <c r="I38" s="366">
        <f>IF(EXACT('CROP MANAGEMENT'!$F$3,CropLibrary!$E$11),CropLibrary!E39,IF(EXACT('CROP MANAGEMENT'!$F$3,CropLibrary!$F$11),CropLibrary!F39,IF(EXACT('CROP MANAGEMENT'!$F$3,CropLibrary!$G$11),CropLibrary!G39,IF(EXACT('CROP MANAGEMENT'!$F$3,CropLibrary!$H$11),CropLibrary!H39,IF(EXACT('CROP MANAGEMENT'!$F$3,CropLibrary!$I$11),CropLibrary!I39,IF(EXACT('CROP MANAGEMENT'!$F$3,CropLibrary!$J$11),CropLibrary!J39,IF(EXACT('CROP MANAGEMENT'!$F$3,CropLibrary!$K$11),CropLibrary!K39,AY38)))))))</f>
        <v>0</v>
      </c>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32" t="str">
        <f>IF(EXACT('CROP MANAGEMENT'!$B$3,CropLibrary!$L$11),CropLibrary!L39,IF(EXACT('CROP MANAGEMENT'!$B$3,CropLibrary!$M$11),CropLibrary!M39,IF(EXACT('CROP MANAGEMENT'!$B$3,CropLibrary!$N$11),CropLibrary!N39,"out of range")))</f>
        <v>out of range</v>
      </c>
      <c r="AV38" s="12" t="str">
        <f>IF(EXACT('CROP MANAGEMENT'!$C$3,CropLibrary!$L$11),CropLibrary!L39,IF(EXACT('CROP MANAGEMENT'!$C$3,CropLibrary!$M$11),CropLibrary!M39,IF(EXACT('CROP MANAGEMENT'!$C$3,CropLibrary!$N$11),CropLibrary!N39,"out of range")))</f>
        <v>out of range</v>
      </c>
      <c r="AW38" s="12" t="str">
        <f>IF(EXACT('CROP MANAGEMENT'!$D$3,CropLibrary!$L$11),CropLibrary!L39,IF(EXACT('CROP MANAGEMENT'!$D$3,CropLibrary!$M$11),CropLibrary!M39,IF(EXACT('CROP MANAGEMENT'!$D$3,CropLibrary!$N$11),CropLibrary!N39,"out of range")))</f>
        <v>out of range</v>
      </c>
      <c r="AX38" s="12">
        <f>IF(EXACT('CROP MANAGEMENT'!$E$3,CropLibrary!$L$11),CropLibrary!L39,IF(EXACT('CROP MANAGEMENT'!$E$3,CropLibrary!$M$11),CropLibrary!M39,IF(EXACT('CROP MANAGEMENT'!$E$3,CropLibrary!$N$11),CropLibrary!N39,"out of range")))</f>
        <v>0.1</v>
      </c>
      <c r="AY38" s="12" t="str">
        <f>IF(EXACT('CROP MANAGEMENT'!$F$3,CropLibrary!$L$11),CropLibrary!L39,IF(EXACT('CROP MANAGEMENT'!$F$3,CropLibrary!$M$11),CropLibrary!M39,IF(EXACT('CROP MANAGEMENT'!$F$3,CropLibrary!$N$11),CropLibrary!N39,"out of range")))</f>
        <v>out of range</v>
      </c>
      <c r="AZ38" s="100">
        <f>CropLibrary!D108</f>
        <v>0.4</v>
      </c>
      <c r="BA38" s="12" t="str">
        <f>IF(EXACT('CROP MANAGEMENT'!$B$3,CropLibrary!$L$11),CropLibrary!L108,IF(EXACT('CROP MANAGEMENT'!$B$3,CropLibrary!$M$11),CropLibrary!M108,IF(EXACT('CROP MANAGEMENT'!$B$3,CropLibrary!$N$11),CropLibrary!N108,"out of range")))</f>
        <v>out of range</v>
      </c>
      <c r="BB38" s="12" t="str">
        <f>IF(EXACT('CROP MANAGEMENT'!$C$3,CropLibrary!$L$11),CropLibrary!L108,IF(EXACT('CROP MANAGEMENT'!$C$3,CropLibrary!$M$11),CropLibrary!M108,IF(EXACT('CROP MANAGEMENT'!$C$3,CropLibrary!$N$11),CropLibrary!N108,"out of range")))</f>
        <v>out of range</v>
      </c>
      <c r="BC38" s="12" t="str">
        <f>IF(EXACT('CROP MANAGEMENT'!$D$3,CropLibrary!$L$11),CropLibrary!L108,IF(EXACT('CROP MANAGEMENT'!$D$3,CropLibrary!$M$11),CropLibrary!M108,IF(EXACT('CROP MANAGEMENT'!$D$3,CropLibrary!$N$11),CropLibrary!N108,"out of range")))</f>
        <v>out of range</v>
      </c>
      <c r="BD38" s="12">
        <f>IF(EXACT('CROP MANAGEMENT'!$E$3,CropLibrary!$L$11),CropLibrary!L108,IF(EXACT('CROP MANAGEMENT'!$E$3,CropLibrary!$M$11),CropLibrary!M108,IF(EXACT('CROP MANAGEMENT'!$E$3,CropLibrary!$N$11),CropLibrary!N108,"out of range")))</f>
        <v>0.63</v>
      </c>
      <c r="BE38" s="12" t="str">
        <f>IF(EXACT('CROP MANAGEMENT'!$F$3,CropLibrary!$L$11),CropLibrary!L108,IF(EXACT('CROP MANAGEMENT'!$F$3,CropLibrary!$M$11),CropLibrary!M108,IF(EXACT('CROP MANAGEMENT'!$F$3,CropLibrary!$N$11),CropLibrary!N108,"out of range")))</f>
        <v>out of range</v>
      </c>
      <c r="BF38" s="100">
        <f>CropLibrary!D162</f>
        <v>0.4</v>
      </c>
      <c r="BG38" s="12" t="str">
        <f>IF(EXACT('CROP MANAGEMENT'!$B$3,CropLibrary!$L$11),CropLibrary!L162,IF(EXACT('CROP MANAGEMENT'!$B$3,CropLibrary!$M$11),CropLibrary!M162,IF(EXACT('CROP MANAGEMENT'!$B$3,CropLibrary!$N$11),CropLibrary!N162,"out of range")))</f>
        <v>out of range</v>
      </c>
      <c r="BH38" s="12" t="str">
        <f>IF(EXACT('CROP MANAGEMENT'!$C$3,CropLibrary!$L$11),CropLibrary!L162,IF(EXACT('CROP MANAGEMENT'!$C$3,CropLibrary!$M$11),CropLibrary!M162,IF(EXACT('CROP MANAGEMENT'!$C$3,CropLibrary!$N$11),CropLibrary!N162,"out of range")))</f>
        <v>out of range</v>
      </c>
      <c r="BI38" s="12" t="str">
        <f>IF(EXACT('CROP MANAGEMENT'!$D$3,CropLibrary!$L$11),CropLibrary!L162,IF(EXACT('CROP MANAGEMENT'!$D$3,CropLibrary!$M$11),CropLibrary!M162,IF(EXACT('CROP MANAGEMENT'!$D$3,CropLibrary!$N$11),CropLibrary!N162,"out of range")))</f>
        <v>out of range</v>
      </c>
      <c r="BJ38" s="12">
        <f>IF(EXACT('CROP MANAGEMENT'!$E$3,CropLibrary!$L$11),CropLibrary!L162,IF(EXACT('CROP MANAGEMENT'!$E$3,CropLibrary!$M$11),CropLibrary!M162,IF(EXACT('CROP MANAGEMENT'!$E$3,CropLibrary!$N$11),CropLibrary!N162,"out of range")))</f>
        <v>22.857142857142854</v>
      </c>
      <c r="BK38" s="12" t="str">
        <f>IF(EXACT('CROP MANAGEMENT'!$F$3,CropLibrary!$L$11),CropLibrary!L162,IF(EXACT('CROP MANAGEMENT'!$F$3,CropLibrary!$M$11),CropLibrary!M162,IF(EXACT('CROP MANAGEMENT'!$F$3,CropLibrary!$N$11),CropLibrary!N162,"out of range")))</f>
        <v>out of range</v>
      </c>
      <c r="BL38" s="12"/>
      <c r="BM38" s="12"/>
      <c r="BN38" s="12"/>
      <c r="BO38" s="12"/>
      <c r="BP38" s="12"/>
      <c r="BQ38" s="365"/>
      <c r="BR38" s="12"/>
      <c r="BS38" s="12"/>
      <c r="BT38" s="12"/>
      <c r="BU38" s="11"/>
      <c r="BV38" s="11"/>
      <c r="BW38" s="11"/>
    </row>
    <row r="39" spans="1:75" x14ac:dyDescent="0.3">
      <c r="A39" s="463"/>
      <c r="B39" s="495"/>
      <c r="C39" s="193" t="str">
        <f>CropLibrary!C40</f>
        <v>Dry weight cost for N2 fixation</v>
      </c>
      <c r="D39" s="202" t="str">
        <f>CropLibrary!D40</f>
        <v>kg(DW)/g(N)</v>
      </c>
      <c r="E39" s="366">
        <f>IF(EXACT('CROP MANAGEMENT'!$B$3,CropLibrary!$E$11),CropLibrary!E40,IF(EXACT('CROP MANAGEMENT'!$B$3,CropLibrary!$F$11),CropLibrary!F40,IF(EXACT('CROP MANAGEMENT'!$B$3,CropLibrary!$G$11),CropLibrary!G40,IF(EXACT('CROP MANAGEMENT'!$B$3,CropLibrary!$H$11),CropLibrary!H40,IF(EXACT('CROP MANAGEMENT'!$B$3,CropLibrary!$I$11),CropLibrary!I40,IF(EXACT('CROP MANAGEMENT'!$B$3,CropLibrary!$J$11),CropLibrary!J40,IF(EXACT('CROP MANAGEMENT'!$B$3,CropLibrary!$K$11),CropLibrary!K40,AU39)))))))</f>
        <v>0.01</v>
      </c>
      <c r="F39" s="366">
        <f>IF(EXACT('CROP MANAGEMENT'!$C$3,CropLibrary!$E$11),CropLibrary!E40,IF(EXACT('CROP MANAGEMENT'!$C$3,CropLibrary!$F$11),CropLibrary!F40,IF(EXACT('CROP MANAGEMENT'!$C$3,CropLibrary!$G$11),CropLibrary!G40,IF(EXACT('CROP MANAGEMENT'!$C$3,CropLibrary!$H$11),CropLibrary!H40,IF(EXACT('CROP MANAGEMENT'!$C$3,CropLibrary!$I$11),CropLibrary!I40,IF(EXACT('CROP MANAGEMENT'!$C$3,CropLibrary!$J$11),CropLibrary!J40,IF(EXACT('CROP MANAGEMENT'!$C$3,CropLibrary!$K$11),CropLibrary!K40,AV39)))))))</f>
        <v>0.01</v>
      </c>
      <c r="G39" s="366">
        <f>IF(EXACT('CROP MANAGEMENT'!$D$3,CropLibrary!$E$11),CropLibrary!E40,IF(EXACT('CROP MANAGEMENT'!$D$3,CropLibrary!$F$11),CropLibrary!F40,IF(EXACT('CROP MANAGEMENT'!$D$3,CropLibrary!$G$11),CropLibrary!G40,IF(EXACT('CROP MANAGEMENT'!$D$3,CropLibrary!$H$11),CropLibrary!H40,IF(EXACT('CROP MANAGEMENT'!$D$3,CropLibrary!$I$11),CropLibrary!I40,IF(EXACT('CROP MANAGEMENT'!$D$3,CropLibrary!$J$11),CropLibrary!J40,IF(EXACT('CROP MANAGEMENT'!$D$3,CropLibrary!$K$11),CropLibrary!K40,AW39)))))))</f>
        <v>0.01</v>
      </c>
      <c r="H39" s="366">
        <f>IF(EXACT('CROP MANAGEMENT'!$E$3,CropLibrary!$E$11),CropLibrary!E40,IF(EXACT('CROP MANAGEMENT'!$E$3,CropLibrary!$F$11),CropLibrary!F40,IF(EXACT('CROP MANAGEMENT'!$E$3,CropLibrary!$G$11),CropLibrary!G40,IF(EXACT('CROP MANAGEMENT'!$E$3,CropLibrary!$H$11),CropLibrary!H40,IF(EXACT('CROP MANAGEMENT'!$E$3,CropLibrary!$I$11),CropLibrary!I40,IF(EXACT('CROP MANAGEMENT'!$E$3,CropLibrary!$J$11),CropLibrary!J40,IF(EXACT('CROP MANAGEMENT'!$E$3,CropLibrary!$K$11),CropLibrary!K40,AX39)))))))</f>
        <v>0.01</v>
      </c>
      <c r="I39" s="366">
        <f>IF(EXACT('CROP MANAGEMENT'!$F$3,CropLibrary!$E$11),CropLibrary!E40,IF(EXACT('CROP MANAGEMENT'!$F$3,CropLibrary!$F$11),CropLibrary!F40,IF(EXACT('CROP MANAGEMENT'!$F$3,CropLibrary!$G$11),CropLibrary!G40,IF(EXACT('CROP MANAGEMENT'!$F$3,CropLibrary!$H$11),CropLibrary!H40,IF(EXACT('CROP MANAGEMENT'!$F$3,CropLibrary!$I$11),CropLibrary!I40,IF(EXACT('CROP MANAGEMENT'!$F$3,CropLibrary!$J$11),CropLibrary!J40,IF(EXACT('CROP MANAGEMENT'!$F$3,CropLibrary!$K$11),CropLibrary!K40,AY39)))))))</f>
        <v>0</v>
      </c>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32" t="str">
        <f>IF(EXACT('CROP MANAGEMENT'!$B$3,CropLibrary!$L$11),CropLibrary!L40,IF(EXACT('CROP MANAGEMENT'!$B$3,CropLibrary!$M$11),CropLibrary!M40,IF(EXACT('CROP MANAGEMENT'!$B$3,CropLibrary!$N$11),CropLibrary!N40,"out of range")))</f>
        <v>out of range</v>
      </c>
      <c r="AV39" s="12" t="str">
        <f>IF(EXACT('CROP MANAGEMENT'!$C$3,CropLibrary!$L$11),CropLibrary!L40,IF(EXACT('CROP MANAGEMENT'!$C$3,CropLibrary!$M$11),CropLibrary!M40,IF(EXACT('CROP MANAGEMENT'!$C$3,CropLibrary!$N$11),CropLibrary!N40,"out of range")))</f>
        <v>out of range</v>
      </c>
      <c r="AW39" s="12" t="str">
        <f>IF(EXACT('CROP MANAGEMENT'!$D$3,CropLibrary!$L$11),CropLibrary!L40,IF(EXACT('CROP MANAGEMENT'!$D$3,CropLibrary!$M$11),CropLibrary!M40,IF(EXACT('CROP MANAGEMENT'!$D$3,CropLibrary!$N$11),CropLibrary!N40,"out of range")))</f>
        <v>out of range</v>
      </c>
      <c r="AX39" s="12">
        <f>IF(EXACT('CROP MANAGEMENT'!$E$3,CropLibrary!$L$11),CropLibrary!L40,IF(EXACT('CROP MANAGEMENT'!$E$3,CropLibrary!$M$11),CropLibrary!M40,IF(EXACT('CROP MANAGEMENT'!$E$3,CropLibrary!$N$11),CropLibrary!N40,"out of range")))</f>
        <v>0.01</v>
      </c>
      <c r="AY39" s="12" t="str">
        <f>IF(EXACT('CROP MANAGEMENT'!$F$3,CropLibrary!$L$11),CropLibrary!L40,IF(EXACT('CROP MANAGEMENT'!$F$3,CropLibrary!$M$11),CropLibrary!M40,IF(EXACT('CROP MANAGEMENT'!$F$3,CropLibrary!$N$11),CropLibrary!N40,"out of range")))</f>
        <v>out of range</v>
      </c>
      <c r="AZ39" s="100">
        <f>CropLibrary!D109</f>
        <v>0.5</v>
      </c>
      <c r="BA39" s="12" t="str">
        <f>IF(EXACT('CROP MANAGEMENT'!$B$3,CropLibrary!$L$11),CropLibrary!L109,IF(EXACT('CROP MANAGEMENT'!$B$3,CropLibrary!$M$11),CropLibrary!M109,IF(EXACT('CROP MANAGEMENT'!$B$3,CropLibrary!$N$11),CropLibrary!N109,"out of range")))</f>
        <v>out of range</v>
      </c>
      <c r="BB39" s="12" t="str">
        <f>IF(EXACT('CROP MANAGEMENT'!$C$3,CropLibrary!$L$11),CropLibrary!L109,IF(EXACT('CROP MANAGEMENT'!$C$3,CropLibrary!$M$11),CropLibrary!M109,IF(EXACT('CROP MANAGEMENT'!$C$3,CropLibrary!$N$11),CropLibrary!N109,"out of range")))</f>
        <v>out of range</v>
      </c>
      <c r="BC39" s="12" t="str">
        <f>IF(EXACT('CROP MANAGEMENT'!$D$3,CropLibrary!$L$11),CropLibrary!L109,IF(EXACT('CROP MANAGEMENT'!$D$3,CropLibrary!$M$11),CropLibrary!M109,IF(EXACT('CROP MANAGEMENT'!$D$3,CropLibrary!$N$11),CropLibrary!N109,"out of range")))</f>
        <v>out of range</v>
      </c>
      <c r="BD39" s="12">
        <f>IF(EXACT('CROP MANAGEMENT'!$E$3,CropLibrary!$L$11),CropLibrary!L109,IF(EXACT('CROP MANAGEMENT'!$E$3,CropLibrary!$M$11),CropLibrary!M109,IF(EXACT('CROP MANAGEMENT'!$E$3,CropLibrary!$N$11),CropLibrary!N109,"out of range")))</f>
        <v>0.63</v>
      </c>
      <c r="BE39" s="12" t="str">
        <f>IF(EXACT('CROP MANAGEMENT'!$F$3,CropLibrary!$L$11),CropLibrary!L109,IF(EXACT('CROP MANAGEMENT'!$F$3,CropLibrary!$M$11),CropLibrary!M109,IF(EXACT('CROP MANAGEMENT'!$F$3,CropLibrary!$N$11),CropLibrary!N109,"out of range")))</f>
        <v>out of range</v>
      </c>
      <c r="BF39" s="100">
        <f>CropLibrary!D163</f>
        <v>0.5</v>
      </c>
      <c r="BG39" s="12" t="str">
        <f>IF(EXACT('CROP MANAGEMENT'!$B$3,CropLibrary!$L$11),CropLibrary!L163,IF(EXACT('CROP MANAGEMENT'!$B$3,CropLibrary!$M$11),CropLibrary!M163,IF(EXACT('CROP MANAGEMENT'!$B$3,CropLibrary!$N$11),CropLibrary!N163,"out of range")))</f>
        <v>out of range</v>
      </c>
      <c r="BH39" s="12" t="str">
        <f>IF(EXACT('CROP MANAGEMENT'!$C$3,CropLibrary!$L$11),CropLibrary!L163,IF(EXACT('CROP MANAGEMENT'!$C$3,CropLibrary!$M$11),CropLibrary!M163,IF(EXACT('CROP MANAGEMENT'!$C$3,CropLibrary!$N$11),CropLibrary!N163,"out of range")))</f>
        <v>out of range</v>
      </c>
      <c r="BI39" s="12" t="str">
        <f>IF(EXACT('CROP MANAGEMENT'!$D$3,CropLibrary!$L$11),CropLibrary!L163,IF(EXACT('CROP MANAGEMENT'!$D$3,CropLibrary!$M$11),CropLibrary!M163,IF(EXACT('CROP MANAGEMENT'!$D$3,CropLibrary!$N$11),CropLibrary!N163,"out of range")))</f>
        <v>out of range</v>
      </c>
      <c r="BJ39" s="12">
        <f>IF(EXACT('CROP MANAGEMENT'!$E$3,CropLibrary!$L$11),CropLibrary!L163,IF(EXACT('CROP MANAGEMENT'!$E$3,CropLibrary!$M$11),CropLibrary!M163,IF(EXACT('CROP MANAGEMENT'!$E$3,CropLibrary!$N$11),CropLibrary!N163,"out of range")))</f>
        <v>18.571428571428569</v>
      </c>
      <c r="BK39" s="12" t="str">
        <f>IF(EXACT('CROP MANAGEMENT'!$F$3,CropLibrary!$L$11),CropLibrary!L163,IF(EXACT('CROP MANAGEMENT'!$F$3,CropLibrary!$M$11),CropLibrary!M163,IF(EXACT('CROP MANAGEMENT'!$F$3,CropLibrary!$N$11),CropLibrary!N163,"out of range")))</f>
        <v>out of range</v>
      </c>
      <c r="BL39" s="12"/>
      <c r="BM39" s="12"/>
      <c r="BN39" s="12"/>
      <c r="BO39" s="12"/>
      <c r="BP39" s="12"/>
      <c r="BQ39" s="365"/>
      <c r="BR39" s="12"/>
      <c r="BS39" s="12"/>
      <c r="BT39" s="12"/>
      <c r="BU39" s="11"/>
      <c r="BV39" s="11"/>
      <c r="BW39" s="11"/>
    </row>
    <row r="40" spans="1:75" x14ac:dyDescent="0.3">
      <c r="A40" s="479" t="s">
        <v>27</v>
      </c>
      <c r="B40" s="368" t="s">
        <v>161</v>
      </c>
      <c r="C40" s="193" t="str">
        <f>CropLibrary!C41</f>
        <v>Root tip diameter</v>
      </c>
      <c r="D40" s="202" t="str">
        <f>CropLibrary!D41</f>
        <v>cm</v>
      </c>
      <c r="E40" s="366">
        <f>IF(EXACT('CROP MANAGEMENT'!$B$3,CropLibrary!$E$11),CropLibrary!E41,IF(EXACT('CROP MANAGEMENT'!$B$3,CropLibrary!$F$11),CropLibrary!F41,IF(EXACT('CROP MANAGEMENT'!$B$3,CropLibrary!$G$11),CropLibrary!G41,IF(EXACT('CROP MANAGEMENT'!$B$3,CropLibrary!$H$11),CropLibrary!H41,IF(EXACT('CROP MANAGEMENT'!$B$3,CropLibrary!$I$11),CropLibrary!I41,IF(EXACT('CROP MANAGEMENT'!$B$3,CropLibrary!$J$11),CropLibrary!J41,IF(EXACT('CROP MANAGEMENT'!$B$3,CropLibrary!$K$11),CropLibrary!K41,AU40)))))))</f>
        <v>0.02</v>
      </c>
      <c r="F40" s="366">
        <f>IF(EXACT('CROP MANAGEMENT'!$C$3,CropLibrary!$E$11),CropLibrary!E41,IF(EXACT('CROP MANAGEMENT'!$C$3,CropLibrary!$F$11),CropLibrary!F41,IF(EXACT('CROP MANAGEMENT'!$C$3,CropLibrary!$G$11),CropLibrary!G41,IF(EXACT('CROP MANAGEMENT'!$C$3,CropLibrary!$H$11),CropLibrary!H41,IF(EXACT('CROP MANAGEMENT'!$C$3,CropLibrary!$I$11),CropLibrary!I41,IF(EXACT('CROP MANAGEMENT'!$C$3,CropLibrary!$J$11),CropLibrary!J41,IF(EXACT('CROP MANAGEMENT'!$C$3,CropLibrary!$K$11),CropLibrary!K41,AV40)))))))</f>
        <v>0.02</v>
      </c>
      <c r="G40" s="366">
        <f>IF(EXACT('CROP MANAGEMENT'!$D$3,CropLibrary!$E$11),CropLibrary!E41,IF(EXACT('CROP MANAGEMENT'!$D$3,CropLibrary!$F$11),CropLibrary!F41,IF(EXACT('CROP MANAGEMENT'!$D$3,CropLibrary!$G$11),CropLibrary!G41,IF(EXACT('CROP MANAGEMENT'!$D$3,CropLibrary!$H$11),CropLibrary!H41,IF(EXACT('CROP MANAGEMENT'!$D$3,CropLibrary!$I$11),CropLibrary!I41,IF(EXACT('CROP MANAGEMENT'!$D$3,CropLibrary!$J$11),CropLibrary!J41,IF(EXACT('CROP MANAGEMENT'!$D$3,CropLibrary!$K$11),CropLibrary!K41,AW40)))))))</f>
        <v>0.02</v>
      </c>
      <c r="H40" s="366">
        <f>IF(EXACT('CROP MANAGEMENT'!$E$3,CropLibrary!$E$11),CropLibrary!E41,IF(EXACT('CROP MANAGEMENT'!$E$3,CropLibrary!$F$11),CropLibrary!F41,IF(EXACT('CROP MANAGEMENT'!$E$3,CropLibrary!$G$11),CropLibrary!G41,IF(EXACT('CROP MANAGEMENT'!$E$3,CropLibrary!$H$11),CropLibrary!H41,IF(EXACT('CROP MANAGEMENT'!$E$3,CropLibrary!$I$11),CropLibrary!I41,IF(EXACT('CROP MANAGEMENT'!$E$3,CropLibrary!$J$11),CropLibrary!J41,IF(EXACT('CROP MANAGEMENT'!$E$3,CropLibrary!$K$11),CropLibrary!K41,AX40)))))))</f>
        <v>0.02</v>
      </c>
      <c r="I40" s="366">
        <f>IF(EXACT('CROP MANAGEMENT'!$F$3,CropLibrary!$E$11),CropLibrary!E41,IF(EXACT('CROP MANAGEMENT'!$F$3,CropLibrary!$F$11),CropLibrary!F41,IF(EXACT('CROP MANAGEMENT'!$F$3,CropLibrary!$G$11),CropLibrary!G41,IF(EXACT('CROP MANAGEMENT'!$F$3,CropLibrary!$H$11),CropLibrary!H41,IF(EXACT('CROP MANAGEMENT'!$F$3,CropLibrary!$I$11),CropLibrary!I41,IF(EXACT('CROP MANAGEMENT'!$F$3,CropLibrary!$J$11),CropLibrary!J41,IF(EXACT('CROP MANAGEMENT'!$F$3,CropLibrary!$K$11),CropLibrary!K41,AY40)))))))</f>
        <v>0.02</v>
      </c>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32" t="str">
        <f>IF(EXACT('CROP MANAGEMENT'!$B$3,CropLibrary!$L$11),CropLibrary!L41,IF(EXACT('CROP MANAGEMENT'!$B$3,CropLibrary!$M$11),CropLibrary!M41,IF(EXACT('CROP MANAGEMENT'!$B$3,CropLibrary!$N$11),CropLibrary!N41,"out of range")))</f>
        <v>out of range</v>
      </c>
      <c r="AV40" s="12" t="str">
        <f>IF(EXACT('CROP MANAGEMENT'!$C$3,CropLibrary!$L$11),CropLibrary!L41,IF(EXACT('CROP MANAGEMENT'!$C$3,CropLibrary!$M$11),CropLibrary!M41,IF(EXACT('CROP MANAGEMENT'!$C$3,CropLibrary!$N$11),CropLibrary!N41,"out of range")))</f>
        <v>out of range</v>
      </c>
      <c r="AW40" s="12" t="str">
        <f>IF(EXACT('CROP MANAGEMENT'!$D$3,CropLibrary!$L$11),CropLibrary!L41,IF(EXACT('CROP MANAGEMENT'!$D$3,CropLibrary!$M$11),CropLibrary!M41,IF(EXACT('CROP MANAGEMENT'!$D$3,CropLibrary!$N$11),CropLibrary!N41,"out of range")))</f>
        <v>out of range</v>
      </c>
      <c r="AX40" s="12">
        <f>IF(EXACT('CROP MANAGEMENT'!$E$3,CropLibrary!$L$11),CropLibrary!L41,IF(EXACT('CROP MANAGEMENT'!$E$3,CropLibrary!$M$11),CropLibrary!M41,IF(EXACT('CROP MANAGEMENT'!$E$3,CropLibrary!$N$11),CropLibrary!N41,"out of range")))</f>
        <v>0.02</v>
      </c>
      <c r="AY40" s="12" t="str">
        <f>IF(EXACT('CROP MANAGEMENT'!$F$3,CropLibrary!$L$11),CropLibrary!L41,IF(EXACT('CROP MANAGEMENT'!$F$3,CropLibrary!$M$11),CropLibrary!M41,IF(EXACT('CROP MANAGEMENT'!$F$3,CropLibrary!$N$11),CropLibrary!N41,"out of range")))</f>
        <v>out of range</v>
      </c>
      <c r="AZ40" s="100">
        <f>CropLibrary!D110</f>
        <v>0.6</v>
      </c>
      <c r="BA40" s="12" t="str">
        <f>IF(EXACT('CROP MANAGEMENT'!$B$3,CropLibrary!$L$11),CropLibrary!L110,IF(EXACT('CROP MANAGEMENT'!$B$3,CropLibrary!$M$11),CropLibrary!M110,IF(EXACT('CROP MANAGEMENT'!$B$3,CropLibrary!$N$11),CropLibrary!N110,"out of range")))</f>
        <v>out of range</v>
      </c>
      <c r="BB40" s="12" t="str">
        <f>IF(EXACT('CROP MANAGEMENT'!$C$3,CropLibrary!$L$11),CropLibrary!L110,IF(EXACT('CROP MANAGEMENT'!$C$3,CropLibrary!$M$11),CropLibrary!M110,IF(EXACT('CROP MANAGEMENT'!$C$3,CropLibrary!$N$11),CropLibrary!N110,"out of range")))</f>
        <v>out of range</v>
      </c>
      <c r="BC40" s="12" t="str">
        <f>IF(EXACT('CROP MANAGEMENT'!$D$3,CropLibrary!$L$11),CropLibrary!L110,IF(EXACT('CROP MANAGEMENT'!$D$3,CropLibrary!$M$11),CropLibrary!M110,IF(EXACT('CROP MANAGEMENT'!$D$3,CropLibrary!$N$11),CropLibrary!N110,"out of range")))</f>
        <v>out of range</v>
      </c>
      <c r="BD40" s="12">
        <f>IF(EXACT('CROP MANAGEMENT'!$E$3,CropLibrary!$L$11),CropLibrary!L110,IF(EXACT('CROP MANAGEMENT'!$E$3,CropLibrary!$M$11),CropLibrary!M110,IF(EXACT('CROP MANAGEMENT'!$E$3,CropLibrary!$N$11),CropLibrary!N110,"out of range")))</f>
        <v>0.57999999999999996</v>
      </c>
      <c r="BE40" s="12" t="str">
        <f>IF(EXACT('CROP MANAGEMENT'!$F$3,CropLibrary!$L$11),CropLibrary!L110,IF(EXACT('CROP MANAGEMENT'!$F$3,CropLibrary!$M$11),CropLibrary!M110,IF(EXACT('CROP MANAGEMENT'!$F$3,CropLibrary!$N$11),CropLibrary!N110,"out of range")))</f>
        <v>out of range</v>
      </c>
      <c r="BF40" s="100">
        <f>CropLibrary!D164</f>
        <v>0.6</v>
      </c>
      <c r="BG40" s="12" t="str">
        <f>IF(EXACT('CROP MANAGEMENT'!$B$3,CropLibrary!$L$11),CropLibrary!L164,IF(EXACT('CROP MANAGEMENT'!$B$3,CropLibrary!$M$11),CropLibrary!M164,IF(EXACT('CROP MANAGEMENT'!$B$3,CropLibrary!$N$11),CropLibrary!N164,"out of range")))</f>
        <v>out of range</v>
      </c>
      <c r="BH40" s="12" t="str">
        <f>IF(EXACT('CROP MANAGEMENT'!$C$3,CropLibrary!$L$11),CropLibrary!L164,IF(EXACT('CROP MANAGEMENT'!$C$3,CropLibrary!$M$11),CropLibrary!M164,IF(EXACT('CROP MANAGEMENT'!$C$3,CropLibrary!$N$11),CropLibrary!N164,"out of range")))</f>
        <v>out of range</v>
      </c>
      <c r="BI40" s="12" t="str">
        <f>IF(EXACT('CROP MANAGEMENT'!$D$3,CropLibrary!$L$11),CropLibrary!L164,IF(EXACT('CROP MANAGEMENT'!$D$3,CropLibrary!$M$11),CropLibrary!M164,IF(EXACT('CROP MANAGEMENT'!$D$3,CropLibrary!$N$11),CropLibrary!N164,"out of range")))</f>
        <v>out of range</v>
      </c>
      <c r="BJ40" s="12">
        <f>IF(EXACT('CROP MANAGEMENT'!$E$3,CropLibrary!$L$11),CropLibrary!L164,IF(EXACT('CROP MANAGEMENT'!$E$3,CropLibrary!$M$11),CropLibrary!M164,IF(EXACT('CROP MANAGEMENT'!$E$3,CropLibrary!$N$11),CropLibrary!N164,"out of range")))</f>
        <v>14.285714285714285</v>
      </c>
      <c r="BK40" s="12" t="str">
        <f>IF(EXACT('CROP MANAGEMENT'!$F$3,CropLibrary!$L$11),CropLibrary!L164,IF(EXACT('CROP MANAGEMENT'!$F$3,CropLibrary!$M$11),CropLibrary!M164,IF(EXACT('CROP MANAGEMENT'!$F$3,CropLibrary!$N$11),CropLibrary!N164,"out of range")))</f>
        <v>out of range</v>
      </c>
      <c r="BL40" s="12"/>
      <c r="BM40" s="12"/>
      <c r="BN40" s="12"/>
      <c r="BO40" s="12"/>
      <c r="BP40" s="12"/>
      <c r="BQ40" s="365"/>
      <c r="BR40" s="12"/>
      <c r="BS40" s="12"/>
      <c r="BT40" s="12"/>
      <c r="BU40" s="11"/>
      <c r="BV40" s="11"/>
      <c r="BW40" s="11"/>
    </row>
    <row r="41" spans="1:75" x14ac:dyDescent="0.3">
      <c r="A41" s="479"/>
      <c r="B41" s="463" t="s">
        <v>160</v>
      </c>
      <c r="C41" s="193" t="str">
        <f>CropLibrary!C42</f>
        <v>Max. root length density in layer1</v>
      </c>
      <c r="D41" s="202" t="str">
        <f>CropLibrary!D42</f>
        <v xml:space="preserve">cm/cm3 </v>
      </c>
      <c r="E41" s="366">
        <f>IF(EXACT('CROP MANAGEMENT'!$B$3,CropLibrary!$E$11),CropLibrary!E42,IF(EXACT('CROP MANAGEMENT'!$B$3,CropLibrary!$F$11),CropLibrary!F42,IF(EXACT('CROP MANAGEMENT'!$B$3,CropLibrary!$G$11),CropLibrary!G42,IF(EXACT('CROP MANAGEMENT'!$B$3,CropLibrary!$H$11),CropLibrary!H42,IF(EXACT('CROP MANAGEMENT'!$B$3,CropLibrary!$I$11),CropLibrary!I42,IF(EXACT('CROP MANAGEMENT'!$B$3,CropLibrary!$J$11),CropLibrary!J42,IF(EXACT('CROP MANAGEMENT'!$B$3,CropLibrary!$K$11),CropLibrary!K42,AU41)))))))</f>
        <v>1</v>
      </c>
      <c r="F41" s="366">
        <f>IF(EXACT('CROP MANAGEMENT'!$C$3,CropLibrary!$E$11),CropLibrary!E42,IF(EXACT('CROP MANAGEMENT'!$C$3,CropLibrary!$F$11),CropLibrary!F42,IF(EXACT('CROP MANAGEMENT'!$C$3,CropLibrary!$G$11),CropLibrary!G42,IF(EXACT('CROP MANAGEMENT'!$C$3,CropLibrary!$H$11),CropLibrary!H42,IF(EXACT('CROP MANAGEMENT'!$C$3,CropLibrary!$I$11),CropLibrary!I42,IF(EXACT('CROP MANAGEMENT'!$C$3,CropLibrary!$J$11),CropLibrary!J42,IF(EXACT('CROP MANAGEMENT'!$C$3,CropLibrary!$K$11),CropLibrary!K42,AV41)))))))</f>
        <v>5</v>
      </c>
      <c r="G41" s="366">
        <f>IF(EXACT('CROP MANAGEMENT'!$D$3,CropLibrary!$E$11),CropLibrary!E42,IF(EXACT('CROP MANAGEMENT'!$D$3,CropLibrary!$F$11),CropLibrary!F42,IF(EXACT('CROP MANAGEMENT'!$D$3,CropLibrary!$G$11),CropLibrary!G42,IF(EXACT('CROP MANAGEMENT'!$D$3,CropLibrary!$H$11),CropLibrary!H42,IF(EXACT('CROP MANAGEMENT'!$D$3,CropLibrary!$I$11),CropLibrary!I42,IF(EXACT('CROP MANAGEMENT'!$D$3,CropLibrary!$J$11),CropLibrary!J42,IF(EXACT('CROP MANAGEMENT'!$D$3,CropLibrary!$K$11),CropLibrary!K42,AW41)))))))</f>
        <v>1.5</v>
      </c>
      <c r="H41" s="366">
        <f>IF(EXACT('CROP MANAGEMENT'!$E$3,CropLibrary!$E$11),CropLibrary!E42,IF(EXACT('CROP MANAGEMENT'!$E$3,CropLibrary!$F$11),CropLibrary!F42,IF(EXACT('CROP MANAGEMENT'!$E$3,CropLibrary!$G$11),CropLibrary!G42,IF(EXACT('CROP MANAGEMENT'!$E$3,CropLibrary!$H$11),CropLibrary!H42,IF(EXACT('CROP MANAGEMENT'!$E$3,CropLibrary!$I$11),CropLibrary!I42,IF(EXACT('CROP MANAGEMENT'!$E$3,CropLibrary!$J$11),CropLibrary!J42,IF(EXACT('CROP MANAGEMENT'!$E$3,CropLibrary!$K$11),CropLibrary!K42,AX41)))))))</f>
        <v>2</v>
      </c>
      <c r="I41" s="366">
        <f>IF(EXACT('CROP MANAGEMENT'!$F$3,CropLibrary!$E$11),CropLibrary!E42,IF(EXACT('CROP MANAGEMENT'!$F$3,CropLibrary!$F$11),CropLibrary!F42,IF(EXACT('CROP MANAGEMENT'!$F$3,CropLibrary!$G$11),CropLibrary!G42,IF(EXACT('CROP MANAGEMENT'!$F$3,CropLibrary!$H$11),CropLibrary!H42,IF(EXACT('CROP MANAGEMENT'!$F$3,CropLibrary!$I$11),CropLibrary!I42,IF(EXACT('CROP MANAGEMENT'!$F$3,CropLibrary!$J$11),CropLibrary!J42,IF(EXACT('CROP MANAGEMENT'!$F$3,CropLibrary!$K$11),CropLibrary!K42,AY41)))))))</f>
        <v>1.8810000000000002</v>
      </c>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32" t="str">
        <f>IF(EXACT('CROP MANAGEMENT'!$B$3,CropLibrary!$L$11),CropLibrary!L42,IF(EXACT('CROP MANAGEMENT'!$B$3,CropLibrary!$M$11),CropLibrary!M42,IF(EXACT('CROP MANAGEMENT'!$B$3,CropLibrary!$N$11),CropLibrary!N42,"out of range")))</f>
        <v>out of range</v>
      </c>
      <c r="AV41" s="12" t="str">
        <f>IF(EXACT('CROP MANAGEMENT'!$C$3,CropLibrary!$L$11),CropLibrary!L42,IF(EXACT('CROP MANAGEMENT'!$C$3,CropLibrary!$M$11),CropLibrary!M42,IF(EXACT('CROP MANAGEMENT'!$C$3,CropLibrary!$N$11),CropLibrary!N42,"out of range")))</f>
        <v>out of range</v>
      </c>
      <c r="AW41" s="12" t="str">
        <f>IF(EXACT('CROP MANAGEMENT'!$D$3,CropLibrary!$L$11),CropLibrary!L42,IF(EXACT('CROP MANAGEMENT'!$D$3,CropLibrary!$M$11),CropLibrary!M42,IF(EXACT('CROP MANAGEMENT'!$D$3,CropLibrary!$N$11),CropLibrary!N42,"out of range")))</f>
        <v>out of range</v>
      </c>
      <c r="AX41" s="12">
        <f>IF(EXACT('CROP MANAGEMENT'!$E$3,CropLibrary!$L$11),CropLibrary!L42,IF(EXACT('CROP MANAGEMENT'!$E$3,CropLibrary!$M$11),CropLibrary!M42,IF(EXACT('CROP MANAGEMENT'!$E$3,CropLibrary!$N$11),CropLibrary!N42,"out of range")))</f>
        <v>2</v>
      </c>
      <c r="AY41" s="12" t="str">
        <f>IF(EXACT('CROP MANAGEMENT'!$F$3,CropLibrary!$L$11),CropLibrary!L42,IF(EXACT('CROP MANAGEMENT'!$F$3,CropLibrary!$M$11),CropLibrary!M42,IF(EXACT('CROP MANAGEMENT'!$F$3,CropLibrary!$N$11),CropLibrary!N42,"out of range")))</f>
        <v>out of range</v>
      </c>
      <c r="AZ41" s="100">
        <f>CropLibrary!D111</f>
        <v>0.7</v>
      </c>
      <c r="BA41" s="12" t="str">
        <f>IF(EXACT('CROP MANAGEMENT'!$B$3,CropLibrary!$L$11),CropLibrary!L111,IF(EXACT('CROP MANAGEMENT'!$B$3,CropLibrary!$M$11),CropLibrary!M111,IF(EXACT('CROP MANAGEMENT'!$B$3,CropLibrary!$N$11),CropLibrary!N111,"out of range")))</f>
        <v>out of range</v>
      </c>
      <c r="BB41" s="12" t="str">
        <f>IF(EXACT('CROP MANAGEMENT'!$C$3,CropLibrary!$L$11),CropLibrary!L111,IF(EXACT('CROP MANAGEMENT'!$C$3,CropLibrary!$M$11),CropLibrary!M111,IF(EXACT('CROP MANAGEMENT'!$C$3,CropLibrary!$N$11),CropLibrary!N111,"out of range")))</f>
        <v>out of range</v>
      </c>
      <c r="BC41" s="12" t="str">
        <f>IF(EXACT('CROP MANAGEMENT'!$D$3,CropLibrary!$L$11),CropLibrary!L111,IF(EXACT('CROP MANAGEMENT'!$D$3,CropLibrary!$M$11),CropLibrary!M111,IF(EXACT('CROP MANAGEMENT'!$D$3,CropLibrary!$N$11),CropLibrary!N111,"out of range")))</f>
        <v>out of range</v>
      </c>
      <c r="BD41" s="12">
        <f>IF(EXACT('CROP MANAGEMENT'!$E$3,CropLibrary!$L$11),CropLibrary!L111,IF(EXACT('CROP MANAGEMENT'!$E$3,CropLibrary!$M$11),CropLibrary!M111,IF(EXACT('CROP MANAGEMENT'!$E$3,CropLibrary!$N$11),CropLibrary!N111,"out of range")))</f>
        <v>0.56000000000000005</v>
      </c>
      <c r="BE41" s="12" t="str">
        <f>IF(EXACT('CROP MANAGEMENT'!$F$3,CropLibrary!$L$11),CropLibrary!L111,IF(EXACT('CROP MANAGEMENT'!$F$3,CropLibrary!$M$11),CropLibrary!M111,IF(EXACT('CROP MANAGEMENT'!$F$3,CropLibrary!$N$11),CropLibrary!N111,"out of range")))</f>
        <v>out of range</v>
      </c>
      <c r="BF41" s="100">
        <f>CropLibrary!D165</f>
        <v>0.7</v>
      </c>
      <c r="BG41" s="12" t="str">
        <f>IF(EXACT('CROP MANAGEMENT'!$B$3,CropLibrary!$L$11),CropLibrary!L165,IF(EXACT('CROP MANAGEMENT'!$B$3,CropLibrary!$M$11),CropLibrary!M165,IF(EXACT('CROP MANAGEMENT'!$B$3,CropLibrary!$N$11),CropLibrary!N165,"out of range")))</f>
        <v>out of range</v>
      </c>
      <c r="BH41" s="12" t="str">
        <f>IF(EXACT('CROP MANAGEMENT'!$C$3,CropLibrary!$L$11),CropLibrary!L165,IF(EXACT('CROP MANAGEMENT'!$C$3,CropLibrary!$M$11),CropLibrary!M165,IF(EXACT('CROP MANAGEMENT'!$C$3,CropLibrary!$N$11),CropLibrary!N165,"out of range")))</f>
        <v>out of range</v>
      </c>
      <c r="BI41" s="12" t="str">
        <f>IF(EXACT('CROP MANAGEMENT'!$D$3,CropLibrary!$L$11),CropLibrary!L165,IF(EXACT('CROP MANAGEMENT'!$D$3,CropLibrary!$M$11),CropLibrary!M165,IF(EXACT('CROP MANAGEMENT'!$D$3,CropLibrary!$N$11),CropLibrary!N165,"out of range")))</f>
        <v>out of range</v>
      </c>
      <c r="BJ41" s="12">
        <f>IF(EXACT('CROP MANAGEMENT'!$E$3,CropLibrary!$L$11),CropLibrary!L165,IF(EXACT('CROP MANAGEMENT'!$E$3,CropLibrary!$M$11),CropLibrary!M165,IF(EXACT('CROP MANAGEMENT'!$E$3,CropLibrary!$N$11),CropLibrary!N165,"out of range")))</f>
        <v>10</v>
      </c>
      <c r="BK41" s="12" t="str">
        <f>IF(EXACT('CROP MANAGEMENT'!$F$3,CropLibrary!$L$11),CropLibrary!L165,IF(EXACT('CROP MANAGEMENT'!$F$3,CropLibrary!$M$11),CropLibrary!M165,IF(EXACT('CROP MANAGEMENT'!$F$3,CropLibrary!$N$11),CropLibrary!N165,"out of range")))</f>
        <v>out of range</v>
      </c>
      <c r="BL41" s="12"/>
      <c r="BM41" s="12"/>
      <c r="BN41" s="12"/>
      <c r="BO41" s="12"/>
      <c r="BP41" s="12"/>
      <c r="BQ41" s="365"/>
      <c r="BR41" s="12"/>
      <c r="BS41" s="12"/>
      <c r="BT41" s="12"/>
      <c r="BU41" s="11"/>
      <c r="BV41" s="11"/>
      <c r="BW41" s="11"/>
    </row>
    <row r="42" spans="1:75" x14ac:dyDescent="0.3">
      <c r="A42" s="479"/>
      <c r="B42" s="463"/>
      <c r="C42" s="193" t="str">
        <f>CropLibrary!C43</f>
        <v>Max. root length density in layer2</v>
      </c>
      <c r="D42" s="202" t="str">
        <f>CropLibrary!D43</f>
        <v xml:space="preserve">cm/cm3 </v>
      </c>
      <c r="E42" s="366">
        <f>IF(EXACT('CROP MANAGEMENT'!$B$3,CropLibrary!$E$11),CropLibrary!E43,IF(EXACT('CROP MANAGEMENT'!$B$3,CropLibrary!$F$11),CropLibrary!F43,IF(EXACT('CROP MANAGEMENT'!$B$3,CropLibrary!$G$11),CropLibrary!G43,IF(EXACT('CROP MANAGEMENT'!$B$3,CropLibrary!$H$11),CropLibrary!H43,IF(EXACT('CROP MANAGEMENT'!$B$3,CropLibrary!$I$11),CropLibrary!I43,IF(EXACT('CROP MANAGEMENT'!$B$3,CropLibrary!$J$11),CropLibrary!J43,IF(EXACT('CROP MANAGEMENT'!$B$3,CropLibrary!$K$11),CropLibrary!K43,AU42)))))))</f>
        <v>0.7</v>
      </c>
      <c r="F42" s="366">
        <f>IF(EXACT('CROP MANAGEMENT'!$C$3,CropLibrary!$E$11),CropLibrary!E43,IF(EXACT('CROP MANAGEMENT'!$C$3,CropLibrary!$F$11),CropLibrary!F43,IF(EXACT('CROP MANAGEMENT'!$C$3,CropLibrary!$G$11),CropLibrary!G43,IF(EXACT('CROP MANAGEMENT'!$C$3,CropLibrary!$H$11),CropLibrary!H43,IF(EXACT('CROP MANAGEMENT'!$C$3,CropLibrary!$I$11),CropLibrary!I43,IF(EXACT('CROP MANAGEMENT'!$C$3,CropLibrary!$J$11),CropLibrary!J43,IF(EXACT('CROP MANAGEMENT'!$C$3,CropLibrary!$K$11),CropLibrary!K43,AV42)))))))</f>
        <v>3</v>
      </c>
      <c r="G42" s="366">
        <f>IF(EXACT('CROP MANAGEMENT'!$D$3,CropLibrary!$E$11),CropLibrary!E43,IF(EXACT('CROP MANAGEMENT'!$D$3,CropLibrary!$F$11),CropLibrary!F43,IF(EXACT('CROP MANAGEMENT'!$D$3,CropLibrary!$G$11),CropLibrary!G43,IF(EXACT('CROP MANAGEMENT'!$D$3,CropLibrary!$H$11),CropLibrary!H43,IF(EXACT('CROP MANAGEMENT'!$D$3,CropLibrary!$I$11),CropLibrary!I43,IF(EXACT('CROP MANAGEMENT'!$D$3,CropLibrary!$J$11),CropLibrary!J43,IF(EXACT('CROP MANAGEMENT'!$D$3,CropLibrary!$K$11),CropLibrary!K43,AW42)))))))</f>
        <v>1</v>
      </c>
      <c r="H42" s="366">
        <f>IF(EXACT('CROP MANAGEMENT'!$E$3,CropLibrary!$E$11),CropLibrary!E43,IF(EXACT('CROP MANAGEMENT'!$E$3,CropLibrary!$F$11),CropLibrary!F43,IF(EXACT('CROP MANAGEMENT'!$E$3,CropLibrary!$G$11),CropLibrary!G43,IF(EXACT('CROP MANAGEMENT'!$E$3,CropLibrary!$H$11),CropLibrary!H43,IF(EXACT('CROP MANAGEMENT'!$E$3,CropLibrary!$I$11),CropLibrary!I43,IF(EXACT('CROP MANAGEMENT'!$E$3,CropLibrary!$J$11),CropLibrary!J43,IF(EXACT('CROP MANAGEMENT'!$E$3,CropLibrary!$K$11),CropLibrary!K43,AX42)))))))</f>
        <v>1</v>
      </c>
      <c r="I42" s="366">
        <f>IF(EXACT('CROP MANAGEMENT'!$F$3,CropLibrary!$E$11),CropLibrary!E43,IF(EXACT('CROP MANAGEMENT'!$F$3,CropLibrary!$F$11),CropLibrary!F43,IF(EXACT('CROP MANAGEMENT'!$F$3,CropLibrary!$G$11),CropLibrary!G43,IF(EXACT('CROP MANAGEMENT'!$F$3,CropLibrary!$H$11),CropLibrary!H43,IF(EXACT('CROP MANAGEMENT'!$F$3,CropLibrary!$I$11),CropLibrary!I43,IF(EXACT('CROP MANAGEMENT'!$F$3,CropLibrary!$J$11),CropLibrary!J43,IF(EXACT('CROP MANAGEMENT'!$F$3,CropLibrary!$K$11),CropLibrary!K43,AY42)))))))</f>
        <v>0.90600000000000003</v>
      </c>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32" t="str">
        <f>IF(EXACT('CROP MANAGEMENT'!$B$3,CropLibrary!$L$11),CropLibrary!L43,IF(EXACT('CROP MANAGEMENT'!$B$3,CropLibrary!$M$11),CropLibrary!M43,IF(EXACT('CROP MANAGEMENT'!$B$3,CropLibrary!$N$11),CropLibrary!N43,"out of range")))</f>
        <v>out of range</v>
      </c>
      <c r="AV42" s="12" t="str">
        <f>IF(EXACT('CROP MANAGEMENT'!$C$3,CropLibrary!$L$11),CropLibrary!L43,IF(EXACT('CROP MANAGEMENT'!$C$3,CropLibrary!$M$11),CropLibrary!M43,IF(EXACT('CROP MANAGEMENT'!$C$3,CropLibrary!$N$11),CropLibrary!N43,"out of range")))</f>
        <v>out of range</v>
      </c>
      <c r="AW42" s="12" t="str">
        <f>IF(EXACT('CROP MANAGEMENT'!$D$3,CropLibrary!$L$11),CropLibrary!L43,IF(EXACT('CROP MANAGEMENT'!$D$3,CropLibrary!$M$11),CropLibrary!M43,IF(EXACT('CROP MANAGEMENT'!$D$3,CropLibrary!$N$11),CropLibrary!N43,"out of range")))</f>
        <v>out of range</v>
      </c>
      <c r="AX42" s="12">
        <f>IF(EXACT('CROP MANAGEMENT'!$E$3,CropLibrary!$L$11),CropLibrary!L43,IF(EXACT('CROP MANAGEMENT'!$E$3,CropLibrary!$M$11),CropLibrary!M43,IF(EXACT('CROP MANAGEMENT'!$E$3,CropLibrary!$N$11),CropLibrary!N43,"out of range")))</f>
        <v>1</v>
      </c>
      <c r="AY42" s="12" t="str">
        <f>IF(EXACT('CROP MANAGEMENT'!$F$3,CropLibrary!$L$11),CropLibrary!L43,IF(EXACT('CROP MANAGEMENT'!$F$3,CropLibrary!$M$11),CropLibrary!M43,IF(EXACT('CROP MANAGEMENT'!$F$3,CropLibrary!$N$11),CropLibrary!N43,"out of range")))</f>
        <v>out of range</v>
      </c>
      <c r="AZ42" s="100">
        <f>CropLibrary!D112</f>
        <v>0.8</v>
      </c>
      <c r="BA42" s="12" t="str">
        <f>IF(EXACT('CROP MANAGEMENT'!$B$3,CropLibrary!$L$11),CropLibrary!L112,IF(EXACT('CROP MANAGEMENT'!$B$3,CropLibrary!$M$11),CropLibrary!M112,IF(EXACT('CROP MANAGEMENT'!$B$3,CropLibrary!$N$11),CropLibrary!N112,"out of range")))</f>
        <v>out of range</v>
      </c>
      <c r="BB42" s="12" t="str">
        <f>IF(EXACT('CROP MANAGEMENT'!$C$3,CropLibrary!$L$11),CropLibrary!L112,IF(EXACT('CROP MANAGEMENT'!$C$3,CropLibrary!$M$11),CropLibrary!M112,IF(EXACT('CROP MANAGEMENT'!$C$3,CropLibrary!$N$11),CropLibrary!N112,"out of range")))</f>
        <v>out of range</v>
      </c>
      <c r="BC42" s="12" t="str">
        <f>IF(EXACT('CROP MANAGEMENT'!$D$3,CropLibrary!$L$11),CropLibrary!L112,IF(EXACT('CROP MANAGEMENT'!$D$3,CropLibrary!$M$11),CropLibrary!M112,IF(EXACT('CROP MANAGEMENT'!$D$3,CropLibrary!$N$11),CropLibrary!N112,"out of range")))</f>
        <v>out of range</v>
      </c>
      <c r="BD42" s="12">
        <f>IF(EXACT('CROP MANAGEMENT'!$E$3,CropLibrary!$L$11),CropLibrary!L112,IF(EXACT('CROP MANAGEMENT'!$E$3,CropLibrary!$M$11),CropLibrary!M112,IF(EXACT('CROP MANAGEMENT'!$E$3,CropLibrary!$N$11),CropLibrary!N112,"out of range")))</f>
        <v>0.52</v>
      </c>
      <c r="BE42" s="12" t="str">
        <f>IF(EXACT('CROP MANAGEMENT'!$F$3,CropLibrary!$L$11),CropLibrary!L112,IF(EXACT('CROP MANAGEMENT'!$F$3,CropLibrary!$M$11),CropLibrary!M112,IF(EXACT('CROP MANAGEMENT'!$F$3,CropLibrary!$N$11),CropLibrary!N112,"out of range")))</f>
        <v>out of range</v>
      </c>
      <c r="BF42" s="100">
        <f>CropLibrary!D166</f>
        <v>0.8</v>
      </c>
      <c r="BG42" s="12" t="str">
        <f>IF(EXACT('CROP MANAGEMENT'!$B$3,CropLibrary!$L$11),CropLibrary!L166,IF(EXACT('CROP MANAGEMENT'!$B$3,CropLibrary!$M$11),CropLibrary!M166,IF(EXACT('CROP MANAGEMENT'!$B$3,CropLibrary!$N$11),CropLibrary!N166,"out of range")))</f>
        <v>out of range</v>
      </c>
      <c r="BH42" s="12" t="str">
        <f>IF(EXACT('CROP MANAGEMENT'!$C$3,CropLibrary!$L$11),CropLibrary!L166,IF(EXACT('CROP MANAGEMENT'!$C$3,CropLibrary!$M$11),CropLibrary!M166,IF(EXACT('CROP MANAGEMENT'!$C$3,CropLibrary!$N$11),CropLibrary!N166,"out of range")))</f>
        <v>out of range</v>
      </c>
      <c r="BI42" s="12" t="str">
        <f>IF(EXACT('CROP MANAGEMENT'!$D$3,CropLibrary!$L$11),CropLibrary!L166,IF(EXACT('CROP MANAGEMENT'!$D$3,CropLibrary!$M$11),CropLibrary!M166,IF(EXACT('CROP MANAGEMENT'!$D$3,CropLibrary!$N$11),CropLibrary!N166,"out of range")))</f>
        <v>out of range</v>
      </c>
      <c r="BJ42" s="12">
        <f>IF(EXACT('CROP MANAGEMENT'!$E$3,CropLibrary!$L$11),CropLibrary!L166,IF(EXACT('CROP MANAGEMENT'!$E$3,CropLibrary!$M$11),CropLibrary!M166,IF(EXACT('CROP MANAGEMENT'!$E$3,CropLibrary!$N$11),CropLibrary!N166,"out of range")))</f>
        <v>10</v>
      </c>
      <c r="BK42" s="12" t="str">
        <f>IF(EXACT('CROP MANAGEMENT'!$F$3,CropLibrary!$L$11),CropLibrary!L166,IF(EXACT('CROP MANAGEMENT'!$F$3,CropLibrary!$M$11),CropLibrary!M166,IF(EXACT('CROP MANAGEMENT'!$F$3,CropLibrary!$N$11),CropLibrary!N166,"out of range")))</f>
        <v>out of range</v>
      </c>
      <c r="BL42" s="12"/>
      <c r="BM42" s="12"/>
      <c r="BN42" s="12"/>
      <c r="BO42" s="12"/>
      <c r="BP42" s="12"/>
      <c r="BQ42" s="365"/>
      <c r="BR42" s="12"/>
      <c r="BS42" s="12"/>
      <c r="BT42" s="12"/>
      <c r="BU42" s="11"/>
      <c r="BV42" s="11"/>
      <c r="BW42" s="11"/>
    </row>
    <row r="43" spans="1:75" x14ac:dyDescent="0.3">
      <c r="A43" s="479"/>
      <c r="B43" s="463"/>
      <c r="C43" s="193" t="str">
        <f>CropLibrary!C44</f>
        <v>Max. root length density in layer3</v>
      </c>
      <c r="D43" s="202" t="str">
        <f>CropLibrary!D44</f>
        <v xml:space="preserve">cm/cm3 </v>
      </c>
      <c r="E43" s="366">
        <f>IF(EXACT('CROP MANAGEMENT'!$B$3,CropLibrary!$E$11),CropLibrary!E44,IF(EXACT('CROP MANAGEMENT'!$B$3,CropLibrary!$F$11),CropLibrary!F44,IF(EXACT('CROP MANAGEMENT'!$B$3,CropLibrary!$G$11),CropLibrary!G44,IF(EXACT('CROP MANAGEMENT'!$B$3,CropLibrary!$H$11),CropLibrary!H44,IF(EXACT('CROP MANAGEMENT'!$B$3,CropLibrary!$I$11),CropLibrary!I44,IF(EXACT('CROP MANAGEMENT'!$B$3,CropLibrary!$J$11),CropLibrary!J44,IF(EXACT('CROP MANAGEMENT'!$B$3,CropLibrary!$K$11),CropLibrary!K44,AU43)))))))</f>
        <v>0.5</v>
      </c>
      <c r="F43" s="366">
        <f>IF(EXACT('CROP MANAGEMENT'!$C$3,CropLibrary!$E$11),CropLibrary!E44,IF(EXACT('CROP MANAGEMENT'!$C$3,CropLibrary!$F$11),CropLibrary!F44,IF(EXACT('CROP MANAGEMENT'!$C$3,CropLibrary!$G$11),CropLibrary!G44,IF(EXACT('CROP MANAGEMENT'!$C$3,CropLibrary!$H$11),CropLibrary!H44,IF(EXACT('CROP MANAGEMENT'!$C$3,CropLibrary!$I$11),CropLibrary!I44,IF(EXACT('CROP MANAGEMENT'!$C$3,CropLibrary!$J$11),CropLibrary!J44,IF(EXACT('CROP MANAGEMENT'!$C$3,CropLibrary!$K$11),CropLibrary!K44,AV43)))))))</f>
        <v>0.3</v>
      </c>
      <c r="G43" s="366">
        <f>IF(EXACT('CROP MANAGEMENT'!$D$3,CropLibrary!$E$11),CropLibrary!E44,IF(EXACT('CROP MANAGEMENT'!$D$3,CropLibrary!$F$11),CropLibrary!F44,IF(EXACT('CROP MANAGEMENT'!$D$3,CropLibrary!$G$11),CropLibrary!G44,IF(EXACT('CROP MANAGEMENT'!$D$3,CropLibrary!$H$11),CropLibrary!H44,IF(EXACT('CROP MANAGEMENT'!$D$3,CropLibrary!$I$11),CropLibrary!I44,IF(EXACT('CROP MANAGEMENT'!$D$3,CropLibrary!$J$11),CropLibrary!J44,IF(EXACT('CROP MANAGEMENT'!$D$3,CropLibrary!$K$11),CropLibrary!K44,AW43)))))))</f>
        <v>0.2</v>
      </c>
      <c r="H43" s="366">
        <f>IF(EXACT('CROP MANAGEMENT'!$E$3,CropLibrary!$E$11),CropLibrary!E44,IF(EXACT('CROP MANAGEMENT'!$E$3,CropLibrary!$F$11),CropLibrary!F44,IF(EXACT('CROP MANAGEMENT'!$E$3,CropLibrary!$G$11),CropLibrary!G44,IF(EXACT('CROP MANAGEMENT'!$E$3,CropLibrary!$H$11),CropLibrary!H44,IF(EXACT('CROP MANAGEMENT'!$E$3,CropLibrary!$I$11),CropLibrary!I44,IF(EXACT('CROP MANAGEMENT'!$E$3,CropLibrary!$J$11),CropLibrary!J44,IF(EXACT('CROP MANAGEMENT'!$E$3,CropLibrary!$K$11),CropLibrary!K44,AX43)))))))</f>
        <v>0.5</v>
      </c>
      <c r="I43" s="366">
        <f>IF(EXACT('CROP MANAGEMENT'!$F$3,CropLibrary!$E$11),CropLibrary!E44,IF(EXACT('CROP MANAGEMENT'!$F$3,CropLibrary!$F$11),CropLibrary!F44,IF(EXACT('CROP MANAGEMENT'!$F$3,CropLibrary!$G$11),CropLibrary!G44,IF(EXACT('CROP MANAGEMENT'!$F$3,CropLibrary!$H$11),CropLibrary!H44,IF(EXACT('CROP MANAGEMENT'!$F$3,CropLibrary!$I$11),CropLibrary!I44,IF(EXACT('CROP MANAGEMENT'!$F$3,CropLibrary!$J$11),CropLibrary!J44,IF(EXACT('CROP MANAGEMENT'!$F$3,CropLibrary!$K$11),CropLibrary!K44,AY43)))))))</f>
        <v>0.2</v>
      </c>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32" t="str">
        <f>IF(EXACT('CROP MANAGEMENT'!$B$3,CropLibrary!$L$11),CropLibrary!L44,IF(EXACT('CROP MANAGEMENT'!$B$3,CropLibrary!$M$11),CropLibrary!M44,IF(EXACT('CROP MANAGEMENT'!$B$3,CropLibrary!$N$11),CropLibrary!N44,"out of range")))</f>
        <v>out of range</v>
      </c>
      <c r="AV43" s="12" t="str">
        <f>IF(EXACT('CROP MANAGEMENT'!$C$3,CropLibrary!$L$11),CropLibrary!L44,IF(EXACT('CROP MANAGEMENT'!$C$3,CropLibrary!$M$11),CropLibrary!M44,IF(EXACT('CROP MANAGEMENT'!$C$3,CropLibrary!$N$11),CropLibrary!N44,"out of range")))</f>
        <v>out of range</v>
      </c>
      <c r="AW43" s="12" t="str">
        <f>IF(EXACT('CROP MANAGEMENT'!$D$3,CropLibrary!$L$11),CropLibrary!L44,IF(EXACT('CROP MANAGEMENT'!$D$3,CropLibrary!$M$11),CropLibrary!M44,IF(EXACT('CROP MANAGEMENT'!$D$3,CropLibrary!$N$11),CropLibrary!N44,"out of range")))</f>
        <v>out of range</v>
      </c>
      <c r="AX43" s="12">
        <f>IF(EXACT('CROP MANAGEMENT'!$E$3,CropLibrary!$L$11),CropLibrary!L44,IF(EXACT('CROP MANAGEMENT'!$E$3,CropLibrary!$M$11),CropLibrary!M44,IF(EXACT('CROP MANAGEMENT'!$E$3,CropLibrary!$N$11),CropLibrary!N44,"out of range")))</f>
        <v>0.5</v>
      </c>
      <c r="AY43" s="12" t="str">
        <f>IF(EXACT('CROP MANAGEMENT'!$F$3,CropLibrary!$L$11),CropLibrary!L44,IF(EXACT('CROP MANAGEMENT'!$F$3,CropLibrary!$M$11),CropLibrary!M44,IF(EXACT('CROP MANAGEMENT'!$F$3,CropLibrary!$N$11),CropLibrary!N44,"out of range")))</f>
        <v>out of range</v>
      </c>
      <c r="AZ43" s="100">
        <f>CropLibrary!D113</f>
        <v>0.9</v>
      </c>
      <c r="BA43" s="12" t="str">
        <f>IF(EXACT('CROP MANAGEMENT'!$B$3,CropLibrary!$L$11),CropLibrary!L113,IF(EXACT('CROP MANAGEMENT'!$B$3,CropLibrary!$M$11),CropLibrary!M113,IF(EXACT('CROP MANAGEMENT'!$B$3,CropLibrary!$N$11),CropLibrary!N113,"out of range")))</f>
        <v>out of range</v>
      </c>
      <c r="BB43" s="12" t="str">
        <f>IF(EXACT('CROP MANAGEMENT'!$C$3,CropLibrary!$L$11),CropLibrary!L113,IF(EXACT('CROP MANAGEMENT'!$C$3,CropLibrary!$M$11),CropLibrary!M113,IF(EXACT('CROP MANAGEMENT'!$C$3,CropLibrary!$N$11),CropLibrary!N113,"out of range")))</f>
        <v>out of range</v>
      </c>
      <c r="BC43" s="12" t="str">
        <f>IF(EXACT('CROP MANAGEMENT'!$D$3,CropLibrary!$L$11),CropLibrary!L113,IF(EXACT('CROP MANAGEMENT'!$D$3,CropLibrary!$M$11),CropLibrary!M113,IF(EXACT('CROP MANAGEMENT'!$D$3,CropLibrary!$N$11),CropLibrary!N113,"out of range")))</f>
        <v>out of range</v>
      </c>
      <c r="BD43" s="12">
        <f>IF(EXACT('CROP MANAGEMENT'!$E$3,CropLibrary!$L$11),CropLibrary!L113,IF(EXACT('CROP MANAGEMENT'!$E$3,CropLibrary!$M$11),CropLibrary!M113,IF(EXACT('CROP MANAGEMENT'!$E$3,CropLibrary!$N$11),CropLibrary!N113,"out of range")))</f>
        <v>0.48</v>
      </c>
      <c r="BE43" s="12" t="str">
        <f>IF(EXACT('CROP MANAGEMENT'!$F$3,CropLibrary!$L$11),CropLibrary!L113,IF(EXACT('CROP MANAGEMENT'!$F$3,CropLibrary!$M$11),CropLibrary!M113,IF(EXACT('CROP MANAGEMENT'!$F$3,CropLibrary!$N$11),CropLibrary!N113,"out of range")))</f>
        <v>out of range</v>
      </c>
      <c r="BF43" s="100">
        <f>CropLibrary!D167</f>
        <v>0.9</v>
      </c>
      <c r="BG43" s="12" t="str">
        <f>IF(EXACT('CROP MANAGEMENT'!$B$3,CropLibrary!$L$11),CropLibrary!L167,IF(EXACT('CROP MANAGEMENT'!$B$3,CropLibrary!$M$11),CropLibrary!M167,IF(EXACT('CROP MANAGEMENT'!$B$3,CropLibrary!$N$11),CropLibrary!N167,"out of range")))</f>
        <v>out of range</v>
      </c>
      <c r="BH43" s="12" t="str">
        <f>IF(EXACT('CROP MANAGEMENT'!$C$3,CropLibrary!$L$11),CropLibrary!L167,IF(EXACT('CROP MANAGEMENT'!$C$3,CropLibrary!$M$11),CropLibrary!M167,IF(EXACT('CROP MANAGEMENT'!$C$3,CropLibrary!$N$11),CropLibrary!N167,"out of range")))</f>
        <v>out of range</v>
      </c>
      <c r="BI43" s="12" t="str">
        <f>IF(EXACT('CROP MANAGEMENT'!$D$3,CropLibrary!$L$11),CropLibrary!L167,IF(EXACT('CROP MANAGEMENT'!$D$3,CropLibrary!$M$11),CropLibrary!M167,IF(EXACT('CROP MANAGEMENT'!$D$3,CropLibrary!$N$11),CropLibrary!N167,"out of range")))</f>
        <v>out of range</v>
      </c>
      <c r="BJ43" s="12">
        <f>IF(EXACT('CROP MANAGEMENT'!$E$3,CropLibrary!$L$11),CropLibrary!L167,IF(EXACT('CROP MANAGEMENT'!$E$3,CropLibrary!$M$11),CropLibrary!M167,IF(EXACT('CROP MANAGEMENT'!$E$3,CropLibrary!$N$11),CropLibrary!N167,"out of range")))</f>
        <v>10</v>
      </c>
      <c r="BK43" s="12" t="str">
        <f>IF(EXACT('CROP MANAGEMENT'!$F$3,CropLibrary!$L$11),CropLibrary!L167,IF(EXACT('CROP MANAGEMENT'!$F$3,CropLibrary!$M$11),CropLibrary!M167,IF(EXACT('CROP MANAGEMENT'!$F$3,CropLibrary!$N$11),CropLibrary!N167,"out of range")))</f>
        <v>out of range</v>
      </c>
      <c r="BL43" s="12"/>
      <c r="BM43" s="12"/>
      <c r="BN43" s="12"/>
      <c r="BO43" s="12"/>
      <c r="BP43" s="12"/>
      <c r="BQ43" s="365"/>
      <c r="BR43" s="12"/>
      <c r="BS43" s="12"/>
      <c r="BT43" s="12"/>
      <c r="BU43" s="11"/>
      <c r="BV43" s="11"/>
      <c r="BW43" s="11"/>
    </row>
    <row r="44" spans="1:75" x14ac:dyDescent="0.3">
      <c r="A44" s="479"/>
      <c r="B44" s="463"/>
      <c r="C44" s="193" t="str">
        <f>CropLibrary!C45</f>
        <v>Max. root length density in layer4</v>
      </c>
      <c r="D44" s="202" t="str">
        <f>CropLibrary!D45</f>
        <v xml:space="preserve">cm/cm3 </v>
      </c>
      <c r="E44" s="366">
        <f>IF(EXACT('CROP MANAGEMENT'!$B$3,CropLibrary!$E$11),CropLibrary!E45,IF(EXACT('CROP MANAGEMENT'!$B$3,CropLibrary!$F$11),CropLibrary!F45,IF(EXACT('CROP MANAGEMENT'!$B$3,CropLibrary!$G$11),CropLibrary!G45,IF(EXACT('CROP MANAGEMENT'!$B$3,CropLibrary!$H$11),CropLibrary!H45,IF(EXACT('CROP MANAGEMENT'!$B$3,CropLibrary!$I$11),CropLibrary!I45,IF(EXACT('CROP MANAGEMENT'!$B$3,CropLibrary!$J$11),CropLibrary!J45,IF(EXACT('CROP MANAGEMENT'!$B$3,CropLibrary!$K$11),CropLibrary!K45,AU44)))))))</f>
        <v>0.05</v>
      </c>
      <c r="F44" s="366">
        <f>IF(EXACT('CROP MANAGEMENT'!$C$3,CropLibrary!$E$11),CropLibrary!E45,IF(EXACT('CROP MANAGEMENT'!$C$3,CropLibrary!$F$11),CropLibrary!F45,IF(EXACT('CROP MANAGEMENT'!$C$3,CropLibrary!$G$11),CropLibrary!G45,IF(EXACT('CROP MANAGEMENT'!$C$3,CropLibrary!$H$11),CropLibrary!H45,IF(EXACT('CROP MANAGEMENT'!$C$3,CropLibrary!$I$11),CropLibrary!I45,IF(EXACT('CROP MANAGEMENT'!$C$3,CropLibrary!$J$11),CropLibrary!J45,IF(EXACT('CROP MANAGEMENT'!$C$3,CropLibrary!$K$11),CropLibrary!K45,AV44)))))))</f>
        <v>0</v>
      </c>
      <c r="G44" s="366">
        <f>IF(EXACT('CROP MANAGEMENT'!$D$3,CropLibrary!$E$11),CropLibrary!E45,IF(EXACT('CROP MANAGEMENT'!$D$3,CropLibrary!$F$11),CropLibrary!F45,IF(EXACT('CROP MANAGEMENT'!$D$3,CropLibrary!$G$11),CropLibrary!G45,IF(EXACT('CROP MANAGEMENT'!$D$3,CropLibrary!$H$11),CropLibrary!H45,IF(EXACT('CROP MANAGEMENT'!$D$3,CropLibrary!$I$11),CropLibrary!I45,IF(EXACT('CROP MANAGEMENT'!$D$3,CropLibrary!$J$11),CropLibrary!J45,IF(EXACT('CROP MANAGEMENT'!$D$3,CropLibrary!$K$11),CropLibrary!K45,AW44)))))))</f>
        <v>1E-3</v>
      </c>
      <c r="H44" s="366">
        <f>IF(EXACT('CROP MANAGEMENT'!$E$3,CropLibrary!$E$11),CropLibrary!E45,IF(EXACT('CROP MANAGEMENT'!$E$3,CropLibrary!$F$11),CropLibrary!F45,IF(EXACT('CROP MANAGEMENT'!$E$3,CropLibrary!$G$11),CropLibrary!G45,IF(EXACT('CROP MANAGEMENT'!$E$3,CropLibrary!$H$11),CropLibrary!H45,IF(EXACT('CROP MANAGEMENT'!$E$3,CropLibrary!$I$11),CropLibrary!I45,IF(EXACT('CROP MANAGEMENT'!$E$3,CropLibrary!$J$11),CropLibrary!J45,IF(EXACT('CROP MANAGEMENT'!$E$3,CropLibrary!$K$11),CropLibrary!K45,AX44)))))))</f>
        <v>0</v>
      </c>
      <c r="I44" s="366">
        <f>IF(EXACT('CROP MANAGEMENT'!$F$3,CropLibrary!$E$11),CropLibrary!E45,IF(EXACT('CROP MANAGEMENT'!$F$3,CropLibrary!$F$11),CropLibrary!F45,IF(EXACT('CROP MANAGEMENT'!$F$3,CropLibrary!$G$11),CropLibrary!G45,IF(EXACT('CROP MANAGEMENT'!$F$3,CropLibrary!$H$11),CropLibrary!H45,IF(EXACT('CROP MANAGEMENT'!$F$3,CropLibrary!$I$11),CropLibrary!I45,IF(EXACT('CROP MANAGEMENT'!$F$3,CropLibrary!$J$11),CropLibrary!J45,IF(EXACT('CROP MANAGEMENT'!$F$3,CropLibrary!$K$11),CropLibrary!K45,AY44)))))))</f>
        <v>0.05</v>
      </c>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32" t="str">
        <f>IF(EXACT('CROP MANAGEMENT'!$B$3,CropLibrary!$L$11),CropLibrary!L45,IF(EXACT('CROP MANAGEMENT'!$B$3,CropLibrary!$M$11),CropLibrary!M45,IF(EXACT('CROP MANAGEMENT'!$B$3,CropLibrary!$N$11),CropLibrary!N45,"out of range")))</f>
        <v>out of range</v>
      </c>
      <c r="AV44" s="12" t="str">
        <f>IF(EXACT('CROP MANAGEMENT'!$C$3,CropLibrary!$L$11),CropLibrary!L45,IF(EXACT('CROP MANAGEMENT'!$C$3,CropLibrary!$M$11),CropLibrary!M45,IF(EXACT('CROP MANAGEMENT'!$C$3,CropLibrary!$N$11),CropLibrary!N45,"out of range")))</f>
        <v>out of range</v>
      </c>
      <c r="AW44" s="12" t="str">
        <f>IF(EXACT('CROP MANAGEMENT'!$D$3,CropLibrary!$L$11),CropLibrary!L45,IF(EXACT('CROP MANAGEMENT'!$D$3,CropLibrary!$M$11),CropLibrary!M45,IF(EXACT('CROP MANAGEMENT'!$D$3,CropLibrary!$N$11),CropLibrary!N45,"out of range")))</f>
        <v>out of range</v>
      </c>
      <c r="AX44" s="12">
        <f>IF(EXACT('CROP MANAGEMENT'!$E$3,CropLibrary!$L$11),CropLibrary!L45,IF(EXACT('CROP MANAGEMENT'!$E$3,CropLibrary!$M$11),CropLibrary!M45,IF(EXACT('CROP MANAGEMENT'!$E$3,CropLibrary!$N$11),CropLibrary!N45,"out of range")))</f>
        <v>0</v>
      </c>
      <c r="AY44" s="12" t="str">
        <f>IF(EXACT('CROP MANAGEMENT'!$F$3,CropLibrary!$L$11),CropLibrary!L45,IF(EXACT('CROP MANAGEMENT'!$F$3,CropLibrary!$M$11),CropLibrary!M45,IF(EXACT('CROP MANAGEMENT'!$F$3,CropLibrary!$N$11),CropLibrary!N45,"out of range")))</f>
        <v>out of range</v>
      </c>
      <c r="AZ44" s="100">
        <f>CropLibrary!D114</f>
        <v>1</v>
      </c>
      <c r="BA44" s="12" t="str">
        <f>IF(EXACT('CROP MANAGEMENT'!$B$3,CropLibrary!$L$11),CropLibrary!L114,IF(EXACT('CROP MANAGEMENT'!$B$3,CropLibrary!$M$11),CropLibrary!M114,IF(EXACT('CROP MANAGEMENT'!$B$3,CropLibrary!$N$11),CropLibrary!N114,"out of range")))</f>
        <v>out of range</v>
      </c>
      <c r="BB44" s="12" t="str">
        <f>IF(EXACT('CROP MANAGEMENT'!$C$3,CropLibrary!$L$11),CropLibrary!L114,IF(EXACT('CROP MANAGEMENT'!$C$3,CropLibrary!$M$11),CropLibrary!M114,IF(EXACT('CROP MANAGEMENT'!$C$3,CropLibrary!$N$11),CropLibrary!N114,"out of range")))</f>
        <v>out of range</v>
      </c>
      <c r="BC44" s="12" t="str">
        <f>IF(EXACT('CROP MANAGEMENT'!$D$3,CropLibrary!$L$11),CropLibrary!L114,IF(EXACT('CROP MANAGEMENT'!$D$3,CropLibrary!$M$11),CropLibrary!M114,IF(EXACT('CROP MANAGEMENT'!$D$3,CropLibrary!$N$11),CropLibrary!N114,"out of range")))</f>
        <v>out of range</v>
      </c>
      <c r="BD44" s="12">
        <f>IF(EXACT('CROP MANAGEMENT'!$E$3,CropLibrary!$L$11),CropLibrary!L114,IF(EXACT('CROP MANAGEMENT'!$E$3,CropLibrary!$M$11),CropLibrary!M114,IF(EXACT('CROP MANAGEMENT'!$E$3,CropLibrary!$N$11),CropLibrary!N114,"out of range")))</f>
        <v>0.44</v>
      </c>
      <c r="BE44" s="12" t="str">
        <f>IF(EXACT('CROP MANAGEMENT'!$F$3,CropLibrary!$L$11),CropLibrary!L114,IF(EXACT('CROP MANAGEMENT'!$F$3,CropLibrary!$M$11),CropLibrary!M114,IF(EXACT('CROP MANAGEMENT'!$F$3,CropLibrary!$N$11),CropLibrary!N114,"out of range")))</f>
        <v>out of range</v>
      </c>
      <c r="BF44" s="100">
        <f>CropLibrary!D168</f>
        <v>1</v>
      </c>
      <c r="BG44" s="12" t="str">
        <f>IF(EXACT('CROP MANAGEMENT'!$B$3,CropLibrary!$L$11),CropLibrary!L168,IF(EXACT('CROP MANAGEMENT'!$B$3,CropLibrary!$M$11),CropLibrary!M168,IF(EXACT('CROP MANAGEMENT'!$B$3,CropLibrary!$N$11),CropLibrary!N168,"out of range")))</f>
        <v>out of range</v>
      </c>
      <c r="BH44" s="12" t="str">
        <f>IF(EXACT('CROP MANAGEMENT'!$C$3,CropLibrary!$L$11),CropLibrary!L168,IF(EXACT('CROP MANAGEMENT'!$C$3,CropLibrary!$M$11),CropLibrary!M168,IF(EXACT('CROP MANAGEMENT'!$C$3,CropLibrary!$N$11),CropLibrary!N168,"out of range")))</f>
        <v>out of range</v>
      </c>
      <c r="BI44" s="12" t="str">
        <f>IF(EXACT('CROP MANAGEMENT'!$D$3,CropLibrary!$L$11),CropLibrary!L168,IF(EXACT('CROP MANAGEMENT'!$D$3,CropLibrary!$M$11),CropLibrary!M168,IF(EXACT('CROP MANAGEMENT'!$D$3,CropLibrary!$N$11),CropLibrary!N168,"out of range")))</f>
        <v>out of range</v>
      </c>
      <c r="BJ44" s="12">
        <f>IF(EXACT('CROP MANAGEMENT'!$E$3,CropLibrary!$L$11),CropLibrary!L168,IF(EXACT('CROP MANAGEMENT'!$E$3,CropLibrary!$M$11),CropLibrary!M168,IF(EXACT('CROP MANAGEMENT'!$E$3,CropLibrary!$N$11),CropLibrary!N168,"out of range")))</f>
        <v>10</v>
      </c>
      <c r="BK44" s="12" t="str">
        <f>IF(EXACT('CROP MANAGEMENT'!$F$3,CropLibrary!$L$11),CropLibrary!L168,IF(EXACT('CROP MANAGEMENT'!$F$3,CropLibrary!$M$11),CropLibrary!M168,IF(EXACT('CROP MANAGEMENT'!$F$3,CropLibrary!$N$11),CropLibrary!N168,"out of range")))</f>
        <v>out of range</v>
      </c>
      <c r="BL44" s="12"/>
      <c r="BM44" s="12"/>
      <c r="BN44" s="12"/>
      <c r="BO44" s="12"/>
      <c r="BP44" s="12"/>
      <c r="BQ44" s="365"/>
      <c r="BR44" s="12"/>
      <c r="BS44" s="12"/>
      <c r="BT44" s="12"/>
      <c r="BU44" s="11"/>
      <c r="BV44" s="11"/>
      <c r="BW44" s="11"/>
    </row>
    <row r="45" spans="1:75" x14ac:dyDescent="0.3">
      <c r="A45" s="479"/>
      <c r="B45" s="368" t="s">
        <v>162</v>
      </c>
      <c r="C45" s="193" t="str">
        <f>CropLibrary!C46</f>
        <v>Total root length per unit area</v>
      </c>
      <c r="D45" s="202" t="str">
        <f>CropLibrary!D46</f>
        <v xml:space="preserve">cm/cm2 </v>
      </c>
      <c r="E45" s="366">
        <f>IF(EXACT('CROP MANAGEMENT'!$B$3,CropLibrary!$E$11),CropLibrary!E46,IF(EXACT('CROP MANAGEMENT'!$B$3,CropLibrary!$F$11),CropLibrary!F46,IF(EXACT('CROP MANAGEMENT'!$B$3,CropLibrary!$G$11),CropLibrary!G46,IF(EXACT('CROP MANAGEMENT'!$B$3,CropLibrary!$H$11),CropLibrary!H46,IF(EXACT('CROP MANAGEMENT'!$B$3,CropLibrary!$I$11),CropLibrary!I46,IF(EXACT('CROP MANAGEMENT'!$B$3,CropLibrary!$J$11),CropLibrary!J46,IF(EXACT('CROP MANAGEMENT'!$B$3,CropLibrary!$K$11),CropLibrary!K46,AU45)))))))</f>
        <v>50</v>
      </c>
      <c r="F45" s="366">
        <f>IF(EXACT('CROP MANAGEMENT'!$C$3,CropLibrary!$E$11),CropLibrary!E46,IF(EXACT('CROP MANAGEMENT'!$C$3,CropLibrary!$F$11),CropLibrary!F46,IF(EXACT('CROP MANAGEMENT'!$C$3,CropLibrary!$G$11),CropLibrary!G46,IF(EXACT('CROP MANAGEMENT'!$C$3,CropLibrary!$H$11),CropLibrary!H46,IF(EXACT('CROP MANAGEMENT'!$C$3,CropLibrary!$I$11),CropLibrary!I46,IF(EXACT('CROP MANAGEMENT'!$C$3,CropLibrary!$J$11),CropLibrary!J46,IF(EXACT('CROP MANAGEMENT'!$C$3,CropLibrary!$K$11),CropLibrary!K46,AV45)))))))</f>
        <v>100</v>
      </c>
      <c r="G45" s="366">
        <f>IF(EXACT('CROP MANAGEMENT'!$D$3,CropLibrary!$E$11),CropLibrary!E46,IF(EXACT('CROP MANAGEMENT'!$D$3,CropLibrary!$F$11),CropLibrary!F46,IF(EXACT('CROP MANAGEMENT'!$D$3,CropLibrary!$G$11),CropLibrary!G46,IF(EXACT('CROP MANAGEMENT'!$D$3,CropLibrary!$H$11),CropLibrary!H46,IF(EXACT('CROP MANAGEMENT'!$D$3,CropLibrary!$I$11),CropLibrary!I46,IF(EXACT('CROP MANAGEMENT'!$D$3,CropLibrary!$J$11),CropLibrary!J46,IF(EXACT('CROP MANAGEMENT'!$D$3,CropLibrary!$K$11),CropLibrary!K46,AW45)))))))</f>
        <v>50</v>
      </c>
      <c r="H45" s="366">
        <f>IF(EXACT('CROP MANAGEMENT'!$E$3,CropLibrary!$E$11),CropLibrary!E46,IF(EXACT('CROP MANAGEMENT'!$E$3,CropLibrary!$F$11),CropLibrary!F46,IF(EXACT('CROP MANAGEMENT'!$E$3,CropLibrary!$G$11),CropLibrary!G46,IF(EXACT('CROP MANAGEMENT'!$E$3,CropLibrary!$H$11),CropLibrary!H46,IF(EXACT('CROP MANAGEMENT'!$E$3,CropLibrary!$I$11),CropLibrary!I46,IF(EXACT('CROP MANAGEMENT'!$E$3,CropLibrary!$J$11),CropLibrary!J46,IF(EXACT('CROP MANAGEMENT'!$E$3,CropLibrary!$K$11),CropLibrary!K46,AX45)))))))</f>
        <v>50</v>
      </c>
      <c r="I45" s="366">
        <f>IF(EXACT('CROP MANAGEMENT'!$F$3,CropLibrary!$E$11),CropLibrary!E46,IF(EXACT('CROP MANAGEMENT'!$F$3,CropLibrary!$F$11),CropLibrary!F46,IF(EXACT('CROP MANAGEMENT'!$F$3,CropLibrary!$G$11),CropLibrary!G46,IF(EXACT('CROP MANAGEMENT'!$F$3,CropLibrary!$H$11),CropLibrary!H46,IF(EXACT('CROP MANAGEMENT'!$F$3,CropLibrary!$I$11),CropLibrary!I46,IF(EXACT('CROP MANAGEMENT'!$F$3,CropLibrary!$J$11),CropLibrary!J46,IF(EXACT('CROP MANAGEMENT'!$F$3,CropLibrary!$K$11),CropLibrary!K46,AY45)))))))</f>
        <v>100</v>
      </c>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32" t="str">
        <f>IF(EXACT('CROP MANAGEMENT'!$B$3,CropLibrary!$L$11),CropLibrary!L46,IF(EXACT('CROP MANAGEMENT'!$B$3,CropLibrary!$M$11),CropLibrary!M46,IF(EXACT('CROP MANAGEMENT'!$B$3,CropLibrary!$N$11),CropLibrary!N46,"out of range")))</f>
        <v>out of range</v>
      </c>
      <c r="AV45" s="12" t="str">
        <f>IF(EXACT('CROP MANAGEMENT'!$C$3,CropLibrary!$L$11),CropLibrary!L46,IF(EXACT('CROP MANAGEMENT'!$C$3,CropLibrary!$M$11),CropLibrary!M46,IF(EXACT('CROP MANAGEMENT'!$C$3,CropLibrary!$N$11),CropLibrary!N46,"out of range")))</f>
        <v>out of range</v>
      </c>
      <c r="AW45" s="12" t="str">
        <f>IF(EXACT('CROP MANAGEMENT'!$D$3,CropLibrary!$L$11),CropLibrary!L46,IF(EXACT('CROP MANAGEMENT'!$D$3,CropLibrary!$M$11),CropLibrary!M46,IF(EXACT('CROP MANAGEMENT'!$D$3,CropLibrary!$N$11),CropLibrary!N46,"out of range")))</f>
        <v>out of range</v>
      </c>
      <c r="AX45" s="12">
        <f>IF(EXACT('CROP MANAGEMENT'!$E$3,CropLibrary!$L$11),CropLibrary!L46,IF(EXACT('CROP MANAGEMENT'!$E$3,CropLibrary!$M$11),CropLibrary!M46,IF(EXACT('CROP MANAGEMENT'!$E$3,CropLibrary!$N$11),CropLibrary!N46,"out of range")))</f>
        <v>50</v>
      </c>
      <c r="AY45" s="12" t="str">
        <f>IF(EXACT('CROP MANAGEMENT'!$F$3,CropLibrary!$L$11),CropLibrary!L46,IF(EXACT('CROP MANAGEMENT'!$F$3,CropLibrary!$M$11),CropLibrary!M46,IF(EXACT('CROP MANAGEMENT'!$F$3,CropLibrary!$N$11),CropLibrary!N46,"out of range")))</f>
        <v>out of range</v>
      </c>
      <c r="AZ45" s="100">
        <f>CropLibrary!D115</f>
        <v>1.1000000000000001</v>
      </c>
      <c r="BA45" s="12" t="str">
        <f>IF(EXACT('CROP MANAGEMENT'!$B$3,CropLibrary!$L$11),CropLibrary!L115,IF(EXACT('CROP MANAGEMENT'!$B$3,CropLibrary!$M$11),CropLibrary!M115,IF(EXACT('CROP MANAGEMENT'!$B$3,CropLibrary!$N$11),CropLibrary!N115,"out of range")))</f>
        <v>out of range</v>
      </c>
      <c r="BB45" s="12" t="str">
        <f>IF(EXACT('CROP MANAGEMENT'!$C$3,CropLibrary!$L$11),CropLibrary!L115,IF(EXACT('CROP MANAGEMENT'!$C$3,CropLibrary!$M$11),CropLibrary!M115,IF(EXACT('CROP MANAGEMENT'!$C$3,CropLibrary!$N$11),CropLibrary!N115,"out of range")))</f>
        <v>out of range</v>
      </c>
      <c r="BC45" s="12" t="str">
        <f>IF(EXACT('CROP MANAGEMENT'!$D$3,CropLibrary!$L$11),CropLibrary!L115,IF(EXACT('CROP MANAGEMENT'!$D$3,CropLibrary!$M$11),CropLibrary!M115,IF(EXACT('CROP MANAGEMENT'!$D$3,CropLibrary!$N$11),CropLibrary!N115,"out of range")))</f>
        <v>out of range</v>
      </c>
      <c r="BD45" s="12">
        <f>IF(EXACT('CROP MANAGEMENT'!$E$3,CropLibrary!$L$11),CropLibrary!L115,IF(EXACT('CROP MANAGEMENT'!$E$3,CropLibrary!$M$11),CropLibrary!M115,IF(EXACT('CROP MANAGEMENT'!$E$3,CropLibrary!$N$11),CropLibrary!N115,"out of range")))</f>
        <v>0.41</v>
      </c>
      <c r="BE45" s="12" t="str">
        <f>IF(EXACT('CROP MANAGEMENT'!$F$3,CropLibrary!$L$11),CropLibrary!L115,IF(EXACT('CROP MANAGEMENT'!$F$3,CropLibrary!$M$11),CropLibrary!M115,IF(EXACT('CROP MANAGEMENT'!$F$3,CropLibrary!$N$11),CropLibrary!N115,"out of range")))</f>
        <v>out of range</v>
      </c>
      <c r="BF45" s="100">
        <f>CropLibrary!D169</f>
        <v>1.1000000000000001</v>
      </c>
      <c r="BG45" s="12" t="str">
        <f>IF(EXACT('CROP MANAGEMENT'!$B$3,CropLibrary!$L$11),CropLibrary!L169,IF(EXACT('CROP MANAGEMENT'!$B$3,CropLibrary!$M$11),CropLibrary!M169,IF(EXACT('CROP MANAGEMENT'!$B$3,CropLibrary!$N$11),CropLibrary!N169,"out of range")))</f>
        <v>out of range</v>
      </c>
      <c r="BH45" s="12" t="str">
        <f>IF(EXACT('CROP MANAGEMENT'!$C$3,CropLibrary!$L$11),CropLibrary!L169,IF(EXACT('CROP MANAGEMENT'!$C$3,CropLibrary!$M$11),CropLibrary!M169,IF(EXACT('CROP MANAGEMENT'!$C$3,CropLibrary!$N$11),CropLibrary!N169,"out of range")))</f>
        <v>out of range</v>
      </c>
      <c r="BI45" s="12" t="str">
        <f>IF(EXACT('CROP MANAGEMENT'!$D$3,CropLibrary!$L$11),CropLibrary!L169,IF(EXACT('CROP MANAGEMENT'!$D$3,CropLibrary!$M$11),CropLibrary!M169,IF(EXACT('CROP MANAGEMENT'!$D$3,CropLibrary!$N$11),CropLibrary!N169,"out of range")))</f>
        <v>out of range</v>
      </c>
      <c r="BJ45" s="12">
        <f>IF(EXACT('CROP MANAGEMENT'!$E$3,CropLibrary!$L$11),CropLibrary!L169,IF(EXACT('CROP MANAGEMENT'!$E$3,CropLibrary!$M$11),CropLibrary!M169,IF(EXACT('CROP MANAGEMENT'!$E$3,CropLibrary!$N$11),CropLibrary!N169,"out of range")))</f>
        <v>10</v>
      </c>
      <c r="BK45" s="12" t="str">
        <f>IF(EXACT('CROP MANAGEMENT'!$F$3,CropLibrary!$L$11),CropLibrary!L169,IF(EXACT('CROP MANAGEMENT'!$F$3,CropLibrary!$M$11),CropLibrary!M169,IF(EXACT('CROP MANAGEMENT'!$F$3,CropLibrary!$N$11),CropLibrary!N169,"out of range")))</f>
        <v>out of range</v>
      </c>
      <c r="BL45" s="12"/>
      <c r="BM45" s="12"/>
      <c r="BN45" s="12"/>
      <c r="BO45" s="12"/>
      <c r="BP45" s="12"/>
      <c r="BQ45" s="365"/>
      <c r="BR45" s="12"/>
      <c r="BS45" s="12"/>
      <c r="BT45" s="12"/>
      <c r="BU45" s="11"/>
      <c r="BV45" s="11"/>
      <c r="BW45" s="11"/>
    </row>
    <row r="46" spans="1:75" x14ac:dyDescent="0.3">
      <c r="A46" s="479"/>
      <c r="B46" s="368" t="s">
        <v>163</v>
      </c>
      <c r="C46" s="193" t="str">
        <f>CropLibrary!C47</f>
        <v>Decrease of root with depth</v>
      </c>
      <c r="D46" s="202" t="str">
        <f>CropLibrary!D47</f>
        <v xml:space="preserve">1/m </v>
      </c>
      <c r="E46" s="366">
        <f>IF(EXACT('CROP MANAGEMENT'!$B$3,CropLibrary!$E$11),CropLibrary!E47,IF(EXACT('CROP MANAGEMENT'!$B$3,CropLibrary!$F$11),CropLibrary!F47,IF(EXACT('CROP MANAGEMENT'!$B$3,CropLibrary!$G$11),CropLibrary!G47,IF(EXACT('CROP MANAGEMENT'!$B$3,CropLibrary!$H$11),CropLibrary!H47,IF(EXACT('CROP MANAGEMENT'!$B$3,CropLibrary!$I$11),CropLibrary!I47,IF(EXACT('CROP MANAGEMENT'!$B$3,CropLibrary!$J$11),CropLibrary!J47,IF(EXACT('CROP MANAGEMENT'!$B$3,CropLibrary!$K$11),CropLibrary!K47,AU46)))))))</f>
        <v>5</v>
      </c>
      <c r="F46" s="366">
        <f>IF(EXACT('CROP MANAGEMENT'!$C$3,CropLibrary!$E$11),CropLibrary!E47,IF(EXACT('CROP MANAGEMENT'!$C$3,CropLibrary!$F$11),CropLibrary!F47,IF(EXACT('CROP MANAGEMENT'!$C$3,CropLibrary!$G$11),CropLibrary!G47,IF(EXACT('CROP MANAGEMENT'!$C$3,CropLibrary!$H$11),CropLibrary!H47,IF(EXACT('CROP MANAGEMENT'!$C$3,CropLibrary!$I$11),CropLibrary!I47,IF(EXACT('CROP MANAGEMENT'!$C$3,CropLibrary!$J$11),CropLibrary!J47,IF(EXACT('CROP MANAGEMENT'!$C$3,CropLibrary!$K$11),CropLibrary!K47,AV46)))))))</f>
        <v>7</v>
      </c>
      <c r="G46" s="366">
        <f>IF(EXACT('CROP MANAGEMENT'!$D$3,CropLibrary!$E$11),CropLibrary!E47,IF(EXACT('CROP MANAGEMENT'!$D$3,CropLibrary!$F$11),CropLibrary!F47,IF(EXACT('CROP MANAGEMENT'!$D$3,CropLibrary!$G$11),CropLibrary!G47,IF(EXACT('CROP MANAGEMENT'!$D$3,CropLibrary!$H$11),CropLibrary!H47,IF(EXACT('CROP MANAGEMENT'!$D$3,CropLibrary!$I$11),CropLibrary!I47,IF(EXACT('CROP MANAGEMENT'!$D$3,CropLibrary!$J$11),CropLibrary!J47,IF(EXACT('CROP MANAGEMENT'!$D$3,CropLibrary!$K$11),CropLibrary!K47,AW46)))))))</f>
        <v>7</v>
      </c>
      <c r="H46" s="366">
        <f>IF(EXACT('CROP MANAGEMENT'!$E$3,CropLibrary!$E$11),CropLibrary!E47,IF(EXACT('CROP MANAGEMENT'!$E$3,CropLibrary!$F$11),CropLibrary!F47,IF(EXACT('CROP MANAGEMENT'!$E$3,CropLibrary!$G$11),CropLibrary!G47,IF(EXACT('CROP MANAGEMENT'!$E$3,CropLibrary!$H$11),CropLibrary!H47,IF(EXACT('CROP MANAGEMENT'!$E$3,CropLibrary!$I$11),CropLibrary!I47,IF(EXACT('CROP MANAGEMENT'!$E$3,CropLibrary!$J$11),CropLibrary!J47,IF(EXACT('CROP MANAGEMENT'!$E$3,CropLibrary!$K$11),CropLibrary!K47,AX46)))))))</f>
        <v>7</v>
      </c>
      <c r="I46" s="366">
        <f>IF(EXACT('CROP MANAGEMENT'!$F$3,CropLibrary!$E$11),CropLibrary!E47,IF(EXACT('CROP MANAGEMENT'!$F$3,CropLibrary!$F$11),CropLibrary!F47,IF(EXACT('CROP MANAGEMENT'!$F$3,CropLibrary!$G$11),CropLibrary!G47,IF(EXACT('CROP MANAGEMENT'!$F$3,CropLibrary!$H$11),CropLibrary!H47,IF(EXACT('CROP MANAGEMENT'!$F$3,CropLibrary!$I$11),CropLibrary!I47,IF(EXACT('CROP MANAGEMENT'!$F$3,CropLibrary!$J$11),CropLibrary!J47,IF(EXACT('CROP MANAGEMENT'!$F$3,CropLibrary!$K$11),CropLibrary!K47,AY46)))))))</f>
        <v>1.7</v>
      </c>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32" t="str">
        <f>IF(EXACT('CROP MANAGEMENT'!$B$3,CropLibrary!$L$11),CropLibrary!L47,IF(EXACT('CROP MANAGEMENT'!$B$3,CropLibrary!$M$11),CropLibrary!M47,IF(EXACT('CROP MANAGEMENT'!$B$3,CropLibrary!$N$11),CropLibrary!N47,"out of range")))</f>
        <v>out of range</v>
      </c>
      <c r="AV46" s="12" t="str">
        <f>IF(EXACT('CROP MANAGEMENT'!$C$3,CropLibrary!$L$11),CropLibrary!L47,IF(EXACT('CROP MANAGEMENT'!$C$3,CropLibrary!$M$11),CropLibrary!M47,IF(EXACT('CROP MANAGEMENT'!$C$3,CropLibrary!$N$11),CropLibrary!N47,"out of range")))</f>
        <v>out of range</v>
      </c>
      <c r="AW46" s="12" t="str">
        <f>IF(EXACT('CROP MANAGEMENT'!$D$3,CropLibrary!$L$11),CropLibrary!L47,IF(EXACT('CROP MANAGEMENT'!$D$3,CropLibrary!$M$11),CropLibrary!M47,IF(EXACT('CROP MANAGEMENT'!$D$3,CropLibrary!$N$11),CropLibrary!N47,"out of range")))</f>
        <v>out of range</v>
      </c>
      <c r="AX46" s="12">
        <f>IF(EXACT('CROP MANAGEMENT'!$E$3,CropLibrary!$L$11),CropLibrary!L47,IF(EXACT('CROP MANAGEMENT'!$E$3,CropLibrary!$M$11),CropLibrary!M47,IF(EXACT('CROP MANAGEMENT'!$E$3,CropLibrary!$N$11),CropLibrary!N47,"out of range")))</f>
        <v>7</v>
      </c>
      <c r="AY46" s="12" t="str">
        <f>IF(EXACT('CROP MANAGEMENT'!$F$3,CropLibrary!$L$11),CropLibrary!L47,IF(EXACT('CROP MANAGEMENT'!$F$3,CropLibrary!$M$11),CropLibrary!M47,IF(EXACT('CROP MANAGEMENT'!$F$3,CropLibrary!$N$11),CropLibrary!N47,"out of range")))</f>
        <v>out of range</v>
      </c>
      <c r="AZ46" s="100">
        <f>CropLibrary!D116</f>
        <v>1.2</v>
      </c>
      <c r="BA46" s="12" t="str">
        <f>IF(EXACT('CROP MANAGEMENT'!$B$3,CropLibrary!$L$11),CropLibrary!L116,IF(EXACT('CROP MANAGEMENT'!$B$3,CropLibrary!$M$11),CropLibrary!M116,IF(EXACT('CROP MANAGEMENT'!$B$3,CropLibrary!$N$11),CropLibrary!N116,"out of range")))</f>
        <v>out of range</v>
      </c>
      <c r="BB46" s="12" t="str">
        <f>IF(EXACT('CROP MANAGEMENT'!$C$3,CropLibrary!$L$11),CropLibrary!L116,IF(EXACT('CROP MANAGEMENT'!$C$3,CropLibrary!$M$11),CropLibrary!M116,IF(EXACT('CROP MANAGEMENT'!$C$3,CropLibrary!$N$11),CropLibrary!N116,"out of range")))</f>
        <v>out of range</v>
      </c>
      <c r="BC46" s="12" t="str">
        <f>IF(EXACT('CROP MANAGEMENT'!$D$3,CropLibrary!$L$11),CropLibrary!L116,IF(EXACT('CROP MANAGEMENT'!$D$3,CropLibrary!$M$11),CropLibrary!M116,IF(EXACT('CROP MANAGEMENT'!$D$3,CropLibrary!$N$11),CropLibrary!N116,"out of range")))</f>
        <v>out of range</v>
      </c>
      <c r="BD46" s="12">
        <f>IF(EXACT('CROP MANAGEMENT'!$E$3,CropLibrary!$L$11),CropLibrary!L116,IF(EXACT('CROP MANAGEMENT'!$E$3,CropLibrary!$M$11),CropLibrary!M116,IF(EXACT('CROP MANAGEMENT'!$E$3,CropLibrary!$N$11),CropLibrary!N116,"out of range")))</f>
        <v>0.38</v>
      </c>
      <c r="BE46" s="12" t="str">
        <f>IF(EXACT('CROP MANAGEMENT'!$F$3,CropLibrary!$L$11),CropLibrary!L116,IF(EXACT('CROP MANAGEMENT'!$F$3,CropLibrary!$M$11),CropLibrary!M116,IF(EXACT('CROP MANAGEMENT'!$F$3,CropLibrary!$N$11),CropLibrary!N116,"out of range")))</f>
        <v>out of range</v>
      </c>
      <c r="BF46" s="100">
        <f>CropLibrary!D170</f>
        <v>1.2</v>
      </c>
      <c r="BG46" s="12" t="str">
        <f>IF(EXACT('CROP MANAGEMENT'!$B$3,CropLibrary!$L$11),CropLibrary!L170,IF(EXACT('CROP MANAGEMENT'!$B$3,CropLibrary!$M$11),CropLibrary!M170,IF(EXACT('CROP MANAGEMENT'!$B$3,CropLibrary!$N$11),CropLibrary!N170,"out of range")))</f>
        <v>out of range</v>
      </c>
      <c r="BH46" s="12" t="str">
        <f>IF(EXACT('CROP MANAGEMENT'!$C$3,CropLibrary!$L$11),CropLibrary!L170,IF(EXACT('CROP MANAGEMENT'!$C$3,CropLibrary!$M$11),CropLibrary!M170,IF(EXACT('CROP MANAGEMENT'!$C$3,CropLibrary!$N$11),CropLibrary!N170,"out of range")))</f>
        <v>out of range</v>
      </c>
      <c r="BI46" s="12" t="str">
        <f>IF(EXACT('CROP MANAGEMENT'!$D$3,CropLibrary!$L$11),CropLibrary!L170,IF(EXACT('CROP MANAGEMENT'!$D$3,CropLibrary!$M$11),CropLibrary!M170,IF(EXACT('CROP MANAGEMENT'!$D$3,CropLibrary!$N$11),CropLibrary!N170,"out of range")))</f>
        <v>out of range</v>
      </c>
      <c r="BJ46" s="12">
        <f>IF(EXACT('CROP MANAGEMENT'!$E$3,CropLibrary!$L$11),CropLibrary!L170,IF(EXACT('CROP MANAGEMENT'!$E$3,CropLibrary!$M$11),CropLibrary!M170,IF(EXACT('CROP MANAGEMENT'!$E$3,CropLibrary!$N$11),CropLibrary!N170,"out of range")))</f>
        <v>10</v>
      </c>
      <c r="BK46" s="12" t="str">
        <f>IF(EXACT('CROP MANAGEMENT'!$F$3,CropLibrary!$L$11),CropLibrary!L170,IF(EXACT('CROP MANAGEMENT'!$F$3,CropLibrary!$M$11),CropLibrary!M170,IF(EXACT('CROP MANAGEMENT'!$F$3,CropLibrary!$N$11),CropLibrary!N170,"out of range")))</f>
        <v>out of range</v>
      </c>
      <c r="BL46" s="12"/>
      <c r="BM46" s="12"/>
      <c r="BN46" s="12"/>
      <c r="BO46" s="12"/>
      <c r="BP46" s="12"/>
      <c r="BQ46" s="365"/>
      <c r="BR46" s="12"/>
      <c r="BS46" s="12"/>
      <c r="BT46" s="12"/>
      <c r="BU46" s="11"/>
      <c r="BV46" s="11"/>
      <c r="BW46" s="11"/>
    </row>
    <row r="47" spans="1:75" x14ac:dyDescent="0.3">
      <c r="A47" s="479"/>
      <c r="B47" s="479" t="s">
        <v>164</v>
      </c>
      <c r="C47" s="193" t="str">
        <f>CropLibrary!C48</f>
        <v>Length per unit root dry weight</v>
      </c>
      <c r="D47" s="202" t="str">
        <f>CropLibrary!D48</f>
        <v>m/g</v>
      </c>
      <c r="E47" s="366">
        <f>IF(EXACT('CROP MANAGEMENT'!$B$3,CropLibrary!$E$11),CropLibrary!E48,IF(EXACT('CROP MANAGEMENT'!$B$3,CropLibrary!$F$11),CropLibrary!F48,IF(EXACT('CROP MANAGEMENT'!$B$3,CropLibrary!$G$11),CropLibrary!G48,IF(EXACT('CROP MANAGEMENT'!$B$3,CropLibrary!$H$11),CropLibrary!H48,IF(EXACT('CROP MANAGEMENT'!$B$3,CropLibrary!$I$11),CropLibrary!I48,IF(EXACT('CROP MANAGEMENT'!$B$3,CropLibrary!$J$11),CropLibrary!J48,IF(EXACT('CROP MANAGEMENT'!$B$3,CropLibrary!$K$11),CropLibrary!K48,AU47)))))))</f>
        <v>70</v>
      </c>
      <c r="F47" s="366">
        <f>IF(EXACT('CROP MANAGEMENT'!$C$3,CropLibrary!$E$11),CropLibrary!E48,IF(EXACT('CROP MANAGEMENT'!$C$3,CropLibrary!$F$11),CropLibrary!F48,IF(EXACT('CROP MANAGEMENT'!$C$3,CropLibrary!$G$11),CropLibrary!G48,IF(EXACT('CROP MANAGEMENT'!$C$3,CropLibrary!$H$11),CropLibrary!H48,IF(EXACT('CROP MANAGEMENT'!$C$3,CropLibrary!$I$11),CropLibrary!I48,IF(EXACT('CROP MANAGEMENT'!$C$3,CropLibrary!$J$11),CropLibrary!J48,IF(EXACT('CROP MANAGEMENT'!$C$3,CropLibrary!$K$11),CropLibrary!K48,AV47)))))))</f>
        <v>200</v>
      </c>
      <c r="G47" s="366">
        <f>IF(EXACT('CROP MANAGEMENT'!$D$3,CropLibrary!$E$11),CropLibrary!E48,IF(EXACT('CROP MANAGEMENT'!$D$3,CropLibrary!$F$11),CropLibrary!F48,IF(EXACT('CROP MANAGEMENT'!$D$3,CropLibrary!$G$11),CropLibrary!G48,IF(EXACT('CROP MANAGEMENT'!$D$3,CropLibrary!$H$11),CropLibrary!H48,IF(EXACT('CROP MANAGEMENT'!$D$3,CropLibrary!$I$11),CropLibrary!I48,IF(EXACT('CROP MANAGEMENT'!$D$3,CropLibrary!$J$11),CropLibrary!J48,IF(EXACT('CROP MANAGEMENT'!$D$3,CropLibrary!$K$11),CropLibrary!K48,AW47)))))))</f>
        <v>50</v>
      </c>
      <c r="H47" s="366">
        <f>IF(EXACT('CROP MANAGEMENT'!$E$3,CropLibrary!$E$11),CropLibrary!E48,IF(EXACT('CROP MANAGEMENT'!$E$3,CropLibrary!$F$11),CropLibrary!F48,IF(EXACT('CROP MANAGEMENT'!$E$3,CropLibrary!$G$11),CropLibrary!G48,IF(EXACT('CROP MANAGEMENT'!$E$3,CropLibrary!$H$11),CropLibrary!H48,IF(EXACT('CROP MANAGEMENT'!$E$3,CropLibrary!$I$11),CropLibrary!I48,IF(EXACT('CROP MANAGEMENT'!$E$3,CropLibrary!$J$11),CropLibrary!J48,IF(EXACT('CROP MANAGEMENT'!$E$3,CropLibrary!$K$11),CropLibrary!K48,AX47)))))))</f>
        <v>100</v>
      </c>
      <c r="I47" s="366">
        <f>IF(EXACT('CROP MANAGEMENT'!$F$3,CropLibrary!$E$11),CropLibrary!E48,IF(EXACT('CROP MANAGEMENT'!$F$3,CropLibrary!$F$11),CropLibrary!F48,IF(EXACT('CROP MANAGEMENT'!$F$3,CropLibrary!$G$11),CropLibrary!G48,IF(EXACT('CROP MANAGEMENT'!$F$3,CropLibrary!$H$11),CropLibrary!H48,IF(EXACT('CROP MANAGEMENT'!$F$3,CropLibrary!$I$11),CropLibrary!I48,IF(EXACT('CROP MANAGEMENT'!$F$3,CropLibrary!$J$11),CropLibrary!J48,IF(EXACT('CROP MANAGEMENT'!$F$3,CropLibrary!$K$11),CropLibrary!K48,AY47)))))))</f>
        <v>150</v>
      </c>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32" t="str">
        <f>IF(EXACT('CROP MANAGEMENT'!$B$3,CropLibrary!$L$11),CropLibrary!L48,IF(EXACT('CROP MANAGEMENT'!$B$3,CropLibrary!$M$11),CropLibrary!M48,IF(EXACT('CROP MANAGEMENT'!$B$3,CropLibrary!$N$11),CropLibrary!N48,"out of range")))</f>
        <v>out of range</v>
      </c>
      <c r="AV47" s="12" t="str">
        <f>IF(EXACT('CROP MANAGEMENT'!$C$3,CropLibrary!$L$11),CropLibrary!L48,IF(EXACT('CROP MANAGEMENT'!$C$3,CropLibrary!$M$11),CropLibrary!M48,IF(EXACT('CROP MANAGEMENT'!$C$3,CropLibrary!$N$11),CropLibrary!N48,"out of range")))</f>
        <v>out of range</v>
      </c>
      <c r="AW47" s="12" t="str">
        <f>IF(EXACT('CROP MANAGEMENT'!$D$3,CropLibrary!$L$11),CropLibrary!L48,IF(EXACT('CROP MANAGEMENT'!$D$3,CropLibrary!$M$11),CropLibrary!M48,IF(EXACT('CROP MANAGEMENT'!$D$3,CropLibrary!$N$11),CropLibrary!N48,"out of range")))</f>
        <v>out of range</v>
      </c>
      <c r="AX47" s="12">
        <f>IF(EXACT('CROP MANAGEMENT'!$E$3,CropLibrary!$L$11),CropLibrary!L48,IF(EXACT('CROP MANAGEMENT'!$E$3,CropLibrary!$M$11),CropLibrary!M48,IF(EXACT('CROP MANAGEMENT'!$E$3,CropLibrary!$N$11),CropLibrary!N48,"out of range")))</f>
        <v>100</v>
      </c>
      <c r="AY47" s="12" t="str">
        <f>IF(EXACT('CROP MANAGEMENT'!$F$3,CropLibrary!$L$11),CropLibrary!L48,IF(EXACT('CROP MANAGEMENT'!$F$3,CropLibrary!$M$11),CropLibrary!M48,IF(EXACT('CROP MANAGEMENT'!$F$3,CropLibrary!$N$11),CropLibrary!N48,"out of range")))</f>
        <v>out of range</v>
      </c>
      <c r="AZ47" s="100">
        <f>CropLibrary!D117</f>
        <v>1.3</v>
      </c>
      <c r="BA47" s="12" t="str">
        <f>IF(EXACT('CROP MANAGEMENT'!$B$3,CropLibrary!$L$11),CropLibrary!L117,IF(EXACT('CROP MANAGEMENT'!$B$3,CropLibrary!$M$11),CropLibrary!M117,IF(EXACT('CROP MANAGEMENT'!$B$3,CropLibrary!$N$11),CropLibrary!N117,"out of range")))</f>
        <v>out of range</v>
      </c>
      <c r="BB47" s="12" t="str">
        <f>IF(EXACT('CROP MANAGEMENT'!$C$3,CropLibrary!$L$11),CropLibrary!L117,IF(EXACT('CROP MANAGEMENT'!$C$3,CropLibrary!$M$11),CropLibrary!M117,IF(EXACT('CROP MANAGEMENT'!$C$3,CropLibrary!$N$11),CropLibrary!N117,"out of range")))</f>
        <v>out of range</v>
      </c>
      <c r="BC47" s="12" t="str">
        <f>IF(EXACT('CROP MANAGEMENT'!$D$3,CropLibrary!$L$11),CropLibrary!L117,IF(EXACT('CROP MANAGEMENT'!$D$3,CropLibrary!$M$11),CropLibrary!M117,IF(EXACT('CROP MANAGEMENT'!$D$3,CropLibrary!$N$11),CropLibrary!N117,"out of range")))</f>
        <v>out of range</v>
      </c>
      <c r="BD47" s="12">
        <f>IF(EXACT('CROP MANAGEMENT'!$E$3,CropLibrary!$L$11),CropLibrary!L117,IF(EXACT('CROP MANAGEMENT'!$E$3,CropLibrary!$M$11),CropLibrary!M117,IF(EXACT('CROP MANAGEMENT'!$E$3,CropLibrary!$N$11),CropLibrary!N117,"out of range")))</f>
        <v>0.36</v>
      </c>
      <c r="BE47" s="12" t="str">
        <f>IF(EXACT('CROP MANAGEMENT'!$F$3,CropLibrary!$L$11),CropLibrary!L117,IF(EXACT('CROP MANAGEMENT'!$F$3,CropLibrary!$M$11),CropLibrary!M117,IF(EXACT('CROP MANAGEMENT'!$F$3,CropLibrary!$N$11),CropLibrary!N117,"out of range")))</f>
        <v>out of range</v>
      </c>
      <c r="BF47" s="100">
        <f>CropLibrary!D171</f>
        <v>1.3</v>
      </c>
      <c r="BG47" s="12" t="str">
        <f>IF(EXACT('CROP MANAGEMENT'!$B$3,CropLibrary!$L$11),CropLibrary!L171,IF(EXACT('CROP MANAGEMENT'!$B$3,CropLibrary!$M$11),CropLibrary!M171,IF(EXACT('CROP MANAGEMENT'!$B$3,CropLibrary!$N$11),CropLibrary!N171,"out of range")))</f>
        <v>out of range</v>
      </c>
      <c r="BH47" s="12" t="str">
        <f>IF(EXACT('CROP MANAGEMENT'!$C$3,CropLibrary!$L$11),CropLibrary!L171,IF(EXACT('CROP MANAGEMENT'!$C$3,CropLibrary!$M$11),CropLibrary!M171,IF(EXACT('CROP MANAGEMENT'!$C$3,CropLibrary!$N$11),CropLibrary!N171,"out of range")))</f>
        <v>out of range</v>
      </c>
      <c r="BI47" s="12" t="str">
        <f>IF(EXACT('CROP MANAGEMENT'!$D$3,CropLibrary!$L$11),CropLibrary!L171,IF(EXACT('CROP MANAGEMENT'!$D$3,CropLibrary!$M$11),CropLibrary!M171,IF(EXACT('CROP MANAGEMENT'!$D$3,CropLibrary!$N$11),CropLibrary!N171,"out of range")))</f>
        <v>out of range</v>
      </c>
      <c r="BJ47" s="12">
        <f>IF(EXACT('CROP MANAGEMENT'!$E$3,CropLibrary!$L$11),CropLibrary!L171,IF(EXACT('CROP MANAGEMENT'!$E$3,CropLibrary!$M$11),CropLibrary!M171,IF(EXACT('CROP MANAGEMENT'!$E$3,CropLibrary!$N$11),CropLibrary!N171,"out of range")))</f>
        <v>10</v>
      </c>
      <c r="BK47" s="12" t="str">
        <f>IF(EXACT('CROP MANAGEMENT'!$F$3,CropLibrary!$L$11),CropLibrary!L171,IF(EXACT('CROP MANAGEMENT'!$F$3,CropLibrary!$M$11),CropLibrary!M171,IF(EXACT('CROP MANAGEMENT'!$F$3,CropLibrary!$N$11),CropLibrary!N171,"out of range")))</f>
        <v>out of range</v>
      </c>
      <c r="BL47" s="12"/>
      <c r="BM47" s="12"/>
      <c r="BN47" s="12"/>
      <c r="BO47" s="12"/>
      <c r="BP47" s="12"/>
      <c r="BQ47" s="365"/>
      <c r="BR47" s="12"/>
      <c r="BS47" s="12"/>
      <c r="BT47" s="12"/>
      <c r="BU47" s="11"/>
      <c r="BV47" s="11"/>
      <c r="BW47" s="11"/>
    </row>
    <row r="48" spans="1:75" x14ac:dyDescent="0.3">
      <c r="A48" s="479"/>
      <c r="B48" s="479"/>
      <c r="C48" s="193" t="str">
        <f>CropLibrary!C49</f>
        <v>Root half life</v>
      </c>
      <c r="D48" s="202" t="str">
        <f>CropLibrary!D49</f>
        <v xml:space="preserve">days </v>
      </c>
      <c r="E48" s="366">
        <f>IF(EXACT('CROP MANAGEMENT'!$B$3,CropLibrary!$E$11),CropLibrary!E49,IF(EXACT('CROP MANAGEMENT'!$B$3,CropLibrary!$F$11),CropLibrary!F49,IF(EXACT('CROP MANAGEMENT'!$B$3,CropLibrary!$G$11),CropLibrary!G49,IF(EXACT('CROP MANAGEMENT'!$B$3,CropLibrary!$H$11),CropLibrary!H49,IF(EXACT('CROP MANAGEMENT'!$B$3,CropLibrary!$I$11),CropLibrary!I49,IF(EXACT('CROP MANAGEMENT'!$B$3,CropLibrary!$J$11),CropLibrary!J49,IF(EXACT('CROP MANAGEMENT'!$B$3,CropLibrary!$K$11),CropLibrary!K49,AU48)))))))</f>
        <v>50</v>
      </c>
      <c r="F48" s="366">
        <f>IF(EXACT('CROP MANAGEMENT'!$C$3,CropLibrary!$E$11),CropLibrary!E49,IF(EXACT('CROP MANAGEMENT'!$C$3,CropLibrary!$F$11),CropLibrary!F49,IF(EXACT('CROP MANAGEMENT'!$C$3,CropLibrary!$G$11),CropLibrary!G49,IF(EXACT('CROP MANAGEMENT'!$C$3,CropLibrary!$H$11),CropLibrary!H49,IF(EXACT('CROP MANAGEMENT'!$C$3,CropLibrary!$I$11),CropLibrary!I49,IF(EXACT('CROP MANAGEMENT'!$C$3,CropLibrary!$J$11),CropLibrary!J49,IF(EXACT('CROP MANAGEMENT'!$C$3,CropLibrary!$K$11),CropLibrary!K49,AV48)))))))</f>
        <v>50</v>
      </c>
      <c r="G48" s="366">
        <f>IF(EXACT('CROP MANAGEMENT'!$D$3,CropLibrary!$E$11),CropLibrary!E49,IF(EXACT('CROP MANAGEMENT'!$D$3,CropLibrary!$F$11),CropLibrary!F49,IF(EXACT('CROP MANAGEMENT'!$D$3,CropLibrary!$G$11),CropLibrary!G49,IF(EXACT('CROP MANAGEMENT'!$D$3,CropLibrary!$H$11),CropLibrary!H49,IF(EXACT('CROP MANAGEMENT'!$D$3,CropLibrary!$I$11),CropLibrary!I49,IF(EXACT('CROP MANAGEMENT'!$D$3,CropLibrary!$J$11),CropLibrary!J49,IF(EXACT('CROP MANAGEMENT'!$D$3,CropLibrary!$K$11),CropLibrary!K49,AW48)))))))</f>
        <v>50</v>
      </c>
      <c r="H48" s="366">
        <f>IF(EXACT('CROP MANAGEMENT'!$E$3,CropLibrary!$E$11),CropLibrary!E49,IF(EXACT('CROP MANAGEMENT'!$E$3,CropLibrary!$F$11),CropLibrary!F49,IF(EXACT('CROP MANAGEMENT'!$E$3,CropLibrary!$G$11),CropLibrary!G49,IF(EXACT('CROP MANAGEMENT'!$E$3,CropLibrary!$H$11),CropLibrary!H49,IF(EXACT('CROP MANAGEMENT'!$E$3,CropLibrary!$I$11),CropLibrary!I49,IF(EXACT('CROP MANAGEMENT'!$E$3,CropLibrary!$J$11),CropLibrary!J49,IF(EXACT('CROP MANAGEMENT'!$E$3,CropLibrary!$K$11),CropLibrary!K49,AX48)))))))</f>
        <v>50</v>
      </c>
      <c r="I48" s="366">
        <f>IF(EXACT('CROP MANAGEMENT'!$F$3,CropLibrary!$E$11),CropLibrary!E49,IF(EXACT('CROP MANAGEMENT'!$F$3,CropLibrary!$F$11),CropLibrary!F49,IF(EXACT('CROP MANAGEMENT'!$F$3,CropLibrary!$G$11),CropLibrary!G49,IF(EXACT('CROP MANAGEMENT'!$F$3,CropLibrary!$H$11),CropLibrary!H49,IF(EXACT('CROP MANAGEMENT'!$F$3,CropLibrary!$I$11),CropLibrary!I49,IF(EXACT('CROP MANAGEMENT'!$F$3,CropLibrary!$J$11),CropLibrary!J49,IF(EXACT('CROP MANAGEMENT'!$F$3,CropLibrary!$K$11),CropLibrary!K49,AY48)))))))</f>
        <v>50</v>
      </c>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32" t="str">
        <f>IF(EXACT('CROP MANAGEMENT'!$B$3,CropLibrary!$L$11),CropLibrary!L49,IF(EXACT('CROP MANAGEMENT'!$B$3,CropLibrary!$M$11),CropLibrary!M49,IF(EXACT('CROP MANAGEMENT'!$B$3,CropLibrary!$N$11),CropLibrary!N49,"out of range")))</f>
        <v>out of range</v>
      </c>
      <c r="AV48" s="12" t="str">
        <f>IF(EXACT('CROP MANAGEMENT'!$C$3,CropLibrary!$L$11),CropLibrary!L49,IF(EXACT('CROP MANAGEMENT'!$C$3,CropLibrary!$M$11),CropLibrary!M49,IF(EXACT('CROP MANAGEMENT'!$C$3,CropLibrary!$N$11),CropLibrary!N49,"out of range")))</f>
        <v>out of range</v>
      </c>
      <c r="AW48" s="12" t="str">
        <f>IF(EXACT('CROP MANAGEMENT'!$D$3,CropLibrary!$L$11),CropLibrary!L49,IF(EXACT('CROP MANAGEMENT'!$D$3,CropLibrary!$M$11),CropLibrary!M49,IF(EXACT('CROP MANAGEMENT'!$D$3,CropLibrary!$N$11),CropLibrary!N49,"out of range")))</f>
        <v>out of range</v>
      </c>
      <c r="AX48" s="12">
        <f>IF(EXACT('CROP MANAGEMENT'!$E$3,CropLibrary!$L$11),CropLibrary!L49,IF(EXACT('CROP MANAGEMENT'!$E$3,CropLibrary!$M$11),CropLibrary!M49,IF(EXACT('CROP MANAGEMENT'!$E$3,CropLibrary!$N$11),CropLibrary!N49,"out of range")))</f>
        <v>50</v>
      </c>
      <c r="AY48" s="12" t="str">
        <f>IF(EXACT('CROP MANAGEMENT'!$F$3,CropLibrary!$L$11),CropLibrary!L49,IF(EXACT('CROP MANAGEMENT'!$F$3,CropLibrary!$M$11),CropLibrary!M49,IF(EXACT('CROP MANAGEMENT'!$F$3,CropLibrary!$N$11),CropLibrary!N49,"out of range")))</f>
        <v>out of range</v>
      </c>
      <c r="AZ48" s="100">
        <f>CropLibrary!D118</f>
        <v>1.4</v>
      </c>
      <c r="BA48" s="12" t="str">
        <f>IF(EXACT('CROP MANAGEMENT'!$B$3,CropLibrary!$L$11),CropLibrary!L118,IF(EXACT('CROP MANAGEMENT'!$B$3,CropLibrary!$M$11),CropLibrary!M118,IF(EXACT('CROP MANAGEMENT'!$B$3,CropLibrary!$N$11),CropLibrary!N118,"out of range")))</f>
        <v>out of range</v>
      </c>
      <c r="BB48" s="12" t="str">
        <f>IF(EXACT('CROP MANAGEMENT'!$C$3,CropLibrary!$L$11),CropLibrary!L118,IF(EXACT('CROP MANAGEMENT'!$C$3,CropLibrary!$M$11),CropLibrary!M118,IF(EXACT('CROP MANAGEMENT'!$C$3,CropLibrary!$N$11),CropLibrary!N118,"out of range")))</f>
        <v>out of range</v>
      </c>
      <c r="BC48" s="12" t="str">
        <f>IF(EXACT('CROP MANAGEMENT'!$D$3,CropLibrary!$L$11),CropLibrary!L118,IF(EXACT('CROP MANAGEMENT'!$D$3,CropLibrary!$M$11),CropLibrary!M118,IF(EXACT('CROP MANAGEMENT'!$D$3,CropLibrary!$N$11),CropLibrary!N118,"out of range")))</f>
        <v>out of range</v>
      </c>
      <c r="BD48" s="12">
        <f>IF(EXACT('CROP MANAGEMENT'!$E$3,CropLibrary!$L$11),CropLibrary!L118,IF(EXACT('CROP MANAGEMENT'!$E$3,CropLibrary!$M$11),CropLibrary!M118,IF(EXACT('CROP MANAGEMENT'!$E$3,CropLibrary!$N$11),CropLibrary!N118,"out of range")))</f>
        <v>0.35</v>
      </c>
      <c r="BE48" s="12" t="str">
        <f>IF(EXACT('CROP MANAGEMENT'!$F$3,CropLibrary!$L$11),CropLibrary!L118,IF(EXACT('CROP MANAGEMENT'!$F$3,CropLibrary!$M$11),CropLibrary!M118,IF(EXACT('CROP MANAGEMENT'!$F$3,CropLibrary!$N$11),CropLibrary!N118,"out of range")))</f>
        <v>out of range</v>
      </c>
      <c r="BF48" s="100">
        <f>CropLibrary!D172</f>
        <v>1.4</v>
      </c>
      <c r="BG48" s="12" t="str">
        <f>IF(EXACT('CROP MANAGEMENT'!$B$3,CropLibrary!$L$11),CropLibrary!L172,IF(EXACT('CROP MANAGEMENT'!$B$3,CropLibrary!$M$11),CropLibrary!M172,IF(EXACT('CROP MANAGEMENT'!$B$3,CropLibrary!$N$11),CropLibrary!N172,"out of range")))</f>
        <v>out of range</v>
      </c>
      <c r="BH48" s="12" t="str">
        <f>IF(EXACT('CROP MANAGEMENT'!$C$3,CropLibrary!$L$11),CropLibrary!L172,IF(EXACT('CROP MANAGEMENT'!$C$3,CropLibrary!$M$11),CropLibrary!M172,IF(EXACT('CROP MANAGEMENT'!$C$3,CropLibrary!$N$11),CropLibrary!N172,"out of range")))</f>
        <v>out of range</v>
      </c>
      <c r="BI48" s="12" t="str">
        <f>IF(EXACT('CROP MANAGEMENT'!$D$3,CropLibrary!$L$11),CropLibrary!L172,IF(EXACT('CROP MANAGEMENT'!$D$3,CropLibrary!$M$11),CropLibrary!M172,IF(EXACT('CROP MANAGEMENT'!$D$3,CropLibrary!$N$11),CropLibrary!N172,"out of range")))</f>
        <v>out of range</v>
      </c>
      <c r="BJ48" s="12">
        <f>IF(EXACT('CROP MANAGEMENT'!$E$3,CropLibrary!$L$11),CropLibrary!L172,IF(EXACT('CROP MANAGEMENT'!$E$3,CropLibrary!$M$11),CropLibrary!M172,IF(EXACT('CROP MANAGEMENT'!$E$3,CropLibrary!$N$11),CropLibrary!N172,"out of range")))</f>
        <v>10</v>
      </c>
      <c r="BK48" s="12" t="str">
        <f>IF(EXACT('CROP MANAGEMENT'!$F$3,CropLibrary!$L$11),CropLibrary!L172,IF(EXACT('CROP MANAGEMENT'!$F$3,CropLibrary!$M$11),CropLibrary!M172,IF(EXACT('CROP MANAGEMENT'!$F$3,CropLibrary!$N$11),CropLibrary!N172,"out of range")))</f>
        <v>out of range</v>
      </c>
      <c r="BL48" s="12"/>
      <c r="BM48" s="12"/>
      <c r="BN48" s="12"/>
      <c r="BO48" s="12"/>
      <c r="BP48" s="12"/>
      <c r="BQ48" s="365"/>
      <c r="BR48" s="12"/>
      <c r="BS48" s="12"/>
      <c r="BT48" s="12"/>
      <c r="BU48" s="11"/>
      <c r="BV48" s="11"/>
      <c r="BW48" s="11"/>
    </row>
    <row r="49" spans="1:75" x14ac:dyDescent="0.3">
      <c r="A49" s="479"/>
      <c r="B49" s="479"/>
      <c r="C49" s="193" t="str">
        <f>CropLibrary!C50</f>
        <v>Root affected by water or nutrient stress</v>
      </c>
      <c r="D49" s="202" t="str">
        <f>CropLibrary!D50</f>
        <v>[]</v>
      </c>
      <c r="E49" s="366">
        <f>IF(EXACT('CROP MANAGEMENT'!$B$3,CropLibrary!$E$11),CropLibrary!E50,IF(EXACT('CROP MANAGEMENT'!$B$3,CropLibrary!$F$11),CropLibrary!F50,IF(EXACT('CROP MANAGEMENT'!$B$3,CropLibrary!$G$11),CropLibrary!G50,IF(EXACT('CROP MANAGEMENT'!$B$3,CropLibrary!$H$11),CropLibrary!H50,IF(EXACT('CROP MANAGEMENT'!$B$3,CropLibrary!$I$11),CropLibrary!I50,IF(EXACT('CROP MANAGEMENT'!$B$3,CropLibrary!$J$11),CropLibrary!J50,IF(EXACT('CROP MANAGEMENT'!$B$3,CropLibrary!$K$11),CropLibrary!K50,AU49)))))))</f>
        <v>0</v>
      </c>
      <c r="F49" s="366">
        <f>IF(EXACT('CROP MANAGEMENT'!$C$3,CropLibrary!$E$11),CropLibrary!E50,IF(EXACT('CROP MANAGEMENT'!$C$3,CropLibrary!$F$11),CropLibrary!F50,IF(EXACT('CROP MANAGEMENT'!$C$3,CropLibrary!$G$11),CropLibrary!G50,IF(EXACT('CROP MANAGEMENT'!$C$3,CropLibrary!$H$11),CropLibrary!H50,IF(EXACT('CROP MANAGEMENT'!$C$3,CropLibrary!$I$11),CropLibrary!I50,IF(EXACT('CROP MANAGEMENT'!$C$3,CropLibrary!$J$11),CropLibrary!J50,IF(EXACT('CROP MANAGEMENT'!$C$3,CropLibrary!$K$11),CropLibrary!K50,AV49)))))))</f>
        <v>2</v>
      </c>
      <c r="G49" s="366">
        <f>IF(EXACT('CROP MANAGEMENT'!$D$3,CropLibrary!$E$11),CropLibrary!E50,IF(EXACT('CROP MANAGEMENT'!$D$3,CropLibrary!$F$11),CropLibrary!F50,IF(EXACT('CROP MANAGEMENT'!$D$3,CropLibrary!$G$11),CropLibrary!G50,IF(EXACT('CROP MANAGEMENT'!$D$3,CropLibrary!$H$11),CropLibrary!H50,IF(EXACT('CROP MANAGEMENT'!$D$3,CropLibrary!$I$11),CropLibrary!I50,IF(EXACT('CROP MANAGEMENT'!$D$3,CropLibrary!$J$11),CropLibrary!J50,IF(EXACT('CROP MANAGEMENT'!$D$3,CropLibrary!$K$11),CropLibrary!K50,AW49)))))))</f>
        <v>0</v>
      </c>
      <c r="H49" s="366">
        <f>IF(EXACT('CROP MANAGEMENT'!$E$3,CropLibrary!$E$11),CropLibrary!E50,IF(EXACT('CROP MANAGEMENT'!$E$3,CropLibrary!$F$11),CropLibrary!F50,IF(EXACT('CROP MANAGEMENT'!$E$3,CropLibrary!$G$11),CropLibrary!G50,IF(EXACT('CROP MANAGEMENT'!$E$3,CropLibrary!$H$11),CropLibrary!H50,IF(EXACT('CROP MANAGEMENT'!$E$3,CropLibrary!$I$11),CropLibrary!I50,IF(EXACT('CROP MANAGEMENT'!$E$3,CropLibrary!$J$11),CropLibrary!J50,IF(EXACT('CROP MANAGEMENT'!$E$3,CropLibrary!$K$11),CropLibrary!K50,AX49)))))))</f>
        <v>0</v>
      </c>
      <c r="I49" s="366">
        <f>IF(EXACT('CROP MANAGEMENT'!$F$3,CropLibrary!$E$11),CropLibrary!E50,IF(EXACT('CROP MANAGEMENT'!$F$3,CropLibrary!$F$11),CropLibrary!F50,IF(EXACT('CROP MANAGEMENT'!$F$3,CropLibrary!$G$11),CropLibrary!G50,IF(EXACT('CROP MANAGEMENT'!$F$3,CropLibrary!$H$11),CropLibrary!H50,IF(EXACT('CROP MANAGEMENT'!$F$3,CropLibrary!$I$11),CropLibrary!I50,IF(EXACT('CROP MANAGEMENT'!$F$3,CropLibrary!$J$11),CropLibrary!J50,IF(EXACT('CROP MANAGEMENT'!$F$3,CropLibrary!$K$11),CropLibrary!K50,AY49)))))))</f>
        <v>0</v>
      </c>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32" t="str">
        <f>IF(EXACT('CROP MANAGEMENT'!$B$3,CropLibrary!$L$11),CropLibrary!L50,IF(EXACT('CROP MANAGEMENT'!$B$3,CropLibrary!$M$11),CropLibrary!M50,IF(EXACT('CROP MANAGEMENT'!$B$3,CropLibrary!$N$11),CropLibrary!N50,"out of range")))</f>
        <v>out of range</v>
      </c>
      <c r="AV49" s="12" t="str">
        <f>IF(EXACT('CROP MANAGEMENT'!$C$3,CropLibrary!$L$11),CropLibrary!L50,IF(EXACT('CROP MANAGEMENT'!$C$3,CropLibrary!$M$11),CropLibrary!M50,IF(EXACT('CROP MANAGEMENT'!$C$3,CropLibrary!$N$11),CropLibrary!N50,"out of range")))</f>
        <v>out of range</v>
      </c>
      <c r="AW49" s="12" t="str">
        <f>IF(EXACT('CROP MANAGEMENT'!$D$3,CropLibrary!$L$11),CropLibrary!L50,IF(EXACT('CROP MANAGEMENT'!$D$3,CropLibrary!$M$11),CropLibrary!M50,IF(EXACT('CROP MANAGEMENT'!$D$3,CropLibrary!$N$11),CropLibrary!N50,"out of range")))</f>
        <v>out of range</v>
      </c>
      <c r="AX49" s="12">
        <f>IF(EXACT('CROP MANAGEMENT'!$E$3,CropLibrary!$L$11),CropLibrary!L50,IF(EXACT('CROP MANAGEMENT'!$E$3,CropLibrary!$M$11),CropLibrary!M50,IF(EXACT('CROP MANAGEMENT'!$E$3,CropLibrary!$N$11),CropLibrary!N50,"out of range")))</f>
        <v>0</v>
      </c>
      <c r="AY49" s="12" t="str">
        <f>IF(EXACT('CROP MANAGEMENT'!$F$3,CropLibrary!$L$11),CropLibrary!L50,IF(EXACT('CROP MANAGEMENT'!$F$3,CropLibrary!$M$11),CropLibrary!M50,IF(EXACT('CROP MANAGEMENT'!$F$3,CropLibrary!$N$11),CropLibrary!N50,"out of range")))</f>
        <v>out of range</v>
      </c>
      <c r="AZ49" s="100">
        <f>CropLibrary!D119</f>
        <v>1.5</v>
      </c>
      <c r="BA49" s="12" t="str">
        <f>IF(EXACT('CROP MANAGEMENT'!$B$3,CropLibrary!$L$11),CropLibrary!L119,IF(EXACT('CROP MANAGEMENT'!$B$3,CropLibrary!$M$11),CropLibrary!M119,IF(EXACT('CROP MANAGEMENT'!$B$3,CropLibrary!$N$11),CropLibrary!N119,"out of range")))</f>
        <v>out of range</v>
      </c>
      <c r="BB49" s="12" t="str">
        <f>IF(EXACT('CROP MANAGEMENT'!$C$3,CropLibrary!$L$11),CropLibrary!L119,IF(EXACT('CROP MANAGEMENT'!$C$3,CropLibrary!$M$11),CropLibrary!M119,IF(EXACT('CROP MANAGEMENT'!$C$3,CropLibrary!$N$11),CropLibrary!N119,"out of range")))</f>
        <v>out of range</v>
      </c>
      <c r="BC49" s="12" t="str">
        <f>IF(EXACT('CROP MANAGEMENT'!$D$3,CropLibrary!$L$11),CropLibrary!L119,IF(EXACT('CROP MANAGEMENT'!$D$3,CropLibrary!$M$11),CropLibrary!M119,IF(EXACT('CROP MANAGEMENT'!$D$3,CropLibrary!$N$11),CropLibrary!N119,"out of range")))</f>
        <v>out of range</v>
      </c>
      <c r="BD49" s="12">
        <f>IF(EXACT('CROP MANAGEMENT'!$E$3,CropLibrary!$L$11),CropLibrary!L119,IF(EXACT('CROP MANAGEMENT'!$E$3,CropLibrary!$M$11),CropLibrary!M119,IF(EXACT('CROP MANAGEMENT'!$E$3,CropLibrary!$N$11),CropLibrary!N119,"out of range")))</f>
        <v>0.36</v>
      </c>
      <c r="BE49" s="12" t="str">
        <f>IF(EXACT('CROP MANAGEMENT'!$F$3,CropLibrary!$L$11),CropLibrary!L119,IF(EXACT('CROP MANAGEMENT'!$F$3,CropLibrary!$M$11),CropLibrary!M119,IF(EXACT('CROP MANAGEMENT'!$F$3,CropLibrary!$N$11),CropLibrary!N119,"out of range")))</f>
        <v>out of range</v>
      </c>
      <c r="BF49" s="100">
        <f>CropLibrary!D173</f>
        <v>1.5</v>
      </c>
      <c r="BG49" s="12" t="str">
        <f>IF(EXACT('CROP MANAGEMENT'!$B$3,CropLibrary!$L$11),CropLibrary!L173,IF(EXACT('CROP MANAGEMENT'!$B$3,CropLibrary!$M$11),CropLibrary!M173,IF(EXACT('CROP MANAGEMENT'!$B$3,CropLibrary!$N$11),CropLibrary!N173,"out of range")))</f>
        <v>out of range</v>
      </c>
      <c r="BH49" s="12" t="str">
        <f>IF(EXACT('CROP MANAGEMENT'!$C$3,CropLibrary!$L$11),CropLibrary!L173,IF(EXACT('CROP MANAGEMENT'!$C$3,CropLibrary!$M$11),CropLibrary!M173,IF(EXACT('CROP MANAGEMENT'!$C$3,CropLibrary!$N$11),CropLibrary!N173,"out of range")))</f>
        <v>out of range</v>
      </c>
      <c r="BI49" s="12" t="str">
        <f>IF(EXACT('CROP MANAGEMENT'!$D$3,CropLibrary!$L$11),CropLibrary!L173,IF(EXACT('CROP MANAGEMENT'!$D$3,CropLibrary!$M$11),CropLibrary!M173,IF(EXACT('CROP MANAGEMENT'!$D$3,CropLibrary!$N$11),CropLibrary!N173,"out of range")))</f>
        <v>out of range</v>
      </c>
      <c r="BJ49" s="12">
        <f>IF(EXACT('CROP MANAGEMENT'!$E$3,CropLibrary!$L$11),CropLibrary!L173,IF(EXACT('CROP MANAGEMENT'!$E$3,CropLibrary!$M$11),CropLibrary!M173,IF(EXACT('CROP MANAGEMENT'!$E$3,CropLibrary!$N$11),CropLibrary!N173,"out of range")))</f>
        <v>10</v>
      </c>
      <c r="BK49" s="12" t="str">
        <f>IF(EXACT('CROP MANAGEMENT'!$F$3,CropLibrary!$L$11),CropLibrary!L173,IF(EXACT('CROP MANAGEMENT'!$F$3,CropLibrary!$M$11),CropLibrary!M173,IF(EXACT('CROP MANAGEMENT'!$F$3,CropLibrary!$N$11),CropLibrary!N173,"out of range")))</f>
        <v>out of range</v>
      </c>
      <c r="BL49" s="12"/>
      <c r="BM49" s="12"/>
      <c r="BN49" s="12"/>
      <c r="BO49" s="12"/>
      <c r="BP49" s="12"/>
      <c r="BQ49" s="365"/>
      <c r="BR49" s="12"/>
      <c r="BS49" s="12"/>
      <c r="BT49" s="12"/>
      <c r="BU49" s="11"/>
      <c r="BV49" s="11"/>
      <c r="BW49" s="11"/>
    </row>
    <row r="50" spans="1:75" x14ac:dyDescent="0.3">
      <c r="A50" s="480"/>
      <c r="B50" s="480"/>
      <c r="C50" s="193" t="str">
        <f>CropLibrary!C51</f>
        <v>Root distribution by depth in good uptake</v>
      </c>
      <c r="D50" s="202" t="str">
        <f>CropLibrary!D51</f>
        <v>[]</v>
      </c>
      <c r="E50" s="366">
        <f>IF(EXACT('CROP MANAGEMENT'!$B$3,CropLibrary!$E$11),CropLibrary!E51,IF(EXACT('CROP MANAGEMENT'!$B$3,CropLibrary!$F$11),CropLibrary!F51,IF(EXACT('CROP MANAGEMENT'!$B$3,CropLibrary!$G$11),CropLibrary!G51,IF(EXACT('CROP MANAGEMENT'!$B$3,CropLibrary!$H$11),CropLibrary!H51,IF(EXACT('CROP MANAGEMENT'!$B$3,CropLibrary!$I$11),CropLibrary!I51,IF(EXACT('CROP MANAGEMENT'!$B$3,CropLibrary!$J$11),CropLibrary!J51,IF(EXACT('CROP MANAGEMENT'!$B$3,CropLibrary!$K$11),CropLibrary!K51,AU50)))))))</f>
        <v>1</v>
      </c>
      <c r="F50" s="366">
        <f>IF(EXACT('CROP MANAGEMENT'!$C$3,CropLibrary!$E$11),CropLibrary!E51,IF(EXACT('CROP MANAGEMENT'!$C$3,CropLibrary!$F$11),CropLibrary!F51,IF(EXACT('CROP MANAGEMENT'!$C$3,CropLibrary!$G$11),CropLibrary!G51,IF(EXACT('CROP MANAGEMENT'!$C$3,CropLibrary!$H$11),CropLibrary!H51,IF(EXACT('CROP MANAGEMENT'!$C$3,CropLibrary!$I$11),CropLibrary!I51,IF(EXACT('CROP MANAGEMENT'!$C$3,CropLibrary!$J$11),CropLibrary!J51,IF(EXACT('CROP MANAGEMENT'!$C$3,CropLibrary!$K$11),CropLibrary!K51,AV50)))))))</f>
        <v>1</v>
      </c>
      <c r="G50" s="366">
        <f>IF(EXACT('CROP MANAGEMENT'!$D$3,CropLibrary!$E$11),CropLibrary!E51,IF(EXACT('CROP MANAGEMENT'!$D$3,CropLibrary!$F$11),CropLibrary!F51,IF(EXACT('CROP MANAGEMENT'!$D$3,CropLibrary!$G$11),CropLibrary!G51,IF(EXACT('CROP MANAGEMENT'!$D$3,CropLibrary!$H$11),CropLibrary!H51,IF(EXACT('CROP MANAGEMENT'!$D$3,CropLibrary!$I$11),CropLibrary!I51,IF(EXACT('CROP MANAGEMENT'!$D$3,CropLibrary!$J$11),CropLibrary!J51,IF(EXACT('CROP MANAGEMENT'!$D$3,CropLibrary!$K$11),CropLibrary!K51,AW50)))))))</f>
        <v>1</v>
      </c>
      <c r="H50" s="366">
        <f>IF(EXACT('CROP MANAGEMENT'!$E$3,CropLibrary!$E$11),CropLibrary!E51,IF(EXACT('CROP MANAGEMENT'!$E$3,CropLibrary!$F$11),CropLibrary!F51,IF(EXACT('CROP MANAGEMENT'!$E$3,CropLibrary!$G$11),CropLibrary!G51,IF(EXACT('CROP MANAGEMENT'!$E$3,CropLibrary!$H$11),CropLibrary!H51,IF(EXACT('CROP MANAGEMENT'!$E$3,CropLibrary!$I$11),CropLibrary!I51,IF(EXACT('CROP MANAGEMENT'!$E$3,CropLibrary!$J$11),CropLibrary!J51,IF(EXACT('CROP MANAGEMENT'!$E$3,CropLibrary!$K$11),CropLibrary!K51,AX50)))))))</f>
        <v>1</v>
      </c>
      <c r="I50" s="366">
        <f>IF(EXACT('CROP MANAGEMENT'!$F$3,CropLibrary!$E$11),CropLibrary!E51,IF(EXACT('CROP MANAGEMENT'!$F$3,CropLibrary!$F$11),CropLibrary!F51,IF(EXACT('CROP MANAGEMENT'!$F$3,CropLibrary!$G$11),CropLibrary!G51,IF(EXACT('CROP MANAGEMENT'!$F$3,CropLibrary!$H$11),CropLibrary!H51,IF(EXACT('CROP MANAGEMENT'!$F$3,CropLibrary!$I$11),CropLibrary!I51,IF(EXACT('CROP MANAGEMENT'!$F$3,CropLibrary!$J$11),CropLibrary!J51,IF(EXACT('CROP MANAGEMENT'!$F$3,CropLibrary!$K$11),CropLibrary!K51,AY50)))))))</f>
        <v>1</v>
      </c>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32" t="str">
        <f>IF(EXACT('CROP MANAGEMENT'!$B$3,CropLibrary!$L$11),CropLibrary!L51,IF(EXACT('CROP MANAGEMENT'!$B$3,CropLibrary!$M$11),CropLibrary!M51,IF(EXACT('CROP MANAGEMENT'!$B$3,CropLibrary!$N$11),CropLibrary!N51,"out of range")))</f>
        <v>out of range</v>
      </c>
      <c r="AV50" s="12" t="str">
        <f>IF(EXACT('CROP MANAGEMENT'!$C$3,CropLibrary!$L$11),CropLibrary!L51,IF(EXACT('CROP MANAGEMENT'!$C$3,CropLibrary!$M$11),CropLibrary!M51,IF(EXACT('CROP MANAGEMENT'!$C$3,CropLibrary!$N$11),CropLibrary!N51,"out of range")))</f>
        <v>out of range</v>
      </c>
      <c r="AW50" s="12" t="str">
        <f>IF(EXACT('CROP MANAGEMENT'!$D$3,CropLibrary!$L$11),CropLibrary!L51,IF(EXACT('CROP MANAGEMENT'!$D$3,CropLibrary!$M$11),CropLibrary!M51,IF(EXACT('CROP MANAGEMENT'!$D$3,CropLibrary!$N$11),CropLibrary!N51,"out of range")))</f>
        <v>out of range</v>
      </c>
      <c r="AX50" s="12">
        <f>IF(EXACT('CROP MANAGEMENT'!$E$3,CropLibrary!$L$11),CropLibrary!L51,IF(EXACT('CROP MANAGEMENT'!$E$3,CropLibrary!$M$11),CropLibrary!M51,IF(EXACT('CROP MANAGEMENT'!$E$3,CropLibrary!$N$11),CropLibrary!N51,"out of range")))</f>
        <v>1</v>
      </c>
      <c r="AY50" s="12" t="str">
        <f>IF(EXACT('CROP MANAGEMENT'!$F$3,CropLibrary!$L$11),CropLibrary!L51,IF(EXACT('CROP MANAGEMENT'!$F$3,CropLibrary!$M$11),CropLibrary!M51,IF(EXACT('CROP MANAGEMENT'!$F$3,CropLibrary!$N$11),CropLibrary!N51,"out of range")))</f>
        <v>out of range</v>
      </c>
      <c r="AZ50" s="100">
        <f>CropLibrary!D120</f>
        <v>1.6</v>
      </c>
      <c r="BA50" s="12" t="str">
        <f>IF(EXACT('CROP MANAGEMENT'!$B$3,CropLibrary!$L$11),CropLibrary!L120,IF(EXACT('CROP MANAGEMENT'!$B$3,CropLibrary!$M$11),CropLibrary!M120,IF(EXACT('CROP MANAGEMENT'!$B$3,CropLibrary!$N$11),CropLibrary!N120,"out of range")))</f>
        <v>out of range</v>
      </c>
      <c r="BB50" s="12" t="str">
        <f>IF(EXACT('CROP MANAGEMENT'!$C$3,CropLibrary!$L$11),CropLibrary!L120,IF(EXACT('CROP MANAGEMENT'!$C$3,CropLibrary!$M$11),CropLibrary!M120,IF(EXACT('CROP MANAGEMENT'!$C$3,CropLibrary!$N$11),CropLibrary!N120,"out of range")))</f>
        <v>out of range</v>
      </c>
      <c r="BC50" s="12" t="str">
        <f>IF(EXACT('CROP MANAGEMENT'!$D$3,CropLibrary!$L$11),CropLibrary!L120,IF(EXACT('CROP MANAGEMENT'!$D$3,CropLibrary!$M$11),CropLibrary!M120,IF(EXACT('CROP MANAGEMENT'!$D$3,CropLibrary!$N$11),CropLibrary!N120,"out of range")))</f>
        <v>out of range</v>
      </c>
      <c r="BD50" s="12">
        <f>IF(EXACT('CROP MANAGEMENT'!$E$3,CropLibrary!$L$11),CropLibrary!L120,IF(EXACT('CROP MANAGEMENT'!$E$3,CropLibrary!$M$11),CropLibrary!M120,IF(EXACT('CROP MANAGEMENT'!$E$3,CropLibrary!$N$11),CropLibrary!N120,"out of range")))</f>
        <v>0.37</v>
      </c>
      <c r="BE50" s="12" t="str">
        <f>IF(EXACT('CROP MANAGEMENT'!$F$3,CropLibrary!$L$11),CropLibrary!L120,IF(EXACT('CROP MANAGEMENT'!$F$3,CropLibrary!$M$11),CropLibrary!M120,IF(EXACT('CROP MANAGEMENT'!$F$3,CropLibrary!$N$11),CropLibrary!N120,"out of range")))</f>
        <v>out of range</v>
      </c>
      <c r="BF50" s="100">
        <f>CropLibrary!D174</f>
        <v>1.6</v>
      </c>
      <c r="BG50" s="12" t="str">
        <f>IF(EXACT('CROP MANAGEMENT'!$B$3,CropLibrary!$L$11),CropLibrary!L174,IF(EXACT('CROP MANAGEMENT'!$B$3,CropLibrary!$M$11),CropLibrary!M174,IF(EXACT('CROP MANAGEMENT'!$B$3,CropLibrary!$N$11),CropLibrary!N174,"out of range")))</f>
        <v>out of range</v>
      </c>
      <c r="BH50" s="12" t="str">
        <f>IF(EXACT('CROP MANAGEMENT'!$C$3,CropLibrary!$L$11),CropLibrary!L174,IF(EXACT('CROP MANAGEMENT'!$C$3,CropLibrary!$M$11),CropLibrary!M174,IF(EXACT('CROP MANAGEMENT'!$C$3,CropLibrary!$N$11),CropLibrary!N174,"out of range")))</f>
        <v>out of range</v>
      </c>
      <c r="BI50" s="12" t="str">
        <f>IF(EXACT('CROP MANAGEMENT'!$D$3,CropLibrary!$L$11),CropLibrary!L174,IF(EXACT('CROP MANAGEMENT'!$D$3,CropLibrary!$M$11),CropLibrary!M174,IF(EXACT('CROP MANAGEMENT'!$D$3,CropLibrary!$N$11),CropLibrary!N174,"out of range")))</f>
        <v>out of range</v>
      </c>
      <c r="BJ50" s="12">
        <f>IF(EXACT('CROP MANAGEMENT'!$E$3,CropLibrary!$L$11),CropLibrary!L174,IF(EXACT('CROP MANAGEMENT'!$E$3,CropLibrary!$M$11),CropLibrary!M174,IF(EXACT('CROP MANAGEMENT'!$E$3,CropLibrary!$N$11),CropLibrary!N174,"out of range")))</f>
        <v>10</v>
      </c>
      <c r="BK50" s="12" t="str">
        <f>IF(EXACT('CROP MANAGEMENT'!$F$3,CropLibrary!$L$11),CropLibrary!L174,IF(EXACT('CROP MANAGEMENT'!$F$3,CropLibrary!$M$11),CropLibrary!M174,IF(EXACT('CROP MANAGEMENT'!$F$3,CropLibrary!$N$11),CropLibrary!N174,"out of range")))</f>
        <v>out of range</v>
      </c>
      <c r="BL50" s="12"/>
      <c r="BM50" s="12"/>
      <c r="BN50" s="12"/>
      <c r="BO50" s="12"/>
      <c r="BP50" s="12"/>
      <c r="BQ50" s="365"/>
      <c r="BR50" s="12"/>
      <c r="BS50" s="12"/>
      <c r="BT50" s="12"/>
      <c r="BU50" s="11"/>
      <c r="BV50" s="11"/>
      <c r="BW50" s="11"/>
    </row>
    <row r="51" spans="1:75" x14ac:dyDescent="0.3">
      <c r="A51" s="463" t="s">
        <v>221</v>
      </c>
      <c r="B51" s="480"/>
      <c r="C51" s="193" t="str">
        <f>CropLibrary!C52</f>
        <v>Fraction of roots infected by mychorrhiza</v>
      </c>
      <c r="D51" s="202" t="str">
        <f>CropLibrary!D52</f>
        <v>[]</v>
      </c>
      <c r="E51" s="366">
        <f>IF(EXACT('CROP MANAGEMENT'!$B$3,CropLibrary!$E$11),CropLibrary!E52,IF(EXACT('CROP MANAGEMENT'!$B$3,CropLibrary!$F$11),CropLibrary!F52,IF(EXACT('CROP MANAGEMENT'!$B$3,CropLibrary!$G$11),CropLibrary!G52,IF(EXACT('CROP MANAGEMENT'!$B$3,CropLibrary!$H$11),CropLibrary!H52,IF(EXACT('CROP MANAGEMENT'!$B$3,CropLibrary!$I$11),CropLibrary!I52,IF(EXACT('CROP MANAGEMENT'!$B$3,CropLibrary!$J$11),CropLibrary!J52,IF(EXACT('CROP MANAGEMENT'!$B$3,CropLibrary!$K$11),CropLibrary!K52,AU51)))))))</f>
        <v>0.3</v>
      </c>
      <c r="F51" s="366">
        <f>IF(EXACT('CROP MANAGEMENT'!$C$3,CropLibrary!$E$11),CropLibrary!E52,IF(EXACT('CROP MANAGEMENT'!$C$3,CropLibrary!$F$11),CropLibrary!F52,IF(EXACT('CROP MANAGEMENT'!$C$3,CropLibrary!$G$11),CropLibrary!G52,IF(EXACT('CROP MANAGEMENT'!$C$3,CropLibrary!$H$11),CropLibrary!H52,IF(EXACT('CROP MANAGEMENT'!$C$3,CropLibrary!$I$11),CropLibrary!I52,IF(EXACT('CROP MANAGEMENT'!$C$3,CropLibrary!$J$11),CropLibrary!J52,IF(EXACT('CROP MANAGEMENT'!$C$3,CropLibrary!$K$11),CropLibrary!K52,AV51)))))))</f>
        <v>0.25</v>
      </c>
      <c r="G51" s="366">
        <f>IF(EXACT('CROP MANAGEMENT'!$D$3,CropLibrary!$E$11),CropLibrary!E52,IF(EXACT('CROP MANAGEMENT'!$D$3,CropLibrary!$F$11),CropLibrary!F52,IF(EXACT('CROP MANAGEMENT'!$D$3,CropLibrary!$G$11),CropLibrary!G52,IF(EXACT('CROP MANAGEMENT'!$D$3,CropLibrary!$H$11),CropLibrary!H52,IF(EXACT('CROP MANAGEMENT'!$D$3,CropLibrary!$I$11),CropLibrary!I52,IF(EXACT('CROP MANAGEMENT'!$D$3,CropLibrary!$J$11),CropLibrary!J52,IF(EXACT('CROP MANAGEMENT'!$D$3,CropLibrary!$K$11),CropLibrary!K52,AW51)))))))</f>
        <v>0.3</v>
      </c>
      <c r="H51" s="366">
        <f>IF(EXACT('CROP MANAGEMENT'!$E$3,CropLibrary!$E$11),CropLibrary!E52,IF(EXACT('CROP MANAGEMENT'!$E$3,CropLibrary!$F$11),CropLibrary!F52,IF(EXACT('CROP MANAGEMENT'!$E$3,CropLibrary!$G$11),CropLibrary!G52,IF(EXACT('CROP MANAGEMENT'!$E$3,CropLibrary!$H$11),CropLibrary!H52,IF(EXACT('CROP MANAGEMENT'!$E$3,CropLibrary!$I$11),CropLibrary!I52,IF(EXACT('CROP MANAGEMENT'!$E$3,CropLibrary!$J$11),CropLibrary!J52,IF(EXACT('CROP MANAGEMENT'!$E$3,CropLibrary!$K$11),CropLibrary!K52,AX51)))))))</f>
        <v>0.2</v>
      </c>
      <c r="I51" s="366">
        <f>IF(EXACT('CROP MANAGEMENT'!$F$3,CropLibrary!$E$11),CropLibrary!E52,IF(EXACT('CROP MANAGEMENT'!$F$3,CropLibrary!$F$11),CropLibrary!F52,IF(EXACT('CROP MANAGEMENT'!$F$3,CropLibrary!$G$11),CropLibrary!G52,IF(EXACT('CROP MANAGEMENT'!$F$3,CropLibrary!$H$11),CropLibrary!H52,IF(EXACT('CROP MANAGEMENT'!$F$3,CropLibrary!$I$11),CropLibrary!I52,IF(EXACT('CROP MANAGEMENT'!$F$3,CropLibrary!$J$11),CropLibrary!J52,IF(EXACT('CROP MANAGEMENT'!$F$3,CropLibrary!$K$11),CropLibrary!K52,AY51)))))))</f>
        <v>0.25</v>
      </c>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32" t="str">
        <f>IF(EXACT('CROP MANAGEMENT'!$B$3,CropLibrary!$L$11),CropLibrary!L52,IF(EXACT('CROP MANAGEMENT'!$B$3,CropLibrary!$M$11),CropLibrary!M52,IF(EXACT('CROP MANAGEMENT'!$B$3,CropLibrary!$N$11),CropLibrary!N52,"out of range")))</f>
        <v>out of range</v>
      </c>
      <c r="AV51" s="12" t="str">
        <f>IF(EXACT('CROP MANAGEMENT'!$C$3,CropLibrary!$L$11),CropLibrary!L52,IF(EXACT('CROP MANAGEMENT'!$C$3,CropLibrary!$M$11),CropLibrary!M52,IF(EXACT('CROP MANAGEMENT'!$C$3,CropLibrary!$N$11),CropLibrary!N52,"out of range")))</f>
        <v>out of range</v>
      </c>
      <c r="AW51" s="12" t="str">
        <f>IF(EXACT('CROP MANAGEMENT'!$D$3,CropLibrary!$L$11),CropLibrary!L52,IF(EXACT('CROP MANAGEMENT'!$D$3,CropLibrary!$M$11),CropLibrary!M52,IF(EXACT('CROP MANAGEMENT'!$D$3,CropLibrary!$N$11),CropLibrary!N52,"out of range")))</f>
        <v>out of range</v>
      </c>
      <c r="AX51" s="12">
        <f>IF(EXACT('CROP MANAGEMENT'!$E$3,CropLibrary!$L$11),CropLibrary!L52,IF(EXACT('CROP MANAGEMENT'!$E$3,CropLibrary!$M$11),CropLibrary!M52,IF(EXACT('CROP MANAGEMENT'!$E$3,CropLibrary!$N$11),CropLibrary!N52,"out of range")))</f>
        <v>0.2</v>
      </c>
      <c r="AY51" s="12" t="str">
        <f>IF(EXACT('CROP MANAGEMENT'!$F$3,CropLibrary!$L$11),CropLibrary!L52,IF(EXACT('CROP MANAGEMENT'!$F$3,CropLibrary!$M$11),CropLibrary!M52,IF(EXACT('CROP MANAGEMENT'!$F$3,CropLibrary!$N$11),CropLibrary!N52,"out of range")))</f>
        <v>out of range</v>
      </c>
      <c r="AZ51" s="100">
        <f>CropLibrary!D121</f>
        <v>1.7</v>
      </c>
      <c r="BA51" s="12" t="str">
        <f>IF(EXACT('CROP MANAGEMENT'!$B$3,CropLibrary!$L$11),CropLibrary!L121,IF(EXACT('CROP MANAGEMENT'!$B$3,CropLibrary!$M$11),CropLibrary!M121,IF(EXACT('CROP MANAGEMENT'!$B$3,CropLibrary!$N$11),CropLibrary!N121,"out of range")))</f>
        <v>out of range</v>
      </c>
      <c r="BB51" s="12" t="str">
        <f>IF(EXACT('CROP MANAGEMENT'!$C$3,CropLibrary!$L$11),CropLibrary!L121,IF(EXACT('CROP MANAGEMENT'!$C$3,CropLibrary!$M$11),CropLibrary!M121,IF(EXACT('CROP MANAGEMENT'!$C$3,CropLibrary!$N$11),CropLibrary!N121,"out of range")))</f>
        <v>out of range</v>
      </c>
      <c r="BC51" s="12" t="str">
        <f>IF(EXACT('CROP MANAGEMENT'!$D$3,CropLibrary!$L$11),CropLibrary!L121,IF(EXACT('CROP MANAGEMENT'!$D$3,CropLibrary!$M$11),CropLibrary!M121,IF(EXACT('CROP MANAGEMENT'!$D$3,CropLibrary!$N$11),CropLibrary!N121,"out of range")))</f>
        <v>out of range</v>
      </c>
      <c r="BD51" s="12">
        <f>IF(EXACT('CROP MANAGEMENT'!$E$3,CropLibrary!$L$11),CropLibrary!L121,IF(EXACT('CROP MANAGEMENT'!$E$3,CropLibrary!$M$11),CropLibrary!M121,IF(EXACT('CROP MANAGEMENT'!$E$3,CropLibrary!$N$11),CropLibrary!N121,"out of range")))</f>
        <v>0.38</v>
      </c>
      <c r="BE51" s="12" t="str">
        <f>IF(EXACT('CROP MANAGEMENT'!$F$3,CropLibrary!$L$11),CropLibrary!L121,IF(EXACT('CROP MANAGEMENT'!$F$3,CropLibrary!$M$11),CropLibrary!M121,IF(EXACT('CROP MANAGEMENT'!$F$3,CropLibrary!$N$11),CropLibrary!N121,"out of range")))</f>
        <v>out of range</v>
      </c>
      <c r="BF51" s="100">
        <f>CropLibrary!D175</f>
        <v>1.7</v>
      </c>
      <c r="BG51" s="12" t="str">
        <f>IF(EXACT('CROP MANAGEMENT'!$B$3,CropLibrary!$L$11),CropLibrary!L175,IF(EXACT('CROP MANAGEMENT'!$B$3,CropLibrary!$M$11),CropLibrary!M175,IF(EXACT('CROP MANAGEMENT'!$B$3,CropLibrary!$N$11),CropLibrary!N175,"out of range")))</f>
        <v>out of range</v>
      </c>
      <c r="BH51" s="12" t="str">
        <f>IF(EXACT('CROP MANAGEMENT'!$C$3,CropLibrary!$L$11),CropLibrary!L175,IF(EXACT('CROP MANAGEMENT'!$C$3,CropLibrary!$M$11),CropLibrary!M175,IF(EXACT('CROP MANAGEMENT'!$C$3,CropLibrary!$N$11),CropLibrary!N175,"out of range")))</f>
        <v>out of range</v>
      </c>
      <c r="BI51" s="12" t="str">
        <f>IF(EXACT('CROP MANAGEMENT'!$D$3,CropLibrary!$L$11),CropLibrary!L175,IF(EXACT('CROP MANAGEMENT'!$D$3,CropLibrary!$M$11),CropLibrary!M175,IF(EXACT('CROP MANAGEMENT'!$D$3,CropLibrary!$N$11),CropLibrary!N175,"out of range")))</f>
        <v>out of range</v>
      </c>
      <c r="BJ51" s="12">
        <f>IF(EXACT('CROP MANAGEMENT'!$E$3,CropLibrary!$L$11),CropLibrary!L175,IF(EXACT('CROP MANAGEMENT'!$E$3,CropLibrary!$M$11),CropLibrary!M175,IF(EXACT('CROP MANAGEMENT'!$E$3,CropLibrary!$N$11),CropLibrary!N175,"out of range")))</f>
        <v>10</v>
      </c>
      <c r="BK51" s="12" t="str">
        <f>IF(EXACT('CROP MANAGEMENT'!$F$3,CropLibrary!$L$11),CropLibrary!L175,IF(EXACT('CROP MANAGEMENT'!$F$3,CropLibrary!$M$11),CropLibrary!M175,IF(EXACT('CROP MANAGEMENT'!$F$3,CropLibrary!$N$11),CropLibrary!N175,"out of range")))</f>
        <v>out of range</v>
      </c>
      <c r="BL51" s="12"/>
      <c r="BM51" s="12"/>
      <c r="BN51" s="12"/>
      <c r="BO51" s="12"/>
      <c r="BP51" s="12"/>
      <c r="BQ51" s="365"/>
      <c r="BR51" s="12"/>
      <c r="BS51" s="12"/>
      <c r="BT51" s="12"/>
      <c r="BU51" s="11"/>
      <c r="BV51" s="11"/>
      <c r="BW51" s="11"/>
    </row>
    <row r="52" spans="1:75" x14ac:dyDescent="0.3">
      <c r="A52" s="463" t="s">
        <v>226</v>
      </c>
      <c r="B52" s="476"/>
      <c r="C52" s="193" t="str">
        <f>CropLibrary!C53</f>
        <v>Reduction of constant P by root activity</v>
      </c>
      <c r="D52" s="202" t="str">
        <f>CropLibrary!D53</f>
        <v>mg /cm</v>
      </c>
      <c r="E52" s="366">
        <f>IF(EXACT('CROP MANAGEMENT'!$B$3,CropLibrary!$E$11),CropLibrary!E53,IF(EXACT('CROP MANAGEMENT'!$B$3,CropLibrary!$F$11),CropLibrary!F53,IF(EXACT('CROP MANAGEMENT'!$B$3,CropLibrary!$G$11),CropLibrary!G53,IF(EXACT('CROP MANAGEMENT'!$B$3,CropLibrary!$H$11),CropLibrary!H53,IF(EXACT('CROP MANAGEMENT'!$B$3,CropLibrary!$I$11),CropLibrary!I53,IF(EXACT('CROP MANAGEMENT'!$B$3,CropLibrary!$J$11),CropLibrary!J53,IF(EXACT('CROP MANAGEMENT'!$B$3,CropLibrary!$K$11),CropLibrary!K53,AU52)))))))</f>
        <v>0</v>
      </c>
      <c r="F52" s="366">
        <f>IF(EXACT('CROP MANAGEMENT'!$C$3,CropLibrary!$E$11),CropLibrary!E53,IF(EXACT('CROP MANAGEMENT'!$C$3,CropLibrary!$F$11),CropLibrary!F53,IF(EXACT('CROP MANAGEMENT'!$C$3,CropLibrary!$G$11),CropLibrary!G53,IF(EXACT('CROP MANAGEMENT'!$C$3,CropLibrary!$H$11),CropLibrary!H53,IF(EXACT('CROP MANAGEMENT'!$C$3,CropLibrary!$I$11),CropLibrary!I53,IF(EXACT('CROP MANAGEMENT'!$C$3,CropLibrary!$J$11),CropLibrary!J53,IF(EXACT('CROP MANAGEMENT'!$C$3,CropLibrary!$K$11),CropLibrary!K53,AV52)))))))</f>
        <v>0</v>
      </c>
      <c r="G52" s="366">
        <f>IF(EXACT('CROP MANAGEMENT'!$D$3,CropLibrary!$E$11),CropLibrary!E53,IF(EXACT('CROP MANAGEMENT'!$D$3,CropLibrary!$F$11),CropLibrary!F53,IF(EXACT('CROP MANAGEMENT'!$D$3,CropLibrary!$G$11),CropLibrary!G53,IF(EXACT('CROP MANAGEMENT'!$D$3,CropLibrary!$H$11),CropLibrary!H53,IF(EXACT('CROP MANAGEMENT'!$D$3,CropLibrary!$I$11),CropLibrary!I53,IF(EXACT('CROP MANAGEMENT'!$D$3,CropLibrary!$J$11),CropLibrary!J53,IF(EXACT('CROP MANAGEMENT'!$D$3,CropLibrary!$K$11),CropLibrary!K53,AW52)))))))</f>
        <v>0</v>
      </c>
      <c r="H52" s="366">
        <f>IF(EXACT('CROP MANAGEMENT'!$E$3,CropLibrary!$E$11),CropLibrary!E53,IF(EXACT('CROP MANAGEMENT'!$E$3,CropLibrary!$F$11),CropLibrary!F53,IF(EXACT('CROP MANAGEMENT'!$E$3,CropLibrary!$G$11),CropLibrary!G53,IF(EXACT('CROP MANAGEMENT'!$E$3,CropLibrary!$H$11),CropLibrary!H53,IF(EXACT('CROP MANAGEMENT'!$E$3,CropLibrary!$I$11),CropLibrary!I53,IF(EXACT('CROP MANAGEMENT'!$E$3,CropLibrary!$J$11),CropLibrary!J53,IF(EXACT('CROP MANAGEMENT'!$E$3,CropLibrary!$K$11),CropLibrary!K53,AX52)))))))</f>
        <v>0</v>
      </c>
      <c r="I52" s="366">
        <f>IF(EXACT('CROP MANAGEMENT'!$F$3,CropLibrary!$E$11),CropLibrary!E53,IF(EXACT('CROP MANAGEMENT'!$F$3,CropLibrary!$F$11),CropLibrary!F53,IF(EXACT('CROP MANAGEMENT'!$F$3,CropLibrary!$G$11),CropLibrary!G53,IF(EXACT('CROP MANAGEMENT'!$F$3,CropLibrary!$H$11),CropLibrary!H53,IF(EXACT('CROP MANAGEMENT'!$F$3,CropLibrary!$I$11),CropLibrary!I53,IF(EXACT('CROP MANAGEMENT'!$F$3,CropLibrary!$J$11),CropLibrary!J53,IF(EXACT('CROP MANAGEMENT'!$F$3,CropLibrary!$K$11),CropLibrary!K53,AY52)))))))</f>
        <v>0</v>
      </c>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32" t="str">
        <f>IF(EXACT('CROP MANAGEMENT'!$B$3,CropLibrary!$L$11),CropLibrary!L53,IF(EXACT('CROP MANAGEMENT'!$B$3,CropLibrary!$M$11),CropLibrary!M53,IF(EXACT('CROP MANAGEMENT'!$B$3,CropLibrary!$N$11),CropLibrary!N53,"out of range")))</f>
        <v>out of range</v>
      </c>
      <c r="AV52" s="12" t="str">
        <f>IF(EXACT('CROP MANAGEMENT'!$C$3,CropLibrary!$L$11),CropLibrary!L53,IF(EXACT('CROP MANAGEMENT'!$C$3,CropLibrary!$M$11),CropLibrary!M53,IF(EXACT('CROP MANAGEMENT'!$C$3,CropLibrary!$N$11),CropLibrary!N53,"out of range")))</f>
        <v>out of range</v>
      </c>
      <c r="AW52" s="12" t="str">
        <f>IF(EXACT('CROP MANAGEMENT'!$D$3,CropLibrary!$L$11),CropLibrary!L53,IF(EXACT('CROP MANAGEMENT'!$D$3,CropLibrary!$M$11),CropLibrary!M53,IF(EXACT('CROP MANAGEMENT'!$D$3,CropLibrary!$N$11),CropLibrary!N53,"out of range")))</f>
        <v>out of range</v>
      </c>
      <c r="AX52" s="12">
        <f>IF(EXACT('CROP MANAGEMENT'!$E$3,CropLibrary!$L$11),CropLibrary!L53,IF(EXACT('CROP MANAGEMENT'!$E$3,CropLibrary!$M$11),CropLibrary!M53,IF(EXACT('CROP MANAGEMENT'!$E$3,CropLibrary!$N$11),CropLibrary!N53,"out of range")))</f>
        <v>0</v>
      </c>
      <c r="AY52" s="12" t="str">
        <f>IF(EXACT('CROP MANAGEMENT'!$F$3,CropLibrary!$L$11),CropLibrary!L53,IF(EXACT('CROP MANAGEMENT'!$F$3,CropLibrary!$M$11),CropLibrary!M53,IF(EXACT('CROP MANAGEMENT'!$F$3,CropLibrary!$N$11),CropLibrary!N53,"out of range")))</f>
        <v>out of range</v>
      </c>
      <c r="AZ52" s="100">
        <f>CropLibrary!D122</f>
        <v>1.8</v>
      </c>
      <c r="BA52" s="12" t="str">
        <f>IF(EXACT('CROP MANAGEMENT'!$B$3,CropLibrary!$L$11),CropLibrary!L122,IF(EXACT('CROP MANAGEMENT'!$B$3,CropLibrary!$M$11),CropLibrary!M122,IF(EXACT('CROP MANAGEMENT'!$B$3,CropLibrary!$N$11),CropLibrary!N122,"out of range")))</f>
        <v>out of range</v>
      </c>
      <c r="BB52" s="12" t="str">
        <f>IF(EXACT('CROP MANAGEMENT'!$C$3,CropLibrary!$L$11),CropLibrary!L122,IF(EXACT('CROP MANAGEMENT'!$C$3,CropLibrary!$M$11),CropLibrary!M122,IF(EXACT('CROP MANAGEMENT'!$C$3,CropLibrary!$N$11),CropLibrary!N122,"out of range")))</f>
        <v>out of range</v>
      </c>
      <c r="BC52" s="12" t="str">
        <f>IF(EXACT('CROP MANAGEMENT'!$D$3,CropLibrary!$L$11),CropLibrary!L122,IF(EXACT('CROP MANAGEMENT'!$D$3,CropLibrary!$M$11),CropLibrary!M122,IF(EXACT('CROP MANAGEMENT'!$D$3,CropLibrary!$N$11),CropLibrary!N122,"out of range")))</f>
        <v>out of range</v>
      </c>
      <c r="BD52" s="12">
        <f>IF(EXACT('CROP MANAGEMENT'!$E$3,CropLibrary!$L$11),CropLibrary!L122,IF(EXACT('CROP MANAGEMENT'!$E$3,CropLibrary!$M$11),CropLibrary!M122,IF(EXACT('CROP MANAGEMENT'!$E$3,CropLibrary!$N$11),CropLibrary!N122,"out of range")))</f>
        <v>0.38</v>
      </c>
      <c r="BE52" s="12" t="str">
        <f>IF(EXACT('CROP MANAGEMENT'!$F$3,CropLibrary!$L$11),CropLibrary!L122,IF(EXACT('CROP MANAGEMENT'!$F$3,CropLibrary!$M$11),CropLibrary!M122,IF(EXACT('CROP MANAGEMENT'!$F$3,CropLibrary!$N$11),CropLibrary!N122,"out of range")))</f>
        <v>out of range</v>
      </c>
      <c r="BF52" s="100">
        <f>CropLibrary!D176</f>
        <v>1.8</v>
      </c>
      <c r="BG52" s="12" t="str">
        <f>IF(EXACT('CROP MANAGEMENT'!$B$3,CropLibrary!$L$11),CropLibrary!L176,IF(EXACT('CROP MANAGEMENT'!$B$3,CropLibrary!$M$11),CropLibrary!M176,IF(EXACT('CROP MANAGEMENT'!$B$3,CropLibrary!$N$11),CropLibrary!N176,"out of range")))</f>
        <v>out of range</v>
      </c>
      <c r="BH52" s="12" t="str">
        <f>IF(EXACT('CROP MANAGEMENT'!$C$3,CropLibrary!$L$11),CropLibrary!L176,IF(EXACT('CROP MANAGEMENT'!$C$3,CropLibrary!$M$11),CropLibrary!M176,IF(EXACT('CROP MANAGEMENT'!$C$3,CropLibrary!$N$11),CropLibrary!N176,"out of range")))</f>
        <v>out of range</v>
      </c>
      <c r="BI52" s="12" t="str">
        <f>IF(EXACT('CROP MANAGEMENT'!$D$3,CropLibrary!$L$11),CropLibrary!L176,IF(EXACT('CROP MANAGEMENT'!$D$3,CropLibrary!$M$11),CropLibrary!M176,IF(EXACT('CROP MANAGEMENT'!$D$3,CropLibrary!$N$11),CropLibrary!N176,"out of range")))</f>
        <v>out of range</v>
      </c>
      <c r="BJ52" s="12">
        <f>IF(EXACT('CROP MANAGEMENT'!$E$3,CropLibrary!$L$11),CropLibrary!L176,IF(EXACT('CROP MANAGEMENT'!$E$3,CropLibrary!$M$11),CropLibrary!M176,IF(EXACT('CROP MANAGEMENT'!$E$3,CropLibrary!$N$11),CropLibrary!N176,"out of range")))</f>
        <v>10</v>
      </c>
      <c r="BK52" s="12" t="str">
        <f>IF(EXACT('CROP MANAGEMENT'!$F$3,CropLibrary!$L$11),CropLibrary!L176,IF(EXACT('CROP MANAGEMENT'!$F$3,CropLibrary!$M$11),CropLibrary!M176,IF(EXACT('CROP MANAGEMENT'!$F$3,CropLibrary!$N$11),CropLibrary!N176,"out of range")))</f>
        <v>out of range</v>
      </c>
      <c r="BL52" s="12"/>
      <c r="BM52" s="12"/>
      <c r="BN52" s="12"/>
      <c r="BO52" s="12"/>
      <c r="BP52" s="12"/>
      <c r="BQ52" s="365"/>
      <c r="BR52" s="12"/>
      <c r="BS52" s="12"/>
      <c r="BT52" s="12"/>
      <c r="BU52" s="11"/>
      <c r="BV52" s="11"/>
      <c r="BW52" s="11"/>
    </row>
    <row r="53" spans="1:75" x14ac:dyDescent="0.3">
      <c r="A53" s="476"/>
      <c r="B53" s="476"/>
      <c r="C53" s="193" t="str">
        <f>CropLibrary!C54</f>
        <v>Relative transfer rate for N pool</v>
      </c>
      <c r="D53" s="202" t="str">
        <f>CropLibrary!D54</f>
        <v>cm2/day</v>
      </c>
      <c r="E53" s="366">
        <f>IF(EXACT('CROP MANAGEMENT'!$B$3,CropLibrary!$E$11),CropLibrary!E54,IF(EXACT('CROP MANAGEMENT'!$B$3,CropLibrary!$F$11),CropLibrary!F54,IF(EXACT('CROP MANAGEMENT'!$B$3,CropLibrary!$G$11),CropLibrary!G54,IF(EXACT('CROP MANAGEMENT'!$B$3,CropLibrary!$H$11),CropLibrary!H54,IF(EXACT('CROP MANAGEMENT'!$B$3,CropLibrary!$I$11),CropLibrary!I54,IF(EXACT('CROP MANAGEMENT'!$B$3,CropLibrary!$J$11),CropLibrary!J54,IF(EXACT('CROP MANAGEMENT'!$B$3,CropLibrary!$K$11),CropLibrary!K54,AU53)))))))</f>
        <v>0</v>
      </c>
      <c r="F53" s="366">
        <f>IF(EXACT('CROP MANAGEMENT'!$C$3,CropLibrary!$E$11),CropLibrary!E54,IF(EXACT('CROP MANAGEMENT'!$C$3,CropLibrary!$F$11),CropLibrary!F54,IF(EXACT('CROP MANAGEMENT'!$C$3,CropLibrary!$G$11),CropLibrary!G54,IF(EXACT('CROP MANAGEMENT'!$C$3,CropLibrary!$H$11),CropLibrary!H54,IF(EXACT('CROP MANAGEMENT'!$C$3,CropLibrary!$I$11),CropLibrary!I54,IF(EXACT('CROP MANAGEMENT'!$C$3,CropLibrary!$J$11),CropLibrary!J54,IF(EXACT('CROP MANAGEMENT'!$C$3,CropLibrary!$K$11),CropLibrary!K54,AV53)))))))</f>
        <v>0</v>
      </c>
      <c r="G53" s="366">
        <f>IF(EXACT('CROP MANAGEMENT'!$D$3,CropLibrary!$E$11),CropLibrary!E54,IF(EXACT('CROP MANAGEMENT'!$D$3,CropLibrary!$F$11),CropLibrary!F54,IF(EXACT('CROP MANAGEMENT'!$D$3,CropLibrary!$G$11),CropLibrary!G54,IF(EXACT('CROP MANAGEMENT'!$D$3,CropLibrary!$H$11),CropLibrary!H54,IF(EXACT('CROP MANAGEMENT'!$D$3,CropLibrary!$I$11),CropLibrary!I54,IF(EXACT('CROP MANAGEMENT'!$D$3,CropLibrary!$J$11),CropLibrary!J54,IF(EXACT('CROP MANAGEMENT'!$D$3,CropLibrary!$K$11),CropLibrary!K54,AW53)))))))</f>
        <v>0</v>
      </c>
      <c r="H53" s="366">
        <f>IF(EXACT('CROP MANAGEMENT'!$E$3,CropLibrary!$E$11),CropLibrary!E54,IF(EXACT('CROP MANAGEMENT'!$E$3,CropLibrary!$F$11),CropLibrary!F54,IF(EXACT('CROP MANAGEMENT'!$E$3,CropLibrary!$G$11),CropLibrary!G54,IF(EXACT('CROP MANAGEMENT'!$E$3,CropLibrary!$H$11),CropLibrary!H54,IF(EXACT('CROP MANAGEMENT'!$E$3,CropLibrary!$I$11),CropLibrary!I54,IF(EXACT('CROP MANAGEMENT'!$E$3,CropLibrary!$J$11),CropLibrary!J54,IF(EXACT('CROP MANAGEMENT'!$E$3,CropLibrary!$K$11),CropLibrary!K54,AX53)))))))</f>
        <v>0</v>
      </c>
      <c r="I53" s="366">
        <f>IF(EXACT('CROP MANAGEMENT'!$F$3,CropLibrary!$E$11),CropLibrary!E54,IF(EXACT('CROP MANAGEMENT'!$F$3,CropLibrary!$F$11),CropLibrary!F54,IF(EXACT('CROP MANAGEMENT'!$F$3,CropLibrary!$G$11),CropLibrary!G54,IF(EXACT('CROP MANAGEMENT'!$F$3,CropLibrary!$H$11),CropLibrary!H54,IF(EXACT('CROP MANAGEMENT'!$F$3,CropLibrary!$I$11),CropLibrary!I54,IF(EXACT('CROP MANAGEMENT'!$F$3,CropLibrary!$J$11),CropLibrary!J54,IF(EXACT('CROP MANAGEMENT'!$F$3,CropLibrary!$K$11),CropLibrary!K54,AY53)))))))</f>
        <v>0</v>
      </c>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32" t="str">
        <f>IF(EXACT('CROP MANAGEMENT'!$B$3,CropLibrary!$L$11),CropLibrary!L54,IF(EXACT('CROP MANAGEMENT'!$B$3,CropLibrary!$M$11),CropLibrary!M54,IF(EXACT('CROP MANAGEMENT'!$B$3,CropLibrary!$N$11),CropLibrary!N54,"out of range")))</f>
        <v>out of range</v>
      </c>
      <c r="AV53" s="12" t="str">
        <f>IF(EXACT('CROP MANAGEMENT'!$C$3,CropLibrary!$L$11),CropLibrary!L54,IF(EXACT('CROP MANAGEMENT'!$C$3,CropLibrary!$M$11),CropLibrary!M54,IF(EXACT('CROP MANAGEMENT'!$C$3,CropLibrary!$N$11),CropLibrary!N54,"out of range")))</f>
        <v>out of range</v>
      </c>
      <c r="AW53" s="12" t="str">
        <f>IF(EXACT('CROP MANAGEMENT'!$D$3,CropLibrary!$L$11),CropLibrary!L54,IF(EXACT('CROP MANAGEMENT'!$D$3,CropLibrary!$M$11),CropLibrary!M54,IF(EXACT('CROP MANAGEMENT'!$D$3,CropLibrary!$N$11),CropLibrary!N54,"out of range")))</f>
        <v>out of range</v>
      </c>
      <c r="AX53" s="12">
        <f>IF(EXACT('CROP MANAGEMENT'!$E$3,CropLibrary!$L$11),CropLibrary!L54,IF(EXACT('CROP MANAGEMENT'!$E$3,CropLibrary!$M$11),CropLibrary!M54,IF(EXACT('CROP MANAGEMENT'!$E$3,CropLibrary!$N$11),CropLibrary!N54,"out of range")))</f>
        <v>0</v>
      </c>
      <c r="AY53" s="12" t="str">
        <f>IF(EXACT('CROP MANAGEMENT'!$F$3,CropLibrary!$L$11),CropLibrary!L54,IF(EXACT('CROP MANAGEMENT'!$F$3,CropLibrary!$M$11),CropLibrary!M54,IF(EXACT('CROP MANAGEMENT'!$F$3,CropLibrary!$N$11),CropLibrary!N54,"out of range")))</f>
        <v>out of range</v>
      </c>
      <c r="AZ53" s="100">
        <f>CropLibrary!D123</f>
        <v>1.9</v>
      </c>
      <c r="BA53" s="12" t="str">
        <f>IF(EXACT('CROP MANAGEMENT'!$B$3,CropLibrary!$L$11),CropLibrary!L123,IF(EXACT('CROP MANAGEMENT'!$B$3,CropLibrary!$M$11),CropLibrary!M123,IF(EXACT('CROP MANAGEMENT'!$B$3,CropLibrary!$N$11),CropLibrary!N123,"out of range")))</f>
        <v>out of range</v>
      </c>
      <c r="BB53" s="12" t="str">
        <f>IF(EXACT('CROP MANAGEMENT'!$C$3,CropLibrary!$L$11),CropLibrary!L123,IF(EXACT('CROP MANAGEMENT'!$C$3,CropLibrary!$M$11),CropLibrary!M123,IF(EXACT('CROP MANAGEMENT'!$C$3,CropLibrary!$N$11),CropLibrary!N123,"out of range")))</f>
        <v>out of range</v>
      </c>
      <c r="BC53" s="12" t="str">
        <f>IF(EXACT('CROP MANAGEMENT'!$D$3,CropLibrary!$L$11),CropLibrary!L123,IF(EXACT('CROP MANAGEMENT'!$D$3,CropLibrary!$M$11),CropLibrary!M123,IF(EXACT('CROP MANAGEMENT'!$D$3,CropLibrary!$N$11),CropLibrary!N123,"out of range")))</f>
        <v>out of range</v>
      </c>
      <c r="BD53" s="12">
        <f>IF(EXACT('CROP MANAGEMENT'!$E$3,CropLibrary!$L$11),CropLibrary!L123,IF(EXACT('CROP MANAGEMENT'!$E$3,CropLibrary!$M$11),CropLibrary!M123,IF(EXACT('CROP MANAGEMENT'!$E$3,CropLibrary!$N$11),CropLibrary!N123,"out of range")))</f>
        <v>0.37</v>
      </c>
      <c r="BE53" s="12" t="str">
        <f>IF(EXACT('CROP MANAGEMENT'!$F$3,CropLibrary!$L$11),CropLibrary!L123,IF(EXACT('CROP MANAGEMENT'!$F$3,CropLibrary!$M$11),CropLibrary!M123,IF(EXACT('CROP MANAGEMENT'!$F$3,CropLibrary!$N$11),CropLibrary!N123,"out of range")))</f>
        <v>out of range</v>
      </c>
      <c r="BF53" s="100">
        <f>CropLibrary!D177</f>
        <v>1.9</v>
      </c>
      <c r="BG53" s="12" t="str">
        <f>IF(EXACT('CROP MANAGEMENT'!$B$3,CropLibrary!$L$11),CropLibrary!L177,IF(EXACT('CROP MANAGEMENT'!$B$3,CropLibrary!$M$11),CropLibrary!M177,IF(EXACT('CROP MANAGEMENT'!$B$3,CropLibrary!$N$11),CropLibrary!N177,"out of range")))</f>
        <v>out of range</v>
      </c>
      <c r="BH53" s="12" t="str">
        <f>IF(EXACT('CROP MANAGEMENT'!$C$3,CropLibrary!$L$11),CropLibrary!L177,IF(EXACT('CROP MANAGEMENT'!$C$3,CropLibrary!$M$11),CropLibrary!M177,IF(EXACT('CROP MANAGEMENT'!$C$3,CropLibrary!$N$11),CropLibrary!N177,"out of range")))</f>
        <v>out of range</v>
      </c>
      <c r="BI53" s="12" t="str">
        <f>IF(EXACT('CROP MANAGEMENT'!$D$3,CropLibrary!$L$11),CropLibrary!L177,IF(EXACT('CROP MANAGEMENT'!$D$3,CropLibrary!$M$11),CropLibrary!M177,IF(EXACT('CROP MANAGEMENT'!$D$3,CropLibrary!$N$11),CropLibrary!N177,"out of range")))</f>
        <v>out of range</v>
      </c>
      <c r="BJ53" s="12">
        <f>IF(EXACT('CROP MANAGEMENT'!$E$3,CropLibrary!$L$11),CropLibrary!L177,IF(EXACT('CROP MANAGEMENT'!$E$3,CropLibrary!$M$11),CropLibrary!M177,IF(EXACT('CROP MANAGEMENT'!$E$3,CropLibrary!$N$11),CropLibrary!N177,"out of range")))</f>
        <v>10</v>
      </c>
      <c r="BK53" s="12" t="str">
        <f>IF(EXACT('CROP MANAGEMENT'!$F$3,CropLibrary!$L$11),CropLibrary!L177,IF(EXACT('CROP MANAGEMENT'!$F$3,CropLibrary!$M$11),CropLibrary!M177,IF(EXACT('CROP MANAGEMENT'!$F$3,CropLibrary!$N$11),CropLibrary!N177,"out of range")))</f>
        <v>out of range</v>
      </c>
      <c r="BL53" s="12"/>
      <c r="BM53" s="12"/>
      <c r="BN53" s="12"/>
      <c r="BO53" s="12"/>
      <c r="BP53" s="12"/>
      <c r="BQ53" s="365"/>
      <c r="BR53" s="12"/>
      <c r="BS53" s="12"/>
      <c r="BT53" s="12"/>
      <c r="BU53" s="11"/>
      <c r="BV53" s="11"/>
      <c r="BW53" s="11"/>
    </row>
    <row r="54" spans="1:75" x14ac:dyDescent="0.3">
      <c r="A54" s="476"/>
      <c r="B54" s="476"/>
      <c r="C54" s="193" t="str">
        <f>CropLibrary!C55</f>
        <v>Relative transfer rate for P pool</v>
      </c>
      <c r="D54" s="202" t="str">
        <f>CropLibrary!D55</f>
        <v>cm2/day</v>
      </c>
      <c r="E54" s="366">
        <f>IF(EXACT('CROP MANAGEMENT'!$B$3,CropLibrary!$E$11),CropLibrary!E55,IF(EXACT('CROP MANAGEMENT'!$B$3,CropLibrary!$F$11),CropLibrary!F55,IF(EXACT('CROP MANAGEMENT'!$B$3,CropLibrary!$G$11),CropLibrary!G55,IF(EXACT('CROP MANAGEMENT'!$B$3,CropLibrary!$H$11),CropLibrary!H55,IF(EXACT('CROP MANAGEMENT'!$B$3,CropLibrary!$I$11),CropLibrary!I55,IF(EXACT('CROP MANAGEMENT'!$B$3,CropLibrary!$J$11),CropLibrary!J55,IF(EXACT('CROP MANAGEMENT'!$B$3,CropLibrary!$K$11),CropLibrary!K55,AU54)))))))</f>
        <v>0</v>
      </c>
      <c r="F54" s="366">
        <f>IF(EXACT('CROP MANAGEMENT'!$C$3,CropLibrary!$E$11),CropLibrary!E55,IF(EXACT('CROP MANAGEMENT'!$C$3,CropLibrary!$F$11),CropLibrary!F55,IF(EXACT('CROP MANAGEMENT'!$C$3,CropLibrary!$G$11),CropLibrary!G55,IF(EXACT('CROP MANAGEMENT'!$C$3,CropLibrary!$H$11),CropLibrary!H55,IF(EXACT('CROP MANAGEMENT'!$C$3,CropLibrary!$I$11),CropLibrary!I55,IF(EXACT('CROP MANAGEMENT'!$C$3,CropLibrary!$J$11),CropLibrary!J55,IF(EXACT('CROP MANAGEMENT'!$C$3,CropLibrary!$K$11),CropLibrary!K55,AV54)))))))</f>
        <v>0</v>
      </c>
      <c r="G54" s="366">
        <f>IF(EXACT('CROP MANAGEMENT'!$D$3,CropLibrary!$E$11),CropLibrary!E55,IF(EXACT('CROP MANAGEMENT'!$D$3,CropLibrary!$F$11),CropLibrary!F55,IF(EXACT('CROP MANAGEMENT'!$D$3,CropLibrary!$G$11),CropLibrary!G55,IF(EXACT('CROP MANAGEMENT'!$D$3,CropLibrary!$H$11),CropLibrary!H55,IF(EXACT('CROP MANAGEMENT'!$D$3,CropLibrary!$I$11),CropLibrary!I55,IF(EXACT('CROP MANAGEMENT'!$D$3,CropLibrary!$J$11),CropLibrary!J55,IF(EXACT('CROP MANAGEMENT'!$D$3,CropLibrary!$K$11),CropLibrary!K55,AW54)))))))</f>
        <v>0</v>
      </c>
      <c r="H54" s="366">
        <f>IF(EXACT('CROP MANAGEMENT'!$E$3,CropLibrary!$E$11),CropLibrary!E55,IF(EXACT('CROP MANAGEMENT'!$E$3,CropLibrary!$F$11),CropLibrary!F55,IF(EXACT('CROP MANAGEMENT'!$E$3,CropLibrary!$G$11),CropLibrary!G55,IF(EXACT('CROP MANAGEMENT'!$E$3,CropLibrary!$H$11),CropLibrary!H55,IF(EXACT('CROP MANAGEMENT'!$E$3,CropLibrary!$I$11),CropLibrary!I55,IF(EXACT('CROP MANAGEMENT'!$E$3,CropLibrary!$J$11),CropLibrary!J55,IF(EXACT('CROP MANAGEMENT'!$E$3,CropLibrary!$K$11),CropLibrary!K55,AX54)))))))</f>
        <v>0</v>
      </c>
      <c r="I54" s="366">
        <f>IF(EXACT('CROP MANAGEMENT'!$F$3,CropLibrary!$E$11),CropLibrary!E55,IF(EXACT('CROP MANAGEMENT'!$F$3,CropLibrary!$F$11),CropLibrary!F55,IF(EXACT('CROP MANAGEMENT'!$F$3,CropLibrary!$G$11),CropLibrary!G55,IF(EXACT('CROP MANAGEMENT'!$F$3,CropLibrary!$H$11),CropLibrary!H55,IF(EXACT('CROP MANAGEMENT'!$F$3,CropLibrary!$I$11),CropLibrary!I55,IF(EXACT('CROP MANAGEMENT'!$F$3,CropLibrary!$J$11),CropLibrary!J55,IF(EXACT('CROP MANAGEMENT'!$F$3,CropLibrary!$K$11),CropLibrary!K55,AY54)))))))</f>
        <v>0</v>
      </c>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32" t="str">
        <f>IF(EXACT('CROP MANAGEMENT'!$B$3,CropLibrary!$L$11),CropLibrary!L55,IF(EXACT('CROP MANAGEMENT'!$B$3,CropLibrary!$M$11),CropLibrary!M55,IF(EXACT('CROP MANAGEMENT'!$B$3,CropLibrary!$N$11),CropLibrary!N55,"out of range")))</f>
        <v>out of range</v>
      </c>
      <c r="AV54" s="12" t="str">
        <f>IF(EXACT('CROP MANAGEMENT'!$C$3,CropLibrary!$L$11),CropLibrary!L55,IF(EXACT('CROP MANAGEMENT'!$C$3,CropLibrary!$M$11),CropLibrary!M55,IF(EXACT('CROP MANAGEMENT'!$C$3,CropLibrary!$N$11),CropLibrary!N55,"out of range")))</f>
        <v>out of range</v>
      </c>
      <c r="AW54" s="12" t="str">
        <f>IF(EXACT('CROP MANAGEMENT'!$D$3,CropLibrary!$L$11),CropLibrary!L55,IF(EXACT('CROP MANAGEMENT'!$D$3,CropLibrary!$M$11),CropLibrary!M55,IF(EXACT('CROP MANAGEMENT'!$D$3,CropLibrary!$N$11),CropLibrary!N55,"out of range")))</f>
        <v>out of range</v>
      </c>
      <c r="AX54" s="12">
        <f>IF(EXACT('CROP MANAGEMENT'!$E$3,CropLibrary!$L$11),CropLibrary!L55,IF(EXACT('CROP MANAGEMENT'!$E$3,CropLibrary!$M$11),CropLibrary!M55,IF(EXACT('CROP MANAGEMENT'!$E$3,CropLibrary!$N$11),CropLibrary!N55,"out of range")))</f>
        <v>0</v>
      </c>
      <c r="AY54" s="12" t="str">
        <f>IF(EXACT('CROP MANAGEMENT'!$F$3,CropLibrary!$L$11),CropLibrary!L55,IF(EXACT('CROP MANAGEMENT'!$F$3,CropLibrary!$M$11),CropLibrary!M55,IF(EXACT('CROP MANAGEMENT'!$F$3,CropLibrary!$N$11),CropLibrary!N55,"out of range")))</f>
        <v>out of range</v>
      </c>
      <c r="AZ54" s="100">
        <f>CropLibrary!D124</f>
        <v>2</v>
      </c>
      <c r="BA54" s="12" t="str">
        <f>IF(EXACT('CROP MANAGEMENT'!$B$3,CropLibrary!$L$11),CropLibrary!L124,IF(EXACT('CROP MANAGEMENT'!$B$3,CropLibrary!$M$11),CropLibrary!M124,IF(EXACT('CROP MANAGEMENT'!$B$3,CropLibrary!$N$11),CropLibrary!N124,"out of range")))</f>
        <v>out of range</v>
      </c>
      <c r="BB54" s="12" t="str">
        <f>IF(EXACT('CROP MANAGEMENT'!$C$3,CropLibrary!$L$11),CropLibrary!L124,IF(EXACT('CROP MANAGEMENT'!$C$3,CropLibrary!$M$11),CropLibrary!M124,IF(EXACT('CROP MANAGEMENT'!$C$3,CropLibrary!$N$11),CropLibrary!N124,"out of range")))</f>
        <v>out of range</v>
      </c>
      <c r="BC54" s="12" t="str">
        <f>IF(EXACT('CROP MANAGEMENT'!$D$3,CropLibrary!$L$11),CropLibrary!L124,IF(EXACT('CROP MANAGEMENT'!$D$3,CropLibrary!$M$11),CropLibrary!M124,IF(EXACT('CROP MANAGEMENT'!$D$3,CropLibrary!$N$11),CropLibrary!N124,"out of range")))</f>
        <v>out of range</v>
      </c>
      <c r="BD54" s="12">
        <f>IF(EXACT('CROP MANAGEMENT'!$E$3,CropLibrary!$L$11),CropLibrary!L124,IF(EXACT('CROP MANAGEMENT'!$E$3,CropLibrary!$M$11),CropLibrary!M124,IF(EXACT('CROP MANAGEMENT'!$E$3,CropLibrary!$N$11),CropLibrary!N124,"out of range")))</f>
        <v>0.30499999999999999</v>
      </c>
      <c r="BE54" s="12" t="str">
        <f>IF(EXACT('CROP MANAGEMENT'!$F$3,CropLibrary!$L$11),CropLibrary!L124,IF(EXACT('CROP MANAGEMENT'!$F$3,CropLibrary!$M$11),CropLibrary!M124,IF(EXACT('CROP MANAGEMENT'!$F$3,CropLibrary!$N$11),CropLibrary!N124,"out of range")))</f>
        <v>out of range</v>
      </c>
      <c r="BF54" s="100">
        <f>CropLibrary!D178</f>
        <v>2</v>
      </c>
      <c r="BG54" s="12" t="str">
        <f>IF(EXACT('CROP MANAGEMENT'!$B$3,CropLibrary!$L$11),CropLibrary!L178,IF(EXACT('CROP MANAGEMENT'!$B$3,CropLibrary!$M$11),CropLibrary!M178,IF(EXACT('CROP MANAGEMENT'!$B$3,CropLibrary!$N$11),CropLibrary!N178,"out of range")))</f>
        <v>out of range</v>
      </c>
      <c r="BH54" s="12" t="str">
        <f>IF(EXACT('CROP MANAGEMENT'!$C$3,CropLibrary!$L$11),CropLibrary!L178,IF(EXACT('CROP MANAGEMENT'!$C$3,CropLibrary!$M$11),CropLibrary!M178,IF(EXACT('CROP MANAGEMENT'!$C$3,CropLibrary!$N$11),CropLibrary!N178,"out of range")))</f>
        <v>out of range</v>
      </c>
      <c r="BI54" s="12" t="str">
        <f>IF(EXACT('CROP MANAGEMENT'!$D$3,CropLibrary!$L$11),CropLibrary!L178,IF(EXACT('CROP MANAGEMENT'!$D$3,CropLibrary!$M$11),CropLibrary!M178,IF(EXACT('CROP MANAGEMENT'!$D$3,CropLibrary!$N$11),CropLibrary!N178,"out of range")))</f>
        <v>out of range</v>
      </c>
      <c r="BJ54" s="12">
        <f>IF(EXACT('CROP MANAGEMENT'!$E$3,CropLibrary!$L$11),CropLibrary!L178,IF(EXACT('CROP MANAGEMENT'!$E$3,CropLibrary!$M$11),CropLibrary!M178,IF(EXACT('CROP MANAGEMENT'!$E$3,CropLibrary!$N$11),CropLibrary!N178,"out of range")))</f>
        <v>10</v>
      </c>
      <c r="BK54" s="12" t="str">
        <f>IF(EXACT('CROP MANAGEMENT'!$F$3,CropLibrary!$L$11),CropLibrary!L178,IF(EXACT('CROP MANAGEMENT'!$F$3,CropLibrary!$M$11),CropLibrary!M178,IF(EXACT('CROP MANAGEMENT'!$F$3,CropLibrary!$N$11),CropLibrary!N178,"out of range")))</f>
        <v>out of range</v>
      </c>
      <c r="BL54" s="12"/>
      <c r="BM54" s="12"/>
      <c r="BN54" s="12"/>
      <c r="BO54" s="12"/>
      <c r="BP54" s="12"/>
      <c r="BQ54" s="365"/>
      <c r="BR54" s="12"/>
      <c r="BS54" s="12"/>
      <c r="BT54" s="12"/>
      <c r="BU54" s="11"/>
      <c r="BV54" s="11"/>
      <c r="BW54" s="11"/>
    </row>
    <row r="55" spans="1:75" x14ac:dyDescent="0.3">
      <c r="A55" s="463" t="s">
        <v>22</v>
      </c>
      <c r="B55" s="463"/>
      <c r="C55" s="193" t="str">
        <f>CropLibrary!C56</f>
        <v>Lignin fraction of crop residue</v>
      </c>
      <c r="D55" s="202" t="str">
        <f>CropLibrary!D56</f>
        <v>[]</v>
      </c>
      <c r="E55" s="366">
        <f>IF(EXACT('CROP MANAGEMENT'!$B$3,CropLibrary!$E$11),CropLibrary!E56,IF(EXACT('CROP MANAGEMENT'!$B$3,CropLibrary!$F$11),CropLibrary!F56,IF(EXACT('CROP MANAGEMENT'!$B$3,CropLibrary!$G$11),CropLibrary!G56,IF(EXACT('CROP MANAGEMENT'!$B$3,CropLibrary!$H$11),CropLibrary!H56,IF(EXACT('CROP MANAGEMENT'!$B$3,CropLibrary!$I$11),CropLibrary!I56,IF(EXACT('CROP MANAGEMENT'!$B$3,CropLibrary!$J$11),CropLibrary!J56,IF(EXACT('CROP MANAGEMENT'!$B$3,CropLibrary!$K$11),CropLibrary!K56,AU55)))))))</f>
        <v>0.31</v>
      </c>
      <c r="F55" s="366">
        <f>IF(EXACT('CROP MANAGEMENT'!$C$3,CropLibrary!$E$11),CropLibrary!E56,IF(EXACT('CROP MANAGEMENT'!$C$3,CropLibrary!$F$11),CropLibrary!F56,IF(EXACT('CROP MANAGEMENT'!$C$3,CropLibrary!$G$11),CropLibrary!G56,IF(EXACT('CROP MANAGEMENT'!$C$3,CropLibrary!$H$11),CropLibrary!H56,IF(EXACT('CROP MANAGEMENT'!$C$3,CropLibrary!$I$11),CropLibrary!I56,IF(EXACT('CROP MANAGEMENT'!$C$3,CropLibrary!$J$11),CropLibrary!J56,IF(EXACT('CROP MANAGEMENT'!$C$3,CropLibrary!$K$11),CropLibrary!K56,AV55)))))))</f>
        <v>0.2</v>
      </c>
      <c r="G55" s="366">
        <f>IF(EXACT('CROP MANAGEMENT'!$D$3,CropLibrary!$E$11),CropLibrary!E56,IF(EXACT('CROP MANAGEMENT'!$D$3,CropLibrary!$F$11),CropLibrary!F56,IF(EXACT('CROP MANAGEMENT'!$D$3,CropLibrary!$G$11),CropLibrary!G56,IF(EXACT('CROP MANAGEMENT'!$D$3,CropLibrary!$H$11),CropLibrary!H56,IF(EXACT('CROP MANAGEMENT'!$D$3,CropLibrary!$I$11),CropLibrary!I56,IF(EXACT('CROP MANAGEMENT'!$D$3,CropLibrary!$J$11),CropLibrary!J56,IF(EXACT('CROP MANAGEMENT'!$D$3,CropLibrary!$K$11),CropLibrary!K56,AW55)))))))</f>
        <v>0.2</v>
      </c>
      <c r="H55" s="366">
        <f>IF(EXACT('CROP MANAGEMENT'!$E$3,CropLibrary!$E$11),CropLibrary!E56,IF(EXACT('CROP MANAGEMENT'!$E$3,CropLibrary!$F$11),CropLibrary!F56,IF(EXACT('CROP MANAGEMENT'!$E$3,CropLibrary!$G$11),CropLibrary!G56,IF(EXACT('CROP MANAGEMENT'!$E$3,CropLibrary!$H$11),CropLibrary!H56,IF(EXACT('CROP MANAGEMENT'!$E$3,CropLibrary!$I$11),CropLibrary!I56,IF(EXACT('CROP MANAGEMENT'!$E$3,CropLibrary!$J$11),CropLibrary!J56,IF(EXACT('CROP MANAGEMENT'!$E$3,CropLibrary!$K$11),CropLibrary!K56,AX55)))))))</f>
        <v>0.2</v>
      </c>
      <c r="I55" s="366">
        <f>IF(EXACT('CROP MANAGEMENT'!$F$3,CropLibrary!$E$11),CropLibrary!E56,IF(EXACT('CROP MANAGEMENT'!$F$3,CropLibrary!$F$11),CropLibrary!F56,IF(EXACT('CROP MANAGEMENT'!$F$3,CropLibrary!$G$11),CropLibrary!G56,IF(EXACT('CROP MANAGEMENT'!$F$3,CropLibrary!$H$11),CropLibrary!H56,IF(EXACT('CROP MANAGEMENT'!$F$3,CropLibrary!$I$11),CropLibrary!I56,IF(EXACT('CROP MANAGEMENT'!$F$3,CropLibrary!$J$11),CropLibrary!J56,IF(EXACT('CROP MANAGEMENT'!$F$3,CropLibrary!$K$11),CropLibrary!K56,AY55)))))))</f>
        <v>0.25</v>
      </c>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32" t="str">
        <f>IF(EXACT('CROP MANAGEMENT'!$B$3,CropLibrary!$L$11),CropLibrary!L56,IF(EXACT('CROP MANAGEMENT'!$B$3,CropLibrary!$M$11),CropLibrary!M56,IF(EXACT('CROP MANAGEMENT'!$B$3,CropLibrary!$N$11),CropLibrary!N56,"out of range")))</f>
        <v>out of range</v>
      </c>
      <c r="AV55" s="12" t="str">
        <f>IF(EXACT('CROP MANAGEMENT'!$C$3,CropLibrary!$L$11),CropLibrary!L56,IF(EXACT('CROP MANAGEMENT'!$C$3,CropLibrary!$M$11),CropLibrary!M56,IF(EXACT('CROP MANAGEMENT'!$C$3,CropLibrary!$N$11),CropLibrary!N56,"out of range")))</f>
        <v>out of range</v>
      </c>
      <c r="AW55" s="12" t="str">
        <f>IF(EXACT('CROP MANAGEMENT'!$D$3,CropLibrary!$L$11),CropLibrary!L56,IF(EXACT('CROP MANAGEMENT'!$D$3,CropLibrary!$M$11),CropLibrary!M56,IF(EXACT('CROP MANAGEMENT'!$D$3,CropLibrary!$N$11),CropLibrary!N56,"out of range")))</f>
        <v>out of range</v>
      </c>
      <c r="AX55" s="12">
        <f>IF(EXACT('CROP MANAGEMENT'!$E$3,CropLibrary!$L$11),CropLibrary!L56,IF(EXACT('CROP MANAGEMENT'!$E$3,CropLibrary!$M$11),CropLibrary!M56,IF(EXACT('CROP MANAGEMENT'!$E$3,CropLibrary!$N$11),CropLibrary!N56,"out of range")))</f>
        <v>0.2</v>
      </c>
      <c r="AY55" s="12" t="str">
        <f>IF(EXACT('CROP MANAGEMENT'!$F$3,CropLibrary!$L$11),CropLibrary!L56,IF(EXACT('CROP MANAGEMENT'!$F$3,CropLibrary!$M$11),CropLibrary!M56,IF(EXACT('CROP MANAGEMENT'!$F$3,CropLibrary!$N$11),CropLibrary!N56,"out of range")))</f>
        <v>out of range</v>
      </c>
      <c r="AZ55" s="12"/>
      <c r="BA55" s="12"/>
      <c r="BB55" s="12"/>
      <c r="BC55" s="12"/>
      <c r="BD55" s="12"/>
      <c r="BE55" s="12"/>
      <c r="BF55" s="12"/>
      <c r="BG55" s="12"/>
      <c r="BH55" s="12"/>
      <c r="BI55" s="12"/>
      <c r="BJ55" s="12"/>
      <c r="BK55" s="12"/>
      <c r="BL55" s="12"/>
      <c r="BM55" s="12"/>
      <c r="BN55" s="12"/>
      <c r="BO55" s="12"/>
      <c r="BP55" s="12"/>
      <c r="BQ55" s="365"/>
      <c r="BR55" s="12"/>
      <c r="BS55" s="12"/>
      <c r="BT55" s="12"/>
      <c r="BU55" s="11"/>
      <c r="BV55" s="11"/>
      <c r="BW55" s="11"/>
    </row>
    <row r="56" spans="1:75" x14ac:dyDescent="0.3">
      <c r="A56" s="463"/>
      <c r="B56" s="463"/>
      <c r="C56" s="193" t="str">
        <f>CropLibrary!C57</f>
        <v>Lignin fraction of crop root residue</v>
      </c>
      <c r="D56" s="202" t="str">
        <f>CropLibrary!D57</f>
        <v>[]</v>
      </c>
      <c r="E56" s="366">
        <f>IF(EXACT('CROP MANAGEMENT'!$B$3,CropLibrary!$E$11),CropLibrary!E57,IF(EXACT('CROP MANAGEMENT'!$B$3,CropLibrary!$F$11),CropLibrary!F57,IF(EXACT('CROP MANAGEMENT'!$B$3,CropLibrary!$G$11),CropLibrary!G57,IF(EXACT('CROP MANAGEMENT'!$B$3,CropLibrary!$H$11),CropLibrary!H57,IF(EXACT('CROP MANAGEMENT'!$B$3,CropLibrary!$I$11),CropLibrary!I57,IF(EXACT('CROP MANAGEMENT'!$B$3,CropLibrary!$J$11),CropLibrary!J57,IF(EXACT('CROP MANAGEMENT'!$B$3,CropLibrary!$K$11),CropLibrary!K57,AU56)))))))</f>
        <v>0</v>
      </c>
      <c r="F56" s="366">
        <f>IF(EXACT('CROP MANAGEMENT'!$C$3,CropLibrary!$E$11),CropLibrary!E57,IF(EXACT('CROP MANAGEMENT'!$C$3,CropLibrary!$F$11),CropLibrary!F57,IF(EXACT('CROP MANAGEMENT'!$C$3,CropLibrary!$G$11),CropLibrary!G57,IF(EXACT('CROP MANAGEMENT'!$C$3,CropLibrary!$H$11),CropLibrary!H57,IF(EXACT('CROP MANAGEMENT'!$C$3,CropLibrary!$I$11),CropLibrary!I57,IF(EXACT('CROP MANAGEMENT'!$C$3,CropLibrary!$J$11),CropLibrary!J57,IF(EXACT('CROP MANAGEMENT'!$C$3,CropLibrary!$K$11),CropLibrary!K57,AV56)))))))</f>
        <v>0.2</v>
      </c>
      <c r="G56" s="366">
        <f>IF(EXACT('CROP MANAGEMENT'!$D$3,CropLibrary!$E$11),CropLibrary!E57,IF(EXACT('CROP MANAGEMENT'!$D$3,CropLibrary!$F$11),CropLibrary!F57,IF(EXACT('CROP MANAGEMENT'!$D$3,CropLibrary!$G$11),CropLibrary!G57,IF(EXACT('CROP MANAGEMENT'!$D$3,CropLibrary!$H$11),CropLibrary!H57,IF(EXACT('CROP MANAGEMENT'!$D$3,CropLibrary!$I$11),CropLibrary!I57,IF(EXACT('CROP MANAGEMENT'!$D$3,CropLibrary!$J$11),CropLibrary!J57,IF(EXACT('CROP MANAGEMENT'!$D$3,CropLibrary!$K$11),CropLibrary!K57,AW56)))))))</f>
        <v>0.2</v>
      </c>
      <c r="H56" s="366">
        <f>IF(EXACT('CROP MANAGEMENT'!$E$3,CropLibrary!$E$11),CropLibrary!E57,IF(EXACT('CROP MANAGEMENT'!$E$3,CropLibrary!$F$11),CropLibrary!F57,IF(EXACT('CROP MANAGEMENT'!$E$3,CropLibrary!$G$11),CropLibrary!G57,IF(EXACT('CROP MANAGEMENT'!$E$3,CropLibrary!$H$11),CropLibrary!H57,IF(EXACT('CROP MANAGEMENT'!$E$3,CropLibrary!$I$11),CropLibrary!I57,IF(EXACT('CROP MANAGEMENT'!$E$3,CropLibrary!$J$11),CropLibrary!J57,IF(EXACT('CROP MANAGEMENT'!$E$3,CropLibrary!$K$11),CropLibrary!K57,AX56)))))))</f>
        <v>0.2</v>
      </c>
      <c r="I56" s="366">
        <f>IF(EXACT('CROP MANAGEMENT'!$F$3,CropLibrary!$E$11),CropLibrary!E57,IF(EXACT('CROP MANAGEMENT'!$F$3,CropLibrary!$F$11),CropLibrary!F57,IF(EXACT('CROP MANAGEMENT'!$F$3,CropLibrary!$G$11),CropLibrary!G57,IF(EXACT('CROP MANAGEMENT'!$F$3,CropLibrary!$H$11),CropLibrary!H57,IF(EXACT('CROP MANAGEMENT'!$F$3,CropLibrary!$I$11),CropLibrary!I57,IF(EXACT('CROP MANAGEMENT'!$F$3,CropLibrary!$J$11),CropLibrary!J57,IF(EXACT('CROP MANAGEMENT'!$F$3,CropLibrary!$K$11),CropLibrary!K57,AY56)))))))</f>
        <v>0.2</v>
      </c>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32" t="str">
        <f>IF(EXACT('CROP MANAGEMENT'!$B$3,CropLibrary!$L$11),CropLibrary!L57,IF(EXACT('CROP MANAGEMENT'!$B$3,CropLibrary!$M$11),CropLibrary!M57,IF(EXACT('CROP MANAGEMENT'!$B$3,CropLibrary!$N$11),CropLibrary!N57,"out of range")))</f>
        <v>out of range</v>
      </c>
      <c r="AV56" s="12" t="str">
        <f>IF(EXACT('CROP MANAGEMENT'!$C$3,CropLibrary!$L$11),CropLibrary!L57,IF(EXACT('CROP MANAGEMENT'!$C$3,CropLibrary!$M$11),CropLibrary!M57,IF(EXACT('CROP MANAGEMENT'!$C$3,CropLibrary!$N$11),CropLibrary!N57,"out of range")))</f>
        <v>out of range</v>
      </c>
      <c r="AW56" s="12" t="str">
        <f>IF(EXACT('CROP MANAGEMENT'!$D$3,CropLibrary!$L$11),CropLibrary!L57,IF(EXACT('CROP MANAGEMENT'!$D$3,CropLibrary!$M$11),CropLibrary!M57,IF(EXACT('CROP MANAGEMENT'!$D$3,CropLibrary!$N$11),CropLibrary!N57,"out of range")))</f>
        <v>out of range</v>
      </c>
      <c r="AX56" s="12">
        <f>IF(EXACT('CROP MANAGEMENT'!$E$3,CropLibrary!$L$11),CropLibrary!L57,IF(EXACT('CROP MANAGEMENT'!$E$3,CropLibrary!$M$11),CropLibrary!M57,IF(EXACT('CROP MANAGEMENT'!$E$3,CropLibrary!$N$11),CropLibrary!N57,"out of range")))</f>
        <v>0.2</v>
      </c>
      <c r="AY56" s="12" t="str">
        <f>IF(EXACT('CROP MANAGEMENT'!$F$3,CropLibrary!$L$11),CropLibrary!L57,IF(EXACT('CROP MANAGEMENT'!$F$3,CropLibrary!$M$11),CropLibrary!M57,IF(EXACT('CROP MANAGEMENT'!$F$3,CropLibrary!$N$11),CropLibrary!N57,"out of range")))</f>
        <v>out of range</v>
      </c>
      <c r="AZ56" s="12"/>
      <c r="BA56" s="12"/>
      <c r="BB56" s="12"/>
      <c r="BC56" s="12"/>
      <c r="BD56" s="12"/>
      <c r="BE56" s="12"/>
      <c r="BF56" s="12"/>
      <c r="BG56" s="12"/>
      <c r="BH56" s="12"/>
      <c r="BI56" s="12"/>
      <c r="BJ56" s="12"/>
      <c r="BK56" s="12"/>
      <c r="BL56" s="12"/>
      <c r="BM56" s="12"/>
      <c r="BN56" s="12"/>
      <c r="BO56" s="12"/>
      <c r="BP56" s="12"/>
      <c r="BQ56" s="365"/>
      <c r="BR56" s="12"/>
      <c r="BS56" s="12"/>
      <c r="BT56" s="12"/>
      <c r="BU56" s="11"/>
      <c r="BV56" s="11"/>
      <c r="BW56" s="11"/>
    </row>
    <row r="57" spans="1:75" x14ac:dyDescent="0.3">
      <c r="A57" s="463"/>
      <c r="B57" s="463"/>
      <c r="C57" s="193" t="str">
        <f>CropLibrary!C58</f>
        <v>Polyphenol fraction of crop residue</v>
      </c>
      <c r="D57" s="202" t="str">
        <f>CropLibrary!D58</f>
        <v>[]</v>
      </c>
      <c r="E57" s="366">
        <f>IF(EXACT('CROP MANAGEMENT'!$B$3,CropLibrary!$E$11),CropLibrary!E58,IF(EXACT('CROP MANAGEMENT'!$B$3,CropLibrary!$F$11),CropLibrary!F58,IF(EXACT('CROP MANAGEMENT'!$B$3,CropLibrary!$G$11),CropLibrary!G58,IF(EXACT('CROP MANAGEMENT'!$B$3,CropLibrary!$H$11),CropLibrary!H58,IF(EXACT('CROP MANAGEMENT'!$B$3,CropLibrary!$I$11),CropLibrary!I58,IF(EXACT('CROP MANAGEMENT'!$B$3,CropLibrary!$J$11),CropLibrary!J58,IF(EXACT('CROP MANAGEMENT'!$B$3,CropLibrary!$K$11),CropLibrary!K58,AU57)))))))</f>
        <v>0.08</v>
      </c>
      <c r="F57" s="366">
        <f>IF(EXACT('CROP MANAGEMENT'!$C$3,CropLibrary!$E$11),CropLibrary!E58,IF(EXACT('CROP MANAGEMENT'!$C$3,CropLibrary!$F$11),CropLibrary!F58,IF(EXACT('CROP MANAGEMENT'!$C$3,CropLibrary!$G$11),CropLibrary!G58,IF(EXACT('CROP MANAGEMENT'!$C$3,CropLibrary!$H$11),CropLibrary!H58,IF(EXACT('CROP MANAGEMENT'!$C$3,CropLibrary!$I$11),CropLibrary!I58,IF(EXACT('CROP MANAGEMENT'!$C$3,CropLibrary!$J$11),CropLibrary!J58,IF(EXACT('CROP MANAGEMENT'!$C$3,CropLibrary!$K$11),CropLibrary!K58,AV57)))))))</f>
        <v>0</v>
      </c>
      <c r="G57" s="366">
        <f>IF(EXACT('CROP MANAGEMENT'!$D$3,CropLibrary!$E$11),CropLibrary!E58,IF(EXACT('CROP MANAGEMENT'!$D$3,CropLibrary!$F$11),CropLibrary!F58,IF(EXACT('CROP MANAGEMENT'!$D$3,CropLibrary!$G$11),CropLibrary!G58,IF(EXACT('CROP MANAGEMENT'!$D$3,CropLibrary!$H$11),CropLibrary!H58,IF(EXACT('CROP MANAGEMENT'!$D$3,CropLibrary!$I$11),CropLibrary!I58,IF(EXACT('CROP MANAGEMENT'!$D$3,CropLibrary!$J$11),CropLibrary!J58,IF(EXACT('CROP MANAGEMENT'!$D$3,CropLibrary!$K$11),CropLibrary!K58,AW57)))))))</f>
        <v>0</v>
      </c>
      <c r="H57" s="366">
        <f>IF(EXACT('CROP MANAGEMENT'!$E$3,CropLibrary!$E$11),CropLibrary!E58,IF(EXACT('CROP MANAGEMENT'!$E$3,CropLibrary!$F$11),CropLibrary!F58,IF(EXACT('CROP MANAGEMENT'!$E$3,CropLibrary!$G$11),CropLibrary!G58,IF(EXACT('CROP MANAGEMENT'!$E$3,CropLibrary!$H$11),CropLibrary!H58,IF(EXACT('CROP MANAGEMENT'!$E$3,CropLibrary!$I$11),CropLibrary!I58,IF(EXACT('CROP MANAGEMENT'!$E$3,CropLibrary!$J$11),CropLibrary!J58,IF(EXACT('CROP MANAGEMENT'!$E$3,CropLibrary!$K$11),CropLibrary!K58,AX57)))))))</f>
        <v>0</v>
      </c>
      <c r="I57" s="366">
        <f>IF(EXACT('CROP MANAGEMENT'!$F$3,CropLibrary!$E$11),CropLibrary!E58,IF(EXACT('CROP MANAGEMENT'!$F$3,CropLibrary!$F$11),CropLibrary!F58,IF(EXACT('CROP MANAGEMENT'!$F$3,CropLibrary!$G$11),CropLibrary!G58,IF(EXACT('CROP MANAGEMENT'!$F$3,CropLibrary!$H$11),CropLibrary!H58,IF(EXACT('CROP MANAGEMENT'!$F$3,CropLibrary!$I$11),CropLibrary!I58,IF(EXACT('CROP MANAGEMENT'!$F$3,CropLibrary!$J$11),CropLibrary!J58,IF(EXACT('CROP MANAGEMENT'!$F$3,CropLibrary!$K$11),CropLibrary!K58,AY57)))))))</f>
        <v>0</v>
      </c>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32" t="str">
        <f>IF(EXACT('CROP MANAGEMENT'!$B$3,CropLibrary!$L$11),CropLibrary!L58,IF(EXACT('CROP MANAGEMENT'!$B$3,CropLibrary!$M$11),CropLibrary!M58,IF(EXACT('CROP MANAGEMENT'!$B$3,CropLibrary!$N$11),CropLibrary!N58,"out of range")))</f>
        <v>out of range</v>
      </c>
      <c r="AV57" s="12" t="str">
        <f>IF(EXACT('CROP MANAGEMENT'!$C$3,CropLibrary!$L$11),CropLibrary!L58,IF(EXACT('CROP MANAGEMENT'!$C$3,CropLibrary!$M$11),CropLibrary!M58,IF(EXACT('CROP MANAGEMENT'!$C$3,CropLibrary!$N$11),CropLibrary!N58,"out of range")))</f>
        <v>out of range</v>
      </c>
      <c r="AW57" s="12" t="str">
        <f>IF(EXACT('CROP MANAGEMENT'!$D$3,CropLibrary!$L$11),CropLibrary!L58,IF(EXACT('CROP MANAGEMENT'!$D$3,CropLibrary!$M$11),CropLibrary!M58,IF(EXACT('CROP MANAGEMENT'!$D$3,CropLibrary!$N$11),CropLibrary!N58,"out of range")))</f>
        <v>out of range</v>
      </c>
      <c r="AX57" s="12">
        <f>IF(EXACT('CROP MANAGEMENT'!$E$3,CropLibrary!$L$11),CropLibrary!L58,IF(EXACT('CROP MANAGEMENT'!$E$3,CropLibrary!$M$11),CropLibrary!M58,IF(EXACT('CROP MANAGEMENT'!$E$3,CropLibrary!$N$11),CropLibrary!N58,"out of range")))</f>
        <v>0</v>
      </c>
      <c r="AY57" s="12" t="str">
        <f>IF(EXACT('CROP MANAGEMENT'!$F$3,CropLibrary!$L$11),CropLibrary!L58,IF(EXACT('CROP MANAGEMENT'!$F$3,CropLibrary!$M$11),CropLibrary!M58,IF(EXACT('CROP MANAGEMENT'!$F$3,CropLibrary!$N$11),CropLibrary!N58,"out of range")))</f>
        <v>out of range</v>
      </c>
      <c r="AZ57" s="12"/>
      <c r="BA57" s="12"/>
      <c r="BB57" s="12"/>
      <c r="BC57" s="12"/>
      <c r="BD57" s="12"/>
      <c r="BE57" s="12"/>
      <c r="BF57" s="12"/>
      <c r="BG57" s="12"/>
      <c r="BH57" s="12"/>
      <c r="BI57" s="12"/>
      <c r="BJ57" s="12"/>
      <c r="BK57" s="12"/>
      <c r="BL57" s="12"/>
      <c r="BM57" s="12"/>
      <c r="BN57" s="12"/>
      <c r="BO57" s="12"/>
      <c r="BP57" s="12"/>
      <c r="BQ57" s="365"/>
      <c r="BR57" s="12"/>
      <c r="BS57" s="12"/>
      <c r="BT57" s="12"/>
      <c r="BU57" s="11"/>
      <c r="BV57" s="11"/>
      <c r="BW57" s="11"/>
    </row>
    <row r="58" spans="1:75" x14ac:dyDescent="0.3">
      <c r="A58" s="463"/>
      <c r="B58" s="463"/>
      <c r="C58" s="193" t="str">
        <f>CropLibrary!C59</f>
        <v>Polyphenol fraction of crop root residue</v>
      </c>
      <c r="D58" s="202" t="str">
        <f>CropLibrary!D59</f>
        <v>[]</v>
      </c>
      <c r="E58" s="366">
        <f>IF(EXACT('CROP MANAGEMENT'!$B$3,CropLibrary!$E$11),CropLibrary!E59,IF(EXACT('CROP MANAGEMENT'!$B$3,CropLibrary!$F$11),CropLibrary!F59,IF(EXACT('CROP MANAGEMENT'!$B$3,CropLibrary!$G$11),CropLibrary!G59,IF(EXACT('CROP MANAGEMENT'!$B$3,CropLibrary!$H$11),CropLibrary!H59,IF(EXACT('CROP MANAGEMENT'!$B$3,CropLibrary!$I$11),CropLibrary!I59,IF(EXACT('CROP MANAGEMENT'!$B$3,CropLibrary!$J$11),CropLibrary!J59,IF(EXACT('CROP MANAGEMENT'!$B$3,CropLibrary!$K$11),CropLibrary!K59,AU58)))))))</f>
        <v>0</v>
      </c>
      <c r="F58" s="366">
        <f>IF(EXACT('CROP MANAGEMENT'!$C$3,CropLibrary!$E$11),CropLibrary!E59,IF(EXACT('CROP MANAGEMENT'!$C$3,CropLibrary!$F$11),CropLibrary!F59,IF(EXACT('CROP MANAGEMENT'!$C$3,CropLibrary!$G$11),CropLibrary!G59,IF(EXACT('CROP MANAGEMENT'!$C$3,CropLibrary!$H$11),CropLibrary!H59,IF(EXACT('CROP MANAGEMENT'!$C$3,CropLibrary!$I$11),CropLibrary!I59,IF(EXACT('CROP MANAGEMENT'!$C$3,CropLibrary!$J$11),CropLibrary!J59,IF(EXACT('CROP MANAGEMENT'!$C$3,CropLibrary!$K$11),CropLibrary!K59,AV58)))))))</f>
        <v>0</v>
      </c>
      <c r="G58" s="366">
        <f>IF(EXACT('CROP MANAGEMENT'!$D$3,CropLibrary!$E$11),CropLibrary!E59,IF(EXACT('CROP MANAGEMENT'!$D$3,CropLibrary!$F$11),CropLibrary!F59,IF(EXACT('CROP MANAGEMENT'!$D$3,CropLibrary!$G$11),CropLibrary!G59,IF(EXACT('CROP MANAGEMENT'!$D$3,CropLibrary!$H$11),CropLibrary!H59,IF(EXACT('CROP MANAGEMENT'!$D$3,CropLibrary!$I$11),CropLibrary!I59,IF(EXACT('CROP MANAGEMENT'!$D$3,CropLibrary!$J$11),CropLibrary!J59,IF(EXACT('CROP MANAGEMENT'!$D$3,CropLibrary!$K$11),CropLibrary!K59,AW58)))))))</f>
        <v>0</v>
      </c>
      <c r="H58" s="366">
        <f>IF(EXACT('CROP MANAGEMENT'!$E$3,CropLibrary!$E$11),CropLibrary!E59,IF(EXACT('CROP MANAGEMENT'!$E$3,CropLibrary!$F$11),CropLibrary!F59,IF(EXACT('CROP MANAGEMENT'!$E$3,CropLibrary!$G$11),CropLibrary!G59,IF(EXACT('CROP MANAGEMENT'!$E$3,CropLibrary!$H$11),CropLibrary!H59,IF(EXACT('CROP MANAGEMENT'!$E$3,CropLibrary!$I$11),CropLibrary!I59,IF(EXACT('CROP MANAGEMENT'!$E$3,CropLibrary!$J$11),CropLibrary!J59,IF(EXACT('CROP MANAGEMENT'!$E$3,CropLibrary!$K$11),CropLibrary!K59,AX58)))))))</f>
        <v>0</v>
      </c>
      <c r="I58" s="366">
        <f>IF(EXACT('CROP MANAGEMENT'!$F$3,CropLibrary!$E$11),CropLibrary!E59,IF(EXACT('CROP MANAGEMENT'!$F$3,CropLibrary!$F$11),CropLibrary!F59,IF(EXACT('CROP MANAGEMENT'!$F$3,CropLibrary!$G$11),CropLibrary!G59,IF(EXACT('CROP MANAGEMENT'!$F$3,CropLibrary!$H$11),CropLibrary!H59,IF(EXACT('CROP MANAGEMENT'!$F$3,CropLibrary!$I$11),CropLibrary!I59,IF(EXACT('CROP MANAGEMENT'!$F$3,CropLibrary!$J$11),CropLibrary!J59,IF(EXACT('CROP MANAGEMENT'!$F$3,CropLibrary!$K$11),CropLibrary!K59,AY58)))))))</f>
        <v>0</v>
      </c>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32" t="str">
        <f>IF(EXACT('CROP MANAGEMENT'!$B$3,CropLibrary!$L$11),CropLibrary!L59,IF(EXACT('CROP MANAGEMENT'!$B$3,CropLibrary!$M$11),CropLibrary!M59,IF(EXACT('CROP MANAGEMENT'!$B$3,CropLibrary!$N$11),CropLibrary!N59,"out of range")))</f>
        <v>out of range</v>
      </c>
      <c r="AV58" s="12" t="str">
        <f>IF(EXACT('CROP MANAGEMENT'!$C$3,CropLibrary!$L$11),CropLibrary!L59,IF(EXACT('CROP MANAGEMENT'!$C$3,CropLibrary!$M$11),CropLibrary!M59,IF(EXACT('CROP MANAGEMENT'!$C$3,CropLibrary!$N$11),CropLibrary!N59,"out of range")))</f>
        <v>out of range</v>
      </c>
      <c r="AW58" s="12" t="str">
        <f>IF(EXACT('CROP MANAGEMENT'!$D$3,CropLibrary!$L$11),CropLibrary!L59,IF(EXACT('CROP MANAGEMENT'!$D$3,CropLibrary!$M$11),CropLibrary!M59,IF(EXACT('CROP MANAGEMENT'!$D$3,CropLibrary!$N$11),CropLibrary!N59,"out of range")))</f>
        <v>out of range</v>
      </c>
      <c r="AX58" s="12">
        <f>IF(EXACT('CROP MANAGEMENT'!$E$3,CropLibrary!$L$11),CropLibrary!L59,IF(EXACT('CROP MANAGEMENT'!$E$3,CropLibrary!$M$11),CropLibrary!M59,IF(EXACT('CROP MANAGEMENT'!$E$3,CropLibrary!$N$11),CropLibrary!N59,"out of range")))</f>
        <v>0</v>
      </c>
      <c r="AY58" s="12" t="str">
        <f>IF(EXACT('CROP MANAGEMENT'!$F$3,CropLibrary!$L$11),CropLibrary!L59,IF(EXACT('CROP MANAGEMENT'!$F$3,CropLibrary!$M$11),CropLibrary!M59,IF(EXACT('CROP MANAGEMENT'!$F$3,CropLibrary!$N$11),CropLibrary!N59,"out of range")))</f>
        <v>out of range</v>
      </c>
      <c r="AZ58" s="12"/>
      <c r="BA58" s="12"/>
      <c r="BB58" s="12"/>
      <c r="BC58" s="12"/>
      <c r="BD58" s="12"/>
      <c r="BE58" s="12"/>
      <c r="BF58" s="12"/>
      <c r="BG58" s="12"/>
      <c r="BH58" s="12"/>
      <c r="BI58" s="12"/>
      <c r="BJ58" s="12"/>
      <c r="BK58" s="12"/>
      <c r="BL58" s="12"/>
      <c r="BM58" s="12"/>
      <c r="BN58" s="12"/>
      <c r="BO58" s="12"/>
      <c r="BP58" s="12"/>
      <c r="BQ58" s="365"/>
      <c r="BR58" s="12"/>
      <c r="BS58" s="12"/>
      <c r="BT58" s="12"/>
      <c r="BU58" s="11"/>
      <c r="BV58" s="11"/>
      <c r="BW58" s="11"/>
    </row>
    <row r="59" spans="1:75" x14ac:dyDescent="0.3">
      <c r="A59" s="528" t="str">
        <f>CropLibrary!A60</f>
        <v>Soil Erosion</v>
      </c>
      <c r="B59" s="527"/>
      <c r="C59" s="193" t="str">
        <f>CropLibrary!C60</f>
        <v>Crop cover efficiency factor</v>
      </c>
      <c r="D59" s="202" t="str">
        <f>CropLibrary!D60</f>
        <v>[]</v>
      </c>
      <c r="E59" s="366">
        <f>IF(EXACT('CROP MANAGEMENT'!$B$3,CropLibrary!$E$11),CropLibrary!E60,IF(EXACT('CROP MANAGEMENT'!$B$3,CropLibrary!$F$11),CropLibrary!F60,IF(EXACT('CROP MANAGEMENT'!$B$3,CropLibrary!$G$11),CropLibrary!G60,IF(EXACT('CROP MANAGEMENT'!$B$3,CropLibrary!$H$11),CropLibrary!H60,IF(EXACT('CROP MANAGEMENT'!$B$3,CropLibrary!$I$11),CropLibrary!I60,IF(EXACT('CROP MANAGEMENT'!$B$3,CropLibrary!$J$11),CropLibrary!J60,IF(EXACT('CROP MANAGEMENT'!$B$3,CropLibrary!$K$11),CropLibrary!K60,AU59)))))))</f>
        <v>0.2</v>
      </c>
      <c r="F59" s="366">
        <f>IF(EXACT('CROP MANAGEMENT'!$C$3,CropLibrary!$E$11),CropLibrary!E60,IF(EXACT('CROP MANAGEMENT'!$C$3,CropLibrary!$F$11),CropLibrary!F60,IF(EXACT('CROP MANAGEMENT'!$C$3,CropLibrary!$G$11),CropLibrary!G60,IF(EXACT('CROP MANAGEMENT'!$C$3,CropLibrary!$H$11),CropLibrary!H60,IF(EXACT('CROP MANAGEMENT'!$C$3,CropLibrary!$I$11),CropLibrary!I60,IF(EXACT('CROP MANAGEMENT'!$C$3,CropLibrary!$J$11),CropLibrary!J60,IF(EXACT('CROP MANAGEMENT'!$C$3,CropLibrary!$K$11),CropLibrary!K60,AV59)))))))</f>
        <v>0.3</v>
      </c>
      <c r="G59" s="366">
        <f>IF(EXACT('CROP MANAGEMENT'!$D$3,CropLibrary!$E$11),CropLibrary!E60,IF(EXACT('CROP MANAGEMENT'!$D$3,CropLibrary!$F$11),CropLibrary!F60,IF(EXACT('CROP MANAGEMENT'!$D$3,CropLibrary!$G$11),CropLibrary!G60,IF(EXACT('CROP MANAGEMENT'!$D$3,CropLibrary!$H$11),CropLibrary!H60,IF(EXACT('CROP MANAGEMENT'!$D$3,CropLibrary!$I$11),CropLibrary!I60,IF(EXACT('CROP MANAGEMENT'!$D$3,CropLibrary!$J$11),CropLibrary!J60,IF(EXACT('CROP MANAGEMENT'!$D$3,CropLibrary!$K$11),CropLibrary!K60,AW59)))))))</f>
        <v>0.6</v>
      </c>
      <c r="H59" s="366">
        <f>IF(EXACT('CROP MANAGEMENT'!$E$3,CropLibrary!$E$11),CropLibrary!E60,IF(EXACT('CROP MANAGEMENT'!$E$3,CropLibrary!$F$11),CropLibrary!F60,IF(EXACT('CROP MANAGEMENT'!$E$3,CropLibrary!$G$11),CropLibrary!G60,IF(EXACT('CROP MANAGEMENT'!$E$3,CropLibrary!$H$11),CropLibrary!H60,IF(EXACT('CROP MANAGEMENT'!$E$3,CropLibrary!$I$11),CropLibrary!I60,IF(EXACT('CROP MANAGEMENT'!$E$3,CropLibrary!$J$11),CropLibrary!J60,IF(EXACT('CROP MANAGEMENT'!$E$3,CropLibrary!$K$11),CropLibrary!K60,AX59)))))))</f>
        <v>1</v>
      </c>
      <c r="I59" s="366">
        <f>IF(EXACT('CROP MANAGEMENT'!$F$3,CropLibrary!$E$11),CropLibrary!E60,IF(EXACT('CROP MANAGEMENT'!$F$3,CropLibrary!$F$11),CropLibrary!F60,IF(EXACT('CROP MANAGEMENT'!$F$3,CropLibrary!$G$11),CropLibrary!G60,IF(EXACT('CROP MANAGEMENT'!$F$3,CropLibrary!$H$11),CropLibrary!H60,IF(EXACT('CROP MANAGEMENT'!$F$3,CropLibrary!$I$11),CropLibrary!I60,IF(EXACT('CROP MANAGEMENT'!$F$3,CropLibrary!$J$11),CropLibrary!J60,IF(EXACT('CROP MANAGEMENT'!$F$3,CropLibrary!$K$11),CropLibrary!K60,AY59)))))))</f>
        <v>0</v>
      </c>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32" t="str">
        <f>IF(EXACT('CROP MANAGEMENT'!$B$3,CropLibrary!$L$11),CropLibrary!L60,IF(EXACT('CROP MANAGEMENT'!$B$3,CropLibrary!$M$11),CropLibrary!M60,IF(EXACT('CROP MANAGEMENT'!$B$3,CropLibrary!$N$11),CropLibrary!N60,"out of range")))</f>
        <v>out of range</v>
      </c>
      <c r="AV59" s="12" t="str">
        <f>IF(EXACT('CROP MANAGEMENT'!$C$3,CropLibrary!$L$11),CropLibrary!L60,IF(EXACT('CROP MANAGEMENT'!$C$3,CropLibrary!$M$11),CropLibrary!M60,IF(EXACT('CROP MANAGEMENT'!$C$3,CropLibrary!$N$11),CropLibrary!N60,"out of range")))</f>
        <v>out of range</v>
      </c>
      <c r="AW59" s="12" t="str">
        <f>IF(EXACT('CROP MANAGEMENT'!$D$3,CropLibrary!$L$11),CropLibrary!L60,IF(EXACT('CROP MANAGEMENT'!$D$3,CropLibrary!$M$11),CropLibrary!M60,IF(EXACT('CROP MANAGEMENT'!$D$3,CropLibrary!$N$11),CropLibrary!N60,"out of range")))</f>
        <v>out of range</v>
      </c>
      <c r="AX59" s="12">
        <f>IF(EXACT('CROP MANAGEMENT'!$E$3,CropLibrary!$L$11),CropLibrary!L60,IF(EXACT('CROP MANAGEMENT'!$E$3,CropLibrary!$M$11),CropLibrary!M60,IF(EXACT('CROP MANAGEMENT'!$E$3,CropLibrary!$N$11),CropLibrary!N60,"out of range")))</f>
        <v>1</v>
      </c>
      <c r="AY59" s="12" t="str">
        <f>IF(EXACT('CROP MANAGEMENT'!$F$3,CropLibrary!$L$11),CropLibrary!L60,IF(EXACT('CROP MANAGEMENT'!$F$3,CropLibrary!$M$11),CropLibrary!M60,IF(EXACT('CROP MANAGEMENT'!$F$3,CropLibrary!$N$11),CropLibrary!N60,"out of range")))</f>
        <v>out of range</v>
      </c>
      <c r="AZ59" s="12"/>
      <c r="BA59" s="12"/>
      <c r="BB59" s="12"/>
      <c r="BC59" s="12"/>
      <c r="BD59" s="12"/>
      <c r="BE59" s="12"/>
      <c r="BF59" s="12"/>
      <c r="BG59" s="12"/>
      <c r="BH59" s="12"/>
      <c r="BI59" s="12"/>
      <c r="BJ59" s="12"/>
      <c r="BK59" s="12"/>
      <c r="BL59" s="12"/>
      <c r="BM59" s="12"/>
      <c r="BN59" s="12"/>
      <c r="BO59" s="12"/>
      <c r="BP59" s="12"/>
      <c r="BQ59" s="365"/>
      <c r="BR59" s="12"/>
      <c r="BS59" s="12"/>
      <c r="BT59" s="12"/>
      <c r="BU59" s="11"/>
      <c r="BV59" s="11"/>
      <c r="BW59" s="11"/>
    </row>
    <row r="60" spans="1:75" x14ac:dyDescent="0.3">
      <c r="A60" s="528" t="str">
        <f>CropLibrary!A61</f>
        <v>Sensitivity to pest damage</v>
      </c>
      <c r="B60" s="527"/>
      <c r="C60" s="193" t="str">
        <f>CropLibrary!C61</f>
        <v>Fraction of crop eaten by pigs</v>
      </c>
      <c r="D60" s="202" t="str">
        <f>CropLibrary!D61</f>
        <v>[]</v>
      </c>
      <c r="E60" s="366">
        <f>IF(EXACT('CROP MANAGEMENT'!$B$3,CropLibrary!$E$11),CropLibrary!E61,IF(EXACT('CROP MANAGEMENT'!$B$3,CropLibrary!$F$11),CropLibrary!F61,IF(EXACT('CROP MANAGEMENT'!$B$3,CropLibrary!$G$11),CropLibrary!G61,IF(EXACT('CROP MANAGEMENT'!$B$3,CropLibrary!$H$11),CropLibrary!H61,IF(EXACT('CROP MANAGEMENT'!$B$3,CropLibrary!$I$11),CropLibrary!I61,IF(EXACT('CROP MANAGEMENT'!$B$3,CropLibrary!$J$11),CropLibrary!J61,IF(EXACT('CROP MANAGEMENT'!$B$3,CropLibrary!$K$11),CropLibrary!K61,AU60)))))))</f>
        <v>0</v>
      </c>
      <c r="F60" s="366">
        <f>IF(EXACT('CROP MANAGEMENT'!$C$3,CropLibrary!$E$11),CropLibrary!E61,IF(EXACT('CROP MANAGEMENT'!$C$3,CropLibrary!$F$11),CropLibrary!F61,IF(EXACT('CROP MANAGEMENT'!$C$3,CropLibrary!$G$11),CropLibrary!G61,IF(EXACT('CROP MANAGEMENT'!$C$3,CropLibrary!$H$11),CropLibrary!H61,IF(EXACT('CROP MANAGEMENT'!$C$3,CropLibrary!$I$11),CropLibrary!I61,IF(EXACT('CROP MANAGEMENT'!$C$3,CropLibrary!$J$11),CropLibrary!J61,IF(EXACT('CROP MANAGEMENT'!$C$3,CropLibrary!$K$11),CropLibrary!K61,AV60)))))))</f>
        <v>0</v>
      </c>
      <c r="G60" s="366">
        <f>IF(EXACT('CROP MANAGEMENT'!$D$3,CropLibrary!$E$11),CropLibrary!E61,IF(EXACT('CROP MANAGEMENT'!$D$3,CropLibrary!$F$11),CropLibrary!F61,IF(EXACT('CROP MANAGEMENT'!$D$3,CropLibrary!$G$11),CropLibrary!G61,IF(EXACT('CROP MANAGEMENT'!$D$3,CropLibrary!$H$11),CropLibrary!H61,IF(EXACT('CROP MANAGEMENT'!$D$3,CropLibrary!$I$11),CropLibrary!I61,IF(EXACT('CROP MANAGEMENT'!$D$3,CropLibrary!$J$11),CropLibrary!J61,IF(EXACT('CROP MANAGEMENT'!$D$3,CropLibrary!$K$11),CropLibrary!K61,AW60)))))))</f>
        <v>0</v>
      </c>
      <c r="H60" s="366">
        <f>IF(EXACT('CROP MANAGEMENT'!$E$3,CropLibrary!$E$11),CropLibrary!E61,IF(EXACT('CROP MANAGEMENT'!$E$3,CropLibrary!$F$11),CropLibrary!F61,IF(EXACT('CROP MANAGEMENT'!$E$3,CropLibrary!$G$11),CropLibrary!G61,IF(EXACT('CROP MANAGEMENT'!$E$3,CropLibrary!$H$11),CropLibrary!H61,IF(EXACT('CROP MANAGEMENT'!$E$3,CropLibrary!$I$11),CropLibrary!I61,IF(EXACT('CROP MANAGEMENT'!$E$3,CropLibrary!$J$11),CropLibrary!J61,IF(EXACT('CROP MANAGEMENT'!$E$3,CropLibrary!$K$11),CropLibrary!K61,AX60)))))))</f>
        <v>0</v>
      </c>
      <c r="I60" s="366">
        <f>IF(EXACT('CROP MANAGEMENT'!$F$3,CropLibrary!$E$11),CropLibrary!E61,IF(EXACT('CROP MANAGEMENT'!$F$3,CropLibrary!$F$11),CropLibrary!F61,IF(EXACT('CROP MANAGEMENT'!$F$3,CropLibrary!$G$11),CropLibrary!G61,IF(EXACT('CROP MANAGEMENT'!$F$3,CropLibrary!$H$11),CropLibrary!H61,IF(EXACT('CROP MANAGEMENT'!$F$3,CropLibrary!$I$11),CropLibrary!I61,IF(EXACT('CROP MANAGEMENT'!$F$3,CropLibrary!$J$11),CropLibrary!J61,IF(EXACT('CROP MANAGEMENT'!$F$3,CropLibrary!$K$11),CropLibrary!K61,AY60)))))))</f>
        <v>0</v>
      </c>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32" t="str">
        <f>IF(EXACT('CROP MANAGEMENT'!$B$3,CropLibrary!$L$11),CropLibrary!L61,IF(EXACT('CROP MANAGEMENT'!$B$3,CropLibrary!$M$11),CropLibrary!M61,IF(EXACT('CROP MANAGEMENT'!$B$3,CropLibrary!$N$11),CropLibrary!N61,"out of range")))</f>
        <v>out of range</v>
      </c>
      <c r="AV60" s="12" t="str">
        <f>IF(EXACT('CROP MANAGEMENT'!$C$3,CropLibrary!$L$11),CropLibrary!L61,IF(EXACT('CROP MANAGEMENT'!$C$3,CropLibrary!$M$11),CropLibrary!M61,IF(EXACT('CROP MANAGEMENT'!$C$3,CropLibrary!$N$11),CropLibrary!N61,"out of range")))</f>
        <v>out of range</v>
      </c>
      <c r="AW60" s="12" t="str">
        <f>IF(EXACT('CROP MANAGEMENT'!$D$3,CropLibrary!$L$11),CropLibrary!L61,IF(EXACT('CROP MANAGEMENT'!$D$3,CropLibrary!$M$11),CropLibrary!M61,IF(EXACT('CROP MANAGEMENT'!$D$3,CropLibrary!$N$11),CropLibrary!N61,"out of range")))</f>
        <v>out of range</v>
      </c>
      <c r="AX60" s="12">
        <f>IF(EXACT('CROP MANAGEMENT'!$E$3,CropLibrary!$L$11),CropLibrary!L61,IF(EXACT('CROP MANAGEMENT'!$E$3,CropLibrary!$M$11),CropLibrary!M61,IF(EXACT('CROP MANAGEMENT'!$E$3,CropLibrary!$N$11),CropLibrary!N61,"out of range")))</f>
        <v>0</v>
      </c>
      <c r="AY60" s="12" t="str">
        <f>IF(EXACT('CROP MANAGEMENT'!$F$3,CropLibrary!$L$11),CropLibrary!L61,IF(EXACT('CROP MANAGEMENT'!$F$3,CropLibrary!$M$11),CropLibrary!M61,IF(EXACT('CROP MANAGEMENT'!$F$3,CropLibrary!$N$11),CropLibrary!N61,"out of range")))</f>
        <v>out of range</v>
      </c>
      <c r="AZ60" s="12"/>
      <c r="BA60" s="12"/>
      <c r="BB60" s="12"/>
      <c r="BC60" s="12"/>
      <c r="BD60" s="12"/>
      <c r="BE60" s="12"/>
      <c r="BF60" s="12"/>
      <c r="BG60" s="12"/>
      <c r="BH60" s="12"/>
      <c r="BI60" s="12"/>
      <c r="BJ60" s="12"/>
      <c r="BK60" s="12"/>
      <c r="BL60" s="12"/>
      <c r="BM60" s="12"/>
      <c r="BN60" s="12"/>
      <c r="BO60" s="12"/>
      <c r="BP60" s="12"/>
      <c r="BQ60" s="365"/>
      <c r="BR60" s="12"/>
      <c r="BS60" s="12"/>
      <c r="BT60" s="12"/>
      <c r="BU60" s="11"/>
      <c r="BV60" s="11"/>
      <c r="BW60" s="11"/>
    </row>
    <row r="61" spans="1:75" x14ac:dyDescent="0.3">
      <c r="A61" s="527"/>
      <c r="B61" s="527"/>
      <c r="C61" s="193" t="str">
        <f>CropLibrary!C62</f>
        <v>Fraction of crop eaten by monkeys</v>
      </c>
      <c r="D61" s="202" t="str">
        <f>CropLibrary!D62</f>
        <v>[]</v>
      </c>
      <c r="E61" s="366">
        <f>IF(EXACT('CROP MANAGEMENT'!$B$3,CropLibrary!$E$11),CropLibrary!E62,IF(EXACT('CROP MANAGEMENT'!$B$3,CropLibrary!$F$11),CropLibrary!F62,IF(EXACT('CROP MANAGEMENT'!$B$3,CropLibrary!$G$11),CropLibrary!G62,IF(EXACT('CROP MANAGEMENT'!$B$3,CropLibrary!$H$11),CropLibrary!H62,IF(EXACT('CROP MANAGEMENT'!$B$3,CropLibrary!$I$11),CropLibrary!I62,IF(EXACT('CROP MANAGEMENT'!$B$3,CropLibrary!$J$11),CropLibrary!J62,IF(EXACT('CROP MANAGEMENT'!$B$3,CropLibrary!$K$11),CropLibrary!K62,AU61)))))))</f>
        <v>0</v>
      </c>
      <c r="F61" s="366">
        <f>IF(EXACT('CROP MANAGEMENT'!$C$3,CropLibrary!$E$11),CropLibrary!E62,IF(EXACT('CROP MANAGEMENT'!$C$3,CropLibrary!$F$11),CropLibrary!F62,IF(EXACT('CROP MANAGEMENT'!$C$3,CropLibrary!$G$11),CropLibrary!G62,IF(EXACT('CROP MANAGEMENT'!$C$3,CropLibrary!$H$11),CropLibrary!H62,IF(EXACT('CROP MANAGEMENT'!$C$3,CropLibrary!$I$11),CropLibrary!I62,IF(EXACT('CROP MANAGEMENT'!$C$3,CropLibrary!$J$11),CropLibrary!J62,IF(EXACT('CROP MANAGEMENT'!$C$3,CropLibrary!$K$11),CropLibrary!K62,AV61)))))))</f>
        <v>0</v>
      </c>
      <c r="G61" s="366">
        <f>IF(EXACT('CROP MANAGEMENT'!$D$3,CropLibrary!$E$11),CropLibrary!E62,IF(EXACT('CROP MANAGEMENT'!$D$3,CropLibrary!$F$11),CropLibrary!F62,IF(EXACT('CROP MANAGEMENT'!$D$3,CropLibrary!$G$11),CropLibrary!G62,IF(EXACT('CROP MANAGEMENT'!$D$3,CropLibrary!$H$11),CropLibrary!H62,IF(EXACT('CROP MANAGEMENT'!$D$3,CropLibrary!$I$11),CropLibrary!I62,IF(EXACT('CROP MANAGEMENT'!$D$3,CropLibrary!$J$11),CropLibrary!J62,IF(EXACT('CROP MANAGEMENT'!$D$3,CropLibrary!$K$11),CropLibrary!K62,AW61)))))))</f>
        <v>0</v>
      </c>
      <c r="H61" s="366">
        <f>IF(EXACT('CROP MANAGEMENT'!$E$3,CropLibrary!$E$11),CropLibrary!E62,IF(EXACT('CROP MANAGEMENT'!$E$3,CropLibrary!$F$11),CropLibrary!F62,IF(EXACT('CROP MANAGEMENT'!$E$3,CropLibrary!$G$11),CropLibrary!G62,IF(EXACT('CROP MANAGEMENT'!$E$3,CropLibrary!$H$11),CropLibrary!H62,IF(EXACT('CROP MANAGEMENT'!$E$3,CropLibrary!$I$11),CropLibrary!I62,IF(EXACT('CROP MANAGEMENT'!$E$3,CropLibrary!$J$11),CropLibrary!J62,IF(EXACT('CROP MANAGEMENT'!$E$3,CropLibrary!$K$11),CropLibrary!K62,AX61)))))))</f>
        <v>0</v>
      </c>
      <c r="I61" s="366">
        <f>IF(EXACT('CROP MANAGEMENT'!$F$3,CropLibrary!$E$11),CropLibrary!E62,IF(EXACT('CROP MANAGEMENT'!$F$3,CropLibrary!$F$11),CropLibrary!F62,IF(EXACT('CROP MANAGEMENT'!$F$3,CropLibrary!$G$11),CropLibrary!G62,IF(EXACT('CROP MANAGEMENT'!$F$3,CropLibrary!$H$11),CropLibrary!H62,IF(EXACT('CROP MANAGEMENT'!$F$3,CropLibrary!$I$11),CropLibrary!I62,IF(EXACT('CROP MANAGEMENT'!$F$3,CropLibrary!$J$11),CropLibrary!J62,IF(EXACT('CROP MANAGEMENT'!$F$3,CropLibrary!$K$11),CropLibrary!K62,AY61)))))))</f>
        <v>0</v>
      </c>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32" t="str">
        <f>IF(EXACT('CROP MANAGEMENT'!$B$3,CropLibrary!$L$11),CropLibrary!L62,IF(EXACT('CROP MANAGEMENT'!$B$3,CropLibrary!$M$11),CropLibrary!M62,IF(EXACT('CROP MANAGEMENT'!$B$3,CropLibrary!$N$11),CropLibrary!N62,"out of range")))</f>
        <v>out of range</v>
      </c>
      <c r="AV61" s="12" t="str">
        <f>IF(EXACT('CROP MANAGEMENT'!$C$3,CropLibrary!$L$11),CropLibrary!L62,IF(EXACT('CROP MANAGEMENT'!$C$3,CropLibrary!$M$11),CropLibrary!M62,IF(EXACT('CROP MANAGEMENT'!$C$3,CropLibrary!$N$11),CropLibrary!N62,"out of range")))</f>
        <v>out of range</v>
      </c>
      <c r="AW61" s="12" t="str">
        <f>IF(EXACT('CROP MANAGEMENT'!$D$3,CropLibrary!$L$11),CropLibrary!L62,IF(EXACT('CROP MANAGEMENT'!$D$3,CropLibrary!$M$11),CropLibrary!M62,IF(EXACT('CROP MANAGEMENT'!$D$3,CropLibrary!$N$11),CropLibrary!N62,"out of range")))</f>
        <v>out of range</v>
      </c>
      <c r="AX61" s="12">
        <f>IF(EXACT('CROP MANAGEMENT'!$E$3,CropLibrary!$L$11),CropLibrary!L62,IF(EXACT('CROP MANAGEMENT'!$E$3,CropLibrary!$M$11),CropLibrary!M62,IF(EXACT('CROP MANAGEMENT'!$E$3,CropLibrary!$N$11),CropLibrary!N62,"out of range")))</f>
        <v>0</v>
      </c>
      <c r="AY61" s="12" t="str">
        <f>IF(EXACT('CROP MANAGEMENT'!$F$3,CropLibrary!$L$11),CropLibrary!L62,IF(EXACT('CROP MANAGEMENT'!$F$3,CropLibrary!$M$11),CropLibrary!M62,IF(EXACT('CROP MANAGEMENT'!$F$3,CropLibrary!$N$11),CropLibrary!N62,"out of range")))</f>
        <v>out of range</v>
      </c>
      <c r="AZ61" s="12"/>
      <c r="BA61" s="12"/>
      <c r="BB61" s="12"/>
      <c r="BC61" s="12"/>
      <c r="BD61" s="12"/>
      <c r="BE61" s="12"/>
      <c r="BF61" s="12"/>
      <c r="BG61" s="12"/>
      <c r="BH61" s="12"/>
      <c r="BI61" s="12"/>
      <c r="BJ61" s="12"/>
      <c r="BK61" s="12"/>
      <c r="BL61" s="12"/>
      <c r="BM61" s="12"/>
      <c r="BN61" s="12"/>
      <c r="BO61" s="12"/>
      <c r="BP61" s="12"/>
      <c r="BQ61" s="365"/>
      <c r="BR61" s="12"/>
      <c r="BS61" s="12"/>
      <c r="BT61" s="12"/>
      <c r="BU61" s="11"/>
      <c r="BV61" s="11"/>
      <c r="BW61" s="11"/>
    </row>
    <row r="62" spans="1:75" x14ac:dyDescent="0.3">
      <c r="A62" s="527"/>
      <c r="B62" s="527"/>
      <c r="C62" s="193" t="str">
        <f>CropLibrary!C63</f>
        <v>Fraction of crop eaten by locust</v>
      </c>
      <c r="D62" s="202" t="str">
        <f>CropLibrary!D63</f>
        <v>[]</v>
      </c>
      <c r="E62" s="366">
        <f>IF(EXACT('CROP MANAGEMENT'!$B$3,CropLibrary!$E$11),CropLibrary!E63,IF(EXACT('CROP MANAGEMENT'!$B$3,CropLibrary!$F$11),CropLibrary!F63,IF(EXACT('CROP MANAGEMENT'!$B$3,CropLibrary!$G$11),CropLibrary!G63,IF(EXACT('CROP MANAGEMENT'!$B$3,CropLibrary!$H$11),CropLibrary!H63,IF(EXACT('CROP MANAGEMENT'!$B$3,CropLibrary!$I$11),CropLibrary!I63,IF(EXACT('CROP MANAGEMENT'!$B$3,CropLibrary!$J$11),CropLibrary!J63,IF(EXACT('CROP MANAGEMENT'!$B$3,CropLibrary!$K$11),CropLibrary!K63,AU62)))))))</f>
        <v>0</v>
      </c>
      <c r="F62" s="366">
        <f>IF(EXACT('CROP MANAGEMENT'!$C$3,CropLibrary!$E$11),CropLibrary!E63,IF(EXACT('CROP MANAGEMENT'!$C$3,CropLibrary!$F$11),CropLibrary!F63,IF(EXACT('CROP MANAGEMENT'!$C$3,CropLibrary!$G$11),CropLibrary!G63,IF(EXACT('CROP MANAGEMENT'!$C$3,CropLibrary!$H$11),CropLibrary!H63,IF(EXACT('CROP MANAGEMENT'!$C$3,CropLibrary!$I$11),CropLibrary!I63,IF(EXACT('CROP MANAGEMENT'!$C$3,CropLibrary!$J$11),CropLibrary!J63,IF(EXACT('CROP MANAGEMENT'!$C$3,CropLibrary!$K$11),CropLibrary!K63,AV62)))))))</f>
        <v>0</v>
      </c>
      <c r="G62" s="366">
        <f>IF(EXACT('CROP MANAGEMENT'!$D$3,CropLibrary!$E$11),CropLibrary!E63,IF(EXACT('CROP MANAGEMENT'!$D$3,CropLibrary!$F$11),CropLibrary!F63,IF(EXACT('CROP MANAGEMENT'!$D$3,CropLibrary!$G$11),CropLibrary!G63,IF(EXACT('CROP MANAGEMENT'!$D$3,CropLibrary!$H$11),CropLibrary!H63,IF(EXACT('CROP MANAGEMENT'!$D$3,CropLibrary!$I$11),CropLibrary!I63,IF(EXACT('CROP MANAGEMENT'!$D$3,CropLibrary!$J$11),CropLibrary!J63,IF(EXACT('CROP MANAGEMENT'!$D$3,CropLibrary!$K$11),CropLibrary!K63,AW62)))))))</f>
        <v>0</v>
      </c>
      <c r="H62" s="366">
        <f>IF(EXACT('CROP MANAGEMENT'!$E$3,CropLibrary!$E$11),CropLibrary!E63,IF(EXACT('CROP MANAGEMENT'!$E$3,CropLibrary!$F$11),CropLibrary!F63,IF(EXACT('CROP MANAGEMENT'!$E$3,CropLibrary!$G$11),CropLibrary!G63,IF(EXACT('CROP MANAGEMENT'!$E$3,CropLibrary!$H$11),CropLibrary!H63,IF(EXACT('CROP MANAGEMENT'!$E$3,CropLibrary!$I$11),CropLibrary!I63,IF(EXACT('CROP MANAGEMENT'!$E$3,CropLibrary!$J$11),CropLibrary!J63,IF(EXACT('CROP MANAGEMENT'!$E$3,CropLibrary!$K$11),CropLibrary!K63,AX62)))))))</f>
        <v>0</v>
      </c>
      <c r="I62" s="366">
        <f>IF(EXACT('CROP MANAGEMENT'!$F$3,CropLibrary!$E$11),CropLibrary!E63,IF(EXACT('CROP MANAGEMENT'!$F$3,CropLibrary!$F$11),CropLibrary!F63,IF(EXACT('CROP MANAGEMENT'!$F$3,CropLibrary!$G$11),CropLibrary!G63,IF(EXACT('CROP MANAGEMENT'!$F$3,CropLibrary!$H$11),CropLibrary!H63,IF(EXACT('CROP MANAGEMENT'!$F$3,CropLibrary!$I$11),CropLibrary!I63,IF(EXACT('CROP MANAGEMENT'!$F$3,CropLibrary!$J$11),CropLibrary!J63,IF(EXACT('CROP MANAGEMENT'!$F$3,CropLibrary!$K$11),CropLibrary!K63,AY62)))))))</f>
        <v>0</v>
      </c>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32" t="str">
        <f>IF(EXACT('CROP MANAGEMENT'!$B$3,CropLibrary!$L$11),CropLibrary!L63,IF(EXACT('CROP MANAGEMENT'!$B$3,CropLibrary!$M$11),CropLibrary!M63,IF(EXACT('CROP MANAGEMENT'!$B$3,CropLibrary!$N$11),CropLibrary!N63,"out of range")))</f>
        <v>out of range</v>
      </c>
      <c r="AV62" s="12" t="str">
        <f>IF(EXACT('CROP MANAGEMENT'!$C$3,CropLibrary!$L$11),CropLibrary!L63,IF(EXACT('CROP MANAGEMENT'!$C$3,CropLibrary!$M$11),CropLibrary!M63,IF(EXACT('CROP MANAGEMENT'!$C$3,CropLibrary!$N$11),CropLibrary!N63,"out of range")))</f>
        <v>out of range</v>
      </c>
      <c r="AW62" s="12" t="str">
        <f>IF(EXACT('CROP MANAGEMENT'!$D$3,CropLibrary!$L$11),CropLibrary!L63,IF(EXACT('CROP MANAGEMENT'!$D$3,CropLibrary!$M$11),CropLibrary!M63,IF(EXACT('CROP MANAGEMENT'!$D$3,CropLibrary!$N$11),CropLibrary!N63,"out of range")))</f>
        <v>out of range</v>
      </c>
      <c r="AX62" s="12">
        <f>IF(EXACT('CROP MANAGEMENT'!$E$3,CropLibrary!$L$11),CropLibrary!L63,IF(EXACT('CROP MANAGEMENT'!$E$3,CropLibrary!$M$11),CropLibrary!M63,IF(EXACT('CROP MANAGEMENT'!$E$3,CropLibrary!$N$11),CropLibrary!N63,"out of range")))</f>
        <v>0</v>
      </c>
      <c r="AY62" s="12" t="str">
        <f>IF(EXACT('CROP MANAGEMENT'!$F$3,CropLibrary!$L$11),CropLibrary!L63,IF(EXACT('CROP MANAGEMENT'!$F$3,CropLibrary!$M$11),CropLibrary!M63,IF(EXACT('CROP MANAGEMENT'!$F$3,CropLibrary!$N$11),CropLibrary!N63,"out of range")))</f>
        <v>out of range</v>
      </c>
      <c r="AZ62" s="12"/>
      <c r="BA62" s="12"/>
      <c r="BB62" s="12"/>
      <c r="BC62" s="12"/>
      <c r="BD62" s="12"/>
      <c r="BE62" s="12"/>
      <c r="BF62" s="12"/>
      <c r="BG62" s="12"/>
      <c r="BH62" s="12"/>
      <c r="BI62" s="12"/>
      <c r="BJ62" s="12"/>
      <c r="BK62" s="12"/>
      <c r="BL62" s="12"/>
      <c r="BM62" s="12"/>
      <c r="BN62" s="12"/>
      <c r="BO62" s="12"/>
      <c r="BP62" s="12"/>
      <c r="BQ62" s="365"/>
      <c r="BR62" s="12"/>
      <c r="BS62" s="12"/>
      <c r="BT62" s="12"/>
      <c r="BU62" s="11"/>
      <c r="BV62" s="11"/>
      <c r="BW62" s="11"/>
    </row>
    <row r="63" spans="1:75" x14ac:dyDescent="0.3">
      <c r="A63" s="527"/>
      <c r="B63" s="527"/>
      <c r="C63" s="193" t="str">
        <f>CropLibrary!C64</f>
        <v>Fraction of crop eaten by nematode</v>
      </c>
      <c r="D63" s="202" t="str">
        <f>CropLibrary!D64</f>
        <v>[]</v>
      </c>
      <c r="E63" s="366">
        <f>IF(EXACT('CROP MANAGEMENT'!$B$3,CropLibrary!$E$11),CropLibrary!E64,IF(EXACT('CROP MANAGEMENT'!$B$3,CropLibrary!$F$11),CropLibrary!F64,IF(EXACT('CROP MANAGEMENT'!$B$3,CropLibrary!$G$11),CropLibrary!G64,IF(EXACT('CROP MANAGEMENT'!$B$3,CropLibrary!$H$11),CropLibrary!H64,IF(EXACT('CROP MANAGEMENT'!$B$3,CropLibrary!$I$11),CropLibrary!I64,IF(EXACT('CROP MANAGEMENT'!$B$3,CropLibrary!$J$11),CropLibrary!J64,IF(EXACT('CROP MANAGEMENT'!$B$3,CropLibrary!$K$11),CropLibrary!K64,AU63)))))))</f>
        <v>0</v>
      </c>
      <c r="F63" s="366">
        <f>IF(EXACT('CROP MANAGEMENT'!$C$3,CropLibrary!$E$11),CropLibrary!E64,IF(EXACT('CROP MANAGEMENT'!$C$3,CropLibrary!$F$11),CropLibrary!F64,IF(EXACT('CROP MANAGEMENT'!$C$3,CropLibrary!$G$11),CropLibrary!G64,IF(EXACT('CROP MANAGEMENT'!$C$3,CropLibrary!$H$11),CropLibrary!H64,IF(EXACT('CROP MANAGEMENT'!$C$3,CropLibrary!$I$11),CropLibrary!I64,IF(EXACT('CROP MANAGEMENT'!$C$3,CropLibrary!$J$11),CropLibrary!J64,IF(EXACT('CROP MANAGEMENT'!$C$3,CropLibrary!$K$11),CropLibrary!K64,AV63)))))))</f>
        <v>0</v>
      </c>
      <c r="G63" s="366">
        <f>IF(EXACT('CROP MANAGEMENT'!$D$3,CropLibrary!$E$11),CropLibrary!E64,IF(EXACT('CROP MANAGEMENT'!$D$3,CropLibrary!$F$11),CropLibrary!F64,IF(EXACT('CROP MANAGEMENT'!$D$3,CropLibrary!$G$11),CropLibrary!G64,IF(EXACT('CROP MANAGEMENT'!$D$3,CropLibrary!$H$11),CropLibrary!H64,IF(EXACT('CROP MANAGEMENT'!$D$3,CropLibrary!$I$11),CropLibrary!I64,IF(EXACT('CROP MANAGEMENT'!$D$3,CropLibrary!$J$11),CropLibrary!J64,IF(EXACT('CROP MANAGEMENT'!$D$3,CropLibrary!$K$11),CropLibrary!K64,AW63)))))))</f>
        <v>0</v>
      </c>
      <c r="H63" s="366">
        <f>IF(EXACT('CROP MANAGEMENT'!$E$3,CropLibrary!$E$11),CropLibrary!E64,IF(EXACT('CROP MANAGEMENT'!$E$3,CropLibrary!$F$11),CropLibrary!F64,IF(EXACT('CROP MANAGEMENT'!$E$3,CropLibrary!$G$11),CropLibrary!G64,IF(EXACT('CROP MANAGEMENT'!$E$3,CropLibrary!$H$11),CropLibrary!H64,IF(EXACT('CROP MANAGEMENT'!$E$3,CropLibrary!$I$11),CropLibrary!I64,IF(EXACT('CROP MANAGEMENT'!$E$3,CropLibrary!$J$11),CropLibrary!J64,IF(EXACT('CROP MANAGEMENT'!$E$3,CropLibrary!$K$11),CropLibrary!K64,AX63)))))))</f>
        <v>0</v>
      </c>
      <c r="I63" s="366">
        <f>IF(EXACT('CROP MANAGEMENT'!$F$3,CropLibrary!$E$11),CropLibrary!E64,IF(EXACT('CROP MANAGEMENT'!$F$3,CropLibrary!$F$11),CropLibrary!F64,IF(EXACT('CROP MANAGEMENT'!$F$3,CropLibrary!$G$11),CropLibrary!G64,IF(EXACT('CROP MANAGEMENT'!$F$3,CropLibrary!$H$11),CropLibrary!H64,IF(EXACT('CROP MANAGEMENT'!$F$3,CropLibrary!$I$11),CropLibrary!I64,IF(EXACT('CROP MANAGEMENT'!$F$3,CropLibrary!$J$11),CropLibrary!J64,IF(EXACT('CROP MANAGEMENT'!$F$3,CropLibrary!$K$11),CropLibrary!K64,AY63)))))))</f>
        <v>0</v>
      </c>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32" t="str">
        <f>IF(EXACT('CROP MANAGEMENT'!$B$3,CropLibrary!$L$11),CropLibrary!L64,IF(EXACT('CROP MANAGEMENT'!$B$3,CropLibrary!$M$11),CropLibrary!M64,IF(EXACT('CROP MANAGEMENT'!$B$3,CropLibrary!$N$11),CropLibrary!N64,"out of range")))</f>
        <v>out of range</v>
      </c>
      <c r="AV63" s="12" t="str">
        <f>IF(EXACT('CROP MANAGEMENT'!$C$3,CropLibrary!$L$11),CropLibrary!L64,IF(EXACT('CROP MANAGEMENT'!$C$3,CropLibrary!$M$11),CropLibrary!M64,IF(EXACT('CROP MANAGEMENT'!$C$3,CropLibrary!$N$11),CropLibrary!N64,"out of range")))</f>
        <v>out of range</v>
      </c>
      <c r="AW63" s="12" t="str">
        <f>IF(EXACT('CROP MANAGEMENT'!$D$3,CropLibrary!$L$11),CropLibrary!L64,IF(EXACT('CROP MANAGEMENT'!$D$3,CropLibrary!$M$11),CropLibrary!M64,IF(EXACT('CROP MANAGEMENT'!$D$3,CropLibrary!$N$11),CropLibrary!N64,"out of range")))</f>
        <v>out of range</v>
      </c>
      <c r="AX63" s="12">
        <f>IF(EXACT('CROP MANAGEMENT'!$E$3,CropLibrary!$L$11),CropLibrary!L64,IF(EXACT('CROP MANAGEMENT'!$E$3,CropLibrary!$M$11),CropLibrary!M64,IF(EXACT('CROP MANAGEMENT'!$E$3,CropLibrary!$N$11),CropLibrary!N64,"out of range")))</f>
        <v>0</v>
      </c>
      <c r="AY63" s="12" t="str">
        <f>IF(EXACT('CROP MANAGEMENT'!$F$3,CropLibrary!$L$11),CropLibrary!L64,IF(EXACT('CROP MANAGEMENT'!$F$3,CropLibrary!$M$11),CropLibrary!M64,IF(EXACT('CROP MANAGEMENT'!$F$3,CropLibrary!$N$11),CropLibrary!N64,"out of range")))</f>
        <v>out of range</v>
      </c>
      <c r="AZ63" s="12"/>
      <c r="BA63" s="12"/>
      <c r="BB63" s="12"/>
      <c r="BC63" s="12"/>
      <c r="BD63" s="12"/>
      <c r="BE63" s="12"/>
      <c r="BF63" s="12"/>
      <c r="BG63" s="12"/>
      <c r="BH63" s="12"/>
      <c r="BI63" s="12"/>
      <c r="BJ63" s="12"/>
      <c r="BK63" s="12"/>
      <c r="BL63" s="12"/>
      <c r="BM63" s="12"/>
      <c r="BN63" s="12"/>
      <c r="BO63" s="12"/>
      <c r="BP63" s="12"/>
      <c r="BQ63" s="365"/>
      <c r="BR63" s="12"/>
      <c r="BS63" s="12"/>
      <c r="BT63" s="12"/>
      <c r="BU63" s="11"/>
      <c r="BV63" s="11"/>
      <c r="BW63" s="11"/>
    </row>
    <row r="64" spans="1:75" x14ac:dyDescent="0.3">
      <c r="A64" s="527"/>
      <c r="B64" s="527"/>
      <c r="C64" s="193" t="str">
        <f>CropLibrary!C65</f>
        <v>Fraction of crop eaten by goat</v>
      </c>
      <c r="D64" s="202" t="str">
        <f>CropLibrary!D65</f>
        <v>[]</v>
      </c>
      <c r="E64" s="366">
        <f>IF(EXACT('CROP MANAGEMENT'!$B$3,CropLibrary!$E$11),CropLibrary!E65,IF(EXACT('CROP MANAGEMENT'!$B$3,CropLibrary!$F$11),CropLibrary!F65,IF(EXACT('CROP MANAGEMENT'!$B$3,CropLibrary!$G$11),CropLibrary!G65,IF(EXACT('CROP MANAGEMENT'!$B$3,CropLibrary!$H$11),CropLibrary!H65,IF(EXACT('CROP MANAGEMENT'!$B$3,CropLibrary!$I$11),CropLibrary!I65,IF(EXACT('CROP MANAGEMENT'!$B$3,CropLibrary!$J$11),CropLibrary!J65,IF(EXACT('CROP MANAGEMENT'!$B$3,CropLibrary!$K$11),CropLibrary!K65,AU64)))))))</f>
        <v>0</v>
      </c>
      <c r="F64" s="366">
        <f>IF(EXACT('CROP MANAGEMENT'!$C$3,CropLibrary!$E$11),CropLibrary!E65,IF(EXACT('CROP MANAGEMENT'!$C$3,CropLibrary!$F$11),CropLibrary!F65,IF(EXACT('CROP MANAGEMENT'!$C$3,CropLibrary!$G$11),CropLibrary!G65,IF(EXACT('CROP MANAGEMENT'!$C$3,CropLibrary!$H$11),CropLibrary!H65,IF(EXACT('CROP MANAGEMENT'!$C$3,CropLibrary!$I$11),CropLibrary!I65,IF(EXACT('CROP MANAGEMENT'!$C$3,CropLibrary!$J$11),CropLibrary!J65,IF(EXACT('CROP MANAGEMENT'!$C$3,CropLibrary!$K$11),CropLibrary!K65,AV64)))))))</f>
        <v>0</v>
      </c>
      <c r="G64" s="366">
        <f>IF(EXACT('CROP MANAGEMENT'!$D$3,CropLibrary!$E$11),CropLibrary!E65,IF(EXACT('CROP MANAGEMENT'!$D$3,CropLibrary!$F$11),CropLibrary!F65,IF(EXACT('CROP MANAGEMENT'!$D$3,CropLibrary!$G$11),CropLibrary!G65,IF(EXACT('CROP MANAGEMENT'!$D$3,CropLibrary!$H$11),CropLibrary!H65,IF(EXACT('CROP MANAGEMENT'!$D$3,CropLibrary!$I$11),CropLibrary!I65,IF(EXACT('CROP MANAGEMENT'!$D$3,CropLibrary!$J$11),CropLibrary!J65,IF(EXACT('CROP MANAGEMENT'!$D$3,CropLibrary!$K$11),CropLibrary!K65,AW64)))))))</f>
        <v>0</v>
      </c>
      <c r="H64" s="366">
        <f>IF(EXACT('CROP MANAGEMENT'!$E$3,CropLibrary!$E$11),CropLibrary!E65,IF(EXACT('CROP MANAGEMENT'!$E$3,CropLibrary!$F$11),CropLibrary!F65,IF(EXACT('CROP MANAGEMENT'!$E$3,CropLibrary!$G$11),CropLibrary!G65,IF(EXACT('CROP MANAGEMENT'!$E$3,CropLibrary!$H$11),CropLibrary!H65,IF(EXACT('CROP MANAGEMENT'!$E$3,CropLibrary!$I$11),CropLibrary!I65,IF(EXACT('CROP MANAGEMENT'!$E$3,CropLibrary!$J$11),CropLibrary!J65,IF(EXACT('CROP MANAGEMENT'!$E$3,CropLibrary!$K$11),CropLibrary!K65,AX64)))))))</f>
        <v>0</v>
      </c>
      <c r="I64" s="366">
        <f>IF(EXACT('CROP MANAGEMENT'!$F$3,CropLibrary!$E$11),CropLibrary!E65,IF(EXACT('CROP MANAGEMENT'!$F$3,CropLibrary!$F$11),CropLibrary!F65,IF(EXACT('CROP MANAGEMENT'!$F$3,CropLibrary!$G$11),CropLibrary!G65,IF(EXACT('CROP MANAGEMENT'!$F$3,CropLibrary!$H$11),CropLibrary!H65,IF(EXACT('CROP MANAGEMENT'!$F$3,CropLibrary!$I$11),CropLibrary!I65,IF(EXACT('CROP MANAGEMENT'!$F$3,CropLibrary!$J$11),CropLibrary!J65,IF(EXACT('CROP MANAGEMENT'!$F$3,CropLibrary!$K$11),CropLibrary!K65,AY64)))))))</f>
        <v>0</v>
      </c>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32" t="str">
        <f>IF(EXACT('CROP MANAGEMENT'!$B$3,CropLibrary!$L$11),CropLibrary!L65,IF(EXACT('CROP MANAGEMENT'!$B$3,CropLibrary!$M$11),CropLibrary!M65,IF(EXACT('CROP MANAGEMENT'!$B$3,CropLibrary!$N$11),CropLibrary!N65,"out of range")))</f>
        <v>out of range</v>
      </c>
      <c r="AV64" s="12" t="str">
        <f>IF(EXACT('CROP MANAGEMENT'!$C$3,CropLibrary!$L$11),CropLibrary!L65,IF(EXACT('CROP MANAGEMENT'!$C$3,CropLibrary!$M$11),CropLibrary!M65,IF(EXACT('CROP MANAGEMENT'!$C$3,CropLibrary!$N$11),CropLibrary!N65,"out of range")))</f>
        <v>out of range</v>
      </c>
      <c r="AW64" s="12" t="str">
        <f>IF(EXACT('CROP MANAGEMENT'!$D$3,CropLibrary!$L$11),CropLibrary!L65,IF(EXACT('CROP MANAGEMENT'!$D$3,CropLibrary!$M$11),CropLibrary!M65,IF(EXACT('CROP MANAGEMENT'!$D$3,CropLibrary!$N$11),CropLibrary!N65,"out of range")))</f>
        <v>out of range</v>
      </c>
      <c r="AX64" s="12">
        <f>IF(EXACT('CROP MANAGEMENT'!$E$3,CropLibrary!$L$11),CropLibrary!L65,IF(EXACT('CROP MANAGEMENT'!$E$3,CropLibrary!$M$11),CropLibrary!M65,IF(EXACT('CROP MANAGEMENT'!$E$3,CropLibrary!$N$11),CropLibrary!N65,"out of range")))</f>
        <v>0</v>
      </c>
      <c r="AY64" s="12" t="str">
        <f>IF(EXACT('CROP MANAGEMENT'!$F$3,CropLibrary!$L$11),CropLibrary!L65,IF(EXACT('CROP MANAGEMENT'!$F$3,CropLibrary!$M$11),CropLibrary!M65,IF(EXACT('CROP MANAGEMENT'!$F$3,CropLibrary!$N$11),CropLibrary!N65,"out of range")))</f>
        <v>out of range</v>
      </c>
      <c r="AZ64" s="12"/>
      <c r="BA64" s="12"/>
      <c r="BB64" s="12"/>
      <c r="BC64" s="12"/>
      <c r="BD64" s="12"/>
      <c r="BE64" s="12"/>
      <c r="BF64" s="12"/>
      <c r="BG64" s="12"/>
      <c r="BH64" s="12"/>
      <c r="BI64" s="12"/>
      <c r="BJ64" s="12"/>
      <c r="BK64" s="12"/>
      <c r="BL64" s="12"/>
      <c r="BM64" s="12"/>
      <c r="BN64" s="12"/>
      <c r="BO64" s="12"/>
      <c r="BP64" s="12"/>
      <c r="BQ64" s="365"/>
      <c r="BR64" s="12"/>
      <c r="BS64" s="12"/>
      <c r="BT64" s="12"/>
      <c r="BU64" s="11"/>
      <c r="BV64" s="11"/>
      <c r="BW64" s="11"/>
    </row>
    <row r="65" spans="1:75" x14ac:dyDescent="0.3">
      <c r="A65" s="527"/>
      <c r="B65" s="527"/>
      <c r="C65" s="193" t="str">
        <f>CropLibrary!C66</f>
        <v>Fraction of crop eaten by buffalo</v>
      </c>
      <c r="D65" s="202" t="str">
        <f>CropLibrary!D66</f>
        <v>[]</v>
      </c>
      <c r="E65" s="366">
        <f>IF(EXACT('CROP MANAGEMENT'!$B$3,CropLibrary!$E$11),CropLibrary!E66,IF(EXACT('CROP MANAGEMENT'!$B$3,CropLibrary!$F$11),CropLibrary!F66,IF(EXACT('CROP MANAGEMENT'!$B$3,CropLibrary!$G$11),CropLibrary!G66,IF(EXACT('CROP MANAGEMENT'!$B$3,CropLibrary!$H$11),CropLibrary!H66,IF(EXACT('CROP MANAGEMENT'!$B$3,CropLibrary!$I$11),CropLibrary!I66,IF(EXACT('CROP MANAGEMENT'!$B$3,CropLibrary!$J$11),CropLibrary!J66,IF(EXACT('CROP MANAGEMENT'!$B$3,CropLibrary!$K$11),CropLibrary!K66,AU65)))))))</f>
        <v>0</v>
      </c>
      <c r="F65" s="366">
        <f>IF(EXACT('CROP MANAGEMENT'!$C$3,CropLibrary!$E$11),CropLibrary!E66,IF(EXACT('CROP MANAGEMENT'!$C$3,CropLibrary!$F$11),CropLibrary!F66,IF(EXACT('CROP MANAGEMENT'!$C$3,CropLibrary!$G$11),CropLibrary!G66,IF(EXACT('CROP MANAGEMENT'!$C$3,CropLibrary!$H$11),CropLibrary!H66,IF(EXACT('CROP MANAGEMENT'!$C$3,CropLibrary!$I$11),CropLibrary!I66,IF(EXACT('CROP MANAGEMENT'!$C$3,CropLibrary!$J$11),CropLibrary!J66,IF(EXACT('CROP MANAGEMENT'!$C$3,CropLibrary!$K$11),CropLibrary!K66,AV65)))))))</f>
        <v>0</v>
      </c>
      <c r="G65" s="366">
        <f>IF(EXACT('CROP MANAGEMENT'!$D$3,CropLibrary!$E$11),CropLibrary!E66,IF(EXACT('CROP MANAGEMENT'!$D$3,CropLibrary!$F$11),CropLibrary!F66,IF(EXACT('CROP MANAGEMENT'!$D$3,CropLibrary!$G$11),CropLibrary!G66,IF(EXACT('CROP MANAGEMENT'!$D$3,CropLibrary!$H$11),CropLibrary!H66,IF(EXACT('CROP MANAGEMENT'!$D$3,CropLibrary!$I$11),CropLibrary!I66,IF(EXACT('CROP MANAGEMENT'!$D$3,CropLibrary!$J$11),CropLibrary!J66,IF(EXACT('CROP MANAGEMENT'!$D$3,CropLibrary!$K$11),CropLibrary!K66,AW65)))))))</f>
        <v>0</v>
      </c>
      <c r="H65" s="366">
        <f>IF(EXACT('CROP MANAGEMENT'!$E$3,CropLibrary!$E$11),CropLibrary!E66,IF(EXACT('CROP MANAGEMENT'!$E$3,CropLibrary!$F$11),CropLibrary!F66,IF(EXACT('CROP MANAGEMENT'!$E$3,CropLibrary!$G$11),CropLibrary!G66,IF(EXACT('CROP MANAGEMENT'!$E$3,CropLibrary!$H$11),CropLibrary!H66,IF(EXACT('CROP MANAGEMENT'!$E$3,CropLibrary!$I$11),CropLibrary!I66,IF(EXACT('CROP MANAGEMENT'!$E$3,CropLibrary!$J$11),CropLibrary!J66,IF(EXACT('CROP MANAGEMENT'!$E$3,CropLibrary!$K$11),CropLibrary!K66,AX65)))))))</f>
        <v>0</v>
      </c>
      <c r="I65" s="366">
        <f>IF(EXACT('CROP MANAGEMENT'!$F$3,CropLibrary!$E$11),CropLibrary!E66,IF(EXACT('CROP MANAGEMENT'!$F$3,CropLibrary!$F$11),CropLibrary!F66,IF(EXACT('CROP MANAGEMENT'!$F$3,CropLibrary!$G$11),CropLibrary!G66,IF(EXACT('CROP MANAGEMENT'!$F$3,CropLibrary!$H$11),CropLibrary!H66,IF(EXACT('CROP MANAGEMENT'!$F$3,CropLibrary!$I$11),CropLibrary!I66,IF(EXACT('CROP MANAGEMENT'!$F$3,CropLibrary!$J$11),CropLibrary!J66,IF(EXACT('CROP MANAGEMENT'!$F$3,CropLibrary!$K$11),CropLibrary!K66,AY65)))))))</f>
        <v>0</v>
      </c>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32" t="str">
        <f>IF(EXACT('CROP MANAGEMENT'!$B$3,CropLibrary!$L$11),CropLibrary!L66,IF(EXACT('CROP MANAGEMENT'!$B$3,CropLibrary!$M$11),CropLibrary!M66,IF(EXACT('CROP MANAGEMENT'!$B$3,CropLibrary!$N$11),CropLibrary!N66,"out of range")))</f>
        <v>out of range</v>
      </c>
      <c r="AV65" s="12" t="str">
        <f>IF(EXACT('CROP MANAGEMENT'!$C$3,CropLibrary!$L$11),CropLibrary!L66,IF(EXACT('CROP MANAGEMENT'!$C$3,CropLibrary!$M$11),CropLibrary!M66,IF(EXACT('CROP MANAGEMENT'!$C$3,CropLibrary!$N$11),CropLibrary!N66,"out of range")))</f>
        <v>out of range</v>
      </c>
      <c r="AW65" s="12" t="str">
        <f>IF(EXACT('CROP MANAGEMENT'!$D$3,CropLibrary!$L$11),CropLibrary!L66,IF(EXACT('CROP MANAGEMENT'!$D$3,CropLibrary!$M$11),CropLibrary!M66,IF(EXACT('CROP MANAGEMENT'!$D$3,CropLibrary!$N$11),CropLibrary!N66,"out of range")))</f>
        <v>out of range</v>
      </c>
      <c r="AX65" s="12">
        <f>IF(EXACT('CROP MANAGEMENT'!$E$3,CropLibrary!$L$11),CropLibrary!L66,IF(EXACT('CROP MANAGEMENT'!$E$3,CropLibrary!$M$11),CropLibrary!M66,IF(EXACT('CROP MANAGEMENT'!$E$3,CropLibrary!$N$11),CropLibrary!N66,"out of range")))</f>
        <v>0</v>
      </c>
      <c r="AY65" s="12" t="str">
        <f>IF(EXACT('CROP MANAGEMENT'!$F$3,CropLibrary!$L$11),CropLibrary!L66,IF(EXACT('CROP MANAGEMENT'!$F$3,CropLibrary!$M$11),CropLibrary!M66,IF(EXACT('CROP MANAGEMENT'!$F$3,CropLibrary!$N$11),CropLibrary!N66,"out of range")))</f>
        <v>out of range</v>
      </c>
      <c r="AZ65" s="12"/>
      <c r="BA65" s="12"/>
      <c r="BB65" s="12"/>
      <c r="BC65" s="12"/>
      <c r="BD65" s="12"/>
      <c r="BE65" s="12"/>
      <c r="BF65" s="12"/>
      <c r="BG65" s="12"/>
      <c r="BH65" s="12"/>
      <c r="BI65" s="12"/>
      <c r="BJ65" s="12"/>
      <c r="BK65" s="12"/>
      <c r="BL65" s="12"/>
      <c r="BM65" s="12"/>
      <c r="BN65" s="12"/>
      <c r="BO65" s="12"/>
      <c r="BP65" s="12"/>
      <c r="BQ65" s="365"/>
      <c r="BR65" s="12"/>
      <c r="BS65" s="12"/>
      <c r="BT65" s="12"/>
      <c r="BU65" s="11"/>
      <c r="BV65" s="11"/>
      <c r="BW65" s="11"/>
    </row>
    <row r="66" spans="1:75" x14ac:dyDescent="0.3">
      <c r="A66" s="527"/>
      <c r="B66" s="527"/>
      <c r="C66" s="193" t="str">
        <f>CropLibrary!C67</f>
        <v>Fraction of crop eaten by birds</v>
      </c>
      <c r="D66" s="202" t="str">
        <f>CropLibrary!D67</f>
        <v>[]</v>
      </c>
      <c r="E66" s="366">
        <f>IF(EXACT('CROP MANAGEMENT'!$B$3,CropLibrary!$E$11),CropLibrary!E67,IF(EXACT('CROP MANAGEMENT'!$B$3,CropLibrary!$F$11),CropLibrary!F67,IF(EXACT('CROP MANAGEMENT'!$B$3,CropLibrary!$G$11),CropLibrary!G67,IF(EXACT('CROP MANAGEMENT'!$B$3,CropLibrary!$H$11),CropLibrary!H67,IF(EXACT('CROP MANAGEMENT'!$B$3,CropLibrary!$I$11),CropLibrary!I67,IF(EXACT('CROP MANAGEMENT'!$B$3,CropLibrary!$J$11),CropLibrary!J67,IF(EXACT('CROP MANAGEMENT'!$B$3,CropLibrary!$K$11),CropLibrary!K67,AU66)))))))</f>
        <v>0</v>
      </c>
      <c r="F66" s="366">
        <f>IF(EXACT('CROP MANAGEMENT'!$C$3,CropLibrary!$E$11),CropLibrary!E67,IF(EXACT('CROP MANAGEMENT'!$C$3,CropLibrary!$F$11),CropLibrary!F67,IF(EXACT('CROP MANAGEMENT'!$C$3,CropLibrary!$G$11),CropLibrary!G67,IF(EXACT('CROP MANAGEMENT'!$C$3,CropLibrary!$H$11),CropLibrary!H67,IF(EXACT('CROP MANAGEMENT'!$C$3,CropLibrary!$I$11),CropLibrary!I67,IF(EXACT('CROP MANAGEMENT'!$C$3,CropLibrary!$J$11),CropLibrary!J67,IF(EXACT('CROP MANAGEMENT'!$C$3,CropLibrary!$K$11),CropLibrary!K67,AV66)))))))</f>
        <v>0</v>
      </c>
      <c r="G66" s="366">
        <f>IF(EXACT('CROP MANAGEMENT'!$D$3,CropLibrary!$E$11),CropLibrary!E67,IF(EXACT('CROP MANAGEMENT'!$D$3,CropLibrary!$F$11),CropLibrary!F67,IF(EXACT('CROP MANAGEMENT'!$D$3,CropLibrary!$G$11),CropLibrary!G67,IF(EXACT('CROP MANAGEMENT'!$D$3,CropLibrary!$H$11),CropLibrary!H67,IF(EXACT('CROP MANAGEMENT'!$D$3,CropLibrary!$I$11),CropLibrary!I67,IF(EXACT('CROP MANAGEMENT'!$D$3,CropLibrary!$J$11),CropLibrary!J67,IF(EXACT('CROP MANAGEMENT'!$D$3,CropLibrary!$K$11),CropLibrary!K67,AW66)))))))</f>
        <v>0</v>
      </c>
      <c r="H66" s="366">
        <f>IF(EXACT('CROP MANAGEMENT'!$E$3,CropLibrary!$E$11),CropLibrary!E67,IF(EXACT('CROP MANAGEMENT'!$E$3,CropLibrary!$F$11),CropLibrary!F67,IF(EXACT('CROP MANAGEMENT'!$E$3,CropLibrary!$G$11),CropLibrary!G67,IF(EXACT('CROP MANAGEMENT'!$E$3,CropLibrary!$H$11),CropLibrary!H67,IF(EXACT('CROP MANAGEMENT'!$E$3,CropLibrary!$I$11),CropLibrary!I67,IF(EXACT('CROP MANAGEMENT'!$E$3,CropLibrary!$J$11),CropLibrary!J67,IF(EXACT('CROP MANAGEMENT'!$E$3,CropLibrary!$K$11),CropLibrary!K67,AX66)))))))</f>
        <v>0</v>
      </c>
      <c r="I66" s="366">
        <f>IF(EXACT('CROP MANAGEMENT'!$F$3,CropLibrary!$E$11),CropLibrary!E67,IF(EXACT('CROP MANAGEMENT'!$F$3,CropLibrary!$F$11),CropLibrary!F67,IF(EXACT('CROP MANAGEMENT'!$F$3,CropLibrary!$G$11),CropLibrary!G67,IF(EXACT('CROP MANAGEMENT'!$F$3,CropLibrary!$H$11),CropLibrary!H67,IF(EXACT('CROP MANAGEMENT'!$F$3,CropLibrary!$I$11),CropLibrary!I67,IF(EXACT('CROP MANAGEMENT'!$F$3,CropLibrary!$J$11),CropLibrary!J67,IF(EXACT('CROP MANAGEMENT'!$F$3,CropLibrary!$K$11),CropLibrary!K67,AY66)))))))</f>
        <v>0</v>
      </c>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32" t="str">
        <f>IF(EXACT('CROP MANAGEMENT'!$B$3,CropLibrary!$L$11),CropLibrary!L67,IF(EXACT('CROP MANAGEMENT'!$B$3,CropLibrary!$M$11),CropLibrary!M67,IF(EXACT('CROP MANAGEMENT'!$B$3,CropLibrary!$N$11),CropLibrary!N67,"out of range")))</f>
        <v>out of range</v>
      </c>
      <c r="AV66" s="12" t="str">
        <f>IF(EXACT('CROP MANAGEMENT'!$C$3,CropLibrary!$L$11),CropLibrary!L67,IF(EXACT('CROP MANAGEMENT'!$C$3,CropLibrary!$M$11),CropLibrary!M67,IF(EXACT('CROP MANAGEMENT'!$C$3,CropLibrary!$N$11),CropLibrary!N67,"out of range")))</f>
        <v>out of range</v>
      </c>
      <c r="AW66" s="12" t="str">
        <f>IF(EXACT('CROP MANAGEMENT'!$D$3,CropLibrary!$L$11),CropLibrary!L67,IF(EXACT('CROP MANAGEMENT'!$D$3,CropLibrary!$M$11),CropLibrary!M67,IF(EXACT('CROP MANAGEMENT'!$D$3,CropLibrary!$N$11),CropLibrary!N67,"out of range")))</f>
        <v>out of range</v>
      </c>
      <c r="AX66" s="12">
        <f>IF(EXACT('CROP MANAGEMENT'!$E$3,CropLibrary!$L$11),CropLibrary!L67,IF(EXACT('CROP MANAGEMENT'!$E$3,CropLibrary!$M$11),CropLibrary!M67,IF(EXACT('CROP MANAGEMENT'!$E$3,CropLibrary!$N$11),CropLibrary!N67,"out of range")))</f>
        <v>0</v>
      </c>
      <c r="AY66" s="12" t="str">
        <f>IF(EXACT('CROP MANAGEMENT'!$F$3,CropLibrary!$L$11),CropLibrary!L67,IF(EXACT('CROP MANAGEMENT'!$F$3,CropLibrary!$M$11),CropLibrary!M67,IF(EXACT('CROP MANAGEMENT'!$F$3,CropLibrary!$N$11),CropLibrary!N67,"out of range")))</f>
        <v>out of range</v>
      </c>
      <c r="AZ66" s="12"/>
      <c r="BA66" s="12"/>
      <c r="BB66" s="12"/>
      <c r="BC66" s="12"/>
      <c r="BD66" s="12"/>
      <c r="BE66" s="12"/>
      <c r="BF66" s="12"/>
      <c r="BG66" s="12"/>
      <c r="BH66" s="12"/>
      <c r="BI66" s="12"/>
      <c r="BJ66" s="12"/>
      <c r="BK66" s="12"/>
      <c r="BL66" s="12"/>
      <c r="BM66" s="12"/>
      <c r="BN66" s="12"/>
      <c r="BO66" s="12"/>
      <c r="BP66" s="12"/>
      <c r="BQ66" s="365"/>
      <c r="BR66" s="12"/>
      <c r="BS66" s="12"/>
      <c r="BT66" s="12"/>
      <c r="BU66" s="11"/>
      <c r="BV66" s="11"/>
      <c r="BW66" s="11"/>
    </row>
    <row r="67" spans="1:75" x14ac:dyDescent="0.3">
      <c r="A67" s="529" t="str">
        <f>CropLibrary!A68</f>
        <v>Agronomic Yield</v>
      </c>
      <c r="B67" s="530"/>
      <c r="C67" s="193" t="str">
        <f>CropLibrary!C68</f>
        <v>Standard moisture content</v>
      </c>
      <c r="D67" s="202" t="str">
        <f>CropLibrary!D68</f>
        <v>[]</v>
      </c>
      <c r="E67" s="366">
        <f>IF(EXACT('CROP MANAGEMENT'!$B$3,CropLibrary!$E$11),CropLibrary!E68,IF(EXACT('CROP MANAGEMENT'!$B$3,CropLibrary!$F$11),CropLibrary!F68,IF(EXACT('CROP MANAGEMENT'!$B$3,CropLibrary!$G$11),CropLibrary!G68,IF(EXACT('CROP MANAGEMENT'!$B$3,CropLibrary!$H$11),CropLibrary!H68,IF(EXACT('CROP MANAGEMENT'!$B$3,CropLibrary!$I$11),CropLibrary!I68,IF(EXACT('CROP MANAGEMENT'!$B$3,CropLibrary!$J$11),CropLibrary!J68,IF(EXACT('CROP MANAGEMENT'!$B$3,CropLibrary!$K$11),CropLibrary!K68,AU67)))))))</f>
        <v>0.65</v>
      </c>
      <c r="F67" s="366">
        <f>IF(EXACT('CROP MANAGEMENT'!$C$3,CropLibrary!$E$11),CropLibrary!E68,IF(EXACT('CROP MANAGEMENT'!$C$3,CropLibrary!$F$11),CropLibrary!F68,IF(EXACT('CROP MANAGEMENT'!$C$3,CropLibrary!$G$11),CropLibrary!G68,IF(EXACT('CROP MANAGEMENT'!$C$3,CropLibrary!$H$11),CropLibrary!H68,IF(EXACT('CROP MANAGEMENT'!$C$3,CropLibrary!$I$11),CropLibrary!I68,IF(EXACT('CROP MANAGEMENT'!$C$3,CropLibrary!$J$11),CropLibrary!J68,IF(EXACT('CROP MANAGEMENT'!$C$3,CropLibrary!$K$11),CropLibrary!K68,AV67)))))))</f>
        <v>0.15</v>
      </c>
      <c r="G67" s="366">
        <f>IF(EXACT('CROP MANAGEMENT'!$D$3,CropLibrary!$E$11),CropLibrary!E68,IF(EXACT('CROP MANAGEMENT'!$D$3,CropLibrary!$F$11),CropLibrary!F68,IF(EXACT('CROP MANAGEMENT'!$D$3,CropLibrary!$G$11),CropLibrary!G68,IF(EXACT('CROP MANAGEMENT'!$D$3,CropLibrary!$H$11),CropLibrary!H68,IF(EXACT('CROP MANAGEMENT'!$D$3,CropLibrary!$I$11),CropLibrary!I68,IF(EXACT('CROP MANAGEMENT'!$D$3,CropLibrary!$J$11),CropLibrary!J68,IF(EXACT('CROP MANAGEMENT'!$D$3,CropLibrary!$K$11),CropLibrary!K68,AW67)))))))</f>
        <v>0.1</v>
      </c>
      <c r="H67" s="366">
        <f>IF(EXACT('CROP MANAGEMENT'!$E$3,CropLibrary!$E$11),CropLibrary!E68,IF(EXACT('CROP MANAGEMENT'!$E$3,CropLibrary!$F$11),CropLibrary!F68,IF(EXACT('CROP MANAGEMENT'!$E$3,CropLibrary!$G$11),CropLibrary!G68,IF(EXACT('CROP MANAGEMENT'!$E$3,CropLibrary!$H$11),CropLibrary!H68,IF(EXACT('CROP MANAGEMENT'!$E$3,CropLibrary!$I$11),CropLibrary!I68,IF(EXACT('CROP MANAGEMENT'!$E$3,CropLibrary!$J$11),CropLibrary!J68,IF(EXACT('CROP MANAGEMENT'!$E$3,CropLibrary!$K$11),CropLibrary!K68,AX67)))))))</f>
        <v>0.1</v>
      </c>
      <c r="I67" s="366">
        <f>IF(EXACT('CROP MANAGEMENT'!$F$3,CropLibrary!$E$11),CropLibrary!E68,IF(EXACT('CROP MANAGEMENT'!$F$3,CropLibrary!$F$11),CropLibrary!F68,IF(EXACT('CROP MANAGEMENT'!$F$3,CropLibrary!$G$11),CropLibrary!G68,IF(EXACT('CROP MANAGEMENT'!$F$3,CropLibrary!$H$11),CropLibrary!H68,IF(EXACT('CROP MANAGEMENT'!$F$3,CropLibrary!$I$11),CropLibrary!I68,IF(EXACT('CROP MANAGEMENT'!$F$3,CropLibrary!$J$11),CropLibrary!J68,IF(EXACT('CROP MANAGEMENT'!$F$3,CropLibrary!$K$11),CropLibrary!K68,AY67)))))))</f>
        <v>0.75</v>
      </c>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369" t="str">
        <f>IF(EXACT('CROP MANAGEMENT'!$B$3,CropLibrary!$L$11),CropLibrary!L68,IF(EXACT('CROP MANAGEMENT'!$B$3,CropLibrary!$M$11),CropLibrary!M68,IF(EXACT('CROP MANAGEMENT'!$B$3,CropLibrary!$N$11),CropLibrary!N68,"out of range")))</f>
        <v>out of range</v>
      </c>
      <c r="AV67" s="370" t="str">
        <f>IF(EXACT('CROP MANAGEMENT'!$C$3,CropLibrary!$L$11),CropLibrary!L68,IF(EXACT('CROP MANAGEMENT'!$C$3,CropLibrary!$M$11),CropLibrary!M68,IF(EXACT('CROP MANAGEMENT'!$C$3,CropLibrary!$N$11),CropLibrary!N68,"out of range")))</f>
        <v>out of range</v>
      </c>
      <c r="AW67" s="370" t="str">
        <f>IF(EXACT('CROP MANAGEMENT'!$D$3,CropLibrary!$L$11),CropLibrary!L68,IF(EXACT('CROP MANAGEMENT'!$D$3,CropLibrary!$M$11),CropLibrary!M68,IF(EXACT('CROP MANAGEMENT'!$D$3,CropLibrary!$N$11),CropLibrary!N68,"out of range")))</f>
        <v>out of range</v>
      </c>
      <c r="AX67" s="370">
        <f>IF(EXACT('CROP MANAGEMENT'!$E$3,CropLibrary!$L$11),CropLibrary!L68,IF(EXACT('CROP MANAGEMENT'!$E$3,CropLibrary!$M$11),CropLibrary!M68,IF(EXACT('CROP MANAGEMENT'!$E$3,CropLibrary!$N$11),CropLibrary!N68,"out of range")))</f>
        <v>0.1</v>
      </c>
      <c r="AY67" s="370" t="str">
        <f>IF(EXACT('CROP MANAGEMENT'!$F$3,CropLibrary!$L$11),CropLibrary!L68,IF(EXACT('CROP MANAGEMENT'!$F$3,CropLibrary!$M$11),CropLibrary!M68,IF(EXACT('CROP MANAGEMENT'!$F$3,CropLibrary!$N$11),CropLibrary!N68,"out of range")))</f>
        <v>out of range</v>
      </c>
      <c r="AZ67" s="370"/>
      <c r="BA67" s="370"/>
      <c r="BB67" s="370"/>
      <c r="BC67" s="370"/>
      <c r="BD67" s="370"/>
      <c r="BE67" s="370"/>
      <c r="BF67" s="370"/>
      <c r="BG67" s="370"/>
      <c r="BH67" s="370"/>
      <c r="BI67" s="370"/>
      <c r="BJ67" s="370"/>
      <c r="BK67" s="370"/>
      <c r="BL67" s="370"/>
      <c r="BM67" s="370"/>
      <c r="BN67" s="370"/>
      <c r="BO67" s="370"/>
      <c r="BP67" s="370"/>
      <c r="BQ67" s="371"/>
      <c r="BR67" s="12"/>
      <c r="BS67" s="12"/>
      <c r="BT67" s="12"/>
      <c r="BU67" s="11"/>
      <c r="BV67" s="11"/>
      <c r="BW67" s="11"/>
    </row>
    <row r="68" spans="1:75" x14ac:dyDescent="0.3">
      <c r="A68" s="11"/>
      <c r="B68" s="11"/>
      <c r="C68" s="362"/>
      <c r="D68" s="362"/>
      <c r="E68" s="372"/>
      <c r="F68" s="372"/>
      <c r="G68" s="372"/>
      <c r="H68" s="372"/>
      <c r="I68" s="372"/>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2"/>
      <c r="BA68" s="12"/>
      <c r="BB68" s="12"/>
      <c r="BC68" s="12"/>
      <c r="BD68" s="12"/>
      <c r="BE68" s="12"/>
      <c r="BF68" s="12"/>
      <c r="BG68" s="12"/>
      <c r="BH68" s="12"/>
      <c r="BI68" s="12"/>
      <c r="BJ68" s="12"/>
      <c r="BK68" s="12"/>
      <c r="BL68" s="12"/>
      <c r="BM68" s="12"/>
      <c r="BN68" s="12"/>
      <c r="BO68" s="12"/>
      <c r="BP68" s="12"/>
      <c r="BQ68" s="12"/>
      <c r="BR68" s="12"/>
      <c r="BS68" s="12"/>
      <c r="BT68" s="12"/>
      <c r="BU68" s="11"/>
      <c r="BV68" s="11"/>
      <c r="BW68" s="11"/>
    </row>
    <row r="69" spans="1:75" x14ac:dyDescent="0.3">
      <c r="A69" s="363"/>
      <c r="B69" s="11"/>
      <c r="C69" s="23"/>
      <c r="D69" s="23"/>
      <c r="E69" s="9"/>
      <c r="F69" s="9"/>
      <c r="G69" s="9"/>
      <c r="H69" s="9"/>
      <c r="I69" s="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row>
    <row r="70" spans="1:75" x14ac:dyDescent="0.3">
      <c r="A70" s="11"/>
      <c r="B70" s="11"/>
      <c r="C70" s="23" t="s">
        <v>177</v>
      </c>
      <c r="D70" s="23" t="s">
        <v>177</v>
      </c>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row>
    <row r="71" spans="1:75" x14ac:dyDescent="0.3">
      <c r="A71" s="11"/>
      <c r="B71" s="11"/>
      <c r="C71" s="15" t="s">
        <v>177</v>
      </c>
      <c r="D71" s="11"/>
      <c r="E71" s="11"/>
      <c r="F71" s="11"/>
      <c r="G71" s="11"/>
      <c r="H71" s="11"/>
      <c r="I71" s="11"/>
      <c r="J71" s="11"/>
      <c r="K71" s="11"/>
      <c r="L71" s="11"/>
      <c r="M71" s="11"/>
      <c r="N71" s="11"/>
      <c r="O71" s="11"/>
      <c r="P71" s="11"/>
      <c r="Q71" s="11"/>
      <c r="R71" s="11"/>
      <c r="S71" s="11"/>
      <c r="T71" s="454"/>
      <c r="U71" s="454"/>
      <c r="V71" s="454"/>
      <c r="W71" s="454"/>
      <c r="X71" s="454"/>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row>
    <row r="72" spans="1:75"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row>
    <row r="73" spans="1:75"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row>
    <row r="74" spans="1:75"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row>
    <row r="75" spans="1:75"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row>
    <row r="76" spans="1:75"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row>
    <row r="77" spans="1:75"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row>
    <row r="78" spans="1:75"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row>
    <row r="79" spans="1:75" ht="15.75" customHeight="1"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row>
    <row r="80" spans="1:75"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row>
    <row r="81" spans="1:75"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row>
    <row r="82" spans="1:75"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row>
    <row r="83" spans="1:75"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row>
    <row r="84" spans="1:75"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row>
    <row r="85" spans="1:75"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row>
    <row r="86" spans="1:75"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row>
    <row r="87" spans="1:75"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row>
    <row r="88" spans="1:75"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row>
    <row r="89" spans="1:75"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row>
    <row r="90" spans="1:75"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row>
    <row r="91" spans="1:75"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row>
    <row r="92" spans="1:75"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row>
    <row r="93" spans="1:75"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row>
    <row r="94" spans="1:75"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row>
    <row r="95" spans="1:75"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row>
    <row r="96" spans="1:75"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row>
    <row r="97" spans="1:75"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row>
    <row r="98" spans="1:75"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row>
    <row r="99" spans="1:75"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row>
    <row r="100" spans="1:75" x14ac:dyDescent="0.3">
      <c r="A100" s="11"/>
      <c r="B100" s="11"/>
      <c r="C100" s="11"/>
      <c r="D100" s="11"/>
      <c r="E100" s="11"/>
      <c r="F100" s="11"/>
      <c r="G100" s="11"/>
      <c r="H100" s="11"/>
      <c r="I100" s="11"/>
      <c r="J100" s="11"/>
      <c r="K100" s="11"/>
      <c r="L100" s="11"/>
      <c r="M100" s="11"/>
      <c r="N100" s="11"/>
      <c r="O100" s="11"/>
      <c r="P100" s="11"/>
      <c r="Q100" s="11"/>
      <c r="R100" s="11"/>
      <c r="S100" s="11"/>
      <c r="T100" s="11"/>
      <c r="U100" s="11"/>
      <c r="V100" s="19"/>
      <c r="W100" s="19"/>
      <c r="X100" s="19"/>
      <c r="Y100" s="19"/>
      <c r="Z100" s="19"/>
      <c r="AA100" s="11"/>
      <c r="AB100" s="11"/>
      <c r="AC100" s="11"/>
      <c r="AD100" s="11"/>
      <c r="AE100" s="11"/>
      <c r="AF100" s="11"/>
      <c r="AG100" s="11"/>
      <c r="AH100" s="19"/>
      <c r="AI100" s="19"/>
      <c r="AJ100" s="19"/>
      <c r="AK100" s="19"/>
      <c r="AL100" s="19"/>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row>
    <row r="101" spans="1:75" x14ac:dyDescent="0.3">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row>
    <row r="102" spans="1:75" x14ac:dyDescent="0.3">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row>
    <row r="103" spans="1:75" x14ac:dyDescent="0.3">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row>
    <row r="104" spans="1:75" x14ac:dyDescent="0.3">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row>
    <row r="105" spans="1:75" x14ac:dyDescent="0.3">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row>
    <row r="106" spans="1:75" x14ac:dyDescent="0.3">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row>
    <row r="107" spans="1:75" x14ac:dyDescent="0.3">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row>
    <row r="108" spans="1:75" x14ac:dyDescent="0.3">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row>
    <row r="109" spans="1:75" x14ac:dyDescent="0.3">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row>
    <row r="110" spans="1:75" x14ac:dyDescent="0.3">
      <c r="A110" s="11"/>
      <c r="B110" s="11"/>
      <c r="C110" s="11"/>
      <c r="D110" s="11"/>
      <c r="E110" s="11"/>
      <c r="F110" s="11"/>
      <c r="G110" s="11"/>
      <c r="H110" s="11"/>
      <c r="I110" s="11"/>
    </row>
  </sheetData>
  <mergeCells count="26">
    <mergeCell ref="A17:B21"/>
    <mergeCell ref="A52:B54"/>
    <mergeCell ref="A29:B34"/>
    <mergeCell ref="A35:A39"/>
    <mergeCell ref="AN10:AR10"/>
    <mergeCell ref="L10:P10"/>
    <mergeCell ref="A22:B23"/>
    <mergeCell ref="A26:B28"/>
    <mergeCell ref="B47:B50"/>
    <mergeCell ref="B37:B39"/>
    <mergeCell ref="A1:F6"/>
    <mergeCell ref="AG10:AK10"/>
    <mergeCell ref="A12:B13"/>
    <mergeCell ref="A14:B16"/>
    <mergeCell ref="T71:X71"/>
    <mergeCell ref="S10:W10"/>
    <mergeCell ref="Z10:AD10"/>
    <mergeCell ref="A25:B25"/>
    <mergeCell ref="A51:B51"/>
    <mergeCell ref="B41:B44"/>
    <mergeCell ref="A40:A50"/>
    <mergeCell ref="A55:B58"/>
    <mergeCell ref="A59:B59"/>
    <mergeCell ref="A60:B66"/>
    <mergeCell ref="A67:B67"/>
    <mergeCell ref="A24:B24"/>
  </mergeCells>
  <phoneticPr fontId="2" type="noConversion"/>
  <printOptions gridLines="1"/>
  <pageMargins left="0.75" right="0.75" top="1" bottom="1" header="0.5" footer="0.5"/>
  <pageSetup paperSize="9" scale="16" orientation="landscape"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25650" r:id="rId4" name="CommandButton1">
          <controlPr autoLine="0" autoPict="0" r:id="rId5">
            <anchor moveWithCells="1">
              <from>
                <xdr:col>0</xdr:col>
                <xdr:colOff>182880</xdr:colOff>
                <xdr:row>3</xdr:row>
                <xdr:rowOff>106680</xdr:rowOff>
              </from>
              <to>
                <xdr:col>1</xdr:col>
                <xdr:colOff>723900</xdr:colOff>
                <xdr:row>5</xdr:row>
                <xdr:rowOff>76200</xdr:rowOff>
              </to>
            </anchor>
          </controlPr>
        </control>
      </mc:Choice>
      <mc:Fallback>
        <control shapeId="25650"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11">
    <pageSetUpPr fitToPage="1"/>
  </sheetPr>
  <dimension ref="A1:N271"/>
  <sheetViews>
    <sheetView zoomScale="90" zoomScaleNormal="90" workbookViewId="0">
      <selection activeCell="I11" sqref="I11:I225"/>
    </sheetView>
  </sheetViews>
  <sheetFormatPr defaultColWidth="9.109375" defaultRowHeight="15.6" x14ac:dyDescent="0.3"/>
  <cols>
    <col min="1" max="2" width="24" style="10" customWidth="1"/>
    <col min="3" max="3" width="16.6640625" style="10" customWidth="1"/>
    <col min="4" max="4" width="49.5546875" style="10" customWidth="1"/>
    <col min="5" max="5" width="18.6640625" style="10" customWidth="1"/>
    <col min="6" max="6" width="18.109375" style="10" customWidth="1"/>
    <col min="7" max="7" width="14.109375" style="10" customWidth="1"/>
    <col min="8" max="9" width="13.44140625" style="10" customWidth="1"/>
    <col min="10" max="10" width="6.109375" style="10" customWidth="1"/>
    <col min="11" max="11" width="21.6640625" style="10" customWidth="1"/>
    <col min="12" max="12" width="15.5546875" style="10" customWidth="1"/>
    <col min="13" max="13" width="12.44140625" style="10" customWidth="1"/>
    <col min="14" max="14" width="27.33203125" style="10" customWidth="1"/>
    <col min="15" max="15" width="17" style="10" customWidth="1"/>
    <col min="16" max="16" width="14.6640625" style="10" customWidth="1"/>
    <col min="17" max="17" width="9.33203125" style="10" bestFit="1" customWidth="1"/>
    <col min="18" max="16384" width="9.109375" style="10"/>
  </cols>
  <sheetData>
    <row r="1" spans="1:14" x14ac:dyDescent="0.3">
      <c r="A1" s="11"/>
      <c r="B1" s="11"/>
      <c r="C1" s="11"/>
      <c r="D1" s="11"/>
      <c r="E1" s="11"/>
      <c r="F1" s="11"/>
      <c r="G1" s="11"/>
      <c r="H1" s="11"/>
      <c r="I1" s="11"/>
      <c r="J1" s="11"/>
      <c r="K1" s="11"/>
      <c r="L1" s="11"/>
      <c r="M1" s="11"/>
      <c r="N1" s="11"/>
    </row>
    <row r="2" spans="1:14" x14ac:dyDescent="0.3">
      <c r="A2" s="11"/>
      <c r="B2" s="11"/>
      <c r="C2" s="11"/>
      <c r="D2" s="11"/>
      <c r="E2" s="11"/>
      <c r="F2" s="11"/>
      <c r="G2" s="11"/>
      <c r="H2" s="11"/>
      <c r="I2" s="11"/>
      <c r="J2" s="11"/>
      <c r="K2" s="11"/>
      <c r="L2" s="11"/>
      <c r="M2" s="11"/>
      <c r="N2" s="11"/>
    </row>
    <row r="3" spans="1:14" x14ac:dyDescent="0.3">
      <c r="A3" s="11"/>
      <c r="B3" s="11"/>
      <c r="C3" s="11"/>
      <c r="D3" s="11"/>
      <c r="E3" s="11"/>
      <c r="F3" s="11"/>
      <c r="G3" s="11"/>
      <c r="H3" s="11"/>
      <c r="I3" s="11"/>
      <c r="J3" s="11"/>
      <c r="K3" s="11"/>
      <c r="L3" s="11"/>
      <c r="M3" s="11"/>
      <c r="N3" s="11"/>
    </row>
    <row r="4" spans="1:14" x14ac:dyDescent="0.3">
      <c r="A4" s="11"/>
      <c r="B4" s="11"/>
      <c r="C4" s="11"/>
      <c r="D4" s="11"/>
      <c r="E4" s="11"/>
      <c r="F4" s="11"/>
      <c r="G4" s="11"/>
      <c r="H4" s="11"/>
      <c r="I4" s="11"/>
      <c r="J4" s="11"/>
      <c r="K4" s="11"/>
      <c r="L4" s="11"/>
      <c r="M4" s="11"/>
      <c r="N4" s="11"/>
    </row>
    <row r="5" spans="1:14" ht="17.25" customHeight="1" x14ac:dyDescent="0.3">
      <c r="A5" s="11"/>
      <c r="B5" s="11"/>
      <c r="C5" s="11"/>
      <c r="D5" s="11"/>
      <c r="E5" s="11"/>
      <c r="F5" s="11"/>
      <c r="G5" s="11"/>
      <c r="H5" s="11"/>
      <c r="I5" s="11"/>
      <c r="J5" s="11"/>
      <c r="K5" s="11"/>
      <c r="L5" s="11"/>
      <c r="M5" s="11"/>
      <c r="N5" s="11"/>
    </row>
    <row r="6" spans="1:14" ht="14.25" customHeight="1" x14ac:dyDescent="0.3">
      <c r="A6" s="11"/>
      <c r="B6" s="11"/>
      <c r="C6" s="11"/>
      <c r="D6" s="11"/>
      <c r="E6" s="11"/>
      <c r="F6" s="11"/>
      <c r="G6" s="11"/>
      <c r="H6" s="11"/>
      <c r="I6" s="11"/>
      <c r="J6" s="11"/>
      <c r="K6" s="11"/>
      <c r="L6" s="11"/>
      <c r="M6" s="11"/>
      <c r="N6" s="11"/>
    </row>
    <row r="7" spans="1:14" ht="18" customHeight="1" x14ac:dyDescent="0.3">
      <c r="A7" s="11"/>
      <c r="B7" s="11"/>
      <c r="C7" s="11"/>
      <c r="D7" s="91" t="s">
        <v>587</v>
      </c>
      <c r="E7" s="91"/>
      <c r="F7" s="11"/>
      <c r="G7" s="11"/>
      <c r="H7" s="11"/>
      <c r="I7" s="11"/>
      <c r="J7" s="11"/>
      <c r="K7" s="11"/>
      <c r="L7" s="11"/>
      <c r="M7" s="11"/>
      <c r="N7" s="11"/>
    </row>
    <row r="8" spans="1:14" x14ac:dyDescent="0.3">
      <c r="A8" s="11"/>
      <c r="B8" s="11"/>
      <c r="C8" s="11"/>
      <c r="D8" s="11"/>
      <c r="E8" s="11"/>
      <c r="F8" s="11"/>
      <c r="G8" s="11"/>
      <c r="H8" s="11"/>
      <c r="I8" s="11"/>
      <c r="J8" s="11"/>
      <c r="K8" s="11"/>
      <c r="L8" s="11"/>
      <c r="M8" s="11"/>
      <c r="N8" s="11"/>
    </row>
    <row r="9" spans="1:14" x14ac:dyDescent="0.3">
      <c r="A9" s="11"/>
      <c r="B9" s="11"/>
      <c r="C9" s="11"/>
      <c r="D9" s="11"/>
      <c r="E9" s="11"/>
      <c r="F9" s="11"/>
      <c r="G9" s="11"/>
      <c r="H9" s="15" t="s">
        <v>243</v>
      </c>
      <c r="I9" s="11"/>
      <c r="J9" s="11"/>
      <c r="K9" s="11"/>
      <c r="L9" s="11"/>
      <c r="M9" s="11"/>
      <c r="N9" s="11"/>
    </row>
    <row r="10" spans="1:14" x14ac:dyDescent="0.3">
      <c r="A10" s="11"/>
      <c r="B10" s="11"/>
      <c r="C10" s="11"/>
      <c r="D10" s="514" t="str">
        <f>TreeLibrary!D11</f>
        <v>Parameters</v>
      </c>
      <c r="E10" s="515"/>
      <c r="F10" s="192" t="str">
        <f>TreeLibrary!F11</f>
        <v>Units</v>
      </c>
      <c r="G10" s="218" t="str">
        <f>'TREE MANAGEMENT'!E4</f>
        <v>A</v>
      </c>
      <c r="H10" s="218" t="str">
        <f>'TREE MANAGEMENT'!F4</f>
        <v>A</v>
      </c>
      <c r="I10" s="218" t="str">
        <f>'TREE MANAGEMENT'!G4</f>
        <v>C</v>
      </c>
      <c r="J10" s="11"/>
      <c r="K10" s="11"/>
      <c r="L10" s="11"/>
      <c r="M10" s="11"/>
      <c r="N10" s="11"/>
    </row>
    <row r="11" spans="1:14" ht="18" customHeight="1" x14ac:dyDescent="0.3">
      <c r="A11" s="489" t="s">
        <v>176</v>
      </c>
      <c r="B11" s="489"/>
      <c r="C11" s="489"/>
      <c r="D11" s="373" t="str">
        <f>TreeLibrary!D12</f>
        <v>Length of vegetative cycle</v>
      </c>
      <c r="E11" s="374"/>
      <c r="F11" s="375" t="str">
        <f>TreeLibrary!F12</f>
        <v>days</v>
      </c>
      <c r="G11" s="366">
        <f>IF(EXACT('TREE MANAGEMENT'!$E$4,TreeLibrary!$G$9),TreeLibrary!$G12,IF(EXACT('TREE MANAGEMENT'!$E$4,TreeLibrary!$H$9),TreeLibrary!$H12,IF(EXACT('TREE MANAGEMENT'!$E$4,TreeLibrary!$I$9),TreeLibrary!$I12,IF(EXACT('TREE MANAGEMENT'!$E$4,TreeLibrary!$J$9),TreeLibrary!$J12,IF(EXACT('TREE MANAGEMENT'!$E$4,TreeLibrary!$K$9),TreeLibrary!$K12,"out of range")))))</f>
        <v>1</v>
      </c>
      <c r="H11" s="366">
        <f>IF(EXACT('TREE MANAGEMENT'!$F$4,TreeLibrary!$G$9),TreeLibrary!$G12,IF(EXACT('TREE MANAGEMENT'!$F$4,TreeLibrary!$H$9),TreeLibrary!$H12,IF(EXACT('TREE MANAGEMENT'!$F$4,TreeLibrary!$I$9),TreeLibrary!$I12,IF(EXACT('TREE MANAGEMENT'!$F$4,TreeLibrary!$J$9),TreeLibrary!$J12,IF(EXACT('TREE MANAGEMENT'!$F$4,TreeLibrary!$K$9),TreeLibrary!$K12,"out of range")))))</f>
        <v>1</v>
      </c>
      <c r="I11" s="366">
        <f>IF(EXACT('TREE MANAGEMENT'!$G$4,TreeLibrary!$G$9),TreeLibrary!$G12,IF(EXACT('TREE MANAGEMENT'!$G$4,TreeLibrary!$H$9),TreeLibrary!$H12,IF(EXACT('TREE MANAGEMENT'!$G$4,TreeLibrary!$I$9),TreeLibrary!$I12,IF(EXACT('TREE MANAGEMENT'!$G$4,TreeLibrary!$J$9),TreeLibrary!$J12,IF(EXACT('TREE MANAGEMENT'!$G$4,TreeLibrary!$K$9),TreeLibrary!$K12,"out of range")))))</f>
        <v>1</v>
      </c>
      <c r="J11" s="30"/>
      <c r="K11" s="30"/>
      <c r="L11" s="11"/>
      <c r="M11" s="11"/>
      <c r="N11" s="11"/>
    </row>
    <row r="12" spans="1:14" ht="18" customHeight="1" x14ac:dyDescent="0.3">
      <c r="A12" s="489"/>
      <c r="B12" s="489"/>
      <c r="C12" s="489"/>
      <c r="D12" s="373" t="str">
        <f>TreeLibrary!D13</f>
        <v>Length of generative cycle</v>
      </c>
      <c r="E12" s="374"/>
      <c r="F12" s="375" t="str">
        <f>TreeLibrary!F13</f>
        <v>days</v>
      </c>
      <c r="G12" s="366">
        <f>IF(EXACT('TREE MANAGEMENT'!$E$4,TreeLibrary!$G$9),TreeLibrary!$G13,IF(EXACT('TREE MANAGEMENT'!$E$4,TreeLibrary!$H$9),TreeLibrary!$H13,IF(EXACT('TREE MANAGEMENT'!$E$4,TreeLibrary!$I$9),TreeLibrary!$I13,IF(EXACT('TREE MANAGEMENT'!$E$4,TreeLibrary!$J$9),TreeLibrary!$J13,IF(EXACT('TREE MANAGEMENT'!$E$4,TreeLibrary!$K$9),TreeLibrary!$K13,"out of range")))))</f>
        <v>90</v>
      </c>
      <c r="H12" s="366">
        <f>IF(EXACT('TREE MANAGEMENT'!$F$4,TreeLibrary!$G$9),TreeLibrary!$G13,IF(EXACT('TREE MANAGEMENT'!$F$4,TreeLibrary!$H$9),TreeLibrary!$H13,IF(EXACT('TREE MANAGEMENT'!$F$4,TreeLibrary!$I$9),TreeLibrary!$I13,IF(EXACT('TREE MANAGEMENT'!$F$4,TreeLibrary!$J$9),TreeLibrary!$J13,IF(EXACT('TREE MANAGEMENT'!$F$4,TreeLibrary!$K$9),TreeLibrary!$K13,"out of range")))))</f>
        <v>90</v>
      </c>
      <c r="I12" s="366">
        <f>IF(EXACT('TREE MANAGEMENT'!$G$4,TreeLibrary!$G$9),TreeLibrary!$G13,IF(EXACT('TREE MANAGEMENT'!$G$4,TreeLibrary!$H$9),TreeLibrary!$H13,IF(EXACT('TREE MANAGEMENT'!$G$4,TreeLibrary!$I$9),TreeLibrary!$I13,IF(EXACT('TREE MANAGEMENT'!$G$4,TreeLibrary!$J$9),TreeLibrary!$J13,IF(EXACT('TREE MANAGEMENT'!$G$4,TreeLibrary!$K$9),TreeLibrary!$K13,"out of range")))))</f>
        <v>60</v>
      </c>
      <c r="J12" s="30"/>
      <c r="K12" s="30"/>
      <c r="L12" s="11"/>
      <c r="M12" s="11"/>
      <c r="N12" s="11"/>
    </row>
    <row r="13" spans="1:14" ht="18" customHeight="1" x14ac:dyDescent="0.3">
      <c r="A13" s="489"/>
      <c r="B13" s="489"/>
      <c r="C13" s="489"/>
      <c r="D13" s="373" t="str">
        <f>TreeLibrary!D14</f>
        <v>Earliest day to flower in a year</v>
      </c>
      <c r="E13" s="374"/>
      <c r="F13" s="375" t="str">
        <f>TreeLibrary!F14</f>
        <v>Julian day</v>
      </c>
      <c r="G13" s="366">
        <f>IF(EXACT('TREE MANAGEMENT'!$E$4,TreeLibrary!$G$9),TreeLibrary!$G14,IF(EXACT('TREE MANAGEMENT'!$E$4,TreeLibrary!$H$9),TreeLibrary!$H14,IF(EXACT('TREE MANAGEMENT'!$E$4,TreeLibrary!$I$9),TreeLibrary!$I14,IF(EXACT('TREE MANAGEMENT'!$E$4,TreeLibrary!$J$9),TreeLibrary!$J14,IF(EXACT('TREE MANAGEMENT'!$E$4,TreeLibrary!$K$9),TreeLibrary!$K14,"out of range")))))</f>
        <v>90</v>
      </c>
      <c r="H13" s="366">
        <f>IF(EXACT('TREE MANAGEMENT'!$F$4,TreeLibrary!$G$9),TreeLibrary!$G14,IF(EXACT('TREE MANAGEMENT'!$F$4,TreeLibrary!$H$9),TreeLibrary!$H14,IF(EXACT('TREE MANAGEMENT'!$F$4,TreeLibrary!$I$9),TreeLibrary!$I14,IF(EXACT('TREE MANAGEMENT'!$F$4,TreeLibrary!$J$9),TreeLibrary!$J14,IF(EXACT('TREE MANAGEMENT'!$F$4,TreeLibrary!$K$9),TreeLibrary!$K14,"out of range")))))</f>
        <v>90</v>
      </c>
      <c r="I13" s="366">
        <f>IF(EXACT('TREE MANAGEMENT'!$G$4,TreeLibrary!$G$9),TreeLibrary!$G14,IF(EXACT('TREE MANAGEMENT'!$G$4,TreeLibrary!$H$9),TreeLibrary!$H14,IF(EXACT('TREE MANAGEMENT'!$G$4,TreeLibrary!$I$9),TreeLibrary!$I14,IF(EXACT('TREE MANAGEMENT'!$G$4,TreeLibrary!$J$9),TreeLibrary!$J14,IF(EXACT('TREE MANAGEMENT'!$G$4,TreeLibrary!$K$9),TreeLibrary!$K14,"out of range")))))</f>
        <v>95</v>
      </c>
      <c r="J13" s="30"/>
      <c r="K13" s="30"/>
      <c r="L13" s="11"/>
      <c r="M13" s="11"/>
      <c r="N13" s="11"/>
    </row>
    <row r="14" spans="1:14" ht="18" customHeight="1" x14ac:dyDescent="0.3">
      <c r="A14" s="489"/>
      <c r="B14" s="489"/>
      <c r="C14" s="489"/>
      <c r="D14" s="373" t="str">
        <f>TreeLibrary!D15</f>
        <v>Latest day to flower in a year</v>
      </c>
      <c r="E14" s="374"/>
      <c r="F14" s="375" t="str">
        <f>TreeLibrary!F15</f>
        <v>Julian day</v>
      </c>
      <c r="G14" s="366">
        <f>IF(EXACT('TREE MANAGEMENT'!$E$4,TreeLibrary!$G$9),TreeLibrary!$G15,IF(EXACT('TREE MANAGEMENT'!$E$4,TreeLibrary!$H$9),TreeLibrary!$H15,IF(EXACT('TREE MANAGEMENT'!$E$4,TreeLibrary!$I$9),TreeLibrary!$I15,IF(EXACT('TREE MANAGEMENT'!$E$4,TreeLibrary!$J$9),TreeLibrary!$J15,IF(EXACT('TREE MANAGEMENT'!$E$4,TreeLibrary!$K$9),TreeLibrary!$K15,"out of range")))))</f>
        <v>270</v>
      </c>
      <c r="H14" s="366">
        <f>IF(EXACT('TREE MANAGEMENT'!$F$4,TreeLibrary!$G$9),TreeLibrary!$G15,IF(EXACT('TREE MANAGEMENT'!$F$4,TreeLibrary!$H$9),TreeLibrary!$H15,IF(EXACT('TREE MANAGEMENT'!$F$4,TreeLibrary!$I$9),TreeLibrary!$I15,IF(EXACT('TREE MANAGEMENT'!$F$4,TreeLibrary!$J$9),TreeLibrary!$J15,IF(EXACT('TREE MANAGEMENT'!$F$4,TreeLibrary!$K$9),TreeLibrary!$K15,"out of range")))))</f>
        <v>270</v>
      </c>
      <c r="I14" s="366">
        <f>IF(EXACT('TREE MANAGEMENT'!$G$4,TreeLibrary!$G$9),TreeLibrary!$G15,IF(EXACT('TREE MANAGEMENT'!$G$4,TreeLibrary!$H$9),TreeLibrary!$H15,IF(EXACT('TREE MANAGEMENT'!$G$4,TreeLibrary!$I$9),TreeLibrary!$I15,IF(EXACT('TREE MANAGEMENT'!$G$4,TreeLibrary!$J$9),TreeLibrary!$J15,IF(EXACT('TREE MANAGEMENT'!$G$4,TreeLibrary!$K$9),TreeLibrary!$K15,"out of range")))))</f>
        <v>230</v>
      </c>
      <c r="J14" s="30"/>
      <c r="K14" s="30"/>
      <c r="L14" s="11"/>
      <c r="M14" s="11"/>
      <c r="N14" s="11"/>
    </row>
    <row r="15" spans="1:14" ht="18" customHeight="1" x14ac:dyDescent="0.3">
      <c r="A15" s="489"/>
      <c r="B15" s="489"/>
      <c r="C15" s="489"/>
      <c r="D15" s="373" t="str">
        <f>TreeLibrary!D16</f>
        <v>Initial stage</v>
      </c>
      <c r="E15" s="374"/>
      <c r="F15" s="375" t="str">
        <f>TreeLibrary!F16</f>
        <v>[]</v>
      </c>
      <c r="G15" s="366">
        <f>IF(EXACT('TREE MANAGEMENT'!$E$4,TreeLibrary!$G$9),TreeLibrary!$G16,IF(EXACT('TREE MANAGEMENT'!$E$4,TreeLibrary!$H$9),TreeLibrary!$H16,IF(EXACT('TREE MANAGEMENT'!$E$4,TreeLibrary!$I$9),TreeLibrary!$I16,IF(EXACT('TREE MANAGEMENT'!$E$4,TreeLibrary!$J$9),TreeLibrary!$J16,IF(EXACT('TREE MANAGEMENT'!$E$4,TreeLibrary!$K$9),TreeLibrary!$K16,"out of range")))))</f>
        <v>0.15476190476190477</v>
      </c>
      <c r="H15" s="366">
        <f>IF(EXACT('TREE MANAGEMENT'!$F$4,TreeLibrary!$G$9),TreeLibrary!$G16,IF(EXACT('TREE MANAGEMENT'!$F$4,TreeLibrary!$H$9),TreeLibrary!$H16,IF(EXACT('TREE MANAGEMENT'!$F$4,TreeLibrary!$I$9),TreeLibrary!$I16,IF(EXACT('TREE MANAGEMENT'!$F$4,TreeLibrary!$J$9),TreeLibrary!$J16,IF(EXACT('TREE MANAGEMENT'!$F$4,TreeLibrary!$K$9),TreeLibrary!$K16,"out of range")))))</f>
        <v>0.15476190476190477</v>
      </c>
      <c r="I15" s="366">
        <f>IF(EXACT('TREE MANAGEMENT'!$G$4,TreeLibrary!$G$9),TreeLibrary!$G16,IF(EXACT('TREE MANAGEMENT'!$G$4,TreeLibrary!$H$9),TreeLibrary!$H16,IF(EXACT('TREE MANAGEMENT'!$G$4,TreeLibrary!$I$9),TreeLibrary!$I16,IF(EXACT('TREE MANAGEMENT'!$G$4,TreeLibrary!$J$9),TreeLibrary!$J16,IF(EXACT('TREE MANAGEMENT'!$G$4,TreeLibrary!$K$9),TreeLibrary!$K16,"out of range")))))</f>
        <v>0.15476190476190477</v>
      </c>
      <c r="J15" s="30"/>
      <c r="K15" s="30"/>
      <c r="L15" s="11"/>
      <c r="M15" s="11"/>
      <c r="N15" s="11"/>
    </row>
    <row r="16" spans="1:14" ht="18" customHeight="1" x14ac:dyDescent="0.3">
      <c r="A16" s="489"/>
      <c r="B16" s="489"/>
      <c r="C16" s="489"/>
      <c r="D16" s="373" t="str">
        <f>TreeLibrary!D17</f>
        <v>Stage after pruning</v>
      </c>
      <c r="E16" s="374"/>
      <c r="F16" s="375" t="str">
        <f>TreeLibrary!F17</f>
        <v>[]</v>
      </c>
      <c r="G16" s="366">
        <f>IF(EXACT('TREE MANAGEMENT'!$E$4,TreeLibrary!$G$9),TreeLibrary!$G17,IF(EXACT('TREE MANAGEMENT'!$E$4,TreeLibrary!$H$9),TreeLibrary!$H17,IF(EXACT('TREE MANAGEMENT'!$E$4,TreeLibrary!$I$9),TreeLibrary!$I17,IF(EXACT('TREE MANAGEMENT'!$E$4,TreeLibrary!$J$9),TreeLibrary!$J17,IF(EXACT('TREE MANAGEMENT'!$E$4,TreeLibrary!$K$9),TreeLibrary!$K17,"out of range")))))</f>
        <v>2.8333333333333335E-2</v>
      </c>
      <c r="H16" s="366">
        <f>IF(EXACT('TREE MANAGEMENT'!$F$4,TreeLibrary!$G$9),TreeLibrary!$G17,IF(EXACT('TREE MANAGEMENT'!$F$4,TreeLibrary!$H$9),TreeLibrary!$H17,IF(EXACT('TREE MANAGEMENT'!$F$4,TreeLibrary!$I$9),TreeLibrary!$I17,IF(EXACT('TREE MANAGEMENT'!$F$4,TreeLibrary!$J$9),TreeLibrary!$J17,IF(EXACT('TREE MANAGEMENT'!$F$4,TreeLibrary!$K$9),TreeLibrary!$K17,"out of range")))))</f>
        <v>2.8333333333333335E-2</v>
      </c>
      <c r="I16" s="366">
        <f>IF(EXACT('TREE MANAGEMENT'!$G$4,TreeLibrary!$G$9),TreeLibrary!$G17,IF(EXACT('TREE MANAGEMENT'!$G$4,TreeLibrary!$H$9),TreeLibrary!$H17,IF(EXACT('TREE MANAGEMENT'!$G$4,TreeLibrary!$I$9),TreeLibrary!$I17,IF(EXACT('TREE MANAGEMENT'!$G$4,TreeLibrary!$J$9),TreeLibrary!$J17,IF(EXACT('TREE MANAGEMENT'!$G$4,TreeLibrary!$K$9),TreeLibrary!$K17,"out of range")))))</f>
        <v>2.8333333333333335E-2</v>
      </c>
      <c r="J16" s="30"/>
      <c r="K16" s="30"/>
      <c r="L16" s="11"/>
      <c r="M16" s="11"/>
      <c r="N16" s="11"/>
    </row>
    <row r="17" spans="1:14" ht="18" customHeight="1" x14ac:dyDescent="0.3">
      <c r="A17" s="483" t="s">
        <v>178</v>
      </c>
      <c r="B17" s="501"/>
      <c r="C17" s="484"/>
      <c r="D17" s="373" t="str">
        <f>TreeLibrary!D18</f>
        <v>Max. growth rate</v>
      </c>
      <c r="E17" s="374"/>
      <c r="F17" s="375" t="str">
        <f>TreeLibrary!F18</f>
        <v>kg m-2</v>
      </c>
      <c r="G17" s="366">
        <f>IF(EXACT('TREE MANAGEMENT'!$E$4,TreeLibrary!$G$9),TreeLibrary!$G18,IF(EXACT('TREE MANAGEMENT'!$E$4,TreeLibrary!$H$9),TreeLibrary!$H18,IF(EXACT('TREE MANAGEMENT'!$E$4,TreeLibrary!$I$9),TreeLibrary!$I18,IF(EXACT('TREE MANAGEMENT'!$E$4,TreeLibrary!$J$9),TreeLibrary!$J18,IF(EXACT('TREE MANAGEMENT'!$E$4,TreeLibrary!$K$9),TreeLibrary!$K18,"out of range")))))</f>
        <v>2.5000000000000001E-3</v>
      </c>
      <c r="H17" s="366">
        <f>IF(EXACT('TREE MANAGEMENT'!$F$4,TreeLibrary!$G$9),TreeLibrary!$G18,IF(EXACT('TREE MANAGEMENT'!$F$4,TreeLibrary!$H$9),TreeLibrary!$H18,IF(EXACT('TREE MANAGEMENT'!$F$4,TreeLibrary!$I$9),TreeLibrary!$I18,IF(EXACT('TREE MANAGEMENT'!$F$4,TreeLibrary!$J$9),TreeLibrary!$J18,IF(EXACT('TREE MANAGEMENT'!$F$4,TreeLibrary!$K$9),TreeLibrary!$K18,"out of range")))))</f>
        <v>2.5000000000000001E-3</v>
      </c>
      <c r="I17" s="366">
        <f>IF(EXACT('TREE MANAGEMENT'!$G$4,TreeLibrary!$G$9),TreeLibrary!$G18,IF(EXACT('TREE MANAGEMENT'!$G$4,TreeLibrary!$H$9),TreeLibrary!$H18,IF(EXACT('TREE MANAGEMENT'!$G$4,TreeLibrary!$I$9),TreeLibrary!$I18,IF(EXACT('TREE MANAGEMENT'!$G$4,TreeLibrary!$J$9),TreeLibrary!$J18,IF(EXACT('TREE MANAGEMENT'!$G$4,TreeLibrary!$K$9),TreeLibrary!$K18,"out of range")))))</f>
        <v>7.0000000000000001E-3</v>
      </c>
      <c r="J17" s="30"/>
      <c r="K17" s="30"/>
      <c r="L17" s="11"/>
      <c r="M17" s="11"/>
      <c r="N17" s="11"/>
    </row>
    <row r="18" spans="1:14" ht="18" customHeight="1" x14ac:dyDescent="0.3">
      <c r="A18" s="485"/>
      <c r="B18" s="511"/>
      <c r="C18" s="486"/>
      <c r="D18" s="373" t="str">
        <f>TreeLibrary!D19</f>
        <v>Fraction of growth reserve</v>
      </c>
      <c r="E18" s="374"/>
      <c r="F18" s="375" t="str">
        <f>TreeLibrary!F19</f>
        <v>[]</v>
      </c>
      <c r="G18" s="366">
        <f>IF(EXACT('TREE MANAGEMENT'!$E$4,TreeLibrary!$G$9),TreeLibrary!$G19,IF(EXACT('TREE MANAGEMENT'!$E$4,TreeLibrary!$H$9),TreeLibrary!$H19,IF(EXACT('TREE MANAGEMENT'!$E$4,TreeLibrary!$I$9),TreeLibrary!$I19,IF(EXACT('TREE MANAGEMENT'!$E$4,TreeLibrary!$J$9),TreeLibrary!$J19,IF(EXACT('TREE MANAGEMENT'!$E$4,TreeLibrary!$K$9),TreeLibrary!$K19,"out of range")))))</f>
        <v>2.5000000000000001E-2</v>
      </c>
      <c r="H18" s="366">
        <f>IF(EXACT('TREE MANAGEMENT'!$F$4,TreeLibrary!$G$9),TreeLibrary!$G19,IF(EXACT('TREE MANAGEMENT'!$F$4,TreeLibrary!$H$9),TreeLibrary!$H19,IF(EXACT('TREE MANAGEMENT'!$F$4,TreeLibrary!$I$9),TreeLibrary!$I19,IF(EXACT('TREE MANAGEMENT'!$F$4,TreeLibrary!$J$9),TreeLibrary!$J19,IF(EXACT('TREE MANAGEMENT'!$F$4,TreeLibrary!$K$9),TreeLibrary!$K19,"out of range")))))</f>
        <v>2.5000000000000001E-2</v>
      </c>
      <c r="I18" s="366">
        <f>IF(EXACT('TREE MANAGEMENT'!$G$4,TreeLibrary!$G$9),TreeLibrary!$G19,IF(EXACT('TREE MANAGEMENT'!$G$4,TreeLibrary!$H$9),TreeLibrary!$H19,IF(EXACT('TREE MANAGEMENT'!$G$4,TreeLibrary!$I$9),TreeLibrary!$I19,IF(EXACT('TREE MANAGEMENT'!$G$4,TreeLibrary!$J$9),TreeLibrary!$J19,IF(EXACT('TREE MANAGEMENT'!$G$4,TreeLibrary!$K$9),TreeLibrary!$K19,"out of range")))))</f>
        <v>2.5000000000000001E-2</v>
      </c>
      <c r="J18" s="30"/>
      <c r="K18" s="30"/>
      <c r="L18" s="11"/>
      <c r="M18" s="11"/>
      <c r="N18" s="11"/>
    </row>
    <row r="19" spans="1:14" ht="18" customHeight="1" x14ac:dyDescent="0.3">
      <c r="A19" s="485"/>
      <c r="B19" s="511"/>
      <c r="C19" s="486"/>
      <c r="D19" s="373" t="str">
        <f>TreeLibrary!D20</f>
        <v>Leaf weight ratio</v>
      </c>
      <c r="E19" s="374"/>
      <c r="F19" s="375" t="str">
        <f>TreeLibrary!F20</f>
        <v>[]</v>
      </c>
      <c r="G19" s="366">
        <f>IF(EXACT('TREE MANAGEMENT'!$E$4,TreeLibrary!$G$9),TreeLibrary!$G20,IF(EXACT('TREE MANAGEMENT'!$E$4,TreeLibrary!$H$9),TreeLibrary!$H20,IF(EXACT('TREE MANAGEMENT'!$E$4,TreeLibrary!$I$9),TreeLibrary!$I20,IF(EXACT('TREE MANAGEMENT'!$E$4,TreeLibrary!$J$9),TreeLibrary!$J20,IF(EXACT('TREE MANAGEMENT'!$E$4,TreeLibrary!$K$9),TreeLibrary!$K20,"out of range")))))</f>
        <v>0.85732140997411221</v>
      </c>
      <c r="H19" s="366">
        <f>IF(EXACT('TREE MANAGEMENT'!$F$4,TreeLibrary!$G$9),TreeLibrary!$G20,IF(EXACT('TREE MANAGEMENT'!$F$4,TreeLibrary!$H$9),TreeLibrary!$H20,IF(EXACT('TREE MANAGEMENT'!$F$4,TreeLibrary!$I$9),TreeLibrary!$I20,IF(EXACT('TREE MANAGEMENT'!$F$4,TreeLibrary!$J$9),TreeLibrary!$J20,IF(EXACT('TREE MANAGEMENT'!$F$4,TreeLibrary!$K$9),TreeLibrary!$K20,"out of range")))))</f>
        <v>0.85732140997411221</v>
      </c>
      <c r="I19" s="366">
        <f>IF(EXACT('TREE MANAGEMENT'!$G$4,TreeLibrary!$G$9),TreeLibrary!$G20,IF(EXACT('TREE MANAGEMENT'!$G$4,TreeLibrary!$H$9),TreeLibrary!$H20,IF(EXACT('TREE MANAGEMENT'!$G$4,TreeLibrary!$I$9),TreeLibrary!$I20,IF(EXACT('TREE MANAGEMENT'!$G$4,TreeLibrary!$J$9),TreeLibrary!$J20,IF(EXACT('TREE MANAGEMENT'!$G$4,TreeLibrary!$K$9),TreeLibrary!$K20,"out of range")))))</f>
        <v>0.85732140997411221</v>
      </c>
      <c r="J19" s="30"/>
      <c r="K19" s="30"/>
      <c r="L19" s="11"/>
      <c r="M19" s="11"/>
      <c r="N19" s="11"/>
    </row>
    <row r="20" spans="1:14" ht="18" customHeight="1" x14ac:dyDescent="0.3">
      <c r="A20" s="485"/>
      <c r="B20" s="511"/>
      <c r="C20" s="486"/>
      <c r="D20" s="373" t="str">
        <f>TreeLibrary!D21</f>
        <v>Specific leaf area</v>
      </c>
      <c r="E20" s="374"/>
      <c r="F20" s="375" t="str">
        <f>TreeLibrary!F21</f>
        <v>m2/kg</v>
      </c>
      <c r="G20" s="366">
        <f>IF(EXACT('TREE MANAGEMENT'!$E$4,TreeLibrary!$G$9),TreeLibrary!$G21,IF(EXACT('TREE MANAGEMENT'!$E$4,TreeLibrary!$H$9),TreeLibrary!$H21,IF(EXACT('TREE MANAGEMENT'!$E$4,TreeLibrary!$I$9),TreeLibrary!$I21,IF(EXACT('TREE MANAGEMENT'!$E$4,TreeLibrary!$J$9),TreeLibrary!$J21,IF(EXACT('TREE MANAGEMENT'!$E$4,TreeLibrary!$K$9),TreeLibrary!$K21,"out of range")))))</f>
        <v>6</v>
      </c>
      <c r="H20" s="366">
        <f>IF(EXACT('TREE MANAGEMENT'!$F$4,TreeLibrary!$G$9),TreeLibrary!$G21,IF(EXACT('TREE MANAGEMENT'!$F$4,TreeLibrary!$H$9),TreeLibrary!$H21,IF(EXACT('TREE MANAGEMENT'!$F$4,TreeLibrary!$I$9),TreeLibrary!$I21,IF(EXACT('TREE MANAGEMENT'!$F$4,TreeLibrary!$J$9),TreeLibrary!$J21,IF(EXACT('TREE MANAGEMENT'!$F$4,TreeLibrary!$K$9),TreeLibrary!$K21,"out of range")))))</f>
        <v>6</v>
      </c>
      <c r="I20" s="366">
        <f>IF(EXACT('TREE MANAGEMENT'!$G$4,TreeLibrary!$G$9),TreeLibrary!$G21,IF(EXACT('TREE MANAGEMENT'!$G$4,TreeLibrary!$H$9),TreeLibrary!$H21,IF(EXACT('TREE MANAGEMENT'!$G$4,TreeLibrary!$I$9),TreeLibrary!$I21,IF(EXACT('TREE MANAGEMENT'!$G$4,TreeLibrary!$J$9),TreeLibrary!$J21,IF(EXACT('TREE MANAGEMENT'!$G$4,TreeLibrary!$K$9),TreeLibrary!$K21,"out of range")))))</f>
        <v>6</v>
      </c>
      <c r="J20" s="30"/>
      <c r="K20" s="30"/>
      <c r="L20" s="11"/>
      <c r="M20" s="11"/>
      <c r="N20" s="11"/>
    </row>
    <row r="21" spans="1:14" ht="18" customHeight="1" x14ac:dyDescent="0.3">
      <c r="A21" s="485"/>
      <c r="B21" s="511"/>
      <c r="C21" s="486"/>
      <c r="D21" s="373" t="str">
        <f>TreeLibrary!D22</f>
        <v>Water requirement for dry matter production</v>
      </c>
      <c r="E21" s="374"/>
      <c r="F21" s="375" t="str">
        <f>TreeLibrary!F22</f>
        <v>l kg-1</v>
      </c>
      <c r="G21" s="366">
        <f>IF(EXACT('TREE MANAGEMENT'!$E$4,TreeLibrary!$G$9),TreeLibrary!$G22,IF(EXACT('TREE MANAGEMENT'!$E$4,TreeLibrary!$H$9),TreeLibrary!$H22,IF(EXACT('TREE MANAGEMENT'!$E$4,TreeLibrary!$I$9),TreeLibrary!$I22,IF(EXACT('TREE MANAGEMENT'!$E$4,TreeLibrary!$J$9),TreeLibrary!$J22,IF(EXACT('TREE MANAGEMENT'!$E$4,TreeLibrary!$K$9),TreeLibrary!$K22,"out of range")))))</f>
        <v>650</v>
      </c>
      <c r="H21" s="366">
        <f>IF(EXACT('TREE MANAGEMENT'!$F$4,TreeLibrary!$G$9),TreeLibrary!$G22,IF(EXACT('TREE MANAGEMENT'!$F$4,TreeLibrary!$H$9),TreeLibrary!$H22,IF(EXACT('TREE MANAGEMENT'!$F$4,TreeLibrary!$I$9),TreeLibrary!$I22,IF(EXACT('TREE MANAGEMENT'!$F$4,TreeLibrary!$J$9),TreeLibrary!$J22,IF(EXACT('TREE MANAGEMENT'!$F$4,TreeLibrary!$K$9),TreeLibrary!$K22,"out of range")))))</f>
        <v>650</v>
      </c>
      <c r="I21" s="366">
        <f>IF(EXACT('TREE MANAGEMENT'!$G$4,TreeLibrary!$G$9),TreeLibrary!$G22,IF(EXACT('TREE MANAGEMENT'!$G$4,TreeLibrary!$H$9),TreeLibrary!$H22,IF(EXACT('TREE MANAGEMENT'!$G$4,TreeLibrary!$I$9),TreeLibrary!$I22,IF(EXACT('TREE MANAGEMENT'!$G$4,TreeLibrary!$J$9),TreeLibrary!$J22,IF(EXACT('TREE MANAGEMENT'!$G$4,TreeLibrary!$K$9),TreeLibrary!$K22,"out of range")))))</f>
        <v>650</v>
      </c>
      <c r="J21" s="30"/>
      <c r="K21" s="30"/>
      <c r="L21" s="11"/>
      <c r="M21" s="11"/>
      <c r="N21" s="11"/>
    </row>
    <row r="22" spans="1:14" ht="18" customHeight="1" x14ac:dyDescent="0.3">
      <c r="A22" s="487"/>
      <c r="B22" s="512"/>
      <c r="C22" s="488"/>
      <c r="D22" s="373" t="str">
        <f>TreeLibrary!D23</f>
        <v>Tree growth follows Rubber tree rules?</v>
      </c>
      <c r="E22" s="374"/>
      <c r="F22" s="375" t="str">
        <f>TreeLibrary!F23</f>
        <v>[]</v>
      </c>
      <c r="G22" s="366">
        <f>IF(EXACT('TREE MANAGEMENT'!$E$4,TreeLibrary!$G$9),TreeLibrary!$G23,IF(EXACT('TREE MANAGEMENT'!$E$4,TreeLibrary!$H$9),TreeLibrary!$H23,IF(EXACT('TREE MANAGEMENT'!$E$4,TreeLibrary!$I$9),TreeLibrary!$I23,IF(EXACT('TREE MANAGEMENT'!$E$4,TreeLibrary!$J$9),TreeLibrary!$J23,IF(EXACT('TREE MANAGEMENT'!$E$4,TreeLibrary!$K$9),TreeLibrary!$K23,"out of range")))))</f>
        <v>0</v>
      </c>
      <c r="H22" s="366">
        <f>IF(EXACT('TREE MANAGEMENT'!$F$4,TreeLibrary!$G$9),TreeLibrary!$G23,IF(EXACT('TREE MANAGEMENT'!$F$4,TreeLibrary!$H$9),TreeLibrary!$H23,IF(EXACT('TREE MANAGEMENT'!$F$4,TreeLibrary!$I$9),TreeLibrary!$I23,IF(EXACT('TREE MANAGEMENT'!$F$4,TreeLibrary!$J$9),TreeLibrary!$J23,IF(EXACT('TREE MANAGEMENT'!$F$4,TreeLibrary!$K$9),TreeLibrary!$K23,"out of range")))))</f>
        <v>0</v>
      </c>
      <c r="I22" s="366">
        <f>IF(EXACT('TREE MANAGEMENT'!$G$4,TreeLibrary!$G$9),TreeLibrary!$G23,IF(EXACT('TREE MANAGEMENT'!$G$4,TreeLibrary!$H$9),TreeLibrary!$H23,IF(EXACT('TREE MANAGEMENT'!$G$4,TreeLibrary!$I$9),TreeLibrary!$I23,IF(EXACT('TREE MANAGEMENT'!$G$4,TreeLibrary!$J$9),TreeLibrary!$J23,IF(EXACT('TREE MANAGEMENT'!$G$4,TreeLibrary!$K$9),TreeLibrary!$K23,"out of range")))))</f>
        <v>0</v>
      </c>
      <c r="J22" s="30"/>
      <c r="K22" s="30"/>
      <c r="L22" s="11"/>
      <c r="M22" s="11"/>
      <c r="N22" s="11"/>
    </row>
    <row r="23" spans="1:14" ht="18" customHeight="1" x14ac:dyDescent="0.3">
      <c r="A23" s="483" t="s">
        <v>676</v>
      </c>
      <c r="B23" s="501"/>
      <c r="C23" s="484"/>
      <c r="D23" s="373" t="str">
        <f>TreeLibrary!D24</f>
        <v xml:space="preserve">Fruit growth follows Oil Palm rules? </v>
      </c>
      <c r="E23" s="374"/>
      <c r="F23" s="375" t="str">
        <f>TreeLibrary!F24</f>
        <v>[]</v>
      </c>
      <c r="G23" s="366">
        <f>IF(EXACT('TREE MANAGEMENT'!$E$4,TreeLibrary!$G$9),TreeLibrary!$G24,IF(EXACT('TREE MANAGEMENT'!$E$4,TreeLibrary!$H$9),TreeLibrary!$H24,IF(EXACT('TREE MANAGEMENT'!$E$4,TreeLibrary!$I$9),TreeLibrary!$I24,IF(EXACT('TREE MANAGEMENT'!$E$4,TreeLibrary!$J$9),TreeLibrary!$J24,IF(EXACT('TREE MANAGEMENT'!$E$4,TreeLibrary!$K$9),TreeLibrary!$K24,"out of range")))))</f>
        <v>0</v>
      </c>
      <c r="H23" s="366">
        <f>IF(EXACT('TREE MANAGEMENT'!$F$4,TreeLibrary!$G$9),TreeLibrary!$G24,IF(EXACT('TREE MANAGEMENT'!$F$4,TreeLibrary!$H$9),TreeLibrary!$H24,IF(EXACT('TREE MANAGEMENT'!$F$4,TreeLibrary!$I$9),TreeLibrary!$I24,IF(EXACT('TREE MANAGEMENT'!$F$4,TreeLibrary!$J$9),TreeLibrary!$J24,IF(EXACT('TREE MANAGEMENT'!$F$4,TreeLibrary!$K$9),TreeLibrary!$K24,"out of range")))))</f>
        <v>0</v>
      </c>
      <c r="I23" s="366">
        <f>IF(EXACT('TREE MANAGEMENT'!$G$4,TreeLibrary!$G$9),TreeLibrary!$G24,IF(EXACT('TREE MANAGEMENT'!$G$4,TreeLibrary!$H$9),TreeLibrary!$H24,IF(EXACT('TREE MANAGEMENT'!$G$4,TreeLibrary!$I$9),TreeLibrary!$I24,IF(EXACT('TREE MANAGEMENT'!$G$4,TreeLibrary!$J$9),TreeLibrary!$J24,IF(EXACT('TREE MANAGEMENT'!$G$4,TreeLibrary!$K$9),TreeLibrary!$K24,"out of range")))))</f>
        <v>0</v>
      </c>
      <c r="J23" s="30"/>
      <c r="K23" s="30"/>
      <c r="L23" s="11"/>
      <c r="M23" s="11"/>
      <c r="N23" s="11"/>
    </row>
    <row r="24" spans="1:14" ht="18" customHeight="1" x14ac:dyDescent="0.3">
      <c r="A24" s="506"/>
      <c r="B24" s="507"/>
      <c r="C24" s="508"/>
      <c r="D24" s="373" t="str">
        <f>TreeLibrary!D25</f>
        <v>Fraction biomass allocated to fruit</v>
      </c>
      <c r="E24" s="374"/>
      <c r="F24" s="375" t="str">
        <f>TreeLibrary!F25</f>
        <v>[]</v>
      </c>
      <c r="G24" s="366">
        <f>IF(EXACT('TREE MANAGEMENT'!$E$4,TreeLibrary!$G$9),TreeLibrary!$G25,IF(EXACT('TREE MANAGEMENT'!$E$4,TreeLibrary!$H$9),TreeLibrary!$H25,IF(EXACT('TREE MANAGEMENT'!$E$4,TreeLibrary!$I$9),TreeLibrary!$I25,IF(EXACT('TREE MANAGEMENT'!$E$4,TreeLibrary!$J$9),TreeLibrary!$J25,IF(EXACT('TREE MANAGEMENT'!$E$4,TreeLibrary!$K$9),TreeLibrary!$K25,"out of range")))))</f>
        <v>0.35</v>
      </c>
      <c r="H24" s="366">
        <f>IF(EXACT('TREE MANAGEMENT'!$F$4,TreeLibrary!$G$9),TreeLibrary!$G25,IF(EXACT('TREE MANAGEMENT'!$F$4,TreeLibrary!$H$9),TreeLibrary!$H25,IF(EXACT('TREE MANAGEMENT'!$F$4,TreeLibrary!$I$9),TreeLibrary!$I25,IF(EXACT('TREE MANAGEMENT'!$F$4,TreeLibrary!$J$9),TreeLibrary!$J25,IF(EXACT('TREE MANAGEMENT'!$F$4,TreeLibrary!$K$9),TreeLibrary!$K25,"out of range")))))</f>
        <v>0.35</v>
      </c>
      <c r="I24" s="366">
        <f>IF(EXACT('TREE MANAGEMENT'!$G$4,TreeLibrary!$G$9),TreeLibrary!$G25,IF(EXACT('TREE MANAGEMENT'!$G$4,TreeLibrary!$H$9),TreeLibrary!$H25,IF(EXACT('TREE MANAGEMENT'!$G$4,TreeLibrary!$I$9),TreeLibrary!$I25,IF(EXACT('TREE MANAGEMENT'!$G$4,TreeLibrary!$J$9),TreeLibrary!$J25,IF(EXACT('TREE MANAGEMENT'!$G$4,TreeLibrary!$K$9),TreeLibrary!$K25,"out of range")))))</f>
        <v>0.4</v>
      </c>
      <c r="J24" s="30"/>
      <c r="K24" s="30"/>
      <c r="L24" s="11"/>
      <c r="M24" s="11"/>
      <c r="N24" s="11"/>
    </row>
    <row r="25" spans="1:14" ht="18" customHeight="1" x14ac:dyDescent="0.3">
      <c r="A25" s="489" t="s">
        <v>174</v>
      </c>
      <c r="B25" s="489"/>
      <c r="C25" s="489"/>
      <c r="D25" s="373" t="str">
        <f>TreeLibrary!D26</f>
        <v>Max. canopy height above bare stem</v>
      </c>
      <c r="E25" s="374"/>
      <c r="F25" s="375" t="str">
        <f>TreeLibrary!F26</f>
        <v>m</v>
      </c>
      <c r="G25" s="366">
        <f>IF(EXACT('TREE MANAGEMENT'!$E$4,TreeLibrary!$G$9),TreeLibrary!$G26,IF(EXACT('TREE MANAGEMENT'!$E$4,TreeLibrary!$H$9),TreeLibrary!$H26,IF(EXACT('TREE MANAGEMENT'!$E$4,TreeLibrary!$I$9),TreeLibrary!$I26,IF(EXACT('TREE MANAGEMENT'!$E$4,TreeLibrary!$J$9),TreeLibrary!$J26,IF(EXACT('TREE MANAGEMENT'!$E$4,TreeLibrary!$K$9),TreeLibrary!$K26,"out of range")))))</f>
        <v>3.5</v>
      </c>
      <c r="H25" s="366">
        <f>IF(EXACT('TREE MANAGEMENT'!$F$4,TreeLibrary!$G$9),TreeLibrary!$G26,IF(EXACT('TREE MANAGEMENT'!$F$4,TreeLibrary!$H$9),TreeLibrary!$H26,IF(EXACT('TREE MANAGEMENT'!$F$4,TreeLibrary!$I$9),TreeLibrary!$I26,IF(EXACT('TREE MANAGEMENT'!$F$4,TreeLibrary!$J$9),TreeLibrary!$J26,IF(EXACT('TREE MANAGEMENT'!$F$4,TreeLibrary!$K$9),TreeLibrary!$K26,"out of range")))))</f>
        <v>3.5</v>
      </c>
      <c r="I25" s="366">
        <f>IF(EXACT('TREE MANAGEMENT'!$G$4,TreeLibrary!$G$9),TreeLibrary!$G26,IF(EXACT('TREE MANAGEMENT'!$G$4,TreeLibrary!$H$9),TreeLibrary!$H26,IF(EXACT('TREE MANAGEMENT'!$G$4,TreeLibrary!$I$9),TreeLibrary!$I26,IF(EXACT('TREE MANAGEMENT'!$G$4,TreeLibrary!$J$9),TreeLibrary!$J26,IF(EXACT('TREE MANAGEMENT'!$G$4,TreeLibrary!$K$9),TreeLibrary!$K26,"out of range")))))</f>
        <v>3.5</v>
      </c>
      <c r="J25" s="30"/>
      <c r="K25" s="30"/>
      <c r="L25" s="11"/>
      <c r="M25" s="11"/>
      <c r="N25" s="11"/>
    </row>
    <row r="26" spans="1:14" ht="18" customHeight="1" x14ac:dyDescent="0.3">
      <c r="A26" s="489"/>
      <c r="B26" s="489"/>
      <c r="C26" s="489"/>
      <c r="D26" s="373" t="str">
        <f>TreeLibrary!D27</f>
        <v>Ratio between canopy width and height</v>
      </c>
      <c r="E26" s="374"/>
      <c r="F26" s="375" t="str">
        <f>TreeLibrary!F27</f>
        <v>[]</v>
      </c>
      <c r="G26" s="366">
        <f>IF(EXACT('TREE MANAGEMENT'!$E$4,TreeLibrary!$G$9),TreeLibrary!$G27,IF(EXACT('TREE MANAGEMENT'!$E$4,TreeLibrary!$H$9),TreeLibrary!$H27,IF(EXACT('TREE MANAGEMENT'!$E$4,TreeLibrary!$I$9),TreeLibrary!$I27,IF(EXACT('TREE MANAGEMENT'!$E$4,TreeLibrary!$J$9),TreeLibrary!$J27,IF(EXACT('TREE MANAGEMENT'!$E$4,TreeLibrary!$K$9),TreeLibrary!$K27,"out of range")))))</f>
        <v>1</v>
      </c>
      <c r="H26" s="366">
        <f>IF(EXACT('TREE MANAGEMENT'!$F$4,TreeLibrary!$G$9),TreeLibrary!$G27,IF(EXACT('TREE MANAGEMENT'!$F$4,TreeLibrary!$H$9),TreeLibrary!$H27,IF(EXACT('TREE MANAGEMENT'!$F$4,TreeLibrary!$I$9),TreeLibrary!$I27,IF(EXACT('TREE MANAGEMENT'!$F$4,TreeLibrary!$J$9),TreeLibrary!$J27,IF(EXACT('TREE MANAGEMENT'!$F$4,TreeLibrary!$K$9),TreeLibrary!$K27,"out of range")))))</f>
        <v>1</v>
      </c>
      <c r="I26" s="366">
        <f>IF(EXACT('TREE MANAGEMENT'!$G$4,TreeLibrary!$G$9),TreeLibrary!$G27,IF(EXACT('TREE MANAGEMENT'!$G$4,TreeLibrary!$H$9),TreeLibrary!$H27,IF(EXACT('TREE MANAGEMENT'!$G$4,TreeLibrary!$I$9),TreeLibrary!$I27,IF(EXACT('TREE MANAGEMENT'!$G$4,TreeLibrary!$J$9),TreeLibrary!$J27,IF(EXACT('TREE MANAGEMENT'!$G$4,TreeLibrary!$K$9),TreeLibrary!$K27,"out of range")))))</f>
        <v>1</v>
      </c>
      <c r="J26" s="30"/>
      <c r="K26" s="30"/>
      <c r="L26" s="11"/>
      <c r="M26" s="11"/>
      <c r="N26" s="11"/>
    </row>
    <row r="27" spans="1:14" ht="18" customHeight="1" x14ac:dyDescent="0.3">
      <c r="A27" s="489"/>
      <c r="B27" s="489"/>
      <c r="C27" s="489"/>
      <c r="D27" s="373" t="str">
        <f>TreeLibrary!D28</f>
        <v>Max. canopy radius</v>
      </c>
      <c r="E27" s="374"/>
      <c r="F27" s="375" t="str">
        <f>TreeLibrary!F28</f>
        <v>m</v>
      </c>
      <c r="G27" s="366">
        <f>IF(EXACT('TREE MANAGEMENT'!$E$4,TreeLibrary!$G$9),TreeLibrary!$G28,IF(EXACT('TREE MANAGEMENT'!$E$4,TreeLibrary!$H$9),TreeLibrary!$H28,IF(EXACT('TREE MANAGEMENT'!$E$4,TreeLibrary!$I$9),TreeLibrary!$I28,IF(EXACT('TREE MANAGEMENT'!$E$4,TreeLibrary!$J$9),TreeLibrary!$J28,IF(EXACT('TREE MANAGEMENT'!$E$4,TreeLibrary!$K$9),TreeLibrary!$K28,"out of range")))))</f>
        <v>3.5</v>
      </c>
      <c r="H27" s="366">
        <f>IF(EXACT('TREE MANAGEMENT'!$F$4,TreeLibrary!$G$9),TreeLibrary!$G28,IF(EXACT('TREE MANAGEMENT'!$F$4,TreeLibrary!$H$9),TreeLibrary!$H28,IF(EXACT('TREE MANAGEMENT'!$F$4,TreeLibrary!$I$9),TreeLibrary!$I28,IF(EXACT('TREE MANAGEMENT'!$F$4,TreeLibrary!$J$9),TreeLibrary!$J28,IF(EXACT('TREE MANAGEMENT'!$F$4,TreeLibrary!$K$9),TreeLibrary!$K28,"out of range")))))</f>
        <v>3.5</v>
      </c>
      <c r="I27" s="366">
        <f>IF(EXACT('TREE MANAGEMENT'!$G$4,TreeLibrary!$G$9),TreeLibrary!$G28,IF(EXACT('TREE MANAGEMENT'!$G$4,TreeLibrary!$H$9),TreeLibrary!$H28,IF(EXACT('TREE MANAGEMENT'!$G$4,TreeLibrary!$I$9),TreeLibrary!$I28,IF(EXACT('TREE MANAGEMENT'!$G$4,TreeLibrary!$J$9),TreeLibrary!$J28,IF(EXACT('TREE MANAGEMENT'!$G$4,TreeLibrary!$K$9),TreeLibrary!$K28,"out of range")))))</f>
        <v>3.5</v>
      </c>
      <c r="J27" s="30"/>
      <c r="K27" s="30"/>
      <c r="L27" s="11"/>
      <c r="M27" s="11"/>
      <c r="N27" s="11"/>
    </row>
    <row r="28" spans="1:14" ht="18" customHeight="1" x14ac:dyDescent="0.3">
      <c r="A28" s="489"/>
      <c r="B28" s="489"/>
      <c r="C28" s="489"/>
      <c r="D28" s="373" t="str">
        <f>TreeLibrary!D29</f>
        <v>Maximum leaf area index</v>
      </c>
      <c r="E28" s="374"/>
      <c r="F28" s="375" t="str">
        <f>TreeLibrary!F29</f>
        <v>[]</v>
      </c>
      <c r="G28" s="366">
        <f>IF(EXACT('TREE MANAGEMENT'!$E$4,TreeLibrary!$G$9),TreeLibrary!$G29,IF(EXACT('TREE MANAGEMENT'!$E$4,TreeLibrary!$H$9),TreeLibrary!$H29,IF(EXACT('TREE MANAGEMENT'!$E$4,TreeLibrary!$I$9),TreeLibrary!$I29,IF(EXACT('TREE MANAGEMENT'!$E$4,TreeLibrary!$J$9),TreeLibrary!$J29,IF(EXACT('TREE MANAGEMENT'!$E$4,TreeLibrary!$K$9),TreeLibrary!$K29,"out of range")))))</f>
        <v>2.6666666669999999</v>
      </c>
      <c r="H28" s="366">
        <f>IF(EXACT('TREE MANAGEMENT'!$F$4,TreeLibrary!$G$9),TreeLibrary!$G29,IF(EXACT('TREE MANAGEMENT'!$F$4,TreeLibrary!$H$9),TreeLibrary!$H29,IF(EXACT('TREE MANAGEMENT'!$F$4,TreeLibrary!$I$9),TreeLibrary!$I29,IF(EXACT('TREE MANAGEMENT'!$F$4,TreeLibrary!$J$9),TreeLibrary!$J29,IF(EXACT('TREE MANAGEMENT'!$F$4,TreeLibrary!$K$9),TreeLibrary!$K29,"out of range")))))</f>
        <v>2.6666666669999999</v>
      </c>
      <c r="I28" s="366">
        <f>IF(EXACT('TREE MANAGEMENT'!$G$4,TreeLibrary!$G$9),TreeLibrary!$G29,IF(EXACT('TREE MANAGEMENT'!$G$4,TreeLibrary!$H$9),TreeLibrary!$H29,IF(EXACT('TREE MANAGEMENT'!$G$4,TreeLibrary!$I$9),TreeLibrary!$I29,IF(EXACT('TREE MANAGEMENT'!$G$4,TreeLibrary!$J$9),TreeLibrary!$J29,IF(EXACT('TREE MANAGEMENT'!$G$4,TreeLibrary!$K$9),TreeLibrary!$K29,"out of range")))))</f>
        <v>2.6666666669999999</v>
      </c>
      <c r="J28" s="30"/>
      <c r="K28" s="30"/>
      <c r="L28" s="11"/>
      <c r="M28" s="11"/>
      <c r="N28" s="11"/>
    </row>
    <row r="29" spans="1:14" ht="18" customHeight="1" x14ac:dyDescent="0.3">
      <c r="A29" s="489"/>
      <c r="B29" s="489"/>
      <c r="C29" s="489"/>
      <c r="D29" s="373" t="str">
        <f>TreeLibrary!D30</f>
        <v>Ratio leaf area index min. and max.</v>
      </c>
      <c r="E29" s="374"/>
      <c r="F29" s="375" t="str">
        <f>TreeLibrary!F30</f>
        <v>[]</v>
      </c>
      <c r="G29" s="366">
        <f>IF(EXACT('TREE MANAGEMENT'!$E$4,TreeLibrary!$G$9),TreeLibrary!$G30,IF(EXACT('TREE MANAGEMENT'!$E$4,TreeLibrary!$H$9),TreeLibrary!$H30,IF(EXACT('TREE MANAGEMENT'!$E$4,TreeLibrary!$I$9),TreeLibrary!$I30,IF(EXACT('TREE MANAGEMENT'!$E$4,TreeLibrary!$J$9),TreeLibrary!$J30,IF(EXACT('TREE MANAGEMENT'!$E$4,TreeLibrary!$K$9),TreeLibrary!$K30,"out of range")))))</f>
        <v>0.5</v>
      </c>
      <c r="H29" s="366">
        <f>IF(EXACT('TREE MANAGEMENT'!$F$4,TreeLibrary!$G$9),TreeLibrary!$G30,IF(EXACT('TREE MANAGEMENT'!$F$4,TreeLibrary!$H$9),TreeLibrary!$H30,IF(EXACT('TREE MANAGEMENT'!$F$4,TreeLibrary!$I$9),TreeLibrary!$I30,IF(EXACT('TREE MANAGEMENT'!$F$4,TreeLibrary!$J$9),TreeLibrary!$J30,IF(EXACT('TREE MANAGEMENT'!$F$4,TreeLibrary!$K$9),TreeLibrary!$K30,"out of range")))))</f>
        <v>0.5</v>
      </c>
      <c r="I29" s="366">
        <f>IF(EXACT('TREE MANAGEMENT'!$G$4,TreeLibrary!$G$9),TreeLibrary!$G30,IF(EXACT('TREE MANAGEMENT'!$G$4,TreeLibrary!$H$9),TreeLibrary!$H30,IF(EXACT('TREE MANAGEMENT'!$G$4,TreeLibrary!$I$9),TreeLibrary!$I30,IF(EXACT('TREE MANAGEMENT'!$G$4,TreeLibrary!$J$9),TreeLibrary!$J30,IF(EXACT('TREE MANAGEMENT'!$G$4,TreeLibrary!$K$9),TreeLibrary!$K30,"out of range")))))</f>
        <v>0.5</v>
      </c>
      <c r="J29" s="30"/>
      <c r="K29" s="30"/>
      <c r="L29" s="11"/>
      <c r="M29" s="11"/>
      <c r="N29" s="11"/>
    </row>
    <row r="30" spans="1:14" ht="18" customHeight="1" x14ac:dyDescent="0.3">
      <c r="A30" s="489" t="s">
        <v>184</v>
      </c>
      <c r="B30" s="489"/>
      <c r="C30" s="489"/>
      <c r="D30" s="373" t="str">
        <f>TreeLibrary!D31</f>
        <v>Relative light intensity at which shading starts to affect tree growth</v>
      </c>
      <c r="E30" s="374"/>
      <c r="F30" s="375" t="str">
        <f>TreeLibrary!F31</f>
        <v>[]</v>
      </c>
      <c r="G30" s="366">
        <f>IF(EXACT('TREE MANAGEMENT'!$E$4,TreeLibrary!$G$9),TreeLibrary!$G31,IF(EXACT('TREE MANAGEMENT'!$E$4,TreeLibrary!$H$9),TreeLibrary!$H31,IF(EXACT('TREE MANAGEMENT'!$E$4,TreeLibrary!$I$9),TreeLibrary!$I31,IF(EXACT('TREE MANAGEMENT'!$E$4,TreeLibrary!$J$9),TreeLibrary!$J31,IF(EXACT('TREE MANAGEMENT'!$E$4,TreeLibrary!$K$9),TreeLibrary!$K31,"out of range")))))</f>
        <v>0.8</v>
      </c>
      <c r="H30" s="366">
        <f>IF(EXACT('TREE MANAGEMENT'!$F$4,TreeLibrary!$G$9),TreeLibrary!$G31,IF(EXACT('TREE MANAGEMENT'!$F$4,TreeLibrary!$H$9),TreeLibrary!$H31,IF(EXACT('TREE MANAGEMENT'!$F$4,TreeLibrary!$I$9),TreeLibrary!$I31,IF(EXACT('TREE MANAGEMENT'!$F$4,TreeLibrary!$J$9),TreeLibrary!$J31,IF(EXACT('TREE MANAGEMENT'!$F$4,TreeLibrary!$K$9),TreeLibrary!$K31,"out of range")))))</f>
        <v>0.8</v>
      </c>
      <c r="I30" s="366">
        <f>IF(EXACT('TREE MANAGEMENT'!$G$4,TreeLibrary!$G$9),TreeLibrary!$G31,IF(EXACT('TREE MANAGEMENT'!$G$4,TreeLibrary!$H$9),TreeLibrary!$H31,IF(EXACT('TREE MANAGEMENT'!$G$4,TreeLibrary!$I$9),TreeLibrary!$I31,IF(EXACT('TREE MANAGEMENT'!$G$4,TreeLibrary!$J$9),TreeLibrary!$J31,IF(EXACT('TREE MANAGEMENT'!$G$4,TreeLibrary!$K$9),TreeLibrary!$K31,"out of range")))))</f>
        <v>0.8</v>
      </c>
      <c r="J30" s="30"/>
      <c r="K30" s="30"/>
      <c r="L30" s="11"/>
      <c r="M30" s="11"/>
      <c r="N30" s="11"/>
    </row>
    <row r="31" spans="1:14" ht="18" customHeight="1" x14ac:dyDescent="0.3">
      <c r="A31" s="489"/>
      <c r="B31" s="489"/>
      <c r="C31" s="489"/>
      <c r="D31" s="373" t="str">
        <f>TreeLibrary!D32</f>
        <v>Extinction light coefficient</v>
      </c>
      <c r="E31" s="374"/>
      <c r="F31" s="375" t="str">
        <f>TreeLibrary!F32</f>
        <v>[]</v>
      </c>
      <c r="G31" s="366">
        <f>IF(EXACT('TREE MANAGEMENT'!$E$4,TreeLibrary!$G$9),TreeLibrary!$G32,IF(EXACT('TREE MANAGEMENT'!$E$4,TreeLibrary!$H$9),TreeLibrary!$H32,IF(EXACT('TREE MANAGEMENT'!$E$4,TreeLibrary!$I$9),TreeLibrary!$I32,IF(EXACT('TREE MANAGEMENT'!$E$4,TreeLibrary!$J$9),TreeLibrary!$J32,IF(EXACT('TREE MANAGEMENT'!$E$4,TreeLibrary!$K$9),TreeLibrary!$K32,"out of range")))))</f>
        <v>0.82</v>
      </c>
      <c r="H31" s="366">
        <f>IF(EXACT('TREE MANAGEMENT'!$F$4,TreeLibrary!$G$9),TreeLibrary!$G32,IF(EXACT('TREE MANAGEMENT'!$F$4,TreeLibrary!$H$9),TreeLibrary!$H32,IF(EXACT('TREE MANAGEMENT'!$F$4,TreeLibrary!$I$9),TreeLibrary!$I32,IF(EXACT('TREE MANAGEMENT'!$F$4,TreeLibrary!$J$9),TreeLibrary!$J32,IF(EXACT('TREE MANAGEMENT'!$F$4,TreeLibrary!$K$9),TreeLibrary!$K32,"out of range")))))</f>
        <v>0.82</v>
      </c>
      <c r="I31" s="366">
        <f>IF(EXACT('TREE MANAGEMENT'!$G$4,TreeLibrary!$G$9),TreeLibrary!$G32,IF(EXACT('TREE MANAGEMENT'!$G$4,TreeLibrary!$H$9),TreeLibrary!$H32,IF(EXACT('TREE MANAGEMENT'!$G$4,TreeLibrary!$I$9),TreeLibrary!$I32,IF(EXACT('TREE MANAGEMENT'!$G$4,TreeLibrary!$J$9),TreeLibrary!$J32,IF(EXACT('TREE MANAGEMENT'!$G$4,TreeLibrary!$K$9),TreeLibrary!$K32,"out of range")))))</f>
        <v>0.82</v>
      </c>
      <c r="J31" s="30"/>
      <c r="K31" s="30"/>
      <c r="L31" s="11"/>
      <c r="M31" s="11"/>
      <c r="N31" s="11"/>
    </row>
    <row r="32" spans="1:14" ht="18" customHeight="1" x14ac:dyDescent="0.3">
      <c r="A32" s="489" t="s">
        <v>195</v>
      </c>
      <c r="B32" s="489"/>
      <c r="C32" s="489"/>
      <c r="D32" s="373" t="str">
        <f>TreeLibrary!D33</f>
        <v>Rainfall water stored at leaf surface</v>
      </c>
      <c r="E32" s="374"/>
      <c r="F32" s="375" t="str">
        <f>TreeLibrary!F33</f>
        <v>mm</v>
      </c>
      <c r="G32" s="366">
        <f>IF(EXACT('TREE MANAGEMENT'!$E$4,TreeLibrary!$G$9),TreeLibrary!$G33,IF(EXACT('TREE MANAGEMENT'!$E$4,TreeLibrary!$H$9),TreeLibrary!$H33,IF(EXACT('TREE MANAGEMENT'!$E$4,TreeLibrary!$I$9),TreeLibrary!$I33,IF(EXACT('TREE MANAGEMENT'!$E$4,TreeLibrary!$J$9),TreeLibrary!$J33,IF(EXACT('TREE MANAGEMENT'!$E$4,TreeLibrary!$K$9),TreeLibrary!$K33,"out of range")))))</f>
        <v>0.25</v>
      </c>
      <c r="H32" s="366">
        <f>IF(EXACT('TREE MANAGEMENT'!$F$4,TreeLibrary!$G$9),TreeLibrary!$G33,IF(EXACT('TREE MANAGEMENT'!$F$4,TreeLibrary!$H$9),TreeLibrary!$H33,IF(EXACT('TREE MANAGEMENT'!$F$4,TreeLibrary!$I$9),TreeLibrary!$I33,IF(EXACT('TREE MANAGEMENT'!$F$4,TreeLibrary!$J$9),TreeLibrary!$J33,IF(EXACT('TREE MANAGEMENT'!$F$4,TreeLibrary!$K$9),TreeLibrary!$K33,"out of range")))))</f>
        <v>0.25</v>
      </c>
      <c r="I32" s="366">
        <f>IF(EXACT('TREE MANAGEMENT'!$G$4,TreeLibrary!$G$9),TreeLibrary!$G33,IF(EXACT('TREE MANAGEMENT'!$G$4,TreeLibrary!$H$9),TreeLibrary!$H33,IF(EXACT('TREE MANAGEMENT'!$G$4,TreeLibrary!$I$9),TreeLibrary!$I33,IF(EXACT('TREE MANAGEMENT'!$G$4,TreeLibrary!$J$9),TreeLibrary!$J33,IF(EXACT('TREE MANAGEMENT'!$G$4,TreeLibrary!$K$9),TreeLibrary!$K33,"out of range")))))</f>
        <v>0.25</v>
      </c>
      <c r="J32" s="30"/>
      <c r="K32" s="30"/>
      <c r="L32" s="11"/>
      <c r="M32" s="11"/>
      <c r="N32" s="11"/>
    </row>
    <row r="33" spans="1:14" ht="18" customHeight="1" x14ac:dyDescent="0.3">
      <c r="A33" s="483" t="s">
        <v>188</v>
      </c>
      <c r="B33" s="501"/>
      <c r="C33" s="502"/>
      <c r="D33" s="373" t="str">
        <f>TreeLibrary!D34</f>
        <v>Coefficient related to tree root conductivity</v>
      </c>
      <c r="E33" s="374"/>
      <c r="F33" s="375" t="str">
        <f>TreeLibrary!F34</f>
        <v>cm day-1</v>
      </c>
      <c r="G33" s="366">
        <f>IF(EXACT('TREE MANAGEMENT'!$E$4,TreeLibrary!$G$9),TreeLibrary!$G34,IF(EXACT('TREE MANAGEMENT'!$E$4,TreeLibrary!$H$9),TreeLibrary!$H34,IF(EXACT('TREE MANAGEMENT'!$E$4,TreeLibrary!$I$9),TreeLibrary!$I34,IF(EXACT('TREE MANAGEMENT'!$E$4,TreeLibrary!$J$9),TreeLibrary!$J34,IF(EXACT('TREE MANAGEMENT'!$E$4,TreeLibrary!$K$9),TreeLibrary!$K34,"out of range")))))</f>
        <v>5.0000000000000004E-6</v>
      </c>
      <c r="H33" s="366">
        <f>IF(EXACT('TREE MANAGEMENT'!$F$4,TreeLibrary!$G$9),TreeLibrary!$G34,IF(EXACT('TREE MANAGEMENT'!$F$4,TreeLibrary!$H$9),TreeLibrary!$H34,IF(EXACT('TREE MANAGEMENT'!$F$4,TreeLibrary!$I$9),TreeLibrary!$I34,IF(EXACT('TREE MANAGEMENT'!$F$4,TreeLibrary!$J$9),TreeLibrary!$J34,IF(EXACT('TREE MANAGEMENT'!$F$4,TreeLibrary!$K$9),TreeLibrary!$K34,"out of range")))))</f>
        <v>5.0000000000000004E-6</v>
      </c>
      <c r="I33" s="366">
        <f>IF(EXACT('TREE MANAGEMENT'!$G$4,TreeLibrary!$G$9),TreeLibrary!$G34,IF(EXACT('TREE MANAGEMENT'!$G$4,TreeLibrary!$H$9),TreeLibrary!$H34,IF(EXACT('TREE MANAGEMENT'!$G$4,TreeLibrary!$I$9),TreeLibrary!$I34,IF(EXACT('TREE MANAGEMENT'!$G$4,TreeLibrary!$J$9),TreeLibrary!$J34,IF(EXACT('TREE MANAGEMENT'!$G$4,TreeLibrary!$K$9),TreeLibrary!$K34,"out of range")))))</f>
        <v>5.0000000000000004E-6</v>
      </c>
      <c r="J33" s="30"/>
      <c r="K33" s="30"/>
      <c r="L33" s="11"/>
      <c r="M33" s="11"/>
      <c r="N33" s="11"/>
    </row>
    <row r="34" spans="1:14" ht="18" customHeight="1" x14ac:dyDescent="0.3">
      <c r="A34" s="503"/>
      <c r="B34" s="504"/>
      <c r="C34" s="505"/>
      <c r="D34" s="373" t="str">
        <f>TreeLibrary!D35</f>
        <v>Plant potential for max. transpiration</v>
      </c>
      <c r="E34" s="374"/>
      <c r="F34" s="375" t="str">
        <f>TreeLibrary!F35</f>
        <v>cm</v>
      </c>
      <c r="G34" s="366">
        <f>IF(EXACT('TREE MANAGEMENT'!$E$4,TreeLibrary!$G$9),TreeLibrary!$G35,IF(EXACT('TREE MANAGEMENT'!$E$4,TreeLibrary!$H$9),TreeLibrary!$H35,IF(EXACT('TREE MANAGEMENT'!$E$4,TreeLibrary!$I$9),TreeLibrary!$I35,IF(EXACT('TREE MANAGEMENT'!$E$4,TreeLibrary!$J$9),TreeLibrary!$J35,IF(EXACT('TREE MANAGEMENT'!$E$4,TreeLibrary!$K$9),TreeLibrary!$K35,"out of range")))))</f>
        <v>-1500</v>
      </c>
      <c r="H34" s="366">
        <f>IF(EXACT('TREE MANAGEMENT'!$F$4,TreeLibrary!$G$9),TreeLibrary!$G35,IF(EXACT('TREE MANAGEMENT'!$F$4,TreeLibrary!$H$9),TreeLibrary!$H35,IF(EXACT('TREE MANAGEMENT'!$F$4,TreeLibrary!$I$9),TreeLibrary!$I35,IF(EXACT('TREE MANAGEMENT'!$F$4,TreeLibrary!$J$9),TreeLibrary!$J35,IF(EXACT('TREE MANAGEMENT'!$F$4,TreeLibrary!$K$9),TreeLibrary!$K35,"out of range")))))</f>
        <v>-1500</v>
      </c>
      <c r="I34" s="366">
        <f>IF(EXACT('TREE MANAGEMENT'!$G$4,TreeLibrary!$G$9),TreeLibrary!$G35,IF(EXACT('TREE MANAGEMENT'!$G$4,TreeLibrary!$H$9),TreeLibrary!$H35,IF(EXACT('TREE MANAGEMENT'!$G$4,TreeLibrary!$I$9),TreeLibrary!$I35,IF(EXACT('TREE MANAGEMENT'!$G$4,TreeLibrary!$J$9),TreeLibrary!$J35,IF(EXACT('TREE MANAGEMENT'!$G$4,TreeLibrary!$K$9),TreeLibrary!$K35,"out of range")))))</f>
        <v>-1500</v>
      </c>
      <c r="J34" s="17"/>
      <c r="K34" s="17"/>
      <c r="L34" s="11"/>
      <c r="M34" s="11"/>
      <c r="N34" s="11"/>
    </row>
    <row r="35" spans="1:14" ht="18" customHeight="1" x14ac:dyDescent="0.3">
      <c r="A35" s="506"/>
      <c r="B35" s="507"/>
      <c r="C35" s="508"/>
      <c r="D35" s="373" t="str">
        <f>TreeLibrary!D36</f>
        <v>Plant potential for min. transpiration</v>
      </c>
      <c r="E35" s="374"/>
      <c r="F35" s="375" t="str">
        <f>TreeLibrary!F36</f>
        <v>cm</v>
      </c>
      <c r="G35" s="366">
        <f>IF(EXACT('TREE MANAGEMENT'!$E$4,TreeLibrary!$G$9),TreeLibrary!$G36,IF(EXACT('TREE MANAGEMENT'!$E$4,TreeLibrary!$H$9),TreeLibrary!$H36,IF(EXACT('TREE MANAGEMENT'!$E$4,TreeLibrary!$I$9),TreeLibrary!$I36,IF(EXACT('TREE MANAGEMENT'!$E$4,TreeLibrary!$J$9),TreeLibrary!$J36,IF(EXACT('TREE MANAGEMENT'!$E$4,TreeLibrary!$K$9),TreeLibrary!$K36,"out of range")))))</f>
        <v>-4500</v>
      </c>
      <c r="H35" s="366">
        <f>IF(EXACT('TREE MANAGEMENT'!$F$4,TreeLibrary!$G$9),TreeLibrary!$G36,IF(EXACT('TREE MANAGEMENT'!$F$4,TreeLibrary!$H$9),TreeLibrary!$H36,IF(EXACT('TREE MANAGEMENT'!$F$4,TreeLibrary!$I$9),TreeLibrary!$I36,IF(EXACT('TREE MANAGEMENT'!$F$4,TreeLibrary!$J$9),TreeLibrary!$J36,IF(EXACT('TREE MANAGEMENT'!$F$4,TreeLibrary!$K$9),TreeLibrary!$K36,"out of range")))))</f>
        <v>-4500</v>
      </c>
      <c r="I35" s="366">
        <f>IF(EXACT('TREE MANAGEMENT'!$G$4,TreeLibrary!$G$9),TreeLibrary!$G36,IF(EXACT('TREE MANAGEMENT'!$G$4,TreeLibrary!$H$9),TreeLibrary!$H36,IF(EXACT('TREE MANAGEMENT'!$G$4,TreeLibrary!$I$9),TreeLibrary!$I36,IF(EXACT('TREE MANAGEMENT'!$G$4,TreeLibrary!$J$9),TreeLibrary!$J36,IF(EXACT('TREE MANAGEMENT'!$G$4,TreeLibrary!$K$9),TreeLibrary!$K36,"out of range")))))</f>
        <v>-4500</v>
      </c>
      <c r="J35" s="17"/>
      <c r="K35" s="17"/>
      <c r="L35" s="11"/>
      <c r="M35" s="11"/>
      <c r="N35" s="11"/>
    </row>
    <row r="36" spans="1:14" ht="18" customHeight="1" x14ac:dyDescent="0.3">
      <c r="A36" s="489" t="s">
        <v>23</v>
      </c>
      <c r="B36" s="509" t="s">
        <v>525</v>
      </c>
      <c r="C36" s="510"/>
      <c r="D36" s="373" t="str">
        <f>TreeLibrary!D37</f>
        <v>Type of N2 fixation</v>
      </c>
      <c r="E36" s="374"/>
      <c r="F36" s="375" t="str">
        <f>TreeLibrary!F37</f>
        <v>[]</v>
      </c>
      <c r="G36" s="366">
        <f>IF(EXACT('TREE MANAGEMENT'!$E$4,TreeLibrary!$G$9),TreeLibrary!$G37,IF(EXACT('TREE MANAGEMENT'!$E$4,TreeLibrary!$H$9),TreeLibrary!$H37,IF(EXACT('TREE MANAGEMENT'!$E$4,TreeLibrary!$I$9),TreeLibrary!$I37,IF(EXACT('TREE MANAGEMENT'!$E$4,TreeLibrary!$J$9),TreeLibrary!$J37,IF(EXACT('TREE MANAGEMENT'!$E$4,TreeLibrary!$K$9),TreeLibrary!$K37,"out of range")))))</f>
        <v>0</v>
      </c>
      <c r="H36" s="366">
        <f>IF(EXACT('TREE MANAGEMENT'!$F$4,TreeLibrary!$G$9),TreeLibrary!$G37,IF(EXACT('TREE MANAGEMENT'!$F$4,TreeLibrary!$H$9),TreeLibrary!$H37,IF(EXACT('TREE MANAGEMENT'!$F$4,TreeLibrary!$I$9),TreeLibrary!$I37,IF(EXACT('TREE MANAGEMENT'!$F$4,TreeLibrary!$J$9),TreeLibrary!$J37,IF(EXACT('TREE MANAGEMENT'!$F$4,TreeLibrary!$K$9),TreeLibrary!$K37,"out of range")))))</f>
        <v>0</v>
      </c>
      <c r="I36" s="366">
        <f>IF(EXACT('TREE MANAGEMENT'!$G$4,TreeLibrary!$G$9),TreeLibrary!$G37,IF(EXACT('TREE MANAGEMENT'!$G$4,TreeLibrary!$H$9),TreeLibrary!$H37,IF(EXACT('TREE MANAGEMENT'!$G$4,TreeLibrary!$I$9),TreeLibrary!$I37,IF(EXACT('TREE MANAGEMENT'!$G$4,TreeLibrary!$J$9),TreeLibrary!$J37,IF(EXACT('TREE MANAGEMENT'!$G$4,TreeLibrary!$K$9),TreeLibrary!$K37,"out of range")))))</f>
        <v>0</v>
      </c>
      <c r="J36" s="11"/>
      <c r="K36" s="11"/>
      <c r="L36" s="11"/>
      <c r="M36" s="11"/>
      <c r="N36" s="11"/>
    </row>
    <row r="37" spans="1:14" ht="18" customHeight="1" x14ac:dyDescent="0.3">
      <c r="A37" s="489"/>
      <c r="B37" s="509" t="s">
        <v>158</v>
      </c>
      <c r="C37" s="510"/>
      <c r="D37" s="373" t="str">
        <f>TreeLibrary!D38</f>
        <v>Proportion of N from atmosphere</v>
      </c>
      <c r="E37" s="374"/>
      <c r="F37" s="375" t="str">
        <f>TreeLibrary!F38</f>
        <v>[]</v>
      </c>
      <c r="G37" s="366">
        <f>IF(EXACT('TREE MANAGEMENT'!$E$4,TreeLibrary!$G$9),TreeLibrary!$G38,IF(EXACT('TREE MANAGEMENT'!$E$4,TreeLibrary!$H$9),TreeLibrary!$H38,IF(EXACT('TREE MANAGEMENT'!$E$4,TreeLibrary!$I$9),TreeLibrary!$I38,IF(EXACT('TREE MANAGEMENT'!$E$4,TreeLibrary!$J$9),TreeLibrary!$J38,IF(EXACT('TREE MANAGEMENT'!$E$4,TreeLibrary!$K$9),TreeLibrary!$K38,"out of range")))))</f>
        <v>0</v>
      </c>
      <c r="H37" s="366">
        <f>IF(EXACT('TREE MANAGEMENT'!$F$4,TreeLibrary!$G$9),TreeLibrary!$G38,IF(EXACT('TREE MANAGEMENT'!$F$4,TreeLibrary!$H$9),TreeLibrary!$H38,IF(EXACT('TREE MANAGEMENT'!$F$4,TreeLibrary!$I$9),TreeLibrary!$I38,IF(EXACT('TREE MANAGEMENT'!$F$4,TreeLibrary!$J$9),TreeLibrary!$J38,IF(EXACT('TREE MANAGEMENT'!$F$4,TreeLibrary!$K$9),TreeLibrary!$K38,"out of range")))))</f>
        <v>0</v>
      </c>
      <c r="I37" s="366">
        <f>IF(EXACT('TREE MANAGEMENT'!$G$4,TreeLibrary!$G$9),TreeLibrary!$G38,IF(EXACT('TREE MANAGEMENT'!$G$4,TreeLibrary!$H$9),TreeLibrary!$H38,IF(EXACT('TREE MANAGEMENT'!$G$4,TreeLibrary!$I$9),TreeLibrary!$I38,IF(EXACT('TREE MANAGEMENT'!$G$4,TreeLibrary!$J$9),TreeLibrary!$J38,IF(EXACT('TREE MANAGEMENT'!$G$4,TreeLibrary!$K$9),TreeLibrary!$K38,"out of range")))))</f>
        <v>0</v>
      </c>
      <c r="J37" s="30"/>
      <c r="K37" s="30"/>
      <c r="L37" s="11"/>
      <c r="M37" s="11"/>
      <c r="N37" s="11"/>
    </row>
    <row r="38" spans="1:14" ht="18" customHeight="1" x14ac:dyDescent="0.3">
      <c r="A38" s="489"/>
      <c r="B38" s="483" t="s">
        <v>159</v>
      </c>
      <c r="C38" s="484"/>
      <c r="D38" s="373" t="str">
        <f>TreeLibrary!D39</f>
        <v xml:space="preserve">Fraction of reserve pool for N2 fix. </v>
      </c>
      <c r="E38" s="374"/>
      <c r="F38" s="375" t="str">
        <f>TreeLibrary!F39</f>
        <v>[]</v>
      </c>
      <c r="G38" s="366">
        <f>IF(EXACT('TREE MANAGEMENT'!$E$4,TreeLibrary!$G$9),TreeLibrary!$G39,IF(EXACT('TREE MANAGEMENT'!$E$4,TreeLibrary!$H$9),TreeLibrary!$H39,IF(EXACT('TREE MANAGEMENT'!$E$4,TreeLibrary!$I$9),TreeLibrary!$I39,IF(EXACT('TREE MANAGEMENT'!$E$4,TreeLibrary!$J$9),TreeLibrary!$J39,IF(EXACT('TREE MANAGEMENT'!$E$4,TreeLibrary!$K$9),TreeLibrary!$K39,"out of range")))))</f>
        <v>0</v>
      </c>
      <c r="H38" s="366">
        <f>IF(EXACT('TREE MANAGEMENT'!$F$4,TreeLibrary!$G$9),TreeLibrary!$G39,IF(EXACT('TREE MANAGEMENT'!$F$4,TreeLibrary!$H$9),TreeLibrary!$H39,IF(EXACT('TREE MANAGEMENT'!$F$4,TreeLibrary!$I$9),TreeLibrary!$I39,IF(EXACT('TREE MANAGEMENT'!$F$4,TreeLibrary!$J$9),TreeLibrary!$J39,IF(EXACT('TREE MANAGEMENT'!$F$4,TreeLibrary!$K$9),TreeLibrary!$K39,"out of range")))))</f>
        <v>0</v>
      </c>
      <c r="I38" s="366">
        <f>IF(EXACT('TREE MANAGEMENT'!$G$4,TreeLibrary!$G$9),TreeLibrary!$G39,IF(EXACT('TREE MANAGEMENT'!$G$4,TreeLibrary!$H$9),TreeLibrary!$H39,IF(EXACT('TREE MANAGEMENT'!$G$4,TreeLibrary!$I$9),TreeLibrary!$I39,IF(EXACT('TREE MANAGEMENT'!$G$4,TreeLibrary!$J$9),TreeLibrary!$J39,IF(EXACT('TREE MANAGEMENT'!$G$4,TreeLibrary!$K$9),TreeLibrary!$K39,"out of range")))))</f>
        <v>0</v>
      </c>
      <c r="J38" s="30"/>
      <c r="K38" s="30"/>
      <c r="L38" s="11"/>
      <c r="M38" s="11"/>
      <c r="N38" s="11"/>
    </row>
    <row r="39" spans="1:14" ht="18" customHeight="1" x14ac:dyDescent="0.3">
      <c r="A39" s="489"/>
      <c r="B39" s="485"/>
      <c r="C39" s="486"/>
      <c r="D39" s="373" t="str">
        <f>TreeLibrary!D40</f>
        <v>Dry weight cost for N2 fixation</v>
      </c>
      <c r="E39" s="374"/>
      <c r="F39" s="375" t="str">
        <f>TreeLibrary!F40</f>
        <v>[]</v>
      </c>
      <c r="G39" s="366">
        <f>IF(EXACT('TREE MANAGEMENT'!$E$4,TreeLibrary!$G$9),TreeLibrary!$G40,IF(EXACT('TREE MANAGEMENT'!$E$4,TreeLibrary!$H$9),TreeLibrary!$H40,IF(EXACT('TREE MANAGEMENT'!$E$4,TreeLibrary!$I$9),TreeLibrary!$I40,IF(EXACT('TREE MANAGEMENT'!$E$4,TreeLibrary!$J$9),TreeLibrary!$J40,IF(EXACT('TREE MANAGEMENT'!$E$4,TreeLibrary!$K$9),TreeLibrary!$K40,"out of range")))))</f>
        <v>0</v>
      </c>
      <c r="H39" s="366">
        <f>IF(EXACT('TREE MANAGEMENT'!$F$4,TreeLibrary!$G$9),TreeLibrary!$G40,IF(EXACT('TREE MANAGEMENT'!$F$4,TreeLibrary!$H$9),TreeLibrary!$H40,IF(EXACT('TREE MANAGEMENT'!$F$4,TreeLibrary!$I$9),TreeLibrary!$I40,IF(EXACT('TREE MANAGEMENT'!$F$4,TreeLibrary!$J$9),TreeLibrary!$J40,IF(EXACT('TREE MANAGEMENT'!$F$4,TreeLibrary!$K$9),TreeLibrary!$K40,"out of range")))))</f>
        <v>0</v>
      </c>
      <c r="I39" s="366">
        <f>IF(EXACT('TREE MANAGEMENT'!$G$4,TreeLibrary!$G$9),TreeLibrary!$G40,IF(EXACT('TREE MANAGEMENT'!$G$4,TreeLibrary!$H$9),TreeLibrary!$H40,IF(EXACT('TREE MANAGEMENT'!$G$4,TreeLibrary!$I$9),TreeLibrary!$I40,IF(EXACT('TREE MANAGEMENT'!$G$4,TreeLibrary!$J$9),TreeLibrary!$J40,IF(EXACT('TREE MANAGEMENT'!$G$4,TreeLibrary!$K$9),TreeLibrary!$K40,"out of range")))))</f>
        <v>0</v>
      </c>
      <c r="J39" s="30"/>
      <c r="K39" s="30"/>
      <c r="L39" s="11"/>
      <c r="M39" s="11"/>
      <c r="N39" s="11"/>
    </row>
    <row r="40" spans="1:14" ht="18" customHeight="1" x14ac:dyDescent="0.3">
      <c r="A40" s="489"/>
      <c r="B40" s="487"/>
      <c r="C40" s="488"/>
      <c r="D40" s="373" t="str">
        <f>TreeLibrary!D41</f>
        <v>Responsiveness of N2 fix. to N stress</v>
      </c>
      <c r="E40" s="374"/>
      <c r="F40" s="375" t="str">
        <f>TreeLibrary!F41</f>
        <v>[]</v>
      </c>
      <c r="G40" s="366">
        <f>IF(EXACT('TREE MANAGEMENT'!$E$4,TreeLibrary!$G$9),TreeLibrary!$G41,IF(EXACT('TREE MANAGEMENT'!$E$4,TreeLibrary!$H$9),TreeLibrary!$H41,IF(EXACT('TREE MANAGEMENT'!$E$4,TreeLibrary!$I$9),TreeLibrary!$I41,IF(EXACT('TREE MANAGEMENT'!$E$4,TreeLibrary!$J$9),TreeLibrary!$J41,IF(EXACT('TREE MANAGEMENT'!$E$4,TreeLibrary!$K$9),TreeLibrary!$K41,"out of range")))))</f>
        <v>0</v>
      </c>
      <c r="H40" s="366">
        <f>IF(EXACT('TREE MANAGEMENT'!$F$4,TreeLibrary!$G$9),TreeLibrary!$G41,IF(EXACT('TREE MANAGEMENT'!$F$4,TreeLibrary!$H$9),TreeLibrary!$H41,IF(EXACT('TREE MANAGEMENT'!$F$4,TreeLibrary!$I$9),TreeLibrary!$I41,IF(EXACT('TREE MANAGEMENT'!$F$4,TreeLibrary!$J$9),TreeLibrary!$J41,IF(EXACT('TREE MANAGEMENT'!$F$4,TreeLibrary!$K$9),TreeLibrary!$K41,"out of range")))))</f>
        <v>0</v>
      </c>
      <c r="I40" s="366">
        <f>IF(EXACT('TREE MANAGEMENT'!$G$4,TreeLibrary!$G$9),TreeLibrary!$G41,IF(EXACT('TREE MANAGEMENT'!$G$4,TreeLibrary!$H$9),TreeLibrary!$H41,IF(EXACT('TREE MANAGEMENT'!$G$4,TreeLibrary!$I$9),TreeLibrary!$I41,IF(EXACT('TREE MANAGEMENT'!$G$4,TreeLibrary!$J$9),TreeLibrary!$J41,IF(EXACT('TREE MANAGEMENT'!$G$4,TreeLibrary!$K$9),TreeLibrary!$K41,"out of range")))))</f>
        <v>0</v>
      </c>
      <c r="J40" s="30"/>
      <c r="K40" s="30"/>
      <c r="L40" s="11"/>
      <c r="M40" s="11"/>
      <c r="N40" s="11"/>
    </row>
    <row r="41" spans="1:14" ht="18" customHeight="1" x14ac:dyDescent="0.3">
      <c r="A41" s="489" t="s">
        <v>185</v>
      </c>
      <c r="B41" s="489"/>
      <c r="C41" s="489"/>
      <c r="D41" s="373" t="str">
        <f>TreeLibrary!D42</f>
        <v>N concentration in carbohydrate reserves</v>
      </c>
      <c r="E41" s="374"/>
      <c r="F41" s="375" t="str">
        <f>TreeLibrary!F42</f>
        <v>g/g</v>
      </c>
      <c r="G41" s="366">
        <f>IF(EXACT('TREE MANAGEMENT'!$E$4,TreeLibrary!$G$9),TreeLibrary!$G42,IF(EXACT('TREE MANAGEMENT'!$E$4,TreeLibrary!$H$9),TreeLibrary!$H42,IF(EXACT('TREE MANAGEMENT'!$E$4,TreeLibrary!$I$9),TreeLibrary!$I42,IF(EXACT('TREE MANAGEMENT'!$E$4,TreeLibrary!$J$9),TreeLibrary!$J42,IF(EXACT('TREE MANAGEMENT'!$E$4,TreeLibrary!$K$9),TreeLibrary!$K42,"out of range")))))</f>
        <v>0.01</v>
      </c>
      <c r="H41" s="366">
        <f>IF(EXACT('TREE MANAGEMENT'!$F$4,TreeLibrary!$G$9),TreeLibrary!$G42,IF(EXACT('TREE MANAGEMENT'!$F$4,TreeLibrary!$H$9),TreeLibrary!$H42,IF(EXACT('TREE MANAGEMENT'!$F$4,TreeLibrary!$I$9),TreeLibrary!$I42,IF(EXACT('TREE MANAGEMENT'!$F$4,TreeLibrary!$J$9),TreeLibrary!$J42,IF(EXACT('TREE MANAGEMENT'!$F$4,TreeLibrary!$K$9),TreeLibrary!$K42,"out of range")))))</f>
        <v>0.01</v>
      </c>
      <c r="I41" s="366">
        <f>IF(EXACT('TREE MANAGEMENT'!$G$4,TreeLibrary!$G$9),TreeLibrary!$G42,IF(EXACT('TREE MANAGEMENT'!$G$4,TreeLibrary!$H$9),TreeLibrary!$H42,IF(EXACT('TREE MANAGEMENT'!$G$4,TreeLibrary!$I$9),TreeLibrary!$I42,IF(EXACT('TREE MANAGEMENT'!$G$4,TreeLibrary!$J$9),TreeLibrary!$J42,IF(EXACT('TREE MANAGEMENT'!$G$4,TreeLibrary!$K$9),TreeLibrary!$K42,"out of range")))))</f>
        <v>0.01</v>
      </c>
      <c r="J41" s="30"/>
      <c r="K41" s="30"/>
      <c r="L41" s="11"/>
      <c r="M41" s="11"/>
      <c r="N41" s="11"/>
    </row>
    <row r="42" spans="1:14" ht="18" customHeight="1" x14ac:dyDescent="0.3">
      <c r="A42" s="489"/>
      <c r="B42" s="489"/>
      <c r="C42" s="489"/>
      <c r="D42" s="373" t="str">
        <f>TreeLibrary!D43</f>
        <v>N concentration in leaf component</v>
      </c>
      <c r="E42" s="374"/>
      <c r="F42" s="375" t="str">
        <f>TreeLibrary!F43</f>
        <v>g/g</v>
      </c>
      <c r="G42" s="366">
        <f>IF(EXACT('TREE MANAGEMENT'!$E$4,TreeLibrary!$G$9),TreeLibrary!$G43,IF(EXACT('TREE MANAGEMENT'!$E$4,TreeLibrary!$H$9),TreeLibrary!$H43,IF(EXACT('TREE MANAGEMENT'!$E$4,TreeLibrary!$I$9),TreeLibrary!$I43,IF(EXACT('TREE MANAGEMENT'!$E$4,TreeLibrary!$J$9),TreeLibrary!$J43,IF(EXACT('TREE MANAGEMENT'!$E$4,TreeLibrary!$K$9),TreeLibrary!$K43,"out of range")))))</f>
        <v>1.67E-2</v>
      </c>
      <c r="H42" s="366">
        <f>IF(EXACT('TREE MANAGEMENT'!$F$4,TreeLibrary!$G$9),TreeLibrary!$G43,IF(EXACT('TREE MANAGEMENT'!$F$4,TreeLibrary!$H$9),TreeLibrary!$H43,IF(EXACT('TREE MANAGEMENT'!$F$4,TreeLibrary!$I$9),TreeLibrary!$I43,IF(EXACT('TREE MANAGEMENT'!$F$4,TreeLibrary!$J$9),TreeLibrary!$J43,IF(EXACT('TREE MANAGEMENT'!$F$4,TreeLibrary!$K$9),TreeLibrary!$K43,"out of range")))))</f>
        <v>1.67E-2</v>
      </c>
      <c r="I42" s="366">
        <f>IF(EXACT('TREE MANAGEMENT'!$G$4,TreeLibrary!$G$9),TreeLibrary!$G43,IF(EXACT('TREE MANAGEMENT'!$G$4,TreeLibrary!$H$9),TreeLibrary!$H43,IF(EXACT('TREE MANAGEMENT'!$G$4,TreeLibrary!$I$9),TreeLibrary!$I43,IF(EXACT('TREE MANAGEMENT'!$G$4,TreeLibrary!$J$9),TreeLibrary!$J43,IF(EXACT('TREE MANAGEMENT'!$G$4,TreeLibrary!$K$9),TreeLibrary!$K43,"out of range")))))</f>
        <v>1.67E-2</v>
      </c>
      <c r="J42" s="30"/>
      <c r="K42" s="30"/>
      <c r="L42" s="11"/>
      <c r="M42" s="11"/>
      <c r="N42" s="11"/>
    </row>
    <row r="43" spans="1:14" ht="18" customHeight="1" x14ac:dyDescent="0.3">
      <c r="A43" s="489"/>
      <c r="B43" s="489"/>
      <c r="C43" s="489"/>
      <c r="D43" s="373" t="str">
        <f>TreeLibrary!D44</f>
        <v>N concentration in twig component</v>
      </c>
      <c r="E43" s="374"/>
      <c r="F43" s="375" t="str">
        <f>TreeLibrary!F44</f>
        <v>g/g</v>
      </c>
      <c r="G43" s="366">
        <f>IF(EXACT('TREE MANAGEMENT'!$E$4,TreeLibrary!$G$9),TreeLibrary!$G44,IF(EXACT('TREE MANAGEMENT'!$E$4,TreeLibrary!$H$9),TreeLibrary!$H44,IF(EXACT('TREE MANAGEMENT'!$E$4,TreeLibrary!$I$9),TreeLibrary!$I44,IF(EXACT('TREE MANAGEMENT'!$E$4,TreeLibrary!$J$9),TreeLibrary!$J44,IF(EXACT('TREE MANAGEMENT'!$E$4,TreeLibrary!$K$9),TreeLibrary!$K44,"out of range")))))</f>
        <v>8.9999999999999993E-3</v>
      </c>
      <c r="H43" s="366">
        <f>IF(EXACT('TREE MANAGEMENT'!$F$4,TreeLibrary!$G$9),TreeLibrary!$G44,IF(EXACT('TREE MANAGEMENT'!$F$4,TreeLibrary!$H$9),TreeLibrary!$H44,IF(EXACT('TREE MANAGEMENT'!$F$4,TreeLibrary!$I$9),TreeLibrary!$I44,IF(EXACT('TREE MANAGEMENT'!$F$4,TreeLibrary!$J$9),TreeLibrary!$J44,IF(EXACT('TREE MANAGEMENT'!$F$4,TreeLibrary!$K$9),TreeLibrary!$K44,"out of range")))))</f>
        <v>8.9999999999999993E-3</v>
      </c>
      <c r="I43" s="366">
        <f>IF(EXACT('TREE MANAGEMENT'!$G$4,TreeLibrary!$G$9),TreeLibrary!$G44,IF(EXACT('TREE MANAGEMENT'!$G$4,TreeLibrary!$H$9),TreeLibrary!$H44,IF(EXACT('TREE MANAGEMENT'!$G$4,TreeLibrary!$I$9),TreeLibrary!$I44,IF(EXACT('TREE MANAGEMENT'!$G$4,TreeLibrary!$J$9),TreeLibrary!$J44,IF(EXACT('TREE MANAGEMENT'!$G$4,TreeLibrary!$K$9),TreeLibrary!$K44,"out of range")))))</f>
        <v>8.9999999999999993E-3</v>
      </c>
      <c r="J43" s="30"/>
      <c r="K43" s="30"/>
      <c r="L43" s="11"/>
      <c r="M43" s="11"/>
      <c r="N43" s="11"/>
    </row>
    <row r="44" spans="1:14" ht="18" customHeight="1" x14ac:dyDescent="0.3">
      <c r="A44" s="489"/>
      <c r="B44" s="489"/>
      <c r="C44" s="489"/>
      <c r="D44" s="373" t="str">
        <f>TreeLibrary!D45</f>
        <v>N concentration in wood component</v>
      </c>
      <c r="E44" s="374"/>
      <c r="F44" s="375" t="str">
        <f>TreeLibrary!F45</f>
        <v>g/g</v>
      </c>
      <c r="G44" s="366">
        <f>IF(EXACT('TREE MANAGEMENT'!$E$4,TreeLibrary!$G$9),TreeLibrary!$G45,IF(EXACT('TREE MANAGEMENT'!$E$4,TreeLibrary!$H$9),TreeLibrary!$H45,IF(EXACT('TREE MANAGEMENT'!$E$4,TreeLibrary!$I$9),TreeLibrary!$I45,IF(EXACT('TREE MANAGEMENT'!$E$4,TreeLibrary!$J$9),TreeLibrary!$J45,IF(EXACT('TREE MANAGEMENT'!$E$4,TreeLibrary!$K$9),TreeLibrary!$K45,"out of range")))))</f>
        <v>7.26E-3</v>
      </c>
      <c r="H44" s="366">
        <f>IF(EXACT('TREE MANAGEMENT'!$F$4,TreeLibrary!$G$9),TreeLibrary!$G45,IF(EXACT('TREE MANAGEMENT'!$F$4,TreeLibrary!$H$9),TreeLibrary!$H45,IF(EXACT('TREE MANAGEMENT'!$F$4,TreeLibrary!$I$9),TreeLibrary!$I45,IF(EXACT('TREE MANAGEMENT'!$F$4,TreeLibrary!$J$9),TreeLibrary!$J45,IF(EXACT('TREE MANAGEMENT'!$F$4,TreeLibrary!$K$9),TreeLibrary!$K45,"out of range")))))</f>
        <v>7.26E-3</v>
      </c>
      <c r="I44" s="366">
        <f>IF(EXACT('TREE MANAGEMENT'!$G$4,TreeLibrary!$G$9),TreeLibrary!$G45,IF(EXACT('TREE MANAGEMENT'!$G$4,TreeLibrary!$H$9),TreeLibrary!$H45,IF(EXACT('TREE MANAGEMENT'!$G$4,TreeLibrary!$I$9),TreeLibrary!$I45,IF(EXACT('TREE MANAGEMENT'!$G$4,TreeLibrary!$J$9),TreeLibrary!$J45,IF(EXACT('TREE MANAGEMENT'!$G$4,TreeLibrary!$K$9),TreeLibrary!$K45,"out of range")))))</f>
        <v>7.26E-3</v>
      </c>
      <c r="J44" s="30"/>
      <c r="K44" s="30"/>
      <c r="L44" s="11"/>
      <c r="M44" s="11"/>
      <c r="N44" s="11"/>
    </row>
    <row r="45" spans="1:14" ht="18" customHeight="1" x14ac:dyDescent="0.3">
      <c r="A45" s="489"/>
      <c r="B45" s="489"/>
      <c r="C45" s="489"/>
      <c r="D45" s="373" t="str">
        <f>TreeLibrary!D46</f>
        <v>N concentration in fruit component</v>
      </c>
      <c r="E45" s="374"/>
      <c r="F45" s="375" t="str">
        <f>TreeLibrary!F46</f>
        <v>g/g</v>
      </c>
      <c r="G45" s="366">
        <f>IF(EXACT('TREE MANAGEMENT'!$E$4,TreeLibrary!$G$9),TreeLibrary!$G46,IF(EXACT('TREE MANAGEMENT'!$E$4,TreeLibrary!$H$9),TreeLibrary!$H46,IF(EXACT('TREE MANAGEMENT'!$E$4,TreeLibrary!$I$9),TreeLibrary!$I46,IF(EXACT('TREE MANAGEMENT'!$E$4,TreeLibrary!$J$9),TreeLibrary!$J46,IF(EXACT('TREE MANAGEMENT'!$E$4,TreeLibrary!$K$9),TreeLibrary!$K46,"out of range")))))</f>
        <v>1.9699999999999999E-2</v>
      </c>
      <c r="H45" s="366">
        <f>IF(EXACT('TREE MANAGEMENT'!$F$4,TreeLibrary!$G$9),TreeLibrary!$G46,IF(EXACT('TREE MANAGEMENT'!$F$4,TreeLibrary!$H$9),TreeLibrary!$H46,IF(EXACT('TREE MANAGEMENT'!$F$4,TreeLibrary!$I$9),TreeLibrary!$I46,IF(EXACT('TREE MANAGEMENT'!$F$4,TreeLibrary!$J$9),TreeLibrary!$J46,IF(EXACT('TREE MANAGEMENT'!$F$4,TreeLibrary!$K$9),TreeLibrary!$K46,"out of range")))))</f>
        <v>1.9699999999999999E-2</v>
      </c>
      <c r="I45" s="366">
        <f>IF(EXACT('TREE MANAGEMENT'!$G$4,TreeLibrary!$G$9),TreeLibrary!$G46,IF(EXACT('TREE MANAGEMENT'!$G$4,TreeLibrary!$H$9),TreeLibrary!$H46,IF(EXACT('TREE MANAGEMENT'!$G$4,TreeLibrary!$I$9),TreeLibrary!$I46,IF(EXACT('TREE MANAGEMENT'!$G$4,TreeLibrary!$J$9),TreeLibrary!$J46,IF(EXACT('TREE MANAGEMENT'!$G$4,TreeLibrary!$K$9),TreeLibrary!$K46,"out of range")))))</f>
        <v>1.9699999999999999E-2</v>
      </c>
      <c r="J45" s="30"/>
      <c r="K45" s="30"/>
      <c r="L45" s="11"/>
      <c r="M45" s="11"/>
      <c r="N45" s="11"/>
    </row>
    <row r="46" spans="1:14" ht="18" customHeight="1" x14ac:dyDescent="0.3">
      <c r="A46" s="489"/>
      <c r="B46" s="489"/>
      <c r="C46" s="489"/>
      <c r="D46" s="373" t="str">
        <f>TreeLibrary!D47</f>
        <v>N concentration in root component</v>
      </c>
      <c r="E46" s="374"/>
      <c r="F46" s="375" t="str">
        <f>TreeLibrary!F47</f>
        <v>g/g</v>
      </c>
      <c r="G46" s="366">
        <f>IF(EXACT('TREE MANAGEMENT'!$E$4,TreeLibrary!$G$9),TreeLibrary!$G47,IF(EXACT('TREE MANAGEMENT'!$E$4,TreeLibrary!$H$9),TreeLibrary!$H47,IF(EXACT('TREE MANAGEMENT'!$E$4,TreeLibrary!$I$9),TreeLibrary!$I47,IF(EXACT('TREE MANAGEMENT'!$E$4,TreeLibrary!$J$9),TreeLibrary!$J47,IF(EXACT('TREE MANAGEMENT'!$E$4,TreeLibrary!$K$9),TreeLibrary!$K47,"out of range")))))</f>
        <v>8.09E-3</v>
      </c>
      <c r="H46" s="366">
        <f>IF(EXACT('TREE MANAGEMENT'!$F$4,TreeLibrary!$G$9),TreeLibrary!$G47,IF(EXACT('TREE MANAGEMENT'!$F$4,TreeLibrary!$H$9),TreeLibrary!$H47,IF(EXACT('TREE MANAGEMENT'!$F$4,TreeLibrary!$I$9),TreeLibrary!$I47,IF(EXACT('TREE MANAGEMENT'!$F$4,TreeLibrary!$J$9),TreeLibrary!$J47,IF(EXACT('TREE MANAGEMENT'!$F$4,TreeLibrary!$K$9),TreeLibrary!$K47,"out of range")))))</f>
        <v>8.09E-3</v>
      </c>
      <c r="I46" s="366">
        <f>IF(EXACT('TREE MANAGEMENT'!$G$4,TreeLibrary!$G$9),TreeLibrary!$G47,IF(EXACT('TREE MANAGEMENT'!$G$4,TreeLibrary!$H$9),TreeLibrary!$H47,IF(EXACT('TREE MANAGEMENT'!$G$4,TreeLibrary!$I$9),TreeLibrary!$I47,IF(EXACT('TREE MANAGEMENT'!$G$4,TreeLibrary!$J$9),TreeLibrary!$J47,IF(EXACT('TREE MANAGEMENT'!$G$4,TreeLibrary!$K$9),TreeLibrary!$K47,"out of range")))))</f>
        <v>8.09E-3</v>
      </c>
      <c r="J46" s="30"/>
      <c r="K46" s="30"/>
      <c r="L46" s="11"/>
      <c r="M46" s="11"/>
      <c r="N46" s="11"/>
    </row>
    <row r="47" spans="1:14" ht="18" customHeight="1" x14ac:dyDescent="0.3">
      <c r="A47" s="489" t="s">
        <v>186</v>
      </c>
      <c r="B47" s="489"/>
      <c r="C47" s="489"/>
      <c r="D47" s="373" t="str">
        <f>TreeLibrary!D48</f>
        <v>P concentration in carbohydrate reserves</v>
      </c>
      <c r="E47" s="374"/>
      <c r="F47" s="375" t="str">
        <f>TreeLibrary!F48</f>
        <v>g/g</v>
      </c>
      <c r="G47" s="366">
        <f>IF(EXACT('TREE MANAGEMENT'!$E$4,TreeLibrary!$G$9),TreeLibrary!$G48,IF(EXACT('TREE MANAGEMENT'!$E$4,TreeLibrary!$H$9),TreeLibrary!$H48,IF(EXACT('TREE MANAGEMENT'!$E$4,TreeLibrary!$I$9),TreeLibrary!$I48,IF(EXACT('TREE MANAGEMENT'!$E$4,TreeLibrary!$J$9),TreeLibrary!$J48,IF(EXACT('TREE MANAGEMENT'!$E$4,TreeLibrary!$K$9),TreeLibrary!$K48,"out of range")))))</f>
        <v>5.0000000000000001E-4</v>
      </c>
      <c r="H47" s="366">
        <f>IF(EXACT('TREE MANAGEMENT'!$F$4,TreeLibrary!$G$9),TreeLibrary!$G48,IF(EXACT('TREE MANAGEMENT'!$F$4,TreeLibrary!$H$9),TreeLibrary!$H48,IF(EXACT('TREE MANAGEMENT'!$F$4,TreeLibrary!$I$9),TreeLibrary!$I48,IF(EXACT('TREE MANAGEMENT'!$F$4,TreeLibrary!$J$9),TreeLibrary!$J48,IF(EXACT('TREE MANAGEMENT'!$F$4,TreeLibrary!$K$9),TreeLibrary!$K48,"out of range")))))</f>
        <v>5.0000000000000001E-4</v>
      </c>
      <c r="I47" s="366">
        <f>IF(EXACT('TREE MANAGEMENT'!$G$4,TreeLibrary!$G$9),TreeLibrary!$G48,IF(EXACT('TREE MANAGEMENT'!$G$4,TreeLibrary!$H$9),TreeLibrary!$H48,IF(EXACT('TREE MANAGEMENT'!$G$4,TreeLibrary!$I$9),TreeLibrary!$I48,IF(EXACT('TREE MANAGEMENT'!$G$4,TreeLibrary!$J$9),TreeLibrary!$J48,IF(EXACT('TREE MANAGEMENT'!$G$4,TreeLibrary!$K$9),TreeLibrary!$K48,"out of range")))))</f>
        <v>5.0000000000000001E-4</v>
      </c>
      <c r="J47" s="30"/>
      <c r="K47" s="30"/>
      <c r="L47" s="11"/>
      <c r="M47" s="11"/>
      <c r="N47" s="11"/>
    </row>
    <row r="48" spans="1:14" ht="18" customHeight="1" x14ac:dyDescent="0.3">
      <c r="A48" s="489"/>
      <c r="B48" s="489"/>
      <c r="C48" s="489"/>
      <c r="D48" s="373" t="str">
        <f>TreeLibrary!D49</f>
        <v>P concentration in leaf component</v>
      </c>
      <c r="E48" s="374"/>
      <c r="F48" s="375" t="str">
        <f>TreeLibrary!F49</f>
        <v>g/g</v>
      </c>
      <c r="G48" s="366">
        <f>IF(EXACT('TREE MANAGEMENT'!$E$4,TreeLibrary!$G$9),TreeLibrary!$G49,IF(EXACT('TREE MANAGEMENT'!$E$4,TreeLibrary!$H$9),TreeLibrary!$H49,IF(EXACT('TREE MANAGEMENT'!$E$4,TreeLibrary!$I$9),TreeLibrary!$I49,IF(EXACT('TREE MANAGEMENT'!$E$4,TreeLibrary!$J$9),TreeLibrary!$J49,IF(EXACT('TREE MANAGEMENT'!$E$4,TreeLibrary!$K$9),TreeLibrary!$K49,"out of range")))))</f>
        <v>1.1000000000000001E-3</v>
      </c>
      <c r="H48" s="366">
        <f>IF(EXACT('TREE MANAGEMENT'!$F$4,TreeLibrary!$G$9),TreeLibrary!$G49,IF(EXACT('TREE MANAGEMENT'!$F$4,TreeLibrary!$H$9),TreeLibrary!$H49,IF(EXACT('TREE MANAGEMENT'!$F$4,TreeLibrary!$I$9),TreeLibrary!$I49,IF(EXACT('TREE MANAGEMENT'!$F$4,TreeLibrary!$J$9),TreeLibrary!$J49,IF(EXACT('TREE MANAGEMENT'!$F$4,TreeLibrary!$K$9),TreeLibrary!$K49,"out of range")))))</f>
        <v>1.1000000000000001E-3</v>
      </c>
      <c r="I48" s="366">
        <f>IF(EXACT('TREE MANAGEMENT'!$G$4,TreeLibrary!$G$9),TreeLibrary!$G49,IF(EXACT('TREE MANAGEMENT'!$G$4,TreeLibrary!$H$9),TreeLibrary!$H49,IF(EXACT('TREE MANAGEMENT'!$G$4,TreeLibrary!$I$9),TreeLibrary!$I49,IF(EXACT('TREE MANAGEMENT'!$G$4,TreeLibrary!$J$9),TreeLibrary!$J49,IF(EXACT('TREE MANAGEMENT'!$G$4,TreeLibrary!$K$9),TreeLibrary!$K49,"out of range")))))</f>
        <v>1.1000000000000001E-3</v>
      </c>
      <c r="J48" s="30"/>
      <c r="K48" s="30"/>
      <c r="L48" s="11"/>
      <c r="M48" s="11"/>
      <c r="N48" s="11"/>
    </row>
    <row r="49" spans="1:14" ht="18" customHeight="1" x14ac:dyDescent="0.3">
      <c r="A49" s="489"/>
      <c r="B49" s="489"/>
      <c r="C49" s="489"/>
      <c r="D49" s="373" t="str">
        <f>TreeLibrary!D50</f>
        <v>P concentration in twig component</v>
      </c>
      <c r="E49" s="374"/>
      <c r="F49" s="375" t="str">
        <f>TreeLibrary!F50</f>
        <v>g/g</v>
      </c>
      <c r="G49" s="366">
        <f>IF(EXACT('TREE MANAGEMENT'!$E$4,TreeLibrary!$G$9),TreeLibrary!$G50,IF(EXACT('TREE MANAGEMENT'!$E$4,TreeLibrary!$H$9),TreeLibrary!$H50,IF(EXACT('TREE MANAGEMENT'!$E$4,TreeLibrary!$I$9),TreeLibrary!$I50,IF(EXACT('TREE MANAGEMENT'!$E$4,TreeLibrary!$J$9),TreeLibrary!$J50,IF(EXACT('TREE MANAGEMENT'!$E$4,TreeLibrary!$K$9),TreeLibrary!$K50,"out of range")))))</f>
        <v>2.5999999999999999E-3</v>
      </c>
      <c r="H49" s="366">
        <f>IF(EXACT('TREE MANAGEMENT'!$F$4,TreeLibrary!$G$9),TreeLibrary!$G50,IF(EXACT('TREE MANAGEMENT'!$F$4,TreeLibrary!$H$9),TreeLibrary!$H50,IF(EXACT('TREE MANAGEMENT'!$F$4,TreeLibrary!$I$9),TreeLibrary!$I50,IF(EXACT('TREE MANAGEMENT'!$F$4,TreeLibrary!$J$9),TreeLibrary!$J50,IF(EXACT('TREE MANAGEMENT'!$F$4,TreeLibrary!$K$9),TreeLibrary!$K50,"out of range")))))</f>
        <v>2.5999999999999999E-3</v>
      </c>
      <c r="I49" s="366">
        <f>IF(EXACT('TREE MANAGEMENT'!$G$4,TreeLibrary!$G$9),TreeLibrary!$G50,IF(EXACT('TREE MANAGEMENT'!$G$4,TreeLibrary!$H$9),TreeLibrary!$H50,IF(EXACT('TREE MANAGEMENT'!$G$4,TreeLibrary!$I$9),TreeLibrary!$I50,IF(EXACT('TREE MANAGEMENT'!$G$4,TreeLibrary!$J$9),TreeLibrary!$J50,IF(EXACT('TREE MANAGEMENT'!$G$4,TreeLibrary!$K$9),TreeLibrary!$K50,"out of range")))))</f>
        <v>2.5999999999999999E-3</v>
      </c>
      <c r="J49" s="30"/>
      <c r="K49" s="30"/>
      <c r="L49" s="11"/>
      <c r="M49" s="11"/>
      <c r="N49" s="11"/>
    </row>
    <row r="50" spans="1:14" ht="18" customHeight="1" x14ac:dyDescent="0.3">
      <c r="A50" s="489"/>
      <c r="B50" s="489"/>
      <c r="C50" s="489"/>
      <c r="D50" s="373" t="str">
        <f>TreeLibrary!D51</f>
        <v>P concentration in wood component</v>
      </c>
      <c r="E50" s="374"/>
      <c r="F50" s="375" t="str">
        <f>TreeLibrary!F51</f>
        <v>g/g</v>
      </c>
      <c r="G50" s="366">
        <f>IF(EXACT('TREE MANAGEMENT'!$E$4,TreeLibrary!$G$9),TreeLibrary!$G51,IF(EXACT('TREE MANAGEMENT'!$E$4,TreeLibrary!$H$9),TreeLibrary!$H51,IF(EXACT('TREE MANAGEMENT'!$E$4,TreeLibrary!$I$9),TreeLibrary!$I51,IF(EXACT('TREE MANAGEMENT'!$E$4,TreeLibrary!$J$9),TreeLibrary!$J51,IF(EXACT('TREE MANAGEMENT'!$E$4,TreeLibrary!$K$9),TreeLibrary!$K51,"out of range")))))</f>
        <v>3.2000000000000003E-4</v>
      </c>
      <c r="H50" s="366">
        <f>IF(EXACT('TREE MANAGEMENT'!$F$4,TreeLibrary!$G$9),TreeLibrary!$G51,IF(EXACT('TREE MANAGEMENT'!$F$4,TreeLibrary!$H$9),TreeLibrary!$H51,IF(EXACT('TREE MANAGEMENT'!$F$4,TreeLibrary!$I$9),TreeLibrary!$I51,IF(EXACT('TREE MANAGEMENT'!$F$4,TreeLibrary!$J$9),TreeLibrary!$J51,IF(EXACT('TREE MANAGEMENT'!$F$4,TreeLibrary!$K$9),TreeLibrary!$K51,"out of range")))))</f>
        <v>3.2000000000000003E-4</v>
      </c>
      <c r="I50" s="366">
        <f>IF(EXACT('TREE MANAGEMENT'!$G$4,TreeLibrary!$G$9),TreeLibrary!$G51,IF(EXACT('TREE MANAGEMENT'!$G$4,TreeLibrary!$H$9),TreeLibrary!$H51,IF(EXACT('TREE MANAGEMENT'!$G$4,TreeLibrary!$I$9),TreeLibrary!$I51,IF(EXACT('TREE MANAGEMENT'!$G$4,TreeLibrary!$J$9),TreeLibrary!$J51,IF(EXACT('TREE MANAGEMENT'!$G$4,TreeLibrary!$K$9),TreeLibrary!$K51,"out of range")))))</f>
        <v>3.2000000000000003E-4</v>
      </c>
      <c r="J50" s="30"/>
      <c r="K50" s="30"/>
      <c r="L50" s="11"/>
      <c r="M50" s="11"/>
      <c r="N50" s="11"/>
    </row>
    <row r="51" spans="1:14" ht="18" customHeight="1" x14ac:dyDescent="0.3">
      <c r="A51" s="489"/>
      <c r="B51" s="489"/>
      <c r="C51" s="489"/>
      <c r="D51" s="373" t="str">
        <f>TreeLibrary!D52</f>
        <v>P concentration in fruit component</v>
      </c>
      <c r="E51" s="374"/>
      <c r="F51" s="375" t="str">
        <f>TreeLibrary!F52</f>
        <v>g/g</v>
      </c>
      <c r="G51" s="366">
        <f>IF(EXACT('TREE MANAGEMENT'!$E$4,TreeLibrary!$G$9),TreeLibrary!$G52,IF(EXACT('TREE MANAGEMENT'!$E$4,TreeLibrary!$H$9),TreeLibrary!$H52,IF(EXACT('TREE MANAGEMENT'!$E$4,TreeLibrary!$I$9),TreeLibrary!$I52,IF(EXACT('TREE MANAGEMENT'!$E$4,TreeLibrary!$J$9),TreeLibrary!$J52,IF(EXACT('TREE MANAGEMENT'!$E$4,TreeLibrary!$K$9),TreeLibrary!$K52,"out of range")))))</f>
        <v>4.0000000000000002E-4</v>
      </c>
      <c r="H51" s="366">
        <f>IF(EXACT('TREE MANAGEMENT'!$F$4,TreeLibrary!$G$9),TreeLibrary!$G52,IF(EXACT('TREE MANAGEMENT'!$F$4,TreeLibrary!$H$9),TreeLibrary!$H52,IF(EXACT('TREE MANAGEMENT'!$F$4,TreeLibrary!$I$9),TreeLibrary!$I52,IF(EXACT('TREE MANAGEMENT'!$F$4,TreeLibrary!$J$9),TreeLibrary!$J52,IF(EXACT('TREE MANAGEMENT'!$F$4,TreeLibrary!$K$9),TreeLibrary!$K52,"out of range")))))</f>
        <v>4.0000000000000002E-4</v>
      </c>
      <c r="I51" s="366">
        <f>IF(EXACT('TREE MANAGEMENT'!$G$4,TreeLibrary!$G$9),TreeLibrary!$G52,IF(EXACT('TREE MANAGEMENT'!$G$4,TreeLibrary!$H$9),TreeLibrary!$H52,IF(EXACT('TREE MANAGEMENT'!$G$4,TreeLibrary!$I$9),TreeLibrary!$I52,IF(EXACT('TREE MANAGEMENT'!$G$4,TreeLibrary!$J$9),TreeLibrary!$J52,IF(EXACT('TREE MANAGEMENT'!$G$4,TreeLibrary!$K$9),TreeLibrary!$K52,"out of range")))))</f>
        <v>4.0000000000000002E-4</v>
      </c>
      <c r="J51" s="30"/>
      <c r="K51" s="30"/>
      <c r="L51" s="11"/>
      <c r="M51" s="11"/>
      <c r="N51" s="11"/>
    </row>
    <row r="52" spans="1:14" ht="18" customHeight="1" x14ac:dyDescent="0.3">
      <c r="A52" s="489"/>
      <c r="B52" s="489"/>
      <c r="C52" s="489"/>
      <c r="D52" s="373" t="str">
        <f>TreeLibrary!D53</f>
        <v>P concentration in root component</v>
      </c>
      <c r="E52" s="374"/>
      <c r="F52" s="375" t="str">
        <f>TreeLibrary!F53</f>
        <v>g/g</v>
      </c>
      <c r="G52" s="366">
        <f>IF(EXACT('TREE MANAGEMENT'!$E$4,TreeLibrary!$G$9),TreeLibrary!$G53,IF(EXACT('TREE MANAGEMENT'!$E$4,TreeLibrary!$H$9),TreeLibrary!$H53,IF(EXACT('TREE MANAGEMENT'!$E$4,TreeLibrary!$I$9),TreeLibrary!$I53,IF(EXACT('TREE MANAGEMENT'!$E$4,TreeLibrary!$J$9),TreeLibrary!$J53,IF(EXACT('TREE MANAGEMENT'!$E$4,TreeLibrary!$K$9),TreeLibrary!$K53,"out of range")))))</f>
        <v>5.0000000000000002E-5</v>
      </c>
      <c r="H52" s="366">
        <f>IF(EXACT('TREE MANAGEMENT'!$F$4,TreeLibrary!$G$9),TreeLibrary!$G53,IF(EXACT('TREE MANAGEMENT'!$F$4,TreeLibrary!$H$9),TreeLibrary!$H53,IF(EXACT('TREE MANAGEMENT'!$F$4,TreeLibrary!$I$9),TreeLibrary!$I53,IF(EXACT('TREE MANAGEMENT'!$F$4,TreeLibrary!$J$9),TreeLibrary!$J53,IF(EXACT('TREE MANAGEMENT'!$F$4,TreeLibrary!$K$9),TreeLibrary!$K53,"out of range")))))</f>
        <v>5.0000000000000002E-5</v>
      </c>
      <c r="I52" s="366">
        <f>IF(EXACT('TREE MANAGEMENT'!$G$4,TreeLibrary!$G$9),TreeLibrary!$G53,IF(EXACT('TREE MANAGEMENT'!$G$4,TreeLibrary!$H$9),TreeLibrary!$H53,IF(EXACT('TREE MANAGEMENT'!$G$4,TreeLibrary!$I$9),TreeLibrary!$I53,IF(EXACT('TREE MANAGEMENT'!$G$4,TreeLibrary!$J$9),TreeLibrary!$J53,IF(EXACT('TREE MANAGEMENT'!$G$4,TreeLibrary!$K$9),TreeLibrary!$K53,"out of range")))))</f>
        <v>5.0000000000000002E-5</v>
      </c>
      <c r="J52" s="30"/>
      <c r="K52" s="30"/>
      <c r="L52" s="11"/>
      <c r="M52" s="11"/>
      <c r="N52" s="11"/>
    </row>
    <row r="53" spans="1:14" ht="18" customHeight="1" x14ac:dyDescent="0.3">
      <c r="A53" s="489" t="s">
        <v>181</v>
      </c>
      <c r="B53" s="489"/>
      <c r="C53" s="489"/>
      <c r="D53" s="373" t="str">
        <f>TreeLibrary!D54</f>
        <v>Litterfall caused by drought</v>
      </c>
      <c r="E53" s="374"/>
      <c r="F53" s="375" t="str">
        <f>TreeLibrary!F54</f>
        <v>day-1</v>
      </c>
      <c r="G53" s="366">
        <f>IF(EXACT('TREE MANAGEMENT'!$E$4,TreeLibrary!$G$9),TreeLibrary!$G54,IF(EXACT('TREE MANAGEMENT'!$E$4,TreeLibrary!$H$9),TreeLibrary!$H54,IF(EXACT('TREE MANAGEMENT'!$E$4,TreeLibrary!$I$9),TreeLibrary!$I54,IF(EXACT('TREE MANAGEMENT'!$E$4,TreeLibrary!$J$9),TreeLibrary!$J54,IF(EXACT('TREE MANAGEMENT'!$E$4,TreeLibrary!$K$9),TreeLibrary!$K54,"out of range")))))</f>
        <v>0.03</v>
      </c>
      <c r="H53" s="366">
        <f>IF(EXACT('TREE MANAGEMENT'!$F$4,TreeLibrary!$G$9),TreeLibrary!$G54,IF(EXACT('TREE MANAGEMENT'!$F$4,TreeLibrary!$H$9),TreeLibrary!$H54,IF(EXACT('TREE MANAGEMENT'!$F$4,TreeLibrary!$I$9),TreeLibrary!$I54,IF(EXACT('TREE MANAGEMENT'!$F$4,TreeLibrary!$J$9),TreeLibrary!$J54,IF(EXACT('TREE MANAGEMENT'!$F$4,TreeLibrary!$K$9),TreeLibrary!$K54,"out of range")))))</f>
        <v>0.03</v>
      </c>
      <c r="I53" s="366">
        <f>IF(EXACT('TREE MANAGEMENT'!$G$4,TreeLibrary!$G$9),TreeLibrary!$G54,IF(EXACT('TREE MANAGEMENT'!$G$4,TreeLibrary!$H$9),TreeLibrary!$H54,IF(EXACT('TREE MANAGEMENT'!$G$4,TreeLibrary!$I$9),TreeLibrary!$I54,IF(EXACT('TREE MANAGEMENT'!$G$4,TreeLibrary!$J$9),TreeLibrary!$J54,IF(EXACT('TREE MANAGEMENT'!$G$4,TreeLibrary!$K$9),TreeLibrary!$K54,"out of range")))))</f>
        <v>0.03</v>
      </c>
      <c r="J53" s="30"/>
      <c r="K53" s="30"/>
      <c r="L53" s="11"/>
      <c r="M53" s="11"/>
      <c r="N53" s="11"/>
    </row>
    <row r="54" spans="1:14" ht="18" customHeight="1" x14ac:dyDescent="0.3">
      <c r="A54" s="489"/>
      <c r="B54" s="489"/>
      <c r="C54" s="489"/>
      <c r="D54" s="373" t="str">
        <f>TreeLibrary!D55</f>
        <v>Treeshold value for litterfall due to drought</v>
      </c>
      <c r="E54" s="374"/>
      <c r="F54" s="375" t="str">
        <f>TreeLibrary!F55</f>
        <v>[]</v>
      </c>
      <c r="G54" s="366">
        <f>IF(EXACT('TREE MANAGEMENT'!$E$4,TreeLibrary!$G$9),TreeLibrary!$G55,IF(EXACT('TREE MANAGEMENT'!$E$4,TreeLibrary!$H$9),TreeLibrary!$H55,IF(EXACT('TREE MANAGEMENT'!$E$4,TreeLibrary!$I$9),TreeLibrary!$I55,IF(EXACT('TREE MANAGEMENT'!$E$4,TreeLibrary!$J$9),TreeLibrary!$J55,IF(EXACT('TREE MANAGEMENT'!$E$4,TreeLibrary!$K$9),TreeLibrary!$K55,"out of range")))))</f>
        <v>0.9</v>
      </c>
      <c r="H54" s="366">
        <f>IF(EXACT('TREE MANAGEMENT'!$F$4,TreeLibrary!$G$9),TreeLibrary!$G55,IF(EXACT('TREE MANAGEMENT'!$F$4,TreeLibrary!$H$9),TreeLibrary!$H55,IF(EXACT('TREE MANAGEMENT'!$F$4,TreeLibrary!$I$9),TreeLibrary!$I55,IF(EXACT('TREE MANAGEMENT'!$F$4,TreeLibrary!$J$9),TreeLibrary!$J55,IF(EXACT('TREE MANAGEMENT'!$F$4,TreeLibrary!$K$9),TreeLibrary!$K55,"out of range")))))</f>
        <v>0.9</v>
      </c>
      <c r="I54" s="366">
        <f>IF(EXACT('TREE MANAGEMENT'!$G$4,TreeLibrary!$G$9),TreeLibrary!$G55,IF(EXACT('TREE MANAGEMENT'!$G$4,TreeLibrary!$H$9),TreeLibrary!$H55,IF(EXACT('TREE MANAGEMENT'!$G$4,TreeLibrary!$I$9),TreeLibrary!$I55,IF(EXACT('TREE MANAGEMENT'!$G$4,TreeLibrary!$J$9),TreeLibrary!$J55,IF(EXACT('TREE MANAGEMENT'!$G$4,TreeLibrary!$K$9),TreeLibrary!$K55,"out of range")))))</f>
        <v>0.9</v>
      </c>
      <c r="J54" s="30"/>
      <c r="K54" s="30"/>
      <c r="L54" s="11"/>
      <c r="M54" s="11"/>
      <c r="N54" s="11"/>
    </row>
    <row r="55" spans="1:14" ht="18" customHeight="1" x14ac:dyDescent="0.3">
      <c r="A55" s="489"/>
      <c r="B55" s="489"/>
      <c r="C55" s="489"/>
      <c r="D55" s="373" t="str">
        <f>TreeLibrary!D56</f>
        <v>Reducing factor for N of litterfall</v>
      </c>
      <c r="E55" s="374"/>
      <c r="F55" s="375" t="str">
        <f>TreeLibrary!F56</f>
        <v>[]</v>
      </c>
      <c r="G55" s="366">
        <f>IF(EXACT('TREE MANAGEMENT'!$E$4,TreeLibrary!$G$9),TreeLibrary!$G56,IF(EXACT('TREE MANAGEMENT'!$E$4,TreeLibrary!$H$9),TreeLibrary!$H56,IF(EXACT('TREE MANAGEMENT'!$E$4,TreeLibrary!$I$9),TreeLibrary!$I56,IF(EXACT('TREE MANAGEMENT'!$E$4,TreeLibrary!$J$9),TreeLibrary!$J56,IF(EXACT('TREE MANAGEMENT'!$E$4,TreeLibrary!$K$9),TreeLibrary!$K56,"out of range")))))</f>
        <v>0.7</v>
      </c>
      <c r="H55" s="366">
        <f>IF(EXACT('TREE MANAGEMENT'!$F$4,TreeLibrary!$G$9),TreeLibrary!$G56,IF(EXACT('TREE MANAGEMENT'!$F$4,TreeLibrary!$H$9),TreeLibrary!$H56,IF(EXACT('TREE MANAGEMENT'!$F$4,TreeLibrary!$I$9),TreeLibrary!$I56,IF(EXACT('TREE MANAGEMENT'!$F$4,TreeLibrary!$J$9),TreeLibrary!$J56,IF(EXACT('TREE MANAGEMENT'!$F$4,TreeLibrary!$K$9),TreeLibrary!$K56,"out of range")))))</f>
        <v>0.7</v>
      </c>
      <c r="I55" s="366">
        <f>IF(EXACT('TREE MANAGEMENT'!$G$4,TreeLibrary!$G$9),TreeLibrary!$G56,IF(EXACT('TREE MANAGEMENT'!$G$4,TreeLibrary!$H$9),TreeLibrary!$H56,IF(EXACT('TREE MANAGEMENT'!$G$4,TreeLibrary!$I$9),TreeLibrary!$I56,IF(EXACT('TREE MANAGEMENT'!$G$4,TreeLibrary!$J$9),TreeLibrary!$J56,IF(EXACT('TREE MANAGEMENT'!$G$4,TreeLibrary!$K$9),TreeLibrary!$K56,"out of range")))))</f>
        <v>0.7</v>
      </c>
      <c r="J55" s="30"/>
      <c r="K55" s="30"/>
      <c r="L55" s="11"/>
      <c r="M55" s="11"/>
      <c r="N55" s="11"/>
    </row>
    <row r="56" spans="1:14" ht="18" customHeight="1" x14ac:dyDescent="0.3">
      <c r="A56" s="489"/>
      <c r="B56" s="489"/>
      <c r="C56" s="489"/>
      <c r="D56" s="373" t="str">
        <f>TreeLibrary!D57</f>
        <v>Reducing factor for P of litterfall</v>
      </c>
      <c r="E56" s="374"/>
      <c r="F56" s="375" t="str">
        <f>TreeLibrary!F57</f>
        <v>[]</v>
      </c>
      <c r="G56" s="366">
        <f>IF(EXACT('TREE MANAGEMENT'!$E$4,TreeLibrary!$G$9),TreeLibrary!$G57,IF(EXACT('TREE MANAGEMENT'!$E$4,TreeLibrary!$H$9),TreeLibrary!$H57,IF(EXACT('TREE MANAGEMENT'!$E$4,TreeLibrary!$I$9),TreeLibrary!$I57,IF(EXACT('TREE MANAGEMENT'!$E$4,TreeLibrary!$J$9),TreeLibrary!$J57,IF(EXACT('TREE MANAGEMENT'!$E$4,TreeLibrary!$K$9),TreeLibrary!$K57,"out of range")))))</f>
        <v>0.7</v>
      </c>
      <c r="H56" s="366">
        <f>IF(EXACT('TREE MANAGEMENT'!$F$4,TreeLibrary!$G$9),TreeLibrary!$G57,IF(EXACT('TREE MANAGEMENT'!$F$4,TreeLibrary!$H$9),TreeLibrary!$H57,IF(EXACT('TREE MANAGEMENT'!$F$4,TreeLibrary!$I$9),TreeLibrary!$I57,IF(EXACT('TREE MANAGEMENT'!$F$4,TreeLibrary!$J$9),TreeLibrary!$J57,IF(EXACT('TREE MANAGEMENT'!$F$4,TreeLibrary!$K$9),TreeLibrary!$K57,"out of range")))))</f>
        <v>0.7</v>
      </c>
      <c r="I56" s="366">
        <f>IF(EXACT('TREE MANAGEMENT'!$G$4,TreeLibrary!$G$9),TreeLibrary!$G57,IF(EXACT('TREE MANAGEMENT'!$G$4,TreeLibrary!$H$9),TreeLibrary!$H57,IF(EXACT('TREE MANAGEMENT'!$G$4,TreeLibrary!$I$9),TreeLibrary!$I57,IF(EXACT('TREE MANAGEMENT'!$G$4,TreeLibrary!$J$9),TreeLibrary!$J57,IF(EXACT('TREE MANAGEMENT'!$G$4,TreeLibrary!$K$9),TreeLibrary!$K57,"out of range")))))</f>
        <v>0.7</v>
      </c>
      <c r="J56" s="30"/>
      <c r="K56" s="30"/>
      <c r="L56" s="11"/>
      <c r="M56" s="11"/>
      <c r="N56" s="11"/>
    </row>
    <row r="57" spans="1:14" ht="18" customHeight="1" x14ac:dyDescent="0.3">
      <c r="A57" s="489" t="s">
        <v>183</v>
      </c>
      <c r="B57" s="489"/>
      <c r="C57" s="489"/>
      <c r="D57" s="373" t="str">
        <f>TreeLibrary!D58</f>
        <v>Lignin fraction of litterfall</v>
      </c>
      <c r="E57" s="374"/>
      <c r="F57" s="375" t="str">
        <f>TreeLibrary!F58</f>
        <v>[]</v>
      </c>
      <c r="G57" s="366">
        <f>IF(EXACT('TREE MANAGEMENT'!$E$4,TreeLibrary!$G$9),TreeLibrary!$G58,IF(EXACT('TREE MANAGEMENT'!$E$4,TreeLibrary!$H$9),TreeLibrary!$H58,IF(EXACT('TREE MANAGEMENT'!$E$4,TreeLibrary!$I$9),TreeLibrary!$I58,IF(EXACT('TREE MANAGEMENT'!$E$4,TreeLibrary!$J$9),TreeLibrary!$J58,IF(EXACT('TREE MANAGEMENT'!$E$4,TreeLibrary!$K$9),TreeLibrary!$K58,"out of range")))))</f>
        <v>0.33600000000000002</v>
      </c>
      <c r="H57" s="366">
        <f>IF(EXACT('TREE MANAGEMENT'!$F$4,TreeLibrary!$G$9),TreeLibrary!$G58,IF(EXACT('TREE MANAGEMENT'!$F$4,TreeLibrary!$H$9),TreeLibrary!$H58,IF(EXACT('TREE MANAGEMENT'!$F$4,TreeLibrary!$I$9),TreeLibrary!$I58,IF(EXACT('TREE MANAGEMENT'!$F$4,TreeLibrary!$J$9),TreeLibrary!$J58,IF(EXACT('TREE MANAGEMENT'!$F$4,TreeLibrary!$K$9),TreeLibrary!$K58,"out of range")))))</f>
        <v>0.33600000000000002</v>
      </c>
      <c r="I57" s="366">
        <f>IF(EXACT('TREE MANAGEMENT'!$G$4,TreeLibrary!$G$9),TreeLibrary!$G58,IF(EXACT('TREE MANAGEMENT'!$G$4,TreeLibrary!$H$9),TreeLibrary!$H58,IF(EXACT('TREE MANAGEMENT'!$G$4,TreeLibrary!$I$9),TreeLibrary!$I58,IF(EXACT('TREE MANAGEMENT'!$G$4,TreeLibrary!$J$9),TreeLibrary!$J58,IF(EXACT('TREE MANAGEMENT'!$G$4,TreeLibrary!$K$9),TreeLibrary!$K58,"out of range")))))</f>
        <v>0.33600000000000002</v>
      </c>
      <c r="J57" s="30"/>
      <c r="K57" s="30"/>
      <c r="L57" s="11"/>
      <c r="M57" s="11"/>
      <c r="N57" s="11"/>
    </row>
    <row r="58" spans="1:14" ht="18" customHeight="1" x14ac:dyDescent="0.3">
      <c r="A58" s="489"/>
      <c r="B58" s="489"/>
      <c r="C58" s="489"/>
      <c r="D58" s="373" t="str">
        <f>TreeLibrary!D59</f>
        <v>Lignin fraction of pruned biomass</v>
      </c>
      <c r="E58" s="374"/>
      <c r="F58" s="375" t="str">
        <f>TreeLibrary!F59</f>
        <v>[]</v>
      </c>
      <c r="G58" s="366">
        <f>IF(EXACT('TREE MANAGEMENT'!$E$4,TreeLibrary!$G$9),TreeLibrary!$G59,IF(EXACT('TREE MANAGEMENT'!$E$4,TreeLibrary!$H$9),TreeLibrary!$H59,IF(EXACT('TREE MANAGEMENT'!$E$4,TreeLibrary!$I$9),TreeLibrary!$I59,IF(EXACT('TREE MANAGEMENT'!$E$4,TreeLibrary!$J$9),TreeLibrary!$J59,IF(EXACT('TREE MANAGEMENT'!$E$4,TreeLibrary!$K$9),TreeLibrary!$K59,"out of range")))))</f>
        <v>0.4</v>
      </c>
      <c r="H58" s="366">
        <f>IF(EXACT('TREE MANAGEMENT'!$F$4,TreeLibrary!$G$9),TreeLibrary!$G59,IF(EXACT('TREE MANAGEMENT'!$F$4,TreeLibrary!$H$9),TreeLibrary!$H59,IF(EXACT('TREE MANAGEMENT'!$F$4,TreeLibrary!$I$9),TreeLibrary!$I59,IF(EXACT('TREE MANAGEMENT'!$F$4,TreeLibrary!$J$9),TreeLibrary!$J59,IF(EXACT('TREE MANAGEMENT'!$F$4,TreeLibrary!$K$9),TreeLibrary!$K59,"out of range")))))</f>
        <v>0.4</v>
      </c>
      <c r="I58" s="366">
        <f>IF(EXACT('TREE MANAGEMENT'!$G$4,TreeLibrary!$G$9),TreeLibrary!$G59,IF(EXACT('TREE MANAGEMENT'!$G$4,TreeLibrary!$H$9),TreeLibrary!$H59,IF(EXACT('TREE MANAGEMENT'!$G$4,TreeLibrary!$I$9),TreeLibrary!$I59,IF(EXACT('TREE MANAGEMENT'!$G$4,TreeLibrary!$J$9),TreeLibrary!$J59,IF(EXACT('TREE MANAGEMENT'!$G$4,TreeLibrary!$K$9),TreeLibrary!$K59,"out of range")))))</f>
        <v>0.4</v>
      </c>
      <c r="J58" s="30"/>
      <c r="K58" s="30"/>
      <c r="L58" s="11"/>
      <c r="M58" s="11"/>
      <c r="N58" s="11"/>
    </row>
    <row r="59" spans="1:14" ht="18" customHeight="1" x14ac:dyDescent="0.3">
      <c r="A59" s="489"/>
      <c r="B59" s="489"/>
      <c r="C59" s="489"/>
      <c r="D59" s="373" t="str">
        <f>TreeLibrary!D60</f>
        <v>Lignin fraction of root</v>
      </c>
      <c r="E59" s="374"/>
      <c r="F59" s="375" t="str">
        <f>TreeLibrary!F60</f>
        <v>[]</v>
      </c>
      <c r="G59" s="366">
        <f>IF(EXACT('TREE MANAGEMENT'!$E$4,TreeLibrary!$G$9),TreeLibrary!$G60,IF(EXACT('TREE MANAGEMENT'!$E$4,TreeLibrary!$H$9),TreeLibrary!$H60,IF(EXACT('TREE MANAGEMENT'!$E$4,TreeLibrary!$I$9),TreeLibrary!$I60,IF(EXACT('TREE MANAGEMENT'!$E$4,TreeLibrary!$J$9),TreeLibrary!$J60,IF(EXACT('TREE MANAGEMENT'!$E$4,TreeLibrary!$K$9),TreeLibrary!$K60,"out of range")))))</f>
        <v>0.4</v>
      </c>
      <c r="H59" s="366">
        <f>IF(EXACT('TREE MANAGEMENT'!$F$4,TreeLibrary!$G$9),TreeLibrary!$G60,IF(EXACT('TREE MANAGEMENT'!$F$4,TreeLibrary!$H$9),TreeLibrary!$H60,IF(EXACT('TREE MANAGEMENT'!$F$4,TreeLibrary!$I$9),TreeLibrary!$I60,IF(EXACT('TREE MANAGEMENT'!$F$4,TreeLibrary!$J$9),TreeLibrary!$J60,IF(EXACT('TREE MANAGEMENT'!$F$4,TreeLibrary!$K$9),TreeLibrary!$K60,"out of range")))))</f>
        <v>0.4</v>
      </c>
      <c r="I59" s="366">
        <f>IF(EXACT('TREE MANAGEMENT'!$G$4,TreeLibrary!$G$9),TreeLibrary!$G60,IF(EXACT('TREE MANAGEMENT'!$G$4,TreeLibrary!$H$9),TreeLibrary!$H60,IF(EXACT('TREE MANAGEMENT'!$G$4,TreeLibrary!$I$9),TreeLibrary!$I60,IF(EXACT('TREE MANAGEMENT'!$G$4,TreeLibrary!$J$9),TreeLibrary!$J60,IF(EXACT('TREE MANAGEMENT'!$G$4,TreeLibrary!$K$9),TreeLibrary!$K60,"out of range")))))</f>
        <v>0.4</v>
      </c>
      <c r="J59" s="30"/>
      <c r="K59" s="30"/>
      <c r="L59" s="11"/>
      <c r="M59" s="11"/>
      <c r="N59" s="11"/>
    </row>
    <row r="60" spans="1:14" ht="18" customHeight="1" x14ac:dyDescent="0.3">
      <c r="A60" s="489"/>
      <c r="B60" s="489"/>
      <c r="C60" s="489"/>
      <c r="D60" s="373" t="str">
        <f>TreeLibrary!D61</f>
        <v>Polyphenol fraction of litterfall</v>
      </c>
      <c r="E60" s="374"/>
      <c r="F60" s="375" t="str">
        <f>TreeLibrary!F61</f>
        <v>[]</v>
      </c>
      <c r="G60" s="366">
        <f>IF(EXACT('TREE MANAGEMENT'!$E$4,TreeLibrary!$G$9),TreeLibrary!$G61,IF(EXACT('TREE MANAGEMENT'!$E$4,TreeLibrary!$H$9),TreeLibrary!$H61,IF(EXACT('TREE MANAGEMENT'!$E$4,TreeLibrary!$I$9),TreeLibrary!$I61,IF(EXACT('TREE MANAGEMENT'!$E$4,TreeLibrary!$J$9),TreeLibrary!$J61,IF(EXACT('TREE MANAGEMENT'!$E$4,TreeLibrary!$K$9),TreeLibrary!$K61,"out of range")))))</f>
        <v>6.0000000000000001E-3</v>
      </c>
      <c r="H60" s="366">
        <f>IF(EXACT('TREE MANAGEMENT'!$F$4,TreeLibrary!$G$9),TreeLibrary!$G61,IF(EXACT('TREE MANAGEMENT'!$F$4,TreeLibrary!$H$9),TreeLibrary!$H61,IF(EXACT('TREE MANAGEMENT'!$F$4,TreeLibrary!$I$9),TreeLibrary!$I61,IF(EXACT('TREE MANAGEMENT'!$F$4,TreeLibrary!$J$9),TreeLibrary!$J61,IF(EXACT('TREE MANAGEMENT'!$F$4,TreeLibrary!$K$9),TreeLibrary!$K61,"out of range")))))</f>
        <v>6.0000000000000001E-3</v>
      </c>
      <c r="I60" s="366">
        <f>IF(EXACT('TREE MANAGEMENT'!$G$4,TreeLibrary!$G$9),TreeLibrary!$G61,IF(EXACT('TREE MANAGEMENT'!$G$4,TreeLibrary!$H$9),TreeLibrary!$H61,IF(EXACT('TREE MANAGEMENT'!$G$4,TreeLibrary!$I$9),TreeLibrary!$I61,IF(EXACT('TREE MANAGEMENT'!$G$4,TreeLibrary!$J$9),TreeLibrary!$J61,IF(EXACT('TREE MANAGEMENT'!$G$4,TreeLibrary!$K$9),TreeLibrary!$K61,"out of range")))))</f>
        <v>6.0000000000000001E-3</v>
      </c>
      <c r="J60" s="30"/>
      <c r="K60" s="30"/>
      <c r="L60" s="11"/>
      <c r="M60" s="11"/>
      <c r="N60" s="11"/>
    </row>
    <row r="61" spans="1:14" ht="18" customHeight="1" x14ac:dyDescent="0.3">
      <c r="A61" s="489"/>
      <c r="B61" s="489"/>
      <c r="C61" s="489"/>
      <c r="D61" s="373" t="str">
        <f>TreeLibrary!D62</f>
        <v>Polyphenol fraction of pruned biomass</v>
      </c>
      <c r="E61" s="374"/>
      <c r="F61" s="375" t="str">
        <f>TreeLibrary!F62</f>
        <v>[]</v>
      </c>
      <c r="G61" s="366">
        <f>IF(EXACT('TREE MANAGEMENT'!$E$4,TreeLibrary!$G$9),TreeLibrary!$G62,IF(EXACT('TREE MANAGEMENT'!$E$4,TreeLibrary!$H$9),TreeLibrary!$H62,IF(EXACT('TREE MANAGEMENT'!$E$4,TreeLibrary!$I$9),TreeLibrary!$I62,IF(EXACT('TREE MANAGEMENT'!$E$4,TreeLibrary!$J$9),TreeLibrary!$J62,IF(EXACT('TREE MANAGEMENT'!$E$4,TreeLibrary!$K$9),TreeLibrary!$K62,"out of range")))))</f>
        <v>0</v>
      </c>
      <c r="H61" s="366">
        <f>IF(EXACT('TREE MANAGEMENT'!$F$4,TreeLibrary!$G$9),TreeLibrary!$G62,IF(EXACT('TREE MANAGEMENT'!$F$4,TreeLibrary!$H$9),TreeLibrary!$H62,IF(EXACT('TREE MANAGEMENT'!$F$4,TreeLibrary!$I$9),TreeLibrary!$I62,IF(EXACT('TREE MANAGEMENT'!$F$4,TreeLibrary!$J$9),TreeLibrary!$J62,IF(EXACT('TREE MANAGEMENT'!$F$4,TreeLibrary!$K$9),TreeLibrary!$K62,"out of range")))))</f>
        <v>0</v>
      </c>
      <c r="I61" s="366">
        <f>IF(EXACT('TREE MANAGEMENT'!$G$4,TreeLibrary!$G$9),TreeLibrary!$G62,IF(EXACT('TREE MANAGEMENT'!$G$4,TreeLibrary!$H$9),TreeLibrary!$H62,IF(EXACT('TREE MANAGEMENT'!$G$4,TreeLibrary!$I$9),TreeLibrary!$I62,IF(EXACT('TREE MANAGEMENT'!$G$4,TreeLibrary!$J$9),TreeLibrary!$J62,IF(EXACT('TREE MANAGEMENT'!$G$4,TreeLibrary!$K$9),TreeLibrary!$K62,"out of range")))))</f>
        <v>0</v>
      </c>
      <c r="J61" s="30"/>
      <c r="K61" s="30"/>
      <c r="L61" s="11"/>
      <c r="M61" s="11"/>
      <c r="N61" s="11"/>
    </row>
    <row r="62" spans="1:14" ht="18" customHeight="1" x14ac:dyDescent="0.3">
      <c r="A62" s="489"/>
      <c r="B62" s="489"/>
      <c r="C62" s="489"/>
      <c r="D62" s="373" t="str">
        <f>TreeLibrary!D63</f>
        <v>Polyphenol fraction of root</v>
      </c>
      <c r="E62" s="374"/>
      <c r="F62" s="375" t="str">
        <f>TreeLibrary!F63</f>
        <v>[]</v>
      </c>
      <c r="G62" s="366">
        <f>IF(EXACT('TREE MANAGEMENT'!$E$4,TreeLibrary!$G$9),TreeLibrary!$G63,IF(EXACT('TREE MANAGEMENT'!$E$4,TreeLibrary!$H$9),TreeLibrary!$H63,IF(EXACT('TREE MANAGEMENT'!$E$4,TreeLibrary!$I$9),TreeLibrary!$I63,IF(EXACT('TREE MANAGEMENT'!$E$4,TreeLibrary!$J$9),TreeLibrary!$J63,IF(EXACT('TREE MANAGEMENT'!$E$4,TreeLibrary!$K$9),TreeLibrary!$K63,"out of range")))))</f>
        <v>0</v>
      </c>
      <c r="H62" s="366">
        <f>IF(EXACT('TREE MANAGEMENT'!$F$4,TreeLibrary!$G$9),TreeLibrary!$G63,IF(EXACT('TREE MANAGEMENT'!$F$4,TreeLibrary!$H$9),TreeLibrary!$H63,IF(EXACT('TREE MANAGEMENT'!$F$4,TreeLibrary!$I$9),TreeLibrary!$I63,IF(EXACT('TREE MANAGEMENT'!$F$4,TreeLibrary!$J$9),TreeLibrary!$J63,IF(EXACT('TREE MANAGEMENT'!$F$4,TreeLibrary!$K$9),TreeLibrary!$K63,"out of range")))))</f>
        <v>0</v>
      </c>
      <c r="I62" s="366">
        <f>IF(EXACT('TREE MANAGEMENT'!$G$4,TreeLibrary!$G$9),TreeLibrary!$G63,IF(EXACT('TREE MANAGEMENT'!$G$4,TreeLibrary!$H$9),TreeLibrary!$H63,IF(EXACT('TREE MANAGEMENT'!$G$4,TreeLibrary!$I$9),TreeLibrary!$I63,IF(EXACT('TREE MANAGEMENT'!$G$4,TreeLibrary!$J$9),TreeLibrary!$J63,IF(EXACT('TREE MANAGEMENT'!$G$4,TreeLibrary!$K$9),TreeLibrary!$K63,"out of range")))))</f>
        <v>0</v>
      </c>
      <c r="J62" s="30"/>
      <c r="K62" s="30"/>
      <c r="L62" s="11"/>
      <c r="M62" s="11"/>
      <c r="N62" s="11"/>
    </row>
    <row r="63" spans="1:14" ht="18" customHeight="1" x14ac:dyDescent="0.3">
      <c r="A63" s="483" t="s">
        <v>187</v>
      </c>
      <c r="B63" s="501"/>
      <c r="C63" s="484"/>
      <c r="D63" s="373" t="str">
        <f>TreeLibrary!D64</f>
        <v>Apply allometric equation?</v>
      </c>
      <c r="E63" s="374"/>
      <c r="F63" s="375" t="str">
        <f>TreeLibrary!F64</f>
        <v>[]</v>
      </c>
      <c r="G63" s="366">
        <f>IF(EXACT('TREE MANAGEMENT'!$E$4,TreeLibrary!$G$9),TreeLibrary!$G64,IF(EXACT('TREE MANAGEMENT'!$E$4,TreeLibrary!$H$9),TreeLibrary!$H64,IF(EXACT('TREE MANAGEMENT'!$E$4,TreeLibrary!$I$9),TreeLibrary!$I64,IF(EXACT('TREE MANAGEMENT'!$E$4,TreeLibrary!$J$9),TreeLibrary!$J64,IF(EXACT('TREE MANAGEMENT'!$E$4,TreeLibrary!$K$9),TreeLibrary!$K64,"out of range")))))</f>
        <v>1</v>
      </c>
      <c r="H63" s="366">
        <f>IF(EXACT('TREE MANAGEMENT'!$F$4,TreeLibrary!$G$9),TreeLibrary!$G64,IF(EXACT('TREE MANAGEMENT'!$F$4,TreeLibrary!$H$9),TreeLibrary!$H64,IF(EXACT('TREE MANAGEMENT'!$F$4,TreeLibrary!$I$9),TreeLibrary!$I64,IF(EXACT('TREE MANAGEMENT'!$F$4,TreeLibrary!$J$9),TreeLibrary!$J64,IF(EXACT('TREE MANAGEMENT'!$F$4,TreeLibrary!$K$9),TreeLibrary!$K64,"out of range")))))</f>
        <v>1</v>
      </c>
      <c r="I63" s="366">
        <f>IF(EXACT('TREE MANAGEMENT'!$G$4,TreeLibrary!$G$9),TreeLibrary!$G64,IF(EXACT('TREE MANAGEMENT'!$G$4,TreeLibrary!$H$9),TreeLibrary!$H64,IF(EXACT('TREE MANAGEMENT'!$G$4,TreeLibrary!$I$9),TreeLibrary!$I64,IF(EXACT('TREE MANAGEMENT'!$G$4,TreeLibrary!$J$9),TreeLibrary!$J64,IF(EXACT('TREE MANAGEMENT'!$G$4,TreeLibrary!$K$9),TreeLibrary!$K64,"out of range")))))</f>
        <v>1</v>
      </c>
      <c r="J63" s="30"/>
      <c r="K63" s="30"/>
      <c r="L63" s="11"/>
      <c r="M63" s="11"/>
      <c r="N63" s="11"/>
    </row>
    <row r="64" spans="1:14" ht="18" customHeight="1" x14ac:dyDescent="0.3">
      <c r="A64" s="485"/>
      <c r="B64" s="511"/>
      <c r="C64" s="486"/>
      <c r="D64" s="373" t="str">
        <f>TreeLibrary!D65</f>
        <v>Intercept for total biomass equation</v>
      </c>
      <c r="E64" s="374"/>
      <c r="F64" s="375" t="str">
        <f>TreeLibrary!F65</f>
        <v xml:space="preserve">kg    </v>
      </c>
      <c r="G64" s="366">
        <f>IF(EXACT('TREE MANAGEMENT'!$E$4,TreeLibrary!$G$9),TreeLibrary!$G65,IF(EXACT('TREE MANAGEMENT'!$E$4,TreeLibrary!$H$9),TreeLibrary!$H65,IF(EXACT('TREE MANAGEMENT'!$E$4,TreeLibrary!$I$9),TreeLibrary!$I65,IF(EXACT('TREE MANAGEMENT'!$E$4,TreeLibrary!$J$9),TreeLibrary!$J65,IF(EXACT('TREE MANAGEMENT'!$E$4,TreeLibrary!$K$9),TreeLibrary!$K65,"out of range")))))</f>
        <v>1.0999999999999999E-2</v>
      </c>
      <c r="H64" s="366">
        <f>IF(EXACT('TREE MANAGEMENT'!$F$4,TreeLibrary!$G$9),TreeLibrary!$G65,IF(EXACT('TREE MANAGEMENT'!$F$4,TreeLibrary!$H$9),TreeLibrary!$H65,IF(EXACT('TREE MANAGEMENT'!$F$4,TreeLibrary!$I$9),TreeLibrary!$I65,IF(EXACT('TREE MANAGEMENT'!$F$4,TreeLibrary!$J$9),TreeLibrary!$J65,IF(EXACT('TREE MANAGEMENT'!$F$4,TreeLibrary!$K$9),TreeLibrary!$K65,"out of range")))))</f>
        <v>1.0999999999999999E-2</v>
      </c>
      <c r="I64" s="366">
        <f>IF(EXACT('TREE MANAGEMENT'!$G$4,TreeLibrary!$G$9),TreeLibrary!$G65,IF(EXACT('TREE MANAGEMENT'!$G$4,TreeLibrary!$H$9),TreeLibrary!$H65,IF(EXACT('TREE MANAGEMENT'!$G$4,TreeLibrary!$I$9),TreeLibrary!$I65,IF(EXACT('TREE MANAGEMENT'!$G$4,TreeLibrary!$J$9),TreeLibrary!$J65,IF(EXACT('TREE MANAGEMENT'!$G$4,TreeLibrary!$K$9),TreeLibrary!$K65,"out of range")))))</f>
        <v>1.0999999999999999E-2</v>
      </c>
      <c r="J64" s="17"/>
      <c r="K64" s="17"/>
      <c r="L64" s="11"/>
      <c r="M64" s="11"/>
      <c r="N64" s="11"/>
    </row>
    <row r="65" spans="1:14" ht="18" customHeight="1" x14ac:dyDescent="0.3">
      <c r="A65" s="485"/>
      <c r="B65" s="511"/>
      <c r="C65" s="486"/>
      <c r="D65" s="373" t="str">
        <f>TreeLibrary!D66</f>
        <v>Power for total biomass equation</v>
      </c>
      <c r="E65" s="374"/>
      <c r="F65" s="375" t="str">
        <f>TreeLibrary!F66</f>
        <v>cm-1</v>
      </c>
      <c r="G65" s="366">
        <f>IF(EXACT('TREE MANAGEMENT'!$E$4,TreeLibrary!$G$9),TreeLibrary!$G66,IF(EXACT('TREE MANAGEMENT'!$E$4,TreeLibrary!$H$9),TreeLibrary!$H66,IF(EXACT('TREE MANAGEMENT'!$E$4,TreeLibrary!$I$9),TreeLibrary!$I66,IF(EXACT('TREE MANAGEMENT'!$E$4,TreeLibrary!$J$9),TreeLibrary!$J66,IF(EXACT('TREE MANAGEMENT'!$E$4,TreeLibrary!$K$9),TreeLibrary!$K66,"out of range")))))</f>
        <v>2.7</v>
      </c>
      <c r="H65" s="366">
        <f>IF(EXACT('TREE MANAGEMENT'!$F$4,TreeLibrary!$G$9),TreeLibrary!$G66,IF(EXACT('TREE MANAGEMENT'!$F$4,TreeLibrary!$H$9),TreeLibrary!$H66,IF(EXACT('TREE MANAGEMENT'!$F$4,TreeLibrary!$I$9),TreeLibrary!$I66,IF(EXACT('TREE MANAGEMENT'!$F$4,TreeLibrary!$J$9),TreeLibrary!$J66,IF(EXACT('TREE MANAGEMENT'!$F$4,TreeLibrary!$K$9),TreeLibrary!$K66,"out of range")))))</f>
        <v>2.7</v>
      </c>
      <c r="I65" s="366">
        <f>IF(EXACT('TREE MANAGEMENT'!$G$4,TreeLibrary!$G$9),TreeLibrary!$G66,IF(EXACT('TREE MANAGEMENT'!$G$4,TreeLibrary!$H$9),TreeLibrary!$H66,IF(EXACT('TREE MANAGEMENT'!$G$4,TreeLibrary!$I$9),TreeLibrary!$I66,IF(EXACT('TREE MANAGEMENT'!$G$4,TreeLibrary!$J$9),TreeLibrary!$J66,IF(EXACT('TREE MANAGEMENT'!$G$4,TreeLibrary!$K$9),TreeLibrary!$K66,"out of range")))))</f>
        <v>2.65</v>
      </c>
      <c r="J65" s="17"/>
      <c r="K65" s="17"/>
      <c r="L65" s="11"/>
      <c r="M65" s="11"/>
      <c r="N65" s="11"/>
    </row>
    <row r="66" spans="1:14" ht="18" customHeight="1" x14ac:dyDescent="0.3">
      <c r="A66" s="485"/>
      <c r="B66" s="511"/>
      <c r="C66" s="486"/>
      <c r="D66" s="373" t="str">
        <f>TreeLibrary!D67</f>
        <v>Intercept for branch biomass equation</v>
      </c>
      <c r="E66" s="374"/>
      <c r="F66" s="375" t="str">
        <f>TreeLibrary!F67</f>
        <v xml:space="preserve">kg    </v>
      </c>
      <c r="G66" s="366">
        <f>IF(EXACT('TREE MANAGEMENT'!$E$4,TreeLibrary!$G$9),TreeLibrary!$G67,IF(EXACT('TREE MANAGEMENT'!$E$4,TreeLibrary!$H$9),TreeLibrary!$H67,IF(EXACT('TREE MANAGEMENT'!$E$4,TreeLibrary!$I$9),TreeLibrary!$I67,IF(EXACT('TREE MANAGEMENT'!$E$4,TreeLibrary!$J$9),TreeLibrary!$J67,IF(EXACT('TREE MANAGEMENT'!$E$4,TreeLibrary!$K$9),TreeLibrary!$K67,"out of range")))))</f>
        <v>1.7000000000000001E-2</v>
      </c>
      <c r="H66" s="366">
        <f>IF(EXACT('TREE MANAGEMENT'!$F$4,TreeLibrary!$G$9),TreeLibrary!$G67,IF(EXACT('TREE MANAGEMENT'!$F$4,TreeLibrary!$H$9),TreeLibrary!$H67,IF(EXACT('TREE MANAGEMENT'!$F$4,TreeLibrary!$I$9),TreeLibrary!$I67,IF(EXACT('TREE MANAGEMENT'!$F$4,TreeLibrary!$J$9),TreeLibrary!$J67,IF(EXACT('TREE MANAGEMENT'!$F$4,TreeLibrary!$K$9),TreeLibrary!$K67,"out of range")))))</f>
        <v>1.7000000000000001E-2</v>
      </c>
      <c r="I66" s="366">
        <f>IF(EXACT('TREE MANAGEMENT'!$G$4,TreeLibrary!$G$9),TreeLibrary!$G67,IF(EXACT('TREE MANAGEMENT'!$G$4,TreeLibrary!$H$9),TreeLibrary!$H67,IF(EXACT('TREE MANAGEMENT'!$G$4,TreeLibrary!$I$9),TreeLibrary!$I67,IF(EXACT('TREE MANAGEMENT'!$G$4,TreeLibrary!$J$9),TreeLibrary!$J67,IF(EXACT('TREE MANAGEMENT'!$G$4,TreeLibrary!$K$9),TreeLibrary!$K67,"out of range")))))</f>
        <v>1.7000000000000001E-2</v>
      </c>
      <c r="J66" s="17"/>
      <c r="K66" s="17"/>
      <c r="L66" s="11"/>
      <c r="M66" s="11"/>
      <c r="N66" s="11"/>
    </row>
    <row r="67" spans="1:14" ht="18" customHeight="1" x14ac:dyDescent="0.3">
      <c r="A67" s="485"/>
      <c r="B67" s="511"/>
      <c r="C67" s="486"/>
      <c r="D67" s="373" t="str">
        <f>TreeLibrary!D68</f>
        <v>Power for branch biomass equation</v>
      </c>
      <c r="E67" s="374"/>
      <c r="F67" s="375" t="str">
        <f>TreeLibrary!F68</f>
        <v>cm-1</v>
      </c>
      <c r="G67" s="366">
        <f>IF(EXACT('TREE MANAGEMENT'!$E$4,TreeLibrary!$G$9),TreeLibrary!$G68,IF(EXACT('TREE MANAGEMENT'!$E$4,TreeLibrary!$H$9),TreeLibrary!$H68,IF(EXACT('TREE MANAGEMENT'!$E$4,TreeLibrary!$I$9),TreeLibrary!$I68,IF(EXACT('TREE MANAGEMENT'!$E$4,TreeLibrary!$J$9),TreeLibrary!$J68,IF(EXACT('TREE MANAGEMENT'!$E$4,TreeLibrary!$K$9),TreeLibrary!$K68,"out of range")))))</f>
        <v>2.2667275310251913</v>
      </c>
      <c r="H67" s="366">
        <f>IF(EXACT('TREE MANAGEMENT'!$F$4,TreeLibrary!$G$9),TreeLibrary!$G68,IF(EXACT('TREE MANAGEMENT'!$F$4,TreeLibrary!$H$9),TreeLibrary!$H68,IF(EXACT('TREE MANAGEMENT'!$F$4,TreeLibrary!$I$9),TreeLibrary!$I68,IF(EXACT('TREE MANAGEMENT'!$F$4,TreeLibrary!$J$9),TreeLibrary!$J68,IF(EXACT('TREE MANAGEMENT'!$F$4,TreeLibrary!$K$9),TreeLibrary!$K68,"out of range")))))</f>
        <v>2.2667275310251913</v>
      </c>
      <c r="I67" s="366">
        <f>IF(EXACT('TREE MANAGEMENT'!$G$4,TreeLibrary!$G$9),TreeLibrary!$G68,IF(EXACT('TREE MANAGEMENT'!$G$4,TreeLibrary!$H$9),TreeLibrary!$H68,IF(EXACT('TREE MANAGEMENT'!$G$4,TreeLibrary!$I$9),TreeLibrary!$I68,IF(EXACT('TREE MANAGEMENT'!$G$4,TreeLibrary!$J$9),TreeLibrary!$J68,IF(EXACT('TREE MANAGEMENT'!$G$4,TreeLibrary!$K$9),TreeLibrary!$K68,"out of range")))))</f>
        <v>2.2667275310251913</v>
      </c>
      <c r="J67" s="17"/>
      <c r="K67" s="17"/>
      <c r="L67" s="11"/>
      <c r="M67" s="11"/>
      <c r="N67" s="11"/>
    </row>
    <row r="68" spans="1:14" ht="18" customHeight="1" x14ac:dyDescent="0.3">
      <c r="A68" s="485"/>
      <c r="B68" s="511"/>
      <c r="C68" s="486"/>
      <c r="D68" s="373" t="str">
        <f>TreeLibrary!D69</f>
        <v>Intercept for Leaf&amp;twig biomass equation</v>
      </c>
      <c r="E68" s="374"/>
      <c r="F68" s="375" t="str">
        <f>TreeLibrary!F69</f>
        <v xml:space="preserve">kg    </v>
      </c>
      <c r="G68" s="366">
        <f>IF(EXACT('TREE MANAGEMENT'!$E$4,TreeLibrary!$G$9),TreeLibrary!$G69,IF(EXACT('TREE MANAGEMENT'!$E$4,TreeLibrary!$H$9),TreeLibrary!$H69,IF(EXACT('TREE MANAGEMENT'!$E$4,TreeLibrary!$I$9),TreeLibrary!$I69,IF(EXACT('TREE MANAGEMENT'!$E$4,TreeLibrary!$J$9),TreeLibrary!$J69,IF(EXACT('TREE MANAGEMENT'!$E$4,TreeLibrary!$K$9),TreeLibrary!$K69,"out of range")))))</f>
        <v>1.4E-2</v>
      </c>
      <c r="H68" s="366">
        <f>IF(EXACT('TREE MANAGEMENT'!$F$4,TreeLibrary!$G$9),TreeLibrary!$G69,IF(EXACT('TREE MANAGEMENT'!$F$4,TreeLibrary!$H$9),TreeLibrary!$H69,IF(EXACT('TREE MANAGEMENT'!$F$4,TreeLibrary!$I$9),TreeLibrary!$I69,IF(EXACT('TREE MANAGEMENT'!$F$4,TreeLibrary!$J$9),TreeLibrary!$J69,IF(EXACT('TREE MANAGEMENT'!$F$4,TreeLibrary!$K$9),TreeLibrary!$K69,"out of range")))))</f>
        <v>1.4E-2</v>
      </c>
      <c r="I68" s="366">
        <f>IF(EXACT('TREE MANAGEMENT'!$G$4,TreeLibrary!$G$9),TreeLibrary!$G69,IF(EXACT('TREE MANAGEMENT'!$G$4,TreeLibrary!$H$9),TreeLibrary!$H69,IF(EXACT('TREE MANAGEMENT'!$G$4,TreeLibrary!$I$9),TreeLibrary!$I69,IF(EXACT('TREE MANAGEMENT'!$G$4,TreeLibrary!$J$9),TreeLibrary!$J69,IF(EXACT('TREE MANAGEMENT'!$G$4,TreeLibrary!$K$9),TreeLibrary!$K69,"out of range")))))</f>
        <v>1.4E-2</v>
      </c>
      <c r="J68" s="17"/>
      <c r="K68" s="17"/>
      <c r="L68" s="11"/>
      <c r="M68" s="11"/>
      <c r="N68" s="11"/>
    </row>
    <row r="69" spans="1:14" ht="18" customHeight="1" x14ac:dyDescent="0.3">
      <c r="A69" s="485"/>
      <c r="B69" s="511"/>
      <c r="C69" s="486"/>
      <c r="D69" s="373" t="str">
        <f>TreeLibrary!D70</f>
        <v>Power for Leaf&amp;twig biomass equation</v>
      </c>
      <c r="E69" s="374"/>
      <c r="F69" s="375" t="str">
        <f>TreeLibrary!F70</f>
        <v>cm-1</v>
      </c>
      <c r="G69" s="366">
        <f>IF(EXACT('TREE MANAGEMENT'!$E$4,TreeLibrary!$G$9),TreeLibrary!$G70,IF(EXACT('TREE MANAGEMENT'!$E$4,TreeLibrary!$H$9),TreeLibrary!$H70,IF(EXACT('TREE MANAGEMENT'!$E$4,TreeLibrary!$I$9),TreeLibrary!$I70,IF(EXACT('TREE MANAGEMENT'!$E$4,TreeLibrary!$J$9),TreeLibrary!$J70,IF(EXACT('TREE MANAGEMENT'!$E$4,TreeLibrary!$K$9),TreeLibrary!$K70,"out of range")))))</f>
        <v>1.9</v>
      </c>
      <c r="H69" s="366">
        <f>IF(EXACT('TREE MANAGEMENT'!$F$4,TreeLibrary!$G$9),TreeLibrary!$G70,IF(EXACT('TREE MANAGEMENT'!$F$4,TreeLibrary!$H$9),TreeLibrary!$H70,IF(EXACT('TREE MANAGEMENT'!$F$4,TreeLibrary!$I$9),TreeLibrary!$I70,IF(EXACT('TREE MANAGEMENT'!$F$4,TreeLibrary!$J$9),TreeLibrary!$J70,IF(EXACT('TREE MANAGEMENT'!$F$4,TreeLibrary!$K$9),TreeLibrary!$K70,"out of range")))))</f>
        <v>1.9</v>
      </c>
      <c r="I69" s="366">
        <f>IF(EXACT('TREE MANAGEMENT'!$G$4,TreeLibrary!$G$9),TreeLibrary!$G70,IF(EXACT('TREE MANAGEMENT'!$G$4,TreeLibrary!$H$9),TreeLibrary!$H70,IF(EXACT('TREE MANAGEMENT'!$G$4,TreeLibrary!$I$9),TreeLibrary!$I70,IF(EXACT('TREE MANAGEMENT'!$G$4,TreeLibrary!$J$9),TreeLibrary!$J70,IF(EXACT('TREE MANAGEMENT'!$G$4,TreeLibrary!$K$9),TreeLibrary!$K70,"out of range")))))</f>
        <v>1.9</v>
      </c>
      <c r="J69" s="17"/>
      <c r="K69" s="17"/>
      <c r="L69" s="11"/>
      <c r="M69" s="11"/>
      <c r="N69" s="11"/>
    </row>
    <row r="70" spans="1:14" ht="18" customHeight="1" x14ac:dyDescent="0.3">
      <c r="A70" s="485"/>
      <c r="B70" s="511"/>
      <c r="C70" s="486"/>
      <c r="D70" s="373" t="str">
        <f>TreeLibrary!D71</f>
        <v>Intercept for litterfall equation</v>
      </c>
      <c r="E70" s="374"/>
      <c r="F70" s="375" t="str">
        <f>TreeLibrary!F71</f>
        <v xml:space="preserve">kg    </v>
      </c>
      <c r="G70" s="366">
        <f>IF(EXACT('TREE MANAGEMENT'!$E$4,TreeLibrary!$G$9),TreeLibrary!$G71,IF(EXACT('TREE MANAGEMENT'!$E$4,TreeLibrary!$H$9),TreeLibrary!$H71,IF(EXACT('TREE MANAGEMENT'!$E$4,TreeLibrary!$I$9),TreeLibrary!$I71,IF(EXACT('TREE MANAGEMENT'!$E$4,TreeLibrary!$J$9),TreeLibrary!$J71,IF(EXACT('TREE MANAGEMENT'!$E$4,TreeLibrary!$K$9),TreeLibrary!$K71,"out of range")))))</f>
        <v>7.4999999999999993E-5</v>
      </c>
      <c r="H70" s="366">
        <f>IF(EXACT('TREE MANAGEMENT'!$F$4,TreeLibrary!$G$9),TreeLibrary!$G71,IF(EXACT('TREE MANAGEMENT'!$F$4,TreeLibrary!$H$9),TreeLibrary!$H71,IF(EXACT('TREE MANAGEMENT'!$F$4,TreeLibrary!$I$9),TreeLibrary!$I71,IF(EXACT('TREE MANAGEMENT'!$F$4,TreeLibrary!$J$9),TreeLibrary!$J71,IF(EXACT('TREE MANAGEMENT'!$F$4,TreeLibrary!$K$9),TreeLibrary!$K71,"out of range")))))</f>
        <v>7.4999999999999993E-5</v>
      </c>
      <c r="I70" s="366">
        <f>IF(EXACT('TREE MANAGEMENT'!$G$4,TreeLibrary!$G$9),TreeLibrary!$G71,IF(EXACT('TREE MANAGEMENT'!$G$4,TreeLibrary!$H$9),TreeLibrary!$H71,IF(EXACT('TREE MANAGEMENT'!$G$4,TreeLibrary!$I$9),TreeLibrary!$I71,IF(EXACT('TREE MANAGEMENT'!$G$4,TreeLibrary!$J$9),TreeLibrary!$J71,IF(EXACT('TREE MANAGEMENT'!$G$4,TreeLibrary!$K$9),TreeLibrary!$K71,"out of range")))))</f>
        <v>5.0000000000000002E-5</v>
      </c>
      <c r="J70" s="17"/>
      <c r="K70" s="17"/>
      <c r="L70" s="11"/>
      <c r="M70" s="11"/>
      <c r="N70" s="11"/>
    </row>
    <row r="71" spans="1:14" ht="18" customHeight="1" x14ac:dyDescent="0.3">
      <c r="A71" s="485"/>
      <c r="B71" s="511"/>
      <c r="C71" s="486"/>
      <c r="D71" s="373" t="str">
        <f>TreeLibrary!D72</f>
        <v>Power for litterfall equation</v>
      </c>
      <c r="E71" s="374"/>
      <c r="F71" s="375" t="str">
        <f>TreeLibrary!F72</f>
        <v>cm-1</v>
      </c>
      <c r="G71" s="366">
        <f>IF(EXACT('TREE MANAGEMENT'!$E$4,TreeLibrary!$G$9),TreeLibrary!$G72,IF(EXACT('TREE MANAGEMENT'!$E$4,TreeLibrary!$H$9),TreeLibrary!$H72,IF(EXACT('TREE MANAGEMENT'!$E$4,TreeLibrary!$I$9),TreeLibrary!$I72,IF(EXACT('TREE MANAGEMENT'!$E$4,TreeLibrary!$J$9),TreeLibrary!$J72,IF(EXACT('TREE MANAGEMENT'!$E$4,TreeLibrary!$K$9),TreeLibrary!$K72,"out of range")))))</f>
        <v>4.4000000000000004</v>
      </c>
      <c r="H71" s="366">
        <f>IF(EXACT('TREE MANAGEMENT'!$F$4,TreeLibrary!$G$9),TreeLibrary!$G72,IF(EXACT('TREE MANAGEMENT'!$F$4,TreeLibrary!$H$9),TreeLibrary!$H72,IF(EXACT('TREE MANAGEMENT'!$F$4,TreeLibrary!$I$9),TreeLibrary!$I72,IF(EXACT('TREE MANAGEMENT'!$F$4,TreeLibrary!$J$9),TreeLibrary!$J72,IF(EXACT('TREE MANAGEMENT'!$F$4,TreeLibrary!$K$9),TreeLibrary!$K72,"out of range")))))</f>
        <v>4.4000000000000004</v>
      </c>
      <c r="I71" s="366">
        <f>IF(EXACT('TREE MANAGEMENT'!$G$4,TreeLibrary!$G$9),TreeLibrary!$G72,IF(EXACT('TREE MANAGEMENT'!$G$4,TreeLibrary!$H$9),TreeLibrary!$H72,IF(EXACT('TREE MANAGEMENT'!$G$4,TreeLibrary!$I$9),TreeLibrary!$I72,IF(EXACT('TREE MANAGEMENT'!$G$4,TreeLibrary!$J$9),TreeLibrary!$J72,IF(EXACT('TREE MANAGEMENT'!$G$4,TreeLibrary!$K$9),TreeLibrary!$K72,"out of range")))))</f>
        <v>4.5</v>
      </c>
      <c r="J71" s="17"/>
      <c r="K71" s="17"/>
      <c r="L71" s="11"/>
      <c r="M71" s="11"/>
      <c r="N71" s="11"/>
    </row>
    <row r="72" spans="1:14" ht="18" customHeight="1" x14ac:dyDescent="0.3">
      <c r="A72" s="487"/>
      <c r="B72" s="512"/>
      <c r="C72" s="488"/>
      <c r="D72" s="373" t="str">
        <f>TreeLibrary!D73</f>
        <v>Wood density</v>
      </c>
      <c r="E72" s="374"/>
      <c r="F72" s="375" t="str">
        <f>TreeLibrary!F73</f>
        <v>kg m-3</v>
      </c>
      <c r="G72" s="366">
        <f>IF(EXACT('TREE MANAGEMENT'!$E$4,TreeLibrary!$G$9),TreeLibrary!$G73,IF(EXACT('TREE MANAGEMENT'!$E$4,TreeLibrary!$H$9),TreeLibrary!$H73,IF(EXACT('TREE MANAGEMENT'!$E$4,TreeLibrary!$I$9),TreeLibrary!$I73,IF(EXACT('TREE MANAGEMENT'!$E$4,TreeLibrary!$J$9),TreeLibrary!$J73,IF(EXACT('TREE MANAGEMENT'!$E$4,TreeLibrary!$K$9),TreeLibrary!$K73,"out of range")))))</f>
        <v>420</v>
      </c>
      <c r="H72" s="366">
        <f>IF(EXACT('TREE MANAGEMENT'!$F$4,TreeLibrary!$G$9),TreeLibrary!$G73,IF(EXACT('TREE MANAGEMENT'!$F$4,TreeLibrary!$H$9),TreeLibrary!$H73,IF(EXACT('TREE MANAGEMENT'!$F$4,TreeLibrary!$I$9),TreeLibrary!$I73,IF(EXACT('TREE MANAGEMENT'!$F$4,TreeLibrary!$J$9),TreeLibrary!$J73,IF(EXACT('TREE MANAGEMENT'!$F$4,TreeLibrary!$K$9),TreeLibrary!$K73,"out of range")))))</f>
        <v>420</v>
      </c>
      <c r="I72" s="366">
        <f>IF(EXACT('TREE MANAGEMENT'!$G$4,TreeLibrary!$G$9),TreeLibrary!$G73,IF(EXACT('TREE MANAGEMENT'!$G$4,TreeLibrary!$H$9),TreeLibrary!$H73,IF(EXACT('TREE MANAGEMENT'!$G$4,TreeLibrary!$I$9),TreeLibrary!$I73,IF(EXACT('TREE MANAGEMENT'!$G$4,TreeLibrary!$J$9),TreeLibrary!$J73,IF(EXACT('TREE MANAGEMENT'!$G$4,TreeLibrary!$K$9),TreeLibrary!$K73,"out of range")))))</f>
        <v>420</v>
      </c>
      <c r="J72" s="17"/>
      <c r="K72" s="17"/>
      <c r="L72" s="11"/>
      <c r="M72" s="11"/>
      <c r="N72" s="11"/>
    </row>
    <row r="73" spans="1:14" ht="18" customHeight="1" x14ac:dyDescent="0.3">
      <c r="A73" s="489" t="s">
        <v>190</v>
      </c>
      <c r="B73" s="509" t="s">
        <v>189</v>
      </c>
      <c r="C73" s="510"/>
      <c r="D73" s="373" t="str">
        <f>TreeLibrary!D74</f>
        <v>Root tip diameter</v>
      </c>
      <c r="E73" s="374"/>
      <c r="F73" s="375" t="str">
        <f>TreeLibrary!F74</f>
        <v>cm</v>
      </c>
      <c r="G73" s="366">
        <f>IF(EXACT('TREE MANAGEMENT'!$E$4,TreeLibrary!$G$9),TreeLibrary!$G74,IF(EXACT('TREE MANAGEMENT'!$E$4,TreeLibrary!$H$9),TreeLibrary!$H74,IF(EXACT('TREE MANAGEMENT'!$E$4,TreeLibrary!$I$9),TreeLibrary!$I74,IF(EXACT('TREE MANAGEMENT'!$E$4,TreeLibrary!$J$9),TreeLibrary!$J74,IF(EXACT('TREE MANAGEMENT'!$E$4,TreeLibrary!$K$9),TreeLibrary!$K74,"out of range")))))</f>
        <v>0.1</v>
      </c>
      <c r="H73" s="366">
        <f>IF(EXACT('TREE MANAGEMENT'!$F$4,TreeLibrary!$G$9),TreeLibrary!$G74,IF(EXACT('TREE MANAGEMENT'!$F$4,TreeLibrary!$H$9),TreeLibrary!$H74,IF(EXACT('TREE MANAGEMENT'!$F$4,TreeLibrary!$I$9),TreeLibrary!$I74,IF(EXACT('TREE MANAGEMENT'!$F$4,TreeLibrary!$J$9),TreeLibrary!$J74,IF(EXACT('TREE MANAGEMENT'!$F$4,TreeLibrary!$K$9),TreeLibrary!$K74,"out of range")))))</f>
        <v>0.1</v>
      </c>
      <c r="I73" s="366">
        <f>IF(EXACT('TREE MANAGEMENT'!$G$4,TreeLibrary!$G$9),TreeLibrary!$G74,IF(EXACT('TREE MANAGEMENT'!$G$4,TreeLibrary!$H$9),TreeLibrary!$H74,IF(EXACT('TREE MANAGEMENT'!$G$4,TreeLibrary!$I$9),TreeLibrary!$I74,IF(EXACT('TREE MANAGEMENT'!$G$4,TreeLibrary!$J$9),TreeLibrary!$J74,IF(EXACT('TREE MANAGEMENT'!$G$4,TreeLibrary!$K$9),TreeLibrary!$K74,"out of range")))))</f>
        <v>0.1</v>
      </c>
      <c r="J73" s="30"/>
      <c r="K73" s="30"/>
      <c r="L73" s="11"/>
      <c r="M73" s="11"/>
      <c r="N73" s="11"/>
    </row>
    <row r="74" spans="1:14" ht="18" customHeight="1" x14ac:dyDescent="0.3">
      <c r="A74" s="489"/>
      <c r="B74" s="483" t="s">
        <v>191</v>
      </c>
      <c r="C74" s="484"/>
      <c r="D74" s="373" t="str">
        <f>TreeLibrary!D75</f>
        <v>Max. root length density in layer1-zone1</v>
      </c>
      <c r="E74" s="374"/>
      <c r="F74" s="375" t="str">
        <f>TreeLibrary!F75</f>
        <v>cm cm-3</v>
      </c>
      <c r="G74" s="366">
        <f>IF(EXACT('TREE MANAGEMENT'!$E$4,TreeLibrary!$G$9),TreeLibrary!$G75,IF(EXACT('TREE MANAGEMENT'!$E$4,TreeLibrary!$H$9),TreeLibrary!$H75,IF(EXACT('TREE MANAGEMENT'!$E$4,TreeLibrary!$I$9),TreeLibrary!$I75,IF(EXACT('TREE MANAGEMENT'!$E$4,TreeLibrary!$J$9),TreeLibrary!$J75,IF(EXACT('TREE MANAGEMENT'!$E$4,TreeLibrary!$K$9),TreeLibrary!$K75,"out of range")))))</f>
        <v>4</v>
      </c>
      <c r="H74" s="366">
        <f>IF(EXACT('TREE MANAGEMENT'!$F$4,TreeLibrary!$G$9),TreeLibrary!$G75,IF(EXACT('TREE MANAGEMENT'!$F$4,TreeLibrary!$H$9),TreeLibrary!$H75,IF(EXACT('TREE MANAGEMENT'!$F$4,TreeLibrary!$I$9),TreeLibrary!$I75,IF(EXACT('TREE MANAGEMENT'!$F$4,TreeLibrary!$J$9),TreeLibrary!$J75,IF(EXACT('TREE MANAGEMENT'!$F$4,TreeLibrary!$K$9),TreeLibrary!$K75,"out of range")))))</f>
        <v>4</v>
      </c>
      <c r="I74" s="366">
        <f>IF(EXACT('TREE MANAGEMENT'!$G$4,TreeLibrary!$G$9),TreeLibrary!$G75,IF(EXACT('TREE MANAGEMENT'!$G$4,TreeLibrary!$H$9),TreeLibrary!$H75,IF(EXACT('TREE MANAGEMENT'!$G$4,TreeLibrary!$I$9),TreeLibrary!$I75,IF(EXACT('TREE MANAGEMENT'!$G$4,TreeLibrary!$J$9),TreeLibrary!$J75,IF(EXACT('TREE MANAGEMENT'!$G$4,TreeLibrary!$K$9),TreeLibrary!$K75,"out of range")))))</f>
        <v>4</v>
      </c>
      <c r="J74" s="30"/>
      <c r="K74" s="30"/>
      <c r="L74" s="11"/>
      <c r="M74" s="11"/>
      <c r="N74" s="11"/>
    </row>
    <row r="75" spans="1:14" ht="18" customHeight="1" x14ac:dyDescent="0.3">
      <c r="A75" s="489"/>
      <c r="B75" s="485"/>
      <c r="C75" s="486"/>
      <c r="D75" s="373" t="str">
        <f>TreeLibrary!D76</f>
        <v>Max. root length density in layer1-zone2</v>
      </c>
      <c r="E75" s="374"/>
      <c r="F75" s="375" t="str">
        <f>TreeLibrary!F76</f>
        <v>cm cm-3</v>
      </c>
      <c r="G75" s="366">
        <f>IF(EXACT('TREE MANAGEMENT'!$E$4,TreeLibrary!$G$9),TreeLibrary!$G76,IF(EXACT('TREE MANAGEMENT'!$E$4,TreeLibrary!$H$9),TreeLibrary!$H76,IF(EXACT('TREE MANAGEMENT'!$E$4,TreeLibrary!$I$9),TreeLibrary!$I76,IF(EXACT('TREE MANAGEMENT'!$E$4,TreeLibrary!$J$9),TreeLibrary!$J76,IF(EXACT('TREE MANAGEMENT'!$E$4,TreeLibrary!$K$9),TreeLibrary!$K76,"out of range")))))</f>
        <v>2.9041999999999999</v>
      </c>
      <c r="H75" s="366">
        <f>IF(EXACT('TREE MANAGEMENT'!$F$4,TreeLibrary!$G$9),TreeLibrary!$G76,IF(EXACT('TREE MANAGEMENT'!$F$4,TreeLibrary!$H$9),TreeLibrary!$H76,IF(EXACT('TREE MANAGEMENT'!$F$4,TreeLibrary!$I$9),TreeLibrary!$I76,IF(EXACT('TREE MANAGEMENT'!$F$4,TreeLibrary!$J$9),TreeLibrary!$J76,IF(EXACT('TREE MANAGEMENT'!$F$4,TreeLibrary!$K$9),TreeLibrary!$K76,"out of range")))))</f>
        <v>2.9041999999999999</v>
      </c>
      <c r="I75" s="366">
        <f>IF(EXACT('TREE MANAGEMENT'!$G$4,TreeLibrary!$G$9),TreeLibrary!$G76,IF(EXACT('TREE MANAGEMENT'!$G$4,TreeLibrary!$H$9),TreeLibrary!$H76,IF(EXACT('TREE MANAGEMENT'!$G$4,TreeLibrary!$I$9),TreeLibrary!$I76,IF(EXACT('TREE MANAGEMENT'!$G$4,TreeLibrary!$J$9),TreeLibrary!$J76,IF(EXACT('TREE MANAGEMENT'!$G$4,TreeLibrary!$K$9),TreeLibrary!$K76,"out of range")))))</f>
        <v>2.9041999999999999</v>
      </c>
      <c r="J75" s="30"/>
      <c r="K75" s="30"/>
      <c r="L75" s="11"/>
      <c r="M75" s="11"/>
      <c r="N75" s="11"/>
    </row>
    <row r="76" spans="1:14" ht="18" customHeight="1" x14ac:dyDescent="0.3">
      <c r="A76" s="489"/>
      <c r="B76" s="485"/>
      <c r="C76" s="486"/>
      <c r="D76" s="373" t="str">
        <f>TreeLibrary!D77</f>
        <v>Max. root length density in layer1-zone3</v>
      </c>
      <c r="E76" s="374"/>
      <c r="F76" s="375" t="str">
        <f>TreeLibrary!F77</f>
        <v>cm cm-3</v>
      </c>
      <c r="G76" s="366">
        <f>IF(EXACT('TREE MANAGEMENT'!$E$4,TreeLibrary!$G$9),TreeLibrary!$G77,IF(EXACT('TREE MANAGEMENT'!$E$4,TreeLibrary!$H$9),TreeLibrary!$H77,IF(EXACT('TREE MANAGEMENT'!$E$4,TreeLibrary!$I$9),TreeLibrary!$I77,IF(EXACT('TREE MANAGEMENT'!$E$4,TreeLibrary!$J$9),TreeLibrary!$J77,IF(EXACT('TREE MANAGEMENT'!$E$4,TreeLibrary!$K$9),TreeLibrary!$K77,"out of range")))))</f>
        <v>1.4520999999999999</v>
      </c>
      <c r="H76" s="366">
        <f>IF(EXACT('TREE MANAGEMENT'!$F$4,TreeLibrary!$G$9),TreeLibrary!$G77,IF(EXACT('TREE MANAGEMENT'!$F$4,TreeLibrary!$H$9),TreeLibrary!$H77,IF(EXACT('TREE MANAGEMENT'!$F$4,TreeLibrary!$I$9),TreeLibrary!$I77,IF(EXACT('TREE MANAGEMENT'!$F$4,TreeLibrary!$J$9),TreeLibrary!$J77,IF(EXACT('TREE MANAGEMENT'!$F$4,TreeLibrary!$K$9),TreeLibrary!$K77,"out of range")))))</f>
        <v>1.4520999999999999</v>
      </c>
      <c r="I76" s="366">
        <f>IF(EXACT('TREE MANAGEMENT'!$G$4,TreeLibrary!$G$9),TreeLibrary!$G77,IF(EXACT('TREE MANAGEMENT'!$G$4,TreeLibrary!$H$9),TreeLibrary!$H77,IF(EXACT('TREE MANAGEMENT'!$G$4,TreeLibrary!$I$9),TreeLibrary!$I77,IF(EXACT('TREE MANAGEMENT'!$G$4,TreeLibrary!$J$9),TreeLibrary!$J77,IF(EXACT('TREE MANAGEMENT'!$G$4,TreeLibrary!$K$9),TreeLibrary!$K77,"out of range")))))</f>
        <v>1.4520999999999999</v>
      </c>
      <c r="J76" s="30"/>
      <c r="K76" s="30"/>
      <c r="L76" s="11"/>
      <c r="M76" s="11"/>
      <c r="N76" s="11"/>
    </row>
    <row r="77" spans="1:14" ht="18" customHeight="1" x14ac:dyDescent="0.3">
      <c r="A77" s="489"/>
      <c r="B77" s="485"/>
      <c r="C77" s="486"/>
      <c r="D77" s="373" t="str">
        <f>TreeLibrary!D78</f>
        <v>Max. root length density in layer1-zone4</v>
      </c>
      <c r="E77" s="374"/>
      <c r="F77" s="375" t="str">
        <f>TreeLibrary!F78</f>
        <v>cm cm-3</v>
      </c>
      <c r="G77" s="366">
        <f>IF(EXACT('TREE MANAGEMENT'!$E$4,TreeLibrary!$G$9),TreeLibrary!$G78,IF(EXACT('TREE MANAGEMENT'!$E$4,TreeLibrary!$H$9),TreeLibrary!$H78,IF(EXACT('TREE MANAGEMENT'!$E$4,TreeLibrary!$I$9),TreeLibrary!$I78,IF(EXACT('TREE MANAGEMENT'!$E$4,TreeLibrary!$J$9),TreeLibrary!$J78,IF(EXACT('TREE MANAGEMENT'!$E$4,TreeLibrary!$K$9),TreeLibrary!$K78,"out of range")))))</f>
        <v>0</v>
      </c>
      <c r="H77" s="366">
        <f>IF(EXACT('TREE MANAGEMENT'!$F$4,TreeLibrary!$G$9),TreeLibrary!$G78,IF(EXACT('TREE MANAGEMENT'!$F$4,TreeLibrary!$H$9),TreeLibrary!$H78,IF(EXACT('TREE MANAGEMENT'!$F$4,TreeLibrary!$I$9),TreeLibrary!$I78,IF(EXACT('TREE MANAGEMENT'!$F$4,TreeLibrary!$J$9),TreeLibrary!$J78,IF(EXACT('TREE MANAGEMENT'!$F$4,TreeLibrary!$K$9),TreeLibrary!$K78,"out of range")))))</f>
        <v>0</v>
      </c>
      <c r="I77" s="366">
        <f>IF(EXACT('TREE MANAGEMENT'!$G$4,TreeLibrary!$G$9),TreeLibrary!$G78,IF(EXACT('TREE MANAGEMENT'!$G$4,TreeLibrary!$H$9),TreeLibrary!$H78,IF(EXACT('TREE MANAGEMENT'!$G$4,TreeLibrary!$I$9),TreeLibrary!$I78,IF(EXACT('TREE MANAGEMENT'!$G$4,TreeLibrary!$J$9),TreeLibrary!$J78,IF(EXACT('TREE MANAGEMENT'!$G$4,TreeLibrary!$K$9),TreeLibrary!$K78,"out of range")))))</f>
        <v>0</v>
      </c>
      <c r="J77" s="30"/>
      <c r="K77" s="30"/>
      <c r="L77" s="11"/>
      <c r="M77" s="11"/>
      <c r="N77" s="11"/>
    </row>
    <row r="78" spans="1:14" ht="18" customHeight="1" x14ac:dyDescent="0.3">
      <c r="A78" s="489"/>
      <c r="B78" s="485"/>
      <c r="C78" s="486"/>
      <c r="D78" s="373" t="str">
        <f>TreeLibrary!D79</f>
        <v>Max. root length density in layer2-zone1</v>
      </c>
      <c r="E78" s="374"/>
      <c r="F78" s="375" t="str">
        <f>TreeLibrary!F79</f>
        <v>cm cm-3</v>
      </c>
      <c r="G78" s="366">
        <f>IF(EXACT('TREE MANAGEMENT'!$E$4,TreeLibrary!$G$9),TreeLibrary!$G79,IF(EXACT('TREE MANAGEMENT'!$E$4,TreeLibrary!$H$9),TreeLibrary!$H79,IF(EXACT('TREE MANAGEMENT'!$E$4,TreeLibrary!$I$9),TreeLibrary!$I79,IF(EXACT('TREE MANAGEMENT'!$E$4,TreeLibrary!$J$9),TreeLibrary!$J79,IF(EXACT('TREE MANAGEMENT'!$E$4,TreeLibrary!$K$9),TreeLibrary!$K79,"out of range")))))</f>
        <v>0.8</v>
      </c>
      <c r="H78" s="366">
        <f>IF(EXACT('TREE MANAGEMENT'!$F$4,TreeLibrary!$G$9),TreeLibrary!$G79,IF(EXACT('TREE MANAGEMENT'!$F$4,TreeLibrary!$H$9),TreeLibrary!$H79,IF(EXACT('TREE MANAGEMENT'!$F$4,TreeLibrary!$I$9),TreeLibrary!$I79,IF(EXACT('TREE MANAGEMENT'!$F$4,TreeLibrary!$J$9),TreeLibrary!$J79,IF(EXACT('TREE MANAGEMENT'!$F$4,TreeLibrary!$K$9),TreeLibrary!$K79,"out of range")))))</f>
        <v>0.8</v>
      </c>
      <c r="I78" s="366">
        <f>IF(EXACT('TREE MANAGEMENT'!$G$4,TreeLibrary!$G$9),TreeLibrary!$G79,IF(EXACT('TREE MANAGEMENT'!$G$4,TreeLibrary!$H$9),TreeLibrary!$H79,IF(EXACT('TREE MANAGEMENT'!$G$4,TreeLibrary!$I$9),TreeLibrary!$I79,IF(EXACT('TREE MANAGEMENT'!$G$4,TreeLibrary!$J$9),TreeLibrary!$J79,IF(EXACT('TREE MANAGEMENT'!$G$4,TreeLibrary!$K$9),TreeLibrary!$K79,"out of range")))))</f>
        <v>0.8</v>
      </c>
      <c r="J78" s="30"/>
      <c r="K78" s="30"/>
      <c r="L78" s="11"/>
      <c r="M78" s="11"/>
      <c r="N78" s="11"/>
    </row>
    <row r="79" spans="1:14" ht="18" customHeight="1" x14ac:dyDescent="0.3">
      <c r="A79" s="489"/>
      <c r="B79" s="485"/>
      <c r="C79" s="486"/>
      <c r="D79" s="373" t="str">
        <f>TreeLibrary!D80</f>
        <v>Max. root length density in layer2-zone2</v>
      </c>
      <c r="E79" s="374"/>
      <c r="F79" s="375" t="str">
        <f>TreeLibrary!F80</f>
        <v>cm cm-3</v>
      </c>
      <c r="G79" s="366">
        <f>IF(EXACT('TREE MANAGEMENT'!$E$4,TreeLibrary!$G$9),TreeLibrary!$G80,IF(EXACT('TREE MANAGEMENT'!$E$4,TreeLibrary!$H$9),TreeLibrary!$H80,IF(EXACT('TREE MANAGEMENT'!$E$4,TreeLibrary!$I$9),TreeLibrary!$I80,IF(EXACT('TREE MANAGEMENT'!$E$4,TreeLibrary!$J$9),TreeLibrary!$J80,IF(EXACT('TREE MANAGEMENT'!$E$4,TreeLibrary!$K$9),TreeLibrary!$K80,"out of range")))))</f>
        <v>0.58084000000000002</v>
      </c>
      <c r="H79" s="366">
        <f>IF(EXACT('TREE MANAGEMENT'!$F$4,TreeLibrary!$G$9),TreeLibrary!$G80,IF(EXACT('TREE MANAGEMENT'!$F$4,TreeLibrary!$H$9),TreeLibrary!$H80,IF(EXACT('TREE MANAGEMENT'!$F$4,TreeLibrary!$I$9),TreeLibrary!$I80,IF(EXACT('TREE MANAGEMENT'!$F$4,TreeLibrary!$J$9),TreeLibrary!$J80,IF(EXACT('TREE MANAGEMENT'!$F$4,TreeLibrary!$K$9),TreeLibrary!$K80,"out of range")))))</f>
        <v>0.58084000000000002</v>
      </c>
      <c r="I79" s="366">
        <f>IF(EXACT('TREE MANAGEMENT'!$G$4,TreeLibrary!$G$9),TreeLibrary!$G80,IF(EXACT('TREE MANAGEMENT'!$G$4,TreeLibrary!$H$9),TreeLibrary!$H80,IF(EXACT('TREE MANAGEMENT'!$G$4,TreeLibrary!$I$9),TreeLibrary!$I80,IF(EXACT('TREE MANAGEMENT'!$G$4,TreeLibrary!$J$9),TreeLibrary!$J80,IF(EXACT('TREE MANAGEMENT'!$G$4,TreeLibrary!$K$9),TreeLibrary!$K80,"out of range")))))</f>
        <v>0.58084000000000002</v>
      </c>
      <c r="J79" s="30"/>
      <c r="K79" s="30"/>
      <c r="L79" s="11"/>
      <c r="M79" s="11"/>
      <c r="N79" s="11"/>
    </row>
    <row r="80" spans="1:14" ht="18" customHeight="1" x14ac:dyDescent="0.3">
      <c r="A80" s="489"/>
      <c r="B80" s="485"/>
      <c r="C80" s="486"/>
      <c r="D80" s="373" t="str">
        <f>TreeLibrary!D81</f>
        <v>Max. root length density in layer2-zone3</v>
      </c>
      <c r="E80" s="374"/>
      <c r="F80" s="375" t="str">
        <f>TreeLibrary!F81</f>
        <v>cm cm-3</v>
      </c>
      <c r="G80" s="366">
        <f>IF(EXACT('TREE MANAGEMENT'!$E$4,TreeLibrary!$G$9),TreeLibrary!$G81,IF(EXACT('TREE MANAGEMENT'!$E$4,TreeLibrary!$H$9),TreeLibrary!$H81,IF(EXACT('TREE MANAGEMENT'!$E$4,TreeLibrary!$I$9),TreeLibrary!$I81,IF(EXACT('TREE MANAGEMENT'!$E$4,TreeLibrary!$J$9),TreeLibrary!$J81,IF(EXACT('TREE MANAGEMENT'!$E$4,TreeLibrary!$K$9),TreeLibrary!$K81,"out of range")))))</f>
        <v>0.29042000000000001</v>
      </c>
      <c r="H80" s="366">
        <f>IF(EXACT('TREE MANAGEMENT'!$F$4,TreeLibrary!$G$9),TreeLibrary!$G81,IF(EXACT('TREE MANAGEMENT'!$F$4,TreeLibrary!$H$9),TreeLibrary!$H81,IF(EXACT('TREE MANAGEMENT'!$F$4,TreeLibrary!$I$9),TreeLibrary!$I81,IF(EXACT('TREE MANAGEMENT'!$F$4,TreeLibrary!$J$9),TreeLibrary!$J81,IF(EXACT('TREE MANAGEMENT'!$F$4,TreeLibrary!$K$9),TreeLibrary!$K81,"out of range")))))</f>
        <v>0.29042000000000001</v>
      </c>
      <c r="I80" s="366">
        <f>IF(EXACT('TREE MANAGEMENT'!$G$4,TreeLibrary!$G$9),TreeLibrary!$G81,IF(EXACT('TREE MANAGEMENT'!$G$4,TreeLibrary!$H$9),TreeLibrary!$H81,IF(EXACT('TREE MANAGEMENT'!$G$4,TreeLibrary!$I$9),TreeLibrary!$I81,IF(EXACT('TREE MANAGEMENT'!$G$4,TreeLibrary!$J$9),TreeLibrary!$J81,IF(EXACT('TREE MANAGEMENT'!$G$4,TreeLibrary!$K$9),TreeLibrary!$K81,"out of range")))))</f>
        <v>0.29042000000000001</v>
      </c>
      <c r="J80" s="30"/>
      <c r="K80" s="30"/>
      <c r="L80" s="11"/>
      <c r="M80" s="11"/>
      <c r="N80" s="11"/>
    </row>
    <row r="81" spans="1:14" ht="18" customHeight="1" x14ac:dyDescent="0.3">
      <c r="A81" s="489"/>
      <c r="B81" s="485"/>
      <c r="C81" s="486"/>
      <c r="D81" s="373" t="str">
        <f>TreeLibrary!D82</f>
        <v>Max. root length density in layer2-zone4</v>
      </c>
      <c r="E81" s="374"/>
      <c r="F81" s="375" t="str">
        <f>TreeLibrary!F82</f>
        <v>cm cm-3</v>
      </c>
      <c r="G81" s="366">
        <f>IF(EXACT('TREE MANAGEMENT'!$E$4,TreeLibrary!$G$9),TreeLibrary!$G82,IF(EXACT('TREE MANAGEMENT'!$E$4,TreeLibrary!$H$9),TreeLibrary!$H82,IF(EXACT('TREE MANAGEMENT'!$E$4,TreeLibrary!$I$9),TreeLibrary!$I82,IF(EXACT('TREE MANAGEMENT'!$E$4,TreeLibrary!$J$9),TreeLibrary!$J82,IF(EXACT('TREE MANAGEMENT'!$E$4,TreeLibrary!$K$9),TreeLibrary!$K82,"out of range")))))</f>
        <v>0</v>
      </c>
      <c r="H81" s="366">
        <f>IF(EXACT('TREE MANAGEMENT'!$F$4,TreeLibrary!$G$9),TreeLibrary!$G82,IF(EXACT('TREE MANAGEMENT'!$F$4,TreeLibrary!$H$9),TreeLibrary!$H82,IF(EXACT('TREE MANAGEMENT'!$F$4,TreeLibrary!$I$9),TreeLibrary!$I82,IF(EXACT('TREE MANAGEMENT'!$F$4,TreeLibrary!$J$9),TreeLibrary!$J82,IF(EXACT('TREE MANAGEMENT'!$F$4,TreeLibrary!$K$9),TreeLibrary!$K82,"out of range")))))</f>
        <v>0</v>
      </c>
      <c r="I81" s="366">
        <f>IF(EXACT('TREE MANAGEMENT'!$G$4,TreeLibrary!$G$9),TreeLibrary!$G82,IF(EXACT('TREE MANAGEMENT'!$G$4,TreeLibrary!$H$9),TreeLibrary!$H82,IF(EXACT('TREE MANAGEMENT'!$G$4,TreeLibrary!$I$9),TreeLibrary!$I82,IF(EXACT('TREE MANAGEMENT'!$G$4,TreeLibrary!$J$9),TreeLibrary!$J82,IF(EXACT('TREE MANAGEMENT'!$G$4,TreeLibrary!$K$9),TreeLibrary!$K82,"out of range")))))</f>
        <v>0</v>
      </c>
      <c r="J81" s="30"/>
      <c r="K81" s="30"/>
      <c r="L81" s="11"/>
      <c r="M81" s="11"/>
      <c r="N81" s="11"/>
    </row>
    <row r="82" spans="1:14" ht="18" customHeight="1" x14ac:dyDescent="0.3">
      <c r="A82" s="489"/>
      <c r="B82" s="485"/>
      <c r="C82" s="486"/>
      <c r="D82" s="373" t="str">
        <f>TreeLibrary!D83</f>
        <v>Max. root length density in layer3-zone1</v>
      </c>
      <c r="E82" s="374"/>
      <c r="F82" s="375" t="str">
        <f>TreeLibrary!F83</f>
        <v>cm cm-3</v>
      </c>
      <c r="G82" s="366">
        <f>IF(EXACT('TREE MANAGEMENT'!$E$4,TreeLibrary!$G$9),TreeLibrary!$G83,IF(EXACT('TREE MANAGEMENT'!$E$4,TreeLibrary!$H$9),TreeLibrary!$H83,IF(EXACT('TREE MANAGEMENT'!$E$4,TreeLibrary!$I$9),TreeLibrary!$I83,IF(EXACT('TREE MANAGEMENT'!$E$4,TreeLibrary!$J$9),TreeLibrary!$J83,IF(EXACT('TREE MANAGEMENT'!$E$4,TreeLibrary!$K$9),TreeLibrary!$K83,"out of range")))))</f>
        <v>0.8</v>
      </c>
      <c r="H82" s="366">
        <f>IF(EXACT('TREE MANAGEMENT'!$F$4,TreeLibrary!$G$9),TreeLibrary!$G83,IF(EXACT('TREE MANAGEMENT'!$F$4,TreeLibrary!$H$9),TreeLibrary!$H83,IF(EXACT('TREE MANAGEMENT'!$F$4,TreeLibrary!$I$9),TreeLibrary!$I83,IF(EXACT('TREE MANAGEMENT'!$F$4,TreeLibrary!$J$9),TreeLibrary!$J83,IF(EXACT('TREE MANAGEMENT'!$F$4,TreeLibrary!$K$9),TreeLibrary!$K83,"out of range")))))</f>
        <v>0.8</v>
      </c>
      <c r="I82" s="366">
        <f>IF(EXACT('TREE MANAGEMENT'!$G$4,TreeLibrary!$G$9),TreeLibrary!$G83,IF(EXACT('TREE MANAGEMENT'!$G$4,TreeLibrary!$H$9),TreeLibrary!$H83,IF(EXACT('TREE MANAGEMENT'!$G$4,TreeLibrary!$I$9),TreeLibrary!$I83,IF(EXACT('TREE MANAGEMENT'!$G$4,TreeLibrary!$J$9),TreeLibrary!$J83,IF(EXACT('TREE MANAGEMENT'!$G$4,TreeLibrary!$K$9),TreeLibrary!$K83,"out of range")))))</f>
        <v>0.8</v>
      </c>
      <c r="J82" s="30"/>
      <c r="K82" s="30"/>
      <c r="L82" s="11"/>
      <c r="M82" s="11"/>
      <c r="N82" s="11"/>
    </row>
    <row r="83" spans="1:14" ht="18" customHeight="1" x14ac:dyDescent="0.3">
      <c r="A83" s="489"/>
      <c r="B83" s="485"/>
      <c r="C83" s="486"/>
      <c r="D83" s="373" t="str">
        <f>TreeLibrary!D84</f>
        <v>Max. root length density in layer3-zone2</v>
      </c>
      <c r="E83" s="374"/>
      <c r="F83" s="375" t="str">
        <f>TreeLibrary!F84</f>
        <v>cm cm-3</v>
      </c>
      <c r="G83" s="366">
        <f>IF(EXACT('TREE MANAGEMENT'!$E$4,TreeLibrary!$G$9),TreeLibrary!$G84,IF(EXACT('TREE MANAGEMENT'!$E$4,TreeLibrary!$H$9),TreeLibrary!$H84,IF(EXACT('TREE MANAGEMENT'!$E$4,TreeLibrary!$I$9),TreeLibrary!$I84,IF(EXACT('TREE MANAGEMENT'!$E$4,TreeLibrary!$J$9),TreeLibrary!$J84,IF(EXACT('TREE MANAGEMENT'!$E$4,TreeLibrary!$K$9),TreeLibrary!$K84,"out of range")))))</f>
        <v>0.58084000000000002</v>
      </c>
      <c r="H83" s="366">
        <f>IF(EXACT('TREE MANAGEMENT'!$F$4,TreeLibrary!$G$9),TreeLibrary!$G84,IF(EXACT('TREE MANAGEMENT'!$F$4,TreeLibrary!$H$9),TreeLibrary!$H84,IF(EXACT('TREE MANAGEMENT'!$F$4,TreeLibrary!$I$9),TreeLibrary!$I84,IF(EXACT('TREE MANAGEMENT'!$F$4,TreeLibrary!$J$9),TreeLibrary!$J84,IF(EXACT('TREE MANAGEMENT'!$F$4,TreeLibrary!$K$9),TreeLibrary!$K84,"out of range")))))</f>
        <v>0.58084000000000002</v>
      </c>
      <c r="I83" s="366">
        <f>IF(EXACT('TREE MANAGEMENT'!$G$4,TreeLibrary!$G$9),TreeLibrary!$G84,IF(EXACT('TREE MANAGEMENT'!$G$4,TreeLibrary!$H$9),TreeLibrary!$H84,IF(EXACT('TREE MANAGEMENT'!$G$4,TreeLibrary!$I$9),TreeLibrary!$I84,IF(EXACT('TREE MANAGEMENT'!$G$4,TreeLibrary!$J$9),TreeLibrary!$J84,IF(EXACT('TREE MANAGEMENT'!$G$4,TreeLibrary!$K$9),TreeLibrary!$K84,"out of range")))))</f>
        <v>0.58084000000000002</v>
      </c>
      <c r="J83" s="30"/>
      <c r="K83" s="30"/>
      <c r="L83" s="11"/>
      <c r="M83" s="11"/>
      <c r="N83" s="11"/>
    </row>
    <row r="84" spans="1:14" ht="18" customHeight="1" x14ac:dyDescent="0.3">
      <c r="A84" s="489"/>
      <c r="B84" s="485"/>
      <c r="C84" s="486"/>
      <c r="D84" s="373" t="str">
        <f>TreeLibrary!D85</f>
        <v>Max. root length density in layer3-zone3</v>
      </c>
      <c r="E84" s="374"/>
      <c r="F84" s="375" t="str">
        <f>TreeLibrary!F85</f>
        <v>cm cm-3</v>
      </c>
      <c r="G84" s="366">
        <f>IF(EXACT('TREE MANAGEMENT'!$E$4,TreeLibrary!$G$9),TreeLibrary!$G85,IF(EXACT('TREE MANAGEMENT'!$E$4,TreeLibrary!$H$9),TreeLibrary!$H85,IF(EXACT('TREE MANAGEMENT'!$E$4,TreeLibrary!$I$9),TreeLibrary!$I85,IF(EXACT('TREE MANAGEMENT'!$E$4,TreeLibrary!$J$9),TreeLibrary!$J85,IF(EXACT('TREE MANAGEMENT'!$E$4,TreeLibrary!$K$9),TreeLibrary!$K85,"out of range")))))</f>
        <v>0.29042000000000001</v>
      </c>
      <c r="H84" s="366">
        <f>IF(EXACT('TREE MANAGEMENT'!$F$4,TreeLibrary!$G$9),TreeLibrary!$G85,IF(EXACT('TREE MANAGEMENT'!$F$4,TreeLibrary!$H$9),TreeLibrary!$H85,IF(EXACT('TREE MANAGEMENT'!$F$4,TreeLibrary!$I$9),TreeLibrary!$I85,IF(EXACT('TREE MANAGEMENT'!$F$4,TreeLibrary!$J$9),TreeLibrary!$J85,IF(EXACT('TREE MANAGEMENT'!$F$4,TreeLibrary!$K$9),TreeLibrary!$K85,"out of range")))))</f>
        <v>0.29042000000000001</v>
      </c>
      <c r="I84" s="366">
        <f>IF(EXACT('TREE MANAGEMENT'!$G$4,TreeLibrary!$G$9),TreeLibrary!$G85,IF(EXACT('TREE MANAGEMENT'!$G$4,TreeLibrary!$H$9),TreeLibrary!$H85,IF(EXACT('TREE MANAGEMENT'!$G$4,TreeLibrary!$I$9),TreeLibrary!$I85,IF(EXACT('TREE MANAGEMENT'!$G$4,TreeLibrary!$J$9),TreeLibrary!$J85,IF(EXACT('TREE MANAGEMENT'!$G$4,TreeLibrary!$K$9),TreeLibrary!$K85,"out of range")))))</f>
        <v>0.29042000000000001</v>
      </c>
      <c r="J84" s="30"/>
      <c r="K84" s="30"/>
      <c r="L84" s="11"/>
      <c r="M84" s="11"/>
      <c r="N84" s="11"/>
    </row>
    <row r="85" spans="1:14" ht="18" customHeight="1" x14ac:dyDescent="0.3">
      <c r="A85" s="489"/>
      <c r="B85" s="485"/>
      <c r="C85" s="486"/>
      <c r="D85" s="373" t="str">
        <f>TreeLibrary!D86</f>
        <v>Max. root length density in layer3-zone4</v>
      </c>
      <c r="E85" s="374"/>
      <c r="F85" s="375" t="str">
        <f>TreeLibrary!F86</f>
        <v>cm cm-3</v>
      </c>
      <c r="G85" s="366">
        <f>IF(EXACT('TREE MANAGEMENT'!$E$4,TreeLibrary!$G$9),TreeLibrary!$G86,IF(EXACT('TREE MANAGEMENT'!$E$4,TreeLibrary!$H$9),TreeLibrary!$H86,IF(EXACT('TREE MANAGEMENT'!$E$4,TreeLibrary!$I$9),TreeLibrary!$I86,IF(EXACT('TREE MANAGEMENT'!$E$4,TreeLibrary!$J$9),TreeLibrary!$J86,IF(EXACT('TREE MANAGEMENT'!$E$4,TreeLibrary!$K$9),TreeLibrary!$K86,"out of range")))))</f>
        <v>0</v>
      </c>
      <c r="H85" s="366">
        <f>IF(EXACT('TREE MANAGEMENT'!$F$4,TreeLibrary!$G$9),TreeLibrary!$G86,IF(EXACT('TREE MANAGEMENT'!$F$4,TreeLibrary!$H$9),TreeLibrary!$H86,IF(EXACT('TREE MANAGEMENT'!$F$4,TreeLibrary!$I$9),TreeLibrary!$I86,IF(EXACT('TREE MANAGEMENT'!$F$4,TreeLibrary!$J$9),TreeLibrary!$J86,IF(EXACT('TREE MANAGEMENT'!$F$4,TreeLibrary!$K$9),TreeLibrary!$K86,"out of range")))))</f>
        <v>0</v>
      </c>
      <c r="I85" s="366">
        <f>IF(EXACT('TREE MANAGEMENT'!$G$4,TreeLibrary!$G$9),TreeLibrary!$G86,IF(EXACT('TREE MANAGEMENT'!$G$4,TreeLibrary!$H$9),TreeLibrary!$H86,IF(EXACT('TREE MANAGEMENT'!$G$4,TreeLibrary!$I$9),TreeLibrary!$I86,IF(EXACT('TREE MANAGEMENT'!$G$4,TreeLibrary!$J$9),TreeLibrary!$J86,IF(EXACT('TREE MANAGEMENT'!$G$4,TreeLibrary!$K$9),TreeLibrary!$K86,"out of range")))))</f>
        <v>0</v>
      </c>
      <c r="J85" s="30"/>
      <c r="K85" s="30"/>
      <c r="L85" s="11"/>
      <c r="M85" s="11"/>
      <c r="N85" s="11"/>
    </row>
    <row r="86" spans="1:14" ht="18" customHeight="1" x14ac:dyDescent="0.3">
      <c r="A86" s="489"/>
      <c r="B86" s="485"/>
      <c r="C86" s="486"/>
      <c r="D86" s="373" t="str">
        <f>TreeLibrary!D87</f>
        <v>Max. root length density in layer4-zone1</v>
      </c>
      <c r="E86" s="374"/>
      <c r="F86" s="375" t="str">
        <f>TreeLibrary!F87</f>
        <v>cm cm-3</v>
      </c>
      <c r="G86" s="366">
        <f>IF(EXACT('TREE MANAGEMENT'!$E$4,TreeLibrary!$G$9),TreeLibrary!$G87,IF(EXACT('TREE MANAGEMENT'!$E$4,TreeLibrary!$H$9),TreeLibrary!$H87,IF(EXACT('TREE MANAGEMENT'!$E$4,TreeLibrary!$I$9),TreeLibrary!$I87,IF(EXACT('TREE MANAGEMENT'!$E$4,TreeLibrary!$J$9),TreeLibrary!$J87,IF(EXACT('TREE MANAGEMENT'!$E$4,TreeLibrary!$K$9),TreeLibrary!$K87,"out of range")))))</f>
        <v>1.2</v>
      </c>
      <c r="H86" s="366">
        <f>IF(EXACT('TREE MANAGEMENT'!$F$4,TreeLibrary!$G$9),TreeLibrary!$G87,IF(EXACT('TREE MANAGEMENT'!$F$4,TreeLibrary!$H$9),TreeLibrary!$H87,IF(EXACT('TREE MANAGEMENT'!$F$4,TreeLibrary!$I$9),TreeLibrary!$I87,IF(EXACT('TREE MANAGEMENT'!$F$4,TreeLibrary!$J$9),TreeLibrary!$J87,IF(EXACT('TREE MANAGEMENT'!$F$4,TreeLibrary!$K$9),TreeLibrary!$K87,"out of range")))))</f>
        <v>1.2</v>
      </c>
      <c r="I86" s="366">
        <f>IF(EXACT('TREE MANAGEMENT'!$G$4,TreeLibrary!$G$9),TreeLibrary!$G87,IF(EXACT('TREE MANAGEMENT'!$G$4,TreeLibrary!$H$9),TreeLibrary!$H87,IF(EXACT('TREE MANAGEMENT'!$G$4,TreeLibrary!$I$9),TreeLibrary!$I87,IF(EXACT('TREE MANAGEMENT'!$G$4,TreeLibrary!$J$9),TreeLibrary!$J87,IF(EXACT('TREE MANAGEMENT'!$G$4,TreeLibrary!$K$9),TreeLibrary!$K87,"out of range")))))</f>
        <v>1.2</v>
      </c>
      <c r="J86" s="30"/>
      <c r="K86" s="30"/>
      <c r="L86" s="11"/>
      <c r="M86" s="11"/>
      <c r="N86" s="11"/>
    </row>
    <row r="87" spans="1:14" ht="18" customHeight="1" x14ac:dyDescent="0.3">
      <c r="A87" s="489"/>
      <c r="B87" s="485"/>
      <c r="C87" s="486"/>
      <c r="D87" s="373" t="str">
        <f>TreeLibrary!D88</f>
        <v>Max. root length density in layer4-zone2</v>
      </c>
      <c r="E87" s="374"/>
      <c r="F87" s="375" t="str">
        <f>TreeLibrary!F88</f>
        <v>cm cm-3</v>
      </c>
      <c r="G87" s="366">
        <f>IF(EXACT('TREE MANAGEMENT'!$E$4,TreeLibrary!$G$9),TreeLibrary!$G88,IF(EXACT('TREE MANAGEMENT'!$E$4,TreeLibrary!$H$9),TreeLibrary!$H88,IF(EXACT('TREE MANAGEMENT'!$E$4,TreeLibrary!$I$9),TreeLibrary!$I88,IF(EXACT('TREE MANAGEMENT'!$E$4,TreeLibrary!$J$9),TreeLibrary!$J88,IF(EXACT('TREE MANAGEMENT'!$E$4,TreeLibrary!$K$9),TreeLibrary!$K88,"out of range")))))</f>
        <v>0.87125999999999992</v>
      </c>
      <c r="H87" s="366">
        <f>IF(EXACT('TREE MANAGEMENT'!$F$4,TreeLibrary!$G$9),TreeLibrary!$G88,IF(EXACT('TREE MANAGEMENT'!$F$4,TreeLibrary!$H$9),TreeLibrary!$H88,IF(EXACT('TREE MANAGEMENT'!$F$4,TreeLibrary!$I$9),TreeLibrary!$I88,IF(EXACT('TREE MANAGEMENT'!$F$4,TreeLibrary!$J$9),TreeLibrary!$J88,IF(EXACT('TREE MANAGEMENT'!$F$4,TreeLibrary!$K$9),TreeLibrary!$K88,"out of range")))))</f>
        <v>0.87125999999999992</v>
      </c>
      <c r="I87" s="366">
        <f>IF(EXACT('TREE MANAGEMENT'!$G$4,TreeLibrary!$G$9),TreeLibrary!$G88,IF(EXACT('TREE MANAGEMENT'!$G$4,TreeLibrary!$H$9),TreeLibrary!$H88,IF(EXACT('TREE MANAGEMENT'!$G$4,TreeLibrary!$I$9),TreeLibrary!$I88,IF(EXACT('TREE MANAGEMENT'!$G$4,TreeLibrary!$J$9),TreeLibrary!$J88,IF(EXACT('TREE MANAGEMENT'!$G$4,TreeLibrary!$K$9),TreeLibrary!$K88,"out of range")))))</f>
        <v>0.87125999999999992</v>
      </c>
      <c r="J87" s="30"/>
      <c r="K87" s="30"/>
      <c r="L87" s="11"/>
      <c r="M87" s="11"/>
      <c r="N87" s="11"/>
    </row>
    <row r="88" spans="1:14" ht="18" customHeight="1" x14ac:dyDescent="0.3">
      <c r="A88" s="489"/>
      <c r="B88" s="485"/>
      <c r="C88" s="486"/>
      <c r="D88" s="373" t="str">
        <f>TreeLibrary!D89</f>
        <v>Max. root length density in layer4-zone3</v>
      </c>
      <c r="E88" s="374"/>
      <c r="F88" s="375" t="str">
        <f>TreeLibrary!F89</f>
        <v>cm cm-3</v>
      </c>
      <c r="G88" s="366">
        <f>IF(EXACT('TREE MANAGEMENT'!$E$4,TreeLibrary!$G$9),TreeLibrary!$G89,IF(EXACT('TREE MANAGEMENT'!$E$4,TreeLibrary!$H$9),TreeLibrary!$H89,IF(EXACT('TREE MANAGEMENT'!$E$4,TreeLibrary!$I$9),TreeLibrary!$I89,IF(EXACT('TREE MANAGEMENT'!$E$4,TreeLibrary!$J$9),TreeLibrary!$J89,IF(EXACT('TREE MANAGEMENT'!$E$4,TreeLibrary!$K$9),TreeLibrary!$K89,"out of range")))))</f>
        <v>0.43562999999999996</v>
      </c>
      <c r="H88" s="366">
        <f>IF(EXACT('TREE MANAGEMENT'!$F$4,TreeLibrary!$G$9),TreeLibrary!$G89,IF(EXACT('TREE MANAGEMENT'!$F$4,TreeLibrary!$H$9),TreeLibrary!$H89,IF(EXACT('TREE MANAGEMENT'!$F$4,TreeLibrary!$I$9),TreeLibrary!$I89,IF(EXACT('TREE MANAGEMENT'!$F$4,TreeLibrary!$J$9),TreeLibrary!$J89,IF(EXACT('TREE MANAGEMENT'!$F$4,TreeLibrary!$K$9),TreeLibrary!$K89,"out of range")))))</f>
        <v>0.43562999999999996</v>
      </c>
      <c r="I88" s="366">
        <f>IF(EXACT('TREE MANAGEMENT'!$G$4,TreeLibrary!$G$9),TreeLibrary!$G89,IF(EXACT('TREE MANAGEMENT'!$G$4,TreeLibrary!$H$9),TreeLibrary!$H89,IF(EXACT('TREE MANAGEMENT'!$G$4,TreeLibrary!$I$9),TreeLibrary!$I89,IF(EXACT('TREE MANAGEMENT'!$G$4,TreeLibrary!$J$9),TreeLibrary!$J89,IF(EXACT('TREE MANAGEMENT'!$G$4,TreeLibrary!$K$9),TreeLibrary!$K89,"out of range")))))</f>
        <v>0.43562999999999996</v>
      </c>
      <c r="J88" s="30"/>
      <c r="K88" s="30"/>
      <c r="L88" s="11"/>
      <c r="M88" s="11"/>
      <c r="N88" s="11"/>
    </row>
    <row r="89" spans="1:14" ht="18" customHeight="1" x14ac:dyDescent="0.3">
      <c r="A89" s="489"/>
      <c r="B89" s="487"/>
      <c r="C89" s="488"/>
      <c r="D89" s="373" t="str">
        <f>TreeLibrary!D90</f>
        <v>Max. root length density in layer4-zone4</v>
      </c>
      <c r="E89" s="374"/>
      <c r="F89" s="375" t="str">
        <f>TreeLibrary!F90</f>
        <v>cm cm-3</v>
      </c>
      <c r="G89" s="366">
        <f>IF(EXACT('TREE MANAGEMENT'!$E$4,TreeLibrary!$G$9),TreeLibrary!$G90,IF(EXACT('TREE MANAGEMENT'!$E$4,TreeLibrary!$H$9),TreeLibrary!$H90,IF(EXACT('TREE MANAGEMENT'!$E$4,TreeLibrary!$I$9),TreeLibrary!$I90,IF(EXACT('TREE MANAGEMENT'!$E$4,TreeLibrary!$J$9),TreeLibrary!$J90,IF(EXACT('TREE MANAGEMENT'!$E$4,TreeLibrary!$K$9),TreeLibrary!$K90,"out of range")))))</f>
        <v>0</v>
      </c>
      <c r="H89" s="366">
        <f>IF(EXACT('TREE MANAGEMENT'!$F$4,TreeLibrary!$G$9),TreeLibrary!$G90,IF(EXACT('TREE MANAGEMENT'!$F$4,TreeLibrary!$H$9),TreeLibrary!$H90,IF(EXACT('TREE MANAGEMENT'!$F$4,TreeLibrary!$I$9),TreeLibrary!$I90,IF(EXACT('TREE MANAGEMENT'!$F$4,TreeLibrary!$J$9),TreeLibrary!$J90,IF(EXACT('TREE MANAGEMENT'!$F$4,TreeLibrary!$K$9),TreeLibrary!$K90,"out of range")))))</f>
        <v>0</v>
      </c>
      <c r="I89" s="366">
        <f>IF(EXACT('TREE MANAGEMENT'!$G$4,TreeLibrary!$G$9),TreeLibrary!$G90,IF(EXACT('TREE MANAGEMENT'!$G$4,TreeLibrary!$H$9),TreeLibrary!$H90,IF(EXACT('TREE MANAGEMENT'!$G$4,TreeLibrary!$I$9),TreeLibrary!$I90,IF(EXACT('TREE MANAGEMENT'!$G$4,TreeLibrary!$J$9),TreeLibrary!$J90,IF(EXACT('TREE MANAGEMENT'!$G$4,TreeLibrary!$K$9),TreeLibrary!$K90,"out of range")))))</f>
        <v>0</v>
      </c>
      <c r="J89" s="30"/>
      <c r="K89" s="30"/>
      <c r="L89" s="11"/>
      <c r="M89" s="11"/>
      <c r="N89" s="11"/>
    </row>
    <row r="90" spans="1:14" ht="18" customHeight="1" x14ac:dyDescent="0.3">
      <c r="A90" s="489"/>
      <c r="B90" s="509" t="s">
        <v>155</v>
      </c>
      <c r="C90" s="510"/>
      <c r="D90" s="373" t="str">
        <f>TreeLibrary!D91</f>
        <v>Total root length per unit area (x=0)</v>
      </c>
      <c r="E90" s="374"/>
      <c r="F90" s="375" t="str">
        <f>TreeLibrary!F91</f>
        <v>cm cm-2</v>
      </c>
      <c r="G90" s="366">
        <f>IF(EXACT('TREE MANAGEMENT'!$E$4,TreeLibrary!$G$9),TreeLibrary!$G91,IF(EXACT('TREE MANAGEMENT'!$E$4,TreeLibrary!$H$9),TreeLibrary!$H91,IF(EXACT('TREE MANAGEMENT'!$E$4,TreeLibrary!$I$9),TreeLibrary!$I91,IF(EXACT('TREE MANAGEMENT'!$E$4,TreeLibrary!$J$9),TreeLibrary!$J91,IF(EXACT('TREE MANAGEMENT'!$E$4,TreeLibrary!$K$9),TreeLibrary!$K91,"out of range")))))</f>
        <v>1</v>
      </c>
      <c r="H90" s="366">
        <f>IF(EXACT('TREE MANAGEMENT'!$F$4,TreeLibrary!$G$9),TreeLibrary!$G91,IF(EXACT('TREE MANAGEMENT'!$F$4,TreeLibrary!$H$9),TreeLibrary!$H91,IF(EXACT('TREE MANAGEMENT'!$F$4,TreeLibrary!$I$9),TreeLibrary!$I91,IF(EXACT('TREE MANAGEMENT'!$F$4,TreeLibrary!$J$9),TreeLibrary!$J91,IF(EXACT('TREE MANAGEMENT'!$F$4,TreeLibrary!$K$9),TreeLibrary!$K91,"out of range")))))</f>
        <v>1</v>
      </c>
      <c r="I90" s="366">
        <f>IF(EXACT('TREE MANAGEMENT'!$G$4,TreeLibrary!$G$9),TreeLibrary!$G91,IF(EXACT('TREE MANAGEMENT'!$G$4,TreeLibrary!$H$9),TreeLibrary!$H91,IF(EXACT('TREE MANAGEMENT'!$G$4,TreeLibrary!$I$9),TreeLibrary!$I91,IF(EXACT('TREE MANAGEMENT'!$G$4,TreeLibrary!$J$9),TreeLibrary!$J91,IF(EXACT('TREE MANAGEMENT'!$G$4,TreeLibrary!$K$9),TreeLibrary!$K91,"out of range")))))</f>
        <v>1</v>
      </c>
      <c r="J90" s="30"/>
      <c r="K90" s="30"/>
      <c r="L90" s="11"/>
      <c r="M90" s="11"/>
      <c r="N90" s="11"/>
    </row>
    <row r="91" spans="1:14" ht="18" customHeight="1" x14ac:dyDescent="0.3">
      <c r="A91" s="489"/>
      <c r="B91" s="483" t="s">
        <v>192</v>
      </c>
      <c r="C91" s="484"/>
      <c r="D91" s="373" t="str">
        <f>TreeLibrary!D92</f>
        <v xml:space="preserve">Tree root distribution shape </v>
      </c>
      <c r="E91" s="374"/>
      <c r="F91" s="375" t="str">
        <f>TreeLibrary!F92</f>
        <v>m-1</v>
      </c>
      <c r="G91" s="366">
        <f>IF(EXACT('TREE MANAGEMENT'!$E$4,TreeLibrary!$G$9),TreeLibrary!$G92,IF(EXACT('TREE MANAGEMENT'!$E$4,TreeLibrary!$H$9),TreeLibrary!$H92,IF(EXACT('TREE MANAGEMENT'!$E$4,TreeLibrary!$I$9),TreeLibrary!$I92,IF(EXACT('TREE MANAGEMENT'!$E$4,TreeLibrary!$J$9),TreeLibrary!$J92,IF(EXACT('TREE MANAGEMENT'!$E$4,TreeLibrary!$K$9),TreeLibrary!$K92,"out of range")))))</f>
        <v>0.05</v>
      </c>
      <c r="H91" s="366">
        <f>IF(EXACT('TREE MANAGEMENT'!$F$4,TreeLibrary!$G$9),TreeLibrary!$G92,IF(EXACT('TREE MANAGEMENT'!$F$4,TreeLibrary!$H$9),TreeLibrary!$H92,IF(EXACT('TREE MANAGEMENT'!$F$4,TreeLibrary!$I$9),TreeLibrary!$I92,IF(EXACT('TREE MANAGEMENT'!$F$4,TreeLibrary!$J$9),TreeLibrary!$J92,IF(EXACT('TREE MANAGEMENT'!$F$4,TreeLibrary!$K$9),TreeLibrary!$K92,"out of range")))))</f>
        <v>0.05</v>
      </c>
      <c r="I91" s="366">
        <f>IF(EXACT('TREE MANAGEMENT'!$G$4,TreeLibrary!$G$9),TreeLibrary!$G92,IF(EXACT('TREE MANAGEMENT'!$G$4,TreeLibrary!$H$9),TreeLibrary!$H92,IF(EXACT('TREE MANAGEMENT'!$G$4,TreeLibrary!$I$9),TreeLibrary!$I92,IF(EXACT('TREE MANAGEMENT'!$G$4,TreeLibrary!$J$9),TreeLibrary!$J92,IF(EXACT('TREE MANAGEMENT'!$G$4,TreeLibrary!$K$9),TreeLibrary!$K92,"out of range")))))</f>
        <v>0.05</v>
      </c>
      <c r="J91" s="30"/>
      <c r="K91" s="30"/>
      <c r="L91" s="11"/>
      <c r="M91" s="11"/>
      <c r="N91" s="11"/>
    </row>
    <row r="92" spans="1:14" ht="18" customHeight="1" x14ac:dyDescent="0.3">
      <c r="A92" s="489"/>
      <c r="B92" s="487"/>
      <c r="C92" s="488"/>
      <c r="D92" s="373" t="str">
        <f>TreeLibrary!D93</f>
        <v>Decrease of root with depth</v>
      </c>
      <c r="E92" s="374"/>
      <c r="F92" s="375" t="str">
        <f>TreeLibrary!F93</f>
        <v>m-1</v>
      </c>
      <c r="G92" s="366">
        <f>IF(EXACT('TREE MANAGEMENT'!$E$4,TreeLibrary!$G$9),TreeLibrary!$G93,IF(EXACT('TREE MANAGEMENT'!$E$4,TreeLibrary!$H$9),TreeLibrary!$H93,IF(EXACT('TREE MANAGEMENT'!$E$4,TreeLibrary!$I$9),TreeLibrary!$I93,IF(EXACT('TREE MANAGEMENT'!$E$4,TreeLibrary!$J$9),TreeLibrary!$J93,IF(EXACT('TREE MANAGEMENT'!$E$4,TreeLibrary!$K$9),TreeLibrary!$K93,"out of range")))))</f>
        <v>3</v>
      </c>
      <c r="H92" s="366">
        <f>IF(EXACT('TREE MANAGEMENT'!$F$4,TreeLibrary!$G$9),TreeLibrary!$G93,IF(EXACT('TREE MANAGEMENT'!$F$4,TreeLibrary!$H$9),TreeLibrary!$H93,IF(EXACT('TREE MANAGEMENT'!$F$4,TreeLibrary!$I$9),TreeLibrary!$I93,IF(EXACT('TREE MANAGEMENT'!$F$4,TreeLibrary!$J$9),TreeLibrary!$J93,IF(EXACT('TREE MANAGEMENT'!$F$4,TreeLibrary!$K$9),TreeLibrary!$K93,"out of range")))))</f>
        <v>3</v>
      </c>
      <c r="I92" s="366">
        <f>IF(EXACT('TREE MANAGEMENT'!$G$4,TreeLibrary!$G$9),TreeLibrary!$G93,IF(EXACT('TREE MANAGEMENT'!$G$4,TreeLibrary!$H$9),TreeLibrary!$H93,IF(EXACT('TREE MANAGEMENT'!$G$4,TreeLibrary!$I$9),TreeLibrary!$I93,IF(EXACT('TREE MANAGEMENT'!$G$4,TreeLibrary!$J$9),TreeLibrary!$J93,IF(EXACT('TREE MANAGEMENT'!$G$4,TreeLibrary!$K$9),TreeLibrary!$K93,"out of range")))))</f>
        <v>3</v>
      </c>
      <c r="J92" s="30"/>
      <c r="K92" s="30"/>
      <c r="L92" s="11"/>
      <c r="M92" s="11"/>
      <c r="N92" s="11"/>
    </row>
    <row r="93" spans="1:14" ht="18" customHeight="1" x14ac:dyDescent="0.3">
      <c r="A93" s="489"/>
      <c r="B93" s="483" t="s">
        <v>156</v>
      </c>
      <c r="C93" s="484"/>
      <c r="D93" s="373" t="str">
        <f>TreeLibrary!D94</f>
        <v>Root half life</v>
      </c>
      <c r="E93" s="374"/>
      <c r="F93" s="375" t="str">
        <f>TreeLibrary!F94</f>
        <v>days</v>
      </c>
      <c r="G93" s="366">
        <f>IF(EXACT('TREE MANAGEMENT'!$E$4,TreeLibrary!$G$9),TreeLibrary!$G94,IF(EXACT('TREE MANAGEMENT'!$E$4,TreeLibrary!$H$9),TreeLibrary!$H94,IF(EXACT('TREE MANAGEMENT'!$E$4,TreeLibrary!$I$9),TreeLibrary!$I94,IF(EXACT('TREE MANAGEMENT'!$E$4,TreeLibrary!$J$9),TreeLibrary!$J94,IF(EXACT('TREE MANAGEMENT'!$E$4,TreeLibrary!$K$9),TreeLibrary!$K94,"out of range")))))</f>
        <v>60</v>
      </c>
      <c r="H93" s="366">
        <f>IF(EXACT('TREE MANAGEMENT'!$F$4,TreeLibrary!$G$9),TreeLibrary!$G94,IF(EXACT('TREE MANAGEMENT'!$F$4,TreeLibrary!$H$9),TreeLibrary!$H94,IF(EXACT('TREE MANAGEMENT'!$F$4,TreeLibrary!$I$9),TreeLibrary!$I94,IF(EXACT('TREE MANAGEMENT'!$F$4,TreeLibrary!$J$9),TreeLibrary!$J94,IF(EXACT('TREE MANAGEMENT'!$F$4,TreeLibrary!$K$9),TreeLibrary!$K94,"out of range")))))</f>
        <v>60</v>
      </c>
      <c r="I93" s="366">
        <f>IF(EXACT('TREE MANAGEMENT'!$G$4,TreeLibrary!$G$9),TreeLibrary!$G94,IF(EXACT('TREE MANAGEMENT'!$G$4,TreeLibrary!$H$9),TreeLibrary!$H94,IF(EXACT('TREE MANAGEMENT'!$G$4,TreeLibrary!$I$9),TreeLibrary!$I94,IF(EXACT('TREE MANAGEMENT'!$G$4,TreeLibrary!$J$9),TreeLibrary!$J94,IF(EXACT('TREE MANAGEMENT'!$G$4,TreeLibrary!$K$9),TreeLibrary!$K94,"out of range")))))</f>
        <v>60</v>
      </c>
      <c r="J93" s="30"/>
      <c r="K93" s="30"/>
      <c r="L93" s="11"/>
      <c r="M93" s="11"/>
      <c r="N93" s="11"/>
    </row>
    <row r="94" spans="1:14" ht="18" customHeight="1" x14ac:dyDescent="0.3">
      <c r="A94" s="489"/>
      <c r="B94" s="485"/>
      <c r="C94" s="486"/>
      <c r="D94" s="373" t="str">
        <f>TreeLibrary!D95</f>
        <v>Root distribution by depth in good uptake</v>
      </c>
      <c r="E94" s="374"/>
      <c r="F94" s="375" t="str">
        <f>TreeLibrary!F95</f>
        <v>m-1</v>
      </c>
      <c r="G94" s="366">
        <f>IF(EXACT('TREE MANAGEMENT'!$E$4,TreeLibrary!$G$9),TreeLibrary!$G95,IF(EXACT('TREE MANAGEMENT'!$E$4,TreeLibrary!$H$9),TreeLibrary!$H95,IF(EXACT('TREE MANAGEMENT'!$E$4,TreeLibrary!$I$9),TreeLibrary!$I95,IF(EXACT('TREE MANAGEMENT'!$E$4,TreeLibrary!$J$9),TreeLibrary!$J95,IF(EXACT('TREE MANAGEMENT'!$E$4,TreeLibrary!$K$9),TreeLibrary!$K95,"out of range")))))</f>
        <v>2</v>
      </c>
      <c r="H94" s="366">
        <f>IF(EXACT('TREE MANAGEMENT'!$F$4,TreeLibrary!$G$9),TreeLibrary!$G95,IF(EXACT('TREE MANAGEMENT'!$F$4,TreeLibrary!$H$9),TreeLibrary!$H95,IF(EXACT('TREE MANAGEMENT'!$F$4,TreeLibrary!$I$9),TreeLibrary!$I95,IF(EXACT('TREE MANAGEMENT'!$F$4,TreeLibrary!$J$9),TreeLibrary!$J95,IF(EXACT('TREE MANAGEMENT'!$F$4,TreeLibrary!$K$9),TreeLibrary!$K95,"out of range")))))</f>
        <v>2</v>
      </c>
      <c r="I94" s="366">
        <f>IF(EXACT('TREE MANAGEMENT'!$G$4,TreeLibrary!$G$9),TreeLibrary!$G95,IF(EXACT('TREE MANAGEMENT'!$G$4,TreeLibrary!$H$9),TreeLibrary!$H95,IF(EXACT('TREE MANAGEMENT'!$G$4,TreeLibrary!$I$9),TreeLibrary!$I95,IF(EXACT('TREE MANAGEMENT'!$G$4,TreeLibrary!$J$9),TreeLibrary!$J95,IF(EXACT('TREE MANAGEMENT'!$G$4,TreeLibrary!$K$9),TreeLibrary!$K95,"out of range")))))</f>
        <v>2</v>
      </c>
      <c r="J94" s="30"/>
      <c r="K94" s="30"/>
      <c r="L94" s="11"/>
      <c r="M94" s="11"/>
      <c r="N94" s="11"/>
    </row>
    <row r="95" spans="1:14" ht="18" customHeight="1" x14ac:dyDescent="0.3">
      <c r="A95" s="489"/>
      <c r="B95" s="485"/>
      <c r="C95" s="486"/>
      <c r="D95" s="373" t="str">
        <f>TreeLibrary!D96</f>
        <v>Rensponsiveness of root to stress factor</v>
      </c>
      <c r="E95" s="374"/>
      <c r="F95" s="375" t="str">
        <f>TreeLibrary!F96</f>
        <v>[]</v>
      </c>
      <c r="G95" s="366">
        <f>IF(EXACT('TREE MANAGEMENT'!$E$4,TreeLibrary!$G$9),TreeLibrary!$G96,IF(EXACT('TREE MANAGEMENT'!$E$4,TreeLibrary!$H$9),TreeLibrary!$H96,IF(EXACT('TREE MANAGEMENT'!$E$4,TreeLibrary!$I$9),TreeLibrary!$I96,IF(EXACT('TREE MANAGEMENT'!$E$4,TreeLibrary!$J$9),TreeLibrary!$J96,IF(EXACT('TREE MANAGEMENT'!$E$4,TreeLibrary!$K$9),TreeLibrary!$K96,"out of range")))))</f>
        <v>2</v>
      </c>
      <c r="H95" s="366">
        <f>IF(EXACT('TREE MANAGEMENT'!$F$4,TreeLibrary!$G$9),TreeLibrary!$G96,IF(EXACT('TREE MANAGEMENT'!$F$4,TreeLibrary!$H$9),TreeLibrary!$H96,IF(EXACT('TREE MANAGEMENT'!$F$4,TreeLibrary!$I$9),TreeLibrary!$I96,IF(EXACT('TREE MANAGEMENT'!$F$4,TreeLibrary!$J$9),TreeLibrary!$J96,IF(EXACT('TREE MANAGEMENT'!$F$4,TreeLibrary!$K$9),TreeLibrary!$K96,"out of range")))))</f>
        <v>2</v>
      </c>
      <c r="I95" s="366">
        <f>IF(EXACT('TREE MANAGEMENT'!$G$4,TreeLibrary!$G$9),TreeLibrary!$G96,IF(EXACT('TREE MANAGEMENT'!$G$4,TreeLibrary!$H$9),TreeLibrary!$H96,IF(EXACT('TREE MANAGEMENT'!$G$4,TreeLibrary!$I$9),TreeLibrary!$I96,IF(EXACT('TREE MANAGEMENT'!$G$4,TreeLibrary!$J$9),TreeLibrary!$J96,IF(EXACT('TREE MANAGEMENT'!$G$4,TreeLibrary!$K$9),TreeLibrary!$K96,"out of range")))))</f>
        <v>2</v>
      </c>
      <c r="J95" s="30"/>
      <c r="K95" s="30"/>
      <c r="L95" s="11"/>
      <c r="M95" s="11"/>
      <c r="N95" s="11"/>
    </row>
    <row r="96" spans="1:14" ht="18" customHeight="1" x14ac:dyDescent="0.3">
      <c r="A96" s="489"/>
      <c r="B96" s="485"/>
      <c r="C96" s="486"/>
      <c r="D96" s="373" t="str">
        <f>TreeLibrary!D97</f>
        <v>Reserve allocated to root without stress</v>
      </c>
      <c r="E96" s="374"/>
      <c r="F96" s="375" t="str">
        <f>TreeLibrary!F97</f>
        <v>[]</v>
      </c>
      <c r="G96" s="366">
        <f>IF(EXACT('TREE MANAGEMENT'!$E$4,TreeLibrary!$G$9),TreeLibrary!$G97,IF(EXACT('TREE MANAGEMENT'!$E$4,TreeLibrary!$H$9),TreeLibrary!$H97,IF(EXACT('TREE MANAGEMENT'!$E$4,TreeLibrary!$I$9),TreeLibrary!$I97,IF(EXACT('TREE MANAGEMENT'!$E$4,TreeLibrary!$J$9),TreeLibrary!$J97,IF(EXACT('TREE MANAGEMENT'!$E$4,TreeLibrary!$K$9),TreeLibrary!$K97,"out of range")))))</f>
        <v>0.1</v>
      </c>
      <c r="H96" s="366">
        <f>IF(EXACT('TREE MANAGEMENT'!$F$4,TreeLibrary!$G$9),TreeLibrary!$G97,IF(EXACT('TREE MANAGEMENT'!$F$4,TreeLibrary!$H$9),TreeLibrary!$H97,IF(EXACT('TREE MANAGEMENT'!$F$4,TreeLibrary!$I$9),TreeLibrary!$I97,IF(EXACT('TREE MANAGEMENT'!$F$4,TreeLibrary!$J$9),TreeLibrary!$J97,IF(EXACT('TREE MANAGEMENT'!$F$4,TreeLibrary!$K$9),TreeLibrary!$K97,"out of range")))))</f>
        <v>0.1</v>
      </c>
      <c r="I96" s="366">
        <f>IF(EXACT('TREE MANAGEMENT'!$G$4,TreeLibrary!$G$9),TreeLibrary!$G97,IF(EXACT('TREE MANAGEMENT'!$G$4,TreeLibrary!$H$9),TreeLibrary!$H97,IF(EXACT('TREE MANAGEMENT'!$G$4,TreeLibrary!$I$9),TreeLibrary!$I97,IF(EXACT('TREE MANAGEMENT'!$G$4,TreeLibrary!$J$9),TreeLibrary!$J97,IF(EXACT('TREE MANAGEMENT'!$G$4,TreeLibrary!$K$9),TreeLibrary!$K97,"out of range")))))</f>
        <v>0.1</v>
      </c>
      <c r="J96" s="30"/>
      <c r="K96" s="30"/>
      <c r="L96" s="11"/>
      <c r="M96" s="11"/>
      <c r="N96" s="11"/>
    </row>
    <row r="97" spans="1:14" ht="18" customHeight="1" x14ac:dyDescent="0.3">
      <c r="A97" s="489"/>
      <c r="B97" s="485"/>
      <c r="C97" s="486"/>
      <c r="D97" s="373" t="str">
        <f>TreeLibrary!D98</f>
        <v>Intercept of total root length equation</v>
      </c>
      <c r="E97" s="374"/>
      <c r="F97" s="375" t="str">
        <f>TreeLibrary!F98</f>
        <v>cm</v>
      </c>
      <c r="G97" s="366">
        <f>IF(EXACT('TREE MANAGEMENT'!$E$4,TreeLibrary!$G$9),TreeLibrary!$G98,IF(EXACT('TREE MANAGEMENT'!$E$4,TreeLibrary!$H$9),TreeLibrary!$H98,IF(EXACT('TREE MANAGEMENT'!$E$4,TreeLibrary!$I$9),TreeLibrary!$I98,IF(EXACT('TREE MANAGEMENT'!$E$4,TreeLibrary!$J$9),TreeLibrary!$J98,IF(EXACT('TREE MANAGEMENT'!$E$4,TreeLibrary!$K$9),TreeLibrary!$K98,"out of range")))))</f>
        <v>10</v>
      </c>
      <c r="H97" s="366">
        <f>IF(EXACT('TREE MANAGEMENT'!$F$4,TreeLibrary!$G$9),TreeLibrary!$G98,IF(EXACT('TREE MANAGEMENT'!$F$4,TreeLibrary!$H$9),TreeLibrary!$H98,IF(EXACT('TREE MANAGEMENT'!$F$4,TreeLibrary!$I$9),TreeLibrary!$I98,IF(EXACT('TREE MANAGEMENT'!$F$4,TreeLibrary!$J$9),TreeLibrary!$J98,IF(EXACT('TREE MANAGEMENT'!$F$4,TreeLibrary!$K$9),TreeLibrary!$K98,"out of range")))))</f>
        <v>10</v>
      </c>
      <c r="I97" s="366">
        <f>IF(EXACT('TREE MANAGEMENT'!$G$4,TreeLibrary!$G$9),TreeLibrary!$G98,IF(EXACT('TREE MANAGEMENT'!$G$4,TreeLibrary!$H$9),TreeLibrary!$H98,IF(EXACT('TREE MANAGEMENT'!$G$4,TreeLibrary!$I$9),TreeLibrary!$I98,IF(EXACT('TREE MANAGEMENT'!$G$4,TreeLibrary!$J$9),TreeLibrary!$J98,IF(EXACT('TREE MANAGEMENT'!$G$4,TreeLibrary!$K$9),TreeLibrary!$K98,"out of range")))))</f>
        <v>10</v>
      </c>
      <c r="J97" s="17"/>
      <c r="K97" s="17"/>
      <c r="L97" s="11"/>
      <c r="M97" s="11"/>
      <c r="N97" s="11"/>
    </row>
    <row r="98" spans="1:14" ht="18" customHeight="1" x14ac:dyDescent="0.3">
      <c r="A98" s="489"/>
      <c r="B98" s="485"/>
      <c r="C98" s="486"/>
      <c r="D98" s="373" t="str">
        <f>TreeLibrary!D99</f>
        <v>Power of total root length equation</v>
      </c>
      <c r="E98" s="374"/>
      <c r="F98" s="375" t="str">
        <f>TreeLibrary!F99</f>
        <v>[]</v>
      </c>
      <c r="G98" s="366">
        <f>IF(EXACT('TREE MANAGEMENT'!$E$4,TreeLibrary!$G$9),TreeLibrary!$G99,IF(EXACT('TREE MANAGEMENT'!$E$4,TreeLibrary!$H$9),TreeLibrary!$H99,IF(EXACT('TREE MANAGEMENT'!$E$4,TreeLibrary!$I$9),TreeLibrary!$I99,IF(EXACT('TREE MANAGEMENT'!$E$4,TreeLibrary!$J$9),TreeLibrary!$J99,IF(EXACT('TREE MANAGEMENT'!$E$4,TreeLibrary!$K$9),TreeLibrary!$K99,"out of range")))))</f>
        <v>1.5</v>
      </c>
      <c r="H98" s="366">
        <f>IF(EXACT('TREE MANAGEMENT'!$F$4,TreeLibrary!$G$9),TreeLibrary!$G99,IF(EXACT('TREE MANAGEMENT'!$F$4,TreeLibrary!$H$9),TreeLibrary!$H99,IF(EXACT('TREE MANAGEMENT'!$F$4,TreeLibrary!$I$9),TreeLibrary!$I99,IF(EXACT('TREE MANAGEMENT'!$F$4,TreeLibrary!$J$9),TreeLibrary!$J99,IF(EXACT('TREE MANAGEMENT'!$F$4,TreeLibrary!$K$9),TreeLibrary!$K99,"out of range")))))</f>
        <v>1.5</v>
      </c>
      <c r="I98" s="366">
        <f>IF(EXACT('TREE MANAGEMENT'!$G$4,TreeLibrary!$G$9),TreeLibrary!$G99,IF(EXACT('TREE MANAGEMENT'!$G$4,TreeLibrary!$H$9),TreeLibrary!$H99,IF(EXACT('TREE MANAGEMENT'!$G$4,TreeLibrary!$I$9),TreeLibrary!$I99,IF(EXACT('TREE MANAGEMENT'!$G$4,TreeLibrary!$J$9),TreeLibrary!$J99,IF(EXACT('TREE MANAGEMENT'!$G$4,TreeLibrary!$K$9),TreeLibrary!$K99,"out of range")))))</f>
        <v>1.5</v>
      </c>
      <c r="J98" s="17"/>
      <c r="K98" s="17"/>
      <c r="L98" s="11"/>
      <c r="M98" s="11"/>
      <c r="N98" s="11"/>
    </row>
    <row r="99" spans="1:14" ht="18" customHeight="1" x14ac:dyDescent="0.3">
      <c r="A99" s="489"/>
      <c r="B99" s="485"/>
      <c r="C99" s="486"/>
      <c r="D99" s="373" t="str">
        <f>TreeLibrary!D100</f>
        <v>Intercept of total root weight equation</v>
      </c>
      <c r="E99" s="374"/>
      <c r="F99" s="375" t="str">
        <f>TreeLibrary!F100</f>
        <v>kg</v>
      </c>
      <c r="G99" s="366">
        <f>IF(EXACT('TREE MANAGEMENT'!$E$4,TreeLibrary!$G$9),TreeLibrary!$G100,IF(EXACT('TREE MANAGEMENT'!$E$4,TreeLibrary!$H$9),TreeLibrary!$H100,IF(EXACT('TREE MANAGEMENT'!$E$4,TreeLibrary!$I$9),TreeLibrary!$I100,IF(EXACT('TREE MANAGEMENT'!$E$4,TreeLibrary!$J$9),TreeLibrary!$J100,IF(EXACT('TREE MANAGEMENT'!$E$4,TreeLibrary!$K$9),TreeLibrary!$K100,"out of range")))))</f>
        <v>0.5</v>
      </c>
      <c r="H99" s="366">
        <f>IF(EXACT('TREE MANAGEMENT'!$F$4,TreeLibrary!$G$9),TreeLibrary!$G100,IF(EXACT('TREE MANAGEMENT'!$F$4,TreeLibrary!$H$9),TreeLibrary!$H100,IF(EXACT('TREE MANAGEMENT'!$F$4,TreeLibrary!$I$9),TreeLibrary!$I100,IF(EXACT('TREE MANAGEMENT'!$F$4,TreeLibrary!$J$9),TreeLibrary!$J100,IF(EXACT('TREE MANAGEMENT'!$F$4,TreeLibrary!$K$9),TreeLibrary!$K100,"out of range")))))</f>
        <v>0.5</v>
      </c>
      <c r="I99" s="366">
        <f>IF(EXACT('TREE MANAGEMENT'!$G$4,TreeLibrary!$G$9),TreeLibrary!$G100,IF(EXACT('TREE MANAGEMENT'!$G$4,TreeLibrary!$H$9),TreeLibrary!$H100,IF(EXACT('TREE MANAGEMENT'!$G$4,TreeLibrary!$I$9),TreeLibrary!$I100,IF(EXACT('TREE MANAGEMENT'!$G$4,TreeLibrary!$J$9),TreeLibrary!$J100,IF(EXACT('TREE MANAGEMENT'!$G$4,TreeLibrary!$K$9),TreeLibrary!$K100,"out of range")))))</f>
        <v>0.5</v>
      </c>
      <c r="J99" s="17"/>
      <c r="K99" s="17"/>
      <c r="L99" s="11"/>
      <c r="M99" s="11"/>
      <c r="N99" s="11"/>
    </row>
    <row r="100" spans="1:14" ht="18" customHeight="1" x14ac:dyDescent="0.3">
      <c r="A100" s="489"/>
      <c r="B100" s="485"/>
      <c r="C100" s="486"/>
      <c r="D100" s="373" t="str">
        <f>TreeLibrary!D101</f>
        <v>Power of total root weight equation</v>
      </c>
      <c r="E100" s="374"/>
      <c r="F100" s="375" t="str">
        <f>TreeLibrary!F101</f>
        <v>cm-1</v>
      </c>
      <c r="G100" s="366">
        <f>IF(EXACT('TREE MANAGEMENT'!$E$4,TreeLibrary!$G$9),TreeLibrary!$G101,IF(EXACT('TREE MANAGEMENT'!$E$4,TreeLibrary!$H$9),TreeLibrary!$H101,IF(EXACT('TREE MANAGEMENT'!$E$4,TreeLibrary!$I$9),TreeLibrary!$I101,IF(EXACT('TREE MANAGEMENT'!$E$4,TreeLibrary!$J$9),TreeLibrary!$J101,IF(EXACT('TREE MANAGEMENT'!$E$4,TreeLibrary!$K$9),TreeLibrary!$K101,"out of range")))))</f>
        <v>2.2999999999999998</v>
      </c>
      <c r="H100" s="366">
        <f>IF(EXACT('TREE MANAGEMENT'!$F$4,TreeLibrary!$G$9),TreeLibrary!$G101,IF(EXACT('TREE MANAGEMENT'!$F$4,TreeLibrary!$H$9),TreeLibrary!$H101,IF(EXACT('TREE MANAGEMENT'!$F$4,TreeLibrary!$I$9),TreeLibrary!$I101,IF(EXACT('TREE MANAGEMENT'!$F$4,TreeLibrary!$J$9),TreeLibrary!$J101,IF(EXACT('TREE MANAGEMENT'!$F$4,TreeLibrary!$K$9),TreeLibrary!$K101,"out of range")))))</f>
        <v>2.2999999999999998</v>
      </c>
      <c r="I100" s="366">
        <f>IF(EXACT('TREE MANAGEMENT'!$G$4,TreeLibrary!$G$9),TreeLibrary!$G101,IF(EXACT('TREE MANAGEMENT'!$G$4,TreeLibrary!$H$9),TreeLibrary!$H101,IF(EXACT('TREE MANAGEMENT'!$G$4,TreeLibrary!$I$9),TreeLibrary!$I101,IF(EXACT('TREE MANAGEMENT'!$G$4,TreeLibrary!$J$9),TreeLibrary!$J101,IF(EXACT('TREE MANAGEMENT'!$G$4,TreeLibrary!$K$9),TreeLibrary!$K101,"out of range")))))</f>
        <v>2.2999999999999998</v>
      </c>
      <c r="J100" s="17"/>
      <c r="K100" s="17"/>
      <c r="L100" s="11"/>
      <c r="M100" s="11"/>
      <c r="N100" s="11"/>
    </row>
    <row r="101" spans="1:14" ht="18" customHeight="1" x14ac:dyDescent="0.3">
      <c r="A101" s="489"/>
      <c r="B101" s="487"/>
      <c r="C101" s="488"/>
      <c r="D101" s="373" t="str">
        <f>TreeLibrary!D102</f>
        <v>Gini coefficient</v>
      </c>
      <c r="E101" s="374"/>
      <c r="F101" s="375" t="str">
        <f>TreeLibrary!F102</f>
        <v>[]</v>
      </c>
      <c r="G101" s="366">
        <f>IF(EXACT('TREE MANAGEMENT'!$E$4,TreeLibrary!$G$9),TreeLibrary!$G102,IF(EXACT('TREE MANAGEMENT'!$E$4,TreeLibrary!$H$9),TreeLibrary!$H102,IF(EXACT('TREE MANAGEMENT'!$E$4,TreeLibrary!$I$9),TreeLibrary!$I102,IF(EXACT('TREE MANAGEMENT'!$E$4,TreeLibrary!$J$9),TreeLibrary!$J102,IF(EXACT('TREE MANAGEMENT'!$E$4,TreeLibrary!$K$9),TreeLibrary!$K102,"out of range")))))</f>
        <v>0.3</v>
      </c>
      <c r="H101" s="366">
        <f>IF(EXACT('TREE MANAGEMENT'!$F$4,TreeLibrary!$G$9),TreeLibrary!$G102,IF(EXACT('TREE MANAGEMENT'!$F$4,TreeLibrary!$H$9),TreeLibrary!$H102,IF(EXACT('TREE MANAGEMENT'!$F$4,TreeLibrary!$I$9),TreeLibrary!$I102,IF(EXACT('TREE MANAGEMENT'!$F$4,TreeLibrary!$J$9),TreeLibrary!$J102,IF(EXACT('TREE MANAGEMENT'!$F$4,TreeLibrary!$K$9),TreeLibrary!$K102,"out of range")))))</f>
        <v>0.3</v>
      </c>
      <c r="I101" s="366">
        <f>IF(EXACT('TREE MANAGEMENT'!$G$4,TreeLibrary!$G$9),TreeLibrary!$G102,IF(EXACT('TREE MANAGEMENT'!$G$4,TreeLibrary!$H$9),TreeLibrary!$H102,IF(EXACT('TREE MANAGEMENT'!$G$4,TreeLibrary!$I$9),TreeLibrary!$I102,IF(EXACT('TREE MANAGEMENT'!$G$4,TreeLibrary!$J$9),TreeLibrary!$J102,IF(EXACT('TREE MANAGEMENT'!$G$4,TreeLibrary!$K$9),TreeLibrary!$K102,"out of range")))))</f>
        <v>0.3</v>
      </c>
      <c r="J101" s="17"/>
      <c r="K101" s="17"/>
      <c r="L101" s="11"/>
      <c r="M101" s="11"/>
      <c r="N101" s="11"/>
    </row>
    <row r="102" spans="1:14" ht="18" customHeight="1" x14ac:dyDescent="0.3">
      <c r="A102" s="500" t="s">
        <v>235</v>
      </c>
      <c r="B102" s="500"/>
      <c r="C102" s="500"/>
      <c r="D102" s="373" t="str">
        <f>TreeLibrary!D103</f>
        <v>Fraction of roots infected by mychorrhiza</v>
      </c>
      <c r="E102" s="374"/>
      <c r="F102" s="375" t="str">
        <f>TreeLibrary!F103</f>
        <v>[]</v>
      </c>
      <c r="G102" s="366">
        <f>IF(EXACT('TREE MANAGEMENT'!$E$4,TreeLibrary!$G$9),TreeLibrary!$G103,IF(EXACT('TREE MANAGEMENT'!$E$4,TreeLibrary!$H$9),TreeLibrary!$H103,IF(EXACT('TREE MANAGEMENT'!$E$4,TreeLibrary!$I$9),TreeLibrary!$I103,IF(EXACT('TREE MANAGEMENT'!$E$4,TreeLibrary!$J$9),TreeLibrary!$J103,IF(EXACT('TREE MANAGEMENT'!$E$4,TreeLibrary!$K$9),TreeLibrary!$K103,"out of range")))))</f>
        <v>0.3</v>
      </c>
      <c r="H102" s="366">
        <f>IF(EXACT('TREE MANAGEMENT'!$F$4,TreeLibrary!$G$9),TreeLibrary!$G103,IF(EXACT('TREE MANAGEMENT'!$F$4,TreeLibrary!$H$9),TreeLibrary!$H103,IF(EXACT('TREE MANAGEMENT'!$F$4,TreeLibrary!$I$9),TreeLibrary!$I103,IF(EXACT('TREE MANAGEMENT'!$F$4,TreeLibrary!$J$9),TreeLibrary!$J103,IF(EXACT('TREE MANAGEMENT'!$F$4,TreeLibrary!$K$9),TreeLibrary!$K103,"out of range")))))</f>
        <v>0.3</v>
      </c>
      <c r="I102" s="366">
        <f>IF(EXACT('TREE MANAGEMENT'!$G$4,TreeLibrary!$G$9),TreeLibrary!$G103,IF(EXACT('TREE MANAGEMENT'!$G$4,TreeLibrary!$H$9),TreeLibrary!$H103,IF(EXACT('TREE MANAGEMENT'!$G$4,TreeLibrary!$I$9),TreeLibrary!$I103,IF(EXACT('TREE MANAGEMENT'!$G$4,TreeLibrary!$J$9),TreeLibrary!$J103,IF(EXACT('TREE MANAGEMENT'!$G$4,TreeLibrary!$K$9),TreeLibrary!$K103,"out of range")))))</f>
        <v>0.3</v>
      </c>
      <c r="J102" s="11"/>
      <c r="K102" s="11"/>
      <c r="L102" s="11"/>
      <c r="M102" s="11"/>
      <c r="N102" s="11"/>
    </row>
    <row r="103" spans="1:14" ht="18" customHeight="1" x14ac:dyDescent="0.3">
      <c r="A103" s="479" t="str">
        <f>TreeLibrary!A104</f>
        <v>Root impacts on nutrient mobility</v>
      </c>
      <c r="B103" s="479"/>
      <c r="C103" s="479"/>
      <c r="D103" s="373" t="str">
        <f>TreeLibrary!D104</f>
        <v>Reduction of constant P by root activity</v>
      </c>
      <c r="E103" s="374"/>
      <c r="F103" s="375" t="str">
        <f>TreeLibrary!F104</f>
        <v>mg /cm</v>
      </c>
      <c r="G103" s="366">
        <f>IF(EXACT('TREE MANAGEMENT'!$E$4,TreeLibrary!$G$9),TreeLibrary!$G104,IF(EXACT('TREE MANAGEMENT'!$E$4,TreeLibrary!$H$9),TreeLibrary!$H104,IF(EXACT('TREE MANAGEMENT'!$E$4,TreeLibrary!$I$9),TreeLibrary!$I104,IF(EXACT('TREE MANAGEMENT'!$E$4,TreeLibrary!$J$9),TreeLibrary!$J104,IF(EXACT('TREE MANAGEMENT'!$E$4,TreeLibrary!$K$9),TreeLibrary!$K104,"out of range")))))</f>
        <v>0</v>
      </c>
      <c r="H103" s="366">
        <f>IF(EXACT('TREE MANAGEMENT'!$F$4,TreeLibrary!$G$9),TreeLibrary!$G104,IF(EXACT('TREE MANAGEMENT'!$F$4,TreeLibrary!$H$9),TreeLibrary!$H104,IF(EXACT('TREE MANAGEMENT'!$F$4,TreeLibrary!$I$9),TreeLibrary!$I104,IF(EXACT('TREE MANAGEMENT'!$F$4,TreeLibrary!$J$9),TreeLibrary!$J104,IF(EXACT('TREE MANAGEMENT'!$F$4,TreeLibrary!$K$9),TreeLibrary!$K104,"out of range")))))</f>
        <v>0</v>
      </c>
      <c r="I103" s="366">
        <f>IF(EXACT('TREE MANAGEMENT'!$G$4,TreeLibrary!$G$9),TreeLibrary!$G104,IF(EXACT('TREE MANAGEMENT'!$G$4,TreeLibrary!$H$9),TreeLibrary!$H104,IF(EXACT('TREE MANAGEMENT'!$G$4,TreeLibrary!$I$9),TreeLibrary!$I104,IF(EXACT('TREE MANAGEMENT'!$G$4,TreeLibrary!$J$9),TreeLibrary!$J104,IF(EXACT('TREE MANAGEMENT'!$G$4,TreeLibrary!$K$9),TreeLibrary!$K104,"out of range")))))</f>
        <v>0</v>
      </c>
      <c r="J103" s="11"/>
      <c r="K103" s="11"/>
      <c r="L103" s="11"/>
      <c r="M103" s="11"/>
      <c r="N103" s="11"/>
    </row>
    <row r="104" spans="1:14" ht="18" customHeight="1" x14ac:dyDescent="0.3">
      <c r="A104" s="479"/>
      <c r="B104" s="479"/>
      <c r="C104" s="479"/>
      <c r="D104" s="373" t="str">
        <f>TreeLibrary!D105</f>
        <v>Relative transfer rate for N pool</v>
      </c>
      <c r="E104" s="374"/>
      <c r="F104" s="375" t="str">
        <f>TreeLibrary!F105</f>
        <v>cm2/day</v>
      </c>
      <c r="G104" s="366">
        <f>IF(EXACT('TREE MANAGEMENT'!$E$4,TreeLibrary!$G$9),TreeLibrary!$G105,IF(EXACT('TREE MANAGEMENT'!$E$4,TreeLibrary!$H$9),TreeLibrary!$H105,IF(EXACT('TREE MANAGEMENT'!$E$4,TreeLibrary!$I$9),TreeLibrary!$I105,IF(EXACT('TREE MANAGEMENT'!$E$4,TreeLibrary!$J$9),TreeLibrary!$J105,IF(EXACT('TREE MANAGEMENT'!$E$4,TreeLibrary!$K$9),TreeLibrary!$K105,"out of range")))))</f>
        <v>0</v>
      </c>
      <c r="H104" s="366">
        <f>IF(EXACT('TREE MANAGEMENT'!$F$4,TreeLibrary!$G$9),TreeLibrary!$G105,IF(EXACT('TREE MANAGEMENT'!$F$4,TreeLibrary!$H$9),TreeLibrary!$H105,IF(EXACT('TREE MANAGEMENT'!$F$4,TreeLibrary!$I$9),TreeLibrary!$I105,IF(EXACT('TREE MANAGEMENT'!$F$4,TreeLibrary!$J$9),TreeLibrary!$J105,IF(EXACT('TREE MANAGEMENT'!$F$4,TreeLibrary!$K$9),TreeLibrary!$K105,"out of range")))))</f>
        <v>0</v>
      </c>
      <c r="I104" s="366">
        <f>IF(EXACT('TREE MANAGEMENT'!$G$4,TreeLibrary!$G$9),TreeLibrary!$G105,IF(EXACT('TREE MANAGEMENT'!$G$4,TreeLibrary!$H$9),TreeLibrary!$H105,IF(EXACT('TREE MANAGEMENT'!$G$4,TreeLibrary!$I$9),TreeLibrary!$I105,IF(EXACT('TREE MANAGEMENT'!$G$4,TreeLibrary!$J$9),TreeLibrary!$J105,IF(EXACT('TREE MANAGEMENT'!$G$4,TreeLibrary!$K$9),TreeLibrary!$K105,"out of range")))))</f>
        <v>0</v>
      </c>
      <c r="J104" s="11"/>
      <c r="K104" s="11"/>
      <c r="L104" s="11"/>
      <c r="M104" s="11"/>
      <c r="N104" s="11"/>
    </row>
    <row r="105" spans="1:14" ht="18" customHeight="1" x14ac:dyDescent="0.3">
      <c r="A105" s="479"/>
      <c r="B105" s="479"/>
      <c r="C105" s="479"/>
      <c r="D105" s="373" t="str">
        <f>TreeLibrary!D106</f>
        <v>Relative transfer rate for P pool</v>
      </c>
      <c r="E105" s="374"/>
      <c r="F105" s="375" t="str">
        <f>TreeLibrary!F106</f>
        <v>cm2/day</v>
      </c>
      <c r="G105" s="366">
        <f>IF(EXACT('TREE MANAGEMENT'!$E$4,TreeLibrary!$G$9),TreeLibrary!$G106,IF(EXACT('TREE MANAGEMENT'!$E$4,TreeLibrary!$H$9),TreeLibrary!$H106,IF(EXACT('TREE MANAGEMENT'!$E$4,TreeLibrary!$I$9),TreeLibrary!$I106,IF(EXACT('TREE MANAGEMENT'!$E$4,TreeLibrary!$J$9),TreeLibrary!$J106,IF(EXACT('TREE MANAGEMENT'!$E$4,TreeLibrary!$K$9),TreeLibrary!$K106,"out of range")))))</f>
        <v>0</v>
      </c>
      <c r="H105" s="366">
        <f>IF(EXACT('TREE MANAGEMENT'!$F$4,TreeLibrary!$G$9),TreeLibrary!$G106,IF(EXACT('TREE MANAGEMENT'!$F$4,TreeLibrary!$H$9),TreeLibrary!$H106,IF(EXACT('TREE MANAGEMENT'!$F$4,TreeLibrary!$I$9),TreeLibrary!$I106,IF(EXACT('TREE MANAGEMENT'!$F$4,TreeLibrary!$J$9),TreeLibrary!$J106,IF(EXACT('TREE MANAGEMENT'!$F$4,TreeLibrary!$K$9),TreeLibrary!$K106,"out of range")))))</f>
        <v>0</v>
      </c>
      <c r="I105" s="366">
        <f>IF(EXACT('TREE MANAGEMENT'!$G$4,TreeLibrary!$G$9),TreeLibrary!$G106,IF(EXACT('TREE MANAGEMENT'!$G$4,TreeLibrary!$H$9),TreeLibrary!$H106,IF(EXACT('TREE MANAGEMENT'!$G$4,TreeLibrary!$I$9),TreeLibrary!$I106,IF(EXACT('TREE MANAGEMENT'!$G$4,TreeLibrary!$J$9),TreeLibrary!$J106,IF(EXACT('TREE MANAGEMENT'!$G$4,TreeLibrary!$K$9),TreeLibrary!$K106,"out of range")))))</f>
        <v>0</v>
      </c>
      <c r="J105" s="11"/>
      <c r="K105" s="11"/>
      <c r="L105" s="11"/>
      <c r="M105" s="11"/>
      <c r="N105" s="11"/>
    </row>
    <row r="106" spans="1:14" ht="18" customHeight="1" x14ac:dyDescent="0.3">
      <c r="A106" s="489" t="s">
        <v>193</v>
      </c>
      <c r="B106" s="489"/>
      <c r="C106" s="531"/>
      <c r="D106" s="373" t="str">
        <f>TreeLibrary!D107</f>
        <v>Max. fire temperature tree can tolerate</v>
      </c>
      <c r="E106" s="374"/>
      <c r="F106" s="375" t="str">
        <f>TreeLibrary!F107</f>
        <v>oC</v>
      </c>
      <c r="G106" s="366">
        <f>IF(EXACT('TREE MANAGEMENT'!$E$4,TreeLibrary!$G$9),TreeLibrary!$G107,IF(EXACT('TREE MANAGEMENT'!$E$4,TreeLibrary!$H$9),TreeLibrary!$H107,IF(EXACT('TREE MANAGEMENT'!$E$4,TreeLibrary!$I$9),TreeLibrary!$I107,IF(EXACT('TREE MANAGEMENT'!$E$4,TreeLibrary!$J$9),TreeLibrary!$J107,IF(EXACT('TREE MANAGEMENT'!$E$4,TreeLibrary!$K$9),TreeLibrary!$K107,"out of range")))))</f>
        <v>75</v>
      </c>
      <c r="H106" s="366">
        <f>IF(EXACT('TREE MANAGEMENT'!$F$4,TreeLibrary!$G$9),TreeLibrary!$G107,IF(EXACT('TREE MANAGEMENT'!$F$4,TreeLibrary!$H$9),TreeLibrary!$H107,IF(EXACT('TREE MANAGEMENT'!$F$4,TreeLibrary!$I$9),TreeLibrary!$I107,IF(EXACT('TREE MANAGEMENT'!$F$4,TreeLibrary!$J$9),TreeLibrary!$J107,IF(EXACT('TREE MANAGEMENT'!$F$4,TreeLibrary!$K$9),TreeLibrary!$K107,"out of range")))))</f>
        <v>75</v>
      </c>
      <c r="I106" s="366">
        <f>IF(EXACT('TREE MANAGEMENT'!$G$4,TreeLibrary!$G$9),TreeLibrary!$G107,IF(EXACT('TREE MANAGEMENT'!$G$4,TreeLibrary!$H$9),TreeLibrary!$H107,IF(EXACT('TREE MANAGEMENT'!$G$4,TreeLibrary!$I$9),TreeLibrary!$I107,IF(EXACT('TREE MANAGEMENT'!$G$4,TreeLibrary!$J$9),TreeLibrary!$J107,IF(EXACT('TREE MANAGEMENT'!$G$4,TreeLibrary!$K$9),TreeLibrary!$K107,"out of range")))))</f>
        <v>75</v>
      </c>
      <c r="J106" s="11"/>
      <c r="K106" s="11"/>
      <c r="L106" s="11"/>
      <c r="M106" s="11"/>
      <c r="N106" s="11"/>
    </row>
    <row r="107" spans="1:14" ht="18" customHeight="1" x14ac:dyDescent="0.3">
      <c r="A107" s="500" t="s">
        <v>227</v>
      </c>
      <c r="B107" s="500"/>
      <c r="C107" s="500"/>
      <c r="D107" s="373" t="str">
        <f>TreeLibrary!D108</f>
        <v>Tree cover efficiency factor</v>
      </c>
      <c r="E107" s="374"/>
      <c r="F107" s="375" t="str">
        <f>TreeLibrary!F108</f>
        <v>[]</v>
      </c>
      <c r="G107" s="366">
        <f>IF(EXACT('TREE MANAGEMENT'!$E$4,TreeLibrary!$G$9),TreeLibrary!$G108,IF(EXACT('TREE MANAGEMENT'!$E$4,TreeLibrary!$H$9),TreeLibrary!$H108,IF(EXACT('TREE MANAGEMENT'!$E$4,TreeLibrary!$I$9),TreeLibrary!$I108,IF(EXACT('TREE MANAGEMENT'!$E$4,TreeLibrary!$J$9),TreeLibrary!$J108,IF(EXACT('TREE MANAGEMENT'!$E$4,TreeLibrary!$K$9),TreeLibrary!$K108,"out of range")))))</f>
        <v>0.05</v>
      </c>
      <c r="H107" s="366">
        <f>IF(EXACT('TREE MANAGEMENT'!$F$4,TreeLibrary!$G$9),TreeLibrary!$G108,IF(EXACT('TREE MANAGEMENT'!$F$4,TreeLibrary!$H$9),TreeLibrary!$H108,IF(EXACT('TREE MANAGEMENT'!$F$4,TreeLibrary!$I$9),TreeLibrary!$I108,IF(EXACT('TREE MANAGEMENT'!$F$4,TreeLibrary!$J$9),TreeLibrary!$J108,IF(EXACT('TREE MANAGEMENT'!$F$4,TreeLibrary!$K$9),TreeLibrary!$K108,"out of range")))))</f>
        <v>0.05</v>
      </c>
      <c r="I107" s="366">
        <f>IF(EXACT('TREE MANAGEMENT'!$G$4,TreeLibrary!$G$9),TreeLibrary!$G108,IF(EXACT('TREE MANAGEMENT'!$G$4,TreeLibrary!$H$9),TreeLibrary!$H108,IF(EXACT('TREE MANAGEMENT'!$G$4,TreeLibrary!$I$9),TreeLibrary!$I108,IF(EXACT('TREE MANAGEMENT'!$G$4,TreeLibrary!$J$9),TreeLibrary!$J108,IF(EXACT('TREE MANAGEMENT'!$G$4,TreeLibrary!$K$9),TreeLibrary!$K108,"out of range")))))</f>
        <v>0.05</v>
      </c>
      <c r="J107" s="11"/>
      <c r="K107" s="11"/>
      <c r="L107" s="11"/>
      <c r="M107" s="11"/>
      <c r="N107" s="11"/>
    </row>
    <row r="108" spans="1:14" ht="18" customHeight="1" x14ac:dyDescent="0.3">
      <c r="A108" s="479" t="s">
        <v>229</v>
      </c>
      <c r="B108" s="479"/>
      <c r="C108" s="479"/>
      <c r="D108" s="373" t="str">
        <f>TreeLibrary!D109</f>
        <v>Fraction of tree eaten by pigs</v>
      </c>
      <c r="E108" s="374"/>
      <c r="F108" s="375" t="str">
        <f>TreeLibrary!F109</f>
        <v>[]</v>
      </c>
      <c r="G108" s="366">
        <f>IF(EXACT('TREE MANAGEMENT'!$E$4,TreeLibrary!$G$9),TreeLibrary!$G109,IF(EXACT('TREE MANAGEMENT'!$E$4,TreeLibrary!$H$9),TreeLibrary!$H109,IF(EXACT('TREE MANAGEMENT'!$E$4,TreeLibrary!$I$9),TreeLibrary!$I109,IF(EXACT('TREE MANAGEMENT'!$E$4,TreeLibrary!$J$9),TreeLibrary!$J109,IF(EXACT('TREE MANAGEMENT'!$E$4,TreeLibrary!$K$9),TreeLibrary!$K109,"out of range")))))</f>
        <v>0</v>
      </c>
      <c r="H108" s="366">
        <f>IF(EXACT('TREE MANAGEMENT'!$F$4,TreeLibrary!$G$9),TreeLibrary!$G109,IF(EXACT('TREE MANAGEMENT'!$F$4,TreeLibrary!$H$9),TreeLibrary!$H109,IF(EXACT('TREE MANAGEMENT'!$F$4,TreeLibrary!$I$9),TreeLibrary!$I109,IF(EXACT('TREE MANAGEMENT'!$F$4,TreeLibrary!$J$9),TreeLibrary!$J109,IF(EXACT('TREE MANAGEMENT'!$F$4,TreeLibrary!$K$9),TreeLibrary!$K109,"out of range")))))</f>
        <v>0</v>
      </c>
      <c r="I108" s="366">
        <f>IF(EXACT('TREE MANAGEMENT'!$G$4,TreeLibrary!$G$9),TreeLibrary!$G109,IF(EXACT('TREE MANAGEMENT'!$G$4,TreeLibrary!$H$9),TreeLibrary!$H109,IF(EXACT('TREE MANAGEMENT'!$G$4,TreeLibrary!$I$9),TreeLibrary!$I109,IF(EXACT('TREE MANAGEMENT'!$G$4,TreeLibrary!$J$9),TreeLibrary!$J109,IF(EXACT('TREE MANAGEMENT'!$G$4,TreeLibrary!$K$9),TreeLibrary!$K109,"out of range")))))</f>
        <v>0</v>
      </c>
      <c r="J108" s="11"/>
      <c r="K108" s="11"/>
      <c r="L108" s="11"/>
      <c r="M108" s="11"/>
      <c r="N108" s="11"/>
    </row>
    <row r="109" spans="1:14" ht="18" customHeight="1" x14ac:dyDescent="0.3">
      <c r="A109" s="479"/>
      <c r="B109" s="479"/>
      <c r="C109" s="479"/>
      <c r="D109" s="373" t="str">
        <f>TreeLibrary!D110</f>
        <v>Fraction of tree eaten by monkeys</v>
      </c>
      <c r="E109" s="374"/>
      <c r="F109" s="375" t="str">
        <f>TreeLibrary!F110</f>
        <v>[]</v>
      </c>
      <c r="G109" s="366">
        <f>IF(EXACT('TREE MANAGEMENT'!$E$4,TreeLibrary!$G$9),TreeLibrary!$G110,IF(EXACT('TREE MANAGEMENT'!$E$4,TreeLibrary!$H$9),TreeLibrary!$H110,IF(EXACT('TREE MANAGEMENT'!$E$4,TreeLibrary!$I$9),TreeLibrary!$I110,IF(EXACT('TREE MANAGEMENT'!$E$4,TreeLibrary!$J$9),TreeLibrary!$J110,IF(EXACT('TREE MANAGEMENT'!$E$4,TreeLibrary!$K$9),TreeLibrary!$K110,"out of range")))))</f>
        <v>0</v>
      </c>
      <c r="H109" s="366">
        <f>IF(EXACT('TREE MANAGEMENT'!$F$4,TreeLibrary!$G$9),TreeLibrary!$G110,IF(EXACT('TREE MANAGEMENT'!$F$4,TreeLibrary!$H$9),TreeLibrary!$H110,IF(EXACT('TREE MANAGEMENT'!$F$4,TreeLibrary!$I$9),TreeLibrary!$I110,IF(EXACT('TREE MANAGEMENT'!$F$4,TreeLibrary!$J$9),TreeLibrary!$J110,IF(EXACT('TREE MANAGEMENT'!$F$4,TreeLibrary!$K$9),TreeLibrary!$K110,"out of range")))))</f>
        <v>0</v>
      </c>
      <c r="I109" s="366">
        <f>IF(EXACT('TREE MANAGEMENT'!$G$4,TreeLibrary!$G$9),TreeLibrary!$G110,IF(EXACT('TREE MANAGEMENT'!$G$4,TreeLibrary!$H$9),TreeLibrary!$H110,IF(EXACT('TREE MANAGEMENT'!$G$4,TreeLibrary!$I$9),TreeLibrary!$I110,IF(EXACT('TREE MANAGEMENT'!$G$4,TreeLibrary!$J$9),TreeLibrary!$J110,IF(EXACT('TREE MANAGEMENT'!$G$4,TreeLibrary!$K$9),TreeLibrary!$K110,"out of range")))))</f>
        <v>0</v>
      </c>
      <c r="J109" s="11"/>
      <c r="K109" s="11"/>
      <c r="L109" s="11"/>
      <c r="M109" s="11"/>
      <c r="N109" s="11"/>
    </row>
    <row r="110" spans="1:14" ht="18" customHeight="1" x14ac:dyDescent="0.3">
      <c r="A110" s="479"/>
      <c r="B110" s="479"/>
      <c r="C110" s="479"/>
      <c r="D110" s="373" t="str">
        <f>TreeLibrary!D111</f>
        <v>Fraction of tree eaten by locust</v>
      </c>
      <c r="E110" s="374"/>
      <c r="F110" s="375" t="str">
        <f>TreeLibrary!F111</f>
        <v>[]</v>
      </c>
      <c r="G110" s="366">
        <f>IF(EXACT('TREE MANAGEMENT'!$E$4,TreeLibrary!$G$9),TreeLibrary!$G111,IF(EXACT('TREE MANAGEMENT'!$E$4,TreeLibrary!$H$9),TreeLibrary!$H111,IF(EXACT('TREE MANAGEMENT'!$E$4,TreeLibrary!$I$9),TreeLibrary!$I111,IF(EXACT('TREE MANAGEMENT'!$E$4,TreeLibrary!$J$9),TreeLibrary!$J111,IF(EXACT('TREE MANAGEMENT'!$E$4,TreeLibrary!$K$9),TreeLibrary!$K111,"out of range")))))</f>
        <v>0</v>
      </c>
      <c r="H110" s="366">
        <f>IF(EXACT('TREE MANAGEMENT'!$F$4,TreeLibrary!$G$9),TreeLibrary!$G111,IF(EXACT('TREE MANAGEMENT'!$F$4,TreeLibrary!$H$9),TreeLibrary!$H111,IF(EXACT('TREE MANAGEMENT'!$F$4,TreeLibrary!$I$9),TreeLibrary!$I111,IF(EXACT('TREE MANAGEMENT'!$F$4,TreeLibrary!$J$9),TreeLibrary!$J111,IF(EXACT('TREE MANAGEMENT'!$F$4,TreeLibrary!$K$9),TreeLibrary!$K111,"out of range")))))</f>
        <v>0</v>
      </c>
      <c r="I110" s="366">
        <f>IF(EXACT('TREE MANAGEMENT'!$G$4,TreeLibrary!$G$9),TreeLibrary!$G111,IF(EXACT('TREE MANAGEMENT'!$G$4,TreeLibrary!$H$9),TreeLibrary!$H111,IF(EXACT('TREE MANAGEMENT'!$G$4,TreeLibrary!$I$9),TreeLibrary!$I111,IF(EXACT('TREE MANAGEMENT'!$G$4,TreeLibrary!$J$9),TreeLibrary!$J111,IF(EXACT('TREE MANAGEMENT'!$G$4,TreeLibrary!$K$9),TreeLibrary!$K111,"out of range")))))</f>
        <v>0</v>
      </c>
      <c r="J110" s="11"/>
      <c r="K110" s="11"/>
      <c r="L110" s="11"/>
      <c r="M110" s="11"/>
      <c r="N110" s="11"/>
    </row>
    <row r="111" spans="1:14" ht="18" customHeight="1" x14ac:dyDescent="0.3">
      <c r="A111" s="479"/>
      <c r="B111" s="479"/>
      <c r="C111" s="479"/>
      <c r="D111" s="373" t="str">
        <f>TreeLibrary!D112</f>
        <v>Fraction of tree eaten by nematode</v>
      </c>
      <c r="E111" s="374"/>
      <c r="F111" s="375" t="str">
        <f>TreeLibrary!F112</f>
        <v>[]</v>
      </c>
      <c r="G111" s="366">
        <f>IF(EXACT('TREE MANAGEMENT'!$E$4,TreeLibrary!$G$9),TreeLibrary!$G112,IF(EXACT('TREE MANAGEMENT'!$E$4,TreeLibrary!$H$9),TreeLibrary!$H112,IF(EXACT('TREE MANAGEMENT'!$E$4,TreeLibrary!$I$9),TreeLibrary!$I112,IF(EXACT('TREE MANAGEMENT'!$E$4,TreeLibrary!$J$9),TreeLibrary!$J112,IF(EXACT('TREE MANAGEMENT'!$E$4,TreeLibrary!$K$9),TreeLibrary!$K112,"out of range")))))</f>
        <v>0</v>
      </c>
      <c r="H111" s="366">
        <f>IF(EXACT('TREE MANAGEMENT'!$F$4,TreeLibrary!$G$9),TreeLibrary!$G112,IF(EXACT('TREE MANAGEMENT'!$F$4,TreeLibrary!$H$9),TreeLibrary!$H112,IF(EXACT('TREE MANAGEMENT'!$F$4,TreeLibrary!$I$9),TreeLibrary!$I112,IF(EXACT('TREE MANAGEMENT'!$F$4,TreeLibrary!$J$9),TreeLibrary!$J112,IF(EXACT('TREE MANAGEMENT'!$F$4,TreeLibrary!$K$9),TreeLibrary!$K112,"out of range")))))</f>
        <v>0</v>
      </c>
      <c r="I111" s="366">
        <f>IF(EXACT('TREE MANAGEMENT'!$G$4,TreeLibrary!$G$9),TreeLibrary!$G112,IF(EXACT('TREE MANAGEMENT'!$G$4,TreeLibrary!$H$9),TreeLibrary!$H112,IF(EXACT('TREE MANAGEMENT'!$G$4,TreeLibrary!$I$9),TreeLibrary!$I112,IF(EXACT('TREE MANAGEMENT'!$G$4,TreeLibrary!$J$9),TreeLibrary!$J112,IF(EXACT('TREE MANAGEMENT'!$G$4,TreeLibrary!$K$9),TreeLibrary!$K112,"out of range")))))</f>
        <v>0</v>
      </c>
      <c r="J111" s="11"/>
      <c r="K111" s="11"/>
      <c r="L111" s="11"/>
      <c r="M111" s="11"/>
      <c r="N111" s="11"/>
    </row>
    <row r="112" spans="1:14" ht="18" customHeight="1" x14ac:dyDescent="0.3">
      <c r="A112" s="479"/>
      <c r="B112" s="479"/>
      <c r="C112" s="479"/>
      <c r="D112" s="491" t="str">
        <f>TreeLibrary!D113</f>
        <v>Fraction of tree eaten by goat</v>
      </c>
      <c r="E112" s="492"/>
      <c r="F112" s="375" t="str">
        <f>TreeLibrary!F113</f>
        <v>[]</v>
      </c>
      <c r="G112" s="366">
        <f>IF(EXACT('TREE MANAGEMENT'!$E$4,TreeLibrary!$G$9),TreeLibrary!$G113,IF(EXACT('TREE MANAGEMENT'!$E$4,TreeLibrary!$H$9),TreeLibrary!$H113,IF(EXACT('TREE MANAGEMENT'!$E$4,TreeLibrary!$I$9),TreeLibrary!$I113,IF(EXACT('TREE MANAGEMENT'!$E$4,TreeLibrary!$J$9),TreeLibrary!$J113,IF(EXACT('TREE MANAGEMENT'!$E$4,TreeLibrary!$K$9),TreeLibrary!$K113,"out of range")))))</f>
        <v>0</v>
      </c>
      <c r="H112" s="366">
        <f>IF(EXACT('TREE MANAGEMENT'!$F$4,TreeLibrary!$G$9),TreeLibrary!$G113,IF(EXACT('TREE MANAGEMENT'!$F$4,TreeLibrary!$H$9),TreeLibrary!$H113,IF(EXACT('TREE MANAGEMENT'!$F$4,TreeLibrary!$I$9),TreeLibrary!$I113,IF(EXACT('TREE MANAGEMENT'!$F$4,TreeLibrary!$J$9),TreeLibrary!$J113,IF(EXACT('TREE MANAGEMENT'!$F$4,TreeLibrary!$K$9),TreeLibrary!$K113,"out of range")))))</f>
        <v>0</v>
      </c>
      <c r="I112" s="366">
        <f>IF(EXACT('TREE MANAGEMENT'!$G$4,TreeLibrary!$G$9),TreeLibrary!$G113,IF(EXACT('TREE MANAGEMENT'!$G$4,TreeLibrary!$H$9),TreeLibrary!$H113,IF(EXACT('TREE MANAGEMENT'!$G$4,TreeLibrary!$I$9),TreeLibrary!$I113,IF(EXACT('TREE MANAGEMENT'!$G$4,TreeLibrary!$J$9),TreeLibrary!$J113,IF(EXACT('TREE MANAGEMENT'!$G$4,TreeLibrary!$K$9),TreeLibrary!$K113,"out of range")))))</f>
        <v>0</v>
      </c>
      <c r="J112" s="11"/>
      <c r="K112" s="11"/>
      <c r="L112" s="11"/>
      <c r="M112" s="11"/>
      <c r="N112" s="11"/>
    </row>
    <row r="113" spans="1:14" ht="18" customHeight="1" x14ac:dyDescent="0.3">
      <c r="A113" s="479"/>
      <c r="B113" s="479"/>
      <c r="C113" s="479"/>
      <c r="D113" s="491" t="str">
        <f>TreeLibrary!D114</f>
        <v>Fraction of tree eaten by buffalo</v>
      </c>
      <c r="E113" s="492"/>
      <c r="F113" s="375" t="str">
        <f>TreeLibrary!F114</f>
        <v>[]</v>
      </c>
      <c r="G113" s="366">
        <f>IF(EXACT('TREE MANAGEMENT'!$E$4,TreeLibrary!$G$9),TreeLibrary!$G114,IF(EXACT('TREE MANAGEMENT'!$E$4,TreeLibrary!$H$9),TreeLibrary!$H114,IF(EXACT('TREE MANAGEMENT'!$E$4,TreeLibrary!$I$9),TreeLibrary!$I114,IF(EXACT('TREE MANAGEMENT'!$E$4,TreeLibrary!$J$9),TreeLibrary!$J114,IF(EXACT('TREE MANAGEMENT'!$E$4,TreeLibrary!$K$9),TreeLibrary!$K114,"out of range")))))</f>
        <v>0</v>
      </c>
      <c r="H113" s="366">
        <f>IF(EXACT('TREE MANAGEMENT'!$F$4,TreeLibrary!$G$9),TreeLibrary!$G114,IF(EXACT('TREE MANAGEMENT'!$F$4,TreeLibrary!$H$9),TreeLibrary!$H114,IF(EXACT('TREE MANAGEMENT'!$F$4,TreeLibrary!$I$9),TreeLibrary!$I114,IF(EXACT('TREE MANAGEMENT'!$F$4,TreeLibrary!$J$9),TreeLibrary!$J114,IF(EXACT('TREE MANAGEMENT'!$F$4,TreeLibrary!$K$9),TreeLibrary!$K114,"out of range")))))</f>
        <v>0</v>
      </c>
      <c r="I113" s="366">
        <f>IF(EXACT('TREE MANAGEMENT'!$G$4,TreeLibrary!$G$9),TreeLibrary!$G114,IF(EXACT('TREE MANAGEMENT'!$G$4,TreeLibrary!$H$9),TreeLibrary!$H114,IF(EXACT('TREE MANAGEMENT'!$G$4,TreeLibrary!$I$9),TreeLibrary!$I114,IF(EXACT('TREE MANAGEMENT'!$G$4,TreeLibrary!$J$9),TreeLibrary!$J114,IF(EXACT('TREE MANAGEMENT'!$G$4,TreeLibrary!$K$9),TreeLibrary!$K114,"out of range")))))</f>
        <v>0</v>
      </c>
      <c r="J113" s="11"/>
      <c r="K113" s="11"/>
      <c r="L113" s="11"/>
      <c r="M113" s="11"/>
      <c r="N113" s="11"/>
    </row>
    <row r="114" spans="1:14" ht="18" customHeight="1" x14ac:dyDescent="0.3">
      <c r="A114" s="479"/>
      <c r="B114" s="479"/>
      <c r="C114" s="479"/>
      <c r="D114" s="491" t="str">
        <f>TreeLibrary!D115</f>
        <v>Fraction of tree eaten by birds</v>
      </c>
      <c r="E114" s="492"/>
      <c r="F114" s="375" t="str">
        <f>TreeLibrary!F115</f>
        <v>[]</v>
      </c>
      <c r="G114" s="366">
        <f>IF(EXACT('TREE MANAGEMENT'!$E$4,TreeLibrary!$G$9),TreeLibrary!$G115,IF(EXACT('TREE MANAGEMENT'!$E$4,TreeLibrary!$H$9),TreeLibrary!$H115,IF(EXACT('TREE MANAGEMENT'!$E$4,TreeLibrary!$I$9),TreeLibrary!$I115,IF(EXACT('TREE MANAGEMENT'!$E$4,TreeLibrary!$J$9),TreeLibrary!$J115,IF(EXACT('TREE MANAGEMENT'!$E$4,TreeLibrary!$K$9),TreeLibrary!$K115,"out of range")))))</f>
        <v>0</v>
      </c>
      <c r="H114" s="366">
        <f>IF(EXACT('TREE MANAGEMENT'!$F$4,TreeLibrary!$G$9),TreeLibrary!$G115,IF(EXACT('TREE MANAGEMENT'!$F$4,TreeLibrary!$H$9),TreeLibrary!$H115,IF(EXACT('TREE MANAGEMENT'!$F$4,TreeLibrary!$I$9),TreeLibrary!$I115,IF(EXACT('TREE MANAGEMENT'!$F$4,TreeLibrary!$J$9),TreeLibrary!$J115,IF(EXACT('TREE MANAGEMENT'!$F$4,TreeLibrary!$K$9),TreeLibrary!$K115,"out of range")))))</f>
        <v>0</v>
      </c>
      <c r="I114" s="366">
        <f>IF(EXACT('TREE MANAGEMENT'!$G$4,TreeLibrary!$G$9),TreeLibrary!$G115,IF(EXACT('TREE MANAGEMENT'!$G$4,TreeLibrary!$H$9),TreeLibrary!$H115,IF(EXACT('TREE MANAGEMENT'!$G$4,TreeLibrary!$I$9),TreeLibrary!$I115,IF(EXACT('TREE MANAGEMENT'!$G$4,TreeLibrary!$J$9),TreeLibrary!$J115,IF(EXACT('TREE MANAGEMENT'!$G$4,TreeLibrary!$K$9),TreeLibrary!$K115,"out of range")))))</f>
        <v>0</v>
      </c>
      <c r="J114" s="11"/>
      <c r="K114" s="11"/>
      <c r="L114" s="11"/>
      <c r="M114" s="11"/>
      <c r="N114" s="11"/>
    </row>
    <row r="115" spans="1:14" ht="18" customHeight="1" x14ac:dyDescent="0.3">
      <c r="A115" s="490" t="s">
        <v>766</v>
      </c>
      <c r="B115" s="490" t="s">
        <v>767</v>
      </c>
      <c r="C115" s="489" t="s">
        <v>771</v>
      </c>
      <c r="D115" s="246" t="str">
        <f>TreeLibrary!D121</f>
        <v>TF_PalmTrunkInternode</v>
      </c>
      <c r="E115" s="196"/>
      <c r="F115" s="375" t="str">
        <f>TreeLibrary!F121</f>
        <v>m</v>
      </c>
      <c r="G115" s="366">
        <f>IF(EXACT('TREE MANAGEMENT'!$E$4,TreeLibrary!$G$9),TreeLibrary!$G121,IF(EXACT('TREE MANAGEMENT'!$E$4,TreeLibrary!$H$9),TreeLibrary!$H121,IF(EXACT('TREE MANAGEMENT'!$E$4,TreeLibrary!$I$9),TreeLibrary!$I121,IF(EXACT('TREE MANAGEMENT'!$E$4,TreeLibrary!$J$9),TreeLibrary!$J121,IF(EXACT('TREE MANAGEMENT'!$E$4,TreeLibrary!$K$9),TreeLibrary!$K121,"out of range")))))</f>
        <v>0</v>
      </c>
      <c r="H115" s="366">
        <f>IF(EXACT('TREE MANAGEMENT'!$F$4,TreeLibrary!$G$9),TreeLibrary!$G121,IF(EXACT('TREE MANAGEMENT'!$F$4,TreeLibrary!$H$9),TreeLibrary!$H121,IF(EXACT('TREE MANAGEMENT'!$F$4,TreeLibrary!$I$9),TreeLibrary!$I121,IF(EXACT('TREE MANAGEMENT'!$F$4,TreeLibrary!$J$9),TreeLibrary!$J121,IF(EXACT('TREE MANAGEMENT'!$F$4,TreeLibrary!$K$9),TreeLibrary!$K121,"out of range")))))</f>
        <v>0</v>
      </c>
      <c r="I115" s="366">
        <f>IF(EXACT('TREE MANAGEMENT'!$G$4,TreeLibrary!$G$9),TreeLibrary!$G121,IF(EXACT('TREE MANAGEMENT'!$G$4,TreeLibrary!$H$9),TreeLibrary!$H121,IF(EXACT('TREE MANAGEMENT'!$G$4,TreeLibrary!$I$9),TreeLibrary!$I121,IF(EXACT('TREE MANAGEMENT'!$G$4,TreeLibrary!$J$9),TreeLibrary!$J121,IF(EXACT('TREE MANAGEMENT'!$G$4,TreeLibrary!$K$9),TreeLibrary!$K121,"out of range")))))</f>
        <v>2.1999999999999999E-2</v>
      </c>
      <c r="J115" s="11"/>
      <c r="K115" s="11"/>
      <c r="L115" s="11"/>
      <c r="M115" s="11"/>
      <c r="N115" s="11"/>
    </row>
    <row r="116" spans="1:14" ht="18" customHeight="1" x14ac:dyDescent="0.3">
      <c r="A116" s="481"/>
      <c r="B116" s="481"/>
      <c r="C116" s="489"/>
      <c r="D116" s="246" t="str">
        <f>TreeLibrary!D122</f>
        <v>TF_PalmTrunkIntercept</v>
      </c>
      <c r="E116" s="196"/>
      <c r="F116" s="375" t="str">
        <f>TreeLibrary!F122</f>
        <v>leaves</v>
      </c>
      <c r="G116" s="366">
        <f>IF(EXACT('TREE MANAGEMENT'!$E$4,TreeLibrary!$G$9),TreeLibrary!$G122,IF(EXACT('TREE MANAGEMENT'!$E$4,TreeLibrary!$H$9),TreeLibrary!$H122,IF(EXACT('TREE MANAGEMENT'!$E$4,TreeLibrary!$I$9),TreeLibrary!$I122,IF(EXACT('TREE MANAGEMENT'!$E$4,TreeLibrary!$J$9),TreeLibrary!$J122,IF(EXACT('TREE MANAGEMENT'!$E$4,TreeLibrary!$K$9),TreeLibrary!$K122,"out of range")))))</f>
        <v>0</v>
      </c>
      <c r="H116" s="366">
        <f>IF(EXACT('TREE MANAGEMENT'!$F$4,TreeLibrary!$G$9),TreeLibrary!$G122,IF(EXACT('TREE MANAGEMENT'!$F$4,TreeLibrary!$H$9),TreeLibrary!$H122,IF(EXACT('TREE MANAGEMENT'!$F$4,TreeLibrary!$I$9),TreeLibrary!$I122,IF(EXACT('TREE MANAGEMENT'!$F$4,TreeLibrary!$J$9),TreeLibrary!$J122,IF(EXACT('TREE MANAGEMENT'!$F$4,TreeLibrary!$K$9),TreeLibrary!$K122,"out of range")))))</f>
        <v>0</v>
      </c>
      <c r="I116" s="366">
        <f>IF(EXACT('TREE MANAGEMENT'!$G$4,TreeLibrary!$G$9),TreeLibrary!$G122,IF(EXACT('TREE MANAGEMENT'!$G$4,TreeLibrary!$H$9),TreeLibrary!$H122,IF(EXACT('TREE MANAGEMENT'!$G$4,TreeLibrary!$I$9),TreeLibrary!$I122,IF(EXACT('TREE MANAGEMENT'!$G$4,TreeLibrary!$J$9),TreeLibrary!$J122,IF(EXACT('TREE MANAGEMENT'!$G$4,TreeLibrary!$K$9),TreeLibrary!$K122,"out of range")))))</f>
        <v>25</v>
      </c>
      <c r="J116" s="11"/>
      <c r="K116" s="11"/>
      <c r="L116" s="11"/>
      <c r="M116" s="11"/>
      <c r="N116" s="11"/>
    </row>
    <row r="117" spans="1:14" ht="18" customHeight="1" x14ac:dyDescent="0.3">
      <c r="A117" s="481"/>
      <c r="B117" s="481"/>
      <c r="C117" s="489"/>
      <c r="D117" s="246" t="str">
        <f>TreeLibrary!D123</f>
        <v>TF_TrunkHIncStressFac</v>
      </c>
      <c r="E117" s="196"/>
      <c r="F117" s="375" t="str">
        <f>TreeLibrary!F123</f>
        <v>[]</v>
      </c>
      <c r="G117" s="366">
        <f>IF(EXACT('TREE MANAGEMENT'!$E$4,TreeLibrary!$G$9),TreeLibrary!$G123,IF(EXACT('TREE MANAGEMENT'!$E$4,TreeLibrary!$H$9),TreeLibrary!$H123,IF(EXACT('TREE MANAGEMENT'!$E$4,TreeLibrary!$I$9),TreeLibrary!$I123,IF(EXACT('TREE MANAGEMENT'!$E$4,TreeLibrary!$J$9),TreeLibrary!$J123,IF(EXACT('TREE MANAGEMENT'!$E$4,TreeLibrary!$K$9),TreeLibrary!$K123,"out of range")))))</f>
        <v>0</v>
      </c>
      <c r="H117" s="366">
        <f>IF(EXACT('TREE MANAGEMENT'!$F$4,TreeLibrary!$G$9),TreeLibrary!$G123,IF(EXACT('TREE MANAGEMENT'!$F$4,TreeLibrary!$H$9),TreeLibrary!$H123,IF(EXACT('TREE MANAGEMENT'!$F$4,TreeLibrary!$I$9),TreeLibrary!$I123,IF(EXACT('TREE MANAGEMENT'!$F$4,TreeLibrary!$J$9),TreeLibrary!$J123,IF(EXACT('TREE MANAGEMENT'!$F$4,TreeLibrary!$K$9),TreeLibrary!$K123,"out of range")))))</f>
        <v>0</v>
      </c>
      <c r="I117" s="366">
        <f>IF(EXACT('TREE MANAGEMENT'!$G$4,TreeLibrary!$G$9),TreeLibrary!$G123,IF(EXACT('TREE MANAGEMENT'!$G$4,TreeLibrary!$H$9),TreeLibrary!$H123,IF(EXACT('TREE MANAGEMENT'!$G$4,TreeLibrary!$I$9),TreeLibrary!$I123,IF(EXACT('TREE MANAGEMENT'!$G$4,TreeLibrary!$J$9),TreeLibrary!$J123,IF(EXACT('TREE MANAGEMENT'!$G$4,TreeLibrary!$K$9),TreeLibrary!$K123,"out of range")))))</f>
        <v>0.05</v>
      </c>
      <c r="J117" s="11"/>
      <c r="K117" s="11"/>
      <c r="L117" s="11"/>
      <c r="M117" s="11"/>
      <c r="N117" s="11"/>
    </row>
    <row r="118" spans="1:14" ht="18" customHeight="1" x14ac:dyDescent="0.3">
      <c r="A118" s="481"/>
      <c r="B118" s="481"/>
      <c r="C118" s="490" t="s">
        <v>774</v>
      </c>
      <c r="D118" s="246" t="str">
        <f>TreeLibrary!D124</f>
        <v>TF_StemDHistFrac</v>
      </c>
      <c r="E118" s="196"/>
      <c r="F118" s="375" t="str">
        <f>TreeLibrary!F124</f>
        <v>[]</v>
      </c>
      <c r="G118" s="366">
        <f>IF(EXACT('TREE MANAGEMENT'!$E$4,TreeLibrary!$G$9),TreeLibrary!$G124,IF(EXACT('TREE MANAGEMENT'!$E$4,TreeLibrary!$H$9),TreeLibrary!$H124,IF(EXACT('TREE MANAGEMENT'!$E$4,TreeLibrary!$I$9),TreeLibrary!$I124,IF(EXACT('TREE MANAGEMENT'!$E$4,TreeLibrary!$J$9),TreeLibrary!$J124,IF(EXACT('TREE MANAGEMENT'!$E$4,TreeLibrary!$K$9),TreeLibrary!$K124,"out of range")))))</f>
        <v>0</v>
      </c>
      <c r="H118" s="366">
        <f>IF(EXACT('TREE MANAGEMENT'!$F$4,TreeLibrary!$G$9),TreeLibrary!$G124,IF(EXACT('TREE MANAGEMENT'!$F$4,TreeLibrary!$H$9),TreeLibrary!$H124,IF(EXACT('TREE MANAGEMENT'!$F$4,TreeLibrary!$I$9),TreeLibrary!$I124,IF(EXACT('TREE MANAGEMENT'!$F$4,TreeLibrary!$J$9),TreeLibrary!$J124,IF(EXACT('TREE MANAGEMENT'!$F$4,TreeLibrary!$K$9),TreeLibrary!$K124,"out of range")))))</f>
        <v>0</v>
      </c>
      <c r="I118" s="366">
        <f>IF(EXACT('TREE MANAGEMENT'!$G$4,TreeLibrary!$G$9),TreeLibrary!$G124,IF(EXACT('TREE MANAGEMENT'!$G$4,TreeLibrary!$H$9),TreeLibrary!$H124,IF(EXACT('TREE MANAGEMENT'!$G$4,TreeLibrary!$I$9),TreeLibrary!$I124,IF(EXACT('TREE MANAGEMENT'!$G$4,TreeLibrary!$J$9),TreeLibrary!$J124,IF(EXACT('TREE MANAGEMENT'!$G$4,TreeLibrary!$K$9),TreeLibrary!$K124,"out of range")))))</f>
        <v>0.9</v>
      </c>
      <c r="J118" s="11"/>
      <c r="K118" s="11"/>
      <c r="L118" s="11"/>
      <c r="M118" s="11"/>
      <c r="N118" s="11"/>
    </row>
    <row r="119" spans="1:14" ht="18" customHeight="1" x14ac:dyDescent="0.3">
      <c r="A119" s="481"/>
      <c r="B119" s="481"/>
      <c r="C119" s="482"/>
      <c r="D119" s="246" t="str">
        <f>TreeLibrary!D125</f>
        <v>TF_StemDStressFactor</v>
      </c>
      <c r="E119" s="196"/>
      <c r="F119" s="375" t="str">
        <f>TreeLibrary!F125</f>
        <v>[]</v>
      </c>
      <c r="G119" s="366">
        <f>IF(EXACT('TREE MANAGEMENT'!$E$4,TreeLibrary!$G$9),TreeLibrary!$G125,IF(EXACT('TREE MANAGEMENT'!$E$4,TreeLibrary!$H$9),TreeLibrary!$H125,IF(EXACT('TREE MANAGEMENT'!$E$4,TreeLibrary!$I$9),TreeLibrary!$I125,IF(EXACT('TREE MANAGEMENT'!$E$4,TreeLibrary!$J$9),TreeLibrary!$J125,IF(EXACT('TREE MANAGEMENT'!$E$4,TreeLibrary!$K$9),TreeLibrary!$K125,"out of range")))))</f>
        <v>0</v>
      </c>
      <c r="H119" s="366">
        <f>IF(EXACT('TREE MANAGEMENT'!$F$4,TreeLibrary!$G$9),TreeLibrary!$G125,IF(EXACT('TREE MANAGEMENT'!$F$4,TreeLibrary!$H$9),TreeLibrary!$H125,IF(EXACT('TREE MANAGEMENT'!$F$4,TreeLibrary!$I$9),TreeLibrary!$I125,IF(EXACT('TREE MANAGEMENT'!$F$4,TreeLibrary!$J$9),TreeLibrary!$J125,IF(EXACT('TREE MANAGEMENT'!$F$4,TreeLibrary!$K$9),TreeLibrary!$K125,"out of range")))))</f>
        <v>0</v>
      </c>
      <c r="I119" s="366">
        <f>IF(EXACT('TREE MANAGEMENT'!$G$4,TreeLibrary!$G$9),TreeLibrary!$G125,IF(EXACT('TREE MANAGEMENT'!$G$4,TreeLibrary!$H$9),TreeLibrary!$H125,IF(EXACT('TREE MANAGEMENT'!$G$4,TreeLibrary!$I$9),TreeLibrary!$I125,IF(EXACT('TREE MANAGEMENT'!$G$4,TreeLibrary!$J$9),TreeLibrary!$J125,IF(EXACT('TREE MANAGEMENT'!$G$4,TreeLibrary!$K$9),TreeLibrary!$K125,"out of range")))))</f>
        <v>0.9</v>
      </c>
      <c r="J119" s="11"/>
      <c r="K119" s="11"/>
      <c r="L119" s="11"/>
      <c r="M119" s="11"/>
      <c r="N119" s="11"/>
    </row>
    <row r="120" spans="1:14" ht="18" customHeight="1" x14ac:dyDescent="0.3">
      <c r="A120" s="481"/>
      <c r="B120" s="481"/>
      <c r="C120" s="489" t="s">
        <v>805</v>
      </c>
      <c r="D120" s="246" t="str">
        <f>TreeLibrary!D126</f>
        <v>TF_FrondHistFrac</v>
      </c>
      <c r="E120" s="196"/>
      <c r="F120" s="375" t="str">
        <f>TreeLibrary!F126</f>
        <v>[]</v>
      </c>
      <c r="G120" s="366">
        <f>IF(EXACT('TREE MANAGEMENT'!$E$4,TreeLibrary!$G$9),TreeLibrary!$G126,IF(EXACT('TREE MANAGEMENT'!$E$4,TreeLibrary!$H$9),TreeLibrary!$H126,IF(EXACT('TREE MANAGEMENT'!$E$4,TreeLibrary!$I$9),TreeLibrary!$I126,IF(EXACT('TREE MANAGEMENT'!$E$4,TreeLibrary!$J$9),TreeLibrary!$J126,IF(EXACT('TREE MANAGEMENT'!$E$4,TreeLibrary!$K$9),TreeLibrary!$K126,"out of range")))))</f>
        <v>0</v>
      </c>
      <c r="H120" s="366">
        <f>IF(EXACT('TREE MANAGEMENT'!$F$4,TreeLibrary!$G$9),TreeLibrary!$G126,IF(EXACT('TREE MANAGEMENT'!$F$4,TreeLibrary!$H$9),TreeLibrary!$H126,IF(EXACT('TREE MANAGEMENT'!$F$4,TreeLibrary!$I$9),TreeLibrary!$I126,IF(EXACT('TREE MANAGEMENT'!$F$4,TreeLibrary!$J$9),TreeLibrary!$J126,IF(EXACT('TREE MANAGEMENT'!$F$4,TreeLibrary!$K$9),TreeLibrary!$K126,"out of range")))))</f>
        <v>0</v>
      </c>
      <c r="I120" s="366">
        <f>IF(EXACT('TREE MANAGEMENT'!$G$4,TreeLibrary!$G$9),TreeLibrary!$G126,IF(EXACT('TREE MANAGEMENT'!$G$4,TreeLibrary!$H$9),TreeLibrary!$H126,IF(EXACT('TREE MANAGEMENT'!$G$4,TreeLibrary!$I$9),TreeLibrary!$I126,IF(EXACT('TREE MANAGEMENT'!$G$4,TreeLibrary!$J$9),TreeLibrary!$J126,IF(EXACT('TREE MANAGEMENT'!$G$4,TreeLibrary!$K$9),TreeLibrary!$K126,"out of range")))))</f>
        <v>0.01</v>
      </c>
      <c r="J120" s="11"/>
      <c r="K120" s="11"/>
      <c r="L120" s="11"/>
      <c r="M120" s="11"/>
      <c r="N120" s="11"/>
    </row>
    <row r="121" spans="1:14" ht="18" customHeight="1" x14ac:dyDescent="0.3">
      <c r="A121" s="481"/>
      <c r="B121" s="481"/>
      <c r="C121" s="489"/>
      <c r="D121" s="246" t="str">
        <f>TreeLibrary!D127</f>
        <v>TF_FrondLengthStressFactor</v>
      </c>
      <c r="E121" s="196"/>
      <c r="F121" s="375" t="str">
        <f>TreeLibrary!F127</f>
        <v>[]</v>
      </c>
      <c r="G121" s="366">
        <f>IF(EXACT('TREE MANAGEMENT'!$E$4,TreeLibrary!$G$9),TreeLibrary!$G127,IF(EXACT('TREE MANAGEMENT'!$E$4,TreeLibrary!$H$9),TreeLibrary!$H127,IF(EXACT('TREE MANAGEMENT'!$E$4,TreeLibrary!$I$9),TreeLibrary!$I127,IF(EXACT('TREE MANAGEMENT'!$E$4,TreeLibrary!$J$9),TreeLibrary!$J127,IF(EXACT('TREE MANAGEMENT'!$E$4,TreeLibrary!$K$9),TreeLibrary!$K127,"out of range")))))</f>
        <v>0</v>
      </c>
      <c r="H121" s="366">
        <f>IF(EXACT('TREE MANAGEMENT'!$F$4,TreeLibrary!$G$9),TreeLibrary!$G127,IF(EXACT('TREE MANAGEMENT'!$F$4,TreeLibrary!$H$9),TreeLibrary!$H127,IF(EXACT('TREE MANAGEMENT'!$F$4,TreeLibrary!$I$9),TreeLibrary!$I127,IF(EXACT('TREE MANAGEMENT'!$F$4,TreeLibrary!$J$9),TreeLibrary!$J127,IF(EXACT('TREE MANAGEMENT'!$F$4,TreeLibrary!$K$9),TreeLibrary!$K127,"out of range")))))</f>
        <v>0</v>
      </c>
      <c r="I121" s="366">
        <f>IF(EXACT('TREE MANAGEMENT'!$G$4,TreeLibrary!$G$9),TreeLibrary!$G127,IF(EXACT('TREE MANAGEMENT'!$G$4,TreeLibrary!$H$9),TreeLibrary!$H127,IF(EXACT('TREE MANAGEMENT'!$G$4,TreeLibrary!$I$9),TreeLibrary!$I127,IF(EXACT('TREE MANAGEMENT'!$G$4,TreeLibrary!$J$9),TreeLibrary!$J127,IF(EXACT('TREE MANAGEMENT'!$G$4,TreeLibrary!$K$9),TreeLibrary!$K127,"out of range")))))</f>
        <v>0.01</v>
      </c>
      <c r="J121" s="11"/>
      <c r="K121" s="11"/>
      <c r="L121" s="11"/>
      <c r="M121" s="11"/>
      <c r="N121" s="11"/>
    </row>
    <row r="122" spans="1:14" ht="18" customHeight="1" x14ac:dyDescent="0.3">
      <c r="A122" s="481"/>
      <c r="B122" s="481"/>
      <c r="C122" s="489" t="s">
        <v>806</v>
      </c>
      <c r="D122" s="246" t="str">
        <f>TreeLibrary!D128</f>
        <v>TF_FrondWDperInterc</v>
      </c>
      <c r="E122" s="196"/>
      <c r="F122" s="375" t="str">
        <f>TreeLibrary!F128</f>
        <v>kg</v>
      </c>
      <c r="G122" s="366">
        <f>IF(EXACT('TREE MANAGEMENT'!$E$4,TreeLibrary!$G$9),TreeLibrary!$G128,IF(EXACT('TREE MANAGEMENT'!$E$4,TreeLibrary!$H$9),TreeLibrary!$H128,IF(EXACT('TREE MANAGEMENT'!$E$4,TreeLibrary!$I$9),TreeLibrary!$I128,IF(EXACT('TREE MANAGEMENT'!$E$4,TreeLibrary!$J$9),TreeLibrary!$J128,IF(EXACT('TREE MANAGEMENT'!$E$4,TreeLibrary!$K$9),TreeLibrary!$K128,"out of range")))))</f>
        <v>0</v>
      </c>
      <c r="H122" s="366">
        <f>IF(EXACT('TREE MANAGEMENT'!$F$4,TreeLibrary!$G$9),TreeLibrary!$G128,IF(EXACT('TREE MANAGEMENT'!$F$4,TreeLibrary!$H$9),TreeLibrary!$H128,IF(EXACT('TREE MANAGEMENT'!$F$4,TreeLibrary!$I$9),TreeLibrary!$I128,IF(EXACT('TREE MANAGEMENT'!$F$4,TreeLibrary!$J$9),TreeLibrary!$J128,IF(EXACT('TREE MANAGEMENT'!$F$4,TreeLibrary!$K$9),TreeLibrary!$K128,"out of range")))))</f>
        <v>0</v>
      </c>
      <c r="I122" s="366">
        <f>IF(EXACT('TREE MANAGEMENT'!$G$4,TreeLibrary!$G$9),TreeLibrary!$G128,IF(EXACT('TREE MANAGEMENT'!$G$4,TreeLibrary!$H$9),TreeLibrary!$H128,IF(EXACT('TREE MANAGEMENT'!$G$4,TreeLibrary!$I$9),TreeLibrary!$I128,IF(EXACT('TREE MANAGEMENT'!$G$4,TreeLibrary!$J$9),TreeLibrary!$J128,IF(EXACT('TREE MANAGEMENT'!$G$4,TreeLibrary!$K$9),TreeLibrary!$K128,"out of range")))))</f>
        <v>0.4</v>
      </c>
      <c r="J122" s="11"/>
      <c r="K122" s="11"/>
      <c r="L122" s="11"/>
      <c r="M122" s="11"/>
      <c r="N122" s="11"/>
    </row>
    <row r="123" spans="1:14" ht="18" customHeight="1" x14ac:dyDescent="0.3">
      <c r="A123" s="481"/>
      <c r="B123" s="481"/>
      <c r="C123" s="489"/>
      <c r="D123" s="246" t="str">
        <f>TreeLibrary!D129</f>
        <v>TF_FrondWDperPower</v>
      </c>
      <c r="E123" s="196"/>
      <c r="F123" s="375" t="str">
        <f>TreeLibrary!F129</f>
        <v>[]</v>
      </c>
      <c r="G123" s="366">
        <f>IF(EXACT('TREE MANAGEMENT'!$E$4,TreeLibrary!$G$9),TreeLibrary!$G129,IF(EXACT('TREE MANAGEMENT'!$E$4,TreeLibrary!$H$9),TreeLibrary!$H129,IF(EXACT('TREE MANAGEMENT'!$E$4,TreeLibrary!$I$9),TreeLibrary!$I129,IF(EXACT('TREE MANAGEMENT'!$E$4,TreeLibrary!$J$9),TreeLibrary!$J129,IF(EXACT('TREE MANAGEMENT'!$E$4,TreeLibrary!$K$9),TreeLibrary!$K129,"out of range")))))</f>
        <v>0</v>
      </c>
      <c r="H123" s="366">
        <f>IF(EXACT('TREE MANAGEMENT'!$F$4,TreeLibrary!$G$9),TreeLibrary!$G129,IF(EXACT('TREE MANAGEMENT'!$F$4,TreeLibrary!$H$9),TreeLibrary!$H129,IF(EXACT('TREE MANAGEMENT'!$F$4,TreeLibrary!$I$9),TreeLibrary!$I129,IF(EXACT('TREE MANAGEMENT'!$F$4,TreeLibrary!$J$9),TreeLibrary!$J129,IF(EXACT('TREE MANAGEMENT'!$F$4,TreeLibrary!$K$9),TreeLibrary!$K129,"out of range")))))</f>
        <v>0</v>
      </c>
      <c r="I123" s="366">
        <f>IF(EXACT('TREE MANAGEMENT'!$G$4,TreeLibrary!$G$9),TreeLibrary!$G129,IF(EXACT('TREE MANAGEMENT'!$G$4,TreeLibrary!$H$9),TreeLibrary!$H129,IF(EXACT('TREE MANAGEMENT'!$G$4,TreeLibrary!$I$9),TreeLibrary!$I129,IF(EXACT('TREE MANAGEMENT'!$G$4,TreeLibrary!$J$9),TreeLibrary!$J129,IF(EXACT('TREE MANAGEMENT'!$G$4,TreeLibrary!$K$9),TreeLibrary!$K129,"out of range")))))</f>
        <v>1.5</v>
      </c>
      <c r="J123" s="11"/>
      <c r="K123" s="11"/>
      <c r="L123" s="11"/>
      <c r="M123" s="11"/>
      <c r="N123" s="11"/>
    </row>
    <row r="124" spans="1:14" ht="18" customHeight="1" x14ac:dyDescent="0.3">
      <c r="A124" s="481"/>
      <c r="B124" s="481"/>
      <c r="C124" s="489"/>
      <c r="D124" s="246" t="str">
        <f>TreeLibrary!D130</f>
        <v>TF_FrondLDperInterc</v>
      </c>
      <c r="E124" s="196"/>
      <c r="F124" s="375" t="str">
        <f>TreeLibrary!F130</f>
        <v>m</v>
      </c>
      <c r="G124" s="366">
        <f>IF(EXACT('TREE MANAGEMENT'!$E$4,TreeLibrary!$G$9),TreeLibrary!$G130,IF(EXACT('TREE MANAGEMENT'!$E$4,TreeLibrary!$H$9),TreeLibrary!$H130,IF(EXACT('TREE MANAGEMENT'!$E$4,TreeLibrary!$I$9),TreeLibrary!$I130,IF(EXACT('TREE MANAGEMENT'!$E$4,TreeLibrary!$J$9),TreeLibrary!$J130,IF(EXACT('TREE MANAGEMENT'!$E$4,TreeLibrary!$K$9),TreeLibrary!$K130,"out of range")))))</f>
        <v>0</v>
      </c>
      <c r="H124" s="366">
        <f>IF(EXACT('TREE MANAGEMENT'!$F$4,TreeLibrary!$G$9),TreeLibrary!$G130,IF(EXACT('TREE MANAGEMENT'!$F$4,TreeLibrary!$H$9),TreeLibrary!$H130,IF(EXACT('TREE MANAGEMENT'!$F$4,TreeLibrary!$I$9),TreeLibrary!$I130,IF(EXACT('TREE MANAGEMENT'!$F$4,TreeLibrary!$J$9),TreeLibrary!$J130,IF(EXACT('TREE MANAGEMENT'!$F$4,TreeLibrary!$K$9),TreeLibrary!$K130,"out of range")))))</f>
        <v>0</v>
      </c>
      <c r="I124" s="366">
        <f>IF(EXACT('TREE MANAGEMENT'!$G$4,TreeLibrary!$G$9),TreeLibrary!$G130,IF(EXACT('TREE MANAGEMENT'!$G$4,TreeLibrary!$H$9),TreeLibrary!$H130,IF(EXACT('TREE MANAGEMENT'!$G$4,TreeLibrary!$I$9),TreeLibrary!$I130,IF(EXACT('TREE MANAGEMENT'!$G$4,TreeLibrary!$J$9),TreeLibrary!$J130,IF(EXACT('TREE MANAGEMENT'!$G$4,TreeLibrary!$K$9),TreeLibrary!$K130,"out of range")))))</f>
        <v>0.75</v>
      </c>
      <c r="J124" s="11"/>
      <c r="K124" s="11"/>
      <c r="L124" s="11"/>
      <c r="M124" s="11"/>
      <c r="N124" s="11"/>
    </row>
    <row r="125" spans="1:14" ht="18" customHeight="1" x14ac:dyDescent="0.3">
      <c r="A125" s="481"/>
      <c r="B125" s="481"/>
      <c r="C125" s="489"/>
      <c r="D125" s="246" t="str">
        <f>TreeLibrary!D131</f>
        <v>TF_FrondLDperPower</v>
      </c>
      <c r="E125" s="196"/>
      <c r="F125" s="375" t="str">
        <f>TreeLibrary!F131</f>
        <v>[]</v>
      </c>
      <c r="G125" s="366">
        <f>IF(EXACT('TREE MANAGEMENT'!$E$4,TreeLibrary!$G$9),TreeLibrary!$G131,IF(EXACT('TREE MANAGEMENT'!$E$4,TreeLibrary!$H$9),TreeLibrary!$H131,IF(EXACT('TREE MANAGEMENT'!$E$4,TreeLibrary!$I$9),TreeLibrary!$I131,IF(EXACT('TREE MANAGEMENT'!$E$4,TreeLibrary!$J$9),TreeLibrary!$J131,IF(EXACT('TREE MANAGEMENT'!$E$4,TreeLibrary!$K$9),TreeLibrary!$K131,"out of range")))))</f>
        <v>0</v>
      </c>
      <c r="H125" s="366">
        <f>IF(EXACT('TREE MANAGEMENT'!$F$4,TreeLibrary!$G$9),TreeLibrary!$G131,IF(EXACT('TREE MANAGEMENT'!$F$4,TreeLibrary!$H$9),TreeLibrary!$H131,IF(EXACT('TREE MANAGEMENT'!$F$4,TreeLibrary!$I$9),TreeLibrary!$I131,IF(EXACT('TREE MANAGEMENT'!$F$4,TreeLibrary!$J$9),TreeLibrary!$J131,IF(EXACT('TREE MANAGEMENT'!$F$4,TreeLibrary!$K$9),TreeLibrary!$K131,"out of range")))))</f>
        <v>0</v>
      </c>
      <c r="I125" s="366">
        <f>IF(EXACT('TREE MANAGEMENT'!$G$4,TreeLibrary!$G$9),TreeLibrary!$G131,IF(EXACT('TREE MANAGEMENT'!$G$4,TreeLibrary!$H$9),TreeLibrary!$H131,IF(EXACT('TREE MANAGEMENT'!$G$4,TreeLibrary!$I$9),TreeLibrary!$I131,IF(EXACT('TREE MANAGEMENT'!$G$4,TreeLibrary!$J$9),TreeLibrary!$J131,IF(EXACT('TREE MANAGEMENT'!$G$4,TreeLibrary!$K$9),TreeLibrary!$K131,"out of range")))))</f>
        <v>4</v>
      </c>
      <c r="J125" s="11"/>
      <c r="K125" s="11"/>
      <c r="L125" s="11"/>
      <c r="M125" s="11"/>
      <c r="N125" s="11"/>
    </row>
    <row r="126" spans="1:14" ht="18" customHeight="1" x14ac:dyDescent="0.3">
      <c r="A126" s="481"/>
      <c r="B126" s="481"/>
      <c r="C126" s="245" t="s">
        <v>807</v>
      </c>
      <c r="D126" s="246" t="str">
        <f>TreeLibrary!D132</f>
        <v>TF_RadiometricFraction</v>
      </c>
      <c r="E126" s="196"/>
      <c r="F126" s="375" t="str">
        <f>TreeLibrary!F132</f>
        <v>[]</v>
      </c>
      <c r="G126" s="366">
        <f>IF(EXACT('TREE MANAGEMENT'!$E$4,TreeLibrary!$G$9),TreeLibrary!$G132,IF(EXACT('TREE MANAGEMENT'!$E$4,TreeLibrary!$H$9),TreeLibrary!$H132,IF(EXACT('TREE MANAGEMENT'!$E$4,TreeLibrary!$I$9),TreeLibrary!$I132,IF(EXACT('TREE MANAGEMENT'!$E$4,TreeLibrary!$J$9),TreeLibrary!$J132,IF(EXACT('TREE MANAGEMENT'!$E$4,TreeLibrary!$K$9),TreeLibrary!$K132,"out of range")))))</f>
        <v>0</v>
      </c>
      <c r="H126" s="366">
        <f>IF(EXACT('TREE MANAGEMENT'!$F$4,TreeLibrary!$G$9),TreeLibrary!$G132,IF(EXACT('TREE MANAGEMENT'!$F$4,TreeLibrary!$H$9),TreeLibrary!$H132,IF(EXACT('TREE MANAGEMENT'!$F$4,TreeLibrary!$I$9),TreeLibrary!$I132,IF(EXACT('TREE MANAGEMENT'!$F$4,TreeLibrary!$J$9),TreeLibrary!$J132,IF(EXACT('TREE MANAGEMENT'!$F$4,TreeLibrary!$K$9),TreeLibrary!$K132,"out of range")))))</f>
        <v>0</v>
      </c>
      <c r="I126" s="366">
        <f>IF(EXACT('TREE MANAGEMENT'!$G$4,TreeLibrary!$G$9),TreeLibrary!$G132,IF(EXACT('TREE MANAGEMENT'!$G$4,TreeLibrary!$H$9),TreeLibrary!$H132,IF(EXACT('TREE MANAGEMENT'!$G$4,TreeLibrary!$I$9),TreeLibrary!$I132,IF(EXACT('TREE MANAGEMENT'!$G$4,TreeLibrary!$J$9),TreeLibrary!$J132,IF(EXACT('TREE MANAGEMENT'!$G$4,TreeLibrary!$K$9),TreeLibrary!$K132,"out of range")))))</f>
        <v>0.87</v>
      </c>
      <c r="J126" s="11"/>
      <c r="K126" s="11"/>
      <c r="L126" s="11"/>
      <c r="M126" s="11"/>
      <c r="N126" s="11"/>
    </row>
    <row r="127" spans="1:14" ht="18" customHeight="1" x14ac:dyDescent="0.3">
      <c r="A127" s="481"/>
      <c r="B127" s="481"/>
      <c r="C127" s="489" t="s">
        <v>808</v>
      </c>
      <c r="D127" s="246" t="str">
        <f>TreeLibrary!D133</f>
        <v>TF_ForgetStress</v>
      </c>
      <c r="E127" s="196"/>
      <c r="F127" s="375" t="str">
        <f>TreeLibrary!F133</f>
        <v>[]</v>
      </c>
      <c r="G127" s="366">
        <f>IF(EXACT('TREE MANAGEMENT'!$E$4,TreeLibrary!$G$9),TreeLibrary!$G133,IF(EXACT('TREE MANAGEMENT'!$E$4,TreeLibrary!$H$9),TreeLibrary!$H133,IF(EXACT('TREE MANAGEMENT'!$E$4,TreeLibrary!$I$9),TreeLibrary!$I133,IF(EXACT('TREE MANAGEMENT'!$E$4,TreeLibrary!$J$9),TreeLibrary!$J133,IF(EXACT('TREE MANAGEMENT'!$E$4,TreeLibrary!$K$9),TreeLibrary!$K133,"out of range")))))</f>
        <v>0</v>
      </c>
      <c r="H127" s="366">
        <f>IF(EXACT('TREE MANAGEMENT'!$F$4,TreeLibrary!$G$9),TreeLibrary!$G133,IF(EXACT('TREE MANAGEMENT'!$F$4,TreeLibrary!$H$9),TreeLibrary!$H133,IF(EXACT('TREE MANAGEMENT'!$F$4,TreeLibrary!$I$9),TreeLibrary!$I133,IF(EXACT('TREE MANAGEMENT'!$F$4,TreeLibrary!$J$9),TreeLibrary!$J133,IF(EXACT('TREE MANAGEMENT'!$F$4,TreeLibrary!$K$9),TreeLibrary!$K133,"out of range")))))</f>
        <v>0</v>
      </c>
      <c r="I127" s="366">
        <f>IF(EXACT('TREE MANAGEMENT'!$G$4,TreeLibrary!$G$9),TreeLibrary!$G133,IF(EXACT('TREE MANAGEMENT'!$G$4,TreeLibrary!$H$9),TreeLibrary!$H133,IF(EXACT('TREE MANAGEMENT'!$G$4,TreeLibrary!$I$9),TreeLibrary!$I133,IF(EXACT('TREE MANAGEMENT'!$G$4,TreeLibrary!$J$9),TreeLibrary!$J133,IF(EXACT('TREE MANAGEMENT'!$G$4,TreeLibrary!$K$9),TreeLibrary!$K133,"out of range")))))</f>
        <v>0.9</v>
      </c>
      <c r="J127" s="11"/>
      <c r="K127" s="11"/>
      <c r="L127" s="11"/>
      <c r="M127" s="11"/>
      <c r="N127" s="11"/>
    </row>
    <row r="128" spans="1:14" ht="18" customHeight="1" x14ac:dyDescent="0.3">
      <c r="A128" s="481"/>
      <c r="B128" s="481"/>
      <c r="C128" s="489"/>
      <c r="D128" s="246" t="str">
        <f>TreeLibrary!D134</f>
        <v>TF_PhyllochronStressFactor</v>
      </c>
      <c r="E128" s="196"/>
      <c r="F128" s="375" t="str">
        <f>TreeLibrary!F134</f>
        <v>[]</v>
      </c>
      <c r="G128" s="366">
        <f>IF(EXACT('TREE MANAGEMENT'!$E$4,TreeLibrary!$G$9),TreeLibrary!$G134,IF(EXACT('TREE MANAGEMENT'!$E$4,TreeLibrary!$H$9),TreeLibrary!$H134,IF(EXACT('TREE MANAGEMENT'!$E$4,TreeLibrary!$I$9),TreeLibrary!$I134,IF(EXACT('TREE MANAGEMENT'!$E$4,TreeLibrary!$J$9),TreeLibrary!$J134,IF(EXACT('TREE MANAGEMENT'!$E$4,TreeLibrary!$K$9),TreeLibrary!$K134,"out of range")))))</f>
        <v>0</v>
      </c>
      <c r="H128" s="366">
        <f>IF(EXACT('TREE MANAGEMENT'!$F$4,TreeLibrary!$G$9),TreeLibrary!$G134,IF(EXACT('TREE MANAGEMENT'!$F$4,TreeLibrary!$H$9),TreeLibrary!$H134,IF(EXACT('TREE MANAGEMENT'!$F$4,TreeLibrary!$I$9),TreeLibrary!$I134,IF(EXACT('TREE MANAGEMENT'!$F$4,TreeLibrary!$J$9),TreeLibrary!$J134,IF(EXACT('TREE MANAGEMENT'!$F$4,TreeLibrary!$K$9),TreeLibrary!$K134,"out of range")))))</f>
        <v>0</v>
      </c>
      <c r="I128" s="366">
        <f>IF(EXACT('TREE MANAGEMENT'!$G$4,TreeLibrary!$G$9),TreeLibrary!$G134,IF(EXACT('TREE MANAGEMENT'!$G$4,TreeLibrary!$H$9),TreeLibrary!$H134,IF(EXACT('TREE MANAGEMENT'!$G$4,TreeLibrary!$I$9),TreeLibrary!$I134,IF(EXACT('TREE MANAGEMENT'!$G$4,TreeLibrary!$J$9),TreeLibrary!$J134,IF(EXACT('TREE MANAGEMENT'!$G$4,TreeLibrary!$K$9),TreeLibrary!$K134,"out of range")))))</f>
        <v>0.7</v>
      </c>
      <c r="J128" s="11"/>
      <c r="K128" s="11"/>
      <c r="L128" s="11"/>
      <c r="M128" s="11"/>
      <c r="N128" s="11"/>
    </row>
    <row r="129" spans="1:14" ht="18" customHeight="1" x14ac:dyDescent="0.3">
      <c r="A129" s="481"/>
      <c r="B129" s="482"/>
      <c r="C129" s="489"/>
      <c r="D129" s="246" t="str">
        <f>TreeLibrary!D135</f>
        <v>TF_LeafCumInit</v>
      </c>
      <c r="E129" s="196"/>
      <c r="F129" s="375" t="str">
        <f>TreeLibrary!F135</f>
        <v>leaves</v>
      </c>
      <c r="G129" s="366">
        <f>IF(EXACT('TREE MANAGEMENT'!$E$4,TreeLibrary!$G$9),TreeLibrary!$G135,IF(EXACT('TREE MANAGEMENT'!$E$4,TreeLibrary!$H$9),TreeLibrary!$H135,IF(EXACT('TREE MANAGEMENT'!$E$4,TreeLibrary!$I$9),TreeLibrary!$I135,IF(EXACT('TREE MANAGEMENT'!$E$4,TreeLibrary!$J$9),TreeLibrary!$J135,IF(EXACT('TREE MANAGEMENT'!$E$4,TreeLibrary!$K$9),TreeLibrary!$K135,"out of range")))))</f>
        <v>0</v>
      </c>
      <c r="H129" s="366">
        <f>IF(EXACT('TREE MANAGEMENT'!$F$4,TreeLibrary!$G$9),TreeLibrary!$G135,IF(EXACT('TREE MANAGEMENT'!$F$4,TreeLibrary!$H$9),TreeLibrary!$H135,IF(EXACT('TREE MANAGEMENT'!$F$4,TreeLibrary!$I$9),TreeLibrary!$I135,IF(EXACT('TREE MANAGEMENT'!$F$4,TreeLibrary!$J$9),TreeLibrary!$J135,IF(EXACT('TREE MANAGEMENT'!$F$4,TreeLibrary!$K$9),TreeLibrary!$K135,"out of range")))))</f>
        <v>0</v>
      </c>
      <c r="I129" s="366">
        <f>IF(EXACT('TREE MANAGEMENT'!$G$4,TreeLibrary!$G$9),TreeLibrary!$G135,IF(EXACT('TREE MANAGEMENT'!$G$4,TreeLibrary!$H$9),TreeLibrary!$H135,IF(EXACT('TREE MANAGEMENT'!$G$4,TreeLibrary!$I$9),TreeLibrary!$I135,IF(EXACT('TREE MANAGEMENT'!$G$4,TreeLibrary!$J$9),TreeLibrary!$J135,IF(EXACT('TREE MANAGEMENT'!$G$4,TreeLibrary!$K$9),TreeLibrary!$K135,"out of range")))))</f>
        <v>13</v>
      </c>
      <c r="J129" s="11"/>
      <c r="K129" s="11"/>
      <c r="L129" s="11"/>
      <c r="M129" s="11"/>
      <c r="N129" s="11"/>
    </row>
    <row r="130" spans="1:14" ht="18" customHeight="1" x14ac:dyDescent="0.3">
      <c r="A130" s="481"/>
      <c r="B130" s="484" t="s">
        <v>819</v>
      </c>
      <c r="C130" s="490" t="s">
        <v>820</v>
      </c>
      <c r="D130" s="246" t="str">
        <f>TreeLibrary!D136</f>
        <v>TF_MaleThresh</v>
      </c>
      <c r="E130" s="196"/>
      <c r="F130" s="375" t="str">
        <f>TreeLibrary!F136</f>
        <v>[]</v>
      </c>
      <c r="G130" s="366">
        <f>IF(EXACT('TREE MANAGEMENT'!$E$4,TreeLibrary!$G$9),TreeLibrary!$G136,IF(EXACT('TREE MANAGEMENT'!$E$4,TreeLibrary!$H$9),TreeLibrary!$H136,IF(EXACT('TREE MANAGEMENT'!$E$4,TreeLibrary!$I$9),TreeLibrary!$I136,IF(EXACT('TREE MANAGEMENT'!$E$4,TreeLibrary!$J$9),TreeLibrary!$J136,IF(EXACT('TREE MANAGEMENT'!$E$4,TreeLibrary!$K$9),TreeLibrary!$K136,"out of range")))))</f>
        <v>0</v>
      </c>
      <c r="H130" s="366">
        <f>IF(EXACT('TREE MANAGEMENT'!$F$4,TreeLibrary!$G$9),TreeLibrary!$G136,IF(EXACT('TREE MANAGEMENT'!$F$4,TreeLibrary!$H$9),TreeLibrary!$H136,IF(EXACT('TREE MANAGEMENT'!$F$4,TreeLibrary!$I$9),TreeLibrary!$I136,IF(EXACT('TREE MANAGEMENT'!$F$4,TreeLibrary!$J$9),TreeLibrary!$J136,IF(EXACT('TREE MANAGEMENT'!$F$4,TreeLibrary!$K$9),TreeLibrary!$K136,"out of range")))))</f>
        <v>0</v>
      </c>
      <c r="I130" s="366">
        <f>IF(EXACT('TREE MANAGEMENT'!$G$4,TreeLibrary!$G$9),TreeLibrary!$G136,IF(EXACT('TREE MANAGEMENT'!$G$4,TreeLibrary!$H$9),TreeLibrary!$H136,IF(EXACT('TREE MANAGEMENT'!$G$4,TreeLibrary!$I$9),TreeLibrary!$I136,IF(EXACT('TREE MANAGEMENT'!$G$4,TreeLibrary!$J$9),TreeLibrary!$J136,IF(EXACT('TREE MANAGEMENT'!$G$4,TreeLibrary!$K$9),TreeLibrary!$K136,"out of range")))))</f>
        <v>0.05</v>
      </c>
      <c r="J130" s="11"/>
      <c r="K130" s="11"/>
      <c r="L130" s="11"/>
      <c r="M130" s="11"/>
      <c r="N130" s="11"/>
    </row>
    <row r="131" spans="1:14" ht="18" customHeight="1" x14ac:dyDescent="0.3">
      <c r="A131" s="481"/>
      <c r="B131" s="486"/>
      <c r="C131" s="481"/>
      <c r="D131" s="246" t="str">
        <f>TreeLibrary!D137</f>
        <v>TF_MTreshtoWStress</v>
      </c>
      <c r="E131" s="196"/>
      <c r="F131" s="375" t="str">
        <f>TreeLibrary!F137</f>
        <v>[]</v>
      </c>
      <c r="G131" s="366">
        <f>IF(EXACT('TREE MANAGEMENT'!$E$4,TreeLibrary!$G$9),TreeLibrary!$G137,IF(EXACT('TREE MANAGEMENT'!$E$4,TreeLibrary!$H$9),TreeLibrary!$H137,IF(EXACT('TREE MANAGEMENT'!$E$4,TreeLibrary!$I$9),TreeLibrary!$I137,IF(EXACT('TREE MANAGEMENT'!$E$4,TreeLibrary!$J$9),TreeLibrary!$J137,IF(EXACT('TREE MANAGEMENT'!$E$4,TreeLibrary!$K$9),TreeLibrary!$K137,"out of range")))))</f>
        <v>0</v>
      </c>
      <c r="H131" s="366">
        <f>IF(EXACT('TREE MANAGEMENT'!$F$4,TreeLibrary!$G$9),TreeLibrary!$G137,IF(EXACT('TREE MANAGEMENT'!$F$4,TreeLibrary!$H$9),TreeLibrary!$H137,IF(EXACT('TREE MANAGEMENT'!$F$4,TreeLibrary!$I$9),TreeLibrary!$I137,IF(EXACT('TREE MANAGEMENT'!$F$4,TreeLibrary!$J$9),TreeLibrary!$J137,IF(EXACT('TREE MANAGEMENT'!$F$4,TreeLibrary!$K$9),TreeLibrary!$K137,"out of range")))))</f>
        <v>0</v>
      </c>
      <c r="I131" s="366">
        <f>IF(EXACT('TREE MANAGEMENT'!$G$4,TreeLibrary!$G$9),TreeLibrary!$G137,IF(EXACT('TREE MANAGEMENT'!$G$4,TreeLibrary!$H$9),TreeLibrary!$H137,IF(EXACT('TREE MANAGEMENT'!$G$4,TreeLibrary!$I$9),TreeLibrary!$I137,IF(EXACT('TREE MANAGEMENT'!$G$4,TreeLibrary!$J$9),TreeLibrary!$J137,IF(EXACT('TREE MANAGEMENT'!$G$4,TreeLibrary!$K$9),TreeLibrary!$K137,"out of range")))))</f>
        <v>0.1</v>
      </c>
      <c r="J131" s="11"/>
      <c r="K131" s="11"/>
      <c r="L131" s="11"/>
      <c r="M131" s="11"/>
      <c r="N131" s="11"/>
    </row>
    <row r="132" spans="1:14" ht="18" customHeight="1" x14ac:dyDescent="0.3">
      <c r="A132" s="481"/>
      <c r="B132" s="486"/>
      <c r="C132" s="482"/>
      <c r="D132" s="246" t="str">
        <f>TreeLibrary!D138</f>
        <v>TF_FirstBudtoFlowerInit</v>
      </c>
      <c r="E132" s="196"/>
      <c r="F132" s="375" t="str">
        <f>TreeLibrary!F138</f>
        <v>leaves</v>
      </c>
      <c r="G132" s="366">
        <f>IF(EXACT('TREE MANAGEMENT'!$E$4,TreeLibrary!$G$9),TreeLibrary!$G138,IF(EXACT('TREE MANAGEMENT'!$E$4,TreeLibrary!$H$9),TreeLibrary!$H138,IF(EXACT('TREE MANAGEMENT'!$E$4,TreeLibrary!$I$9),TreeLibrary!$I138,IF(EXACT('TREE MANAGEMENT'!$E$4,TreeLibrary!$J$9),TreeLibrary!$J138,IF(EXACT('TREE MANAGEMENT'!$E$4,TreeLibrary!$K$9),TreeLibrary!$K138,"out of range")))))</f>
        <v>0</v>
      </c>
      <c r="H132" s="366">
        <f>IF(EXACT('TREE MANAGEMENT'!$F$4,TreeLibrary!$G$9),TreeLibrary!$G138,IF(EXACT('TREE MANAGEMENT'!$F$4,TreeLibrary!$H$9),TreeLibrary!$H138,IF(EXACT('TREE MANAGEMENT'!$F$4,TreeLibrary!$I$9),TreeLibrary!$I138,IF(EXACT('TREE MANAGEMENT'!$F$4,TreeLibrary!$J$9),TreeLibrary!$J138,IF(EXACT('TREE MANAGEMENT'!$F$4,TreeLibrary!$K$9),TreeLibrary!$K138,"out of range")))))</f>
        <v>0</v>
      </c>
      <c r="I132" s="366">
        <f>IF(EXACT('TREE MANAGEMENT'!$G$4,TreeLibrary!$G$9),TreeLibrary!$G138,IF(EXACT('TREE MANAGEMENT'!$G$4,TreeLibrary!$H$9),TreeLibrary!$H138,IF(EXACT('TREE MANAGEMENT'!$G$4,TreeLibrary!$I$9),TreeLibrary!$I138,IF(EXACT('TREE MANAGEMENT'!$G$4,TreeLibrary!$J$9),TreeLibrary!$J138,IF(EXACT('TREE MANAGEMENT'!$G$4,TreeLibrary!$K$9),TreeLibrary!$K138,"out of range")))))</f>
        <v>25</v>
      </c>
      <c r="J132" s="11"/>
      <c r="K132" s="11"/>
      <c r="L132" s="11"/>
      <c r="M132" s="11"/>
      <c r="N132" s="11"/>
    </row>
    <row r="133" spans="1:14" ht="18" customHeight="1" x14ac:dyDescent="0.3">
      <c r="A133" s="481"/>
      <c r="B133" s="486"/>
      <c r="C133" s="490" t="s">
        <v>821</v>
      </c>
      <c r="D133" s="194" t="str">
        <f>TreeLibrary!D139</f>
        <v>TF_MaleSinkperBunch</v>
      </c>
      <c r="E133" s="194" t="str">
        <f>TreeLibrary!E139</f>
        <v>Ripe</v>
      </c>
      <c r="F133" s="375" t="str">
        <f>TreeLibrary!F139</f>
        <v>kg/bunch</v>
      </c>
      <c r="G133" s="366">
        <f>IF(EXACT('TREE MANAGEMENT'!$E$4,TreeLibrary!$G$9),TreeLibrary!$G139,IF(EXACT('TREE MANAGEMENT'!$E$4,TreeLibrary!$H$9),TreeLibrary!$H139,IF(EXACT('TREE MANAGEMENT'!$E$4,TreeLibrary!$I$9),TreeLibrary!$I139,IF(EXACT('TREE MANAGEMENT'!$E$4,TreeLibrary!$J$9),TreeLibrary!$J139,IF(EXACT('TREE MANAGEMENT'!$E$4,TreeLibrary!$K$9),TreeLibrary!$K139,"out of range")))))</f>
        <v>0</v>
      </c>
      <c r="H133" s="366">
        <f>IF(EXACT('TREE MANAGEMENT'!$F$4,TreeLibrary!$G$9),TreeLibrary!$G139,IF(EXACT('TREE MANAGEMENT'!$F$4,TreeLibrary!$H$9),TreeLibrary!$H139,IF(EXACT('TREE MANAGEMENT'!$F$4,TreeLibrary!$I$9),TreeLibrary!$I139,IF(EXACT('TREE MANAGEMENT'!$F$4,TreeLibrary!$J$9),TreeLibrary!$J139,IF(EXACT('TREE MANAGEMENT'!$F$4,TreeLibrary!$K$9),TreeLibrary!$K139,"out of range")))))</f>
        <v>0</v>
      </c>
      <c r="I133" s="366">
        <f>IF(EXACT('TREE MANAGEMENT'!$G$4,TreeLibrary!$G$9),TreeLibrary!$G139,IF(EXACT('TREE MANAGEMENT'!$G$4,TreeLibrary!$H$9),TreeLibrary!$H139,IF(EXACT('TREE MANAGEMENT'!$G$4,TreeLibrary!$I$9),TreeLibrary!$I139,IF(EXACT('TREE MANAGEMENT'!$G$4,TreeLibrary!$J$9),TreeLibrary!$J139,IF(EXACT('TREE MANAGEMENT'!$G$4,TreeLibrary!$K$9),TreeLibrary!$K139,"out of range")))))</f>
        <v>0</v>
      </c>
      <c r="J133" s="11"/>
      <c r="K133" s="11"/>
      <c r="L133" s="11"/>
      <c r="M133" s="11"/>
      <c r="N133" s="11"/>
    </row>
    <row r="134" spans="1:14" ht="18" customHeight="1" x14ac:dyDescent="0.3">
      <c r="A134" s="481"/>
      <c r="B134" s="486"/>
      <c r="C134" s="481"/>
      <c r="D134" s="194" t="str">
        <f>TreeLibrary!D140</f>
        <v>TF_MaleSinkperBunch</v>
      </c>
      <c r="E134" s="194" t="str">
        <f>TreeLibrary!E140</f>
        <v>Ripe1</v>
      </c>
      <c r="F134" s="375" t="str">
        <f>TreeLibrary!F140</f>
        <v>kg/bunch</v>
      </c>
      <c r="G134" s="366">
        <f>IF(EXACT('TREE MANAGEMENT'!$E$4,TreeLibrary!$G$9),TreeLibrary!$G140,IF(EXACT('TREE MANAGEMENT'!$E$4,TreeLibrary!$H$9),TreeLibrary!$H140,IF(EXACT('TREE MANAGEMENT'!$E$4,TreeLibrary!$I$9),TreeLibrary!$I140,IF(EXACT('TREE MANAGEMENT'!$E$4,TreeLibrary!$J$9),TreeLibrary!$J140,IF(EXACT('TREE MANAGEMENT'!$E$4,TreeLibrary!$K$9),TreeLibrary!$K140,"out of range")))))</f>
        <v>0</v>
      </c>
      <c r="H134" s="366">
        <f>IF(EXACT('TREE MANAGEMENT'!$F$4,TreeLibrary!$G$9),TreeLibrary!$G140,IF(EXACT('TREE MANAGEMENT'!$F$4,TreeLibrary!$H$9),TreeLibrary!$H140,IF(EXACT('TREE MANAGEMENT'!$F$4,TreeLibrary!$I$9),TreeLibrary!$I140,IF(EXACT('TREE MANAGEMENT'!$F$4,TreeLibrary!$J$9),TreeLibrary!$J140,IF(EXACT('TREE MANAGEMENT'!$F$4,TreeLibrary!$K$9),TreeLibrary!$K140,"out of range")))))</f>
        <v>0</v>
      </c>
      <c r="I134" s="366">
        <f>IF(EXACT('TREE MANAGEMENT'!$G$4,TreeLibrary!$G$9),TreeLibrary!$G140,IF(EXACT('TREE MANAGEMENT'!$G$4,TreeLibrary!$H$9),TreeLibrary!$H140,IF(EXACT('TREE MANAGEMENT'!$G$4,TreeLibrary!$I$9),TreeLibrary!$I140,IF(EXACT('TREE MANAGEMENT'!$G$4,TreeLibrary!$J$9),TreeLibrary!$J140,IF(EXACT('TREE MANAGEMENT'!$G$4,TreeLibrary!$K$9),TreeLibrary!$K140,"out of range")))))</f>
        <v>0</v>
      </c>
      <c r="J134" s="11"/>
      <c r="K134" s="11"/>
      <c r="L134" s="11"/>
      <c r="M134" s="11"/>
      <c r="N134" s="11"/>
    </row>
    <row r="135" spans="1:14" ht="18" customHeight="1" x14ac:dyDescent="0.3">
      <c r="A135" s="481"/>
      <c r="B135" s="486"/>
      <c r="C135" s="481"/>
      <c r="D135" s="194" t="str">
        <f>TreeLibrary!D141</f>
        <v>TF_MaleSinkperBunch</v>
      </c>
      <c r="E135" s="194" t="str">
        <f>TreeLibrary!E141</f>
        <v>Ripe2</v>
      </c>
      <c r="F135" s="375" t="str">
        <f>TreeLibrary!F141</f>
        <v>kg/bunch</v>
      </c>
      <c r="G135" s="366">
        <f>IF(EXACT('TREE MANAGEMENT'!$E$4,TreeLibrary!$G$9),TreeLibrary!$G141,IF(EXACT('TREE MANAGEMENT'!$E$4,TreeLibrary!$H$9),TreeLibrary!$H141,IF(EXACT('TREE MANAGEMENT'!$E$4,TreeLibrary!$I$9),TreeLibrary!$I141,IF(EXACT('TREE MANAGEMENT'!$E$4,TreeLibrary!$J$9),TreeLibrary!$J141,IF(EXACT('TREE MANAGEMENT'!$E$4,TreeLibrary!$K$9),TreeLibrary!$K141,"out of range")))))</f>
        <v>0</v>
      </c>
      <c r="H135" s="366">
        <f>IF(EXACT('TREE MANAGEMENT'!$F$4,TreeLibrary!$G$9),TreeLibrary!$G141,IF(EXACT('TREE MANAGEMENT'!$F$4,TreeLibrary!$H$9),TreeLibrary!$H141,IF(EXACT('TREE MANAGEMENT'!$F$4,TreeLibrary!$I$9),TreeLibrary!$I141,IF(EXACT('TREE MANAGEMENT'!$F$4,TreeLibrary!$J$9),TreeLibrary!$J141,IF(EXACT('TREE MANAGEMENT'!$F$4,TreeLibrary!$K$9),TreeLibrary!$K141,"out of range")))))</f>
        <v>0</v>
      </c>
      <c r="I135" s="366">
        <f>IF(EXACT('TREE MANAGEMENT'!$G$4,TreeLibrary!$G$9),TreeLibrary!$G141,IF(EXACT('TREE MANAGEMENT'!$G$4,TreeLibrary!$H$9),TreeLibrary!$H141,IF(EXACT('TREE MANAGEMENT'!$G$4,TreeLibrary!$I$9),TreeLibrary!$I141,IF(EXACT('TREE MANAGEMENT'!$G$4,TreeLibrary!$J$9),TreeLibrary!$J141,IF(EXACT('TREE MANAGEMENT'!$G$4,TreeLibrary!$K$9),TreeLibrary!$K141,"out of range")))))</f>
        <v>0</v>
      </c>
      <c r="J135" s="11"/>
      <c r="K135" s="11"/>
      <c r="L135" s="11"/>
      <c r="M135" s="11"/>
      <c r="N135" s="11"/>
    </row>
    <row r="136" spans="1:14" ht="18" customHeight="1" x14ac:dyDescent="0.3">
      <c r="A136" s="481"/>
      <c r="B136" s="486"/>
      <c r="C136" s="481"/>
      <c r="D136" s="194" t="str">
        <f>TreeLibrary!D142</f>
        <v>TF_MaleSinkperBunch</v>
      </c>
      <c r="E136" s="194" t="str">
        <f>TreeLibrary!E142</f>
        <v>Ripe3</v>
      </c>
      <c r="F136" s="375" t="str">
        <f>TreeLibrary!F142</f>
        <v>kg/bunch</v>
      </c>
      <c r="G136" s="366">
        <f>IF(EXACT('TREE MANAGEMENT'!$E$4,TreeLibrary!$G$9),TreeLibrary!$G142,IF(EXACT('TREE MANAGEMENT'!$E$4,TreeLibrary!$H$9),TreeLibrary!$H142,IF(EXACT('TREE MANAGEMENT'!$E$4,TreeLibrary!$I$9),TreeLibrary!$I142,IF(EXACT('TREE MANAGEMENT'!$E$4,TreeLibrary!$J$9),TreeLibrary!$J142,IF(EXACT('TREE MANAGEMENT'!$E$4,TreeLibrary!$K$9),TreeLibrary!$K142,"out of range")))))</f>
        <v>0</v>
      </c>
      <c r="H136" s="366">
        <f>IF(EXACT('TREE MANAGEMENT'!$F$4,TreeLibrary!$G$9),TreeLibrary!$G142,IF(EXACT('TREE MANAGEMENT'!$F$4,TreeLibrary!$H$9),TreeLibrary!$H142,IF(EXACT('TREE MANAGEMENT'!$F$4,TreeLibrary!$I$9),TreeLibrary!$I142,IF(EXACT('TREE MANAGEMENT'!$F$4,TreeLibrary!$J$9),TreeLibrary!$J142,IF(EXACT('TREE MANAGEMENT'!$F$4,TreeLibrary!$K$9),TreeLibrary!$K142,"out of range")))))</f>
        <v>0</v>
      </c>
      <c r="I136" s="366">
        <f>IF(EXACT('TREE MANAGEMENT'!$G$4,TreeLibrary!$G$9),TreeLibrary!$G142,IF(EXACT('TREE MANAGEMENT'!$G$4,TreeLibrary!$H$9),TreeLibrary!$H142,IF(EXACT('TREE MANAGEMENT'!$G$4,TreeLibrary!$I$9),TreeLibrary!$I142,IF(EXACT('TREE MANAGEMENT'!$G$4,TreeLibrary!$J$9),TreeLibrary!$J142,IF(EXACT('TREE MANAGEMENT'!$G$4,TreeLibrary!$K$9),TreeLibrary!$K142,"out of range")))))</f>
        <v>0</v>
      </c>
      <c r="J136" s="11"/>
      <c r="K136" s="11"/>
      <c r="L136" s="11"/>
      <c r="M136" s="11"/>
      <c r="N136" s="11"/>
    </row>
    <row r="137" spans="1:14" ht="18" customHeight="1" x14ac:dyDescent="0.3">
      <c r="A137" s="481"/>
      <c r="B137" s="486"/>
      <c r="C137" s="481"/>
      <c r="D137" s="194" t="str">
        <f>TreeLibrary!D143</f>
        <v>TF_MaleSinkperBunch</v>
      </c>
      <c r="E137" s="194" t="str">
        <f>TreeLibrary!E143</f>
        <v>Ripe4</v>
      </c>
      <c r="F137" s="375" t="str">
        <f>TreeLibrary!F143</f>
        <v>kg/bunch</v>
      </c>
      <c r="G137" s="366">
        <f>IF(EXACT('TREE MANAGEMENT'!$E$4,TreeLibrary!$G$9),TreeLibrary!$G143,IF(EXACT('TREE MANAGEMENT'!$E$4,TreeLibrary!$H$9),TreeLibrary!$H143,IF(EXACT('TREE MANAGEMENT'!$E$4,TreeLibrary!$I$9),TreeLibrary!$I143,IF(EXACT('TREE MANAGEMENT'!$E$4,TreeLibrary!$J$9),TreeLibrary!$J143,IF(EXACT('TREE MANAGEMENT'!$E$4,TreeLibrary!$K$9),TreeLibrary!$K143,"out of range")))))</f>
        <v>0</v>
      </c>
      <c r="H137" s="366">
        <f>IF(EXACT('TREE MANAGEMENT'!$F$4,TreeLibrary!$G$9),TreeLibrary!$G143,IF(EXACT('TREE MANAGEMENT'!$F$4,TreeLibrary!$H$9),TreeLibrary!$H143,IF(EXACT('TREE MANAGEMENT'!$F$4,TreeLibrary!$I$9),TreeLibrary!$I143,IF(EXACT('TREE MANAGEMENT'!$F$4,TreeLibrary!$J$9),TreeLibrary!$J143,IF(EXACT('TREE MANAGEMENT'!$F$4,TreeLibrary!$K$9),TreeLibrary!$K143,"out of range")))))</f>
        <v>0</v>
      </c>
      <c r="I137" s="366">
        <f>IF(EXACT('TREE MANAGEMENT'!$G$4,TreeLibrary!$G$9),TreeLibrary!$G143,IF(EXACT('TREE MANAGEMENT'!$G$4,TreeLibrary!$H$9),TreeLibrary!$H143,IF(EXACT('TREE MANAGEMENT'!$G$4,TreeLibrary!$I$9),TreeLibrary!$I143,IF(EXACT('TREE MANAGEMENT'!$G$4,TreeLibrary!$J$9),TreeLibrary!$J143,IF(EXACT('TREE MANAGEMENT'!$G$4,TreeLibrary!$K$9),TreeLibrary!$K143,"out of range")))))</f>
        <v>0</v>
      </c>
      <c r="J137" s="11"/>
      <c r="K137" s="11"/>
      <c r="L137" s="11"/>
      <c r="M137" s="11"/>
      <c r="N137" s="11"/>
    </row>
    <row r="138" spans="1:14" ht="18" customHeight="1" x14ac:dyDescent="0.3">
      <c r="A138" s="481"/>
      <c r="B138" s="486"/>
      <c r="C138" s="481"/>
      <c r="D138" s="194" t="str">
        <f>TreeLibrary!D144</f>
        <v>TF_MaleSinkperBunch</v>
      </c>
      <c r="E138" s="194" t="str">
        <f>TreeLibrary!E144</f>
        <v>Ripe5</v>
      </c>
      <c r="F138" s="375" t="str">
        <f>TreeLibrary!F144</f>
        <v>kg/bunch</v>
      </c>
      <c r="G138" s="366">
        <f>IF(EXACT('TREE MANAGEMENT'!$E$4,TreeLibrary!$G$9),TreeLibrary!$G144,IF(EXACT('TREE MANAGEMENT'!$E$4,TreeLibrary!$H$9),TreeLibrary!$H144,IF(EXACT('TREE MANAGEMENT'!$E$4,TreeLibrary!$I$9),TreeLibrary!$I144,IF(EXACT('TREE MANAGEMENT'!$E$4,TreeLibrary!$J$9),TreeLibrary!$J144,IF(EXACT('TREE MANAGEMENT'!$E$4,TreeLibrary!$K$9),TreeLibrary!$K144,"out of range")))))</f>
        <v>0</v>
      </c>
      <c r="H138" s="366">
        <f>IF(EXACT('TREE MANAGEMENT'!$F$4,TreeLibrary!$G$9),TreeLibrary!$G144,IF(EXACT('TREE MANAGEMENT'!$F$4,TreeLibrary!$H$9),TreeLibrary!$H144,IF(EXACT('TREE MANAGEMENT'!$F$4,TreeLibrary!$I$9),TreeLibrary!$I144,IF(EXACT('TREE MANAGEMENT'!$F$4,TreeLibrary!$J$9),TreeLibrary!$J144,IF(EXACT('TREE MANAGEMENT'!$F$4,TreeLibrary!$K$9),TreeLibrary!$K144,"out of range")))))</f>
        <v>0</v>
      </c>
      <c r="I138" s="366">
        <f>IF(EXACT('TREE MANAGEMENT'!$G$4,TreeLibrary!$G$9),TreeLibrary!$G144,IF(EXACT('TREE MANAGEMENT'!$G$4,TreeLibrary!$H$9),TreeLibrary!$H144,IF(EXACT('TREE MANAGEMENT'!$G$4,TreeLibrary!$I$9),TreeLibrary!$I144,IF(EXACT('TREE MANAGEMENT'!$G$4,TreeLibrary!$J$9),TreeLibrary!$J144,IF(EXACT('TREE MANAGEMENT'!$G$4,TreeLibrary!$K$9),TreeLibrary!$K144,"out of range")))))</f>
        <v>0</v>
      </c>
      <c r="J138" s="11"/>
      <c r="K138" s="11"/>
      <c r="L138" s="11"/>
      <c r="M138" s="11"/>
      <c r="N138" s="11"/>
    </row>
    <row r="139" spans="1:14" ht="18" customHeight="1" x14ac:dyDescent="0.3">
      <c r="A139" s="481"/>
      <c r="B139" s="486"/>
      <c r="C139" s="481"/>
      <c r="D139" s="194" t="str">
        <f>TreeLibrary!D145</f>
        <v>TF_MaleSinkperBunch</v>
      </c>
      <c r="E139" s="194" t="str">
        <f>TreeLibrary!E145</f>
        <v>Ripe6</v>
      </c>
      <c r="F139" s="375" t="str">
        <f>TreeLibrary!F145</f>
        <v>kg/bunch</v>
      </c>
      <c r="G139" s="366">
        <f>IF(EXACT('TREE MANAGEMENT'!$E$4,TreeLibrary!$G$9),TreeLibrary!$G145,IF(EXACT('TREE MANAGEMENT'!$E$4,TreeLibrary!$H$9),TreeLibrary!$H145,IF(EXACT('TREE MANAGEMENT'!$E$4,TreeLibrary!$I$9),TreeLibrary!$I145,IF(EXACT('TREE MANAGEMENT'!$E$4,TreeLibrary!$J$9),TreeLibrary!$J145,IF(EXACT('TREE MANAGEMENT'!$E$4,TreeLibrary!$K$9),TreeLibrary!$K145,"out of range")))))</f>
        <v>0</v>
      </c>
      <c r="H139" s="366">
        <f>IF(EXACT('TREE MANAGEMENT'!$F$4,TreeLibrary!$G$9),TreeLibrary!$G145,IF(EXACT('TREE MANAGEMENT'!$F$4,TreeLibrary!$H$9),TreeLibrary!$H145,IF(EXACT('TREE MANAGEMENT'!$F$4,TreeLibrary!$I$9),TreeLibrary!$I145,IF(EXACT('TREE MANAGEMENT'!$F$4,TreeLibrary!$J$9),TreeLibrary!$J145,IF(EXACT('TREE MANAGEMENT'!$F$4,TreeLibrary!$K$9),TreeLibrary!$K145,"out of range")))))</f>
        <v>0</v>
      </c>
      <c r="I139" s="366">
        <f>IF(EXACT('TREE MANAGEMENT'!$G$4,TreeLibrary!$G$9),TreeLibrary!$G145,IF(EXACT('TREE MANAGEMENT'!$G$4,TreeLibrary!$H$9),TreeLibrary!$H145,IF(EXACT('TREE MANAGEMENT'!$G$4,TreeLibrary!$I$9),TreeLibrary!$I145,IF(EXACT('TREE MANAGEMENT'!$G$4,TreeLibrary!$J$9),TreeLibrary!$J145,IF(EXACT('TREE MANAGEMENT'!$G$4,TreeLibrary!$K$9),TreeLibrary!$K145,"out of range")))))</f>
        <v>0</v>
      </c>
      <c r="J139" s="11"/>
      <c r="K139" s="11"/>
      <c r="L139" s="11"/>
      <c r="M139" s="11"/>
      <c r="N139" s="11"/>
    </row>
    <row r="140" spans="1:14" ht="18" customHeight="1" x14ac:dyDescent="0.3">
      <c r="A140" s="481"/>
      <c r="B140" s="486"/>
      <c r="C140" s="481"/>
      <c r="D140" s="194" t="str">
        <f>TreeLibrary!D146</f>
        <v>TF_MaleSinkperBunch</v>
      </c>
      <c r="E140" s="194" t="str">
        <f>TreeLibrary!E146</f>
        <v>Ripe7</v>
      </c>
      <c r="F140" s="375" t="str">
        <f>TreeLibrary!F146</f>
        <v>kg/bunch</v>
      </c>
      <c r="G140" s="366">
        <f>IF(EXACT('TREE MANAGEMENT'!$E$4,TreeLibrary!$G$9),TreeLibrary!$G146,IF(EXACT('TREE MANAGEMENT'!$E$4,TreeLibrary!$H$9),TreeLibrary!$H146,IF(EXACT('TREE MANAGEMENT'!$E$4,TreeLibrary!$I$9),TreeLibrary!$I146,IF(EXACT('TREE MANAGEMENT'!$E$4,TreeLibrary!$J$9),TreeLibrary!$J146,IF(EXACT('TREE MANAGEMENT'!$E$4,TreeLibrary!$K$9),TreeLibrary!$K146,"out of range")))))</f>
        <v>0</v>
      </c>
      <c r="H140" s="366">
        <f>IF(EXACT('TREE MANAGEMENT'!$F$4,TreeLibrary!$G$9),TreeLibrary!$G146,IF(EXACT('TREE MANAGEMENT'!$F$4,TreeLibrary!$H$9),TreeLibrary!$H146,IF(EXACT('TREE MANAGEMENT'!$F$4,TreeLibrary!$I$9),TreeLibrary!$I146,IF(EXACT('TREE MANAGEMENT'!$F$4,TreeLibrary!$J$9),TreeLibrary!$J146,IF(EXACT('TREE MANAGEMENT'!$F$4,TreeLibrary!$K$9),TreeLibrary!$K146,"out of range")))))</f>
        <v>0</v>
      </c>
      <c r="I140" s="366">
        <f>IF(EXACT('TREE MANAGEMENT'!$G$4,TreeLibrary!$G$9),TreeLibrary!$G146,IF(EXACT('TREE MANAGEMENT'!$G$4,TreeLibrary!$H$9),TreeLibrary!$H146,IF(EXACT('TREE MANAGEMENT'!$G$4,TreeLibrary!$I$9),TreeLibrary!$I146,IF(EXACT('TREE MANAGEMENT'!$G$4,TreeLibrary!$J$9),TreeLibrary!$J146,IF(EXACT('TREE MANAGEMENT'!$G$4,TreeLibrary!$K$9),TreeLibrary!$K146,"out of range")))))</f>
        <v>0</v>
      </c>
      <c r="J140" s="11"/>
      <c r="K140" s="11"/>
      <c r="L140" s="11"/>
      <c r="M140" s="11"/>
      <c r="N140" s="11"/>
    </row>
    <row r="141" spans="1:14" ht="18" customHeight="1" x14ac:dyDescent="0.3">
      <c r="A141" s="481"/>
      <c r="B141" s="486"/>
      <c r="C141" s="481"/>
      <c r="D141" s="194" t="str">
        <f>TreeLibrary!D147</f>
        <v>TF_MaleSinkperBunch</v>
      </c>
      <c r="E141" s="194" t="str">
        <f>TreeLibrary!E147</f>
        <v>Ripe8</v>
      </c>
      <c r="F141" s="375" t="str">
        <f>TreeLibrary!F147</f>
        <v>kg/bunch</v>
      </c>
      <c r="G141" s="366">
        <f>IF(EXACT('TREE MANAGEMENT'!$E$4,TreeLibrary!$G$9),TreeLibrary!$G147,IF(EXACT('TREE MANAGEMENT'!$E$4,TreeLibrary!$H$9),TreeLibrary!$H147,IF(EXACT('TREE MANAGEMENT'!$E$4,TreeLibrary!$I$9),TreeLibrary!$I147,IF(EXACT('TREE MANAGEMENT'!$E$4,TreeLibrary!$J$9),TreeLibrary!$J147,IF(EXACT('TREE MANAGEMENT'!$E$4,TreeLibrary!$K$9),TreeLibrary!$K147,"out of range")))))</f>
        <v>0</v>
      </c>
      <c r="H141" s="366">
        <f>IF(EXACT('TREE MANAGEMENT'!$F$4,TreeLibrary!$G$9),TreeLibrary!$G147,IF(EXACT('TREE MANAGEMENT'!$F$4,TreeLibrary!$H$9),TreeLibrary!$H147,IF(EXACT('TREE MANAGEMENT'!$F$4,TreeLibrary!$I$9),TreeLibrary!$I147,IF(EXACT('TREE MANAGEMENT'!$F$4,TreeLibrary!$J$9),TreeLibrary!$J147,IF(EXACT('TREE MANAGEMENT'!$F$4,TreeLibrary!$K$9),TreeLibrary!$K147,"out of range")))))</f>
        <v>0</v>
      </c>
      <c r="I141" s="366">
        <f>IF(EXACT('TREE MANAGEMENT'!$G$4,TreeLibrary!$G$9),TreeLibrary!$G147,IF(EXACT('TREE MANAGEMENT'!$G$4,TreeLibrary!$H$9),TreeLibrary!$H147,IF(EXACT('TREE MANAGEMENT'!$G$4,TreeLibrary!$I$9),TreeLibrary!$I147,IF(EXACT('TREE MANAGEMENT'!$G$4,TreeLibrary!$J$9),TreeLibrary!$J147,IF(EXACT('TREE MANAGEMENT'!$G$4,TreeLibrary!$K$9),TreeLibrary!$K147,"out of range")))))</f>
        <v>0</v>
      </c>
      <c r="J141" s="11"/>
      <c r="K141" s="11"/>
      <c r="L141" s="11"/>
      <c r="M141" s="11"/>
      <c r="N141" s="11"/>
    </row>
    <row r="142" spans="1:14" ht="18" customHeight="1" x14ac:dyDescent="0.3">
      <c r="A142" s="481"/>
      <c r="B142" s="486"/>
      <c r="C142" s="481"/>
      <c r="D142" s="194" t="str">
        <f>TreeLibrary!D148</f>
        <v>TF_MaleSinkperBunch</v>
      </c>
      <c r="E142" s="194" t="str">
        <f>TreeLibrary!E148</f>
        <v>Ripe9</v>
      </c>
      <c r="F142" s="375" t="str">
        <f>TreeLibrary!F148</f>
        <v>kg/bunch</v>
      </c>
      <c r="G142" s="366">
        <f>IF(EXACT('TREE MANAGEMENT'!$E$4,TreeLibrary!$G$9),TreeLibrary!$G148,IF(EXACT('TREE MANAGEMENT'!$E$4,TreeLibrary!$H$9),TreeLibrary!$H148,IF(EXACT('TREE MANAGEMENT'!$E$4,TreeLibrary!$I$9),TreeLibrary!$I148,IF(EXACT('TREE MANAGEMENT'!$E$4,TreeLibrary!$J$9),TreeLibrary!$J148,IF(EXACT('TREE MANAGEMENT'!$E$4,TreeLibrary!$K$9),TreeLibrary!$K148,"out of range")))))</f>
        <v>0</v>
      </c>
      <c r="H142" s="366">
        <f>IF(EXACT('TREE MANAGEMENT'!$F$4,TreeLibrary!$G$9),TreeLibrary!$G148,IF(EXACT('TREE MANAGEMENT'!$F$4,TreeLibrary!$H$9),TreeLibrary!$H148,IF(EXACT('TREE MANAGEMENT'!$F$4,TreeLibrary!$I$9),TreeLibrary!$I148,IF(EXACT('TREE MANAGEMENT'!$F$4,TreeLibrary!$J$9),TreeLibrary!$J148,IF(EXACT('TREE MANAGEMENT'!$F$4,TreeLibrary!$K$9),TreeLibrary!$K148,"out of range")))))</f>
        <v>0</v>
      </c>
      <c r="I142" s="366">
        <f>IF(EXACT('TREE MANAGEMENT'!$G$4,TreeLibrary!$G$9),TreeLibrary!$G148,IF(EXACT('TREE MANAGEMENT'!$G$4,TreeLibrary!$H$9),TreeLibrary!$H148,IF(EXACT('TREE MANAGEMENT'!$G$4,TreeLibrary!$I$9),TreeLibrary!$I148,IF(EXACT('TREE MANAGEMENT'!$G$4,TreeLibrary!$J$9),TreeLibrary!$J148,IF(EXACT('TREE MANAGEMENT'!$G$4,TreeLibrary!$K$9),TreeLibrary!$K148,"out of range")))))</f>
        <v>0</v>
      </c>
      <c r="J142" s="11"/>
      <c r="K142" s="11"/>
      <c r="L142" s="11"/>
      <c r="M142" s="11"/>
      <c r="N142" s="11"/>
    </row>
    <row r="143" spans="1:14" ht="18" customHeight="1" x14ac:dyDescent="0.3">
      <c r="A143" s="481"/>
      <c r="B143" s="486"/>
      <c r="C143" s="481"/>
      <c r="D143" s="194" t="str">
        <f>TreeLibrary!D149</f>
        <v>TF_MaleSinkperBunch</v>
      </c>
      <c r="E143" s="194" t="str">
        <f>TreeLibrary!E149</f>
        <v>Ripe10</v>
      </c>
      <c r="F143" s="375" t="str">
        <f>TreeLibrary!F149</f>
        <v>kg/bunch</v>
      </c>
      <c r="G143" s="366">
        <f>IF(EXACT('TREE MANAGEMENT'!$E$4,TreeLibrary!$G$9),TreeLibrary!$G149,IF(EXACT('TREE MANAGEMENT'!$E$4,TreeLibrary!$H$9),TreeLibrary!$H149,IF(EXACT('TREE MANAGEMENT'!$E$4,TreeLibrary!$I$9),TreeLibrary!$I149,IF(EXACT('TREE MANAGEMENT'!$E$4,TreeLibrary!$J$9),TreeLibrary!$J149,IF(EXACT('TREE MANAGEMENT'!$E$4,TreeLibrary!$K$9),TreeLibrary!$K149,"out of range")))))</f>
        <v>0</v>
      </c>
      <c r="H143" s="366">
        <f>IF(EXACT('TREE MANAGEMENT'!$F$4,TreeLibrary!$G$9),TreeLibrary!$G149,IF(EXACT('TREE MANAGEMENT'!$F$4,TreeLibrary!$H$9),TreeLibrary!$H149,IF(EXACT('TREE MANAGEMENT'!$F$4,TreeLibrary!$I$9),TreeLibrary!$I149,IF(EXACT('TREE MANAGEMENT'!$F$4,TreeLibrary!$J$9),TreeLibrary!$J149,IF(EXACT('TREE MANAGEMENT'!$F$4,TreeLibrary!$K$9),TreeLibrary!$K149,"out of range")))))</f>
        <v>0</v>
      </c>
      <c r="I143" s="366">
        <f>IF(EXACT('TREE MANAGEMENT'!$G$4,TreeLibrary!$G$9),TreeLibrary!$G149,IF(EXACT('TREE MANAGEMENT'!$G$4,TreeLibrary!$H$9),TreeLibrary!$H149,IF(EXACT('TREE MANAGEMENT'!$G$4,TreeLibrary!$I$9),TreeLibrary!$I149,IF(EXACT('TREE MANAGEMENT'!$G$4,TreeLibrary!$J$9),TreeLibrary!$J149,IF(EXACT('TREE MANAGEMENT'!$G$4,TreeLibrary!$K$9),TreeLibrary!$K149,"out of range")))))</f>
        <v>0</v>
      </c>
      <c r="J143" s="11"/>
      <c r="K143" s="11"/>
      <c r="L143" s="11"/>
      <c r="M143" s="11"/>
      <c r="N143" s="11"/>
    </row>
    <row r="144" spans="1:14" ht="18" customHeight="1" x14ac:dyDescent="0.3">
      <c r="A144" s="481"/>
      <c r="B144" s="486"/>
      <c r="C144" s="481"/>
      <c r="D144" s="194" t="str">
        <f>TreeLibrary!D150</f>
        <v>TF_MaleSinkperBunch</v>
      </c>
      <c r="E144" s="194" t="str">
        <f>TreeLibrary!E150</f>
        <v>Ripe11</v>
      </c>
      <c r="F144" s="375" t="str">
        <f>TreeLibrary!F150</f>
        <v>kg/bunch</v>
      </c>
      <c r="G144" s="366">
        <f>IF(EXACT('TREE MANAGEMENT'!$E$4,TreeLibrary!$G$9),TreeLibrary!$G150,IF(EXACT('TREE MANAGEMENT'!$E$4,TreeLibrary!$H$9),TreeLibrary!$H150,IF(EXACT('TREE MANAGEMENT'!$E$4,TreeLibrary!$I$9),TreeLibrary!$I150,IF(EXACT('TREE MANAGEMENT'!$E$4,TreeLibrary!$J$9),TreeLibrary!$J150,IF(EXACT('TREE MANAGEMENT'!$E$4,TreeLibrary!$K$9),TreeLibrary!$K150,"out of range")))))</f>
        <v>0</v>
      </c>
      <c r="H144" s="366">
        <f>IF(EXACT('TREE MANAGEMENT'!$F$4,TreeLibrary!$G$9),TreeLibrary!$G150,IF(EXACT('TREE MANAGEMENT'!$F$4,TreeLibrary!$H$9),TreeLibrary!$H150,IF(EXACT('TREE MANAGEMENT'!$F$4,TreeLibrary!$I$9),TreeLibrary!$I150,IF(EXACT('TREE MANAGEMENT'!$F$4,TreeLibrary!$J$9),TreeLibrary!$J150,IF(EXACT('TREE MANAGEMENT'!$F$4,TreeLibrary!$K$9),TreeLibrary!$K150,"out of range")))))</f>
        <v>0</v>
      </c>
      <c r="I144" s="366">
        <f>IF(EXACT('TREE MANAGEMENT'!$G$4,TreeLibrary!$G$9),TreeLibrary!$G150,IF(EXACT('TREE MANAGEMENT'!$G$4,TreeLibrary!$H$9),TreeLibrary!$H150,IF(EXACT('TREE MANAGEMENT'!$G$4,TreeLibrary!$I$9),TreeLibrary!$I150,IF(EXACT('TREE MANAGEMENT'!$G$4,TreeLibrary!$J$9),TreeLibrary!$J150,IF(EXACT('TREE MANAGEMENT'!$G$4,TreeLibrary!$K$9),TreeLibrary!$K150,"out of range")))))</f>
        <v>0</v>
      </c>
      <c r="J144" s="11"/>
      <c r="K144" s="11"/>
      <c r="L144" s="11"/>
      <c r="M144" s="11"/>
      <c r="N144" s="11"/>
    </row>
    <row r="145" spans="1:14" ht="18" customHeight="1" x14ac:dyDescent="0.3">
      <c r="A145" s="481"/>
      <c r="B145" s="486"/>
      <c r="C145" s="481"/>
      <c r="D145" s="194" t="str">
        <f>TreeLibrary!D151</f>
        <v>TF_MaleSinkperBunch</v>
      </c>
      <c r="E145" s="194" t="str">
        <f>TreeLibrary!E151</f>
        <v>Ripe12</v>
      </c>
      <c r="F145" s="375" t="str">
        <f>TreeLibrary!F151</f>
        <v>kg/bunch</v>
      </c>
      <c r="G145" s="366">
        <f>IF(EXACT('TREE MANAGEMENT'!$E$4,TreeLibrary!$G$9),TreeLibrary!$G151,IF(EXACT('TREE MANAGEMENT'!$E$4,TreeLibrary!$H$9),TreeLibrary!$H151,IF(EXACT('TREE MANAGEMENT'!$E$4,TreeLibrary!$I$9),TreeLibrary!$I151,IF(EXACT('TREE MANAGEMENT'!$E$4,TreeLibrary!$J$9),TreeLibrary!$J151,IF(EXACT('TREE MANAGEMENT'!$E$4,TreeLibrary!$K$9),TreeLibrary!$K151,"out of range")))))</f>
        <v>0</v>
      </c>
      <c r="H145" s="366">
        <f>IF(EXACT('TREE MANAGEMENT'!$F$4,TreeLibrary!$G$9),TreeLibrary!$G151,IF(EXACT('TREE MANAGEMENT'!$F$4,TreeLibrary!$H$9),TreeLibrary!$H151,IF(EXACT('TREE MANAGEMENT'!$F$4,TreeLibrary!$I$9),TreeLibrary!$I151,IF(EXACT('TREE MANAGEMENT'!$F$4,TreeLibrary!$J$9),TreeLibrary!$J151,IF(EXACT('TREE MANAGEMENT'!$F$4,TreeLibrary!$K$9),TreeLibrary!$K151,"out of range")))))</f>
        <v>0</v>
      </c>
      <c r="I145" s="366">
        <f>IF(EXACT('TREE MANAGEMENT'!$G$4,TreeLibrary!$G$9),TreeLibrary!$G151,IF(EXACT('TREE MANAGEMENT'!$G$4,TreeLibrary!$H$9),TreeLibrary!$H151,IF(EXACT('TREE MANAGEMENT'!$G$4,TreeLibrary!$I$9),TreeLibrary!$I151,IF(EXACT('TREE MANAGEMENT'!$G$4,TreeLibrary!$J$9),TreeLibrary!$J151,IF(EXACT('TREE MANAGEMENT'!$G$4,TreeLibrary!$K$9),TreeLibrary!$K151,"out of range")))))</f>
        <v>0</v>
      </c>
      <c r="J145" s="11"/>
      <c r="K145" s="11"/>
      <c r="L145" s="11"/>
      <c r="M145" s="11"/>
      <c r="N145" s="11"/>
    </row>
    <row r="146" spans="1:14" ht="18" customHeight="1" x14ac:dyDescent="0.3">
      <c r="A146" s="481"/>
      <c r="B146" s="486"/>
      <c r="C146" s="481"/>
      <c r="D146" s="194" t="str">
        <f>TreeLibrary!D152</f>
        <v>TF_MaleSinkperBunch</v>
      </c>
      <c r="E146" s="194" t="str">
        <f>TreeLibrary!E152</f>
        <v>EarlyFruit</v>
      </c>
      <c r="F146" s="375" t="str">
        <f>TreeLibrary!F152</f>
        <v>kg/bunch</v>
      </c>
      <c r="G146" s="366">
        <f>IF(EXACT('TREE MANAGEMENT'!$E$4,TreeLibrary!$G$9),TreeLibrary!$G152,IF(EXACT('TREE MANAGEMENT'!$E$4,TreeLibrary!$H$9),TreeLibrary!$H152,IF(EXACT('TREE MANAGEMENT'!$E$4,TreeLibrary!$I$9),TreeLibrary!$I152,IF(EXACT('TREE MANAGEMENT'!$E$4,TreeLibrary!$J$9),TreeLibrary!$J152,IF(EXACT('TREE MANAGEMENT'!$E$4,TreeLibrary!$K$9),TreeLibrary!$K152,"out of range")))))</f>
        <v>0</v>
      </c>
      <c r="H146" s="366">
        <f>IF(EXACT('TREE MANAGEMENT'!$F$4,TreeLibrary!$G$9),TreeLibrary!$G152,IF(EXACT('TREE MANAGEMENT'!$F$4,TreeLibrary!$H$9),TreeLibrary!$H152,IF(EXACT('TREE MANAGEMENT'!$F$4,TreeLibrary!$I$9),TreeLibrary!$I152,IF(EXACT('TREE MANAGEMENT'!$F$4,TreeLibrary!$J$9),TreeLibrary!$J152,IF(EXACT('TREE MANAGEMENT'!$F$4,TreeLibrary!$K$9),TreeLibrary!$K152,"out of range")))))</f>
        <v>0</v>
      </c>
      <c r="I146" s="366">
        <f>IF(EXACT('TREE MANAGEMENT'!$G$4,TreeLibrary!$G$9),TreeLibrary!$G152,IF(EXACT('TREE MANAGEMENT'!$G$4,TreeLibrary!$H$9),TreeLibrary!$H152,IF(EXACT('TREE MANAGEMENT'!$G$4,TreeLibrary!$I$9),TreeLibrary!$I152,IF(EXACT('TREE MANAGEMENT'!$G$4,TreeLibrary!$J$9),TreeLibrary!$J152,IF(EXACT('TREE MANAGEMENT'!$G$4,TreeLibrary!$K$9),TreeLibrary!$K152,"out of range")))))</f>
        <v>0</v>
      </c>
      <c r="J146" s="11"/>
      <c r="K146" s="11"/>
      <c r="L146" s="11"/>
      <c r="M146" s="11"/>
      <c r="N146" s="11"/>
    </row>
    <row r="147" spans="1:14" ht="18" customHeight="1" x14ac:dyDescent="0.3">
      <c r="A147" s="481"/>
      <c r="B147" s="486"/>
      <c r="C147" s="481"/>
      <c r="D147" s="194" t="str">
        <f>TreeLibrary!D153</f>
        <v>TF_MaleSinkperBunch</v>
      </c>
      <c r="E147" s="194" t="str">
        <f>TreeLibrary!E153</f>
        <v>Pollinated</v>
      </c>
      <c r="F147" s="375" t="str">
        <f>TreeLibrary!F153</f>
        <v>kg/bunch</v>
      </c>
      <c r="G147" s="366">
        <f>IF(EXACT('TREE MANAGEMENT'!$E$4,TreeLibrary!$G$9),TreeLibrary!$G153,IF(EXACT('TREE MANAGEMENT'!$E$4,TreeLibrary!$H$9),TreeLibrary!$H153,IF(EXACT('TREE MANAGEMENT'!$E$4,TreeLibrary!$I$9),TreeLibrary!$I153,IF(EXACT('TREE MANAGEMENT'!$E$4,TreeLibrary!$J$9),TreeLibrary!$J153,IF(EXACT('TREE MANAGEMENT'!$E$4,TreeLibrary!$K$9),TreeLibrary!$K153,"out of range")))))</f>
        <v>0</v>
      </c>
      <c r="H147" s="366">
        <f>IF(EXACT('TREE MANAGEMENT'!$F$4,TreeLibrary!$G$9),TreeLibrary!$G153,IF(EXACT('TREE MANAGEMENT'!$F$4,TreeLibrary!$H$9),TreeLibrary!$H153,IF(EXACT('TREE MANAGEMENT'!$F$4,TreeLibrary!$I$9),TreeLibrary!$I153,IF(EXACT('TREE MANAGEMENT'!$F$4,TreeLibrary!$J$9),TreeLibrary!$J153,IF(EXACT('TREE MANAGEMENT'!$F$4,TreeLibrary!$K$9),TreeLibrary!$K153,"out of range")))))</f>
        <v>0</v>
      </c>
      <c r="I147" s="366">
        <f>IF(EXACT('TREE MANAGEMENT'!$G$4,TreeLibrary!$G$9),TreeLibrary!$G153,IF(EXACT('TREE MANAGEMENT'!$G$4,TreeLibrary!$H$9),TreeLibrary!$H153,IF(EXACT('TREE MANAGEMENT'!$G$4,TreeLibrary!$I$9),TreeLibrary!$I153,IF(EXACT('TREE MANAGEMENT'!$G$4,TreeLibrary!$J$9),TreeLibrary!$J153,IF(EXACT('TREE MANAGEMENT'!$G$4,TreeLibrary!$K$9),TreeLibrary!$K153,"out of range")))))</f>
        <v>0.01</v>
      </c>
      <c r="J147" s="11"/>
      <c r="K147" s="11"/>
      <c r="L147" s="11"/>
      <c r="M147" s="11"/>
      <c r="N147" s="11"/>
    </row>
    <row r="148" spans="1:14" ht="18" customHeight="1" x14ac:dyDescent="0.3">
      <c r="A148" s="481"/>
      <c r="B148" s="486"/>
      <c r="C148" s="481"/>
      <c r="D148" s="194" t="str">
        <f>TreeLibrary!D154</f>
        <v>TF_MaleSinkperBunch</v>
      </c>
      <c r="E148" s="194" t="str">
        <f>TreeLibrary!E154</f>
        <v>Anthesis</v>
      </c>
      <c r="F148" s="375" t="str">
        <f>TreeLibrary!F154</f>
        <v>kg/bunch</v>
      </c>
      <c r="G148" s="366">
        <f>IF(EXACT('TREE MANAGEMENT'!$E$4,TreeLibrary!$G$9),TreeLibrary!$G154,IF(EXACT('TREE MANAGEMENT'!$E$4,TreeLibrary!$H$9),TreeLibrary!$H154,IF(EXACT('TREE MANAGEMENT'!$E$4,TreeLibrary!$I$9),TreeLibrary!$I154,IF(EXACT('TREE MANAGEMENT'!$E$4,TreeLibrary!$J$9),TreeLibrary!$J154,IF(EXACT('TREE MANAGEMENT'!$E$4,TreeLibrary!$K$9),TreeLibrary!$K154,"out of range")))))</f>
        <v>0</v>
      </c>
      <c r="H148" s="366">
        <f>IF(EXACT('TREE MANAGEMENT'!$F$4,TreeLibrary!$G$9),TreeLibrary!$G154,IF(EXACT('TREE MANAGEMENT'!$F$4,TreeLibrary!$H$9),TreeLibrary!$H154,IF(EXACT('TREE MANAGEMENT'!$F$4,TreeLibrary!$I$9),TreeLibrary!$I154,IF(EXACT('TREE MANAGEMENT'!$F$4,TreeLibrary!$J$9),TreeLibrary!$J154,IF(EXACT('TREE MANAGEMENT'!$F$4,TreeLibrary!$K$9),TreeLibrary!$K154,"out of range")))))</f>
        <v>0</v>
      </c>
      <c r="I148" s="366">
        <f>IF(EXACT('TREE MANAGEMENT'!$G$4,TreeLibrary!$G$9),TreeLibrary!$G154,IF(EXACT('TREE MANAGEMENT'!$G$4,TreeLibrary!$H$9),TreeLibrary!$H154,IF(EXACT('TREE MANAGEMENT'!$G$4,TreeLibrary!$I$9),TreeLibrary!$I154,IF(EXACT('TREE MANAGEMENT'!$G$4,TreeLibrary!$J$9),TreeLibrary!$J154,IF(EXACT('TREE MANAGEMENT'!$G$4,TreeLibrary!$K$9),TreeLibrary!$K154,"out of range")))))</f>
        <v>0.99</v>
      </c>
      <c r="J148" s="11"/>
      <c r="K148" s="11"/>
      <c r="L148" s="11"/>
      <c r="M148" s="11"/>
      <c r="N148" s="11"/>
    </row>
    <row r="149" spans="1:14" ht="18" customHeight="1" x14ac:dyDescent="0.3">
      <c r="A149" s="481"/>
      <c r="B149" s="486"/>
      <c r="C149" s="481"/>
      <c r="D149" s="194" t="str">
        <f>TreeLibrary!D155</f>
        <v>TF_MaleSinkperBunch</v>
      </c>
      <c r="E149" s="194" t="str">
        <f>TreeLibrary!E155</f>
        <v>Anthesis1</v>
      </c>
      <c r="F149" s="375" t="str">
        <f>TreeLibrary!F155</f>
        <v>kg/bunch</v>
      </c>
      <c r="G149" s="366">
        <f>IF(EXACT('TREE MANAGEMENT'!$E$4,TreeLibrary!$G$9),TreeLibrary!$G155,IF(EXACT('TREE MANAGEMENT'!$E$4,TreeLibrary!$H$9),TreeLibrary!$H155,IF(EXACT('TREE MANAGEMENT'!$E$4,TreeLibrary!$I$9),TreeLibrary!$I155,IF(EXACT('TREE MANAGEMENT'!$E$4,TreeLibrary!$J$9),TreeLibrary!$J155,IF(EXACT('TREE MANAGEMENT'!$E$4,TreeLibrary!$K$9),TreeLibrary!$K155,"out of range")))))</f>
        <v>0</v>
      </c>
      <c r="H149" s="366">
        <f>IF(EXACT('TREE MANAGEMENT'!$F$4,TreeLibrary!$G$9),TreeLibrary!$G155,IF(EXACT('TREE MANAGEMENT'!$F$4,TreeLibrary!$H$9),TreeLibrary!$H155,IF(EXACT('TREE MANAGEMENT'!$F$4,TreeLibrary!$I$9),TreeLibrary!$I155,IF(EXACT('TREE MANAGEMENT'!$F$4,TreeLibrary!$J$9),TreeLibrary!$J155,IF(EXACT('TREE MANAGEMENT'!$F$4,TreeLibrary!$K$9),TreeLibrary!$K155,"out of range")))))</f>
        <v>0</v>
      </c>
      <c r="I149" s="366">
        <f>IF(EXACT('TREE MANAGEMENT'!$G$4,TreeLibrary!$G$9),TreeLibrary!$G155,IF(EXACT('TREE MANAGEMENT'!$G$4,TreeLibrary!$H$9),TreeLibrary!$H155,IF(EXACT('TREE MANAGEMENT'!$G$4,TreeLibrary!$I$9),TreeLibrary!$I155,IF(EXACT('TREE MANAGEMENT'!$G$4,TreeLibrary!$J$9),TreeLibrary!$J155,IF(EXACT('TREE MANAGEMENT'!$G$4,TreeLibrary!$K$9),TreeLibrary!$K155,"out of range")))))</f>
        <v>0.7</v>
      </c>
      <c r="J149" s="11"/>
      <c r="K149" s="11"/>
      <c r="L149" s="11"/>
      <c r="M149" s="11"/>
      <c r="N149" s="11"/>
    </row>
    <row r="150" spans="1:14" ht="18" customHeight="1" x14ac:dyDescent="0.3">
      <c r="A150" s="481"/>
      <c r="B150" s="486"/>
      <c r="C150" s="481"/>
      <c r="D150" s="194" t="str">
        <f>TreeLibrary!D156</f>
        <v>TF_MaleSinkperBunch</v>
      </c>
      <c r="E150" s="194" t="str">
        <f>TreeLibrary!E156</f>
        <v>Anthesis2</v>
      </c>
      <c r="F150" s="375" t="str">
        <f>TreeLibrary!F156</f>
        <v>kg/bunch</v>
      </c>
      <c r="G150" s="366">
        <f>IF(EXACT('TREE MANAGEMENT'!$E$4,TreeLibrary!$G$9),TreeLibrary!$G156,IF(EXACT('TREE MANAGEMENT'!$E$4,TreeLibrary!$H$9),TreeLibrary!$H156,IF(EXACT('TREE MANAGEMENT'!$E$4,TreeLibrary!$I$9),TreeLibrary!$I156,IF(EXACT('TREE MANAGEMENT'!$E$4,TreeLibrary!$J$9),TreeLibrary!$J156,IF(EXACT('TREE MANAGEMENT'!$E$4,TreeLibrary!$K$9),TreeLibrary!$K156,"out of range")))))</f>
        <v>0</v>
      </c>
      <c r="H150" s="366">
        <f>IF(EXACT('TREE MANAGEMENT'!$F$4,TreeLibrary!$G$9),TreeLibrary!$G156,IF(EXACT('TREE MANAGEMENT'!$F$4,TreeLibrary!$H$9),TreeLibrary!$H156,IF(EXACT('TREE MANAGEMENT'!$F$4,TreeLibrary!$I$9),TreeLibrary!$I156,IF(EXACT('TREE MANAGEMENT'!$F$4,TreeLibrary!$J$9),TreeLibrary!$J156,IF(EXACT('TREE MANAGEMENT'!$F$4,TreeLibrary!$K$9),TreeLibrary!$K156,"out of range")))))</f>
        <v>0</v>
      </c>
      <c r="I150" s="366">
        <f>IF(EXACT('TREE MANAGEMENT'!$G$4,TreeLibrary!$G$9),TreeLibrary!$G156,IF(EXACT('TREE MANAGEMENT'!$G$4,TreeLibrary!$H$9),TreeLibrary!$H156,IF(EXACT('TREE MANAGEMENT'!$G$4,TreeLibrary!$I$9),TreeLibrary!$I156,IF(EXACT('TREE MANAGEMENT'!$G$4,TreeLibrary!$J$9),TreeLibrary!$J156,IF(EXACT('TREE MANAGEMENT'!$G$4,TreeLibrary!$K$9),TreeLibrary!$K156,"out of range")))))</f>
        <v>0.43</v>
      </c>
      <c r="J150" s="11"/>
      <c r="K150" s="11"/>
      <c r="L150" s="11"/>
      <c r="M150" s="11"/>
      <c r="N150" s="11"/>
    </row>
    <row r="151" spans="1:14" ht="18" customHeight="1" x14ac:dyDescent="0.3">
      <c r="A151" s="481"/>
      <c r="B151" s="486"/>
      <c r="C151" s="481"/>
      <c r="D151" s="194" t="str">
        <f>TreeLibrary!D157</f>
        <v>TF_MaleSinkperBunch</v>
      </c>
      <c r="E151" s="194" t="str">
        <f>TreeLibrary!E157</f>
        <v>Anthesis3</v>
      </c>
      <c r="F151" s="375" t="str">
        <f>TreeLibrary!F157</f>
        <v>kg/bunch</v>
      </c>
      <c r="G151" s="366">
        <f>IF(EXACT('TREE MANAGEMENT'!$E$4,TreeLibrary!$G$9),TreeLibrary!$G157,IF(EXACT('TREE MANAGEMENT'!$E$4,TreeLibrary!$H$9),TreeLibrary!$H157,IF(EXACT('TREE MANAGEMENT'!$E$4,TreeLibrary!$I$9),TreeLibrary!$I157,IF(EXACT('TREE MANAGEMENT'!$E$4,TreeLibrary!$J$9),TreeLibrary!$J157,IF(EXACT('TREE MANAGEMENT'!$E$4,TreeLibrary!$K$9),TreeLibrary!$K157,"out of range")))))</f>
        <v>0</v>
      </c>
      <c r="H151" s="366">
        <f>IF(EXACT('TREE MANAGEMENT'!$F$4,TreeLibrary!$G$9),TreeLibrary!$G157,IF(EXACT('TREE MANAGEMENT'!$F$4,TreeLibrary!$H$9),TreeLibrary!$H157,IF(EXACT('TREE MANAGEMENT'!$F$4,TreeLibrary!$I$9),TreeLibrary!$I157,IF(EXACT('TREE MANAGEMENT'!$F$4,TreeLibrary!$J$9),TreeLibrary!$J157,IF(EXACT('TREE MANAGEMENT'!$F$4,TreeLibrary!$K$9),TreeLibrary!$K157,"out of range")))))</f>
        <v>0</v>
      </c>
      <c r="I151" s="366">
        <f>IF(EXACT('TREE MANAGEMENT'!$G$4,TreeLibrary!$G$9),TreeLibrary!$G157,IF(EXACT('TREE MANAGEMENT'!$G$4,TreeLibrary!$H$9),TreeLibrary!$H157,IF(EXACT('TREE MANAGEMENT'!$G$4,TreeLibrary!$I$9),TreeLibrary!$I157,IF(EXACT('TREE MANAGEMENT'!$G$4,TreeLibrary!$J$9),TreeLibrary!$J157,IF(EXACT('TREE MANAGEMENT'!$G$4,TreeLibrary!$K$9),TreeLibrary!$K157,"out of range")))))</f>
        <v>0.31</v>
      </c>
      <c r="J151" s="11"/>
      <c r="K151" s="11"/>
      <c r="L151" s="11"/>
      <c r="M151" s="11"/>
      <c r="N151" s="11"/>
    </row>
    <row r="152" spans="1:14" ht="18" customHeight="1" x14ac:dyDescent="0.3">
      <c r="A152" s="481"/>
      <c r="B152" s="486"/>
      <c r="C152" s="481"/>
      <c r="D152" s="194" t="str">
        <f>TreeLibrary!D158</f>
        <v>TF_MaleSinkperBunch</v>
      </c>
      <c r="E152" s="194" t="str">
        <f>TreeLibrary!E158</f>
        <v>Anthesis4</v>
      </c>
      <c r="F152" s="375" t="str">
        <f>TreeLibrary!F158</f>
        <v>kg/bunch</v>
      </c>
      <c r="G152" s="366">
        <f>IF(EXACT('TREE MANAGEMENT'!$E$4,TreeLibrary!$G$9),TreeLibrary!$G158,IF(EXACT('TREE MANAGEMENT'!$E$4,TreeLibrary!$H$9),TreeLibrary!$H158,IF(EXACT('TREE MANAGEMENT'!$E$4,TreeLibrary!$I$9),TreeLibrary!$I158,IF(EXACT('TREE MANAGEMENT'!$E$4,TreeLibrary!$J$9),TreeLibrary!$J158,IF(EXACT('TREE MANAGEMENT'!$E$4,TreeLibrary!$K$9),TreeLibrary!$K158,"out of range")))))</f>
        <v>0</v>
      </c>
      <c r="H152" s="366">
        <f>IF(EXACT('TREE MANAGEMENT'!$F$4,TreeLibrary!$G$9),TreeLibrary!$G158,IF(EXACT('TREE MANAGEMENT'!$F$4,TreeLibrary!$H$9),TreeLibrary!$H158,IF(EXACT('TREE MANAGEMENT'!$F$4,TreeLibrary!$I$9),TreeLibrary!$I158,IF(EXACT('TREE MANAGEMENT'!$F$4,TreeLibrary!$J$9),TreeLibrary!$J158,IF(EXACT('TREE MANAGEMENT'!$F$4,TreeLibrary!$K$9),TreeLibrary!$K158,"out of range")))))</f>
        <v>0</v>
      </c>
      <c r="I152" s="366">
        <f>IF(EXACT('TREE MANAGEMENT'!$G$4,TreeLibrary!$G$9),TreeLibrary!$G158,IF(EXACT('TREE MANAGEMENT'!$G$4,TreeLibrary!$H$9),TreeLibrary!$H158,IF(EXACT('TREE MANAGEMENT'!$G$4,TreeLibrary!$I$9),TreeLibrary!$I158,IF(EXACT('TREE MANAGEMENT'!$G$4,TreeLibrary!$J$9),TreeLibrary!$J158,IF(EXACT('TREE MANAGEMENT'!$G$4,TreeLibrary!$K$9),TreeLibrary!$K158,"out of range")))))</f>
        <v>0.12</v>
      </c>
      <c r="J152" s="11"/>
      <c r="K152" s="11"/>
      <c r="L152" s="11"/>
      <c r="M152" s="11"/>
      <c r="N152" s="11"/>
    </row>
    <row r="153" spans="1:14" ht="18" customHeight="1" x14ac:dyDescent="0.3">
      <c r="A153" s="481"/>
      <c r="B153" s="486"/>
      <c r="C153" s="481"/>
      <c r="D153" s="194" t="str">
        <f>TreeLibrary!D159</f>
        <v>TF_MaleSinkperBunch</v>
      </c>
      <c r="E153" s="194" t="str">
        <f>TreeLibrary!E159</f>
        <v>Anthesis5</v>
      </c>
      <c r="F153" s="375" t="str">
        <f>TreeLibrary!F159</f>
        <v>kg/bunch</v>
      </c>
      <c r="G153" s="366">
        <f>IF(EXACT('TREE MANAGEMENT'!$E$4,TreeLibrary!$G$9),TreeLibrary!$G159,IF(EXACT('TREE MANAGEMENT'!$E$4,TreeLibrary!$H$9),TreeLibrary!$H159,IF(EXACT('TREE MANAGEMENT'!$E$4,TreeLibrary!$I$9),TreeLibrary!$I159,IF(EXACT('TREE MANAGEMENT'!$E$4,TreeLibrary!$J$9),TreeLibrary!$J159,IF(EXACT('TREE MANAGEMENT'!$E$4,TreeLibrary!$K$9),TreeLibrary!$K159,"out of range")))))</f>
        <v>0</v>
      </c>
      <c r="H153" s="366">
        <f>IF(EXACT('TREE MANAGEMENT'!$F$4,TreeLibrary!$G$9),TreeLibrary!$G159,IF(EXACT('TREE MANAGEMENT'!$F$4,TreeLibrary!$H$9),TreeLibrary!$H159,IF(EXACT('TREE MANAGEMENT'!$F$4,TreeLibrary!$I$9),TreeLibrary!$I159,IF(EXACT('TREE MANAGEMENT'!$F$4,TreeLibrary!$J$9),TreeLibrary!$J159,IF(EXACT('TREE MANAGEMENT'!$F$4,TreeLibrary!$K$9),TreeLibrary!$K159,"out of range")))))</f>
        <v>0</v>
      </c>
      <c r="I153" s="366">
        <f>IF(EXACT('TREE MANAGEMENT'!$G$4,TreeLibrary!$G$9),TreeLibrary!$G159,IF(EXACT('TREE MANAGEMENT'!$G$4,TreeLibrary!$H$9),TreeLibrary!$H159,IF(EXACT('TREE MANAGEMENT'!$G$4,TreeLibrary!$I$9),TreeLibrary!$I159,IF(EXACT('TREE MANAGEMENT'!$G$4,TreeLibrary!$J$9),TreeLibrary!$J159,IF(EXACT('TREE MANAGEMENT'!$G$4,TreeLibrary!$K$9),TreeLibrary!$K159,"out of range")))))</f>
        <v>0.04</v>
      </c>
      <c r="J153" s="11"/>
      <c r="K153" s="11"/>
      <c r="L153" s="11"/>
      <c r="M153" s="11"/>
      <c r="N153" s="11"/>
    </row>
    <row r="154" spans="1:14" ht="18" customHeight="1" x14ac:dyDescent="0.3">
      <c r="A154" s="481"/>
      <c r="B154" s="486"/>
      <c r="C154" s="481"/>
      <c r="D154" s="194" t="str">
        <f>TreeLibrary!D160</f>
        <v>TF_MaleSinkperBunch</v>
      </c>
      <c r="E154" s="194" t="str">
        <f>TreeLibrary!E160</f>
        <v>Anthesis6</v>
      </c>
      <c r="F154" s="375" t="str">
        <f>TreeLibrary!F160</f>
        <v>kg/bunch</v>
      </c>
      <c r="G154" s="366">
        <f>IF(EXACT('TREE MANAGEMENT'!$E$4,TreeLibrary!$G$9),TreeLibrary!$G160,IF(EXACT('TREE MANAGEMENT'!$E$4,TreeLibrary!$H$9),TreeLibrary!$H160,IF(EXACT('TREE MANAGEMENT'!$E$4,TreeLibrary!$I$9),TreeLibrary!$I160,IF(EXACT('TREE MANAGEMENT'!$E$4,TreeLibrary!$J$9),TreeLibrary!$J160,IF(EXACT('TREE MANAGEMENT'!$E$4,TreeLibrary!$K$9),TreeLibrary!$K160,"out of range")))))</f>
        <v>0</v>
      </c>
      <c r="H154" s="366">
        <f>IF(EXACT('TREE MANAGEMENT'!$F$4,TreeLibrary!$G$9),TreeLibrary!$G160,IF(EXACT('TREE MANAGEMENT'!$F$4,TreeLibrary!$H$9),TreeLibrary!$H160,IF(EXACT('TREE MANAGEMENT'!$F$4,TreeLibrary!$I$9),TreeLibrary!$I160,IF(EXACT('TREE MANAGEMENT'!$F$4,TreeLibrary!$J$9),TreeLibrary!$J160,IF(EXACT('TREE MANAGEMENT'!$F$4,TreeLibrary!$K$9),TreeLibrary!$K160,"out of range")))))</f>
        <v>0</v>
      </c>
      <c r="I154" s="366">
        <f>IF(EXACT('TREE MANAGEMENT'!$G$4,TreeLibrary!$G$9),TreeLibrary!$G160,IF(EXACT('TREE MANAGEMENT'!$G$4,TreeLibrary!$H$9),TreeLibrary!$H160,IF(EXACT('TREE MANAGEMENT'!$G$4,TreeLibrary!$I$9),TreeLibrary!$I160,IF(EXACT('TREE MANAGEMENT'!$G$4,TreeLibrary!$J$9),TreeLibrary!$J160,IF(EXACT('TREE MANAGEMENT'!$G$4,TreeLibrary!$K$9),TreeLibrary!$K160,"out of range")))))</f>
        <v>0.01</v>
      </c>
      <c r="J154" s="11"/>
      <c r="K154" s="11"/>
      <c r="L154" s="11"/>
      <c r="M154" s="11"/>
      <c r="N154" s="11"/>
    </row>
    <row r="155" spans="1:14" ht="18" customHeight="1" x14ac:dyDescent="0.3">
      <c r="A155" s="481"/>
      <c r="B155" s="486"/>
      <c r="C155" s="481"/>
      <c r="D155" s="194" t="str">
        <f>TreeLibrary!D161</f>
        <v>TF_FemaleSinkperFruit</v>
      </c>
      <c r="E155" s="194" t="str">
        <f>TreeLibrary!E161</f>
        <v>Ripe</v>
      </c>
      <c r="F155" s="375" t="str">
        <f>TreeLibrary!F161</f>
        <v>kg/fruit</v>
      </c>
      <c r="G155" s="366">
        <f>IF(EXACT('TREE MANAGEMENT'!$E$4,TreeLibrary!$G$9),TreeLibrary!$G161,IF(EXACT('TREE MANAGEMENT'!$E$4,TreeLibrary!$H$9),TreeLibrary!$H161,IF(EXACT('TREE MANAGEMENT'!$E$4,TreeLibrary!$I$9),TreeLibrary!$I161,IF(EXACT('TREE MANAGEMENT'!$E$4,TreeLibrary!$J$9),TreeLibrary!$J161,IF(EXACT('TREE MANAGEMENT'!$E$4,TreeLibrary!$K$9),TreeLibrary!$K161,"out of range")))))</f>
        <v>0</v>
      </c>
      <c r="H155" s="366">
        <f>IF(EXACT('TREE MANAGEMENT'!$F$4,TreeLibrary!$G$9),TreeLibrary!$G161,IF(EXACT('TREE MANAGEMENT'!$F$4,TreeLibrary!$H$9),TreeLibrary!$H161,IF(EXACT('TREE MANAGEMENT'!$F$4,TreeLibrary!$I$9),TreeLibrary!$I161,IF(EXACT('TREE MANAGEMENT'!$F$4,TreeLibrary!$J$9),TreeLibrary!$J161,IF(EXACT('TREE MANAGEMENT'!$F$4,TreeLibrary!$K$9),TreeLibrary!$K161,"out of range")))))</f>
        <v>0</v>
      </c>
      <c r="I155" s="366">
        <f>IF(EXACT('TREE MANAGEMENT'!$G$4,TreeLibrary!$G$9),TreeLibrary!$G161,IF(EXACT('TREE MANAGEMENT'!$G$4,TreeLibrary!$H$9),TreeLibrary!$H161,IF(EXACT('TREE MANAGEMENT'!$G$4,TreeLibrary!$I$9),TreeLibrary!$I161,IF(EXACT('TREE MANAGEMENT'!$G$4,TreeLibrary!$J$9),TreeLibrary!$J161,IF(EXACT('TREE MANAGEMENT'!$G$4,TreeLibrary!$K$9),TreeLibrary!$K161,"out of range")))))</f>
        <v>0.99</v>
      </c>
      <c r="J155" s="11"/>
      <c r="K155" s="11"/>
      <c r="L155" s="11"/>
      <c r="M155" s="11"/>
      <c r="N155" s="11"/>
    </row>
    <row r="156" spans="1:14" ht="18" customHeight="1" x14ac:dyDescent="0.3">
      <c r="A156" s="481"/>
      <c r="B156" s="486"/>
      <c r="C156" s="481"/>
      <c r="D156" s="194" t="str">
        <f>TreeLibrary!D162</f>
        <v>TF_FemaleSinkperFruit</v>
      </c>
      <c r="E156" s="194" t="str">
        <f>TreeLibrary!E162</f>
        <v>Ripe1</v>
      </c>
      <c r="F156" s="375" t="str">
        <f>TreeLibrary!F162</f>
        <v>kg/fruit</v>
      </c>
      <c r="G156" s="366">
        <f>IF(EXACT('TREE MANAGEMENT'!$E$4,TreeLibrary!$G$9),TreeLibrary!$G162,IF(EXACT('TREE MANAGEMENT'!$E$4,TreeLibrary!$H$9),TreeLibrary!$H162,IF(EXACT('TREE MANAGEMENT'!$E$4,TreeLibrary!$I$9),TreeLibrary!$I162,IF(EXACT('TREE MANAGEMENT'!$E$4,TreeLibrary!$J$9),TreeLibrary!$J162,IF(EXACT('TREE MANAGEMENT'!$E$4,TreeLibrary!$K$9),TreeLibrary!$K162,"out of range")))))</f>
        <v>0</v>
      </c>
      <c r="H156" s="366">
        <f>IF(EXACT('TREE MANAGEMENT'!$F$4,TreeLibrary!$G$9),TreeLibrary!$G162,IF(EXACT('TREE MANAGEMENT'!$F$4,TreeLibrary!$H$9),TreeLibrary!$H162,IF(EXACT('TREE MANAGEMENT'!$F$4,TreeLibrary!$I$9),TreeLibrary!$I162,IF(EXACT('TREE MANAGEMENT'!$F$4,TreeLibrary!$J$9),TreeLibrary!$J162,IF(EXACT('TREE MANAGEMENT'!$F$4,TreeLibrary!$K$9),TreeLibrary!$K162,"out of range")))))</f>
        <v>0</v>
      </c>
      <c r="I156" s="366">
        <f>IF(EXACT('TREE MANAGEMENT'!$G$4,TreeLibrary!$G$9),TreeLibrary!$G162,IF(EXACT('TREE MANAGEMENT'!$G$4,TreeLibrary!$H$9),TreeLibrary!$H162,IF(EXACT('TREE MANAGEMENT'!$G$4,TreeLibrary!$I$9),TreeLibrary!$I162,IF(EXACT('TREE MANAGEMENT'!$G$4,TreeLibrary!$J$9),TreeLibrary!$J162,IF(EXACT('TREE MANAGEMENT'!$G$4,TreeLibrary!$K$9),TreeLibrary!$K162,"out of range")))))</f>
        <v>0.98</v>
      </c>
      <c r="J156" s="11"/>
      <c r="K156" s="11"/>
      <c r="L156" s="11"/>
      <c r="M156" s="11"/>
      <c r="N156" s="11"/>
    </row>
    <row r="157" spans="1:14" ht="18" customHeight="1" x14ac:dyDescent="0.3">
      <c r="A157" s="481"/>
      <c r="B157" s="486"/>
      <c r="C157" s="481"/>
      <c r="D157" s="194" t="str">
        <f>TreeLibrary!D163</f>
        <v>TF_FemaleSinkperFruit</v>
      </c>
      <c r="E157" s="194" t="str">
        <f>TreeLibrary!E163</f>
        <v>Ripe2</v>
      </c>
      <c r="F157" s="375" t="str">
        <f>TreeLibrary!F163</f>
        <v>kg/fruit</v>
      </c>
      <c r="G157" s="366">
        <f>IF(EXACT('TREE MANAGEMENT'!$E$4,TreeLibrary!$G$9),TreeLibrary!$G163,IF(EXACT('TREE MANAGEMENT'!$E$4,TreeLibrary!$H$9),TreeLibrary!$H163,IF(EXACT('TREE MANAGEMENT'!$E$4,TreeLibrary!$I$9),TreeLibrary!$I163,IF(EXACT('TREE MANAGEMENT'!$E$4,TreeLibrary!$J$9),TreeLibrary!$J163,IF(EXACT('TREE MANAGEMENT'!$E$4,TreeLibrary!$K$9),TreeLibrary!$K163,"out of range")))))</f>
        <v>0</v>
      </c>
      <c r="H157" s="366">
        <f>IF(EXACT('TREE MANAGEMENT'!$F$4,TreeLibrary!$G$9),TreeLibrary!$G163,IF(EXACT('TREE MANAGEMENT'!$F$4,TreeLibrary!$H$9),TreeLibrary!$H163,IF(EXACT('TREE MANAGEMENT'!$F$4,TreeLibrary!$I$9),TreeLibrary!$I163,IF(EXACT('TREE MANAGEMENT'!$F$4,TreeLibrary!$J$9),TreeLibrary!$J163,IF(EXACT('TREE MANAGEMENT'!$F$4,TreeLibrary!$K$9),TreeLibrary!$K163,"out of range")))))</f>
        <v>0</v>
      </c>
      <c r="I157" s="366">
        <f>IF(EXACT('TREE MANAGEMENT'!$G$4,TreeLibrary!$G$9),TreeLibrary!$G163,IF(EXACT('TREE MANAGEMENT'!$G$4,TreeLibrary!$H$9),TreeLibrary!$H163,IF(EXACT('TREE MANAGEMENT'!$G$4,TreeLibrary!$I$9),TreeLibrary!$I163,IF(EXACT('TREE MANAGEMENT'!$G$4,TreeLibrary!$J$9),TreeLibrary!$J163,IF(EXACT('TREE MANAGEMENT'!$G$4,TreeLibrary!$K$9),TreeLibrary!$K163,"out of range")))))</f>
        <v>0.93</v>
      </c>
      <c r="J157" s="11"/>
      <c r="K157" s="11"/>
      <c r="L157" s="11"/>
      <c r="M157" s="11"/>
      <c r="N157" s="11"/>
    </row>
    <row r="158" spans="1:14" ht="18" customHeight="1" x14ac:dyDescent="0.3">
      <c r="A158" s="481"/>
      <c r="B158" s="486"/>
      <c r="C158" s="481"/>
      <c r="D158" s="194" t="str">
        <f>TreeLibrary!D164</f>
        <v>TF_FemaleSinkperFruit</v>
      </c>
      <c r="E158" s="194" t="str">
        <f>TreeLibrary!E164</f>
        <v>Ripe3</v>
      </c>
      <c r="F158" s="375" t="str">
        <f>TreeLibrary!F164</f>
        <v>kg/fruit</v>
      </c>
      <c r="G158" s="366">
        <f>IF(EXACT('TREE MANAGEMENT'!$E$4,TreeLibrary!$G$9),TreeLibrary!$G164,IF(EXACT('TREE MANAGEMENT'!$E$4,TreeLibrary!$H$9),TreeLibrary!$H164,IF(EXACT('TREE MANAGEMENT'!$E$4,TreeLibrary!$I$9),TreeLibrary!$I164,IF(EXACT('TREE MANAGEMENT'!$E$4,TreeLibrary!$J$9),TreeLibrary!$J164,IF(EXACT('TREE MANAGEMENT'!$E$4,TreeLibrary!$K$9),TreeLibrary!$K164,"out of range")))))</f>
        <v>0</v>
      </c>
      <c r="H158" s="366">
        <f>IF(EXACT('TREE MANAGEMENT'!$F$4,TreeLibrary!$G$9),TreeLibrary!$G164,IF(EXACT('TREE MANAGEMENT'!$F$4,TreeLibrary!$H$9),TreeLibrary!$H164,IF(EXACT('TREE MANAGEMENT'!$F$4,TreeLibrary!$I$9),TreeLibrary!$I164,IF(EXACT('TREE MANAGEMENT'!$F$4,TreeLibrary!$J$9),TreeLibrary!$J164,IF(EXACT('TREE MANAGEMENT'!$F$4,TreeLibrary!$K$9),TreeLibrary!$K164,"out of range")))))</f>
        <v>0</v>
      </c>
      <c r="I158" s="366">
        <f>IF(EXACT('TREE MANAGEMENT'!$G$4,TreeLibrary!$G$9),TreeLibrary!$G164,IF(EXACT('TREE MANAGEMENT'!$G$4,TreeLibrary!$H$9),TreeLibrary!$H164,IF(EXACT('TREE MANAGEMENT'!$G$4,TreeLibrary!$I$9),TreeLibrary!$I164,IF(EXACT('TREE MANAGEMENT'!$G$4,TreeLibrary!$J$9),TreeLibrary!$J164,IF(EXACT('TREE MANAGEMENT'!$G$4,TreeLibrary!$K$9),TreeLibrary!$K164,"out of range")))))</f>
        <v>0.81499999999999995</v>
      </c>
      <c r="J158" s="11"/>
      <c r="K158" s="11"/>
      <c r="L158" s="11"/>
      <c r="M158" s="11"/>
      <c r="N158" s="11"/>
    </row>
    <row r="159" spans="1:14" ht="18" customHeight="1" x14ac:dyDescent="0.3">
      <c r="A159" s="481"/>
      <c r="B159" s="486"/>
      <c r="C159" s="481"/>
      <c r="D159" s="194" t="str">
        <f>TreeLibrary!D165</f>
        <v>TF_FemaleSinkperFruit</v>
      </c>
      <c r="E159" s="194" t="str">
        <f>TreeLibrary!E165</f>
        <v>Ripe4</v>
      </c>
      <c r="F159" s="375" t="str">
        <f>TreeLibrary!F165</f>
        <v>kg/fruit</v>
      </c>
      <c r="G159" s="366">
        <f>IF(EXACT('TREE MANAGEMENT'!$E$4,TreeLibrary!$G$9),TreeLibrary!$G165,IF(EXACT('TREE MANAGEMENT'!$E$4,TreeLibrary!$H$9),TreeLibrary!$H165,IF(EXACT('TREE MANAGEMENT'!$E$4,TreeLibrary!$I$9),TreeLibrary!$I165,IF(EXACT('TREE MANAGEMENT'!$E$4,TreeLibrary!$J$9),TreeLibrary!$J165,IF(EXACT('TREE MANAGEMENT'!$E$4,TreeLibrary!$K$9),TreeLibrary!$K165,"out of range")))))</f>
        <v>0</v>
      </c>
      <c r="H159" s="366">
        <f>IF(EXACT('TREE MANAGEMENT'!$F$4,TreeLibrary!$G$9),TreeLibrary!$G165,IF(EXACT('TREE MANAGEMENT'!$F$4,TreeLibrary!$H$9),TreeLibrary!$H165,IF(EXACT('TREE MANAGEMENT'!$F$4,TreeLibrary!$I$9),TreeLibrary!$I165,IF(EXACT('TREE MANAGEMENT'!$F$4,TreeLibrary!$J$9),TreeLibrary!$J165,IF(EXACT('TREE MANAGEMENT'!$F$4,TreeLibrary!$K$9),TreeLibrary!$K165,"out of range")))))</f>
        <v>0</v>
      </c>
      <c r="I159" s="366">
        <f>IF(EXACT('TREE MANAGEMENT'!$G$4,TreeLibrary!$G$9),TreeLibrary!$G165,IF(EXACT('TREE MANAGEMENT'!$G$4,TreeLibrary!$H$9),TreeLibrary!$H165,IF(EXACT('TREE MANAGEMENT'!$G$4,TreeLibrary!$I$9),TreeLibrary!$I165,IF(EXACT('TREE MANAGEMENT'!$G$4,TreeLibrary!$J$9),TreeLibrary!$J165,IF(EXACT('TREE MANAGEMENT'!$G$4,TreeLibrary!$K$9),TreeLibrary!$K165,"out of range")))))</f>
        <v>0.81</v>
      </c>
      <c r="J159" s="11"/>
      <c r="K159" s="11"/>
      <c r="L159" s="11"/>
      <c r="M159" s="11"/>
      <c r="N159" s="11"/>
    </row>
    <row r="160" spans="1:14" ht="18" customHeight="1" x14ac:dyDescent="0.3">
      <c r="A160" s="481"/>
      <c r="B160" s="486"/>
      <c r="C160" s="481"/>
      <c r="D160" s="194" t="str">
        <f>TreeLibrary!D166</f>
        <v>TF_FemaleSinkperFruit</v>
      </c>
      <c r="E160" s="194" t="str">
        <f>TreeLibrary!E166</f>
        <v>Ripe5</v>
      </c>
      <c r="F160" s="375" t="str">
        <f>TreeLibrary!F166</f>
        <v>kg/fruit</v>
      </c>
      <c r="G160" s="366">
        <f>IF(EXACT('TREE MANAGEMENT'!$E$4,TreeLibrary!$G$9),TreeLibrary!$G166,IF(EXACT('TREE MANAGEMENT'!$E$4,TreeLibrary!$H$9),TreeLibrary!$H166,IF(EXACT('TREE MANAGEMENT'!$E$4,TreeLibrary!$I$9),TreeLibrary!$I166,IF(EXACT('TREE MANAGEMENT'!$E$4,TreeLibrary!$J$9),TreeLibrary!$J166,IF(EXACT('TREE MANAGEMENT'!$E$4,TreeLibrary!$K$9),TreeLibrary!$K166,"out of range")))))</f>
        <v>0</v>
      </c>
      <c r="H160" s="366">
        <f>IF(EXACT('TREE MANAGEMENT'!$F$4,TreeLibrary!$G$9),TreeLibrary!$G166,IF(EXACT('TREE MANAGEMENT'!$F$4,TreeLibrary!$H$9),TreeLibrary!$H166,IF(EXACT('TREE MANAGEMENT'!$F$4,TreeLibrary!$I$9),TreeLibrary!$I166,IF(EXACT('TREE MANAGEMENT'!$F$4,TreeLibrary!$J$9),TreeLibrary!$J166,IF(EXACT('TREE MANAGEMENT'!$F$4,TreeLibrary!$K$9),TreeLibrary!$K166,"out of range")))))</f>
        <v>0</v>
      </c>
      <c r="I160" s="366">
        <f>IF(EXACT('TREE MANAGEMENT'!$G$4,TreeLibrary!$G$9),TreeLibrary!$G166,IF(EXACT('TREE MANAGEMENT'!$G$4,TreeLibrary!$H$9),TreeLibrary!$H166,IF(EXACT('TREE MANAGEMENT'!$G$4,TreeLibrary!$I$9),TreeLibrary!$I166,IF(EXACT('TREE MANAGEMENT'!$G$4,TreeLibrary!$J$9),TreeLibrary!$J166,IF(EXACT('TREE MANAGEMENT'!$G$4,TreeLibrary!$K$9),TreeLibrary!$K166,"out of range")))))</f>
        <v>0.4</v>
      </c>
      <c r="J160" s="11"/>
      <c r="K160" s="11"/>
      <c r="L160" s="11"/>
      <c r="M160" s="11"/>
      <c r="N160" s="11"/>
    </row>
    <row r="161" spans="1:14" ht="18" customHeight="1" x14ac:dyDescent="0.3">
      <c r="A161" s="481"/>
      <c r="B161" s="486"/>
      <c r="C161" s="481"/>
      <c r="D161" s="194" t="str">
        <f>TreeLibrary!D167</f>
        <v>TF_FemaleSinkperFruit</v>
      </c>
      <c r="E161" s="194" t="str">
        <f>TreeLibrary!E167</f>
        <v>Ripe6</v>
      </c>
      <c r="F161" s="375" t="str">
        <f>TreeLibrary!F167</f>
        <v>kg/fruit</v>
      </c>
      <c r="G161" s="366">
        <f>IF(EXACT('TREE MANAGEMENT'!$E$4,TreeLibrary!$G$9),TreeLibrary!$G167,IF(EXACT('TREE MANAGEMENT'!$E$4,TreeLibrary!$H$9),TreeLibrary!$H167,IF(EXACT('TREE MANAGEMENT'!$E$4,TreeLibrary!$I$9),TreeLibrary!$I167,IF(EXACT('TREE MANAGEMENT'!$E$4,TreeLibrary!$J$9),TreeLibrary!$J167,IF(EXACT('TREE MANAGEMENT'!$E$4,TreeLibrary!$K$9),TreeLibrary!$K167,"out of range")))))</f>
        <v>0</v>
      </c>
      <c r="H161" s="366">
        <f>IF(EXACT('TREE MANAGEMENT'!$F$4,TreeLibrary!$G$9),TreeLibrary!$G167,IF(EXACT('TREE MANAGEMENT'!$F$4,TreeLibrary!$H$9),TreeLibrary!$H167,IF(EXACT('TREE MANAGEMENT'!$F$4,TreeLibrary!$I$9),TreeLibrary!$I167,IF(EXACT('TREE MANAGEMENT'!$F$4,TreeLibrary!$J$9),TreeLibrary!$J167,IF(EXACT('TREE MANAGEMENT'!$F$4,TreeLibrary!$K$9),TreeLibrary!$K167,"out of range")))))</f>
        <v>0</v>
      </c>
      <c r="I161" s="366">
        <f>IF(EXACT('TREE MANAGEMENT'!$G$4,TreeLibrary!$G$9),TreeLibrary!$G167,IF(EXACT('TREE MANAGEMENT'!$G$4,TreeLibrary!$H$9),TreeLibrary!$H167,IF(EXACT('TREE MANAGEMENT'!$G$4,TreeLibrary!$I$9),TreeLibrary!$I167,IF(EXACT('TREE MANAGEMENT'!$G$4,TreeLibrary!$J$9),TreeLibrary!$J167,IF(EXACT('TREE MANAGEMENT'!$G$4,TreeLibrary!$K$9),TreeLibrary!$K167,"out of range")))))</f>
        <v>0.39500000000000002</v>
      </c>
      <c r="J161" s="11"/>
      <c r="K161" s="11"/>
      <c r="L161" s="11"/>
      <c r="M161" s="11"/>
      <c r="N161" s="11"/>
    </row>
    <row r="162" spans="1:14" ht="18" customHeight="1" x14ac:dyDescent="0.3">
      <c r="A162" s="481"/>
      <c r="B162" s="486"/>
      <c r="C162" s="481"/>
      <c r="D162" s="194" t="str">
        <f>TreeLibrary!D168</f>
        <v>TF_FemaleSinkperFruit</v>
      </c>
      <c r="E162" s="194" t="str">
        <f>TreeLibrary!E168</f>
        <v>Ripe7</v>
      </c>
      <c r="F162" s="375" t="str">
        <f>TreeLibrary!F168</f>
        <v>kg/fruit</v>
      </c>
      <c r="G162" s="366">
        <f>IF(EXACT('TREE MANAGEMENT'!$E$4,TreeLibrary!$G$9),TreeLibrary!$G168,IF(EXACT('TREE MANAGEMENT'!$E$4,TreeLibrary!$H$9),TreeLibrary!$H168,IF(EXACT('TREE MANAGEMENT'!$E$4,TreeLibrary!$I$9),TreeLibrary!$I168,IF(EXACT('TREE MANAGEMENT'!$E$4,TreeLibrary!$J$9),TreeLibrary!$J168,IF(EXACT('TREE MANAGEMENT'!$E$4,TreeLibrary!$K$9),TreeLibrary!$K168,"out of range")))))</f>
        <v>0</v>
      </c>
      <c r="H162" s="366">
        <f>IF(EXACT('TREE MANAGEMENT'!$F$4,TreeLibrary!$G$9),TreeLibrary!$G168,IF(EXACT('TREE MANAGEMENT'!$F$4,TreeLibrary!$H$9),TreeLibrary!$H168,IF(EXACT('TREE MANAGEMENT'!$F$4,TreeLibrary!$I$9),TreeLibrary!$I168,IF(EXACT('TREE MANAGEMENT'!$F$4,TreeLibrary!$J$9),TreeLibrary!$J168,IF(EXACT('TREE MANAGEMENT'!$F$4,TreeLibrary!$K$9),TreeLibrary!$K168,"out of range")))))</f>
        <v>0</v>
      </c>
      <c r="I162" s="366">
        <f>IF(EXACT('TREE MANAGEMENT'!$G$4,TreeLibrary!$G$9),TreeLibrary!$G168,IF(EXACT('TREE MANAGEMENT'!$G$4,TreeLibrary!$H$9),TreeLibrary!$H168,IF(EXACT('TREE MANAGEMENT'!$G$4,TreeLibrary!$I$9),TreeLibrary!$I168,IF(EXACT('TREE MANAGEMENT'!$G$4,TreeLibrary!$J$9),TreeLibrary!$J168,IF(EXACT('TREE MANAGEMENT'!$G$4,TreeLibrary!$K$9),TreeLibrary!$K168,"out of range")))))</f>
        <v>0.2</v>
      </c>
      <c r="J162" s="11"/>
      <c r="K162" s="11"/>
      <c r="L162" s="11"/>
      <c r="M162" s="11"/>
      <c r="N162" s="11"/>
    </row>
    <row r="163" spans="1:14" ht="18" customHeight="1" x14ac:dyDescent="0.3">
      <c r="A163" s="481"/>
      <c r="B163" s="486"/>
      <c r="C163" s="481"/>
      <c r="D163" s="194" t="str">
        <f>TreeLibrary!D169</f>
        <v>TF_FemaleSinkperFruit</v>
      </c>
      <c r="E163" s="194" t="str">
        <f>TreeLibrary!E169</f>
        <v>Ripe8</v>
      </c>
      <c r="F163" s="375" t="str">
        <f>TreeLibrary!F169</f>
        <v>kg/fruit</v>
      </c>
      <c r="G163" s="366">
        <f>IF(EXACT('TREE MANAGEMENT'!$E$4,TreeLibrary!$G$9),TreeLibrary!$G169,IF(EXACT('TREE MANAGEMENT'!$E$4,TreeLibrary!$H$9),TreeLibrary!$H169,IF(EXACT('TREE MANAGEMENT'!$E$4,TreeLibrary!$I$9),TreeLibrary!$I169,IF(EXACT('TREE MANAGEMENT'!$E$4,TreeLibrary!$J$9),TreeLibrary!$J169,IF(EXACT('TREE MANAGEMENT'!$E$4,TreeLibrary!$K$9),TreeLibrary!$K169,"out of range")))))</f>
        <v>0</v>
      </c>
      <c r="H163" s="366">
        <f>IF(EXACT('TREE MANAGEMENT'!$F$4,TreeLibrary!$G$9),TreeLibrary!$G169,IF(EXACT('TREE MANAGEMENT'!$F$4,TreeLibrary!$H$9),TreeLibrary!$H169,IF(EXACT('TREE MANAGEMENT'!$F$4,TreeLibrary!$I$9),TreeLibrary!$I169,IF(EXACT('TREE MANAGEMENT'!$F$4,TreeLibrary!$J$9),TreeLibrary!$J169,IF(EXACT('TREE MANAGEMENT'!$F$4,TreeLibrary!$K$9),TreeLibrary!$K169,"out of range")))))</f>
        <v>0</v>
      </c>
      <c r="I163" s="366">
        <f>IF(EXACT('TREE MANAGEMENT'!$G$4,TreeLibrary!$G$9),TreeLibrary!$G169,IF(EXACT('TREE MANAGEMENT'!$G$4,TreeLibrary!$H$9),TreeLibrary!$H169,IF(EXACT('TREE MANAGEMENT'!$G$4,TreeLibrary!$I$9),TreeLibrary!$I169,IF(EXACT('TREE MANAGEMENT'!$G$4,TreeLibrary!$J$9),TreeLibrary!$J169,IF(EXACT('TREE MANAGEMENT'!$G$4,TreeLibrary!$K$9),TreeLibrary!$K169,"out of range")))))</f>
        <v>0.11</v>
      </c>
      <c r="J163" s="11"/>
      <c r="K163" s="11"/>
      <c r="L163" s="11"/>
      <c r="M163" s="11"/>
      <c r="N163" s="11"/>
    </row>
    <row r="164" spans="1:14" ht="18" customHeight="1" x14ac:dyDescent="0.3">
      <c r="A164" s="481"/>
      <c r="B164" s="486"/>
      <c r="C164" s="481"/>
      <c r="D164" s="194" t="str">
        <f>TreeLibrary!D170</f>
        <v>TF_FemaleSinkperFruit</v>
      </c>
      <c r="E164" s="194" t="str">
        <f>TreeLibrary!E170</f>
        <v>Ripe9</v>
      </c>
      <c r="F164" s="375" t="str">
        <f>TreeLibrary!F170</f>
        <v>kg/fruit</v>
      </c>
      <c r="G164" s="366">
        <f>IF(EXACT('TREE MANAGEMENT'!$E$4,TreeLibrary!$G$9),TreeLibrary!$G170,IF(EXACT('TREE MANAGEMENT'!$E$4,TreeLibrary!$H$9),TreeLibrary!$H170,IF(EXACT('TREE MANAGEMENT'!$E$4,TreeLibrary!$I$9),TreeLibrary!$I170,IF(EXACT('TREE MANAGEMENT'!$E$4,TreeLibrary!$J$9),TreeLibrary!$J170,IF(EXACT('TREE MANAGEMENT'!$E$4,TreeLibrary!$K$9),TreeLibrary!$K170,"out of range")))))</f>
        <v>0</v>
      </c>
      <c r="H164" s="366">
        <f>IF(EXACT('TREE MANAGEMENT'!$F$4,TreeLibrary!$G$9),TreeLibrary!$G170,IF(EXACT('TREE MANAGEMENT'!$F$4,TreeLibrary!$H$9),TreeLibrary!$H170,IF(EXACT('TREE MANAGEMENT'!$F$4,TreeLibrary!$I$9),TreeLibrary!$I170,IF(EXACT('TREE MANAGEMENT'!$F$4,TreeLibrary!$J$9),TreeLibrary!$J170,IF(EXACT('TREE MANAGEMENT'!$F$4,TreeLibrary!$K$9),TreeLibrary!$K170,"out of range")))))</f>
        <v>0</v>
      </c>
      <c r="I164" s="366">
        <f>IF(EXACT('TREE MANAGEMENT'!$G$4,TreeLibrary!$G$9),TreeLibrary!$G170,IF(EXACT('TREE MANAGEMENT'!$G$4,TreeLibrary!$H$9),TreeLibrary!$H170,IF(EXACT('TREE MANAGEMENT'!$G$4,TreeLibrary!$I$9),TreeLibrary!$I170,IF(EXACT('TREE MANAGEMENT'!$G$4,TreeLibrary!$J$9),TreeLibrary!$J170,IF(EXACT('TREE MANAGEMENT'!$G$4,TreeLibrary!$K$9),TreeLibrary!$K170,"out of range")))))</f>
        <v>0.08</v>
      </c>
      <c r="J164" s="11"/>
      <c r="K164" s="11"/>
      <c r="L164" s="11"/>
      <c r="M164" s="11"/>
      <c r="N164" s="11"/>
    </row>
    <row r="165" spans="1:14" ht="18" customHeight="1" x14ac:dyDescent="0.3">
      <c r="A165" s="481"/>
      <c r="B165" s="486"/>
      <c r="C165" s="481"/>
      <c r="D165" s="194" t="str">
        <f>TreeLibrary!D171</f>
        <v>TF_FemaleSinkperFruit</v>
      </c>
      <c r="E165" s="194" t="str">
        <f>TreeLibrary!E171</f>
        <v>Ripe10</v>
      </c>
      <c r="F165" s="375" t="str">
        <f>TreeLibrary!F171</f>
        <v>kg/fruit</v>
      </c>
      <c r="G165" s="366">
        <f>IF(EXACT('TREE MANAGEMENT'!$E$4,TreeLibrary!$G$9),TreeLibrary!$G171,IF(EXACT('TREE MANAGEMENT'!$E$4,TreeLibrary!$H$9),TreeLibrary!$H171,IF(EXACT('TREE MANAGEMENT'!$E$4,TreeLibrary!$I$9),TreeLibrary!$I171,IF(EXACT('TREE MANAGEMENT'!$E$4,TreeLibrary!$J$9),TreeLibrary!$J171,IF(EXACT('TREE MANAGEMENT'!$E$4,TreeLibrary!$K$9),TreeLibrary!$K171,"out of range")))))</f>
        <v>0</v>
      </c>
      <c r="H165" s="366">
        <f>IF(EXACT('TREE MANAGEMENT'!$F$4,TreeLibrary!$G$9),TreeLibrary!$G171,IF(EXACT('TREE MANAGEMENT'!$F$4,TreeLibrary!$H$9),TreeLibrary!$H171,IF(EXACT('TREE MANAGEMENT'!$F$4,TreeLibrary!$I$9),TreeLibrary!$I171,IF(EXACT('TREE MANAGEMENT'!$F$4,TreeLibrary!$J$9),TreeLibrary!$J171,IF(EXACT('TREE MANAGEMENT'!$F$4,TreeLibrary!$K$9),TreeLibrary!$K171,"out of range")))))</f>
        <v>0</v>
      </c>
      <c r="I165" s="366">
        <f>IF(EXACT('TREE MANAGEMENT'!$G$4,TreeLibrary!$G$9),TreeLibrary!$G171,IF(EXACT('TREE MANAGEMENT'!$G$4,TreeLibrary!$H$9),TreeLibrary!$H171,IF(EXACT('TREE MANAGEMENT'!$G$4,TreeLibrary!$I$9),TreeLibrary!$I171,IF(EXACT('TREE MANAGEMENT'!$G$4,TreeLibrary!$J$9),TreeLibrary!$J171,IF(EXACT('TREE MANAGEMENT'!$G$4,TreeLibrary!$K$9),TreeLibrary!$K171,"out of range")))))</f>
        <v>7.0000000000000007E-2</v>
      </c>
      <c r="J165" s="11"/>
      <c r="K165" s="11"/>
      <c r="L165" s="11"/>
      <c r="M165" s="11"/>
      <c r="N165" s="11"/>
    </row>
    <row r="166" spans="1:14" ht="18" customHeight="1" x14ac:dyDescent="0.3">
      <c r="A166" s="481"/>
      <c r="B166" s="486"/>
      <c r="C166" s="481"/>
      <c r="D166" s="194" t="str">
        <f>TreeLibrary!D172</f>
        <v>TF_FemaleSinkperFruit</v>
      </c>
      <c r="E166" s="194" t="str">
        <f>TreeLibrary!E172</f>
        <v>Ripe11</v>
      </c>
      <c r="F166" s="375" t="str">
        <f>TreeLibrary!F172</f>
        <v>kg/fruit</v>
      </c>
      <c r="G166" s="366">
        <f>IF(EXACT('TREE MANAGEMENT'!$E$4,TreeLibrary!$G$9),TreeLibrary!$G172,IF(EXACT('TREE MANAGEMENT'!$E$4,TreeLibrary!$H$9),TreeLibrary!$H172,IF(EXACT('TREE MANAGEMENT'!$E$4,TreeLibrary!$I$9),TreeLibrary!$I172,IF(EXACT('TREE MANAGEMENT'!$E$4,TreeLibrary!$J$9),TreeLibrary!$J172,IF(EXACT('TREE MANAGEMENT'!$E$4,TreeLibrary!$K$9),TreeLibrary!$K172,"out of range")))))</f>
        <v>0</v>
      </c>
      <c r="H166" s="366">
        <f>IF(EXACT('TREE MANAGEMENT'!$F$4,TreeLibrary!$G$9),TreeLibrary!$G172,IF(EXACT('TREE MANAGEMENT'!$F$4,TreeLibrary!$H$9),TreeLibrary!$H172,IF(EXACT('TREE MANAGEMENT'!$F$4,TreeLibrary!$I$9),TreeLibrary!$I172,IF(EXACT('TREE MANAGEMENT'!$F$4,TreeLibrary!$J$9),TreeLibrary!$J172,IF(EXACT('TREE MANAGEMENT'!$F$4,TreeLibrary!$K$9),TreeLibrary!$K172,"out of range")))))</f>
        <v>0</v>
      </c>
      <c r="I166" s="366">
        <f>IF(EXACT('TREE MANAGEMENT'!$G$4,TreeLibrary!$G$9),TreeLibrary!$G172,IF(EXACT('TREE MANAGEMENT'!$G$4,TreeLibrary!$H$9),TreeLibrary!$H172,IF(EXACT('TREE MANAGEMENT'!$G$4,TreeLibrary!$I$9),TreeLibrary!$I172,IF(EXACT('TREE MANAGEMENT'!$G$4,TreeLibrary!$J$9),TreeLibrary!$J172,IF(EXACT('TREE MANAGEMENT'!$G$4,TreeLibrary!$K$9),TreeLibrary!$K172,"out of range")))))</f>
        <v>0.05</v>
      </c>
      <c r="J166" s="11"/>
      <c r="K166" s="11"/>
      <c r="L166" s="11"/>
      <c r="M166" s="11"/>
      <c r="N166" s="11"/>
    </row>
    <row r="167" spans="1:14" ht="18" customHeight="1" x14ac:dyDescent="0.3">
      <c r="A167" s="481"/>
      <c r="B167" s="486"/>
      <c r="C167" s="481"/>
      <c r="D167" s="194" t="str">
        <f>TreeLibrary!D173</f>
        <v>TF_FemaleSinkperFruit</v>
      </c>
      <c r="E167" s="194" t="str">
        <f>TreeLibrary!E173</f>
        <v>Ripe12</v>
      </c>
      <c r="F167" s="375" t="str">
        <f>TreeLibrary!F173</f>
        <v>kg/fruit</v>
      </c>
      <c r="G167" s="366">
        <f>IF(EXACT('TREE MANAGEMENT'!$E$4,TreeLibrary!$G$9),TreeLibrary!$G173,IF(EXACT('TREE MANAGEMENT'!$E$4,TreeLibrary!$H$9),TreeLibrary!$H173,IF(EXACT('TREE MANAGEMENT'!$E$4,TreeLibrary!$I$9),TreeLibrary!$I173,IF(EXACT('TREE MANAGEMENT'!$E$4,TreeLibrary!$J$9),TreeLibrary!$J173,IF(EXACT('TREE MANAGEMENT'!$E$4,TreeLibrary!$K$9),TreeLibrary!$K173,"out of range")))))</f>
        <v>0</v>
      </c>
      <c r="H167" s="366">
        <f>IF(EXACT('TREE MANAGEMENT'!$F$4,TreeLibrary!$G$9),TreeLibrary!$G173,IF(EXACT('TREE MANAGEMENT'!$F$4,TreeLibrary!$H$9),TreeLibrary!$H173,IF(EXACT('TREE MANAGEMENT'!$F$4,TreeLibrary!$I$9),TreeLibrary!$I173,IF(EXACT('TREE MANAGEMENT'!$F$4,TreeLibrary!$J$9),TreeLibrary!$J173,IF(EXACT('TREE MANAGEMENT'!$F$4,TreeLibrary!$K$9),TreeLibrary!$K173,"out of range")))))</f>
        <v>0</v>
      </c>
      <c r="I167" s="366">
        <f>IF(EXACT('TREE MANAGEMENT'!$G$4,TreeLibrary!$G$9),TreeLibrary!$G173,IF(EXACT('TREE MANAGEMENT'!$G$4,TreeLibrary!$H$9),TreeLibrary!$H173,IF(EXACT('TREE MANAGEMENT'!$G$4,TreeLibrary!$I$9),TreeLibrary!$I173,IF(EXACT('TREE MANAGEMENT'!$G$4,TreeLibrary!$J$9),TreeLibrary!$J173,IF(EXACT('TREE MANAGEMENT'!$G$4,TreeLibrary!$K$9),TreeLibrary!$K173,"out of range")))))</f>
        <v>3.5000000000000003E-2</v>
      </c>
      <c r="J167" s="11"/>
      <c r="K167" s="11"/>
      <c r="L167" s="11"/>
      <c r="M167" s="11"/>
      <c r="N167" s="11"/>
    </row>
    <row r="168" spans="1:14" ht="18" customHeight="1" x14ac:dyDescent="0.3">
      <c r="A168" s="481"/>
      <c r="B168" s="486"/>
      <c r="C168" s="481"/>
      <c r="D168" s="194" t="str">
        <f>TreeLibrary!D174</f>
        <v>TF_FemaleSinkperFruit</v>
      </c>
      <c r="E168" s="194" t="str">
        <f>TreeLibrary!E174</f>
        <v>EarlyFruit</v>
      </c>
      <c r="F168" s="375" t="str">
        <f>TreeLibrary!F174</f>
        <v>kg/fruit</v>
      </c>
      <c r="G168" s="366">
        <f>IF(EXACT('TREE MANAGEMENT'!$E$4,TreeLibrary!$G$9),TreeLibrary!$G174,IF(EXACT('TREE MANAGEMENT'!$E$4,TreeLibrary!$H$9),TreeLibrary!$H174,IF(EXACT('TREE MANAGEMENT'!$E$4,TreeLibrary!$I$9),TreeLibrary!$I174,IF(EXACT('TREE MANAGEMENT'!$E$4,TreeLibrary!$J$9),TreeLibrary!$J174,IF(EXACT('TREE MANAGEMENT'!$E$4,TreeLibrary!$K$9),TreeLibrary!$K174,"out of range")))))</f>
        <v>0</v>
      </c>
      <c r="H168" s="366">
        <f>IF(EXACT('TREE MANAGEMENT'!$F$4,TreeLibrary!$G$9),TreeLibrary!$G174,IF(EXACT('TREE MANAGEMENT'!$F$4,TreeLibrary!$H$9),TreeLibrary!$H174,IF(EXACT('TREE MANAGEMENT'!$F$4,TreeLibrary!$I$9),TreeLibrary!$I174,IF(EXACT('TREE MANAGEMENT'!$F$4,TreeLibrary!$J$9),TreeLibrary!$J174,IF(EXACT('TREE MANAGEMENT'!$F$4,TreeLibrary!$K$9),TreeLibrary!$K174,"out of range")))))</f>
        <v>0</v>
      </c>
      <c r="I168" s="366">
        <f>IF(EXACT('TREE MANAGEMENT'!$G$4,TreeLibrary!$G$9),TreeLibrary!$G174,IF(EXACT('TREE MANAGEMENT'!$G$4,TreeLibrary!$H$9),TreeLibrary!$H174,IF(EXACT('TREE MANAGEMENT'!$G$4,TreeLibrary!$I$9),TreeLibrary!$I174,IF(EXACT('TREE MANAGEMENT'!$G$4,TreeLibrary!$J$9),TreeLibrary!$J174,IF(EXACT('TREE MANAGEMENT'!$G$4,TreeLibrary!$K$9),TreeLibrary!$K174,"out of range")))))</f>
        <v>0.03</v>
      </c>
      <c r="J168" s="11"/>
      <c r="K168" s="11"/>
      <c r="L168" s="11"/>
      <c r="M168" s="11"/>
      <c r="N168" s="11"/>
    </row>
    <row r="169" spans="1:14" ht="18" customHeight="1" x14ac:dyDescent="0.3">
      <c r="A169" s="481"/>
      <c r="B169" s="486"/>
      <c r="C169" s="481"/>
      <c r="D169" s="194" t="str">
        <f>TreeLibrary!D175</f>
        <v>TF_FemaleSinkperFruit</v>
      </c>
      <c r="E169" s="194" t="str">
        <f>TreeLibrary!E175</f>
        <v>Pollinated</v>
      </c>
      <c r="F169" s="375" t="str">
        <f>TreeLibrary!F175</f>
        <v>kg/fruit</v>
      </c>
      <c r="G169" s="366">
        <f>IF(EXACT('TREE MANAGEMENT'!$E$4,TreeLibrary!$G$9),TreeLibrary!$G175,IF(EXACT('TREE MANAGEMENT'!$E$4,TreeLibrary!$H$9),TreeLibrary!$H175,IF(EXACT('TREE MANAGEMENT'!$E$4,TreeLibrary!$I$9),TreeLibrary!$I175,IF(EXACT('TREE MANAGEMENT'!$E$4,TreeLibrary!$J$9),TreeLibrary!$J175,IF(EXACT('TREE MANAGEMENT'!$E$4,TreeLibrary!$K$9),TreeLibrary!$K175,"out of range")))))</f>
        <v>0</v>
      </c>
      <c r="H169" s="366">
        <f>IF(EXACT('TREE MANAGEMENT'!$F$4,TreeLibrary!$G$9),TreeLibrary!$G175,IF(EXACT('TREE MANAGEMENT'!$F$4,TreeLibrary!$H$9),TreeLibrary!$H175,IF(EXACT('TREE MANAGEMENT'!$F$4,TreeLibrary!$I$9),TreeLibrary!$I175,IF(EXACT('TREE MANAGEMENT'!$F$4,TreeLibrary!$J$9),TreeLibrary!$J175,IF(EXACT('TREE MANAGEMENT'!$F$4,TreeLibrary!$K$9),TreeLibrary!$K175,"out of range")))))</f>
        <v>0</v>
      </c>
      <c r="I169" s="366">
        <f>IF(EXACT('TREE MANAGEMENT'!$G$4,TreeLibrary!$G$9),TreeLibrary!$G175,IF(EXACT('TREE MANAGEMENT'!$G$4,TreeLibrary!$H$9),TreeLibrary!$H175,IF(EXACT('TREE MANAGEMENT'!$G$4,TreeLibrary!$I$9),TreeLibrary!$I175,IF(EXACT('TREE MANAGEMENT'!$G$4,TreeLibrary!$J$9),TreeLibrary!$J175,IF(EXACT('TREE MANAGEMENT'!$G$4,TreeLibrary!$K$9),TreeLibrary!$K175,"out of range")))))</f>
        <v>0.03</v>
      </c>
      <c r="J169" s="11"/>
      <c r="K169" s="11"/>
      <c r="L169" s="11"/>
      <c r="M169" s="11"/>
      <c r="N169" s="11"/>
    </row>
    <row r="170" spans="1:14" ht="18" customHeight="1" x14ac:dyDescent="0.3">
      <c r="A170" s="481"/>
      <c r="B170" s="486"/>
      <c r="C170" s="481"/>
      <c r="D170" s="194" t="str">
        <f>TreeLibrary!D176</f>
        <v>TF_FemaleSinkperFruit</v>
      </c>
      <c r="E170" s="194" t="str">
        <f>TreeLibrary!E176</f>
        <v>Anthesis</v>
      </c>
      <c r="F170" s="375" t="str">
        <f>TreeLibrary!F176</f>
        <v>kg/fruit</v>
      </c>
      <c r="G170" s="366">
        <f>IF(EXACT('TREE MANAGEMENT'!$E$4,TreeLibrary!$G$9),TreeLibrary!$G176,IF(EXACT('TREE MANAGEMENT'!$E$4,TreeLibrary!$H$9),TreeLibrary!$H176,IF(EXACT('TREE MANAGEMENT'!$E$4,TreeLibrary!$I$9),TreeLibrary!$I176,IF(EXACT('TREE MANAGEMENT'!$E$4,TreeLibrary!$J$9),TreeLibrary!$J176,IF(EXACT('TREE MANAGEMENT'!$E$4,TreeLibrary!$K$9),TreeLibrary!$K176,"out of range")))))</f>
        <v>0</v>
      </c>
      <c r="H170" s="366">
        <f>IF(EXACT('TREE MANAGEMENT'!$F$4,TreeLibrary!$G$9),TreeLibrary!$G176,IF(EXACT('TREE MANAGEMENT'!$F$4,TreeLibrary!$H$9),TreeLibrary!$H176,IF(EXACT('TREE MANAGEMENT'!$F$4,TreeLibrary!$I$9),TreeLibrary!$I176,IF(EXACT('TREE MANAGEMENT'!$F$4,TreeLibrary!$J$9),TreeLibrary!$J176,IF(EXACT('TREE MANAGEMENT'!$F$4,TreeLibrary!$K$9),TreeLibrary!$K176,"out of range")))))</f>
        <v>0</v>
      </c>
      <c r="I170" s="366">
        <f>IF(EXACT('TREE MANAGEMENT'!$G$4,TreeLibrary!$G$9),TreeLibrary!$G176,IF(EXACT('TREE MANAGEMENT'!$G$4,TreeLibrary!$H$9),TreeLibrary!$H176,IF(EXACT('TREE MANAGEMENT'!$G$4,TreeLibrary!$I$9),TreeLibrary!$I176,IF(EXACT('TREE MANAGEMENT'!$G$4,TreeLibrary!$J$9),TreeLibrary!$J176,IF(EXACT('TREE MANAGEMENT'!$G$4,TreeLibrary!$K$9),TreeLibrary!$K176,"out of range")))))</f>
        <v>0.03</v>
      </c>
      <c r="J170" s="11"/>
      <c r="K170" s="11"/>
      <c r="L170" s="11"/>
      <c r="M170" s="11"/>
      <c r="N170" s="11"/>
    </row>
    <row r="171" spans="1:14" ht="17.25" customHeight="1" x14ac:dyDescent="0.3">
      <c r="A171" s="481"/>
      <c r="B171" s="486"/>
      <c r="C171" s="481"/>
      <c r="D171" s="194" t="str">
        <f>TreeLibrary!D177</f>
        <v>TF_FemaleSinkperFruit</v>
      </c>
      <c r="E171" s="194" t="str">
        <f>TreeLibrary!E177</f>
        <v>Anthesis1</v>
      </c>
      <c r="F171" s="375" t="str">
        <f>TreeLibrary!F177</f>
        <v>kg/fruit</v>
      </c>
      <c r="G171" s="366">
        <f>IF(EXACT('TREE MANAGEMENT'!$E$4,TreeLibrary!$G$9),TreeLibrary!$G177,IF(EXACT('TREE MANAGEMENT'!$E$4,TreeLibrary!$H$9),TreeLibrary!$H177,IF(EXACT('TREE MANAGEMENT'!$E$4,TreeLibrary!$I$9),TreeLibrary!$I177,IF(EXACT('TREE MANAGEMENT'!$E$4,TreeLibrary!$J$9),TreeLibrary!$J177,IF(EXACT('TREE MANAGEMENT'!$E$4,TreeLibrary!$K$9),TreeLibrary!$K177,"out of range")))))</f>
        <v>0</v>
      </c>
      <c r="H171" s="366">
        <f>IF(EXACT('TREE MANAGEMENT'!$F$4,TreeLibrary!$G$9),TreeLibrary!$G177,IF(EXACT('TREE MANAGEMENT'!$F$4,TreeLibrary!$H$9),TreeLibrary!$H177,IF(EXACT('TREE MANAGEMENT'!$F$4,TreeLibrary!$I$9),TreeLibrary!$I177,IF(EXACT('TREE MANAGEMENT'!$F$4,TreeLibrary!$J$9),TreeLibrary!$J177,IF(EXACT('TREE MANAGEMENT'!$F$4,TreeLibrary!$K$9),TreeLibrary!$K177,"out of range")))))</f>
        <v>0</v>
      </c>
      <c r="I171" s="366">
        <f>IF(EXACT('TREE MANAGEMENT'!$G$4,TreeLibrary!$G$9),TreeLibrary!$G177,IF(EXACT('TREE MANAGEMENT'!$G$4,TreeLibrary!$H$9),TreeLibrary!$H177,IF(EXACT('TREE MANAGEMENT'!$G$4,TreeLibrary!$I$9),TreeLibrary!$I177,IF(EXACT('TREE MANAGEMENT'!$G$4,TreeLibrary!$J$9),TreeLibrary!$J177,IF(EXACT('TREE MANAGEMENT'!$G$4,TreeLibrary!$K$9),TreeLibrary!$K177,"out of range")))))</f>
        <v>0.02</v>
      </c>
      <c r="J171" s="11"/>
      <c r="K171" s="11"/>
      <c r="L171" s="11"/>
      <c r="M171" s="11"/>
      <c r="N171" s="11"/>
    </row>
    <row r="172" spans="1:14" ht="17.25" customHeight="1" x14ac:dyDescent="0.3">
      <c r="A172" s="481"/>
      <c r="B172" s="486"/>
      <c r="C172" s="481"/>
      <c r="D172" s="194" t="str">
        <f>TreeLibrary!D178</f>
        <v>TF_FemaleSinkperFruit</v>
      </c>
      <c r="E172" s="194" t="str">
        <f>TreeLibrary!E178</f>
        <v>Anthesis2</v>
      </c>
      <c r="F172" s="375" t="str">
        <f>TreeLibrary!F178</f>
        <v>kg/fruit</v>
      </c>
      <c r="G172" s="366">
        <f>IF(EXACT('TREE MANAGEMENT'!$E$4,TreeLibrary!$G$9),TreeLibrary!$G178,IF(EXACT('TREE MANAGEMENT'!$E$4,TreeLibrary!$H$9),TreeLibrary!$H178,IF(EXACT('TREE MANAGEMENT'!$E$4,TreeLibrary!$I$9),TreeLibrary!$I178,IF(EXACT('TREE MANAGEMENT'!$E$4,TreeLibrary!$J$9),TreeLibrary!$J178,IF(EXACT('TREE MANAGEMENT'!$E$4,TreeLibrary!$K$9),TreeLibrary!$K178,"out of range")))))</f>
        <v>0</v>
      </c>
      <c r="H172" s="366">
        <f>IF(EXACT('TREE MANAGEMENT'!$F$4,TreeLibrary!$G$9),TreeLibrary!$G178,IF(EXACT('TREE MANAGEMENT'!$F$4,TreeLibrary!$H$9),TreeLibrary!$H178,IF(EXACT('TREE MANAGEMENT'!$F$4,TreeLibrary!$I$9),TreeLibrary!$I178,IF(EXACT('TREE MANAGEMENT'!$F$4,TreeLibrary!$J$9),TreeLibrary!$J178,IF(EXACT('TREE MANAGEMENT'!$F$4,TreeLibrary!$K$9),TreeLibrary!$K178,"out of range")))))</f>
        <v>0</v>
      </c>
      <c r="I172" s="366">
        <f>IF(EXACT('TREE MANAGEMENT'!$G$4,TreeLibrary!$G$9),TreeLibrary!$G178,IF(EXACT('TREE MANAGEMENT'!$G$4,TreeLibrary!$H$9),TreeLibrary!$H178,IF(EXACT('TREE MANAGEMENT'!$G$4,TreeLibrary!$I$9),TreeLibrary!$I178,IF(EXACT('TREE MANAGEMENT'!$G$4,TreeLibrary!$J$9),TreeLibrary!$J178,IF(EXACT('TREE MANAGEMENT'!$G$4,TreeLibrary!$K$9),TreeLibrary!$K178,"out of range")))))</f>
        <v>0.01</v>
      </c>
      <c r="J172" s="11"/>
      <c r="K172" s="11"/>
      <c r="L172" s="11"/>
      <c r="M172" s="11"/>
      <c r="N172" s="11"/>
    </row>
    <row r="173" spans="1:14" ht="17.25" customHeight="1" x14ac:dyDescent="0.3">
      <c r="A173" s="481"/>
      <c r="B173" s="486"/>
      <c r="C173" s="481"/>
      <c r="D173" s="194" t="str">
        <f>TreeLibrary!D179</f>
        <v>TF_FemaleSinkperFruit</v>
      </c>
      <c r="E173" s="194" t="str">
        <f>TreeLibrary!E179</f>
        <v>Anthesis3</v>
      </c>
      <c r="F173" s="375" t="str">
        <f>TreeLibrary!F179</f>
        <v>kg/fruit</v>
      </c>
      <c r="G173" s="366">
        <f>IF(EXACT('TREE MANAGEMENT'!$E$4,TreeLibrary!$G$9),TreeLibrary!$G179,IF(EXACT('TREE MANAGEMENT'!$E$4,TreeLibrary!$H$9),TreeLibrary!$H179,IF(EXACT('TREE MANAGEMENT'!$E$4,TreeLibrary!$I$9),TreeLibrary!$I179,IF(EXACT('TREE MANAGEMENT'!$E$4,TreeLibrary!$J$9),TreeLibrary!$J179,IF(EXACT('TREE MANAGEMENT'!$E$4,TreeLibrary!$K$9),TreeLibrary!$K179,"out of range")))))</f>
        <v>0</v>
      </c>
      <c r="H173" s="366">
        <f>IF(EXACT('TREE MANAGEMENT'!$F$4,TreeLibrary!$G$9),TreeLibrary!$G179,IF(EXACT('TREE MANAGEMENT'!$F$4,TreeLibrary!$H$9),TreeLibrary!$H179,IF(EXACT('TREE MANAGEMENT'!$F$4,TreeLibrary!$I$9),TreeLibrary!$I179,IF(EXACT('TREE MANAGEMENT'!$F$4,TreeLibrary!$J$9),TreeLibrary!$J179,IF(EXACT('TREE MANAGEMENT'!$F$4,TreeLibrary!$K$9),TreeLibrary!$K179,"out of range")))))</f>
        <v>0</v>
      </c>
      <c r="I173" s="366">
        <f>IF(EXACT('TREE MANAGEMENT'!$G$4,TreeLibrary!$G$9),TreeLibrary!$G179,IF(EXACT('TREE MANAGEMENT'!$G$4,TreeLibrary!$H$9),TreeLibrary!$H179,IF(EXACT('TREE MANAGEMENT'!$G$4,TreeLibrary!$I$9),TreeLibrary!$I179,IF(EXACT('TREE MANAGEMENT'!$G$4,TreeLibrary!$J$9),TreeLibrary!$J179,IF(EXACT('TREE MANAGEMENT'!$G$4,TreeLibrary!$K$9),TreeLibrary!$K179,"out of range")))))</f>
        <v>0.01</v>
      </c>
      <c r="J173" s="11"/>
      <c r="K173" s="11"/>
      <c r="L173" s="11"/>
      <c r="M173" s="11"/>
      <c r="N173" s="11"/>
    </row>
    <row r="174" spans="1:14" ht="17.25" customHeight="1" x14ac:dyDescent="0.3">
      <c r="A174" s="481"/>
      <c r="B174" s="486"/>
      <c r="C174" s="481"/>
      <c r="D174" s="194" t="str">
        <f>TreeLibrary!D180</f>
        <v>TF_FemaleSinkperFruit</v>
      </c>
      <c r="E174" s="194" t="str">
        <f>TreeLibrary!E180</f>
        <v>Anthesis4</v>
      </c>
      <c r="F174" s="375" t="str">
        <f>TreeLibrary!F180</f>
        <v>kg/fruit</v>
      </c>
      <c r="G174" s="366">
        <f>IF(EXACT('TREE MANAGEMENT'!$E$4,TreeLibrary!$G$9),TreeLibrary!$G180,IF(EXACT('TREE MANAGEMENT'!$E$4,TreeLibrary!$H$9),TreeLibrary!$H180,IF(EXACT('TREE MANAGEMENT'!$E$4,TreeLibrary!$I$9),TreeLibrary!$I180,IF(EXACT('TREE MANAGEMENT'!$E$4,TreeLibrary!$J$9),TreeLibrary!$J180,IF(EXACT('TREE MANAGEMENT'!$E$4,TreeLibrary!$K$9),TreeLibrary!$K180,"out of range")))))</f>
        <v>0</v>
      </c>
      <c r="H174" s="366">
        <f>IF(EXACT('TREE MANAGEMENT'!$F$4,TreeLibrary!$G$9),TreeLibrary!$G180,IF(EXACT('TREE MANAGEMENT'!$F$4,TreeLibrary!$H$9),TreeLibrary!$H180,IF(EXACT('TREE MANAGEMENT'!$F$4,TreeLibrary!$I$9),TreeLibrary!$I180,IF(EXACT('TREE MANAGEMENT'!$F$4,TreeLibrary!$J$9),TreeLibrary!$J180,IF(EXACT('TREE MANAGEMENT'!$F$4,TreeLibrary!$K$9),TreeLibrary!$K180,"out of range")))))</f>
        <v>0</v>
      </c>
      <c r="I174" s="366">
        <f>IF(EXACT('TREE MANAGEMENT'!$G$4,TreeLibrary!$G$9),TreeLibrary!$G180,IF(EXACT('TREE MANAGEMENT'!$G$4,TreeLibrary!$H$9),TreeLibrary!$H180,IF(EXACT('TREE MANAGEMENT'!$G$4,TreeLibrary!$I$9),TreeLibrary!$I180,IF(EXACT('TREE MANAGEMENT'!$G$4,TreeLibrary!$J$9),TreeLibrary!$J180,IF(EXACT('TREE MANAGEMENT'!$G$4,TreeLibrary!$K$9),TreeLibrary!$K180,"out of range")))))</f>
        <v>0.01</v>
      </c>
      <c r="J174" s="11"/>
      <c r="K174" s="11"/>
      <c r="L174" s="11"/>
      <c r="M174" s="11"/>
      <c r="N174" s="11"/>
    </row>
    <row r="175" spans="1:14" ht="17.25" customHeight="1" x14ac:dyDescent="0.3">
      <c r="A175" s="481"/>
      <c r="B175" s="486"/>
      <c r="C175" s="481"/>
      <c r="D175" s="194" t="str">
        <f>TreeLibrary!D181</f>
        <v>TF_FemaleSinkperFruit</v>
      </c>
      <c r="E175" s="194" t="str">
        <f>TreeLibrary!E181</f>
        <v>Anthesis5</v>
      </c>
      <c r="F175" s="375" t="str">
        <f>TreeLibrary!F181</f>
        <v>kg/fruit</v>
      </c>
      <c r="G175" s="366">
        <f>IF(EXACT('TREE MANAGEMENT'!$E$4,TreeLibrary!$G$9),TreeLibrary!$G181,IF(EXACT('TREE MANAGEMENT'!$E$4,TreeLibrary!$H$9),TreeLibrary!$H181,IF(EXACT('TREE MANAGEMENT'!$E$4,TreeLibrary!$I$9),TreeLibrary!$I181,IF(EXACT('TREE MANAGEMENT'!$E$4,TreeLibrary!$J$9),TreeLibrary!$J181,IF(EXACT('TREE MANAGEMENT'!$E$4,TreeLibrary!$K$9),TreeLibrary!$K181,"out of range")))))</f>
        <v>0</v>
      </c>
      <c r="H175" s="366">
        <f>IF(EXACT('TREE MANAGEMENT'!$F$4,TreeLibrary!$G$9),TreeLibrary!$G181,IF(EXACT('TREE MANAGEMENT'!$F$4,TreeLibrary!$H$9),TreeLibrary!$H181,IF(EXACT('TREE MANAGEMENT'!$F$4,TreeLibrary!$I$9),TreeLibrary!$I181,IF(EXACT('TREE MANAGEMENT'!$F$4,TreeLibrary!$J$9),TreeLibrary!$J181,IF(EXACT('TREE MANAGEMENT'!$F$4,TreeLibrary!$K$9),TreeLibrary!$K181,"out of range")))))</f>
        <v>0</v>
      </c>
      <c r="I175" s="366">
        <f>IF(EXACT('TREE MANAGEMENT'!$G$4,TreeLibrary!$G$9),TreeLibrary!$G181,IF(EXACT('TREE MANAGEMENT'!$G$4,TreeLibrary!$H$9),TreeLibrary!$H181,IF(EXACT('TREE MANAGEMENT'!$G$4,TreeLibrary!$I$9),TreeLibrary!$I181,IF(EXACT('TREE MANAGEMENT'!$G$4,TreeLibrary!$J$9),TreeLibrary!$J181,IF(EXACT('TREE MANAGEMENT'!$G$4,TreeLibrary!$K$9),TreeLibrary!$K181,"out of range")))))</f>
        <v>0.01</v>
      </c>
      <c r="J175" s="11"/>
      <c r="K175" s="11"/>
      <c r="L175" s="11"/>
      <c r="M175" s="11"/>
      <c r="N175" s="11"/>
    </row>
    <row r="176" spans="1:14" ht="17.25" customHeight="1" x14ac:dyDescent="0.3">
      <c r="A176" s="481"/>
      <c r="B176" s="486"/>
      <c r="C176" s="481"/>
      <c r="D176" s="194" t="str">
        <f>TreeLibrary!D182</f>
        <v>TF_FemaleSinkperFruit</v>
      </c>
      <c r="E176" s="194" t="str">
        <f>TreeLibrary!E182</f>
        <v>Anthesis6</v>
      </c>
      <c r="F176" s="375" t="str">
        <f>TreeLibrary!F182</f>
        <v>kg/fruit</v>
      </c>
      <c r="G176" s="366">
        <f>IF(EXACT('TREE MANAGEMENT'!$E$4,TreeLibrary!$G$9),TreeLibrary!$G182,IF(EXACT('TREE MANAGEMENT'!$E$4,TreeLibrary!$H$9),TreeLibrary!$H182,IF(EXACT('TREE MANAGEMENT'!$E$4,TreeLibrary!$I$9),TreeLibrary!$I182,IF(EXACT('TREE MANAGEMENT'!$E$4,TreeLibrary!$J$9),TreeLibrary!$J182,IF(EXACT('TREE MANAGEMENT'!$E$4,TreeLibrary!$K$9),TreeLibrary!$K182,"out of range")))))</f>
        <v>0</v>
      </c>
      <c r="H176" s="366">
        <f>IF(EXACT('TREE MANAGEMENT'!$F$4,TreeLibrary!$G$9),TreeLibrary!$G182,IF(EXACT('TREE MANAGEMENT'!$F$4,TreeLibrary!$H$9),TreeLibrary!$H182,IF(EXACT('TREE MANAGEMENT'!$F$4,TreeLibrary!$I$9),TreeLibrary!$I182,IF(EXACT('TREE MANAGEMENT'!$F$4,TreeLibrary!$J$9),TreeLibrary!$J182,IF(EXACT('TREE MANAGEMENT'!$F$4,TreeLibrary!$K$9),TreeLibrary!$K182,"out of range")))))</f>
        <v>0</v>
      </c>
      <c r="I176" s="366">
        <f>IF(EXACT('TREE MANAGEMENT'!$G$4,TreeLibrary!$G$9),TreeLibrary!$G182,IF(EXACT('TREE MANAGEMENT'!$G$4,TreeLibrary!$H$9),TreeLibrary!$H182,IF(EXACT('TREE MANAGEMENT'!$G$4,TreeLibrary!$I$9),TreeLibrary!$I182,IF(EXACT('TREE MANAGEMENT'!$G$4,TreeLibrary!$J$9),TreeLibrary!$J182,IF(EXACT('TREE MANAGEMENT'!$G$4,TreeLibrary!$K$9),TreeLibrary!$K182,"out of range")))))</f>
        <v>0.01</v>
      </c>
      <c r="J176" s="11"/>
      <c r="K176" s="11"/>
      <c r="L176" s="11"/>
      <c r="M176" s="11"/>
      <c r="N176" s="11"/>
    </row>
    <row r="177" spans="1:14" ht="17.25" customHeight="1" x14ac:dyDescent="0.3">
      <c r="A177" s="481"/>
      <c r="B177" s="486"/>
      <c r="C177" s="481" t="s">
        <v>823</v>
      </c>
      <c r="D177" s="194" t="str">
        <f>TreeLibrary!D183</f>
        <v>TF_TargetOilperBunch</v>
      </c>
      <c r="E177" s="194" t="str">
        <f>TreeLibrary!E183</f>
        <v>Ripe</v>
      </c>
      <c r="F177" s="375" t="str">
        <f>TreeLibrary!F183</f>
        <v>[]</v>
      </c>
      <c r="G177" s="366">
        <f>IF(EXACT('TREE MANAGEMENT'!$E$4,TreeLibrary!$G$9),TreeLibrary!$G183,IF(EXACT('TREE MANAGEMENT'!$E$4,TreeLibrary!$H$9),TreeLibrary!$H183,IF(EXACT('TREE MANAGEMENT'!$E$4,TreeLibrary!$I$9),TreeLibrary!$I183,IF(EXACT('TREE MANAGEMENT'!$E$4,TreeLibrary!$J$9),TreeLibrary!$J183,IF(EXACT('TREE MANAGEMENT'!$E$4,TreeLibrary!$K$9),TreeLibrary!$K183,"out of range")))))</f>
        <v>0</v>
      </c>
      <c r="H177" s="366">
        <f>IF(EXACT('TREE MANAGEMENT'!$F$4,TreeLibrary!$G$9),TreeLibrary!$G183,IF(EXACT('TREE MANAGEMENT'!$F$4,TreeLibrary!$H$9),TreeLibrary!$H183,IF(EXACT('TREE MANAGEMENT'!$F$4,TreeLibrary!$I$9),TreeLibrary!$I183,IF(EXACT('TREE MANAGEMENT'!$F$4,TreeLibrary!$J$9),TreeLibrary!$J183,IF(EXACT('TREE MANAGEMENT'!$F$4,TreeLibrary!$K$9),TreeLibrary!$K183,"out of range")))))</f>
        <v>0</v>
      </c>
      <c r="I177" s="366">
        <f>IF(EXACT('TREE MANAGEMENT'!$G$4,TreeLibrary!$G$9),TreeLibrary!$G183,IF(EXACT('TREE MANAGEMENT'!$G$4,TreeLibrary!$H$9),TreeLibrary!$H183,IF(EXACT('TREE MANAGEMENT'!$G$4,TreeLibrary!$I$9),TreeLibrary!$I183,IF(EXACT('TREE MANAGEMENT'!$G$4,TreeLibrary!$J$9),TreeLibrary!$J183,IF(EXACT('TREE MANAGEMENT'!$G$4,TreeLibrary!$K$9),TreeLibrary!$K183,"out of range")))))</f>
        <v>7.0000000000000007E-2</v>
      </c>
      <c r="J177" s="11"/>
      <c r="K177" s="11"/>
      <c r="L177" s="11"/>
      <c r="M177" s="11"/>
      <c r="N177" s="11"/>
    </row>
    <row r="178" spans="1:14" ht="17.25" customHeight="1" x14ac:dyDescent="0.3">
      <c r="A178" s="481"/>
      <c r="B178" s="486"/>
      <c r="C178" s="481"/>
      <c r="D178" s="194" t="str">
        <f>TreeLibrary!D184</f>
        <v>TF_TargetOilperBunch</v>
      </c>
      <c r="E178" s="194" t="str">
        <f>TreeLibrary!E184</f>
        <v>Ripe1</v>
      </c>
      <c r="F178" s="375" t="str">
        <f>TreeLibrary!F184</f>
        <v>[]</v>
      </c>
      <c r="G178" s="366">
        <f>IF(EXACT('TREE MANAGEMENT'!$E$4,TreeLibrary!$G$9),TreeLibrary!$G184,IF(EXACT('TREE MANAGEMENT'!$E$4,TreeLibrary!$H$9),TreeLibrary!$H184,IF(EXACT('TREE MANAGEMENT'!$E$4,TreeLibrary!$I$9),TreeLibrary!$I184,IF(EXACT('TREE MANAGEMENT'!$E$4,TreeLibrary!$J$9),TreeLibrary!$J184,IF(EXACT('TREE MANAGEMENT'!$E$4,TreeLibrary!$K$9),TreeLibrary!$K184,"out of range")))))</f>
        <v>0</v>
      </c>
      <c r="H178" s="366">
        <f>IF(EXACT('TREE MANAGEMENT'!$F$4,TreeLibrary!$G$9),TreeLibrary!$G184,IF(EXACT('TREE MANAGEMENT'!$F$4,TreeLibrary!$H$9),TreeLibrary!$H184,IF(EXACT('TREE MANAGEMENT'!$F$4,TreeLibrary!$I$9),TreeLibrary!$I184,IF(EXACT('TREE MANAGEMENT'!$F$4,TreeLibrary!$J$9),TreeLibrary!$J184,IF(EXACT('TREE MANAGEMENT'!$F$4,TreeLibrary!$K$9),TreeLibrary!$K184,"out of range")))))</f>
        <v>0</v>
      </c>
      <c r="I178" s="366">
        <f>IF(EXACT('TREE MANAGEMENT'!$G$4,TreeLibrary!$G$9),TreeLibrary!$G184,IF(EXACT('TREE MANAGEMENT'!$G$4,TreeLibrary!$H$9),TreeLibrary!$H184,IF(EXACT('TREE MANAGEMENT'!$G$4,TreeLibrary!$I$9),TreeLibrary!$I184,IF(EXACT('TREE MANAGEMENT'!$G$4,TreeLibrary!$J$9),TreeLibrary!$J184,IF(EXACT('TREE MANAGEMENT'!$G$4,TreeLibrary!$K$9),TreeLibrary!$K184,"out of range")))))</f>
        <v>0.05</v>
      </c>
      <c r="J178" s="11"/>
      <c r="K178" s="11"/>
      <c r="L178" s="11"/>
      <c r="M178" s="11"/>
      <c r="N178" s="11"/>
    </row>
    <row r="179" spans="1:14" ht="17.25" customHeight="1" x14ac:dyDescent="0.3">
      <c r="A179" s="481"/>
      <c r="B179" s="486"/>
      <c r="C179" s="481"/>
      <c r="D179" s="194" t="str">
        <f>TreeLibrary!D185</f>
        <v>TF_TargetOilperBunch</v>
      </c>
      <c r="E179" s="194" t="str">
        <f>TreeLibrary!E185</f>
        <v>Ripe2</v>
      </c>
      <c r="F179" s="375" t="str">
        <f>TreeLibrary!F185</f>
        <v>[]</v>
      </c>
      <c r="G179" s="366">
        <f>IF(EXACT('TREE MANAGEMENT'!$E$4,TreeLibrary!$G$9),TreeLibrary!$G185,IF(EXACT('TREE MANAGEMENT'!$E$4,TreeLibrary!$H$9),TreeLibrary!$H185,IF(EXACT('TREE MANAGEMENT'!$E$4,TreeLibrary!$I$9),TreeLibrary!$I185,IF(EXACT('TREE MANAGEMENT'!$E$4,TreeLibrary!$J$9),TreeLibrary!$J185,IF(EXACT('TREE MANAGEMENT'!$E$4,TreeLibrary!$K$9),TreeLibrary!$K185,"out of range")))))</f>
        <v>0</v>
      </c>
      <c r="H179" s="366">
        <f>IF(EXACT('TREE MANAGEMENT'!$F$4,TreeLibrary!$G$9),TreeLibrary!$G185,IF(EXACT('TREE MANAGEMENT'!$F$4,TreeLibrary!$H$9),TreeLibrary!$H185,IF(EXACT('TREE MANAGEMENT'!$F$4,TreeLibrary!$I$9),TreeLibrary!$I185,IF(EXACT('TREE MANAGEMENT'!$F$4,TreeLibrary!$J$9),TreeLibrary!$J185,IF(EXACT('TREE MANAGEMENT'!$F$4,TreeLibrary!$K$9),TreeLibrary!$K185,"out of range")))))</f>
        <v>0</v>
      </c>
      <c r="I179" s="366">
        <f>IF(EXACT('TREE MANAGEMENT'!$G$4,TreeLibrary!$G$9),TreeLibrary!$G185,IF(EXACT('TREE MANAGEMENT'!$G$4,TreeLibrary!$H$9),TreeLibrary!$H185,IF(EXACT('TREE MANAGEMENT'!$G$4,TreeLibrary!$I$9),TreeLibrary!$I185,IF(EXACT('TREE MANAGEMENT'!$G$4,TreeLibrary!$J$9),TreeLibrary!$J185,IF(EXACT('TREE MANAGEMENT'!$G$4,TreeLibrary!$K$9),TreeLibrary!$K185,"out of range")))))</f>
        <v>0.03</v>
      </c>
      <c r="J179" s="11"/>
      <c r="K179" s="11"/>
      <c r="L179" s="11"/>
      <c r="M179" s="11"/>
      <c r="N179" s="11"/>
    </row>
    <row r="180" spans="1:14" ht="17.25" customHeight="1" x14ac:dyDescent="0.3">
      <c r="A180" s="481"/>
      <c r="B180" s="486"/>
      <c r="C180" s="481"/>
      <c r="D180" s="194" t="str">
        <f>TreeLibrary!D186</f>
        <v>TF_TargetOilperBunch</v>
      </c>
      <c r="E180" s="194" t="str">
        <f>TreeLibrary!E186</f>
        <v>Ripe3</v>
      </c>
      <c r="F180" s="375" t="str">
        <f>TreeLibrary!F186</f>
        <v>[]</v>
      </c>
      <c r="G180" s="366">
        <f>IF(EXACT('TREE MANAGEMENT'!$E$4,TreeLibrary!$G$9),TreeLibrary!$G186,IF(EXACT('TREE MANAGEMENT'!$E$4,TreeLibrary!$H$9),TreeLibrary!$H186,IF(EXACT('TREE MANAGEMENT'!$E$4,TreeLibrary!$I$9),TreeLibrary!$I186,IF(EXACT('TREE MANAGEMENT'!$E$4,TreeLibrary!$J$9),TreeLibrary!$J186,IF(EXACT('TREE MANAGEMENT'!$E$4,TreeLibrary!$K$9),TreeLibrary!$K186,"out of range")))))</f>
        <v>0</v>
      </c>
      <c r="H180" s="366">
        <f>IF(EXACT('TREE MANAGEMENT'!$F$4,TreeLibrary!$G$9),TreeLibrary!$G186,IF(EXACT('TREE MANAGEMENT'!$F$4,TreeLibrary!$H$9),TreeLibrary!$H186,IF(EXACT('TREE MANAGEMENT'!$F$4,TreeLibrary!$I$9),TreeLibrary!$I186,IF(EXACT('TREE MANAGEMENT'!$F$4,TreeLibrary!$J$9),TreeLibrary!$J186,IF(EXACT('TREE MANAGEMENT'!$F$4,TreeLibrary!$K$9),TreeLibrary!$K186,"out of range")))))</f>
        <v>0</v>
      </c>
      <c r="I180" s="366">
        <f>IF(EXACT('TREE MANAGEMENT'!$G$4,TreeLibrary!$G$9),TreeLibrary!$G186,IF(EXACT('TREE MANAGEMENT'!$G$4,TreeLibrary!$H$9),TreeLibrary!$H186,IF(EXACT('TREE MANAGEMENT'!$G$4,TreeLibrary!$I$9),TreeLibrary!$I186,IF(EXACT('TREE MANAGEMENT'!$G$4,TreeLibrary!$J$9),TreeLibrary!$J186,IF(EXACT('TREE MANAGEMENT'!$G$4,TreeLibrary!$K$9),TreeLibrary!$K186,"out of range")))))</f>
        <v>0.01</v>
      </c>
      <c r="J180" s="11"/>
      <c r="K180" s="11"/>
      <c r="L180" s="11"/>
      <c r="M180" s="11"/>
      <c r="N180" s="11"/>
    </row>
    <row r="181" spans="1:14" ht="17.25" customHeight="1" x14ac:dyDescent="0.3">
      <c r="A181" s="481"/>
      <c r="B181" s="486"/>
      <c r="C181" s="481"/>
      <c r="D181" s="194" t="str">
        <f>TreeLibrary!D187</f>
        <v>TF_TargetOilperBunch</v>
      </c>
      <c r="E181" s="194" t="str">
        <f>TreeLibrary!E187</f>
        <v>Ripe4</v>
      </c>
      <c r="F181" s="375" t="str">
        <f>TreeLibrary!F187</f>
        <v>[]</v>
      </c>
      <c r="G181" s="366">
        <f>IF(EXACT('TREE MANAGEMENT'!$E$4,TreeLibrary!$G$9),TreeLibrary!$G187,IF(EXACT('TREE MANAGEMENT'!$E$4,TreeLibrary!$H$9),TreeLibrary!$H187,IF(EXACT('TREE MANAGEMENT'!$E$4,TreeLibrary!$I$9),TreeLibrary!$I187,IF(EXACT('TREE MANAGEMENT'!$E$4,TreeLibrary!$J$9),TreeLibrary!$J187,IF(EXACT('TREE MANAGEMENT'!$E$4,TreeLibrary!$K$9),TreeLibrary!$K187,"out of range")))))</f>
        <v>0</v>
      </c>
      <c r="H181" s="366">
        <f>IF(EXACT('TREE MANAGEMENT'!$F$4,TreeLibrary!$G$9),TreeLibrary!$G187,IF(EXACT('TREE MANAGEMENT'!$F$4,TreeLibrary!$H$9),TreeLibrary!$H187,IF(EXACT('TREE MANAGEMENT'!$F$4,TreeLibrary!$I$9),TreeLibrary!$I187,IF(EXACT('TREE MANAGEMENT'!$F$4,TreeLibrary!$J$9),TreeLibrary!$J187,IF(EXACT('TREE MANAGEMENT'!$F$4,TreeLibrary!$K$9),TreeLibrary!$K187,"out of range")))))</f>
        <v>0</v>
      </c>
      <c r="I181" s="366">
        <f>IF(EXACT('TREE MANAGEMENT'!$G$4,TreeLibrary!$G$9),TreeLibrary!$G187,IF(EXACT('TREE MANAGEMENT'!$G$4,TreeLibrary!$H$9),TreeLibrary!$H187,IF(EXACT('TREE MANAGEMENT'!$G$4,TreeLibrary!$I$9),TreeLibrary!$I187,IF(EXACT('TREE MANAGEMENT'!$G$4,TreeLibrary!$J$9),TreeLibrary!$J187,IF(EXACT('TREE MANAGEMENT'!$G$4,TreeLibrary!$K$9),TreeLibrary!$K187,"out of range")))))</f>
        <v>0</v>
      </c>
      <c r="J181" s="11"/>
      <c r="K181" s="11"/>
      <c r="L181" s="11"/>
      <c r="M181" s="11"/>
      <c r="N181" s="11"/>
    </row>
    <row r="182" spans="1:14" ht="17.25" customHeight="1" x14ac:dyDescent="0.3">
      <c r="A182" s="481"/>
      <c r="B182" s="486"/>
      <c r="C182" s="481"/>
      <c r="D182" s="194" t="str">
        <f>TreeLibrary!D188</f>
        <v>TF_TargetOilperBunch</v>
      </c>
      <c r="E182" s="194" t="str">
        <f>TreeLibrary!E188</f>
        <v>Ripe5</v>
      </c>
      <c r="F182" s="375" t="str">
        <f>TreeLibrary!F188</f>
        <v>[]</v>
      </c>
      <c r="G182" s="366">
        <f>IF(EXACT('TREE MANAGEMENT'!$E$4,TreeLibrary!$G$9),TreeLibrary!$G188,IF(EXACT('TREE MANAGEMENT'!$E$4,TreeLibrary!$H$9),TreeLibrary!$H188,IF(EXACT('TREE MANAGEMENT'!$E$4,TreeLibrary!$I$9),TreeLibrary!$I188,IF(EXACT('TREE MANAGEMENT'!$E$4,TreeLibrary!$J$9),TreeLibrary!$J188,IF(EXACT('TREE MANAGEMENT'!$E$4,TreeLibrary!$K$9),TreeLibrary!$K188,"out of range")))))</f>
        <v>0</v>
      </c>
      <c r="H182" s="366">
        <f>IF(EXACT('TREE MANAGEMENT'!$F$4,TreeLibrary!$G$9),TreeLibrary!$G188,IF(EXACT('TREE MANAGEMENT'!$F$4,TreeLibrary!$H$9),TreeLibrary!$H188,IF(EXACT('TREE MANAGEMENT'!$F$4,TreeLibrary!$I$9),TreeLibrary!$I188,IF(EXACT('TREE MANAGEMENT'!$F$4,TreeLibrary!$J$9),TreeLibrary!$J188,IF(EXACT('TREE MANAGEMENT'!$F$4,TreeLibrary!$K$9),TreeLibrary!$K188,"out of range")))))</f>
        <v>0</v>
      </c>
      <c r="I182" s="366">
        <f>IF(EXACT('TREE MANAGEMENT'!$G$4,TreeLibrary!$G$9),TreeLibrary!$G188,IF(EXACT('TREE MANAGEMENT'!$G$4,TreeLibrary!$H$9),TreeLibrary!$H188,IF(EXACT('TREE MANAGEMENT'!$G$4,TreeLibrary!$I$9),TreeLibrary!$I188,IF(EXACT('TREE MANAGEMENT'!$G$4,TreeLibrary!$J$9),TreeLibrary!$J188,IF(EXACT('TREE MANAGEMENT'!$G$4,TreeLibrary!$K$9),TreeLibrary!$K188,"out of range")))))</f>
        <v>0</v>
      </c>
      <c r="J182" s="11"/>
      <c r="K182" s="11"/>
      <c r="L182" s="11"/>
      <c r="M182" s="11"/>
      <c r="N182" s="11"/>
    </row>
    <row r="183" spans="1:14" ht="17.25" customHeight="1" x14ac:dyDescent="0.3">
      <c r="A183" s="481"/>
      <c r="B183" s="486"/>
      <c r="C183" s="481"/>
      <c r="D183" s="194" t="str">
        <f>TreeLibrary!D189</f>
        <v>TF_TargetOilperBunch</v>
      </c>
      <c r="E183" s="194" t="str">
        <f>TreeLibrary!E189</f>
        <v>Ripe6</v>
      </c>
      <c r="F183" s="375" t="str">
        <f>TreeLibrary!F189</f>
        <v>[]</v>
      </c>
      <c r="G183" s="366">
        <f>IF(EXACT('TREE MANAGEMENT'!$E$4,TreeLibrary!$G$9),TreeLibrary!$G189,IF(EXACT('TREE MANAGEMENT'!$E$4,TreeLibrary!$H$9),TreeLibrary!$H189,IF(EXACT('TREE MANAGEMENT'!$E$4,TreeLibrary!$I$9),TreeLibrary!$I189,IF(EXACT('TREE MANAGEMENT'!$E$4,TreeLibrary!$J$9),TreeLibrary!$J189,IF(EXACT('TREE MANAGEMENT'!$E$4,TreeLibrary!$K$9),TreeLibrary!$K189,"out of range")))))</f>
        <v>0</v>
      </c>
      <c r="H183" s="366">
        <f>IF(EXACT('TREE MANAGEMENT'!$F$4,TreeLibrary!$G$9),TreeLibrary!$G189,IF(EXACT('TREE MANAGEMENT'!$F$4,TreeLibrary!$H$9),TreeLibrary!$H189,IF(EXACT('TREE MANAGEMENT'!$F$4,TreeLibrary!$I$9),TreeLibrary!$I189,IF(EXACT('TREE MANAGEMENT'!$F$4,TreeLibrary!$J$9),TreeLibrary!$J189,IF(EXACT('TREE MANAGEMENT'!$F$4,TreeLibrary!$K$9),TreeLibrary!$K189,"out of range")))))</f>
        <v>0</v>
      </c>
      <c r="I183" s="366">
        <f>IF(EXACT('TREE MANAGEMENT'!$G$4,TreeLibrary!$G$9),TreeLibrary!$G189,IF(EXACT('TREE MANAGEMENT'!$G$4,TreeLibrary!$H$9),TreeLibrary!$H189,IF(EXACT('TREE MANAGEMENT'!$G$4,TreeLibrary!$I$9),TreeLibrary!$I189,IF(EXACT('TREE MANAGEMENT'!$G$4,TreeLibrary!$J$9),TreeLibrary!$J189,IF(EXACT('TREE MANAGEMENT'!$G$4,TreeLibrary!$K$9),TreeLibrary!$K189,"out of range")))))</f>
        <v>0</v>
      </c>
      <c r="J183" s="11"/>
      <c r="K183" s="11"/>
      <c r="L183" s="11"/>
      <c r="M183" s="11"/>
      <c r="N183" s="11"/>
    </row>
    <row r="184" spans="1:14" ht="17.25" customHeight="1" x14ac:dyDescent="0.3">
      <c r="A184" s="481"/>
      <c r="B184" s="486"/>
      <c r="C184" s="481"/>
      <c r="D184" s="194" t="str">
        <f>TreeLibrary!D190</f>
        <v>TF_TargetOilperBunch</v>
      </c>
      <c r="E184" s="194" t="str">
        <f>TreeLibrary!E190</f>
        <v>Ripe7</v>
      </c>
      <c r="F184" s="375" t="str">
        <f>TreeLibrary!F190</f>
        <v>[]</v>
      </c>
      <c r="G184" s="366">
        <f>IF(EXACT('TREE MANAGEMENT'!$E$4,TreeLibrary!$G$9),TreeLibrary!$G190,IF(EXACT('TREE MANAGEMENT'!$E$4,TreeLibrary!$H$9),TreeLibrary!$H190,IF(EXACT('TREE MANAGEMENT'!$E$4,TreeLibrary!$I$9),TreeLibrary!$I190,IF(EXACT('TREE MANAGEMENT'!$E$4,TreeLibrary!$J$9),TreeLibrary!$J190,IF(EXACT('TREE MANAGEMENT'!$E$4,TreeLibrary!$K$9),TreeLibrary!$K190,"out of range")))))</f>
        <v>0</v>
      </c>
      <c r="H184" s="366">
        <f>IF(EXACT('TREE MANAGEMENT'!$F$4,TreeLibrary!$G$9),TreeLibrary!$G190,IF(EXACT('TREE MANAGEMENT'!$F$4,TreeLibrary!$H$9),TreeLibrary!$H190,IF(EXACT('TREE MANAGEMENT'!$F$4,TreeLibrary!$I$9),TreeLibrary!$I190,IF(EXACT('TREE MANAGEMENT'!$F$4,TreeLibrary!$J$9),TreeLibrary!$J190,IF(EXACT('TREE MANAGEMENT'!$F$4,TreeLibrary!$K$9),TreeLibrary!$K190,"out of range")))))</f>
        <v>0</v>
      </c>
      <c r="I184" s="366">
        <f>IF(EXACT('TREE MANAGEMENT'!$G$4,TreeLibrary!$G$9),TreeLibrary!$G190,IF(EXACT('TREE MANAGEMENT'!$G$4,TreeLibrary!$H$9),TreeLibrary!$H190,IF(EXACT('TREE MANAGEMENT'!$G$4,TreeLibrary!$I$9),TreeLibrary!$I190,IF(EXACT('TREE MANAGEMENT'!$G$4,TreeLibrary!$J$9),TreeLibrary!$J190,IF(EXACT('TREE MANAGEMENT'!$G$4,TreeLibrary!$K$9),TreeLibrary!$K190,"out of range")))))</f>
        <v>0</v>
      </c>
      <c r="J184" s="11"/>
      <c r="K184" s="11"/>
      <c r="L184" s="11"/>
      <c r="M184" s="11"/>
      <c r="N184" s="11"/>
    </row>
    <row r="185" spans="1:14" ht="17.25" customHeight="1" x14ac:dyDescent="0.3">
      <c r="A185" s="481"/>
      <c r="B185" s="486"/>
      <c r="C185" s="481"/>
      <c r="D185" s="194" t="str">
        <f>TreeLibrary!D191</f>
        <v>TF_TargetOilperBunch</v>
      </c>
      <c r="E185" s="194" t="str">
        <f>TreeLibrary!E191</f>
        <v>Ripe8</v>
      </c>
      <c r="F185" s="375" t="str">
        <f>TreeLibrary!F191</f>
        <v>[]</v>
      </c>
      <c r="G185" s="366">
        <f>IF(EXACT('TREE MANAGEMENT'!$E$4,TreeLibrary!$G$9),TreeLibrary!$G191,IF(EXACT('TREE MANAGEMENT'!$E$4,TreeLibrary!$H$9),TreeLibrary!$H191,IF(EXACT('TREE MANAGEMENT'!$E$4,TreeLibrary!$I$9),TreeLibrary!$I191,IF(EXACT('TREE MANAGEMENT'!$E$4,TreeLibrary!$J$9),TreeLibrary!$J191,IF(EXACT('TREE MANAGEMENT'!$E$4,TreeLibrary!$K$9),TreeLibrary!$K191,"out of range")))))</f>
        <v>0</v>
      </c>
      <c r="H185" s="366">
        <f>IF(EXACT('TREE MANAGEMENT'!$F$4,TreeLibrary!$G$9),TreeLibrary!$G191,IF(EXACT('TREE MANAGEMENT'!$F$4,TreeLibrary!$H$9),TreeLibrary!$H191,IF(EXACT('TREE MANAGEMENT'!$F$4,TreeLibrary!$I$9),TreeLibrary!$I191,IF(EXACT('TREE MANAGEMENT'!$F$4,TreeLibrary!$J$9),TreeLibrary!$J191,IF(EXACT('TREE MANAGEMENT'!$F$4,TreeLibrary!$K$9),TreeLibrary!$K191,"out of range")))))</f>
        <v>0</v>
      </c>
      <c r="I185" s="366">
        <f>IF(EXACT('TREE MANAGEMENT'!$G$4,TreeLibrary!$G$9),TreeLibrary!$G191,IF(EXACT('TREE MANAGEMENT'!$G$4,TreeLibrary!$H$9),TreeLibrary!$H191,IF(EXACT('TREE MANAGEMENT'!$G$4,TreeLibrary!$I$9),TreeLibrary!$I191,IF(EXACT('TREE MANAGEMENT'!$G$4,TreeLibrary!$J$9),TreeLibrary!$J191,IF(EXACT('TREE MANAGEMENT'!$G$4,TreeLibrary!$K$9),TreeLibrary!$K191,"out of range")))))</f>
        <v>0</v>
      </c>
      <c r="J185" s="11"/>
      <c r="K185" s="11"/>
      <c r="L185" s="11"/>
      <c r="M185" s="11"/>
      <c r="N185" s="11"/>
    </row>
    <row r="186" spans="1:14" ht="17.25" customHeight="1" x14ac:dyDescent="0.3">
      <c r="A186" s="481"/>
      <c r="B186" s="486"/>
      <c r="C186" s="481"/>
      <c r="D186" s="194" t="str">
        <f>TreeLibrary!D192</f>
        <v>TF_TargetOilperBunch</v>
      </c>
      <c r="E186" s="194" t="str">
        <f>TreeLibrary!E192</f>
        <v>Ripe9</v>
      </c>
      <c r="F186" s="375" t="str">
        <f>TreeLibrary!F192</f>
        <v>[]</v>
      </c>
      <c r="G186" s="366">
        <f>IF(EXACT('TREE MANAGEMENT'!$E$4,TreeLibrary!$G$9),TreeLibrary!$G192,IF(EXACT('TREE MANAGEMENT'!$E$4,TreeLibrary!$H$9),TreeLibrary!$H192,IF(EXACT('TREE MANAGEMENT'!$E$4,TreeLibrary!$I$9),TreeLibrary!$I192,IF(EXACT('TREE MANAGEMENT'!$E$4,TreeLibrary!$J$9),TreeLibrary!$J192,IF(EXACT('TREE MANAGEMENT'!$E$4,TreeLibrary!$K$9),TreeLibrary!$K192,"out of range")))))</f>
        <v>0</v>
      </c>
      <c r="H186" s="366">
        <f>IF(EXACT('TREE MANAGEMENT'!$F$4,TreeLibrary!$G$9),TreeLibrary!$G192,IF(EXACT('TREE MANAGEMENT'!$F$4,TreeLibrary!$H$9),TreeLibrary!$H192,IF(EXACT('TREE MANAGEMENT'!$F$4,TreeLibrary!$I$9),TreeLibrary!$I192,IF(EXACT('TREE MANAGEMENT'!$F$4,TreeLibrary!$J$9),TreeLibrary!$J192,IF(EXACT('TREE MANAGEMENT'!$F$4,TreeLibrary!$K$9),TreeLibrary!$K192,"out of range")))))</f>
        <v>0</v>
      </c>
      <c r="I186" s="366">
        <f>IF(EXACT('TREE MANAGEMENT'!$G$4,TreeLibrary!$G$9),TreeLibrary!$G192,IF(EXACT('TREE MANAGEMENT'!$G$4,TreeLibrary!$H$9),TreeLibrary!$H192,IF(EXACT('TREE MANAGEMENT'!$G$4,TreeLibrary!$I$9),TreeLibrary!$I192,IF(EXACT('TREE MANAGEMENT'!$G$4,TreeLibrary!$J$9),TreeLibrary!$J192,IF(EXACT('TREE MANAGEMENT'!$G$4,TreeLibrary!$K$9),TreeLibrary!$K192,"out of range")))))</f>
        <v>0</v>
      </c>
      <c r="J186" s="11"/>
      <c r="K186" s="11"/>
      <c r="L186" s="11"/>
      <c r="M186" s="11"/>
      <c r="N186" s="11"/>
    </row>
    <row r="187" spans="1:14" ht="17.25" customHeight="1" x14ac:dyDescent="0.3">
      <c r="A187" s="481"/>
      <c r="B187" s="486"/>
      <c r="C187" s="481"/>
      <c r="D187" s="194" t="str">
        <f>TreeLibrary!D193</f>
        <v>TF_TargetOilperBunch</v>
      </c>
      <c r="E187" s="194" t="str">
        <f>TreeLibrary!E193</f>
        <v>Ripe10</v>
      </c>
      <c r="F187" s="375" t="str">
        <f>TreeLibrary!F193</f>
        <v>[]</v>
      </c>
      <c r="G187" s="366">
        <f>IF(EXACT('TREE MANAGEMENT'!$E$4,TreeLibrary!$G$9),TreeLibrary!$G193,IF(EXACT('TREE MANAGEMENT'!$E$4,TreeLibrary!$H$9),TreeLibrary!$H193,IF(EXACT('TREE MANAGEMENT'!$E$4,TreeLibrary!$I$9),TreeLibrary!$I193,IF(EXACT('TREE MANAGEMENT'!$E$4,TreeLibrary!$J$9),TreeLibrary!$J193,IF(EXACT('TREE MANAGEMENT'!$E$4,TreeLibrary!$K$9),TreeLibrary!$K193,"out of range")))))</f>
        <v>0</v>
      </c>
      <c r="H187" s="366">
        <f>IF(EXACT('TREE MANAGEMENT'!$F$4,TreeLibrary!$G$9),TreeLibrary!$G193,IF(EXACT('TREE MANAGEMENT'!$F$4,TreeLibrary!$H$9),TreeLibrary!$H193,IF(EXACT('TREE MANAGEMENT'!$F$4,TreeLibrary!$I$9),TreeLibrary!$I193,IF(EXACT('TREE MANAGEMENT'!$F$4,TreeLibrary!$J$9),TreeLibrary!$J193,IF(EXACT('TREE MANAGEMENT'!$F$4,TreeLibrary!$K$9),TreeLibrary!$K193,"out of range")))))</f>
        <v>0</v>
      </c>
      <c r="I187" s="366">
        <f>IF(EXACT('TREE MANAGEMENT'!$G$4,TreeLibrary!$G$9),TreeLibrary!$G193,IF(EXACT('TREE MANAGEMENT'!$G$4,TreeLibrary!$H$9),TreeLibrary!$H193,IF(EXACT('TREE MANAGEMENT'!$G$4,TreeLibrary!$I$9),TreeLibrary!$I193,IF(EXACT('TREE MANAGEMENT'!$G$4,TreeLibrary!$J$9),TreeLibrary!$J193,IF(EXACT('TREE MANAGEMENT'!$G$4,TreeLibrary!$K$9),TreeLibrary!$K193,"out of range")))))</f>
        <v>0</v>
      </c>
      <c r="J187" s="11"/>
      <c r="K187" s="11"/>
      <c r="L187" s="11"/>
      <c r="M187" s="11"/>
      <c r="N187" s="11"/>
    </row>
    <row r="188" spans="1:14" ht="17.25" customHeight="1" x14ac:dyDescent="0.3">
      <c r="A188" s="481"/>
      <c r="B188" s="486"/>
      <c r="C188" s="481"/>
      <c r="D188" s="194" t="str">
        <f>TreeLibrary!D194</f>
        <v>TF_TargetOilperBunch</v>
      </c>
      <c r="E188" s="194" t="str">
        <f>TreeLibrary!E194</f>
        <v>Ripe11</v>
      </c>
      <c r="F188" s="375" t="str">
        <f>TreeLibrary!F194</f>
        <v>[]</v>
      </c>
      <c r="G188" s="366">
        <f>IF(EXACT('TREE MANAGEMENT'!$E$4,TreeLibrary!$G$9),TreeLibrary!$G194,IF(EXACT('TREE MANAGEMENT'!$E$4,TreeLibrary!$H$9),TreeLibrary!$H194,IF(EXACT('TREE MANAGEMENT'!$E$4,TreeLibrary!$I$9),TreeLibrary!$I194,IF(EXACT('TREE MANAGEMENT'!$E$4,TreeLibrary!$J$9),TreeLibrary!$J194,IF(EXACT('TREE MANAGEMENT'!$E$4,TreeLibrary!$K$9),TreeLibrary!$K194,"out of range")))))</f>
        <v>0</v>
      </c>
      <c r="H188" s="366">
        <f>IF(EXACT('TREE MANAGEMENT'!$F$4,TreeLibrary!$G$9),TreeLibrary!$G194,IF(EXACT('TREE MANAGEMENT'!$F$4,TreeLibrary!$H$9),TreeLibrary!$H194,IF(EXACT('TREE MANAGEMENT'!$F$4,TreeLibrary!$I$9),TreeLibrary!$I194,IF(EXACT('TREE MANAGEMENT'!$F$4,TreeLibrary!$J$9),TreeLibrary!$J194,IF(EXACT('TREE MANAGEMENT'!$F$4,TreeLibrary!$K$9),TreeLibrary!$K194,"out of range")))))</f>
        <v>0</v>
      </c>
      <c r="I188" s="366">
        <f>IF(EXACT('TREE MANAGEMENT'!$G$4,TreeLibrary!$G$9),TreeLibrary!$G194,IF(EXACT('TREE MANAGEMENT'!$G$4,TreeLibrary!$H$9),TreeLibrary!$H194,IF(EXACT('TREE MANAGEMENT'!$G$4,TreeLibrary!$I$9),TreeLibrary!$I194,IF(EXACT('TREE MANAGEMENT'!$G$4,TreeLibrary!$J$9),TreeLibrary!$J194,IF(EXACT('TREE MANAGEMENT'!$G$4,TreeLibrary!$K$9),TreeLibrary!$K194,"out of range")))))</f>
        <v>0</v>
      </c>
      <c r="J188" s="11"/>
      <c r="K188" s="11"/>
      <c r="L188" s="11"/>
      <c r="M188" s="11"/>
      <c r="N188" s="11"/>
    </row>
    <row r="189" spans="1:14" ht="17.25" customHeight="1" x14ac:dyDescent="0.3">
      <c r="A189" s="481"/>
      <c r="B189" s="486"/>
      <c r="C189" s="481"/>
      <c r="D189" s="194" t="str">
        <f>TreeLibrary!D195</f>
        <v>TF_TargetOilperBunch</v>
      </c>
      <c r="E189" s="194" t="str">
        <f>TreeLibrary!E195</f>
        <v>Ripe12</v>
      </c>
      <c r="F189" s="375" t="str">
        <f>TreeLibrary!F195</f>
        <v>[]</v>
      </c>
      <c r="G189" s="366">
        <f>IF(EXACT('TREE MANAGEMENT'!$E$4,TreeLibrary!$G$9),TreeLibrary!$G195,IF(EXACT('TREE MANAGEMENT'!$E$4,TreeLibrary!$H$9),TreeLibrary!$H195,IF(EXACT('TREE MANAGEMENT'!$E$4,TreeLibrary!$I$9),TreeLibrary!$I195,IF(EXACT('TREE MANAGEMENT'!$E$4,TreeLibrary!$J$9),TreeLibrary!$J195,IF(EXACT('TREE MANAGEMENT'!$E$4,TreeLibrary!$K$9),TreeLibrary!$K195,"out of range")))))</f>
        <v>0</v>
      </c>
      <c r="H189" s="366">
        <f>IF(EXACT('TREE MANAGEMENT'!$F$4,TreeLibrary!$G$9),TreeLibrary!$G195,IF(EXACT('TREE MANAGEMENT'!$F$4,TreeLibrary!$H$9),TreeLibrary!$H195,IF(EXACT('TREE MANAGEMENT'!$F$4,TreeLibrary!$I$9),TreeLibrary!$I195,IF(EXACT('TREE MANAGEMENT'!$F$4,TreeLibrary!$J$9),TreeLibrary!$J195,IF(EXACT('TREE MANAGEMENT'!$F$4,TreeLibrary!$K$9),TreeLibrary!$K195,"out of range")))))</f>
        <v>0</v>
      </c>
      <c r="I189" s="366">
        <f>IF(EXACT('TREE MANAGEMENT'!$G$4,TreeLibrary!$G$9),TreeLibrary!$G195,IF(EXACT('TREE MANAGEMENT'!$G$4,TreeLibrary!$H$9),TreeLibrary!$H195,IF(EXACT('TREE MANAGEMENT'!$G$4,TreeLibrary!$I$9),TreeLibrary!$I195,IF(EXACT('TREE MANAGEMENT'!$G$4,TreeLibrary!$J$9),TreeLibrary!$J195,IF(EXACT('TREE MANAGEMENT'!$G$4,TreeLibrary!$K$9),TreeLibrary!$K195,"out of range")))))</f>
        <v>0</v>
      </c>
      <c r="J189" s="11"/>
      <c r="K189" s="11"/>
      <c r="L189" s="11"/>
      <c r="M189" s="11"/>
      <c r="N189" s="11"/>
    </row>
    <row r="190" spans="1:14" ht="17.25" customHeight="1" x14ac:dyDescent="0.3">
      <c r="A190" s="481"/>
      <c r="B190" s="486"/>
      <c r="C190" s="481"/>
      <c r="D190" s="194" t="str">
        <f>TreeLibrary!D196</f>
        <v>TF_TargetOilperBunch</v>
      </c>
      <c r="E190" s="194" t="str">
        <f>TreeLibrary!E196</f>
        <v>EarlyFruit</v>
      </c>
      <c r="F190" s="375" t="str">
        <f>TreeLibrary!F196</f>
        <v>[]</v>
      </c>
      <c r="G190" s="366">
        <f>IF(EXACT('TREE MANAGEMENT'!$E$4,TreeLibrary!$G$9),TreeLibrary!$G196,IF(EXACT('TREE MANAGEMENT'!$E$4,TreeLibrary!$H$9),TreeLibrary!$H196,IF(EXACT('TREE MANAGEMENT'!$E$4,TreeLibrary!$I$9),TreeLibrary!$I196,IF(EXACT('TREE MANAGEMENT'!$E$4,TreeLibrary!$J$9),TreeLibrary!$J196,IF(EXACT('TREE MANAGEMENT'!$E$4,TreeLibrary!$K$9),TreeLibrary!$K196,"out of range")))))</f>
        <v>0</v>
      </c>
      <c r="H190" s="366">
        <f>IF(EXACT('TREE MANAGEMENT'!$F$4,TreeLibrary!$G$9),TreeLibrary!$G196,IF(EXACT('TREE MANAGEMENT'!$F$4,TreeLibrary!$H$9),TreeLibrary!$H196,IF(EXACT('TREE MANAGEMENT'!$F$4,TreeLibrary!$I$9),TreeLibrary!$I196,IF(EXACT('TREE MANAGEMENT'!$F$4,TreeLibrary!$J$9),TreeLibrary!$J196,IF(EXACT('TREE MANAGEMENT'!$F$4,TreeLibrary!$K$9),TreeLibrary!$K196,"out of range")))))</f>
        <v>0</v>
      </c>
      <c r="I190" s="366">
        <f>IF(EXACT('TREE MANAGEMENT'!$G$4,TreeLibrary!$G$9),TreeLibrary!$G196,IF(EXACT('TREE MANAGEMENT'!$G$4,TreeLibrary!$H$9),TreeLibrary!$H196,IF(EXACT('TREE MANAGEMENT'!$G$4,TreeLibrary!$I$9),TreeLibrary!$I196,IF(EXACT('TREE MANAGEMENT'!$G$4,TreeLibrary!$J$9),TreeLibrary!$J196,IF(EXACT('TREE MANAGEMENT'!$G$4,TreeLibrary!$K$9),TreeLibrary!$K196,"out of range")))))</f>
        <v>0</v>
      </c>
      <c r="J190" s="11"/>
      <c r="K190" s="11"/>
      <c r="L190" s="11"/>
      <c r="M190" s="11"/>
      <c r="N190" s="11"/>
    </row>
    <row r="191" spans="1:14" ht="17.25" customHeight="1" x14ac:dyDescent="0.3">
      <c r="A191" s="481"/>
      <c r="B191" s="486"/>
      <c r="C191" s="481"/>
      <c r="D191" s="194" t="str">
        <f>TreeLibrary!D197</f>
        <v>TF_TargetOilperBunch</v>
      </c>
      <c r="E191" s="194" t="str">
        <f>TreeLibrary!E197</f>
        <v>Pollinated</v>
      </c>
      <c r="F191" s="375" t="str">
        <f>TreeLibrary!F197</f>
        <v>[]</v>
      </c>
      <c r="G191" s="366">
        <f>IF(EXACT('TREE MANAGEMENT'!$E$4,TreeLibrary!$G$9),TreeLibrary!$G197,IF(EXACT('TREE MANAGEMENT'!$E$4,TreeLibrary!$H$9),TreeLibrary!$H197,IF(EXACT('TREE MANAGEMENT'!$E$4,TreeLibrary!$I$9),TreeLibrary!$I197,IF(EXACT('TREE MANAGEMENT'!$E$4,TreeLibrary!$J$9),TreeLibrary!$J197,IF(EXACT('TREE MANAGEMENT'!$E$4,TreeLibrary!$K$9),TreeLibrary!$K197,"out of range")))))</f>
        <v>0</v>
      </c>
      <c r="H191" s="366">
        <f>IF(EXACT('TREE MANAGEMENT'!$F$4,TreeLibrary!$G$9),TreeLibrary!$G197,IF(EXACT('TREE MANAGEMENT'!$F$4,TreeLibrary!$H$9),TreeLibrary!$H197,IF(EXACT('TREE MANAGEMENT'!$F$4,TreeLibrary!$I$9),TreeLibrary!$I197,IF(EXACT('TREE MANAGEMENT'!$F$4,TreeLibrary!$J$9),TreeLibrary!$J197,IF(EXACT('TREE MANAGEMENT'!$F$4,TreeLibrary!$K$9),TreeLibrary!$K197,"out of range")))))</f>
        <v>0</v>
      </c>
      <c r="I191" s="366">
        <f>IF(EXACT('TREE MANAGEMENT'!$G$4,TreeLibrary!$G$9),TreeLibrary!$G197,IF(EXACT('TREE MANAGEMENT'!$G$4,TreeLibrary!$H$9),TreeLibrary!$H197,IF(EXACT('TREE MANAGEMENT'!$G$4,TreeLibrary!$I$9),TreeLibrary!$I197,IF(EXACT('TREE MANAGEMENT'!$G$4,TreeLibrary!$J$9),TreeLibrary!$J197,IF(EXACT('TREE MANAGEMENT'!$G$4,TreeLibrary!$K$9),TreeLibrary!$K197,"out of range")))))</f>
        <v>0</v>
      </c>
      <c r="J191" s="11"/>
      <c r="K191" s="11"/>
      <c r="L191" s="11"/>
      <c r="M191" s="11"/>
      <c r="N191" s="11"/>
    </row>
    <row r="192" spans="1:14" ht="17.25" customHeight="1" x14ac:dyDescent="0.3">
      <c r="A192" s="481"/>
      <c r="B192" s="486"/>
      <c r="C192" s="481"/>
      <c r="D192" s="194" t="str">
        <f>TreeLibrary!D198</f>
        <v>TF_TargetOilperBunch</v>
      </c>
      <c r="E192" s="194" t="str">
        <f>TreeLibrary!E198</f>
        <v>Anthesis</v>
      </c>
      <c r="F192" s="375" t="str">
        <f>TreeLibrary!F198</f>
        <v>[]</v>
      </c>
      <c r="G192" s="366">
        <f>IF(EXACT('TREE MANAGEMENT'!$E$4,TreeLibrary!$G$9),TreeLibrary!$G198,IF(EXACT('TREE MANAGEMENT'!$E$4,TreeLibrary!$H$9),TreeLibrary!$H198,IF(EXACT('TREE MANAGEMENT'!$E$4,TreeLibrary!$I$9),TreeLibrary!$I198,IF(EXACT('TREE MANAGEMENT'!$E$4,TreeLibrary!$J$9),TreeLibrary!$J198,IF(EXACT('TREE MANAGEMENT'!$E$4,TreeLibrary!$K$9),TreeLibrary!$K198,"out of range")))))</f>
        <v>0</v>
      </c>
      <c r="H192" s="366">
        <f>IF(EXACT('TREE MANAGEMENT'!$F$4,TreeLibrary!$G$9),TreeLibrary!$G198,IF(EXACT('TREE MANAGEMENT'!$F$4,TreeLibrary!$H$9),TreeLibrary!$H198,IF(EXACT('TREE MANAGEMENT'!$F$4,TreeLibrary!$I$9),TreeLibrary!$I198,IF(EXACT('TREE MANAGEMENT'!$F$4,TreeLibrary!$J$9),TreeLibrary!$J198,IF(EXACT('TREE MANAGEMENT'!$F$4,TreeLibrary!$K$9),TreeLibrary!$K198,"out of range")))))</f>
        <v>0</v>
      </c>
      <c r="I192" s="366">
        <f>IF(EXACT('TREE MANAGEMENT'!$G$4,TreeLibrary!$G$9),TreeLibrary!$G198,IF(EXACT('TREE MANAGEMENT'!$G$4,TreeLibrary!$H$9),TreeLibrary!$H198,IF(EXACT('TREE MANAGEMENT'!$G$4,TreeLibrary!$I$9),TreeLibrary!$I198,IF(EXACT('TREE MANAGEMENT'!$G$4,TreeLibrary!$J$9),TreeLibrary!$J198,IF(EXACT('TREE MANAGEMENT'!$G$4,TreeLibrary!$K$9),TreeLibrary!$K198,"out of range")))))</f>
        <v>0</v>
      </c>
      <c r="J192" s="11"/>
      <c r="K192" s="11"/>
      <c r="L192" s="11"/>
      <c r="M192" s="11"/>
      <c r="N192" s="11"/>
    </row>
    <row r="193" spans="1:14" ht="17.25" customHeight="1" x14ac:dyDescent="0.3">
      <c r="A193" s="481"/>
      <c r="B193" s="486"/>
      <c r="C193" s="481"/>
      <c r="D193" s="194" t="str">
        <f>TreeLibrary!D199</f>
        <v>TF_TargetOilperBunch</v>
      </c>
      <c r="E193" s="194" t="str">
        <f>TreeLibrary!E199</f>
        <v>Anthesis1</v>
      </c>
      <c r="F193" s="375" t="str">
        <f>TreeLibrary!F199</f>
        <v>[]</v>
      </c>
      <c r="G193" s="366">
        <f>IF(EXACT('TREE MANAGEMENT'!$E$4,TreeLibrary!$G$9),TreeLibrary!$G199,IF(EXACT('TREE MANAGEMENT'!$E$4,TreeLibrary!$H$9),TreeLibrary!$H199,IF(EXACT('TREE MANAGEMENT'!$E$4,TreeLibrary!$I$9),TreeLibrary!$I199,IF(EXACT('TREE MANAGEMENT'!$E$4,TreeLibrary!$J$9),TreeLibrary!$J199,IF(EXACT('TREE MANAGEMENT'!$E$4,TreeLibrary!$K$9),TreeLibrary!$K199,"out of range")))))</f>
        <v>0</v>
      </c>
      <c r="H193" s="366">
        <f>IF(EXACT('TREE MANAGEMENT'!$F$4,TreeLibrary!$G$9),TreeLibrary!$G199,IF(EXACT('TREE MANAGEMENT'!$F$4,TreeLibrary!$H$9),TreeLibrary!$H199,IF(EXACT('TREE MANAGEMENT'!$F$4,TreeLibrary!$I$9),TreeLibrary!$I199,IF(EXACT('TREE MANAGEMENT'!$F$4,TreeLibrary!$J$9),TreeLibrary!$J199,IF(EXACT('TREE MANAGEMENT'!$F$4,TreeLibrary!$K$9),TreeLibrary!$K199,"out of range")))))</f>
        <v>0</v>
      </c>
      <c r="I193" s="366">
        <f>IF(EXACT('TREE MANAGEMENT'!$G$4,TreeLibrary!$G$9),TreeLibrary!$G199,IF(EXACT('TREE MANAGEMENT'!$G$4,TreeLibrary!$H$9),TreeLibrary!$H199,IF(EXACT('TREE MANAGEMENT'!$G$4,TreeLibrary!$I$9),TreeLibrary!$I199,IF(EXACT('TREE MANAGEMENT'!$G$4,TreeLibrary!$J$9),TreeLibrary!$J199,IF(EXACT('TREE MANAGEMENT'!$G$4,TreeLibrary!$K$9),TreeLibrary!$K199,"out of range")))))</f>
        <v>0</v>
      </c>
      <c r="J193" s="11"/>
      <c r="K193" s="11"/>
      <c r="L193" s="11"/>
      <c r="M193" s="11"/>
      <c r="N193" s="11"/>
    </row>
    <row r="194" spans="1:14" ht="17.25" customHeight="1" x14ac:dyDescent="0.3">
      <c r="A194" s="481"/>
      <c r="B194" s="486"/>
      <c r="C194" s="481"/>
      <c r="D194" s="194" t="str">
        <f>TreeLibrary!D200</f>
        <v>TF_TargetOilperBunch</v>
      </c>
      <c r="E194" s="194" t="str">
        <f>TreeLibrary!E200</f>
        <v>Anthesis2</v>
      </c>
      <c r="F194" s="375" t="str">
        <f>TreeLibrary!F200</f>
        <v>[]</v>
      </c>
      <c r="G194" s="366">
        <f>IF(EXACT('TREE MANAGEMENT'!$E$4,TreeLibrary!$G$9),TreeLibrary!$G200,IF(EXACT('TREE MANAGEMENT'!$E$4,TreeLibrary!$H$9),TreeLibrary!$H200,IF(EXACT('TREE MANAGEMENT'!$E$4,TreeLibrary!$I$9),TreeLibrary!$I200,IF(EXACT('TREE MANAGEMENT'!$E$4,TreeLibrary!$J$9),TreeLibrary!$J200,IF(EXACT('TREE MANAGEMENT'!$E$4,TreeLibrary!$K$9),TreeLibrary!$K200,"out of range")))))</f>
        <v>0</v>
      </c>
      <c r="H194" s="366">
        <f>IF(EXACT('TREE MANAGEMENT'!$F$4,TreeLibrary!$G$9),TreeLibrary!$G200,IF(EXACT('TREE MANAGEMENT'!$F$4,TreeLibrary!$H$9),TreeLibrary!$H200,IF(EXACT('TREE MANAGEMENT'!$F$4,TreeLibrary!$I$9),TreeLibrary!$I200,IF(EXACT('TREE MANAGEMENT'!$F$4,TreeLibrary!$J$9),TreeLibrary!$J200,IF(EXACT('TREE MANAGEMENT'!$F$4,TreeLibrary!$K$9),TreeLibrary!$K200,"out of range")))))</f>
        <v>0</v>
      </c>
      <c r="I194" s="366">
        <f>IF(EXACT('TREE MANAGEMENT'!$G$4,TreeLibrary!$G$9),TreeLibrary!$G200,IF(EXACT('TREE MANAGEMENT'!$G$4,TreeLibrary!$H$9),TreeLibrary!$H200,IF(EXACT('TREE MANAGEMENT'!$G$4,TreeLibrary!$I$9),TreeLibrary!$I200,IF(EXACT('TREE MANAGEMENT'!$G$4,TreeLibrary!$J$9),TreeLibrary!$J200,IF(EXACT('TREE MANAGEMENT'!$G$4,TreeLibrary!$K$9),TreeLibrary!$K200,"out of range")))))</f>
        <v>0</v>
      </c>
      <c r="J194" s="11"/>
      <c r="K194" s="11"/>
      <c r="L194" s="11"/>
      <c r="M194" s="11"/>
      <c r="N194" s="11"/>
    </row>
    <row r="195" spans="1:14" ht="17.25" customHeight="1" x14ac:dyDescent="0.3">
      <c r="A195" s="481"/>
      <c r="B195" s="486"/>
      <c r="C195" s="481"/>
      <c r="D195" s="194" t="str">
        <f>TreeLibrary!D201</f>
        <v>TF_TargetOilperBunch</v>
      </c>
      <c r="E195" s="194" t="str">
        <f>TreeLibrary!E201</f>
        <v>Anthesis3</v>
      </c>
      <c r="F195" s="375" t="str">
        <f>TreeLibrary!F201</f>
        <v>[]</v>
      </c>
      <c r="G195" s="366">
        <f>IF(EXACT('TREE MANAGEMENT'!$E$4,TreeLibrary!$G$9),TreeLibrary!$G201,IF(EXACT('TREE MANAGEMENT'!$E$4,TreeLibrary!$H$9),TreeLibrary!$H201,IF(EXACT('TREE MANAGEMENT'!$E$4,TreeLibrary!$I$9),TreeLibrary!$I201,IF(EXACT('TREE MANAGEMENT'!$E$4,TreeLibrary!$J$9),TreeLibrary!$J201,IF(EXACT('TREE MANAGEMENT'!$E$4,TreeLibrary!$K$9),TreeLibrary!$K201,"out of range")))))</f>
        <v>0</v>
      </c>
      <c r="H195" s="366">
        <f>IF(EXACT('TREE MANAGEMENT'!$F$4,TreeLibrary!$G$9),TreeLibrary!$G201,IF(EXACT('TREE MANAGEMENT'!$F$4,TreeLibrary!$H$9),TreeLibrary!$H201,IF(EXACT('TREE MANAGEMENT'!$F$4,TreeLibrary!$I$9),TreeLibrary!$I201,IF(EXACT('TREE MANAGEMENT'!$F$4,TreeLibrary!$J$9),TreeLibrary!$J201,IF(EXACT('TREE MANAGEMENT'!$F$4,TreeLibrary!$K$9),TreeLibrary!$K201,"out of range")))))</f>
        <v>0</v>
      </c>
      <c r="I195" s="366">
        <f>IF(EXACT('TREE MANAGEMENT'!$G$4,TreeLibrary!$G$9),TreeLibrary!$G201,IF(EXACT('TREE MANAGEMENT'!$G$4,TreeLibrary!$H$9),TreeLibrary!$H201,IF(EXACT('TREE MANAGEMENT'!$G$4,TreeLibrary!$I$9),TreeLibrary!$I201,IF(EXACT('TREE MANAGEMENT'!$G$4,TreeLibrary!$J$9),TreeLibrary!$J201,IF(EXACT('TREE MANAGEMENT'!$G$4,TreeLibrary!$K$9),TreeLibrary!$K201,"out of range")))))</f>
        <v>0</v>
      </c>
      <c r="J195" s="11"/>
      <c r="K195" s="11"/>
      <c r="L195" s="11"/>
      <c r="M195" s="11"/>
      <c r="N195" s="11"/>
    </row>
    <row r="196" spans="1:14" ht="17.25" customHeight="1" x14ac:dyDescent="0.3">
      <c r="A196" s="481"/>
      <c r="B196" s="486"/>
      <c r="C196" s="481"/>
      <c r="D196" s="194" t="str">
        <f>TreeLibrary!D202</f>
        <v>TF_TargetOilperBunch</v>
      </c>
      <c r="E196" s="194" t="str">
        <f>TreeLibrary!E202</f>
        <v>Anthesis4</v>
      </c>
      <c r="F196" s="375" t="str">
        <f>TreeLibrary!F202</f>
        <v>[]</v>
      </c>
      <c r="G196" s="366">
        <f>IF(EXACT('TREE MANAGEMENT'!$E$4,TreeLibrary!$G$9),TreeLibrary!$G202,IF(EXACT('TREE MANAGEMENT'!$E$4,TreeLibrary!$H$9),TreeLibrary!$H202,IF(EXACT('TREE MANAGEMENT'!$E$4,TreeLibrary!$I$9),TreeLibrary!$I202,IF(EXACT('TREE MANAGEMENT'!$E$4,TreeLibrary!$J$9),TreeLibrary!$J202,IF(EXACT('TREE MANAGEMENT'!$E$4,TreeLibrary!$K$9),TreeLibrary!$K202,"out of range")))))</f>
        <v>0</v>
      </c>
      <c r="H196" s="366">
        <f>IF(EXACT('TREE MANAGEMENT'!$F$4,TreeLibrary!$G$9),TreeLibrary!$G202,IF(EXACT('TREE MANAGEMENT'!$F$4,TreeLibrary!$H$9),TreeLibrary!$H202,IF(EXACT('TREE MANAGEMENT'!$F$4,TreeLibrary!$I$9),TreeLibrary!$I202,IF(EXACT('TREE MANAGEMENT'!$F$4,TreeLibrary!$J$9),TreeLibrary!$J202,IF(EXACT('TREE MANAGEMENT'!$F$4,TreeLibrary!$K$9),TreeLibrary!$K202,"out of range")))))</f>
        <v>0</v>
      </c>
      <c r="I196" s="366">
        <f>IF(EXACT('TREE MANAGEMENT'!$G$4,TreeLibrary!$G$9),TreeLibrary!$G202,IF(EXACT('TREE MANAGEMENT'!$G$4,TreeLibrary!$H$9),TreeLibrary!$H202,IF(EXACT('TREE MANAGEMENT'!$G$4,TreeLibrary!$I$9),TreeLibrary!$I202,IF(EXACT('TREE MANAGEMENT'!$G$4,TreeLibrary!$J$9),TreeLibrary!$J202,IF(EXACT('TREE MANAGEMENT'!$G$4,TreeLibrary!$K$9),TreeLibrary!$K202,"out of range")))))</f>
        <v>0</v>
      </c>
      <c r="J196" s="11"/>
      <c r="K196" s="11"/>
      <c r="L196" s="11"/>
      <c r="M196" s="11"/>
      <c r="N196" s="11"/>
    </row>
    <row r="197" spans="1:14" ht="17.25" customHeight="1" x14ac:dyDescent="0.3">
      <c r="A197" s="481"/>
      <c r="B197" s="486"/>
      <c r="C197" s="481"/>
      <c r="D197" s="194" t="str">
        <f>TreeLibrary!D203</f>
        <v>TF_TargetOilperBunch</v>
      </c>
      <c r="E197" s="194" t="str">
        <f>TreeLibrary!E203</f>
        <v>Anthesis5</v>
      </c>
      <c r="F197" s="375" t="str">
        <f>TreeLibrary!F203</f>
        <v>[]</v>
      </c>
      <c r="G197" s="366">
        <f>IF(EXACT('TREE MANAGEMENT'!$E$4,TreeLibrary!$G$9),TreeLibrary!$G203,IF(EXACT('TREE MANAGEMENT'!$E$4,TreeLibrary!$H$9),TreeLibrary!$H203,IF(EXACT('TREE MANAGEMENT'!$E$4,TreeLibrary!$I$9),TreeLibrary!$I203,IF(EXACT('TREE MANAGEMENT'!$E$4,TreeLibrary!$J$9),TreeLibrary!$J203,IF(EXACT('TREE MANAGEMENT'!$E$4,TreeLibrary!$K$9),TreeLibrary!$K203,"out of range")))))</f>
        <v>0</v>
      </c>
      <c r="H197" s="366">
        <f>IF(EXACT('TREE MANAGEMENT'!$F$4,TreeLibrary!$G$9),TreeLibrary!$G203,IF(EXACT('TREE MANAGEMENT'!$F$4,TreeLibrary!$H$9),TreeLibrary!$H203,IF(EXACT('TREE MANAGEMENT'!$F$4,TreeLibrary!$I$9),TreeLibrary!$I203,IF(EXACT('TREE MANAGEMENT'!$F$4,TreeLibrary!$J$9),TreeLibrary!$J203,IF(EXACT('TREE MANAGEMENT'!$F$4,TreeLibrary!$K$9),TreeLibrary!$K203,"out of range")))))</f>
        <v>0</v>
      </c>
      <c r="I197" s="366">
        <f>IF(EXACT('TREE MANAGEMENT'!$G$4,TreeLibrary!$G$9),TreeLibrary!$G203,IF(EXACT('TREE MANAGEMENT'!$G$4,TreeLibrary!$H$9),TreeLibrary!$H203,IF(EXACT('TREE MANAGEMENT'!$G$4,TreeLibrary!$I$9),TreeLibrary!$I203,IF(EXACT('TREE MANAGEMENT'!$G$4,TreeLibrary!$J$9),TreeLibrary!$J203,IF(EXACT('TREE MANAGEMENT'!$G$4,TreeLibrary!$K$9),TreeLibrary!$K203,"out of range")))))</f>
        <v>0</v>
      </c>
      <c r="J197" s="11"/>
      <c r="K197" s="11"/>
      <c r="L197" s="11"/>
      <c r="M197" s="11"/>
      <c r="N197" s="11"/>
    </row>
    <row r="198" spans="1:14" ht="17.25" customHeight="1" x14ac:dyDescent="0.3">
      <c r="A198" s="481"/>
      <c r="B198" s="486"/>
      <c r="C198" s="481"/>
      <c r="D198" s="194" t="str">
        <f>TreeLibrary!D204</f>
        <v>TF_TargetOilperBunch</v>
      </c>
      <c r="E198" s="194" t="str">
        <f>TreeLibrary!E204</f>
        <v>Anthesis6</v>
      </c>
      <c r="F198" s="375" t="str">
        <f>TreeLibrary!F204</f>
        <v>[]</v>
      </c>
      <c r="G198" s="366">
        <f>IF(EXACT('TREE MANAGEMENT'!$E$4,TreeLibrary!$G$9),TreeLibrary!$G204,IF(EXACT('TREE MANAGEMENT'!$E$4,TreeLibrary!$H$9),TreeLibrary!$H204,IF(EXACT('TREE MANAGEMENT'!$E$4,TreeLibrary!$I$9),TreeLibrary!$I204,IF(EXACT('TREE MANAGEMENT'!$E$4,TreeLibrary!$J$9),TreeLibrary!$J204,IF(EXACT('TREE MANAGEMENT'!$E$4,TreeLibrary!$K$9),TreeLibrary!$K204,"out of range")))))</f>
        <v>0</v>
      </c>
      <c r="H198" s="366">
        <f>IF(EXACT('TREE MANAGEMENT'!$F$4,TreeLibrary!$G$9),TreeLibrary!$G204,IF(EXACT('TREE MANAGEMENT'!$F$4,TreeLibrary!$H$9),TreeLibrary!$H204,IF(EXACT('TREE MANAGEMENT'!$F$4,TreeLibrary!$I$9),TreeLibrary!$I204,IF(EXACT('TREE MANAGEMENT'!$F$4,TreeLibrary!$J$9),TreeLibrary!$J204,IF(EXACT('TREE MANAGEMENT'!$F$4,TreeLibrary!$K$9),TreeLibrary!$K204,"out of range")))))</f>
        <v>0</v>
      </c>
      <c r="I198" s="366">
        <f>IF(EXACT('TREE MANAGEMENT'!$G$4,TreeLibrary!$G$9),TreeLibrary!$G204,IF(EXACT('TREE MANAGEMENT'!$G$4,TreeLibrary!$H$9),TreeLibrary!$H204,IF(EXACT('TREE MANAGEMENT'!$G$4,TreeLibrary!$I$9),TreeLibrary!$I204,IF(EXACT('TREE MANAGEMENT'!$G$4,TreeLibrary!$J$9),TreeLibrary!$J204,IF(EXACT('TREE MANAGEMENT'!$G$4,TreeLibrary!$K$9),TreeLibrary!$K204,"out of range")))))</f>
        <v>0</v>
      </c>
      <c r="J198" s="11"/>
      <c r="K198" s="11"/>
      <c r="L198" s="11"/>
      <c r="M198" s="11"/>
      <c r="N198" s="11"/>
    </row>
    <row r="199" spans="1:14" ht="17.25" customHeight="1" x14ac:dyDescent="0.3">
      <c r="A199" s="481"/>
      <c r="B199" s="486"/>
      <c r="C199" s="482"/>
      <c r="D199" s="246" t="str">
        <f>TreeLibrary!D205</f>
        <v>TF_DWCostUOil</v>
      </c>
      <c r="E199" s="196"/>
      <c r="F199" s="375" t="str">
        <f>TreeLibrary!F205</f>
        <v>CurrencyUnit/Kg</v>
      </c>
      <c r="G199" s="366">
        <f>IF(EXACT('TREE MANAGEMENT'!$E$4,TreeLibrary!$G$9),TreeLibrary!$G205,IF(EXACT('TREE MANAGEMENT'!$E$4,TreeLibrary!$H$9),TreeLibrary!$H205,IF(EXACT('TREE MANAGEMENT'!$E$4,TreeLibrary!$I$9),TreeLibrary!$I205,IF(EXACT('TREE MANAGEMENT'!$E$4,TreeLibrary!$J$9),TreeLibrary!$J205,IF(EXACT('TREE MANAGEMENT'!$E$4,TreeLibrary!$K$9),TreeLibrary!$K205,"out of range")))))</f>
        <v>0</v>
      </c>
      <c r="H199" s="366">
        <f>IF(EXACT('TREE MANAGEMENT'!$F$4,TreeLibrary!$G$9),TreeLibrary!$G205,IF(EXACT('TREE MANAGEMENT'!$F$4,TreeLibrary!$H$9),TreeLibrary!$H205,IF(EXACT('TREE MANAGEMENT'!$F$4,TreeLibrary!$I$9),TreeLibrary!$I205,IF(EXACT('TREE MANAGEMENT'!$F$4,TreeLibrary!$J$9),TreeLibrary!$J205,IF(EXACT('TREE MANAGEMENT'!$F$4,TreeLibrary!$K$9),TreeLibrary!$K205,"out of range")))))</f>
        <v>0</v>
      </c>
      <c r="I199" s="366">
        <f>IF(EXACT('TREE MANAGEMENT'!$G$4,TreeLibrary!$G$9),TreeLibrary!$G205,IF(EXACT('TREE MANAGEMENT'!$G$4,TreeLibrary!$H$9),TreeLibrary!$H205,IF(EXACT('TREE MANAGEMENT'!$G$4,TreeLibrary!$I$9),TreeLibrary!$I205,IF(EXACT('TREE MANAGEMENT'!$G$4,TreeLibrary!$J$9),TreeLibrary!$J205,IF(EXACT('TREE MANAGEMENT'!$G$4,TreeLibrary!$K$9),TreeLibrary!$K205,"out of range")))))</f>
        <v>0.5</v>
      </c>
      <c r="J199" s="11"/>
      <c r="K199" s="11"/>
      <c r="L199" s="11"/>
      <c r="M199" s="11"/>
      <c r="N199" s="11"/>
    </row>
    <row r="200" spans="1:14" ht="17.25" customHeight="1" x14ac:dyDescent="0.3">
      <c r="A200" s="481"/>
      <c r="B200" s="486"/>
      <c r="C200" s="484" t="s">
        <v>822</v>
      </c>
      <c r="D200" s="246" t="str">
        <f>TreeLibrary!D206</f>
        <v>TF_FruitWaterPot</v>
      </c>
      <c r="E200" s="196"/>
      <c r="F200" s="375" t="str">
        <f>TreeLibrary!F206</f>
        <v>cm</v>
      </c>
      <c r="G200" s="366">
        <f>IF(EXACT('TREE MANAGEMENT'!$E$4,TreeLibrary!$G$9),TreeLibrary!$G206,IF(EXACT('TREE MANAGEMENT'!$E$4,TreeLibrary!$H$9),TreeLibrary!$H206,IF(EXACT('TREE MANAGEMENT'!$E$4,TreeLibrary!$I$9),TreeLibrary!$I206,IF(EXACT('TREE MANAGEMENT'!$E$4,TreeLibrary!$J$9),TreeLibrary!$J206,IF(EXACT('TREE MANAGEMENT'!$E$4,TreeLibrary!$K$9),TreeLibrary!$K206,"out of range")))))</f>
        <v>0</v>
      </c>
      <c r="H200" s="366">
        <f>IF(EXACT('TREE MANAGEMENT'!$F$4,TreeLibrary!$G$9),TreeLibrary!$G206,IF(EXACT('TREE MANAGEMENT'!$F$4,TreeLibrary!$H$9),TreeLibrary!$H206,IF(EXACT('TREE MANAGEMENT'!$F$4,TreeLibrary!$I$9),TreeLibrary!$I206,IF(EXACT('TREE MANAGEMENT'!$F$4,TreeLibrary!$J$9),TreeLibrary!$J206,IF(EXACT('TREE MANAGEMENT'!$F$4,TreeLibrary!$K$9),TreeLibrary!$K206,"out of range")))))</f>
        <v>0</v>
      </c>
      <c r="I200" s="366">
        <f>IF(EXACT('TREE MANAGEMENT'!$G$4,TreeLibrary!$G$9),TreeLibrary!$G206,IF(EXACT('TREE MANAGEMENT'!$G$4,TreeLibrary!$H$9),TreeLibrary!$H206,IF(EXACT('TREE MANAGEMENT'!$G$4,TreeLibrary!$I$9),TreeLibrary!$I206,IF(EXACT('TREE MANAGEMENT'!$G$4,TreeLibrary!$J$9),TreeLibrary!$J206,IF(EXACT('TREE MANAGEMENT'!$G$4,TreeLibrary!$K$9),TreeLibrary!$K206,"out of range")))))</f>
        <v>-1500</v>
      </c>
      <c r="J200" s="11"/>
      <c r="K200" s="11"/>
      <c r="L200" s="11"/>
      <c r="M200" s="11"/>
      <c r="N200" s="11"/>
    </row>
    <row r="201" spans="1:14" ht="17.25" customHeight="1" x14ac:dyDescent="0.3">
      <c r="A201" s="481"/>
      <c r="B201" s="486"/>
      <c r="C201" s="486"/>
      <c r="D201" s="246" t="str">
        <f>TreeLibrary!D207</f>
        <v>TF_CritFruitWaterPot</v>
      </c>
      <c r="E201" s="196"/>
      <c r="F201" s="375" t="str">
        <f>TreeLibrary!F207</f>
        <v>cm</v>
      </c>
      <c r="G201" s="366">
        <f>IF(EXACT('TREE MANAGEMENT'!$E$4,TreeLibrary!$G$9),TreeLibrary!$G207,IF(EXACT('TREE MANAGEMENT'!$E$4,TreeLibrary!$H$9),TreeLibrary!$H207,IF(EXACT('TREE MANAGEMENT'!$E$4,TreeLibrary!$I$9),TreeLibrary!$I207,IF(EXACT('TREE MANAGEMENT'!$E$4,TreeLibrary!$J$9),TreeLibrary!$J207,IF(EXACT('TREE MANAGEMENT'!$E$4,TreeLibrary!$K$9),TreeLibrary!$K207,"out of range")))))</f>
        <v>0</v>
      </c>
      <c r="H201" s="366">
        <f>IF(EXACT('TREE MANAGEMENT'!$F$4,TreeLibrary!$G$9),TreeLibrary!$G207,IF(EXACT('TREE MANAGEMENT'!$F$4,TreeLibrary!$H$9),TreeLibrary!$H207,IF(EXACT('TREE MANAGEMENT'!$F$4,TreeLibrary!$I$9),TreeLibrary!$I207,IF(EXACT('TREE MANAGEMENT'!$F$4,TreeLibrary!$J$9),TreeLibrary!$J207,IF(EXACT('TREE MANAGEMENT'!$F$4,TreeLibrary!$K$9),TreeLibrary!$K207,"out of range")))))</f>
        <v>0</v>
      </c>
      <c r="I201" s="366">
        <f>IF(EXACT('TREE MANAGEMENT'!$G$4,TreeLibrary!$G$9),TreeLibrary!$G207,IF(EXACT('TREE MANAGEMENT'!$G$4,TreeLibrary!$H$9),TreeLibrary!$H207,IF(EXACT('TREE MANAGEMENT'!$G$4,TreeLibrary!$I$9),TreeLibrary!$I207,IF(EXACT('TREE MANAGEMENT'!$G$4,TreeLibrary!$J$9),TreeLibrary!$J207,IF(EXACT('TREE MANAGEMENT'!$G$4,TreeLibrary!$K$9),TreeLibrary!$K207,"out of range")))))</f>
        <v>-4500</v>
      </c>
      <c r="J201" s="11"/>
      <c r="K201" s="11"/>
      <c r="L201" s="11"/>
      <c r="M201" s="11"/>
      <c r="N201" s="11"/>
    </row>
    <row r="202" spans="1:14" ht="17.25" customHeight="1" x14ac:dyDescent="0.3">
      <c r="A202" s="481"/>
      <c r="B202" s="486"/>
      <c r="C202" s="486"/>
      <c r="D202" s="194" t="str">
        <f>TreeLibrary!D208</f>
        <v>TF_StageAbortSens</v>
      </c>
      <c r="E202" s="194" t="str">
        <f>TreeLibrary!E208</f>
        <v>Ripe</v>
      </c>
      <c r="F202" s="375" t="str">
        <f>TreeLibrary!F208</f>
        <v>[]</v>
      </c>
      <c r="G202" s="366">
        <f>IF(EXACT('TREE MANAGEMENT'!$E$4,TreeLibrary!$G$9),TreeLibrary!$G208,IF(EXACT('TREE MANAGEMENT'!$E$4,TreeLibrary!$H$9),TreeLibrary!$H208,IF(EXACT('TREE MANAGEMENT'!$E$4,TreeLibrary!$I$9),TreeLibrary!$I208,IF(EXACT('TREE MANAGEMENT'!$E$4,TreeLibrary!$J$9),TreeLibrary!$J208,IF(EXACT('TREE MANAGEMENT'!$E$4,TreeLibrary!$K$9),TreeLibrary!$K208,"out of range")))))</f>
        <v>0</v>
      </c>
      <c r="H202" s="366">
        <f>IF(EXACT('TREE MANAGEMENT'!$F$4,TreeLibrary!$G$9),TreeLibrary!$G208,IF(EXACT('TREE MANAGEMENT'!$F$4,TreeLibrary!$H$9),TreeLibrary!$H208,IF(EXACT('TREE MANAGEMENT'!$F$4,TreeLibrary!$I$9),TreeLibrary!$I208,IF(EXACT('TREE MANAGEMENT'!$F$4,TreeLibrary!$J$9),TreeLibrary!$J208,IF(EXACT('TREE MANAGEMENT'!$F$4,TreeLibrary!$K$9),TreeLibrary!$K208,"out of range")))))</f>
        <v>0</v>
      </c>
      <c r="I202" s="366">
        <f>IF(EXACT('TREE MANAGEMENT'!$G$4,TreeLibrary!$G$9),TreeLibrary!$G208,IF(EXACT('TREE MANAGEMENT'!$G$4,TreeLibrary!$H$9),TreeLibrary!$H208,IF(EXACT('TREE MANAGEMENT'!$G$4,TreeLibrary!$I$9),TreeLibrary!$I208,IF(EXACT('TREE MANAGEMENT'!$G$4,TreeLibrary!$J$9),TreeLibrary!$J208,IF(EXACT('TREE MANAGEMENT'!$G$4,TreeLibrary!$K$9),TreeLibrary!$K208,"out of range")))))</f>
        <v>9.5000000000000001E-2</v>
      </c>
      <c r="J202" s="11"/>
      <c r="K202" s="11"/>
      <c r="L202" s="11"/>
      <c r="M202" s="11"/>
      <c r="N202" s="11"/>
    </row>
    <row r="203" spans="1:14" ht="17.25" customHeight="1" x14ac:dyDescent="0.3">
      <c r="A203" s="481"/>
      <c r="B203" s="486"/>
      <c r="C203" s="486"/>
      <c r="D203" s="194" t="str">
        <f>TreeLibrary!D209</f>
        <v>TF_StageAbortSens</v>
      </c>
      <c r="E203" s="194" t="str">
        <f>TreeLibrary!E209</f>
        <v>Ripe1</v>
      </c>
      <c r="F203" s="375" t="str">
        <f>TreeLibrary!F209</f>
        <v>[]</v>
      </c>
      <c r="G203" s="366">
        <f>IF(EXACT('TREE MANAGEMENT'!$E$4,TreeLibrary!$G$9),TreeLibrary!$G209,IF(EXACT('TREE MANAGEMENT'!$E$4,TreeLibrary!$H$9),TreeLibrary!$H209,IF(EXACT('TREE MANAGEMENT'!$E$4,TreeLibrary!$I$9),TreeLibrary!$I209,IF(EXACT('TREE MANAGEMENT'!$E$4,TreeLibrary!$J$9),TreeLibrary!$J209,IF(EXACT('TREE MANAGEMENT'!$E$4,TreeLibrary!$K$9),TreeLibrary!$K209,"out of range")))))</f>
        <v>0</v>
      </c>
      <c r="H203" s="366">
        <f>IF(EXACT('TREE MANAGEMENT'!$F$4,TreeLibrary!$G$9),TreeLibrary!$G209,IF(EXACT('TREE MANAGEMENT'!$F$4,TreeLibrary!$H$9),TreeLibrary!$H209,IF(EXACT('TREE MANAGEMENT'!$F$4,TreeLibrary!$I$9),TreeLibrary!$I209,IF(EXACT('TREE MANAGEMENT'!$F$4,TreeLibrary!$J$9),TreeLibrary!$J209,IF(EXACT('TREE MANAGEMENT'!$F$4,TreeLibrary!$K$9),TreeLibrary!$K209,"out of range")))))</f>
        <v>0</v>
      </c>
      <c r="I203" s="366">
        <f>IF(EXACT('TREE MANAGEMENT'!$G$4,TreeLibrary!$G$9),TreeLibrary!$G209,IF(EXACT('TREE MANAGEMENT'!$G$4,TreeLibrary!$H$9),TreeLibrary!$H209,IF(EXACT('TREE MANAGEMENT'!$G$4,TreeLibrary!$I$9),TreeLibrary!$I209,IF(EXACT('TREE MANAGEMENT'!$G$4,TreeLibrary!$J$9),TreeLibrary!$J209,IF(EXACT('TREE MANAGEMENT'!$G$4,TreeLibrary!$K$9),TreeLibrary!$K209,"out of range")))))</f>
        <v>0.105</v>
      </c>
      <c r="J203" s="11"/>
      <c r="K203" s="11"/>
      <c r="L203" s="11"/>
      <c r="M203" s="11"/>
      <c r="N203" s="11"/>
    </row>
    <row r="204" spans="1:14" ht="17.25" customHeight="1" x14ac:dyDescent="0.3">
      <c r="A204" s="481"/>
      <c r="B204" s="486"/>
      <c r="C204" s="486"/>
      <c r="D204" s="194" t="str">
        <f>TreeLibrary!D210</f>
        <v>TF_StageAbortSens</v>
      </c>
      <c r="E204" s="194" t="str">
        <f>TreeLibrary!E210</f>
        <v>Ripe2</v>
      </c>
      <c r="F204" s="375" t="str">
        <f>TreeLibrary!F210</f>
        <v>[]</v>
      </c>
      <c r="G204" s="366">
        <f>IF(EXACT('TREE MANAGEMENT'!$E$4,TreeLibrary!$G$9),TreeLibrary!$G210,IF(EXACT('TREE MANAGEMENT'!$E$4,TreeLibrary!$H$9),TreeLibrary!$H210,IF(EXACT('TREE MANAGEMENT'!$E$4,TreeLibrary!$I$9),TreeLibrary!$I210,IF(EXACT('TREE MANAGEMENT'!$E$4,TreeLibrary!$J$9),TreeLibrary!$J210,IF(EXACT('TREE MANAGEMENT'!$E$4,TreeLibrary!$K$9),TreeLibrary!$K210,"out of range")))))</f>
        <v>0</v>
      </c>
      <c r="H204" s="366">
        <f>IF(EXACT('TREE MANAGEMENT'!$F$4,TreeLibrary!$G$9),TreeLibrary!$G210,IF(EXACT('TREE MANAGEMENT'!$F$4,TreeLibrary!$H$9),TreeLibrary!$H210,IF(EXACT('TREE MANAGEMENT'!$F$4,TreeLibrary!$I$9),TreeLibrary!$I210,IF(EXACT('TREE MANAGEMENT'!$F$4,TreeLibrary!$J$9),TreeLibrary!$J210,IF(EXACT('TREE MANAGEMENT'!$F$4,TreeLibrary!$K$9),TreeLibrary!$K210,"out of range")))))</f>
        <v>0</v>
      </c>
      <c r="I204" s="366">
        <f>IF(EXACT('TREE MANAGEMENT'!$G$4,TreeLibrary!$G$9),TreeLibrary!$G210,IF(EXACT('TREE MANAGEMENT'!$G$4,TreeLibrary!$H$9),TreeLibrary!$H210,IF(EXACT('TREE MANAGEMENT'!$G$4,TreeLibrary!$I$9),TreeLibrary!$I210,IF(EXACT('TREE MANAGEMENT'!$G$4,TreeLibrary!$J$9),TreeLibrary!$J210,IF(EXACT('TREE MANAGEMENT'!$G$4,TreeLibrary!$K$9),TreeLibrary!$K210,"out of range")))))</f>
        <v>0.17499999999999999</v>
      </c>
      <c r="J204" s="11"/>
      <c r="K204" s="11"/>
      <c r="L204" s="11"/>
      <c r="M204" s="11"/>
      <c r="N204" s="11"/>
    </row>
    <row r="205" spans="1:14" ht="17.25" customHeight="1" x14ac:dyDescent="0.3">
      <c r="A205" s="481"/>
      <c r="B205" s="486"/>
      <c r="C205" s="486"/>
      <c r="D205" s="194" t="str">
        <f>TreeLibrary!D211</f>
        <v>TF_StageAbortSens</v>
      </c>
      <c r="E205" s="194" t="str">
        <f>TreeLibrary!E211</f>
        <v>Ripe3</v>
      </c>
      <c r="F205" s="375" t="str">
        <f>TreeLibrary!F211</f>
        <v>[]</v>
      </c>
      <c r="G205" s="366">
        <f>IF(EXACT('TREE MANAGEMENT'!$E$4,TreeLibrary!$G$9),TreeLibrary!$G211,IF(EXACT('TREE MANAGEMENT'!$E$4,TreeLibrary!$H$9),TreeLibrary!$H211,IF(EXACT('TREE MANAGEMENT'!$E$4,TreeLibrary!$I$9),TreeLibrary!$I211,IF(EXACT('TREE MANAGEMENT'!$E$4,TreeLibrary!$J$9),TreeLibrary!$J211,IF(EXACT('TREE MANAGEMENT'!$E$4,TreeLibrary!$K$9),TreeLibrary!$K211,"out of range")))))</f>
        <v>0</v>
      </c>
      <c r="H205" s="366">
        <f>IF(EXACT('TREE MANAGEMENT'!$F$4,TreeLibrary!$G$9),TreeLibrary!$G211,IF(EXACT('TREE MANAGEMENT'!$F$4,TreeLibrary!$H$9),TreeLibrary!$H211,IF(EXACT('TREE MANAGEMENT'!$F$4,TreeLibrary!$I$9),TreeLibrary!$I211,IF(EXACT('TREE MANAGEMENT'!$F$4,TreeLibrary!$J$9),TreeLibrary!$J211,IF(EXACT('TREE MANAGEMENT'!$F$4,TreeLibrary!$K$9),TreeLibrary!$K211,"out of range")))))</f>
        <v>0</v>
      </c>
      <c r="I205" s="366">
        <f>IF(EXACT('TREE MANAGEMENT'!$G$4,TreeLibrary!$G$9),TreeLibrary!$G211,IF(EXACT('TREE MANAGEMENT'!$G$4,TreeLibrary!$H$9),TreeLibrary!$H211,IF(EXACT('TREE MANAGEMENT'!$G$4,TreeLibrary!$I$9),TreeLibrary!$I211,IF(EXACT('TREE MANAGEMENT'!$G$4,TreeLibrary!$J$9),TreeLibrary!$J211,IF(EXACT('TREE MANAGEMENT'!$G$4,TreeLibrary!$K$9),TreeLibrary!$K211,"out of range")))))</f>
        <v>0.09</v>
      </c>
      <c r="J205" s="11"/>
      <c r="K205" s="11"/>
      <c r="L205" s="11"/>
      <c r="M205" s="11"/>
      <c r="N205" s="11"/>
    </row>
    <row r="206" spans="1:14" ht="17.25" customHeight="1" x14ac:dyDescent="0.3">
      <c r="A206" s="481"/>
      <c r="B206" s="486"/>
      <c r="C206" s="486"/>
      <c r="D206" s="194" t="str">
        <f>TreeLibrary!D212</f>
        <v>TF_StageAbortSens</v>
      </c>
      <c r="E206" s="194" t="str">
        <f>TreeLibrary!E212</f>
        <v>Ripe4</v>
      </c>
      <c r="F206" s="375" t="str">
        <f>TreeLibrary!F212</f>
        <v>[]</v>
      </c>
      <c r="G206" s="366">
        <f>IF(EXACT('TREE MANAGEMENT'!$E$4,TreeLibrary!$G$9),TreeLibrary!$G212,IF(EXACT('TREE MANAGEMENT'!$E$4,TreeLibrary!$H$9),TreeLibrary!$H212,IF(EXACT('TREE MANAGEMENT'!$E$4,TreeLibrary!$I$9),TreeLibrary!$I212,IF(EXACT('TREE MANAGEMENT'!$E$4,TreeLibrary!$J$9),TreeLibrary!$J212,IF(EXACT('TREE MANAGEMENT'!$E$4,TreeLibrary!$K$9),TreeLibrary!$K212,"out of range")))))</f>
        <v>0</v>
      </c>
      <c r="H206" s="366">
        <f>IF(EXACT('TREE MANAGEMENT'!$F$4,TreeLibrary!$G$9),TreeLibrary!$G212,IF(EXACT('TREE MANAGEMENT'!$F$4,TreeLibrary!$H$9),TreeLibrary!$H212,IF(EXACT('TREE MANAGEMENT'!$F$4,TreeLibrary!$I$9),TreeLibrary!$I212,IF(EXACT('TREE MANAGEMENT'!$F$4,TreeLibrary!$J$9),TreeLibrary!$J212,IF(EXACT('TREE MANAGEMENT'!$F$4,TreeLibrary!$K$9),TreeLibrary!$K212,"out of range")))))</f>
        <v>0</v>
      </c>
      <c r="I206" s="366">
        <f>IF(EXACT('TREE MANAGEMENT'!$G$4,TreeLibrary!$G$9),TreeLibrary!$G212,IF(EXACT('TREE MANAGEMENT'!$G$4,TreeLibrary!$H$9),TreeLibrary!$H212,IF(EXACT('TREE MANAGEMENT'!$G$4,TreeLibrary!$I$9),TreeLibrary!$I212,IF(EXACT('TREE MANAGEMENT'!$G$4,TreeLibrary!$J$9),TreeLibrary!$J212,IF(EXACT('TREE MANAGEMENT'!$G$4,TreeLibrary!$K$9),TreeLibrary!$K212,"out of range")))))</f>
        <v>0.09</v>
      </c>
      <c r="J206" s="11"/>
      <c r="K206" s="11"/>
      <c r="L206" s="11"/>
      <c r="M206" s="11"/>
      <c r="N206" s="11"/>
    </row>
    <row r="207" spans="1:14" ht="17.25" customHeight="1" x14ac:dyDescent="0.3">
      <c r="A207" s="481"/>
      <c r="B207" s="486"/>
      <c r="C207" s="486"/>
      <c r="D207" s="194" t="str">
        <f>TreeLibrary!D213</f>
        <v>TF_StageAbortSens</v>
      </c>
      <c r="E207" s="194" t="str">
        <f>TreeLibrary!E213</f>
        <v>Ripe5</v>
      </c>
      <c r="F207" s="375" t="str">
        <f>TreeLibrary!F213</f>
        <v>[]</v>
      </c>
      <c r="G207" s="366">
        <f>IF(EXACT('TREE MANAGEMENT'!$E$4,TreeLibrary!$G$9),TreeLibrary!$G213,IF(EXACT('TREE MANAGEMENT'!$E$4,TreeLibrary!$H$9),TreeLibrary!$H213,IF(EXACT('TREE MANAGEMENT'!$E$4,TreeLibrary!$I$9),TreeLibrary!$I213,IF(EXACT('TREE MANAGEMENT'!$E$4,TreeLibrary!$J$9),TreeLibrary!$J213,IF(EXACT('TREE MANAGEMENT'!$E$4,TreeLibrary!$K$9),TreeLibrary!$K213,"out of range")))))</f>
        <v>0</v>
      </c>
      <c r="H207" s="366">
        <f>IF(EXACT('TREE MANAGEMENT'!$F$4,TreeLibrary!$G$9),TreeLibrary!$G213,IF(EXACT('TREE MANAGEMENT'!$F$4,TreeLibrary!$H$9),TreeLibrary!$H213,IF(EXACT('TREE MANAGEMENT'!$F$4,TreeLibrary!$I$9),TreeLibrary!$I213,IF(EXACT('TREE MANAGEMENT'!$F$4,TreeLibrary!$J$9),TreeLibrary!$J213,IF(EXACT('TREE MANAGEMENT'!$F$4,TreeLibrary!$K$9),TreeLibrary!$K213,"out of range")))))</f>
        <v>0</v>
      </c>
      <c r="I207" s="366">
        <f>IF(EXACT('TREE MANAGEMENT'!$G$4,TreeLibrary!$G$9),TreeLibrary!$G213,IF(EXACT('TREE MANAGEMENT'!$G$4,TreeLibrary!$H$9),TreeLibrary!$H213,IF(EXACT('TREE MANAGEMENT'!$G$4,TreeLibrary!$I$9),TreeLibrary!$I213,IF(EXACT('TREE MANAGEMENT'!$G$4,TreeLibrary!$J$9),TreeLibrary!$J213,IF(EXACT('TREE MANAGEMENT'!$G$4,TreeLibrary!$K$9),TreeLibrary!$K213,"out of range")))))</f>
        <v>0.16</v>
      </c>
      <c r="J207" s="11"/>
      <c r="K207" s="11"/>
      <c r="L207" s="11"/>
      <c r="M207" s="11"/>
      <c r="N207" s="11"/>
    </row>
    <row r="208" spans="1:14" ht="17.25" customHeight="1" x14ac:dyDescent="0.3">
      <c r="A208" s="481"/>
      <c r="B208" s="486"/>
      <c r="C208" s="486"/>
      <c r="D208" s="194" t="str">
        <f>TreeLibrary!D214</f>
        <v>TF_StageAbortSens</v>
      </c>
      <c r="E208" s="194" t="str">
        <f>TreeLibrary!E214</f>
        <v>Ripe6</v>
      </c>
      <c r="F208" s="375" t="str">
        <f>TreeLibrary!F214</f>
        <v>[]</v>
      </c>
      <c r="G208" s="366">
        <f>IF(EXACT('TREE MANAGEMENT'!$E$4,TreeLibrary!$G$9),TreeLibrary!$G214,IF(EXACT('TREE MANAGEMENT'!$E$4,TreeLibrary!$H$9),TreeLibrary!$H214,IF(EXACT('TREE MANAGEMENT'!$E$4,TreeLibrary!$I$9),TreeLibrary!$I214,IF(EXACT('TREE MANAGEMENT'!$E$4,TreeLibrary!$J$9),TreeLibrary!$J214,IF(EXACT('TREE MANAGEMENT'!$E$4,TreeLibrary!$K$9),TreeLibrary!$K214,"out of range")))))</f>
        <v>0</v>
      </c>
      <c r="H208" s="366">
        <f>IF(EXACT('TREE MANAGEMENT'!$F$4,TreeLibrary!$G$9),TreeLibrary!$G214,IF(EXACT('TREE MANAGEMENT'!$F$4,TreeLibrary!$H$9),TreeLibrary!$H214,IF(EXACT('TREE MANAGEMENT'!$F$4,TreeLibrary!$I$9),TreeLibrary!$I214,IF(EXACT('TREE MANAGEMENT'!$F$4,TreeLibrary!$J$9),TreeLibrary!$J214,IF(EXACT('TREE MANAGEMENT'!$F$4,TreeLibrary!$K$9),TreeLibrary!$K214,"out of range")))))</f>
        <v>0</v>
      </c>
      <c r="I208" s="366">
        <f>IF(EXACT('TREE MANAGEMENT'!$G$4,TreeLibrary!$G$9),TreeLibrary!$G214,IF(EXACT('TREE MANAGEMENT'!$G$4,TreeLibrary!$H$9),TreeLibrary!$H214,IF(EXACT('TREE MANAGEMENT'!$G$4,TreeLibrary!$I$9),TreeLibrary!$I214,IF(EXACT('TREE MANAGEMENT'!$G$4,TreeLibrary!$J$9),TreeLibrary!$J214,IF(EXACT('TREE MANAGEMENT'!$G$4,TreeLibrary!$K$9),TreeLibrary!$K214,"out of range")))))</f>
        <v>0.22</v>
      </c>
      <c r="J208" s="11"/>
      <c r="K208" s="11"/>
      <c r="L208" s="11"/>
      <c r="M208" s="11"/>
      <c r="N208" s="11"/>
    </row>
    <row r="209" spans="1:14" ht="17.25" customHeight="1" x14ac:dyDescent="0.3">
      <c r="A209" s="481"/>
      <c r="B209" s="486"/>
      <c r="C209" s="486"/>
      <c r="D209" s="194" t="str">
        <f>TreeLibrary!D215</f>
        <v>TF_StageAbortSens</v>
      </c>
      <c r="E209" s="194" t="str">
        <f>TreeLibrary!E215</f>
        <v>Ripe7</v>
      </c>
      <c r="F209" s="375" t="str">
        <f>TreeLibrary!F215</f>
        <v>[]</v>
      </c>
      <c r="G209" s="366">
        <f>IF(EXACT('TREE MANAGEMENT'!$E$4,TreeLibrary!$G$9),TreeLibrary!$G215,IF(EXACT('TREE MANAGEMENT'!$E$4,TreeLibrary!$H$9),TreeLibrary!$H215,IF(EXACT('TREE MANAGEMENT'!$E$4,TreeLibrary!$I$9),TreeLibrary!$I215,IF(EXACT('TREE MANAGEMENT'!$E$4,TreeLibrary!$J$9),TreeLibrary!$J215,IF(EXACT('TREE MANAGEMENT'!$E$4,TreeLibrary!$K$9),TreeLibrary!$K215,"out of range")))))</f>
        <v>0</v>
      </c>
      <c r="H209" s="366">
        <f>IF(EXACT('TREE MANAGEMENT'!$F$4,TreeLibrary!$G$9),TreeLibrary!$G215,IF(EXACT('TREE MANAGEMENT'!$F$4,TreeLibrary!$H$9),TreeLibrary!$H215,IF(EXACT('TREE MANAGEMENT'!$F$4,TreeLibrary!$I$9),TreeLibrary!$I215,IF(EXACT('TREE MANAGEMENT'!$F$4,TreeLibrary!$J$9),TreeLibrary!$J215,IF(EXACT('TREE MANAGEMENT'!$F$4,TreeLibrary!$K$9),TreeLibrary!$K215,"out of range")))))</f>
        <v>0</v>
      </c>
      <c r="I209" s="366">
        <f>IF(EXACT('TREE MANAGEMENT'!$G$4,TreeLibrary!$G$9),TreeLibrary!$G215,IF(EXACT('TREE MANAGEMENT'!$G$4,TreeLibrary!$H$9),TreeLibrary!$H215,IF(EXACT('TREE MANAGEMENT'!$G$4,TreeLibrary!$I$9),TreeLibrary!$I215,IF(EXACT('TREE MANAGEMENT'!$G$4,TreeLibrary!$J$9),TreeLibrary!$J215,IF(EXACT('TREE MANAGEMENT'!$G$4,TreeLibrary!$K$9),TreeLibrary!$K215,"out of range")))))</f>
        <v>0.3</v>
      </c>
      <c r="J209" s="11"/>
      <c r="K209" s="11"/>
      <c r="L209" s="11"/>
      <c r="M209" s="11"/>
      <c r="N209" s="11"/>
    </row>
    <row r="210" spans="1:14" ht="17.25" customHeight="1" x14ac:dyDescent="0.3">
      <c r="A210" s="481"/>
      <c r="B210" s="486"/>
      <c r="C210" s="486"/>
      <c r="D210" s="194" t="str">
        <f>TreeLibrary!D216</f>
        <v>TF_StageAbortSens</v>
      </c>
      <c r="E210" s="194" t="str">
        <f>TreeLibrary!E216</f>
        <v>Ripe8</v>
      </c>
      <c r="F210" s="375" t="str">
        <f>TreeLibrary!F216</f>
        <v>[]</v>
      </c>
      <c r="G210" s="366">
        <f>IF(EXACT('TREE MANAGEMENT'!$E$4,TreeLibrary!$G$9),TreeLibrary!$G216,IF(EXACT('TREE MANAGEMENT'!$E$4,TreeLibrary!$H$9),TreeLibrary!$H216,IF(EXACT('TREE MANAGEMENT'!$E$4,TreeLibrary!$I$9),TreeLibrary!$I216,IF(EXACT('TREE MANAGEMENT'!$E$4,TreeLibrary!$J$9),TreeLibrary!$J216,IF(EXACT('TREE MANAGEMENT'!$E$4,TreeLibrary!$K$9),TreeLibrary!$K216,"out of range")))))</f>
        <v>0</v>
      </c>
      <c r="H210" s="366">
        <f>IF(EXACT('TREE MANAGEMENT'!$F$4,TreeLibrary!$G$9),TreeLibrary!$G216,IF(EXACT('TREE MANAGEMENT'!$F$4,TreeLibrary!$H$9),TreeLibrary!$H216,IF(EXACT('TREE MANAGEMENT'!$F$4,TreeLibrary!$I$9),TreeLibrary!$I216,IF(EXACT('TREE MANAGEMENT'!$F$4,TreeLibrary!$J$9),TreeLibrary!$J216,IF(EXACT('TREE MANAGEMENT'!$F$4,TreeLibrary!$K$9),TreeLibrary!$K216,"out of range")))))</f>
        <v>0</v>
      </c>
      <c r="I210" s="366">
        <f>IF(EXACT('TREE MANAGEMENT'!$G$4,TreeLibrary!$G$9),TreeLibrary!$G216,IF(EXACT('TREE MANAGEMENT'!$G$4,TreeLibrary!$H$9),TreeLibrary!$H216,IF(EXACT('TREE MANAGEMENT'!$G$4,TreeLibrary!$I$9),TreeLibrary!$I216,IF(EXACT('TREE MANAGEMENT'!$G$4,TreeLibrary!$J$9),TreeLibrary!$J216,IF(EXACT('TREE MANAGEMENT'!$G$4,TreeLibrary!$K$9),TreeLibrary!$K216,"out of range")))))</f>
        <v>0.43</v>
      </c>
      <c r="J210" s="11"/>
      <c r="K210" s="11"/>
      <c r="L210" s="11"/>
      <c r="M210" s="11"/>
      <c r="N210" s="11"/>
    </row>
    <row r="211" spans="1:14" ht="17.25" customHeight="1" x14ac:dyDescent="0.3">
      <c r="A211" s="481"/>
      <c r="B211" s="486"/>
      <c r="C211" s="486"/>
      <c r="D211" s="194" t="str">
        <f>TreeLibrary!D217</f>
        <v>TF_StageAbortSens</v>
      </c>
      <c r="E211" s="194" t="str">
        <f>TreeLibrary!E217</f>
        <v>Ripe9</v>
      </c>
      <c r="F211" s="375" t="str">
        <f>TreeLibrary!F217</f>
        <v>[]</v>
      </c>
      <c r="G211" s="366">
        <f>IF(EXACT('TREE MANAGEMENT'!$E$4,TreeLibrary!$G$9),TreeLibrary!$G217,IF(EXACT('TREE MANAGEMENT'!$E$4,TreeLibrary!$H$9),TreeLibrary!$H217,IF(EXACT('TREE MANAGEMENT'!$E$4,TreeLibrary!$I$9),TreeLibrary!$I217,IF(EXACT('TREE MANAGEMENT'!$E$4,TreeLibrary!$J$9),TreeLibrary!$J217,IF(EXACT('TREE MANAGEMENT'!$E$4,TreeLibrary!$K$9),TreeLibrary!$K217,"out of range")))))</f>
        <v>0</v>
      </c>
      <c r="H211" s="366">
        <f>IF(EXACT('TREE MANAGEMENT'!$F$4,TreeLibrary!$G$9),TreeLibrary!$G217,IF(EXACT('TREE MANAGEMENT'!$F$4,TreeLibrary!$H$9),TreeLibrary!$H217,IF(EXACT('TREE MANAGEMENT'!$F$4,TreeLibrary!$I$9),TreeLibrary!$I217,IF(EXACT('TREE MANAGEMENT'!$F$4,TreeLibrary!$J$9),TreeLibrary!$J217,IF(EXACT('TREE MANAGEMENT'!$F$4,TreeLibrary!$K$9),TreeLibrary!$K217,"out of range")))))</f>
        <v>0</v>
      </c>
      <c r="I211" s="366">
        <f>IF(EXACT('TREE MANAGEMENT'!$G$4,TreeLibrary!$G$9),TreeLibrary!$G217,IF(EXACT('TREE MANAGEMENT'!$G$4,TreeLibrary!$H$9),TreeLibrary!$H217,IF(EXACT('TREE MANAGEMENT'!$G$4,TreeLibrary!$I$9),TreeLibrary!$I217,IF(EXACT('TREE MANAGEMENT'!$G$4,TreeLibrary!$J$9),TreeLibrary!$J217,IF(EXACT('TREE MANAGEMENT'!$G$4,TreeLibrary!$K$9),TreeLibrary!$K217,"out of range")))))</f>
        <v>0.78</v>
      </c>
      <c r="J211" s="11"/>
      <c r="K211" s="11"/>
      <c r="L211" s="11"/>
      <c r="M211" s="11"/>
      <c r="N211" s="11"/>
    </row>
    <row r="212" spans="1:14" ht="17.25" customHeight="1" x14ac:dyDescent="0.3">
      <c r="A212" s="481"/>
      <c r="B212" s="486"/>
      <c r="C212" s="486"/>
      <c r="D212" s="194" t="str">
        <f>TreeLibrary!D218</f>
        <v>TF_StageAbortSens</v>
      </c>
      <c r="E212" s="194" t="str">
        <f>TreeLibrary!E218</f>
        <v>Ripe10</v>
      </c>
      <c r="F212" s="375" t="str">
        <f>TreeLibrary!F218</f>
        <v>[]</v>
      </c>
      <c r="G212" s="366">
        <f>IF(EXACT('TREE MANAGEMENT'!$E$4,TreeLibrary!$G$9),TreeLibrary!$G218,IF(EXACT('TREE MANAGEMENT'!$E$4,TreeLibrary!$H$9),TreeLibrary!$H218,IF(EXACT('TREE MANAGEMENT'!$E$4,TreeLibrary!$I$9),TreeLibrary!$I218,IF(EXACT('TREE MANAGEMENT'!$E$4,TreeLibrary!$J$9),TreeLibrary!$J218,IF(EXACT('TREE MANAGEMENT'!$E$4,TreeLibrary!$K$9),TreeLibrary!$K218,"out of range")))))</f>
        <v>0</v>
      </c>
      <c r="H212" s="366">
        <f>IF(EXACT('TREE MANAGEMENT'!$F$4,TreeLibrary!$G$9),TreeLibrary!$G218,IF(EXACT('TREE MANAGEMENT'!$F$4,TreeLibrary!$H$9),TreeLibrary!$H218,IF(EXACT('TREE MANAGEMENT'!$F$4,TreeLibrary!$I$9),TreeLibrary!$I218,IF(EXACT('TREE MANAGEMENT'!$F$4,TreeLibrary!$J$9),TreeLibrary!$J218,IF(EXACT('TREE MANAGEMENT'!$F$4,TreeLibrary!$K$9),TreeLibrary!$K218,"out of range")))))</f>
        <v>0</v>
      </c>
      <c r="I212" s="366">
        <f>IF(EXACT('TREE MANAGEMENT'!$G$4,TreeLibrary!$G$9),TreeLibrary!$G218,IF(EXACT('TREE MANAGEMENT'!$G$4,TreeLibrary!$H$9),TreeLibrary!$H218,IF(EXACT('TREE MANAGEMENT'!$G$4,TreeLibrary!$I$9),TreeLibrary!$I218,IF(EXACT('TREE MANAGEMENT'!$G$4,TreeLibrary!$J$9),TreeLibrary!$J218,IF(EXACT('TREE MANAGEMENT'!$G$4,TreeLibrary!$K$9),TreeLibrary!$K218,"out of range")))))</f>
        <v>0.73</v>
      </c>
      <c r="J212" s="11"/>
      <c r="K212" s="11"/>
      <c r="L212" s="11"/>
      <c r="M212" s="11"/>
      <c r="N212" s="11"/>
    </row>
    <row r="213" spans="1:14" ht="17.25" customHeight="1" x14ac:dyDescent="0.3">
      <c r="A213" s="481"/>
      <c r="B213" s="486"/>
      <c r="C213" s="486"/>
      <c r="D213" s="194" t="str">
        <f>TreeLibrary!D219</f>
        <v>TF_StageAbortSens</v>
      </c>
      <c r="E213" s="194" t="str">
        <f>TreeLibrary!E219</f>
        <v>Ripe11</v>
      </c>
      <c r="F213" s="375" t="str">
        <f>TreeLibrary!F219</f>
        <v>[]</v>
      </c>
      <c r="G213" s="366">
        <f>IF(EXACT('TREE MANAGEMENT'!$E$4,TreeLibrary!$G$9),TreeLibrary!$G219,IF(EXACT('TREE MANAGEMENT'!$E$4,TreeLibrary!$H$9),TreeLibrary!$H219,IF(EXACT('TREE MANAGEMENT'!$E$4,TreeLibrary!$I$9),TreeLibrary!$I219,IF(EXACT('TREE MANAGEMENT'!$E$4,TreeLibrary!$J$9),TreeLibrary!$J219,IF(EXACT('TREE MANAGEMENT'!$E$4,TreeLibrary!$K$9),TreeLibrary!$K219,"out of range")))))</f>
        <v>0</v>
      </c>
      <c r="H213" s="366">
        <f>IF(EXACT('TREE MANAGEMENT'!$F$4,TreeLibrary!$G$9),TreeLibrary!$G219,IF(EXACT('TREE MANAGEMENT'!$F$4,TreeLibrary!$H$9),TreeLibrary!$H219,IF(EXACT('TREE MANAGEMENT'!$F$4,TreeLibrary!$I$9),TreeLibrary!$I219,IF(EXACT('TREE MANAGEMENT'!$F$4,TreeLibrary!$J$9),TreeLibrary!$J219,IF(EXACT('TREE MANAGEMENT'!$F$4,TreeLibrary!$K$9),TreeLibrary!$K219,"out of range")))))</f>
        <v>0</v>
      </c>
      <c r="I213" s="366">
        <f>IF(EXACT('TREE MANAGEMENT'!$G$4,TreeLibrary!$G$9),TreeLibrary!$G219,IF(EXACT('TREE MANAGEMENT'!$G$4,TreeLibrary!$H$9),TreeLibrary!$H219,IF(EXACT('TREE MANAGEMENT'!$G$4,TreeLibrary!$I$9),TreeLibrary!$I219,IF(EXACT('TREE MANAGEMENT'!$G$4,TreeLibrary!$J$9),TreeLibrary!$J219,IF(EXACT('TREE MANAGEMENT'!$G$4,TreeLibrary!$K$9),TreeLibrary!$K219,"out of range")))))</f>
        <v>0.19</v>
      </c>
      <c r="J213" s="11"/>
      <c r="K213" s="11"/>
      <c r="L213" s="11"/>
      <c r="M213" s="11"/>
      <c r="N213" s="11"/>
    </row>
    <row r="214" spans="1:14" ht="17.25" customHeight="1" x14ac:dyDescent="0.3">
      <c r="A214" s="481"/>
      <c r="B214" s="486"/>
      <c r="C214" s="486"/>
      <c r="D214" s="194" t="str">
        <f>TreeLibrary!D220</f>
        <v>TF_StageAbortSens</v>
      </c>
      <c r="E214" s="194" t="str">
        <f>TreeLibrary!E220</f>
        <v>Ripe12</v>
      </c>
      <c r="F214" s="375" t="str">
        <f>TreeLibrary!F220</f>
        <v>[]</v>
      </c>
      <c r="G214" s="366">
        <f>IF(EXACT('TREE MANAGEMENT'!$E$4,TreeLibrary!$G$9),TreeLibrary!$G220,IF(EXACT('TREE MANAGEMENT'!$E$4,TreeLibrary!$H$9),TreeLibrary!$H220,IF(EXACT('TREE MANAGEMENT'!$E$4,TreeLibrary!$I$9),TreeLibrary!$I220,IF(EXACT('TREE MANAGEMENT'!$E$4,TreeLibrary!$J$9),TreeLibrary!$J220,IF(EXACT('TREE MANAGEMENT'!$E$4,TreeLibrary!$K$9),TreeLibrary!$K220,"out of range")))))</f>
        <v>0</v>
      </c>
      <c r="H214" s="366">
        <f>IF(EXACT('TREE MANAGEMENT'!$F$4,TreeLibrary!$G$9),TreeLibrary!$G220,IF(EXACT('TREE MANAGEMENT'!$F$4,TreeLibrary!$H$9),TreeLibrary!$H220,IF(EXACT('TREE MANAGEMENT'!$F$4,TreeLibrary!$I$9),TreeLibrary!$I220,IF(EXACT('TREE MANAGEMENT'!$F$4,TreeLibrary!$J$9),TreeLibrary!$J220,IF(EXACT('TREE MANAGEMENT'!$F$4,TreeLibrary!$K$9),TreeLibrary!$K220,"out of range")))))</f>
        <v>0</v>
      </c>
      <c r="I214" s="366">
        <f>IF(EXACT('TREE MANAGEMENT'!$G$4,TreeLibrary!$G$9),TreeLibrary!$G220,IF(EXACT('TREE MANAGEMENT'!$G$4,TreeLibrary!$H$9),TreeLibrary!$H220,IF(EXACT('TREE MANAGEMENT'!$G$4,TreeLibrary!$I$9),TreeLibrary!$I220,IF(EXACT('TREE MANAGEMENT'!$G$4,TreeLibrary!$J$9),TreeLibrary!$J220,IF(EXACT('TREE MANAGEMENT'!$G$4,TreeLibrary!$K$9),TreeLibrary!$K220,"out of range")))))</f>
        <v>0.06</v>
      </c>
      <c r="J214" s="11"/>
      <c r="K214" s="11"/>
      <c r="L214" s="11"/>
      <c r="M214" s="11"/>
      <c r="N214" s="11"/>
    </row>
    <row r="215" spans="1:14" ht="17.25" customHeight="1" x14ac:dyDescent="0.3">
      <c r="A215" s="481"/>
      <c r="B215" s="486"/>
      <c r="C215" s="486"/>
      <c r="D215" s="194" t="str">
        <f>TreeLibrary!D221</f>
        <v>TF_StageAbortSens</v>
      </c>
      <c r="E215" s="194" t="str">
        <f>TreeLibrary!E221</f>
        <v>EarlyFruit</v>
      </c>
      <c r="F215" s="375" t="str">
        <f>TreeLibrary!F221</f>
        <v>[]</v>
      </c>
      <c r="G215" s="366">
        <f>IF(EXACT('TREE MANAGEMENT'!$E$4,TreeLibrary!$G$9),TreeLibrary!$G221,IF(EXACT('TREE MANAGEMENT'!$E$4,TreeLibrary!$H$9),TreeLibrary!$H221,IF(EXACT('TREE MANAGEMENT'!$E$4,TreeLibrary!$I$9),TreeLibrary!$I221,IF(EXACT('TREE MANAGEMENT'!$E$4,TreeLibrary!$J$9),TreeLibrary!$J221,IF(EXACT('TREE MANAGEMENT'!$E$4,TreeLibrary!$K$9),TreeLibrary!$K221,"out of range")))))</f>
        <v>0</v>
      </c>
      <c r="H215" s="366">
        <f>IF(EXACT('TREE MANAGEMENT'!$F$4,TreeLibrary!$G$9),TreeLibrary!$G221,IF(EXACT('TREE MANAGEMENT'!$F$4,TreeLibrary!$H$9),TreeLibrary!$H221,IF(EXACT('TREE MANAGEMENT'!$F$4,TreeLibrary!$I$9),TreeLibrary!$I221,IF(EXACT('TREE MANAGEMENT'!$F$4,TreeLibrary!$J$9),TreeLibrary!$J221,IF(EXACT('TREE MANAGEMENT'!$F$4,TreeLibrary!$K$9),TreeLibrary!$K221,"out of range")))))</f>
        <v>0</v>
      </c>
      <c r="I215" s="366">
        <f>IF(EXACT('TREE MANAGEMENT'!$G$4,TreeLibrary!$G$9),TreeLibrary!$G221,IF(EXACT('TREE MANAGEMENT'!$G$4,TreeLibrary!$H$9),TreeLibrary!$H221,IF(EXACT('TREE MANAGEMENT'!$G$4,TreeLibrary!$I$9),TreeLibrary!$I221,IF(EXACT('TREE MANAGEMENT'!$G$4,TreeLibrary!$J$9),TreeLibrary!$J221,IF(EXACT('TREE MANAGEMENT'!$G$4,TreeLibrary!$K$9),TreeLibrary!$K221,"out of range")))))</f>
        <v>0.11</v>
      </c>
      <c r="J215" s="11"/>
      <c r="K215" s="11"/>
      <c r="L215" s="11"/>
      <c r="M215" s="11"/>
      <c r="N215" s="11"/>
    </row>
    <row r="216" spans="1:14" ht="17.25" customHeight="1" x14ac:dyDescent="0.3">
      <c r="A216" s="481"/>
      <c r="B216" s="486"/>
      <c r="C216" s="486"/>
      <c r="D216" s="194" t="str">
        <f>TreeLibrary!D222</f>
        <v>TF_StageAbortSens</v>
      </c>
      <c r="E216" s="194" t="str">
        <f>TreeLibrary!E222</f>
        <v>Pollinated</v>
      </c>
      <c r="F216" s="375" t="str">
        <f>TreeLibrary!F222</f>
        <v>[]</v>
      </c>
      <c r="G216" s="366">
        <f>IF(EXACT('TREE MANAGEMENT'!$E$4,TreeLibrary!$G$9),TreeLibrary!$G222,IF(EXACT('TREE MANAGEMENT'!$E$4,TreeLibrary!$H$9),TreeLibrary!$H222,IF(EXACT('TREE MANAGEMENT'!$E$4,TreeLibrary!$I$9),TreeLibrary!$I222,IF(EXACT('TREE MANAGEMENT'!$E$4,TreeLibrary!$J$9),TreeLibrary!$J222,IF(EXACT('TREE MANAGEMENT'!$E$4,TreeLibrary!$K$9),TreeLibrary!$K222,"out of range")))))</f>
        <v>0</v>
      </c>
      <c r="H216" s="366">
        <f>IF(EXACT('TREE MANAGEMENT'!$F$4,TreeLibrary!$G$9),TreeLibrary!$G222,IF(EXACT('TREE MANAGEMENT'!$F$4,TreeLibrary!$H$9),TreeLibrary!$H222,IF(EXACT('TREE MANAGEMENT'!$F$4,TreeLibrary!$I$9),TreeLibrary!$I222,IF(EXACT('TREE MANAGEMENT'!$F$4,TreeLibrary!$J$9),TreeLibrary!$J222,IF(EXACT('TREE MANAGEMENT'!$F$4,TreeLibrary!$K$9),TreeLibrary!$K222,"out of range")))))</f>
        <v>0</v>
      </c>
      <c r="I216" s="366">
        <f>IF(EXACT('TREE MANAGEMENT'!$G$4,TreeLibrary!$G$9),TreeLibrary!$G222,IF(EXACT('TREE MANAGEMENT'!$G$4,TreeLibrary!$H$9),TreeLibrary!$H222,IF(EXACT('TREE MANAGEMENT'!$G$4,TreeLibrary!$I$9),TreeLibrary!$I222,IF(EXACT('TREE MANAGEMENT'!$G$4,TreeLibrary!$J$9),TreeLibrary!$J222,IF(EXACT('TREE MANAGEMENT'!$G$4,TreeLibrary!$K$9),TreeLibrary!$K222,"out of range")))))</f>
        <v>0.52</v>
      </c>
      <c r="J216" s="11"/>
      <c r="K216" s="11"/>
      <c r="L216" s="11"/>
      <c r="M216" s="11"/>
      <c r="N216" s="11"/>
    </row>
    <row r="217" spans="1:14" ht="17.25" customHeight="1" x14ac:dyDescent="0.3">
      <c r="A217" s="481"/>
      <c r="B217" s="486"/>
      <c r="C217" s="486"/>
      <c r="D217" s="194" t="str">
        <f>TreeLibrary!D223</f>
        <v>TF_StageAbortSens</v>
      </c>
      <c r="E217" s="194" t="str">
        <f>TreeLibrary!E223</f>
        <v>Anthesis</v>
      </c>
      <c r="F217" s="375" t="str">
        <f>TreeLibrary!F223</f>
        <v>[]</v>
      </c>
      <c r="G217" s="366">
        <f>IF(EXACT('TREE MANAGEMENT'!$E$4,TreeLibrary!$G$9),TreeLibrary!$G223,IF(EXACT('TREE MANAGEMENT'!$E$4,TreeLibrary!$H$9),TreeLibrary!$H223,IF(EXACT('TREE MANAGEMENT'!$E$4,TreeLibrary!$I$9),TreeLibrary!$I223,IF(EXACT('TREE MANAGEMENT'!$E$4,TreeLibrary!$J$9),TreeLibrary!$J223,IF(EXACT('TREE MANAGEMENT'!$E$4,TreeLibrary!$K$9),TreeLibrary!$K223,"out of range")))))</f>
        <v>0</v>
      </c>
      <c r="H217" s="366">
        <f>IF(EXACT('TREE MANAGEMENT'!$F$4,TreeLibrary!$G$9),TreeLibrary!$G223,IF(EXACT('TREE MANAGEMENT'!$F$4,TreeLibrary!$H$9),TreeLibrary!$H223,IF(EXACT('TREE MANAGEMENT'!$F$4,TreeLibrary!$I$9),TreeLibrary!$I223,IF(EXACT('TREE MANAGEMENT'!$F$4,TreeLibrary!$J$9),TreeLibrary!$J223,IF(EXACT('TREE MANAGEMENT'!$F$4,TreeLibrary!$K$9),TreeLibrary!$K223,"out of range")))))</f>
        <v>0</v>
      </c>
      <c r="I217" s="366">
        <f>IF(EXACT('TREE MANAGEMENT'!$G$4,TreeLibrary!$G$9),TreeLibrary!$G223,IF(EXACT('TREE MANAGEMENT'!$G$4,TreeLibrary!$H$9),TreeLibrary!$H223,IF(EXACT('TREE MANAGEMENT'!$G$4,TreeLibrary!$I$9),TreeLibrary!$I223,IF(EXACT('TREE MANAGEMENT'!$G$4,TreeLibrary!$J$9),TreeLibrary!$J223,IF(EXACT('TREE MANAGEMENT'!$G$4,TreeLibrary!$K$9),TreeLibrary!$K223,"out of range")))))</f>
        <v>0.65</v>
      </c>
      <c r="J217" s="11"/>
      <c r="K217" s="11"/>
      <c r="L217" s="11"/>
      <c r="M217" s="11"/>
      <c r="N217" s="11"/>
    </row>
    <row r="218" spans="1:14" ht="17.25" customHeight="1" x14ac:dyDescent="0.3">
      <c r="A218" s="481"/>
      <c r="B218" s="486"/>
      <c r="C218" s="486"/>
      <c r="D218" s="194" t="str">
        <f>TreeLibrary!D224</f>
        <v>TF_StageAbortSens</v>
      </c>
      <c r="E218" s="194" t="str">
        <f>TreeLibrary!E224</f>
        <v>Anthesis1</v>
      </c>
      <c r="F218" s="375" t="str">
        <f>TreeLibrary!F224</f>
        <v>[]</v>
      </c>
      <c r="G218" s="366">
        <f>IF(EXACT('TREE MANAGEMENT'!$E$4,TreeLibrary!$G$9),TreeLibrary!$G224,IF(EXACT('TREE MANAGEMENT'!$E$4,TreeLibrary!$H$9),TreeLibrary!$H224,IF(EXACT('TREE MANAGEMENT'!$E$4,TreeLibrary!$I$9),TreeLibrary!$I224,IF(EXACT('TREE MANAGEMENT'!$E$4,TreeLibrary!$J$9),TreeLibrary!$J224,IF(EXACT('TREE MANAGEMENT'!$E$4,TreeLibrary!$K$9),TreeLibrary!$K224,"out of range")))))</f>
        <v>0</v>
      </c>
      <c r="H218" s="366">
        <f>IF(EXACT('TREE MANAGEMENT'!$F$4,TreeLibrary!$G$9),TreeLibrary!$G224,IF(EXACT('TREE MANAGEMENT'!$F$4,TreeLibrary!$H$9),TreeLibrary!$H224,IF(EXACT('TREE MANAGEMENT'!$F$4,TreeLibrary!$I$9),TreeLibrary!$I224,IF(EXACT('TREE MANAGEMENT'!$F$4,TreeLibrary!$J$9),TreeLibrary!$J224,IF(EXACT('TREE MANAGEMENT'!$F$4,TreeLibrary!$K$9),TreeLibrary!$K224,"out of range")))))</f>
        <v>0</v>
      </c>
      <c r="I218" s="366">
        <f>IF(EXACT('TREE MANAGEMENT'!$G$4,TreeLibrary!$G$9),TreeLibrary!$G224,IF(EXACT('TREE MANAGEMENT'!$G$4,TreeLibrary!$H$9),TreeLibrary!$H224,IF(EXACT('TREE MANAGEMENT'!$G$4,TreeLibrary!$I$9),TreeLibrary!$I224,IF(EXACT('TREE MANAGEMENT'!$G$4,TreeLibrary!$J$9),TreeLibrary!$J224,IF(EXACT('TREE MANAGEMENT'!$G$4,TreeLibrary!$K$9),TreeLibrary!$K224,"out of range")))))</f>
        <v>0.59499999999999997</v>
      </c>
      <c r="J218" s="11"/>
      <c r="K218" s="11"/>
      <c r="L218" s="11"/>
      <c r="M218" s="11"/>
      <c r="N218" s="11"/>
    </row>
    <row r="219" spans="1:14" ht="17.25" customHeight="1" x14ac:dyDescent="0.3">
      <c r="A219" s="481"/>
      <c r="B219" s="486"/>
      <c r="C219" s="486"/>
      <c r="D219" s="194" t="str">
        <f>TreeLibrary!D225</f>
        <v>TF_StageAbortSens</v>
      </c>
      <c r="E219" s="194" t="str">
        <f>TreeLibrary!E225</f>
        <v>Anthesis2</v>
      </c>
      <c r="F219" s="375" t="str">
        <f>TreeLibrary!F225</f>
        <v>[]</v>
      </c>
      <c r="G219" s="366">
        <f>IF(EXACT('TREE MANAGEMENT'!$E$4,TreeLibrary!$G$9),TreeLibrary!$G225,IF(EXACT('TREE MANAGEMENT'!$E$4,TreeLibrary!$H$9),TreeLibrary!$H225,IF(EXACT('TREE MANAGEMENT'!$E$4,TreeLibrary!$I$9),TreeLibrary!$I225,IF(EXACT('TREE MANAGEMENT'!$E$4,TreeLibrary!$J$9),TreeLibrary!$J225,IF(EXACT('TREE MANAGEMENT'!$E$4,TreeLibrary!$K$9),TreeLibrary!$K225,"out of range")))))</f>
        <v>0</v>
      </c>
      <c r="H219" s="366">
        <f>IF(EXACT('TREE MANAGEMENT'!$F$4,TreeLibrary!$G$9),TreeLibrary!$G225,IF(EXACT('TREE MANAGEMENT'!$F$4,TreeLibrary!$H$9),TreeLibrary!$H225,IF(EXACT('TREE MANAGEMENT'!$F$4,TreeLibrary!$I$9),TreeLibrary!$I225,IF(EXACT('TREE MANAGEMENT'!$F$4,TreeLibrary!$J$9),TreeLibrary!$J225,IF(EXACT('TREE MANAGEMENT'!$F$4,TreeLibrary!$K$9),TreeLibrary!$K225,"out of range")))))</f>
        <v>0</v>
      </c>
      <c r="I219" s="366">
        <f>IF(EXACT('TREE MANAGEMENT'!$G$4,TreeLibrary!$G$9),TreeLibrary!$G225,IF(EXACT('TREE MANAGEMENT'!$G$4,TreeLibrary!$H$9),TreeLibrary!$H225,IF(EXACT('TREE MANAGEMENT'!$G$4,TreeLibrary!$I$9),TreeLibrary!$I225,IF(EXACT('TREE MANAGEMENT'!$G$4,TreeLibrary!$J$9),TreeLibrary!$J225,IF(EXACT('TREE MANAGEMENT'!$G$4,TreeLibrary!$K$9),TreeLibrary!$K225,"out of range")))))</f>
        <v>0.59499999999999997</v>
      </c>
      <c r="J219" s="11"/>
      <c r="K219" s="11"/>
      <c r="L219" s="11"/>
      <c r="M219" s="11"/>
      <c r="N219" s="11"/>
    </row>
    <row r="220" spans="1:14" ht="17.25" customHeight="1" x14ac:dyDescent="0.3">
      <c r="A220" s="481"/>
      <c r="B220" s="486"/>
      <c r="C220" s="486"/>
      <c r="D220" s="194" t="str">
        <f>TreeLibrary!D226</f>
        <v>TF_StageAbortSens</v>
      </c>
      <c r="E220" s="194" t="str">
        <f>TreeLibrary!E226</f>
        <v>Anthesis3</v>
      </c>
      <c r="F220" s="375" t="str">
        <f>TreeLibrary!F226</f>
        <v>[]</v>
      </c>
      <c r="G220" s="366">
        <f>IF(EXACT('TREE MANAGEMENT'!$E$4,TreeLibrary!$G$9),TreeLibrary!$G226,IF(EXACT('TREE MANAGEMENT'!$E$4,TreeLibrary!$H$9),TreeLibrary!$H226,IF(EXACT('TREE MANAGEMENT'!$E$4,TreeLibrary!$I$9),TreeLibrary!$I226,IF(EXACT('TREE MANAGEMENT'!$E$4,TreeLibrary!$J$9),TreeLibrary!$J226,IF(EXACT('TREE MANAGEMENT'!$E$4,TreeLibrary!$K$9),TreeLibrary!$K226,"out of range")))))</f>
        <v>0</v>
      </c>
      <c r="H220" s="366">
        <f>IF(EXACT('TREE MANAGEMENT'!$F$4,TreeLibrary!$G$9),TreeLibrary!$G226,IF(EXACT('TREE MANAGEMENT'!$F$4,TreeLibrary!$H$9),TreeLibrary!$H226,IF(EXACT('TREE MANAGEMENT'!$F$4,TreeLibrary!$I$9),TreeLibrary!$I226,IF(EXACT('TREE MANAGEMENT'!$F$4,TreeLibrary!$J$9),TreeLibrary!$J226,IF(EXACT('TREE MANAGEMENT'!$F$4,TreeLibrary!$K$9),TreeLibrary!$K226,"out of range")))))</f>
        <v>0</v>
      </c>
      <c r="I220" s="366">
        <f>IF(EXACT('TREE MANAGEMENT'!$G$4,TreeLibrary!$G$9),TreeLibrary!$G226,IF(EXACT('TREE MANAGEMENT'!$G$4,TreeLibrary!$H$9),TreeLibrary!$H226,IF(EXACT('TREE MANAGEMENT'!$G$4,TreeLibrary!$I$9),TreeLibrary!$I226,IF(EXACT('TREE MANAGEMENT'!$G$4,TreeLibrary!$J$9),TreeLibrary!$J226,IF(EXACT('TREE MANAGEMENT'!$G$4,TreeLibrary!$K$9),TreeLibrary!$K226,"out of range")))))</f>
        <v>0.59499999999999997</v>
      </c>
      <c r="J220" s="11"/>
      <c r="K220" s="11"/>
      <c r="L220" s="11"/>
      <c r="M220" s="11"/>
      <c r="N220" s="11"/>
    </row>
    <row r="221" spans="1:14" ht="17.25" customHeight="1" x14ac:dyDescent="0.3">
      <c r="A221" s="481"/>
      <c r="B221" s="486"/>
      <c r="C221" s="486"/>
      <c r="D221" s="194" t="str">
        <f>TreeLibrary!D227</f>
        <v>TF_StageAbortSens</v>
      </c>
      <c r="E221" s="194" t="str">
        <f>TreeLibrary!E227</f>
        <v>Anthesis4</v>
      </c>
      <c r="F221" s="375" t="str">
        <f>TreeLibrary!F227</f>
        <v>[]</v>
      </c>
      <c r="G221" s="366">
        <f>IF(EXACT('TREE MANAGEMENT'!$E$4,TreeLibrary!$G$9),TreeLibrary!$G227,IF(EXACT('TREE MANAGEMENT'!$E$4,TreeLibrary!$H$9),TreeLibrary!$H227,IF(EXACT('TREE MANAGEMENT'!$E$4,TreeLibrary!$I$9),TreeLibrary!$I227,IF(EXACT('TREE MANAGEMENT'!$E$4,TreeLibrary!$J$9),TreeLibrary!$J227,IF(EXACT('TREE MANAGEMENT'!$E$4,TreeLibrary!$K$9),TreeLibrary!$K227,"out of range")))))</f>
        <v>0</v>
      </c>
      <c r="H221" s="366">
        <f>IF(EXACT('TREE MANAGEMENT'!$F$4,TreeLibrary!$G$9),TreeLibrary!$G227,IF(EXACT('TREE MANAGEMENT'!$F$4,TreeLibrary!$H$9),TreeLibrary!$H227,IF(EXACT('TREE MANAGEMENT'!$F$4,TreeLibrary!$I$9),TreeLibrary!$I227,IF(EXACT('TREE MANAGEMENT'!$F$4,TreeLibrary!$J$9),TreeLibrary!$J227,IF(EXACT('TREE MANAGEMENT'!$F$4,TreeLibrary!$K$9),TreeLibrary!$K227,"out of range")))))</f>
        <v>0</v>
      </c>
      <c r="I221" s="366">
        <f>IF(EXACT('TREE MANAGEMENT'!$G$4,TreeLibrary!$G$9),TreeLibrary!$G227,IF(EXACT('TREE MANAGEMENT'!$G$4,TreeLibrary!$H$9),TreeLibrary!$H227,IF(EXACT('TREE MANAGEMENT'!$G$4,TreeLibrary!$I$9),TreeLibrary!$I227,IF(EXACT('TREE MANAGEMENT'!$G$4,TreeLibrary!$J$9),TreeLibrary!$J227,IF(EXACT('TREE MANAGEMENT'!$G$4,TreeLibrary!$K$9),TreeLibrary!$K227,"out of range")))))</f>
        <v>0.59499999999999997</v>
      </c>
      <c r="J221" s="11"/>
      <c r="K221" s="11"/>
      <c r="L221" s="11"/>
      <c r="M221" s="11"/>
      <c r="N221" s="11"/>
    </row>
    <row r="222" spans="1:14" ht="17.25" customHeight="1" x14ac:dyDescent="0.3">
      <c r="A222" s="481"/>
      <c r="B222" s="486"/>
      <c r="C222" s="486"/>
      <c r="D222" s="194" t="str">
        <f>TreeLibrary!D228</f>
        <v>TF_StageAbortSens</v>
      </c>
      <c r="E222" s="194" t="str">
        <f>TreeLibrary!E228</f>
        <v>Anthesis5</v>
      </c>
      <c r="F222" s="375" t="str">
        <f>TreeLibrary!F228</f>
        <v>[]</v>
      </c>
      <c r="G222" s="366">
        <f>IF(EXACT('TREE MANAGEMENT'!$E$4,TreeLibrary!$G$9),TreeLibrary!$G228,IF(EXACT('TREE MANAGEMENT'!$E$4,TreeLibrary!$H$9),TreeLibrary!$H228,IF(EXACT('TREE MANAGEMENT'!$E$4,TreeLibrary!$I$9),TreeLibrary!$I228,IF(EXACT('TREE MANAGEMENT'!$E$4,TreeLibrary!$J$9),TreeLibrary!$J228,IF(EXACT('TREE MANAGEMENT'!$E$4,TreeLibrary!$K$9),TreeLibrary!$K228,"out of range")))))</f>
        <v>0</v>
      </c>
      <c r="H222" s="366">
        <f>IF(EXACT('TREE MANAGEMENT'!$F$4,TreeLibrary!$G$9),TreeLibrary!$G228,IF(EXACT('TREE MANAGEMENT'!$F$4,TreeLibrary!$H$9),TreeLibrary!$H228,IF(EXACT('TREE MANAGEMENT'!$F$4,TreeLibrary!$I$9),TreeLibrary!$I228,IF(EXACT('TREE MANAGEMENT'!$F$4,TreeLibrary!$J$9),TreeLibrary!$J228,IF(EXACT('TREE MANAGEMENT'!$F$4,TreeLibrary!$K$9),TreeLibrary!$K228,"out of range")))))</f>
        <v>0</v>
      </c>
      <c r="I222" s="366">
        <f>IF(EXACT('TREE MANAGEMENT'!$G$4,TreeLibrary!$G$9),TreeLibrary!$G228,IF(EXACT('TREE MANAGEMENT'!$G$4,TreeLibrary!$H$9),TreeLibrary!$H228,IF(EXACT('TREE MANAGEMENT'!$G$4,TreeLibrary!$I$9),TreeLibrary!$I228,IF(EXACT('TREE MANAGEMENT'!$G$4,TreeLibrary!$J$9),TreeLibrary!$J228,IF(EXACT('TREE MANAGEMENT'!$G$4,TreeLibrary!$K$9),TreeLibrary!$K228,"out of range")))))</f>
        <v>0.59499999999999997</v>
      </c>
      <c r="J222" s="11"/>
      <c r="K222" s="11"/>
      <c r="L222" s="11"/>
      <c r="M222" s="11"/>
      <c r="N222" s="11"/>
    </row>
    <row r="223" spans="1:14" ht="17.25" customHeight="1" x14ac:dyDescent="0.3">
      <c r="A223" s="481"/>
      <c r="B223" s="486"/>
      <c r="C223" s="486"/>
      <c r="D223" s="194" t="str">
        <f>TreeLibrary!D229</f>
        <v>TF_StageAbortSens</v>
      </c>
      <c r="E223" s="194" t="str">
        <f>TreeLibrary!E229</f>
        <v>Anthesis6</v>
      </c>
      <c r="F223" s="375" t="str">
        <f>TreeLibrary!F229</f>
        <v>[]</v>
      </c>
      <c r="G223" s="366">
        <f>IF(EXACT('TREE MANAGEMENT'!$E$4,TreeLibrary!$G$9),TreeLibrary!$G229,IF(EXACT('TREE MANAGEMENT'!$E$4,TreeLibrary!$H$9),TreeLibrary!$H229,IF(EXACT('TREE MANAGEMENT'!$E$4,TreeLibrary!$I$9),TreeLibrary!$I229,IF(EXACT('TREE MANAGEMENT'!$E$4,TreeLibrary!$J$9),TreeLibrary!$J229,IF(EXACT('TREE MANAGEMENT'!$E$4,TreeLibrary!$K$9),TreeLibrary!$K229,"out of range")))))</f>
        <v>0</v>
      </c>
      <c r="H223" s="366">
        <f>IF(EXACT('TREE MANAGEMENT'!$F$4,TreeLibrary!$G$9),TreeLibrary!$G229,IF(EXACT('TREE MANAGEMENT'!$F$4,TreeLibrary!$H$9),TreeLibrary!$H229,IF(EXACT('TREE MANAGEMENT'!$F$4,TreeLibrary!$I$9),TreeLibrary!$I229,IF(EXACT('TREE MANAGEMENT'!$F$4,TreeLibrary!$J$9),TreeLibrary!$J229,IF(EXACT('TREE MANAGEMENT'!$F$4,TreeLibrary!$K$9),TreeLibrary!$K229,"out of range")))))</f>
        <v>0</v>
      </c>
      <c r="I223" s="366">
        <f>IF(EXACT('TREE MANAGEMENT'!$G$4,TreeLibrary!$G$9),TreeLibrary!$G229,IF(EXACT('TREE MANAGEMENT'!$G$4,TreeLibrary!$H$9),TreeLibrary!$H229,IF(EXACT('TREE MANAGEMENT'!$G$4,TreeLibrary!$I$9),TreeLibrary!$I229,IF(EXACT('TREE MANAGEMENT'!$G$4,TreeLibrary!$J$9),TreeLibrary!$J229,IF(EXACT('TREE MANAGEMENT'!$G$4,TreeLibrary!$K$9),TreeLibrary!$K229,"out of range")))))</f>
        <v>0.59499999999999997</v>
      </c>
      <c r="J223" s="11"/>
      <c r="K223" s="11"/>
      <c r="L223" s="11"/>
      <c r="M223" s="11"/>
      <c r="N223" s="11"/>
    </row>
    <row r="224" spans="1:14" ht="17.25" customHeight="1" x14ac:dyDescent="0.3">
      <c r="A224" s="481"/>
      <c r="B224" s="486"/>
      <c r="C224" s="486"/>
      <c r="D224" s="246" t="str">
        <f>TreeLibrary!D230</f>
        <v>TF_WatStressAbortFrac[Sp]</v>
      </c>
      <c r="E224" s="196"/>
      <c r="F224" s="375" t="str">
        <f>TreeLibrary!F230</f>
        <v>[]</v>
      </c>
      <c r="G224" s="366">
        <f>IF(EXACT('TREE MANAGEMENT'!$E$4,TreeLibrary!$G$9),TreeLibrary!$G230,IF(EXACT('TREE MANAGEMENT'!$E$4,TreeLibrary!$H$9),TreeLibrary!$H230,IF(EXACT('TREE MANAGEMENT'!$E$4,TreeLibrary!$I$9),TreeLibrary!$I230,IF(EXACT('TREE MANAGEMENT'!$E$4,TreeLibrary!$J$9),TreeLibrary!$J230,IF(EXACT('TREE MANAGEMENT'!$E$4,TreeLibrary!$K$9),TreeLibrary!$K230,"out of range")))))</f>
        <v>0</v>
      </c>
      <c r="H224" s="366">
        <f>IF(EXACT('TREE MANAGEMENT'!$F$4,TreeLibrary!$G$9),TreeLibrary!$G230,IF(EXACT('TREE MANAGEMENT'!$F$4,TreeLibrary!$H$9),TreeLibrary!$H230,IF(EXACT('TREE MANAGEMENT'!$F$4,TreeLibrary!$I$9),TreeLibrary!$I230,IF(EXACT('TREE MANAGEMENT'!$F$4,TreeLibrary!$J$9),TreeLibrary!$J230,IF(EXACT('TREE MANAGEMENT'!$F$4,TreeLibrary!$K$9),TreeLibrary!$K230,"out of range")))))</f>
        <v>0</v>
      </c>
      <c r="I224" s="366">
        <f>IF(EXACT('TREE MANAGEMENT'!$G$4,TreeLibrary!$G$9),TreeLibrary!$G230,IF(EXACT('TREE MANAGEMENT'!$G$4,TreeLibrary!$H$9),TreeLibrary!$H230,IF(EXACT('TREE MANAGEMENT'!$G$4,TreeLibrary!$I$9),TreeLibrary!$I230,IF(EXACT('TREE MANAGEMENT'!$G$4,TreeLibrary!$J$9),TreeLibrary!$J230,IF(EXACT('TREE MANAGEMENT'!$G$4,TreeLibrary!$K$9),TreeLibrary!$K230,"out of range")))))</f>
        <v>0.05</v>
      </c>
      <c r="J224" s="11"/>
      <c r="K224" s="11"/>
      <c r="L224" s="11"/>
      <c r="M224" s="11"/>
      <c r="N224" s="11"/>
    </row>
    <row r="225" spans="1:14" ht="17.25" customHeight="1" x14ac:dyDescent="0.3">
      <c r="A225" s="482"/>
      <c r="B225" s="488"/>
      <c r="C225" s="488"/>
      <c r="D225" s="246" t="str">
        <f>TreeLibrary!D231</f>
        <v>TF_AbRelSizePow[Sp]</v>
      </c>
      <c r="E225" s="196"/>
      <c r="F225" s="375" t="str">
        <f>TreeLibrary!F231</f>
        <v>[]</v>
      </c>
      <c r="G225" s="366">
        <f>IF(EXACT('TREE MANAGEMENT'!$E$4,TreeLibrary!$G$9),TreeLibrary!$G231,IF(EXACT('TREE MANAGEMENT'!$E$4,TreeLibrary!$H$9),TreeLibrary!$H231,IF(EXACT('TREE MANAGEMENT'!$E$4,TreeLibrary!$I$9),TreeLibrary!$I231,IF(EXACT('TREE MANAGEMENT'!$E$4,TreeLibrary!$J$9),TreeLibrary!$J231,IF(EXACT('TREE MANAGEMENT'!$E$4,TreeLibrary!$K$9),TreeLibrary!$K231,"out of range")))))</f>
        <v>0</v>
      </c>
      <c r="H225" s="366">
        <f>IF(EXACT('TREE MANAGEMENT'!$F$4,TreeLibrary!$G$9),TreeLibrary!$G231,IF(EXACT('TREE MANAGEMENT'!$F$4,TreeLibrary!$H$9),TreeLibrary!$H231,IF(EXACT('TREE MANAGEMENT'!$F$4,TreeLibrary!$I$9),TreeLibrary!$I231,IF(EXACT('TREE MANAGEMENT'!$F$4,TreeLibrary!$J$9),TreeLibrary!$J231,IF(EXACT('TREE MANAGEMENT'!$F$4,TreeLibrary!$K$9),TreeLibrary!$K231,"out of range")))))</f>
        <v>0</v>
      </c>
      <c r="I225" s="366">
        <f>IF(EXACT('TREE MANAGEMENT'!$G$4,TreeLibrary!$G$9),TreeLibrary!$G231,IF(EXACT('TREE MANAGEMENT'!$G$4,TreeLibrary!$H$9),TreeLibrary!$H231,IF(EXACT('TREE MANAGEMENT'!$G$4,TreeLibrary!$I$9),TreeLibrary!$I231,IF(EXACT('TREE MANAGEMENT'!$G$4,TreeLibrary!$J$9),TreeLibrary!$J231,IF(EXACT('TREE MANAGEMENT'!$G$4,TreeLibrary!$K$9),TreeLibrary!$K231,"out of range")))))</f>
        <v>2</v>
      </c>
      <c r="J225" s="11"/>
      <c r="K225" s="11"/>
      <c r="L225" s="11"/>
      <c r="M225" s="11"/>
      <c r="N225" s="11"/>
    </row>
    <row r="226" spans="1:14" x14ac:dyDescent="0.3">
      <c r="A226" s="11"/>
      <c r="B226" s="11"/>
      <c r="C226" s="11"/>
      <c r="D226" s="11"/>
      <c r="E226" s="11"/>
      <c r="F226" s="11"/>
      <c r="G226" s="11"/>
      <c r="H226" s="11"/>
      <c r="I226" s="11"/>
      <c r="J226" s="11"/>
      <c r="K226" s="11"/>
      <c r="L226" s="11"/>
      <c r="M226" s="11"/>
      <c r="N226" s="11"/>
    </row>
    <row r="227" spans="1:14" x14ac:dyDescent="0.3">
      <c r="A227" s="11"/>
      <c r="B227" s="11"/>
      <c r="C227" s="11"/>
      <c r="D227" s="11"/>
      <c r="E227" s="11"/>
      <c r="F227" s="11"/>
      <c r="G227" s="11"/>
      <c r="H227" s="11"/>
      <c r="I227" s="11"/>
      <c r="J227" s="11"/>
      <c r="K227" s="11"/>
      <c r="L227" s="11"/>
      <c r="M227" s="11"/>
      <c r="N227" s="11"/>
    </row>
    <row r="228" spans="1:14" x14ac:dyDescent="0.3">
      <c r="A228" s="11"/>
      <c r="B228" s="11"/>
      <c r="C228" s="11"/>
      <c r="D228" s="11"/>
      <c r="E228" s="11"/>
      <c r="F228" s="11"/>
      <c r="G228" s="11"/>
      <c r="H228" s="11"/>
      <c r="I228" s="11"/>
      <c r="J228" s="11"/>
      <c r="K228" s="11"/>
      <c r="L228" s="11"/>
      <c r="M228" s="11"/>
      <c r="N228" s="11"/>
    </row>
    <row r="229" spans="1:14" x14ac:dyDescent="0.3">
      <c r="A229" s="11"/>
      <c r="B229" s="11"/>
      <c r="C229" s="11"/>
      <c r="D229" s="11"/>
      <c r="E229" s="11"/>
      <c r="F229" s="11"/>
      <c r="G229" s="11"/>
      <c r="H229" s="11"/>
      <c r="I229" s="11"/>
      <c r="J229" s="11"/>
      <c r="K229" s="11"/>
      <c r="L229" s="11"/>
      <c r="M229" s="11"/>
      <c r="N229" s="11"/>
    </row>
    <row r="230" spans="1:14" x14ac:dyDescent="0.3">
      <c r="A230" s="11"/>
      <c r="B230" s="11"/>
      <c r="C230" s="11"/>
      <c r="D230" s="11"/>
      <c r="E230" s="11"/>
      <c r="F230" s="11"/>
      <c r="G230" s="11"/>
      <c r="H230" s="11"/>
      <c r="I230" s="11"/>
      <c r="J230" s="11"/>
      <c r="K230" s="11"/>
      <c r="L230" s="11"/>
      <c r="M230" s="11"/>
      <c r="N230" s="11"/>
    </row>
    <row r="231" spans="1:14" x14ac:dyDescent="0.3">
      <c r="A231" s="11"/>
      <c r="B231" s="11"/>
      <c r="C231" s="11"/>
      <c r="D231" s="11"/>
      <c r="E231" s="11"/>
      <c r="F231" s="11"/>
      <c r="G231" s="11"/>
      <c r="H231" s="11"/>
      <c r="I231" s="11"/>
      <c r="J231" s="11"/>
      <c r="K231" s="11"/>
      <c r="L231" s="11"/>
      <c r="M231" s="11"/>
      <c r="N231" s="11"/>
    </row>
    <row r="232" spans="1:14" x14ac:dyDescent="0.3">
      <c r="A232" s="11"/>
      <c r="B232" s="11"/>
      <c r="C232" s="11"/>
      <c r="D232" s="11"/>
      <c r="E232" s="11"/>
      <c r="F232" s="11"/>
      <c r="G232" s="11"/>
      <c r="H232" s="11"/>
      <c r="I232" s="11"/>
      <c r="J232" s="11"/>
      <c r="K232" s="11"/>
      <c r="L232" s="11"/>
      <c r="M232" s="11"/>
      <c r="N232" s="11"/>
    </row>
    <row r="233" spans="1:14" x14ac:dyDescent="0.3">
      <c r="A233" s="11"/>
      <c r="B233" s="11"/>
      <c r="C233" s="11"/>
      <c r="D233" s="11"/>
      <c r="E233" s="11"/>
      <c r="F233" s="11"/>
      <c r="G233" s="11"/>
      <c r="H233" s="11"/>
      <c r="I233" s="11"/>
      <c r="J233" s="11"/>
      <c r="K233" s="11"/>
      <c r="L233" s="11"/>
      <c r="M233" s="11"/>
      <c r="N233" s="11"/>
    </row>
    <row r="234" spans="1:14" x14ac:dyDescent="0.3">
      <c r="A234" s="11"/>
      <c r="B234" s="11"/>
      <c r="C234" s="11"/>
      <c r="D234" s="11"/>
      <c r="E234" s="11"/>
      <c r="F234" s="11"/>
      <c r="G234" s="11"/>
      <c r="H234" s="11"/>
      <c r="I234" s="11"/>
      <c r="J234" s="11"/>
      <c r="K234" s="11"/>
      <c r="L234" s="11"/>
      <c r="M234" s="11"/>
      <c r="N234" s="11"/>
    </row>
    <row r="235" spans="1:14" x14ac:dyDescent="0.3">
      <c r="A235" s="11"/>
      <c r="B235" s="11"/>
      <c r="C235" s="11"/>
      <c r="D235" s="11"/>
      <c r="E235" s="11"/>
      <c r="F235" s="11"/>
      <c r="G235" s="11"/>
      <c r="H235" s="11"/>
      <c r="I235" s="11"/>
      <c r="J235" s="11"/>
      <c r="K235" s="11"/>
      <c r="L235" s="11"/>
      <c r="M235" s="11"/>
      <c r="N235" s="11"/>
    </row>
    <row r="236" spans="1:14" x14ac:dyDescent="0.3">
      <c r="A236" s="11"/>
      <c r="B236" s="11"/>
      <c r="C236" s="11"/>
      <c r="D236" s="11"/>
      <c r="E236" s="11"/>
      <c r="F236" s="11"/>
      <c r="G236" s="11"/>
      <c r="H236" s="11"/>
      <c r="I236" s="11"/>
      <c r="J236" s="11"/>
      <c r="K236" s="11"/>
      <c r="L236" s="11"/>
      <c r="M236" s="11"/>
      <c r="N236" s="11"/>
    </row>
    <row r="237" spans="1:14" x14ac:dyDescent="0.3">
      <c r="A237" s="11"/>
      <c r="B237" s="11"/>
      <c r="C237" s="11"/>
      <c r="D237" s="11"/>
      <c r="E237" s="11"/>
      <c r="F237" s="11"/>
      <c r="G237" s="11"/>
      <c r="H237" s="11"/>
      <c r="I237" s="11"/>
      <c r="J237" s="11"/>
      <c r="K237" s="11"/>
      <c r="L237" s="11"/>
      <c r="M237" s="11"/>
      <c r="N237" s="11"/>
    </row>
    <row r="238" spans="1:14" x14ac:dyDescent="0.3">
      <c r="A238" s="11"/>
      <c r="B238" s="11"/>
      <c r="C238" s="11"/>
      <c r="D238" s="11"/>
      <c r="E238" s="11"/>
      <c r="F238" s="11"/>
      <c r="G238" s="11"/>
      <c r="H238" s="11"/>
      <c r="I238" s="11"/>
      <c r="J238" s="11"/>
      <c r="K238" s="11"/>
      <c r="L238" s="11"/>
      <c r="M238" s="11"/>
      <c r="N238" s="11"/>
    </row>
    <row r="239" spans="1:14" x14ac:dyDescent="0.3">
      <c r="A239" s="11"/>
      <c r="B239" s="11"/>
      <c r="C239" s="11"/>
      <c r="D239" s="11"/>
      <c r="E239" s="11"/>
      <c r="F239" s="11"/>
      <c r="G239" s="11"/>
      <c r="H239" s="11"/>
      <c r="I239" s="11"/>
      <c r="J239" s="11"/>
      <c r="K239" s="11"/>
      <c r="L239" s="11"/>
      <c r="M239" s="11"/>
      <c r="N239" s="11"/>
    </row>
    <row r="240" spans="1:14" x14ac:dyDescent="0.3">
      <c r="A240" s="11"/>
      <c r="B240" s="11"/>
      <c r="C240" s="11"/>
      <c r="D240" s="11"/>
      <c r="E240" s="11"/>
      <c r="F240" s="11"/>
      <c r="G240" s="11"/>
      <c r="H240" s="11"/>
      <c r="I240" s="11"/>
      <c r="J240" s="11"/>
      <c r="K240" s="11"/>
      <c r="L240" s="11"/>
      <c r="M240" s="11"/>
      <c r="N240" s="11"/>
    </row>
    <row r="241" spans="1:14" x14ac:dyDescent="0.3">
      <c r="A241" s="11"/>
      <c r="B241" s="11"/>
      <c r="C241" s="11"/>
      <c r="D241" s="11"/>
      <c r="E241" s="11"/>
      <c r="F241" s="11"/>
      <c r="G241" s="11"/>
      <c r="H241" s="11"/>
      <c r="I241" s="11"/>
      <c r="J241" s="11"/>
      <c r="K241" s="11"/>
      <c r="L241" s="11"/>
      <c r="M241" s="11"/>
      <c r="N241" s="11"/>
    </row>
    <row r="242" spans="1:14" x14ac:dyDescent="0.3">
      <c r="A242" s="11"/>
      <c r="B242" s="11"/>
      <c r="C242" s="11"/>
      <c r="D242" s="11"/>
      <c r="E242" s="11"/>
      <c r="F242" s="11"/>
      <c r="G242" s="11"/>
      <c r="H242" s="11"/>
      <c r="I242" s="11"/>
      <c r="J242" s="11"/>
      <c r="K242" s="11"/>
      <c r="L242" s="11"/>
      <c r="M242" s="11"/>
      <c r="N242" s="11"/>
    </row>
    <row r="243" spans="1:14" x14ac:dyDescent="0.3">
      <c r="A243" s="11"/>
      <c r="B243" s="11"/>
      <c r="C243" s="11"/>
      <c r="D243" s="11"/>
      <c r="E243" s="11"/>
      <c r="F243" s="11"/>
      <c r="G243" s="11"/>
      <c r="H243" s="11"/>
      <c r="I243" s="11"/>
      <c r="J243" s="11"/>
      <c r="K243" s="11"/>
      <c r="L243" s="11"/>
      <c r="M243" s="11"/>
      <c r="N243" s="11"/>
    </row>
    <row r="244" spans="1:14" x14ac:dyDescent="0.3">
      <c r="A244" s="11"/>
      <c r="B244" s="11"/>
      <c r="C244" s="11"/>
      <c r="D244" s="11"/>
      <c r="E244" s="11"/>
      <c r="F244" s="11"/>
      <c r="G244" s="11"/>
      <c r="H244" s="11"/>
      <c r="I244" s="11"/>
      <c r="J244" s="11"/>
      <c r="K244" s="11"/>
      <c r="L244" s="11"/>
      <c r="M244" s="11"/>
      <c r="N244" s="11"/>
    </row>
    <row r="245" spans="1:14" x14ac:dyDescent="0.3">
      <c r="A245" s="11"/>
      <c r="B245" s="11"/>
      <c r="C245" s="11"/>
      <c r="D245" s="11"/>
      <c r="E245" s="11"/>
      <c r="F245" s="11"/>
      <c r="G245" s="11"/>
      <c r="H245" s="11"/>
      <c r="I245" s="11"/>
      <c r="J245" s="11"/>
      <c r="K245" s="11"/>
      <c r="L245" s="11"/>
      <c r="M245" s="11"/>
      <c r="N245" s="11"/>
    </row>
    <row r="246" spans="1:14" x14ac:dyDescent="0.3">
      <c r="A246" s="11"/>
      <c r="B246" s="11"/>
      <c r="C246" s="11"/>
      <c r="D246" s="11"/>
      <c r="E246" s="11"/>
      <c r="F246" s="11"/>
      <c r="G246" s="11"/>
      <c r="H246" s="11"/>
      <c r="I246" s="11"/>
      <c r="J246" s="11"/>
      <c r="K246" s="11"/>
      <c r="L246" s="11"/>
      <c r="M246" s="11"/>
      <c r="N246" s="11"/>
    </row>
    <row r="247" spans="1:14" x14ac:dyDescent="0.3">
      <c r="A247" s="11"/>
      <c r="B247" s="11"/>
      <c r="C247" s="11"/>
      <c r="D247" s="11"/>
      <c r="E247" s="11"/>
      <c r="F247" s="11"/>
      <c r="G247" s="11"/>
      <c r="H247" s="11"/>
      <c r="I247" s="11"/>
      <c r="J247" s="11"/>
      <c r="K247" s="11"/>
      <c r="L247" s="11"/>
      <c r="M247" s="11"/>
      <c r="N247" s="11"/>
    </row>
    <row r="248" spans="1:14" x14ac:dyDescent="0.3">
      <c r="A248" s="11"/>
      <c r="B248" s="11"/>
      <c r="C248" s="11"/>
      <c r="D248" s="11"/>
      <c r="E248" s="11"/>
      <c r="F248" s="11"/>
      <c r="G248" s="11"/>
      <c r="H248" s="11"/>
      <c r="I248" s="11"/>
      <c r="J248" s="11"/>
      <c r="K248" s="11"/>
      <c r="L248" s="11"/>
      <c r="M248" s="11"/>
      <c r="N248" s="11"/>
    </row>
    <row r="249" spans="1:14" x14ac:dyDescent="0.3">
      <c r="A249" s="11"/>
      <c r="B249" s="11"/>
      <c r="C249" s="11"/>
      <c r="D249" s="11"/>
      <c r="E249" s="11"/>
      <c r="F249" s="11"/>
      <c r="G249" s="11"/>
      <c r="H249" s="11"/>
      <c r="I249" s="11"/>
      <c r="J249" s="11"/>
      <c r="K249" s="11"/>
      <c r="L249" s="11"/>
      <c r="M249" s="11"/>
      <c r="N249" s="11"/>
    </row>
    <row r="250" spans="1:14" x14ac:dyDescent="0.3">
      <c r="A250" s="11"/>
      <c r="B250" s="11"/>
      <c r="C250" s="11"/>
      <c r="D250" s="11"/>
      <c r="E250" s="11"/>
      <c r="F250" s="11"/>
      <c r="G250" s="11"/>
      <c r="H250" s="11"/>
      <c r="I250" s="11"/>
      <c r="J250" s="11"/>
      <c r="K250" s="11"/>
      <c r="L250" s="11"/>
      <c r="M250" s="11"/>
      <c r="N250" s="11"/>
    </row>
    <row r="251" spans="1:14" x14ac:dyDescent="0.3">
      <c r="A251" s="11"/>
      <c r="B251" s="11"/>
      <c r="C251" s="11"/>
      <c r="D251" s="11"/>
      <c r="E251" s="11"/>
      <c r="F251" s="11"/>
      <c r="G251" s="11"/>
      <c r="H251" s="11"/>
      <c r="I251" s="11"/>
      <c r="J251" s="11"/>
      <c r="K251" s="11"/>
      <c r="L251" s="11"/>
      <c r="M251" s="11"/>
      <c r="N251" s="11"/>
    </row>
    <row r="252" spans="1:14" x14ac:dyDescent="0.3">
      <c r="A252" s="11"/>
      <c r="B252" s="11"/>
      <c r="C252" s="11"/>
      <c r="D252" s="11"/>
      <c r="E252" s="11"/>
      <c r="F252" s="11"/>
      <c r="G252" s="11"/>
      <c r="H252" s="11"/>
      <c r="I252" s="11"/>
      <c r="J252" s="11"/>
      <c r="K252" s="11"/>
      <c r="L252" s="11"/>
      <c r="M252" s="11"/>
      <c r="N252" s="11"/>
    </row>
    <row r="253" spans="1:14" x14ac:dyDescent="0.3">
      <c r="A253" s="11"/>
      <c r="B253" s="11"/>
      <c r="C253" s="11"/>
      <c r="D253" s="11"/>
      <c r="E253" s="11"/>
      <c r="F253" s="11"/>
      <c r="G253" s="11"/>
      <c r="H253" s="11"/>
      <c r="I253" s="11"/>
      <c r="J253" s="11"/>
      <c r="K253" s="11"/>
      <c r="L253" s="11"/>
      <c r="M253" s="11"/>
      <c r="N253" s="11"/>
    </row>
    <row r="254" spans="1:14" x14ac:dyDescent="0.3">
      <c r="A254" s="11"/>
      <c r="B254" s="11"/>
      <c r="C254" s="11"/>
      <c r="D254" s="11"/>
      <c r="E254" s="11"/>
      <c r="F254" s="11"/>
      <c r="G254" s="11"/>
      <c r="H254" s="11"/>
      <c r="I254" s="11"/>
      <c r="J254" s="11"/>
      <c r="K254" s="11"/>
      <c r="L254" s="11"/>
      <c r="M254" s="11"/>
      <c r="N254" s="11"/>
    </row>
    <row r="255" spans="1:14" x14ac:dyDescent="0.3">
      <c r="A255" s="11"/>
      <c r="B255" s="11"/>
      <c r="C255" s="11"/>
      <c r="D255" s="11"/>
      <c r="E255" s="11"/>
      <c r="F255" s="11"/>
      <c r="G255" s="11"/>
      <c r="H255" s="11"/>
      <c r="I255" s="11"/>
      <c r="J255" s="11"/>
      <c r="K255" s="11"/>
      <c r="L255" s="11"/>
      <c r="M255" s="11"/>
      <c r="N255" s="11"/>
    </row>
    <row r="256" spans="1:14" x14ac:dyDescent="0.3">
      <c r="A256" s="11"/>
      <c r="B256" s="11"/>
      <c r="C256" s="11"/>
      <c r="D256" s="11"/>
      <c r="E256" s="11"/>
      <c r="F256" s="11"/>
      <c r="G256" s="11"/>
      <c r="H256" s="11"/>
      <c r="I256" s="11"/>
      <c r="J256" s="11"/>
      <c r="K256" s="11"/>
      <c r="L256" s="11"/>
      <c r="M256" s="11"/>
      <c r="N256" s="11"/>
    </row>
    <row r="257" spans="1:14" x14ac:dyDescent="0.3">
      <c r="A257" s="11"/>
      <c r="B257" s="11"/>
      <c r="C257" s="11"/>
      <c r="D257" s="11"/>
      <c r="E257" s="11"/>
      <c r="F257" s="11"/>
      <c r="G257" s="11"/>
      <c r="H257" s="11"/>
      <c r="I257" s="11"/>
      <c r="J257" s="11"/>
      <c r="K257" s="11"/>
      <c r="L257" s="11"/>
      <c r="M257" s="11"/>
      <c r="N257" s="11"/>
    </row>
    <row r="258" spans="1:14" x14ac:dyDescent="0.3">
      <c r="A258" s="11"/>
      <c r="B258" s="11"/>
      <c r="C258" s="11"/>
      <c r="D258" s="11"/>
      <c r="E258" s="11"/>
      <c r="F258" s="11"/>
      <c r="G258" s="11"/>
      <c r="H258" s="11"/>
      <c r="I258" s="11"/>
      <c r="J258" s="11"/>
      <c r="K258" s="11"/>
      <c r="L258" s="11"/>
      <c r="M258" s="11"/>
      <c r="N258" s="11"/>
    </row>
    <row r="259" spans="1:14" x14ac:dyDescent="0.3">
      <c r="A259" s="11"/>
      <c r="B259" s="11"/>
      <c r="C259" s="11"/>
      <c r="D259" s="11"/>
      <c r="E259" s="11"/>
      <c r="F259" s="11"/>
      <c r="G259" s="11"/>
      <c r="H259" s="11"/>
      <c r="I259" s="11"/>
      <c r="J259" s="11"/>
      <c r="K259" s="11"/>
      <c r="L259" s="11"/>
      <c r="M259" s="11"/>
      <c r="N259" s="11"/>
    </row>
    <row r="260" spans="1:14" x14ac:dyDescent="0.3">
      <c r="A260" s="11"/>
      <c r="B260" s="11"/>
      <c r="C260" s="11"/>
      <c r="D260" s="11"/>
      <c r="E260" s="11"/>
      <c r="F260" s="11"/>
      <c r="G260" s="11"/>
      <c r="H260" s="11"/>
      <c r="I260" s="11"/>
      <c r="J260" s="11"/>
      <c r="K260" s="11"/>
      <c r="L260" s="11"/>
      <c r="M260" s="11"/>
      <c r="N260" s="11"/>
    </row>
    <row r="261" spans="1:14" x14ac:dyDescent="0.3">
      <c r="A261" s="11"/>
      <c r="B261" s="11"/>
      <c r="C261" s="11"/>
      <c r="D261" s="11"/>
      <c r="E261" s="11"/>
      <c r="F261" s="11"/>
      <c r="G261" s="11"/>
      <c r="H261" s="11"/>
      <c r="I261" s="11"/>
      <c r="J261" s="11"/>
      <c r="K261" s="11"/>
      <c r="L261" s="11"/>
      <c r="M261" s="11"/>
      <c r="N261" s="11"/>
    </row>
    <row r="262" spans="1:14" x14ac:dyDescent="0.3">
      <c r="A262" s="11"/>
      <c r="B262" s="11"/>
      <c r="C262" s="11"/>
      <c r="D262" s="11"/>
      <c r="E262" s="11"/>
      <c r="F262" s="11"/>
      <c r="G262" s="11"/>
      <c r="H262" s="11"/>
      <c r="I262" s="11"/>
      <c r="J262" s="11"/>
      <c r="K262" s="11"/>
      <c r="L262" s="11"/>
      <c r="M262" s="11"/>
      <c r="N262" s="11"/>
    </row>
    <row r="263" spans="1:14" x14ac:dyDescent="0.3">
      <c r="A263" s="11"/>
      <c r="B263" s="11"/>
      <c r="C263" s="11"/>
      <c r="D263" s="11"/>
      <c r="E263" s="11"/>
      <c r="F263" s="11"/>
      <c r="G263" s="11"/>
      <c r="H263" s="11"/>
      <c r="I263" s="11"/>
      <c r="J263" s="11"/>
      <c r="K263" s="11"/>
      <c r="L263" s="11"/>
      <c r="M263" s="11"/>
      <c r="N263" s="11"/>
    </row>
    <row r="264" spans="1:14" x14ac:dyDescent="0.3">
      <c r="A264" s="11"/>
      <c r="B264" s="11"/>
      <c r="C264" s="11"/>
      <c r="D264" s="11"/>
      <c r="E264" s="11"/>
      <c r="F264" s="11"/>
      <c r="G264" s="11"/>
      <c r="H264" s="11"/>
      <c r="I264" s="11"/>
      <c r="J264" s="11"/>
      <c r="K264" s="11"/>
      <c r="L264" s="11"/>
      <c r="M264" s="11"/>
      <c r="N264" s="11"/>
    </row>
    <row r="265" spans="1:14" x14ac:dyDescent="0.3">
      <c r="A265" s="11"/>
      <c r="B265" s="11"/>
      <c r="C265" s="11"/>
      <c r="D265" s="11"/>
      <c r="E265" s="11"/>
      <c r="F265" s="11"/>
      <c r="G265" s="11"/>
      <c r="H265" s="11"/>
      <c r="I265" s="11"/>
      <c r="J265" s="11"/>
      <c r="K265" s="11"/>
      <c r="L265" s="11"/>
      <c r="M265" s="11"/>
      <c r="N265" s="11"/>
    </row>
    <row r="266" spans="1:14" x14ac:dyDescent="0.3">
      <c r="A266" s="11"/>
      <c r="B266" s="11"/>
      <c r="C266" s="11"/>
      <c r="D266" s="11"/>
      <c r="E266" s="11"/>
      <c r="F266" s="11"/>
      <c r="G266" s="11"/>
      <c r="H266" s="11"/>
      <c r="I266" s="11"/>
      <c r="J266" s="11"/>
      <c r="K266" s="11"/>
      <c r="L266" s="11"/>
      <c r="M266" s="11"/>
      <c r="N266" s="11"/>
    </row>
    <row r="267" spans="1:14" x14ac:dyDescent="0.3">
      <c r="A267" s="11"/>
      <c r="B267" s="11"/>
      <c r="C267" s="11"/>
      <c r="D267" s="11"/>
      <c r="E267" s="11"/>
      <c r="F267" s="11"/>
      <c r="G267" s="11"/>
      <c r="H267" s="11"/>
      <c r="I267" s="11"/>
      <c r="J267" s="11"/>
      <c r="K267" s="11"/>
      <c r="L267" s="11"/>
      <c r="M267" s="11"/>
      <c r="N267" s="11"/>
    </row>
    <row r="268" spans="1:14" x14ac:dyDescent="0.3">
      <c r="A268" s="11"/>
      <c r="B268" s="11"/>
      <c r="C268" s="11"/>
      <c r="D268" s="11"/>
      <c r="E268" s="11"/>
      <c r="F268" s="11"/>
      <c r="G268" s="11"/>
      <c r="H268" s="11"/>
      <c r="I268" s="11"/>
      <c r="J268" s="11"/>
      <c r="K268" s="11"/>
      <c r="L268" s="11"/>
      <c r="M268" s="11"/>
      <c r="N268" s="11"/>
    </row>
    <row r="269" spans="1:14" x14ac:dyDescent="0.3">
      <c r="A269" s="11"/>
      <c r="B269" s="11"/>
      <c r="C269" s="11"/>
      <c r="D269" s="11"/>
      <c r="E269" s="11"/>
      <c r="F269" s="11"/>
      <c r="G269" s="11"/>
      <c r="H269" s="11"/>
      <c r="I269" s="11"/>
      <c r="J269" s="11"/>
      <c r="K269" s="11"/>
      <c r="L269" s="11"/>
      <c r="M269" s="11"/>
      <c r="N269" s="11"/>
    </row>
    <row r="270" spans="1:14" x14ac:dyDescent="0.3">
      <c r="A270" s="11"/>
      <c r="B270" s="11"/>
      <c r="C270" s="11"/>
      <c r="D270" s="11"/>
      <c r="E270" s="11"/>
      <c r="F270" s="11"/>
      <c r="G270" s="11"/>
      <c r="H270" s="11"/>
      <c r="I270" s="11"/>
      <c r="J270" s="11"/>
      <c r="K270" s="11"/>
      <c r="L270" s="11"/>
      <c r="M270" s="11"/>
      <c r="N270" s="11"/>
    </row>
    <row r="271" spans="1:14" x14ac:dyDescent="0.3">
      <c r="A271" s="11"/>
      <c r="B271" s="11"/>
      <c r="C271" s="11"/>
      <c r="D271" s="11"/>
      <c r="E271" s="11"/>
      <c r="F271" s="11"/>
      <c r="G271" s="11"/>
      <c r="H271" s="11"/>
      <c r="I271" s="11"/>
      <c r="J271" s="11"/>
      <c r="K271" s="11"/>
      <c r="L271" s="11"/>
      <c r="M271" s="11"/>
      <c r="N271" s="11"/>
    </row>
  </sheetData>
  <mergeCells count="43">
    <mergeCell ref="A103:C105"/>
    <mergeCell ref="A47:C52"/>
    <mergeCell ref="A57:C62"/>
    <mergeCell ref="A102:C102"/>
    <mergeCell ref="A73:A101"/>
    <mergeCell ref="A63:C72"/>
    <mergeCell ref="C130:C132"/>
    <mergeCell ref="C133:C176"/>
    <mergeCell ref="C177:C199"/>
    <mergeCell ref="C200:C225"/>
    <mergeCell ref="A11:C16"/>
    <mergeCell ref="A30:C31"/>
    <mergeCell ref="A25:C29"/>
    <mergeCell ref="A32:C32"/>
    <mergeCell ref="A36:A40"/>
    <mergeCell ref="A23:C24"/>
    <mergeCell ref="A17:C22"/>
    <mergeCell ref="A33:C35"/>
    <mergeCell ref="B36:C36"/>
    <mergeCell ref="B38:C40"/>
    <mergeCell ref="A107:C107"/>
    <mergeCell ref="A106:C106"/>
    <mergeCell ref="D10:E10"/>
    <mergeCell ref="A115:A225"/>
    <mergeCell ref="B115:B129"/>
    <mergeCell ref="C115:C117"/>
    <mergeCell ref="C120:C121"/>
    <mergeCell ref="B37:C37"/>
    <mergeCell ref="B73:C73"/>
    <mergeCell ref="B74:C89"/>
    <mergeCell ref="B90:C90"/>
    <mergeCell ref="B91:C92"/>
    <mergeCell ref="B93:C101"/>
    <mergeCell ref="A41:C46"/>
    <mergeCell ref="A53:C56"/>
    <mergeCell ref="C122:C125"/>
    <mergeCell ref="C127:C129"/>
    <mergeCell ref="B130:B225"/>
    <mergeCell ref="C118:C119"/>
    <mergeCell ref="D114:E114"/>
    <mergeCell ref="D112:E112"/>
    <mergeCell ref="D113:E113"/>
    <mergeCell ref="A108:C114"/>
  </mergeCells>
  <phoneticPr fontId="2" type="noConversion"/>
  <pageMargins left="0.75" right="0.75" top="1" bottom="1" header="0.5" footer="0.5"/>
  <pageSetup paperSize="9" scale="42" orientation="portrait" horizontalDpi="4294967292" verticalDpi="200" r:id="rId1"/>
  <headerFooter alignWithMargins="0"/>
  <drawing r:id="rId2"/>
  <legacyDrawing r:id="rId3"/>
  <controls>
    <mc:AlternateContent xmlns:mc="http://schemas.openxmlformats.org/markup-compatibility/2006">
      <mc:Choice Requires="x14">
        <control shapeId="26657" r:id="rId4" name="CommandButton1">
          <controlPr autoLine="0" autoPict="0" r:id="rId5">
            <anchor moveWithCells="1">
              <from>
                <xdr:col>0</xdr:col>
                <xdr:colOff>304800</xdr:colOff>
                <xdr:row>3</xdr:row>
                <xdr:rowOff>68580</xdr:rowOff>
              </from>
              <to>
                <xdr:col>1</xdr:col>
                <xdr:colOff>533400</xdr:colOff>
                <xdr:row>5</xdr:row>
                <xdr:rowOff>30480</xdr:rowOff>
              </to>
            </anchor>
          </controlPr>
        </control>
      </mc:Choice>
      <mc:Fallback>
        <control shapeId="26657" r:id="rId4" name="Command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AC50"/>
  <sheetViews>
    <sheetView zoomScale="90" zoomScaleNormal="90" workbookViewId="0">
      <selection activeCell="H2" sqref="H2"/>
    </sheetView>
  </sheetViews>
  <sheetFormatPr defaultColWidth="9.109375" defaultRowHeight="15.6" x14ac:dyDescent="0.3"/>
  <cols>
    <col min="1" max="1" width="11" style="10" bestFit="1" customWidth="1"/>
    <col min="2" max="2" width="12.109375" style="10" customWidth="1"/>
    <col min="3" max="3" width="10.88671875" style="10" customWidth="1"/>
    <col min="4" max="4" width="11.6640625" style="10" customWidth="1"/>
    <col min="5" max="5" width="11.5546875" style="10" bestFit="1" customWidth="1"/>
    <col min="6" max="6" width="11.5546875" style="10" customWidth="1"/>
    <col min="7" max="7" width="11" style="10" bestFit="1" customWidth="1"/>
    <col min="8" max="8" width="12.109375" style="10" customWidth="1"/>
    <col min="9" max="9" width="11.5546875" style="10" bestFit="1" customWidth="1"/>
    <col min="10" max="10" width="12.5546875" style="10" customWidth="1"/>
    <col min="11" max="11" width="11" style="10" bestFit="1" customWidth="1"/>
    <col min="12" max="12" width="12" style="10" customWidth="1"/>
    <col min="13" max="13" width="9.88671875" style="10" bestFit="1" customWidth="1"/>
    <col min="14" max="14" width="11.5546875" style="10" customWidth="1"/>
    <col min="15" max="15" width="11" style="10" bestFit="1" customWidth="1"/>
    <col min="16" max="16" width="12.33203125" style="10" customWidth="1"/>
    <col min="17" max="17" width="11" style="10" bestFit="1" customWidth="1"/>
    <col min="18" max="18" width="12" style="10" customWidth="1"/>
    <col min="19" max="19" width="11" style="10" bestFit="1" customWidth="1"/>
    <col min="20" max="20" width="12.88671875" style="10" customWidth="1"/>
    <col min="21" max="21" width="11" style="10" bestFit="1" customWidth="1"/>
    <col min="22" max="22" width="12.44140625" style="10" customWidth="1"/>
    <col min="23" max="23" width="11" style="10" bestFit="1" customWidth="1"/>
    <col min="24" max="24" width="12.88671875" style="10" customWidth="1"/>
    <col min="25" max="16384" width="9.109375" style="10"/>
  </cols>
  <sheetData>
    <row r="1" spans="1:29" x14ac:dyDescent="0.3">
      <c r="A1" s="376" t="s">
        <v>154</v>
      </c>
      <c r="B1" s="377" t="s">
        <v>335</v>
      </c>
      <c r="C1" s="376" t="s">
        <v>154</v>
      </c>
      <c r="D1" s="377" t="s">
        <v>335</v>
      </c>
      <c r="E1" s="376" t="s">
        <v>154</v>
      </c>
      <c r="F1" s="377" t="s">
        <v>335</v>
      </c>
      <c r="G1" s="376" t="s">
        <v>154</v>
      </c>
      <c r="H1" s="377" t="s">
        <v>335</v>
      </c>
      <c r="I1" s="376" t="s">
        <v>154</v>
      </c>
      <c r="J1" s="377" t="s">
        <v>335</v>
      </c>
      <c r="K1" s="376" t="s">
        <v>154</v>
      </c>
      <c r="L1" s="377" t="s">
        <v>335</v>
      </c>
      <c r="M1" s="376" t="s">
        <v>154</v>
      </c>
      <c r="N1" s="377" t="s">
        <v>335</v>
      </c>
      <c r="O1" s="376" t="s">
        <v>154</v>
      </c>
      <c r="P1" s="377" t="s">
        <v>335</v>
      </c>
      <c r="Q1" s="376" t="s">
        <v>154</v>
      </c>
      <c r="R1" s="377" t="s">
        <v>335</v>
      </c>
      <c r="S1" s="376" t="s">
        <v>154</v>
      </c>
      <c r="T1" s="377" t="s">
        <v>335</v>
      </c>
      <c r="U1" s="376" t="s">
        <v>154</v>
      </c>
      <c r="V1" s="377" t="s">
        <v>335</v>
      </c>
      <c r="W1" s="376" t="s">
        <v>154</v>
      </c>
      <c r="X1" s="377" t="s">
        <v>335</v>
      </c>
      <c r="Y1" s="11"/>
      <c r="Z1" s="11"/>
      <c r="AA1" s="11"/>
      <c r="AB1" s="11"/>
      <c r="AC1" s="11"/>
    </row>
    <row r="2" spans="1:29" x14ac:dyDescent="0.3">
      <c r="A2" s="378">
        <v>36161</v>
      </c>
      <c r="B2" s="365">
        <v>1</v>
      </c>
      <c r="C2" s="378">
        <v>36192</v>
      </c>
      <c r="D2" s="365">
        <v>32</v>
      </c>
      <c r="E2" s="378">
        <v>36220</v>
      </c>
      <c r="F2" s="365">
        <v>60</v>
      </c>
      <c r="G2" s="378">
        <v>36251</v>
      </c>
      <c r="H2" s="365">
        <v>91</v>
      </c>
      <c r="I2" s="378">
        <v>36281</v>
      </c>
      <c r="J2" s="365">
        <v>121</v>
      </c>
      <c r="K2" s="378">
        <v>36312</v>
      </c>
      <c r="L2" s="365">
        <v>152</v>
      </c>
      <c r="M2" s="378">
        <v>36342</v>
      </c>
      <c r="N2" s="365">
        <v>182</v>
      </c>
      <c r="O2" s="378">
        <v>36373</v>
      </c>
      <c r="P2" s="365">
        <v>213</v>
      </c>
      <c r="Q2" s="378">
        <v>36404</v>
      </c>
      <c r="R2" s="365">
        <v>244</v>
      </c>
      <c r="S2" s="378">
        <v>36434</v>
      </c>
      <c r="T2" s="365">
        <v>274</v>
      </c>
      <c r="U2" s="378">
        <v>36465</v>
      </c>
      <c r="V2" s="365">
        <v>305</v>
      </c>
      <c r="W2" s="378">
        <v>36495</v>
      </c>
      <c r="X2" s="365">
        <v>335</v>
      </c>
      <c r="Y2" s="11"/>
      <c r="Z2" s="11"/>
      <c r="AA2" s="11"/>
      <c r="AB2" s="11"/>
      <c r="AC2" s="11"/>
    </row>
    <row r="3" spans="1:29" x14ac:dyDescent="0.3">
      <c r="A3" s="378">
        <v>36162</v>
      </c>
      <c r="B3" s="365">
        <v>2</v>
      </c>
      <c r="C3" s="378">
        <v>36193</v>
      </c>
      <c r="D3" s="365">
        <v>33</v>
      </c>
      <c r="E3" s="378">
        <v>36221</v>
      </c>
      <c r="F3" s="365">
        <v>61</v>
      </c>
      <c r="G3" s="378">
        <v>36252</v>
      </c>
      <c r="H3" s="365">
        <v>92</v>
      </c>
      <c r="I3" s="378">
        <v>36282</v>
      </c>
      <c r="J3" s="365">
        <v>122</v>
      </c>
      <c r="K3" s="378">
        <v>36313</v>
      </c>
      <c r="L3" s="365">
        <v>153</v>
      </c>
      <c r="M3" s="378">
        <v>36343</v>
      </c>
      <c r="N3" s="365">
        <v>183</v>
      </c>
      <c r="O3" s="378">
        <v>36374</v>
      </c>
      <c r="P3" s="365">
        <v>214</v>
      </c>
      <c r="Q3" s="378">
        <v>36405</v>
      </c>
      <c r="R3" s="365">
        <v>245</v>
      </c>
      <c r="S3" s="378">
        <v>36435</v>
      </c>
      <c r="T3" s="365">
        <v>275</v>
      </c>
      <c r="U3" s="378">
        <v>36466</v>
      </c>
      <c r="V3" s="365">
        <v>306</v>
      </c>
      <c r="W3" s="378">
        <v>36496</v>
      </c>
      <c r="X3" s="365">
        <v>336</v>
      </c>
      <c r="Y3" s="11"/>
      <c r="Z3" s="11"/>
      <c r="AA3" s="11"/>
      <c r="AB3" s="11"/>
      <c r="AC3" s="11"/>
    </row>
    <row r="4" spans="1:29" x14ac:dyDescent="0.3">
      <c r="A4" s="378">
        <v>36163</v>
      </c>
      <c r="B4" s="365">
        <v>3</v>
      </c>
      <c r="C4" s="378">
        <v>36194</v>
      </c>
      <c r="D4" s="365">
        <v>34</v>
      </c>
      <c r="E4" s="378">
        <v>36222</v>
      </c>
      <c r="F4" s="365">
        <v>62</v>
      </c>
      <c r="G4" s="378">
        <v>36253</v>
      </c>
      <c r="H4" s="365">
        <v>93</v>
      </c>
      <c r="I4" s="378">
        <v>36283</v>
      </c>
      <c r="J4" s="365">
        <v>123</v>
      </c>
      <c r="K4" s="378">
        <v>36314</v>
      </c>
      <c r="L4" s="365">
        <v>154</v>
      </c>
      <c r="M4" s="378">
        <v>36344</v>
      </c>
      <c r="N4" s="365">
        <v>184</v>
      </c>
      <c r="O4" s="378">
        <v>36375</v>
      </c>
      <c r="P4" s="365">
        <v>215</v>
      </c>
      <c r="Q4" s="378">
        <v>36406</v>
      </c>
      <c r="R4" s="365">
        <v>246</v>
      </c>
      <c r="S4" s="378">
        <v>36436</v>
      </c>
      <c r="T4" s="365">
        <v>276</v>
      </c>
      <c r="U4" s="378">
        <v>36467</v>
      </c>
      <c r="V4" s="365">
        <v>307</v>
      </c>
      <c r="W4" s="378">
        <v>36497</v>
      </c>
      <c r="X4" s="365">
        <v>337</v>
      </c>
      <c r="Y4" s="11"/>
      <c r="Z4" s="11"/>
      <c r="AA4" s="11"/>
      <c r="AB4" s="11"/>
      <c r="AC4" s="11"/>
    </row>
    <row r="5" spans="1:29" x14ac:dyDescent="0.3">
      <c r="A5" s="378">
        <v>36164</v>
      </c>
      <c r="B5" s="365">
        <v>4</v>
      </c>
      <c r="C5" s="378">
        <v>36195</v>
      </c>
      <c r="D5" s="365">
        <v>35</v>
      </c>
      <c r="E5" s="378">
        <v>36223</v>
      </c>
      <c r="F5" s="365">
        <v>63</v>
      </c>
      <c r="G5" s="378">
        <v>36254</v>
      </c>
      <c r="H5" s="365">
        <v>94</v>
      </c>
      <c r="I5" s="378">
        <v>36284</v>
      </c>
      <c r="J5" s="365">
        <v>124</v>
      </c>
      <c r="K5" s="378">
        <v>36315</v>
      </c>
      <c r="L5" s="365">
        <v>155</v>
      </c>
      <c r="M5" s="378">
        <v>36345</v>
      </c>
      <c r="N5" s="365">
        <v>185</v>
      </c>
      <c r="O5" s="378">
        <v>36376</v>
      </c>
      <c r="P5" s="365">
        <v>216</v>
      </c>
      <c r="Q5" s="378">
        <v>36407</v>
      </c>
      <c r="R5" s="365">
        <v>247</v>
      </c>
      <c r="S5" s="378">
        <v>36437</v>
      </c>
      <c r="T5" s="365">
        <v>277</v>
      </c>
      <c r="U5" s="378">
        <v>36468</v>
      </c>
      <c r="V5" s="365">
        <v>308</v>
      </c>
      <c r="W5" s="378">
        <v>36498</v>
      </c>
      <c r="X5" s="365">
        <v>338</v>
      </c>
      <c r="Y5" s="11"/>
      <c r="Z5" s="11"/>
      <c r="AA5" s="11"/>
      <c r="AB5" s="11"/>
      <c r="AC5" s="11"/>
    </row>
    <row r="6" spans="1:29" x14ac:dyDescent="0.3">
      <c r="A6" s="378">
        <v>36165</v>
      </c>
      <c r="B6" s="365">
        <v>5</v>
      </c>
      <c r="C6" s="378">
        <v>36196</v>
      </c>
      <c r="D6" s="365">
        <v>36</v>
      </c>
      <c r="E6" s="378">
        <v>36224</v>
      </c>
      <c r="F6" s="365">
        <v>64</v>
      </c>
      <c r="G6" s="378">
        <v>36255</v>
      </c>
      <c r="H6" s="365">
        <v>95</v>
      </c>
      <c r="I6" s="378">
        <v>36285</v>
      </c>
      <c r="J6" s="365">
        <v>125</v>
      </c>
      <c r="K6" s="378">
        <v>36316</v>
      </c>
      <c r="L6" s="365">
        <v>156</v>
      </c>
      <c r="M6" s="378">
        <v>36346</v>
      </c>
      <c r="N6" s="365">
        <v>186</v>
      </c>
      <c r="O6" s="378">
        <v>36377</v>
      </c>
      <c r="P6" s="365">
        <v>217</v>
      </c>
      <c r="Q6" s="378">
        <v>36408</v>
      </c>
      <c r="R6" s="365">
        <v>248</v>
      </c>
      <c r="S6" s="378">
        <v>36438</v>
      </c>
      <c r="T6" s="365">
        <v>278</v>
      </c>
      <c r="U6" s="378">
        <v>36469</v>
      </c>
      <c r="V6" s="365">
        <v>309</v>
      </c>
      <c r="W6" s="378">
        <v>36499</v>
      </c>
      <c r="X6" s="365">
        <v>339</v>
      </c>
      <c r="Y6" s="11"/>
      <c r="Z6" s="11"/>
      <c r="AA6" s="11"/>
      <c r="AB6" s="11"/>
      <c r="AC6" s="11"/>
    </row>
    <row r="7" spans="1:29" x14ac:dyDescent="0.3">
      <c r="A7" s="378">
        <v>36166</v>
      </c>
      <c r="B7" s="365">
        <v>6</v>
      </c>
      <c r="C7" s="378">
        <v>36197</v>
      </c>
      <c r="D7" s="365">
        <v>37</v>
      </c>
      <c r="E7" s="378">
        <v>36225</v>
      </c>
      <c r="F7" s="365">
        <v>65</v>
      </c>
      <c r="G7" s="378">
        <v>36256</v>
      </c>
      <c r="H7" s="365">
        <v>96</v>
      </c>
      <c r="I7" s="378">
        <v>36286</v>
      </c>
      <c r="J7" s="365">
        <v>126</v>
      </c>
      <c r="K7" s="378">
        <v>36317</v>
      </c>
      <c r="L7" s="365">
        <v>157</v>
      </c>
      <c r="M7" s="378">
        <v>36347</v>
      </c>
      <c r="N7" s="365">
        <v>187</v>
      </c>
      <c r="O7" s="378">
        <v>36378</v>
      </c>
      <c r="P7" s="365">
        <v>218</v>
      </c>
      <c r="Q7" s="378">
        <v>36409</v>
      </c>
      <c r="R7" s="365">
        <v>249</v>
      </c>
      <c r="S7" s="378">
        <v>36439</v>
      </c>
      <c r="T7" s="365">
        <v>279</v>
      </c>
      <c r="U7" s="378">
        <v>36470</v>
      </c>
      <c r="V7" s="365">
        <v>310</v>
      </c>
      <c r="W7" s="378">
        <v>36500</v>
      </c>
      <c r="X7" s="365">
        <v>340</v>
      </c>
      <c r="Y7" s="11"/>
      <c r="Z7" s="11"/>
      <c r="AA7" s="11"/>
      <c r="AB7" s="11"/>
      <c r="AC7" s="11"/>
    </row>
    <row r="8" spans="1:29" x14ac:dyDescent="0.3">
      <c r="A8" s="378">
        <v>36167</v>
      </c>
      <c r="B8" s="365">
        <v>7</v>
      </c>
      <c r="C8" s="378">
        <v>36198</v>
      </c>
      <c r="D8" s="365">
        <v>38</v>
      </c>
      <c r="E8" s="378">
        <v>36226</v>
      </c>
      <c r="F8" s="365">
        <v>66</v>
      </c>
      <c r="G8" s="378">
        <v>36257</v>
      </c>
      <c r="H8" s="365">
        <v>97</v>
      </c>
      <c r="I8" s="378">
        <v>36287</v>
      </c>
      <c r="J8" s="365">
        <v>127</v>
      </c>
      <c r="K8" s="378">
        <v>36318</v>
      </c>
      <c r="L8" s="365">
        <v>158</v>
      </c>
      <c r="M8" s="378">
        <v>36348</v>
      </c>
      <c r="N8" s="365">
        <v>188</v>
      </c>
      <c r="O8" s="378">
        <v>36379</v>
      </c>
      <c r="P8" s="365">
        <v>219</v>
      </c>
      <c r="Q8" s="378">
        <v>36410</v>
      </c>
      <c r="R8" s="365">
        <v>250</v>
      </c>
      <c r="S8" s="378">
        <v>36440</v>
      </c>
      <c r="T8" s="365">
        <v>280</v>
      </c>
      <c r="U8" s="378">
        <v>36471</v>
      </c>
      <c r="V8" s="365">
        <v>311</v>
      </c>
      <c r="W8" s="378">
        <v>36501</v>
      </c>
      <c r="X8" s="365">
        <v>341</v>
      </c>
      <c r="Y8" s="11"/>
      <c r="Z8" s="11"/>
      <c r="AA8" s="11"/>
      <c r="AB8" s="11"/>
      <c r="AC8" s="11"/>
    </row>
    <row r="9" spans="1:29" x14ac:dyDescent="0.3">
      <c r="A9" s="378">
        <v>36168</v>
      </c>
      <c r="B9" s="365">
        <v>8</v>
      </c>
      <c r="C9" s="378">
        <v>36199</v>
      </c>
      <c r="D9" s="365">
        <v>39</v>
      </c>
      <c r="E9" s="378">
        <v>36227</v>
      </c>
      <c r="F9" s="365">
        <v>67</v>
      </c>
      <c r="G9" s="378">
        <v>36258</v>
      </c>
      <c r="H9" s="365">
        <v>98</v>
      </c>
      <c r="I9" s="378">
        <v>36288</v>
      </c>
      <c r="J9" s="365">
        <v>128</v>
      </c>
      <c r="K9" s="378">
        <v>36319</v>
      </c>
      <c r="L9" s="365">
        <v>159</v>
      </c>
      <c r="M9" s="378">
        <v>36349</v>
      </c>
      <c r="N9" s="365">
        <v>189</v>
      </c>
      <c r="O9" s="378">
        <v>36380</v>
      </c>
      <c r="P9" s="365">
        <v>220</v>
      </c>
      <c r="Q9" s="378">
        <v>36411</v>
      </c>
      <c r="R9" s="365">
        <v>251</v>
      </c>
      <c r="S9" s="378">
        <v>36441</v>
      </c>
      <c r="T9" s="365">
        <v>281</v>
      </c>
      <c r="U9" s="378">
        <v>36472</v>
      </c>
      <c r="V9" s="365">
        <v>312</v>
      </c>
      <c r="W9" s="378">
        <v>36502</v>
      </c>
      <c r="X9" s="365">
        <v>342</v>
      </c>
      <c r="Y9" s="11"/>
      <c r="Z9" s="11"/>
      <c r="AA9" s="11"/>
      <c r="AB9" s="11"/>
      <c r="AC9" s="11"/>
    </row>
    <row r="10" spans="1:29" x14ac:dyDescent="0.3">
      <c r="A10" s="378">
        <v>36169</v>
      </c>
      <c r="B10" s="365">
        <v>9</v>
      </c>
      <c r="C10" s="378">
        <v>36200</v>
      </c>
      <c r="D10" s="365">
        <v>40</v>
      </c>
      <c r="E10" s="378">
        <v>36228</v>
      </c>
      <c r="F10" s="365">
        <v>68</v>
      </c>
      <c r="G10" s="378">
        <v>36259</v>
      </c>
      <c r="H10" s="365">
        <v>99</v>
      </c>
      <c r="I10" s="378">
        <v>36289</v>
      </c>
      <c r="J10" s="365">
        <v>129</v>
      </c>
      <c r="K10" s="378">
        <v>36320</v>
      </c>
      <c r="L10" s="365">
        <v>160</v>
      </c>
      <c r="M10" s="378">
        <v>36350</v>
      </c>
      <c r="N10" s="365">
        <v>190</v>
      </c>
      <c r="O10" s="378">
        <v>36381</v>
      </c>
      <c r="P10" s="365">
        <v>221</v>
      </c>
      <c r="Q10" s="378">
        <v>36412</v>
      </c>
      <c r="R10" s="365">
        <v>252</v>
      </c>
      <c r="S10" s="378">
        <v>36442</v>
      </c>
      <c r="T10" s="365">
        <v>282</v>
      </c>
      <c r="U10" s="378">
        <v>36473</v>
      </c>
      <c r="V10" s="365">
        <v>313</v>
      </c>
      <c r="W10" s="378">
        <v>36503</v>
      </c>
      <c r="X10" s="365">
        <v>343</v>
      </c>
      <c r="Y10" s="11"/>
      <c r="Z10" s="11"/>
      <c r="AA10" s="11"/>
      <c r="AB10" s="11"/>
      <c r="AC10" s="11"/>
    </row>
    <row r="11" spans="1:29" x14ac:dyDescent="0.3">
      <c r="A11" s="378">
        <v>36170</v>
      </c>
      <c r="B11" s="365">
        <v>10</v>
      </c>
      <c r="C11" s="378">
        <v>36201</v>
      </c>
      <c r="D11" s="365">
        <v>41</v>
      </c>
      <c r="E11" s="378">
        <v>36229</v>
      </c>
      <c r="F11" s="365">
        <v>69</v>
      </c>
      <c r="G11" s="378">
        <v>36260</v>
      </c>
      <c r="H11" s="365">
        <v>100</v>
      </c>
      <c r="I11" s="378">
        <v>36290</v>
      </c>
      <c r="J11" s="365">
        <v>130</v>
      </c>
      <c r="K11" s="378">
        <v>36321</v>
      </c>
      <c r="L11" s="365">
        <v>161</v>
      </c>
      <c r="M11" s="378">
        <v>36351</v>
      </c>
      <c r="N11" s="365">
        <v>191</v>
      </c>
      <c r="O11" s="378">
        <v>36382</v>
      </c>
      <c r="P11" s="365">
        <v>222</v>
      </c>
      <c r="Q11" s="378">
        <v>36413</v>
      </c>
      <c r="R11" s="365">
        <v>253</v>
      </c>
      <c r="S11" s="378">
        <v>36443</v>
      </c>
      <c r="T11" s="365">
        <v>283</v>
      </c>
      <c r="U11" s="378">
        <v>36474</v>
      </c>
      <c r="V11" s="365">
        <v>314</v>
      </c>
      <c r="W11" s="378">
        <v>36504</v>
      </c>
      <c r="X11" s="365">
        <v>344</v>
      </c>
      <c r="Y11" s="11"/>
      <c r="Z11" s="11"/>
      <c r="AA11" s="11"/>
      <c r="AB11" s="11"/>
      <c r="AC11" s="11"/>
    </row>
    <row r="12" spans="1:29" x14ac:dyDescent="0.3">
      <c r="A12" s="378">
        <v>36171</v>
      </c>
      <c r="B12" s="365">
        <v>11</v>
      </c>
      <c r="C12" s="378">
        <v>36202</v>
      </c>
      <c r="D12" s="365">
        <v>42</v>
      </c>
      <c r="E12" s="378">
        <v>36230</v>
      </c>
      <c r="F12" s="365">
        <v>70</v>
      </c>
      <c r="G12" s="378">
        <v>36261</v>
      </c>
      <c r="H12" s="365">
        <v>101</v>
      </c>
      <c r="I12" s="378">
        <v>36291</v>
      </c>
      <c r="J12" s="365">
        <v>131</v>
      </c>
      <c r="K12" s="378">
        <v>36322</v>
      </c>
      <c r="L12" s="365">
        <v>162</v>
      </c>
      <c r="M12" s="378">
        <v>36352</v>
      </c>
      <c r="N12" s="365">
        <v>192</v>
      </c>
      <c r="O12" s="378">
        <v>36383</v>
      </c>
      <c r="P12" s="365">
        <v>223</v>
      </c>
      <c r="Q12" s="378">
        <v>36414</v>
      </c>
      <c r="R12" s="365">
        <v>254</v>
      </c>
      <c r="S12" s="378">
        <v>36444</v>
      </c>
      <c r="T12" s="365">
        <v>284</v>
      </c>
      <c r="U12" s="378">
        <v>36475</v>
      </c>
      <c r="V12" s="365">
        <v>315</v>
      </c>
      <c r="W12" s="378">
        <v>36505</v>
      </c>
      <c r="X12" s="365">
        <v>345</v>
      </c>
      <c r="Y12" s="11"/>
      <c r="Z12" s="11"/>
      <c r="AA12" s="11"/>
      <c r="AB12" s="11"/>
      <c r="AC12" s="11"/>
    </row>
    <row r="13" spans="1:29" x14ac:dyDescent="0.3">
      <c r="A13" s="378">
        <v>36172</v>
      </c>
      <c r="B13" s="365">
        <v>12</v>
      </c>
      <c r="C13" s="378">
        <v>36203</v>
      </c>
      <c r="D13" s="365">
        <v>43</v>
      </c>
      <c r="E13" s="378">
        <v>36231</v>
      </c>
      <c r="F13" s="365">
        <v>71</v>
      </c>
      <c r="G13" s="378">
        <v>36262</v>
      </c>
      <c r="H13" s="365">
        <v>102</v>
      </c>
      <c r="I13" s="378">
        <v>36292</v>
      </c>
      <c r="J13" s="365">
        <v>132</v>
      </c>
      <c r="K13" s="378">
        <v>36323</v>
      </c>
      <c r="L13" s="365">
        <v>163</v>
      </c>
      <c r="M13" s="378">
        <v>36353</v>
      </c>
      <c r="N13" s="365">
        <v>193</v>
      </c>
      <c r="O13" s="378">
        <v>36384</v>
      </c>
      <c r="P13" s="365">
        <v>224</v>
      </c>
      <c r="Q13" s="378">
        <v>36415</v>
      </c>
      <c r="R13" s="365">
        <v>255</v>
      </c>
      <c r="S13" s="378">
        <v>36445</v>
      </c>
      <c r="T13" s="365">
        <v>285</v>
      </c>
      <c r="U13" s="378">
        <v>36476</v>
      </c>
      <c r="V13" s="365">
        <v>316</v>
      </c>
      <c r="W13" s="378">
        <v>36506</v>
      </c>
      <c r="X13" s="365">
        <v>346</v>
      </c>
      <c r="Y13" s="11"/>
      <c r="Z13" s="11"/>
      <c r="AA13" s="11"/>
      <c r="AB13" s="11"/>
      <c r="AC13" s="11"/>
    </row>
    <row r="14" spans="1:29" x14ac:dyDescent="0.3">
      <c r="A14" s="378">
        <v>36173</v>
      </c>
      <c r="B14" s="365">
        <v>13</v>
      </c>
      <c r="C14" s="378">
        <v>36204</v>
      </c>
      <c r="D14" s="365">
        <v>44</v>
      </c>
      <c r="E14" s="378">
        <v>36232</v>
      </c>
      <c r="F14" s="365">
        <v>72</v>
      </c>
      <c r="G14" s="378">
        <v>36263</v>
      </c>
      <c r="H14" s="365">
        <v>103</v>
      </c>
      <c r="I14" s="378">
        <v>36293</v>
      </c>
      <c r="J14" s="365">
        <v>133</v>
      </c>
      <c r="K14" s="378">
        <v>36324</v>
      </c>
      <c r="L14" s="365">
        <v>164</v>
      </c>
      <c r="M14" s="378">
        <v>36354</v>
      </c>
      <c r="N14" s="365">
        <v>194</v>
      </c>
      <c r="O14" s="378">
        <v>36385</v>
      </c>
      <c r="P14" s="365">
        <v>225</v>
      </c>
      <c r="Q14" s="378">
        <v>36416</v>
      </c>
      <c r="R14" s="365">
        <v>256</v>
      </c>
      <c r="S14" s="378">
        <v>36446</v>
      </c>
      <c r="T14" s="365">
        <v>286</v>
      </c>
      <c r="U14" s="378">
        <v>36477</v>
      </c>
      <c r="V14" s="365">
        <v>317</v>
      </c>
      <c r="W14" s="378">
        <v>36507</v>
      </c>
      <c r="X14" s="365">
        <v>347</v>
      </c>
      <c r="Y14" s="11"/>
      <c r="Z14" s="11"/>
      <c r="AA14" s="11"/>
      <c r="AB14" s="11"/>
      <c r="AC14" s="11"/>
    </row>
    <row r="15" spans="1:29" x14ac:dyDescent="0.3">
      <c r="A15" s="378">
        <v>36174</v>
      </c>
      <c r="B15" s="365">
        <v>14</v>
      </c>
      <c r="C15" s="378">
        <v>36205</v>
      </c>
      <c r="D15" s="365">
        <v>45</v>
      </c>
      <c r="E15" s="378">
        <v>36233</v>
      </c>
      <c r="F15" s="365">
        <v>73</v>
      </c>
      <c r="G15" s="378">
        <v>36264</v>
      </c>
      <c r="H15" s="365">
        <v>104</v>
      </c>
      <c r="I15" s="378">
        <v>36294</v>
      </c>
      <c r="J15" s="365">
        <v>134</v>
      </c>
      <c r="K15" s="378">
        <v>36325</v>
      </c>
      <c r="L15" s="365">
        <v>165</v>
      </c>
      <c r="M15" s="378">
        <v>36355</v>
      </c>
      <c r="N15" s="365">
        <v>195</v>
      </c>
      <c r="O15" s="378">
        <v>36386</v>
      </c>
      <c r="P15" s="365">
        <v>226</v>
      </c>
      <c r="Q15" s="378">
        <v>36417</v>
      </c>
      <c r="R15" s="365">
        <v>257</v>
      </c>
      <c r="S15" s="378">
        <v>36447</v>
      </c>
      <c r="T15" s="365">
        <v>287</v>
      </c>
      <c r="U15" s="378">
        <v>36478</v>
      </c>
      <c r="V15" s="365">
        <v>318</v>
      </c>
      <c r="W15" s="378">
        <v>36508</v>
      </c>
      <c r="X15" s="365">
        <v>348</v>
      </c>
      <c r="Y15" s="11"/>
      <c r="Z15" s="11"/>
      <c r="AA15" s="11"/>
      <c r="AB15" s="11"/>
      <c r="AC15" s="11"/>
    </row>
    <row r="16" spans="1:29" x14ac:dyDescent="0.3">
      <c r="A16" s="378">
        <v>36175</v>
      </c>
      <c r="B16" s="365">
        <v>15</v>
      </c>
      <c r="C16" s="378">
        <v>36206</v>
      </c>
      <c r="D16" s="365">
        <v>46</v>
      </c>
      <c r="E16" s="378">
        <v>36234</v>
      </c>
      <c r="F16" s="365">
        <v>74</v>
      </c>
      <c r="G16" s="378">
        <v>36265</v>
      </c>
      <c r="H16" s="365">
        <v>105</v>
      </c>
      <c r="I16" s="378">
        <v>36295</v>
      </c>
      <c r="J16" s="365">
        <v>135</v>
      </c>
      <c r="K16" s="378">
        <v>36326</v>
      </c>
      <c r="L16" s="365">
        <v>166</v>
      </c>
      <c r="M16" s="378">
        <v>36356</v>
      </c>
      <c r="N16" s="365">
        <v>196</v>
      </c>
      <c r="O16" s="378">
        <v>36387</v>
      </c>
      <c r="P16" s="365">
        <v>227</v>
      </c>
      <c r="Q16" s="378">
        <v>36418</v>
      </c>
      <c r="R16" s="365">
        <v>258</v>
      </c>
      <c r="S16" s="378">
        <v>36448</v>
      </c>
      <c r="T16" s="365">
        <v>288</v>
      </c>
      <c r="U16" s="378">
        <v>36479</v>
      </c>
      <c r="V16" s="365">
        <v>319</v>
      </c>
      <c r="W16" s="378">
        <v>36509</v>
      </c>
      <c r="X16" s="365">
        <v>349</v>
      </c>
      <c r="Y16" s="11"/>
      <c r="Z16" s="11"/>
      <c r="AA16" s="11"/>
      <c r="AB16" s="11"/>
      <c r="AC16" s="11"/>
    </row>
    <row r="17" spans="1:29" x14ac:dyDescent="0.3">
      <c r="A17" s="378">
        <v>36176</v>
      </c>
      <c r="B17" s="365">
        <v>16</v>
      </c>
      <c r="C17" s="378">
        <v>36207</v>
      </c>
      <c r="D17" s="365">
        <v>47</v>
      </c>
      <c r="E17" s="378">
        <v>36235</v>
      </c>
      <c r="F17" s="365">
        <v>75</v>
      </c>
      <c r="G17" s="378">
        <v>36266</v>
      </c>
      <c r="H17" s="365">
        <v>106</v>
      </c>
      <c r="I17" s="378">
        <v>36296</v>
      </c>
      <c r="J17" s="365">
        <v>136</v>
      </c>
      <c r="K17" s="378">
        <v>36327</v>
      </c>
      <c r="L17" s="365">
        <v>167</v>
      </c>
      <c r="M17" s="378">
        <v>36357</v>
      </c>
      <c r="N17" s="365">
        <v>197</v>
      </c>
      <c r="O17" s="378">
        <v>36388</v>
      </c>
      <c r="P17" s="365">
        <v>228</v>
      </c>
      <c r="Q17" s="378">
        <v>36419</v>
      </c>
      <c r="R17" s="365">
        <v>259</v>
      </c>
      <c r="S17" s="378">
        <v>36449</v>
      </c>
      <c r="T17" s="365">
        <v>289</v>
      </c>
      <c r="U17" s="378">
        <v>36480</v>
      </c>
      <c r="V17" s="365">
        <v>320</v>
      </c>
      <c r="W17" s="378">
        <v>36510</v>
      </c>
      <c r="X17" s="365">
        <v>350</v>
      </c>
      <c r="Y17" s="11"/>
      <c r="Z17" s="11"/>
      <c r="AA17" s="11"/>
      <c r="AB17" s="11"/>
      <c r="AC17" s="11"/>
    </row>
    <row r="18" spans="1:29" x14ac:dyDescent="0.3">
      <c r="A18" s="378">
        <v>36177</v>
      </c>
      <c r="B18" s="365">
        <v>17</v>
      </c>
      <c r="C18" s="378">
        <v>36208</v>
      </c>
      <c r="D18" s="365">
        <v>48</v>
      </c>
      <c r="E18" s="378">
        <v>36236</v>
      </c>
      <c r="F18" s="365">
        <v>76</v>
      </c>
      <c r="G18" s="378">
        <v>36267</v>
      </c>
      <c r="H18" s="365">
        <v>107</v>
      </c>
      <c r="I18" s="378">
        <v>36297</v>
      </c>
      <c r="J18" s="365">
        <v>137</v>
      </c>
      <c r="K18" s="378">
        <v>36328</v>
      </c>
      <c r="L18" s="365">
        <v>168</v>
      </c>
      <c r="M18" s="378">
        <v>36358</v>
      </c>
      <c r="N18" s="365">
        <v>198</v>
      </c>
      <c r="O18" s="378">
        <v>36389</v>
      </c>
      <c r="P18" s="365">
        <v>229</v>
      </c>
      <c r="Q18" s="378">
        <v>36420</v>
      </c>
      <c r="R18" s="365">
        <v>260</v>
      </c>
      <c r="S18" s="378">
        <v>36450</v>
      </c>
      <c r="T18" s="365">
        <v>290</v>
      </c>
      <c r="U18" s="378">
        <v>36481</v>
      </c>
      <c r="V18" s="365">
        <v>321</v>
      </c>
      <c r="W18" s="378">
        <v>36511</v>
      </c>
      <c r="X18" s="365">
        <v>351</v>
      </c>
      <c r="Y18" s="11"/>
      <c r="Z18" s="11"/>
      <c r="AA18" s="11"/>
      <c r="AB18" s="11"/>
      <c r="AC18" s="11"/>
    </row>
    <row r="19" spans="1:29" x14ac:dyDescent="0.3">
      <c r="A19" s="378">
        <v>36178</v>
      </c>
      <c r="B19" s="365">
        <v>18</v>
      </c>
      <c r="C19" s="378">
        <v>36209</v>
      </c>
      <c r="D19" s="365">
        <v>49</v>
      </c>
      <c r="E19" s="378">
        <v>36237</v>
      </c>
      <c r="F19" s="365">
        <v>77</v>
      </c>
      <c r="G19" s="378">
        <v>36268</v>
      </c>
      <c r="H19" s="365">
        <v>108</v>
      </c>
      <c r="I19" s="378">
        <v>36298</v>
      </c>
      <c r="J19" s="365">
        <v>138</v>
      </c>
      <c r="K19" s="378">
        <v>36329</v>
      </c>
      <c r="L19" s="365">
        <v>169</v>
      </c>
      <c r="M19" s="378">
        <v>36359</v>
      </c>
      <c r="N19" s="365">
        <v>199</v>
      </c>
      <c r="O19" s="378">
        <v>36390</v>
      </c>
      <c r="P19" s="365">
        <v>230</v>
      </c>
      <c r="Q19" s="378">
        <v>36421</v>
      </c>
      <c r="R19" s="365">
        <v>261</v>
      </c>
      <c r="S19" s="378">
        <v>36451</v>
      </c>
      <c r="T19" s="365">
        <v>291</v>
      </c>
      <c r="U19" s="378">
        <v>36482</v>
      </c>
      <c r="V19" s="365">
        <v>322</v>
      </c>
      <c r="W19" s="378">
        <v>36512</v>
      </c>
      <c r="X19" s="365">
        <v>352</v>
      </c>
      <c r="Y19" s="11"/>
      <c r="Z19" s="11"/>
      <c r="AA19" s="11"/>
      <c r="AB19" s="11"/>
      <c r="AC19" s="11"/>
    </row>
    <row r="20" spans="1:29" x14ac:dyDescent="0.3">
      <c r="A20" s="378">
        <v>36179</v>
      </c>
      <c r="B20" s="365">
        <v>19</v>
      </c>
      <c r="C20" s="378">
        <v>36210</v>
      </c>
      <c r="D20" s="365">
        <v>50</v>
      </c>
      <c r="E20" s="378">
        <v>36238</v>
      </c>
      <c r="F20" s="365">
        <v>78</v>
      </c>
      <c r="G20" s="378">
        <v>36269</v>
      </c>
      <c r="H20" s="365">
        <v>109</v>
      </c>
      <c r="I20" s="378">
        <v>36299</v>
      </c>
      <c r="J20" s="365">
        <v>139</v>
      </c>
      <c r="K20" s="378">
        <v>36330</v>
      </c>
      <c r="L20" s="365">
        <v>170</v>
      </c>
      <c r="M20" s="378">
        <v>36360</v>
      </c>
      <c r="N20" s="365">
        <v>200</v>
      </c>
      <c r="O20" s="378">
        <v>36391</v>
      </c>
      <c r="P20" s="365">
        <v>231</v>
      </c>
      <c r="Q20" s="378">
        <v>36422</v>
      </c>
      <c r="R20" s="365">
        <v>262</v>
      </c>
      <c r="S20" s="378">
        <v>36452</v>
      </c>
      <c r="T20" s="365">
        <v>292</v>
      </c>
      <c r="U20" s="378">
        <v>36483</v>
      </c>
      <c r="V20" s="365">
        <v>323</v>
      </c>
      <c r="W20" s="378">
        <v>36513</v>
      </c>
      <c r="X20" s="365">
        <v>353</v>
      </c>
      <c r="Y20" s="11"/>
      <c r="Z20" s="11"/>
      <c r="AA20" s="11"/>
      <c r="AB20" s="11"/>
      <c r="AC20" s="11"/>
    </row>
    <row r="21" spans="1:29" x14ac:dyDescent="0.3">
      <c r="A21" s="378">
        <v>36180</v>
      </c>
      <c r="B21" s="365">
        <v>20</v>
      </c>
      <c r="C21" s="378">
        <v>36211</v>
      </c>
      <c r="D21" s="365">
        <v>51</v>
      </c>
      <c r="E21" s="378">
        <v>36239</v>
      </c>
      <c r="F21" s="365">
        <v>79</v>
      </c>
      <c r="G21" s="378">
        <v>36270</v>
      </c>
      <c r="H21" s="365">
        <v>110</v>
      </c>
      <c r="I21" s="378">
        <v>36300</v>
      </c>
      <c r="J21" s="365">
        <v>140</v>
      </c>
      <c r="K21" s="378">
        <v>36331</v>
      </c>
      <c r="L21" s="365">
        <v>171</v>
      </c>
      <c r="M21" s="378">
        <v>36361</v>
      </c>
      <c r="N21" s="365">
        <v>201</v>
      </c>
      <c r="O21" s="378">
        <v>36392</v>
      </c>
      <c r="P21" s="365">
        <v>232</v>
      </c>
      <c r="Q21" s="378">
        <v>36423</v>
      </c>
      <c r="R21" s="365">
        <v>263</v>
      </c>
      <c r="S21" s="378">
        <v>36453</v>
      </c>
      <c r="T21" s="365">
        <v>293</v>
      </c>
      <c r="U21" s="378">
        <v>36484</v>
      </c>
      <c r="V21" s="365">
        <v>324</v>
      </c>
      <c r="W21" s="378">
        <v>36514</v>
      </c>
      <c r="X21" s="365">
        <v>354</v>
      </c>
      <c r="Y21" s="11"/>
      <c r="Z21" s="11"/>
      <c r="AA21" s="11"/>
      <c r="AB21" s="11"/>
      <c r="AC21" s="11"/>
    </row>
    <row r="22" spans="1:29" x14ac:dyDescent="0.3">
      <c r="A22" s="378">
        <v>36181</v>
      </c>
      <c r="B22" s="365">
        <v>21</v>
      </c>
      <c r="C22" s="378">
        <v>36212</v>
      </c>
      <c r="D22" s="365">
        <v>52</v>
      </c>
      <c r="E22" s="378">
        <v>36240</v>
      </c>
      <c r="F22" s="365">
        <v>80</v>
      </c>
      <c r="G22" s="378">
        <v>36271</v>
      </c>
      <c r="H22" s="365">
        <v>111</v>
      </c>
      <c r="I22" s="378">
        <v>36301</v>
      </c>
      <c r="J22" s="365">
        <v>141</v>
      </c>
      <c r="K22" s="378">
        <v>36332</v>
      </c>
      <c r="L22" s="365">
        <v>172</v>
      </c>
      <c r="M22" s="378">
        <v>36362</v>
      </c>
      <c r="N22" s="365">
        <v>202</v>
      </c>
      <c r="O22" s="378">
        <v>36393</v>
      </c>
      <c r="P22" s="365">
        <v>233</v>
      </c>
      <c r="Q22" s="378">
        <v>36424</v>
      </c>
      <c r="R22" s="365">
        <v>264</v>
      </c>
      <c r="S22" s="378">
        <v>36454</v>
      </c>
      <c r="T22" s="365">
        <v>294</v>
      </c>
      <c r="U22" s="378">
        <v>36485</v>
      </c>
      <c r="V22" s="365">
        <v>325</v>
      </c>
      <c r="W22" s="378">
        <v>36515</v>
      </c>
      <c r="X22" s="365">
        <v>355</v>
      </c>
      <c r="Y22" s="11"/>
      <c r="Z22" s="11"/>
      <c r="AA22" s="11"/>
      <c r="AB22" s="11"/>
      <c r="AC22" s="11"/>
    </row>
    <row r="23" spans="1:29" x14ac:dyDescent="0.3">
      <c r="A23" s="378">
        <v>36182</v>
      </c>
      <c r="B23" s="365">
        <v>22</v>
      </c>
      <c r="C23" s="378">
        <v>36213</v>
      </c>
      <c r="D23" s="365">
        <v>53</v>
      </c>
      <c r="E23" s="378">
        <v>36241</v>
      </c>
      <c r="F23" s="365">
        <v>81</v>
      </c>
      <c r="G23" s="378">
        <v>36272</v>
      </c>
      <c r="H23" s="365">
        <v>112</v>
      </c>
      <c r="I23" s="378">
        <v>36302</v>
      </c>
      <c r="J23" s="365">
        <v>142</v>
      </c>
      <c r="K23" s="378">
        <v>36333</v>
      </c>
      <c r="L23" s="365">
        <v>173</v>
      </c>
      <c r="M23" s="378">
        <v>36363</v>
      </c>
      <c r="N23" s="365">
        <v>203</v>
      </c>
      <c r="O23" s="378">
        <v>36394</v>
      </c>
      <c r="P23" s="365">
        <v>234</v>
      </c>
      <c r="Q23" s="378">
        <v>36425</v>
      </c>
      <c r="R23" s="365">
        <v>265</v>
      </c>
      <c r="S23" s="378">
        <v>36455</v>
      </c>
      <c r="T23" s="365">
        <v>295</v>
      </c>
      <c r="U23" s="378">
        <v>36486</v>
      </c>
      <c r="V23" s="365">
        <v>326</v>
      </c>
      <c r="W23" s="378">
        <v>36516</v>
      </c>
      <c r="X23" s="365">
        <v>356</v>
      </c>
      <c r="Y23" s="11"/>
      <c r="Z23" s="11"/>
      <c r="AA23" s="11"/>
      <c r="AB23" s="11"/>
      <c r="AC23" s="11"/>
    </row>
    <row r="24" spans="1:29" x14ac:dyDescent="0.3">
      <c r="A24" s="378">
        <v>36183</v>
      </c>
      <c r="B24" s="365">
        <v>23</v>
      </c>
      <c r="C24" s="378">
        <v>36214</v>
      </c>
      <c r="D24" s="365">
        <v>54</v>
      </c>
      <c r="E24" s="378">
        <v>36242</v>
      </c>
      <c r="F24" s="365">
        <v>82</v>
      </c>
      <c r="G24" s="378">
        <v>36273</v>
      </c>
      <c r="H24" s="365">
        <v>113</v>
      </c>
      <c r="I24" s="378">
        <v>36303</v>
      </c>
      <c r="J24" s="365">
        <v>143</v>
      </c>
      <c r="K24" s="378">
        <v>36334</v>
      </c>
      <c r="L24" s="365">
        <v>174</v>
      </c>
      <c r="M24" s="378">
        <v>36364</v>
      </c>
      <c r="N24" s="365">
        <v>204</v>
      </c>
      <c r="O24" s="378">
        <v>36395</v>
      </c>
      <c r="P24" s="365">
        <v>235</v>
      </c>
      <c r="Q24" s="378">
        <v>36426</v>
      </c>
      <c r="R24" s="365">
        <v>266</v>
      </c>
      <c r="S24" s="378">
        <v>36456</v>
      </c>
      <c r="T24" s="365">
        <v>296</v>
      </c>
      <c r="U24" s="378">
        <v>36487</v>
      </c>
      <c r="V24" s="365">
        <v>327</v>
      </c>
      <c r="W24" s="378">
        <v>36517</v>
      </c>
      <c r="X24" s="365">
        <v>357</v>
      </c>
      <c r="Y24" s="11"/>
      <c r="Z24" s="11"/>
      <c r="AA24" s="11"/>
      <c r="AB24" s="11"/>
      <c r="AC24" s="11"/>
    </row>
    <row r="25" spans="1:29" x14ac:dyDescent="0.3">
      <c r="A25" s="378">
        <v>36184</v>
      </c>
      <c r="B25" s="365">
        <v>24</v>
      </c>
      <c r="C25" s="378">
        <v>36215</v>
      </c>
      <c r="D25" s="365">
        <v>55</v>
      </c>
      <c r="E25" s="378">
        <v>36243</v>
      </c>
      <c r="F25" s="365">
        <v>83</v>
      </c>
      <c r="G25" s="378">
        <v>36274</v>
      </c>
      <c r="H25" s="365">
        <v>114</v>
      </c>
      <c r="I25" s="378">
        <v>36304</v>
      </c>
      <c r="J25" s="365">
        <v>144</v>
      </c>
      <c r="K25" s="378">
        <v>36335</v>
      </c>
      <c r="L25" s="365">
        <v>175</v>
      </c>
      <c r="M25" s="378">
        <v>36365</v>
      </c>
      <c r="N25" s="365">
        <v>205</v>
      </c>
      <c r="O25" s="378">
        <v>36396</v>
      </c>
      <c r="P25" s="365">
        <v>236</v>
      </c>
      <c r="Q25" s="378">
        <v>36427</v>
      </c>
      <c r="R25" s="365">
        <v>267</v>
      </c>
      <c r="S25" s="378">
        <v>36457</v>
      </c>
      <c r="T25" s="365">
        <v>297</v>
      </c>
      <c r="U25" s="378">
        <v>36488</v>
      </c>
      <c r="V25" s="365">
        <v>328</v>
      </c>
      <c r="W25" s="378">
        <v>36518</v>
      </c>
      <c r="X25" s="365">
        <v>358</v>
      </c>
      <c r="Y25" s="11"/>
      <c r="Z25" s="11"/>
      <c r="AA25" s="11"/>
      <c r="AB25" s="11"/>
      <c r="AC25" s="11"/>
    </row>
    <row r="26" spans="1:29" x14ac:dyDescent="0.3">
      <c r="A26" s="378">
        <v>36185</v>
      </c>
      <c r="B26" s="365">
        <v>25</v>
      </c>
      <c r="C26" s="378">
        <v>36216</v>
      </c>
      <c r="D26" s="365">
        <v>56</v>
      </c>
      <c r="E26" s="378">
        <v>36244</v>
      </c>
      <c r="F26" s="365">
        <v>84</v>
      </c>
      <c r="G26" s="378">
        <v>36275</v>
      </c>
      <c r="H26" s="365">
        <v>115</v>
      </c>
      <c r="I26" s="378">
        <v>36305</v>
      </c>
      <c r="J26" s="365">
        <v>145</v>
      </c>
      <c r="K26" s="378">
        <v>36336</v>
      </c>
      <c r="L26" s="365">
        <v>176</v>
      </c>
      <c r="M26" s="378">
        <v>36366</v>
      </c>
      <c r="N26" s="365">
        <v>206</v>
      </c>
      <c r="O26" s="378">
        <v>36397</v>
      </c>
      <c r="P26" s="365">
        <v>237</v>
      </c>
      <c r="Q26" s="378">
        <v>36428</v>
      </c>
      <c r="R26" s="365">
        <v>268</v>
      </c>
      <c r="S26" s="378">
        <v>36458</v>
      </c>
      <c r="T26" s="365">
        <v>298</v>
      </c>
      <c r="U26" s="378">
        <v>36489</v>
      </c>
      <c r="V26" s="365">
        <v>329</v>
      </c>
      <c r="W26" s="378">
        <v>36519</v>
      </c>
      <c r="X26" s="365">
        <v>359</v>
      </c>
      <c r="Y26" s="11"/>
      <c r="Z26" s="11"/>
      <c r="AA26" s="11"/>
      <c r="AB26" s="11"/>
      <c r="AC26" s="11"/>
    </row>
    <row r="27" spans="1:29" x14ac:dyDescent="0.3">
      <c r="A27" s="378">
        <v>36186</v>
      </c>
      <c r="B27" s="365">
        <v>26</v>
      </c>
      <c r="C27" s="378">
        <v>36217</v>
      </c>
      <c r="D27" s="365">
        <v>57</v>
      </c>
      <c r="E27" s="378">
        <v>36245</v>
      </c>
      <c r="F27" s="365">
        <v>85</v>
      </c>
      <c r="G27" s="378">
        <v>36276</v>
      </c>
      <c r="H27" s="365">
        <v>116</v>
      </c>
      <c r="I27" s="378">
        <v>36306</v>
      </c>
      <c r="J27" s="365">
        <v>146</v>
      </c>
      <c r="K27" s="378">
        <v>36337</v>
      </c>
      <c r="L27" s="365">
        <v>177</v>
      </c>
      <c r="M27" s="378">
        <v>36367</v>
      </c>
      <c r="N27" s="365">
        <v>207</v>
      </c>
      <c r="O27" s="378">
        <v>36398</v>
      </c>
      <c r="P27" s="365">
        <v>238</v>
      </c>
      <c r="Q27" s="378">
        <v>36429</v>
      </c>
      <c r="R27" s="365">
        <v>269</v>
      </c>
      <c r="S27" s="378">
        <v>36459</v>
      </c>
      <c r="T27" s="365">
        <v>299</v>
      </c>
      <c r="U27" s="378">
        <v>36490</v>
      </c>
      <c r="V27" s="365">
        <v>330</v>
      </c>
      <c r="W27" s="378">
        <v>36520</v>
      </c>
      <c r="X27" s="365">
        <v>360</v>
      </c>
      <c r="Y27" s="11"/>
      <c r="Z27" s="11"/>
      <c r="AA27" s="11"/>
      <c r="AB27" s="11"/>
      <c r="AC27" s="11"/>
    </row>
    <row r="28" spans="1:29" x14ac:dyDescent="0.3">
      <c r="A28" s="378">
        <v>36187</v>
      </c>
      <c r="B28" s="365">
        <v>27</v>
      </c>
      <c r="C28" s="378">
        <v>36218</v>
      </c>
      <c r="D28" s="365">
        <v>58</v>
      </c>
      <c r="E28" s="378">
        <v>36246</v>
      </c>
      <c r="F28" s="365">
        <v>86</v>
      </c>
      <c r="G28" s="378">
        <v>36277</v>
      </c>
      <c r="H28" s="365">
        <v>117</v>
      </c>
      <c r="I28" s="378">
        <v>36307</v>
      </c>
      <c r="J28" s="365">
        <v>147</v>
      </c>
      <c r="K28" s="378">
        <v>36338</v>
      </c>
      <c r="L28" s="365">
        <v>178</v>
      </c>
      <c r="M28" s="378">
        <v>36368</v>
      </c>
      <c r="N28" s="365">
        <v>208</v>
      </c>
      <c r="O28" s="378">
        <v>36399</v>
      </c>
      <c r="P28" s="365">
        <v>239</v>
      </c>
      <c r="Q28" s="378">
        <v>36430</v>
      </c>
      <c r="R28" s="365">
        <v>270</v>
      </c>
      <c r="S28" s="378">
        <v>36460</v>
      </c>
      <c r="T28" s="365">
        <v>300</v>
      </c>
      <c r="U28" s="378">
        <v>36491</v>
      </c>
      <c r="V28" s="365">
        <v>331</v>
      </c>
      <c r="W28" s="378">
        <v>36521</v>
      </c>
      <c r="X28" s="365">
        <v>361</v>
      </c>
      <c r="Y28" s="11"/>
      <c r="Z28" s="11"/>
      <c r="AA28" s="11"/>
      <c r="AB28" s="11"/>
      <c r="AC28" s="11"/>
    </row>
    <row r="29" spans="1:29" x14ac:dyDescent="0.3">
      <c r="A29" s="378">
        <v>36188</v>
      </c>
      <c r="B29" s="365">
        <v>28</v>
      </c>
      <c r="C29" s="378">
        <v>36219</v>
      </c>
      <c r="D29" s="365">
        <v>59</v>
      </c>
      <c r="E29" s="378">
        <v>36247</v>
      </c>
      <c r="F29" s="365">
        <v>87</v>
      </c>
      <c r="G29" s="378">
        <v>36278</v>
      </c>
      <c r="H29" s="365">
        <v>118</v>
      </c>
      <c r="I29" s="378">
        <v>36308</v>
      </c>
      <c r="J29" s="365">
        <v>148</v>
      </c>
      <c r="K29" s="378">
        <v>36339</v>
      </c>
      <c r="L29" s="365">
        <v>179</v>
      </c>
      <c r="M29" s="378">
        <v>36369</v>
      </c>
      <c r="N29" s="365">
        <v>209</v>
      </c>
      <c r="O29" s="378">
        <v>36400</v>
      </c>
      <c r="P29" s="365">
        <v>240</v>
      </c>
      <c r="Q29" s="378">
        <v>36431</v>
      </c>
      <c r="R29" s="365">
        <v>271</v>
      </c>
      <c r="S29" s="378">
        <v>36461</v>
      </c>
      <c r="T29" s="365">
        <v>301</v>
      </c>
      <c r="U29" s="378">
        <v>36492</v>
      </c>
      <c r="V29" s="365">
        <v>332</v>
      </c>
      <c r="W29" s="378">
        <v>36522</v>
      </c>
      <c r="X29" s="365">
        <v>362</v>
      </c>
      <c r="Y29" s="11"/>
      <c r="Z29" s="11"/>
      <c r="AA29" s="11"/>
      <c r="AB29" s="11"/>
      <c r="AC29" s="11"/>
    </row>
    <row r="30" spans="1:29" x14ac:dyDescent="0.3">
      <c r="A30" s="378">
        <v>36189</v>
      </c>
      <c r="B30" s="365">
        <v>29</v>
      </c>
      <c r="C30" s="132"/>
      <c r="D30" s="365"/>
      <c r="E30" s="378">
        <v>36248</v>
      </c>
      <c r="F30" s="365">
        <v>88</v>
      </c>
      <c r="G30" s="378">
        <v>36279</v>
      </c>
      <c r="H30" s="365">
        <v>119</v>
      </c>
      <c r="I30" s="378">
        <v>36309</v>
      </c>
      <c r="J30" s="365">
        <v>149</v>
      </c>
      <c r="K30" s="378">
        <v>36340</v>
      </c>
      <c r="L30" s="365">
        <v>180</v>
      </c>
      <c r="M30" s="378">
        <v>36370</v>
      </c>
      <c r="N30" s="365">
        <v>210</v>
      </c>
      <c r="O30" s="378">
        <v>36401</v>
      </c>
      <c r="P30" s="365">
        <v>241</v>
      </c>
      <c r="Q30" s="378">
        <v>36432</v>
      </c>
      <c r="R30" s="365">
        <v>272</v>
      </c>
      <c r="S30" s="378">
        <v>36462</v>
      </c>
      <c r="T30" s="365">
        <v>302</v>
      </c>
      <c r="U30" s="378">
        <v>36493</v>
      </c>
      <c r="V30" s="365">
        <v>333</v>
      </c>
      <c r="W30" s="378">
        <v>36523</v>
      </c>
      <c r="X30" s="365">
        <v>363</v>
      </c>
      <c r="Y30" s="11"/>
      <c r="Z30" s="11"/>
      <c r="AA30" s="11"/>
      <c r="AB30" s="11"/>
      <c r="AC30" s="11"/>
    </row>
    <row r="31" spans="1:29" x14ac:dyDescent="0.3">
      <c r="A31" s="378">
        <v>36190</v>
      </c>
      <c r="B31" s="365">
        <v>30</v>
      </c>
      <c r="C31" s="132"/>
      <c r="D31" s="365"/>
      <c r="E31" s="378">
        <v>36249</v>
      </c>
      <c r="F31" s="365">
        <v>89</v>
      </c>
      <c r="G31" s="378">
        <v>36280</v>
      </c>
      <c r="H31" s="365">
        <v>120</v>
      </c>
      <c r="I31" s="378">
        <v>36310</v>
      </c>
      <c r="J31" s="365">
        <v>150</v>
      </c>
      <c r="K31" s="378">
        <v>36341</v>
      </c>
      <c r="L31" s="365">
        <v>181</v>
      </c>
      <c r="M31" s="378">
        <v>36371</v>
      </c>
      <c r="N31" s="365">
        <v>211</v>
      </c>
      <c r="O31" s="378">
        <v>36402</v>
      </c>
      <c r="P31" s="365">
        <v>242</v>
      </c>
      <c r="Q31" s="378">
        <v>36433</v>
      </c>
      <c r="R31" s="365">
        <v>273</v>
      </c>
      <c r="S31" s="378">
        <v>36463</v>
      </c>
      <c r="T31" s="365">
        <v>303</v>
      </c>
      <c r="U31" s="378">
        <v>36494</v>
      </c>
      <c r="V31" s="365">
        <v>334</v>
      </c>
      <c r="W31" s="378">
        <v>36524</v>
      </c>
      <c r="X31" s="365">
        <v>364</v>
      </c>
      <c r="Y31" s="11"/>
      <c r="Z31" s="11"/>
      <c r="AA31" s="11"/>
      <c r="AB31" s="11"/>
      <c r="AC31" s="11"/>
    </row>
    <row r="32" spans="1:29" x14ac:dyDescent="0.3">
      <c r="A32" s="379">
        <v>36191</v>
      </c>
      <c r="B32" s="371">
        <v>31</v>
      </c>
      <c r="C32" s="369"/>
      <c r="D32" s="371"/>
      <c r="E32" s="379">
        <v>36250</v>
      </c>
      <c r="F32" s="371">
        <v>90</v>
      </c>
      <c r="G32" s="369"/>
      <c r="H32" s="371"/>
      <c r="I32" s="379">
        <v>36311</v>
      </c>
      <c r="J32" s="371">
        <v>151</v>
      </c>
      <c r="K32" s="369"/>
      <c r="L32" s="371"/>
      <c r="M32" s="379">
        <v>36372</v>
      </c>
      <c r="N32" s="371">
        <v>212</v>
      </c>
      <c r="O32" s="379">
        <v>36403</v>
      </c>
      <c r="P32" s="371">
        <v>243</v>
      </c>
      <c r="Q32" s="369"/>
      <c r="R32" s="371"/>
      <c r="S32" s="379">
        <v>36464</v>
      </c>
      <c r="T32" s="371">
        <v>304</v>
      </c>
      <c r="U32" s="369"/>
      <c r="V32" s="371"/>
      <c r="W32" s="379">
        <v>36525</v>
      </c>
      <c r="X32" s="371">
        <v>365</v>
      </c>
      <c r="Y32" s="11"/>
      <c r="Z32" s="11"/>
      <c r="AA32" s="11"/>
      <c r="AB32" s="11"/>
      <c r="AC32" s="11"/>
    </row>
    <row r="33" spans="1:29"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row>
    <row r="34" spans="1:29"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row>
    <row r="35" spans="1:29"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row>
    <row r="36" spans="1:29"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row>
    <row r="37" spans="1:29"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row>
    <row r="38" spans="1:29"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row>
    <row r="39" spans="1:29"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row>
    <row r="40" spans="1:29"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row>
    <row r="41" spans="1:29"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row>
    <row r="42" spans="1:29"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row>
    <row r="43" spans="1:29"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row>
    <row r="44" spans="1:29"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row>
    <row r="45" spans="1:29"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row>
    <row r="46" spans="1:29"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row>
    <row r="47" spans="1:29"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row>
    <row r="48" spans="1:29"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row>
    <row r="49" spans="1:29"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row>
    <row r="50" spans="1:29"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row>
  </sheetData>
  <phoneticPr fontId="2"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Z76"/>
  <sheetViews>
    <sheetView zoomScale="90" zoomScaleNormal="90" workbookViewId="0">
      <selection activeCell="M5" sqref="M5"/>
    </sheetView>
  </sheetViews>
  <sheetFormatPr defaultColWidth="9.109375" defaultRowHeight="15.6" x14ac:dyDescent="0.3"/>
  <cols>
    <col min="1" max="17" width="9.109375" style="10"/>
    <col min="18" max="18" width="5.109375" style="10" customWidth="1"/>
    <col min="19" max="16384" width="9.109375" style="10"/>
  </cols>
  <sheetData>
    <row r="1" spans="1:26" x14ac:dyDescent="0.3">
      <c r="A1" s="11"/>
      <c r="B1" s="11"/>
      <c r="C1" s="11"/>
      <c r="D1" s="11"/>
      <c r="E1" s="11"/>
      <c r="F1" s="11"/>
      <c r="G1" s="11"/>
      <c r="H1" s="11"/>
      <c r="I1" s="11"/>
      <c r="J1" s="11"/>
      <c r="K1" s="11"/>
      <c r="L1" s="11"/>
      <c r="M1" s="11"/>
      <c r="N1" s="11"/>
      <c r="O1" s="11"/>
      <c r="P1" s="11"/>
      <c r="Q1" s="11"/>
      <c r="R1" s="11"/>
      <c r="S1" s="11"/>
      <c r="T1" s="11"/>
      <c r="U1" s="11"/>
      <c r="V1" s="11"/>
      <c r="W1" s="11"/>
      <c r="X1" s="11"/>
      <c r="Y1" s="11"/>
      <c r="Z1" s="11"/>
    </row>
    <row r="2" spans="1:26" x14ac:dyDescent="0.3">
      <c r="A2" s="11"/>
      <c r="B2" s="11"/>
      <c r="C2" s="11"/>
      <c r="D2" s="11"/>
      <c r="E2" s="11"/>
      <c r="F2" s="11"/>
      <c r="G2" s="11"/>
      <c r="H2" s="11"/>
      <c r="I2" s="11"/>
      <c r="J2" s="11"/>
      <c r="K2" s="11"/>
      <c r="L2" s="11"/>
      <c r="M2" s="11"/>
      <c r="N2" s="11"/>
      <c r="O2" s="11"/>
      <c r="P2" s="11"/>
      <c r="Q2" s="11"/>
      <c r="R2" s="11"/>
      <c r="S2" s="11"/>
      <c r="T2" s="11"/>
      <c r="U2" s="11"/>
      <c r="V2" s="11"/>
      <c r="W2" s="11"/>
      <c r="X2" s="11"/>
      <c r="Y2" s="11"/>
      <c r="Z2" s="11"/>
    </row>
    <row r="3" spans="1:26" x14ac:dyDescent="0.3">
      <c r="A3" s="11"/>
      <c r="B3" s="11"/>
      <c r="C3" s="11"/>
      <c r="D3" s="11"/>
      <c r="E3" s="11"/>
      <c r="F3" s="11"/>
      <c r="G3" s="11"/>
      <c r="H3" s="11"/>
      <c r="I3" s="11"/>
      <c r="J3" s="11"/>
      <c r="K3" s="11"/>
      <c r="L3" s="11"/>
      <c r="M3" s="11"/>
      <c r="N3" s="11"/>
      <c r="O3" s="11"/>
      <c r="P3" s="11"/>
      <c r="Q3" s="11"/>
      <c r="R3" s="11"/>
      <c r="S3" s="11"/>
      <c r="T3" s="11"/>
      <c r="U3" s="11"/>
      <c r="V3" s="11"/>
      <c r="W3" s="11"/>
      <c r="X3" s="11"/>
      <c r="Y3" s="11"/>
      <c r="Z3" s="11"/>
    </row>
    <row r="4" spans="1:26" x14ac:dyDescent="0.3">
      <c r="A4" s="11"/>
      <c r="B4" s="11"/>
      <c r="C4" s="11"/>
      <c r="D4" s="11"/>
      <c r="E4" s="11"/>
      <c r="F4" s="11"/>
      <c r="G4" s="11"/>
      <c r="H4" s="11"/>
      <c r="I4" s="11"/>
      <c r="J4" s="11"/>
      <c r="K4" s="11"/>
      <c r="L4" s="11"/>
      <c r="M4" s="11"/>
      <c r="N4" s="11"/>
      <c r="O4" s="11"/>
      <c r="P4" s="11"/>
      <c r="Q4" s="11"/>
      <c r="R4" s="11"/>
      <c r="S4" s="11"/>
      <c r="T4" s="11"/>
      <c r="U4" s="11"/>
      <c r="V4" s="11"/>
      <c r="W4" s="11"/>
      <c r="X4" s="11"/>
      <c r="Y4" s="11"/>
      <c r="Z4" s="11"/>
    </row>
    <row r="5" spans="1:26" x14ac:dyDescent="0.3">
      <c r="A5" s="11"/>
      <c r="B5" s="11"/>
      <c r="C5" s="11"/>
      <c r="D5" s="11"/>
      <c r="E5" s="11"/>
      <c r="F5" s="11"/>
      <c r="G5" s="11"/>
      <c r="H5" s="11"/>
      <c r="I5" s="11"/>
      <c r="J5" s="11"/>
      <c r="K5" s="11"/>
      <c r="L5" s="11"/>
      <c r="M5" s="11"/>
      <c r="N5" s="11"/>
      <c r="O5" s="11"/>
      <c r="P5" s="11"/>
      <c r="Q5" s="11"/>
      <c r="R5" s="11"/>
      <c r="S5" s="11"/>
      <c r="T5" s="11"/>
      <c r="U5" s="11"/>
      <c r="V5" s="11"/>
      <c r="W5" s="11"/>
      <c r="X5" s="11"/>
      <c r="Y5" s="11"/>
      <c r="Z5" s="11"/>
    </row>
    <row r="6" spans="1:26" x14ac:dyDescent="0.3">
      <c r="A6" s="11"/>
      <c r="B6" s="11"/>
      <c r="C6" s="11"/>
      <c r="D6" s="11"/>
      <c r="E6" s="11"/>
      <c r="F6" s="11"/>
      <c r="G6" s="11"/>
      <c r="H6" s="11"/>
      <c r="I6" s="11"/>
      <c r="J6" s="11"/>
      <c r="K6" s="11"/>
      <c r="L6" s="11"/>
      <c r="M6" s="11"/>
      <c r="N6" s="11"/>
      <c r="O6" s="11"/>
      <c r="P6" s="11"/>
      <c r="Q6" s="11"/>
      <c r="R6" s="11"/>
      <c r="S6" s="11"/>
      <c r="T6" s="11"/>
      <c r="U6" s="11"/>
      <c r="V6" s="11"/>
      <c r="W6" s="11"/>
      <c r="X6" s="11"/>
      <c r="Y6" s="11"/>
      <c r="Z6" s="11"/>
    </row>
    <row r="7" spans="1:26" x14ac:dyDescent="0.3">
      <c r="A7" s="11"/>
      <c r="B7" s="11"/>
      <c r="C7" s="11"/>
      <c r="D7" s="11"/>
      <c r="E7" s="11"/>
      <c r="F7" s="11"/>
      <c r="G7" s="11"/>
      <c r="H7" s="11"/>
      <c r="I7" s="11"/>
      <c r="J7" s="11"/>
      <c r="K7" s="11"/>
      <c r="L7" s="11"/>
      <c r="M7" s="11"/>
      <c r="N7" s="11"/>
      <c r="O7" s="11"/>
      <c r="P7" s="11"/>
      <c r="Q7" s="11"/>
      <c r="R7" s="11"/>
      <c r="S7" s="11"/>
      <c r="T7" s="11"/>
      <c r="U7" s="11"/>
      <c r="V7" s="11"/>
      <c r="W7" s="11"/>
      <c r="X7" s="11"/>
      <c r="Y7" s="11"/>
      <c r="Z7" s="11"/>
    </row>
    <row r="8" spans="1:26" x14ac:dyDescent="0.3">
      <c r="A8" s="11"/>
      <c r="B8" s="11"/>
      <c r="C8" s="11"/>
      <c r="D8" s="11"/>
      <c r="E8" s="11"/>
      <c r="F8" s="11"/>
      <c r="G8" s="11"/>
      <c r="H8" s="11"/>
      <c r="I8" s="11"/>
      <c r="J8" s="11"/>
      <c r="K8" s="380" t="s">
        <v>661</v>
      </c>
      <c r="L8" s="11"/>
      <c r="M8" s="380"/>
      <c r="N8" s="11"/>
      <c r="O8" s="11"/>
      <c r="P8" s="11"/>
      <c r="Q8" s="11"/>
      <c r="R8" s="11"/>
      <c r="S8" s="11"/>
      <c r="T8" s="11"/>
      <c r="U8" s="11"/>
      <c r="V8" s="11"/>
      <c r="W8" s="11"/>
      <c r="X8" s="11"/>
      <c r="Y8" s="11"/>
      <c r="Z8" s="11"/>
    </row>
    <row r="9" spans="1:26" x14ac:dyDescent="0.3">
      <c r="A9" s="11"/>
      <c r="B9" s="11"/>
      <c r="C9" s="11"/>
      <c r="D9" s="11"/>
      <c r="E9" s="11"/>
      <c r="F9" s="11"/>
      <c r="G9" s="11"/>
      <c r="H9" s="11"/>
      <c r="I9" s="11"/>
      <c r="J9" s="11"/>
      <c r="K9" s="381"/>
      <c r="L9" s="381"/>
      <c r="M9" s="381"/>
      <c r="N9" s="381"/>
      <c r="O9" s="381"/>
      <c r="P9" s="381"/>
      <c r="Q9" s="381"/>
      <c r="R9" s="381"/>
      <c r="S9" s="381"/>
      <c r="T9" s="381"/>
      <c r="U9" s="11"/>
      <c r="V9" s="11"/>
      <c r="W9" s="11"/>
      <c r="X9" s="11"/>
      <c r="Y9" s="11"/>
      <c r="Z9" s="11"/>
    </row>
    <row r="10" spans="1:26"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row>
    <row r="11" spans="1:26" x14ac:dyDescent="0.3">
      <c r="A11" s="11"/>
      <c r="B11" s="11"/>
      <c r="C11" s="11"/>
      <c r="D11" s="11"/>
      <c r="E11" s="11"/>
      <c r="F11" s="11"/>
      <c r="G11" s="11"/>
      <c r="H11" s="11"/>
      <c r="I11" s="11"/>
      <c r="J11" s="11"/>
      <c r="K11" s="9"/>
      <c r="L11" s="9" t="s">
        <v>598</v>
      </c>
      <c r="M11" s="11"/>
      <c r="N11" s="11"/>
      <c r="O11" s="9"/>
      <c r="P11" s="9"/>
      <c r="Q11" s="9" t="s">
        <v>616</v>
      </c>
      <c r="R11" s="9"/>
      <c r="S11" s="9" t="s">
        <v>599</v>
      </c>
      <c r="T11" s="11"/>
      <c r="U11" s="11"/>
      <c r="V11" s="11"/>
      <c r="W11" s="11"/>
      <c r="X11" s="11"/>
      <c r="Y11" s="11"/>
      <c r="Z11" s="11"/>
    </row>
    <row r="12" spans="1:26" x14ac:dyDescent="0.3">
      <c r="A12" s="11"/>
      <c r="B12" s="11"/>
      <c r="C12" s="11"/>
      <c r="D12" s="11"/>
      <c r="E12" s="11"/>
      <c r="F12" s="11"/>
      <c r="G12" s="11"/>
      <c r="H12" s="11"/>
      <c r="I12" s="11"/>
      <c r="J12" s="11"/>
      <c r="K12" s="12">
        <v>1</v>
      </c>
      <c r="L12" s="11" t="s">
        <v>601</v>
      </c>
      <c r="M12" s="11"/>
      <c r="N12" s="11"/>
      <c r="O12" s="11"/>
      <c r="P12" s="11"/>
      <c r="Q12" s="11" t="s">
        <v>179</v>
      </c>
      <c r="R12" s="11"/>
      <c r="S12" s="11" t="s">
        <v>600</v>
      </c>
      <c r="T12" s="11"/>
      <c r="U12" s="11"/>
      <c r="V12" s="11"/>
      <c r="W12" s="11"/>
      <c r="X12" s="11"/>
      <c r="Y12" s="11"/>
      <c r="Z12" s="11"/>
    </row>
    <row r="13" spans="1:26" x14ac:dyDescent="0.3">
      <c r="A13" s="11"/>
      <c r="B13" s="11"/>
      <c r="C13" s="11"/>
      <c r="D13" s="11"/>
      <c r="E13" s="11"/>
      <c r="F13" s="11"/>
      <c r="G13" s="11"/>
      <c r="H13" s="11"/>
      <c r="I13" s="11"/>
      <c r="J13" s="11"/>
      <c r="K13" s="12">
        <v>2</v>
      </c>
      <c r="L13" s="11" t="s">
        <v>662</v>
      </c>
      <c r="M13" s="11"/>
      <c r="N13" s="11"/>
      <c r="O13" s="11"/>
      <c r="P13" s="11"/>
      <c r="Q13" s="11" t="s">
        <v>179</v>
      </c>
      <c r="R13" s="11"/>
      <c r="S13" s="11" t="s">
        <v>602</v>
      </c>
      <c r="T13" s="11"/>
      <c r="U13" s="11"/>
      <c r="V13" s="11"/>
      <c r="W13" s="11"/>
      <c r="X13" s="11"/>
      <c r="Y13" s="11"/>
      <c r="Z13" s="11"/>
    </row>
    <row r="14" spans="1:26" x14ac:dyDescent="0.3">
      <c r="A14" s="11"/>
      <c r="B14" s="11"/>
      <c r="C14" s="11"/>
      <c r="D14" s="11"/>
      <c r="E14" s="11"/>
      <c r="F14" s="11"/>
      <c r="G14" s="11"/>
      <c r="H14" s="11"/>
      <c r="I14" s="11"/>
      <c r="J14" s="11"/>
      <c r="K14" s="12">
        <v>3</v>
      </c>
      <c r="L14" s="11" t="s">
        <v>663</v>
      </c>
      <c r="M14" s="11"/>
      <c r="N14" s="11"/>
      <c r="O14" s="11"/>
      <c r="P14" s="11"/>
      <c r="Q14" s="11" t="s">
        <v>179</v>
      </c>
      <c r="R14" s="11"/>
      <c r="S14" s="11" t="s">
        <v>603</v>
      </c>
      <c r="T14" s="11"/>
      <c r="U14" s="11"/>
      <c r="V14" s="11"/>
      <c r="W14" s="11"/>
      <c r="X14" s="11"/>
      <c r="Y14" s="11"/>
      <c r="Z14" s="11"/>
    </row>
    <row r="15" spans="1:26" x14ac:dyDescent="0.3">
      <c r="A15" s="11"/>
      <c r="B15" s="11"/>
      <c r="C15" s="11"/>
      <c r="D15" s="11"/>
      <c r="E15" s="11"/>
      <c r="F15" s="11"/>
      <c r="G15" s="11"/>
      <c r="H15" s="11"/>
      <c r="I15" s="11"/>
      <c r="J15" s="11"/>
      <c r="K15" s="12"/>
      <c r="L15" s="11"/>
      <c r="M15" s="11"/>
      <c r="N15" s="11"/>
      <c r="O15" s="11"/>
      <c r="P15" s="11"/>
      <c r="Q15" s="11"/>
      <c r="R15" s="11"/>
      <c r="S15" s="11"/>
      <c r="T15" s="11"/>
      <c r="U15" s="11"/>
      <c r="V15" s="11"/>
      <c r="W15" s="11"/>
      <c r="X15" s="11"/>
      <c r="Y15" s="11"/>
      <c r="Z15" s="11"/>
    </row>
    <row r="16" spans="1:26" x14ac:dyDescent="0.3">
      <c r="A16" s="11"/>
      <c r="B16" s="11"/>
      <c r="C16" s="11"/>
      <c r="D16" s="11"/>
      <c r="E16" s="11"/>
      <c r="F16" s="11"/>
      <c r="G16" s="11"/>
      <c r="H16" s="11"/>
      <c r="I16" s="11"/>
      <c r="J16" s="11"/>
      <c r="K16" s="12"/>
      <c r="L16" s="11"/>
      <c r="M16" s="11"/>
      <c r="N16" s="11"/>
      <c r="O16" s="11"/>
      <c r="P16" s="11"/>
      <c r="Q16" s="11"/>
      <c r="R16" s="11"/>
      <c r="S16" s="11"/>
      <c r="T16" s="11"/>
      <c r="U16" s="11"/>
      <c r="V16" s="11"/>
      <c r="W16" s="11"/>
      <c r="X16" s="11"/>
      <c r="Y16" s="11"/>
      <c r="Z16" s="11"/>
    </row>
    <row r="17" spans="1:26" x14ac:dyDescent="0.3">
      <c r="A17" s="11"/>
      <c r="B17" s="11"/>
      <c r="C17" s="11"/>
      <c r="D17" s="11"/>
      <c r="E17" s="11"/>
      <c r="F17" s="11"/>
      <c r="G17" s="11"/>
      <c r="H17" s="11"/>
      <c r="I17" s="11"/>
      <c r="J17" s="11"/>
      <c r="K17" s="12"/>
      <c r="L17" s="9" t="s">
        <v>604</v>
      </c>
      <c r="M17" s="11"/>
      <c r="N17" s="11"/>
      <c r="O17" s="11"/>
      <c r="P17" s="11"/>
      <c r="Q17" s="11"/>
      <c r="R17" s="11"/>
      <c r="S17" s="11"/>
      <c r="T17" s="11"/>
      <c r="U17" s="11"/>
      <c r="V17" s="11"/>
      <c r="W17" s="11"/>
      <c r="X17" s="11"/>
      <c r="Y17" s="11"/>
      <c r="Z17" s="11"/>
    </row>
    <row r="18" spans="1:26" x14ac:dyDescent="0.3">
      <c r="A18" s="11"/>
      <c r="B18" s="11"/>
      <c r="C18" s="11"/>
      <c r="D18" s="11"/>
      <c r="E18" s="11"/>
      <c r="F18" s="11"/>
      <c r="G18" s="11"/>
      <c r="H18" s="11"/>
      <c r="I18" s="11"/>
      <c r="J18" s="11"/>
      <c r="K18" s="12">
        <v>1</v>
      </c>
      <c r="L18" s="11" t="s">
        <v>605</v>
      </c>
      <c r="M18" s="11"/>
      <c r="N18" s="11"/>
      <c r="O18" s="11"/>
      <c r="P18" s="11"/>
      <c r="Q18" s="11" t="s">
        <v>617</v>
      </c>
      <c r="R18" s="11"/>
      <c r="S18" s="11" t="s">
        <v>606</v>
      </c>
      <c r="T18" s="11"/>
      <c r="U18" s="11"/>
      <c r="V18" s="11"/>
      <c r="W18" s="11"/>
      <c r="X18" s="11"/>
      <c r="Y18" s="11"/>
      <c r="Z18" s="11"/>
    </row>
    <row r="19" spans="1:26" x14ac:dyDescent="0.3">
      <c r="A19" s="11"/>
      <c r="B19" s="11"/>
      <c r="C19" s="11"/>
      <c r="D19" s="11"/>
      <c r="E19" s="11"/>
      <c r="F19" s="11"/>
      <c r="G19" s="11"/>
      <c r="H19" s="11"/>
      <c r="I19" s="11"/>
      <c r="J19" s="11"/>
      <c r="K19" s="12">
        <v>2</v>
      </c>
      <c r="L19" s="11" t="s">
        <v>607</v>
      </c>
      <c r="M19" s="11"/>
      <c r="N19" s="11"/>
      <c r="O19" s="11"/>
      <c r="P19" s="11"/>
      <c r="Q19" s="11" t="s">
        <v>617</v>
      </c>
      <c r="R19" s="11"/>
      <c r="S19" s="11" t="s">
        <v>608</v>
      </c>
      <c r="T19" s="11"/>
      <c r="U19" s="11"/>
      <c r="V19" s="11"/>
      <c r="W19" s="11"/>
      <c r="X19" s="11"/>
      <c r="Y19" s="11"/>
      <c r="Z19" s="11"/>
    </row>
    <row r="20" spans="1:26" x14ac:dyDescent="0.3">
      <c r="A20" s="11"/>
      <c r="B20" s="11"/>
      <c r="C20" s="11"/>
      <c r="D20" s="11"/>
      <c r="E20" s="11"/>
      <c r="F20" s="11"/>
      <c r="G20" s="11"/>
      <c r="H20" s="11"/>
      <c r="I20" s="11"/>
      <c r="J20" s="11"/>
      <c r="K20" s="12">
        <v>3</v>
      </c>
      <c r="L20" s="11" t="s">
        <v>609</v>
      </c>
      <c r="M20" s="11"/>
      <c r="N20" s="11"/>
      <c r="O20" s="11"/>
      <c r="P20" s="11"/>
      <c r="Q20" s="11" t="s">
        <v>617</v>
      </c>
      <c r="R20" s="11"/>
      <c r="S20" s="11" t="s">
        <v>610</v>
      </c>
      <c r="T20" s="11"/>
      <c r="U20" s="11"/>
      <c r="V20" s="11"/>
      <c r="W20" s="11"/>
      <c r="X20" s="11"/>
      <c r="Y20" s="11"/>
      <c r="Z20" s="11"/>
    </row>
    <row r="21" spans="1:26" x14ac:dyDescent="0.3">
      <c r="A21" s="11"/>
      <c r="B21" s="11"/>
      <c r="C21" s="11"/>
      <c r="D21" s="11"/>
      <c r="E21" s="11"/>
      <c r="F21" s="11"/>
      <c r="G21" s="11"/>
      <c r="H21" s="11"/>
      <c r="I21" s="11"/>
      <c r="J21" s="11"/>
      <c r="K21" s="12">
        <v>4</v>
      </c>
      <c r="L21" s="11" t="s">
        <v>611</v>
      </c>
      <c r="M21" s="11"/>
      <c r="N21" s="11"/>
      <c r="O21" s="11"/>
      <c r="P21" s="11"/>
      <c r="Q21" s="11" t="s">
        <v>32</v>
      </c>
      <c r="R21" s="11"/>
      <c r="S21" s="11" t="s">
        <v>612</v>
      </c>
      <c r="T21" s="11"/>
      <c r="U21" s="11"/>
      <c r="V21" s="11"/>
      <c r="W21" s="11"/>
      <c r="X21" s="11"/>
      <c r="Y21" s="11"/>
      <c r="Z21" s="11"/>
    </row>
    <row r="22" spans="1:26" x14ac:dyDescent="0.3">
      <c r="A22" s="11"/>
      <c r="B22" s="11"/>
      <c r="C22" s="11"/>
      <c r="D22" s="11"/>
      <c r="E22" s="11"/>
      <c r="F22" s="11"/>
      <c r="G22" s="11"/>
      <c r="H22" s="11"/>
      <c r="I22" s="11"/>
      <c r="J22" s="11"/>
      <c r="K22" s="12">
        <v>5</v>
      </c>
      <c r="L22" s="11" t="s">
        <v>613</v>
      </c>
      <c r="M22" s="11"/>
      <c r="N22" s="11"/>
      <c r="O22" s="11"/>
      <c r="P22" s="11"/>
      <c r="Q22" s="11" t="s">
        <v>618</v>
      </c>
      <c r="R22" s="11"/>
      <c r="S22" s="11" t="s">
        <v>614</v>
      </c>
      <c r="T22" s="11"/>
      <c r="U22" s="11"/>
      <c r="V22" s="11"/>
      <c r="W22" s="11"/>
      <c r="X22" s="11"/>
      <c r="Y22" s="11"/>
      <c r="Z22" s="11"/>
    </row>
    <row r="23" spans="1:26" x14ac:dyDescent="0.3">
      <c r="A23" s="11"/>
      <c r="B23" s="11"/>
      <c r="C23" s="11"/>
      <c r="D23" s="11"/>
      <c r="E23" s="11"/>
      <c r="F23" s="11"/>
      <c r="G23" s="11"/>
      <c r="H23" s="11"/>
      <c r="I23" s="11"/>
      <c r="J23" s="11"/>
      <c r="K23" s="12">
        <v>6</v>
      </c>
      <c r="L23" s="11" t="s">
        <v>181</v>
      </c>
      <c r="M23" s="11"/>
      <c r="N23" s="11"/>
      <c r="O23" s="11"/>
      <c r="P23" s="11"/>
      <c r="Q23" s="11" t="s">
        <v>179</v>
      </c>
      <c r="R23" s="11"/>
      <c r="S23" s="11" t="s">
        <v>615</v>
      </c>
      <c r="T23" s="11"/>
      <c r="U23" s="11"/>
      <c r="V23" s="11"/>
      <c r="W23" s="11"/>
      <c r="X23" s="11"/>
      <c r="Y23" s="11"/>
      <c r="Z23" s="11"/>
    </row>
    <row r="24" spans="1:26" x14ac:dyDescent="0.3">
      <c r="A24" s="11"/>
      <c r="B24" s="11"/>
      <c r="C24" s="11"/>
      <c r="D24" s="11"/>
      <c r="E24" s="11"/>
      <c r="F24" s="11"/>
      <c r="G24" s="11"/>
      <c r="H24" s="11"/>
      <c r="I24" s="11"/>
      <c r="J24" s="11"/>
      <c r="K24" s="12"/>
      <c r="L24" s="11"/>
      <c r="M24" s="11"/>
      <c r="N24" s="11"/>
      <c r="O24" s="11"/>
      <c r="P24" s="11"/>
      <c r="Q24" s="11"/>
      <c r="R24" s="11"/>
      <c r="S24" s="11"/>
      <c r="T24" s="11"/>
      <c r="U24" s="11"/>
      <c r="V24" s="11"/>
      <c r="W24" s="11"/>
      <c r="X24" s="11"/>
      <c r="Y24" s="11"/>
      <c r="Z24" s="11"/>
    </row>
    <row r="25" spans="1:26" x14ac:dyDescent="0.3">
      <c r="A25" s="11"/>
      <c r="B25" s="11"/>
      <c r="C25" s="11"/>
      <c r="D25" s="11"/>
      <c r="E25" s="11"/>
      <c r="F25" s="11"/>
      <c r="G25" s="11"/>
      <c r="H25" s="11"/>
      <c r="I25" s="11"/>
      <c r="J25" s="11"/>
      <c r="K25" s="11"/>
      <c r="L25" s="9" t="s">
        <v>619</v>
      </c>
      <c r="M25" s="11"/>
      <c r="N25" s="11"/>
      <c r="O25" s="11"/>
      <c r="P25" s="11"/>
      <c r="Q25" s="11"/>
      <c r="R25" s="11"/>
      <c r="S25" s="11"/>
      <c r="T25" s="11"/>
      <c r="U25" s="11"/>
      <c r="V25" s="11"/>
      <c r="W25" s="11"/>
      <c r="X25" s="11"/>
      <c r="Y25" s="11"/>
      <c r="Z25" s="11"/>
    </row>
    <row r="26" spans="1:26" x14ac:dyDescent="0.3">
      <c r="A26" s="11"/>
      <c r="B26" s="11"/>
      <c r="C26" s="11"/>
      <c r="D26" s="11"/>
      <c r="E26" s="11"/>
      <c r="F26" s="11"/>
      <c r="G26" s="11"/>
      <c r="H26" s="11"/>
      <c r="I26" s="11"/>
      <c r="J26" s="11"/>
      <c r="K26" s="12">
        <v>1</v>
      </c>
      <c r="L26" s="11" t="s">
        <v>620</v>
      </c>
      <c r="M26" s="11"/>
      <c r="N26" s="11"/>
      <c r="O26" s="11"/>
      <c r="P26" s="11"/>
      <c r="Q26" s="11" t="s">
        <v>621</v>
      </c>
      <c r="R26" s="11"/>
      <c r="S26" s="11" t="s">
        <v>622</v>
      </c>
      <c r="T26" s="11"/>
      <c r="U26" s="11"/>
      <c r="V26" s="11"/>
      <c r="W26" s="11"/>
      <c r="X26" s="11"/>
      <c r="Y26" s="11"/>
      <c r="Z26" s="11"/>
    </row>
    <row r="27" spans="1:26" x14ac:dyDescent="0.3">
      <c r="A27" s="11"/>
      <c r="B27" s="11"/>
      <c r="C27" s="11"/>
      <c r="D27" s="11"/>
      <c r="E27" s="11"/>
      <c r="F27" s="11"/>
      <c r="G27" s="11"/>
      <c r="H27" s="11"/>
      <c r="I27" s="11"/>
      <c r="J27" s="11"/>
      <c r="K27" s="12">
        <v>2</v>
      </c>
      <c r="L27" s="11" t="s">
        <v>623</v>
      </c>
      <c r="M27" s="11"/>
      <c r="N27" s="11"/>
      <c r="O27" s="11"/>
      <c r="P27" s="11"/>
      <c r="Q27" s="11" t="s">
        <v>621</v>
      </c>
      <c r="R27" s="11"/>
      <c r="S27" s="11" t="s">
        <v>624</v>
      </c>
      <c r="T27" s="11"/>
      <c r="U27" s="11"/>
      <c r="V27" s="11"/>
      <c r="W27" s="11"/>
      <c r="X27" s="11"/>
      <c r="Y27" s="11"/>
      <c r="Z27" s="11"/>
    </row>
    <row r="28" spans="1:26" x14ac:dyDescent="0.3">
      <c r="A28" s="11"/>
      <c r="B28" s="11"/>
      <c r="C28" s="11"/>
      <c r="D28" s="11"/>
      <c r="E28" s="11"/>
      <c r="F28" s="11"/>
      <c r="G28" s="11"/>
      <c r="H28" s="11"/>
      <c r="I28" s="11"/>
      <c r="J28" s="11"/>
      <c r="K28" s="12">
        <v>3</v>
      </c>
      <c r="L28" s="11" t="s">
        <v>625</v>
      </c>
      <c r="M28" s="11"/>
      <c r="N28" s="11"/>
      <c r="O28" s="11"/>
      <c r="P28" s="11"/>
      <c r="Q28" s="11" t="s">
        <v>621</v>
      </c>
      <c r="R28" s="11"/>
      <c r="S28" s="11" t="s">
        <v>627</v>
      </c>
      <c r="T28" s="11"/>
      <c r="U28" s="11"/>
      <c r="V28" s="11"/>
      <c r="W28" s="11"/>
      <c r="X28" s="11"/>
      <c r="Y28" s="11"/>
      <c r="Z28" s="11"/>
    </row>
    <row r="29" spans="1:26" x14ac:dyDescent="0.3">
      <c r="A29" s="11"/>
      <c r="B29" s="11"/>
      <c r="C29" s="11"/>
      <c r="D29" s="11"/>
      <c r="E29" s="11"/>
      <c r="F29" s="11"/>
      <c r="G29" s="11"/>
      <c r="H29" s="11"/>
      <c r="I29" s="11"/>
      <c r="J29" s="11"/>
      <c r="K29" s="12">
        <v>4</v>
      </c>
      <c r="L29" s="11" t="s">
        <v>626</v>
      </c>
      <c r="M29" s="11"/>
      <c r="N29" s="11"/>
      <c r="O29" s="11"/>
      <c r="P29" s="11"/>
      <c r="Q29" s="11" t="s">
        <v>621</v>
      </c>
      <c r="R29" s="11"/>
      <c r="S29" s="11" t="s">
        <v>628</v>
      </c>
      <c r="T29" s="11"/>
      <c r="U29" s="11"/>
      <c r="V29" s="11"/>
      <c r="W29" s="11"/>
      <c r="X29" s="11"/>
      <c r="Y29" s="11"/>
      <c r="Z29" s="11"/>
    </row>
    <row r="30" spans="1:26" x14ac:dyDescent="0.3">
      <c r="A30" s="11"/>
      <c r="B30" s="11"/>
      <c r="C30" s="11"/>
      <c r="D30" s="11"/>
      <c r="E30" s="11"/>
      <c r="F30" s="11"/>
      <c r="G30" s="11"/>
      <c r="H30" s="11"/>
      <c r="I30" s="11"/>
      <c r="J30" s="11"/>
      <c r="K30" s="12">
        <v>5</v>
      </c>
      <c r="L30" s="11" t="s">
        <v>629</v>
      </c>
      <c r="M30" s="11"/>
      <c r="N30" s="11"/>
      <c r="O30" s="11"/>
      <c r="P30" s="11"/>
      <c r="Q30" s="11" t="s">
        <v>621</v>
      </c>
      <c r="R30" s="11"/>
      <c r="S30" s="11" t="s">
        <v>630</v>
      </c>
      <c r="T30" s="11"/>
      <c r="U30" s="11"/>
      <c r="V30" s="11"/>
      <c r="W30" s="11"/>
      <c r="X30" s="11"/>
      <c r="Y30" s="11"/>
      <c r="Z30" s="11"/>
    </row>
    <row r="31" spans="1:26"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x14ac:dyDescent="0.3">
      <c r="A32" s="11"/>
      <c r="B32" s="11"/>
      <c r="C32" s="11"/>
      <c r="D32" s="11"/>
      <c r="E32" s="11"/>
      <c r="F32" s="11"/>
      <c r="G32" s="11"/>
      <c r="H32" s="11"/>
      <c r="I32" s="11"/>
      <c r="J32" s="11"/>
      <c r="K32" s="11"/>
      <c r="L32" s="9" t="s">
        <v>631</v>
      </c>
      <c r="M32" s="11"/>
      <c r="N32" s="11"/>
      <c r="O32" s="11"/>
      <c r="P32" s="11"/>
      <c r="Q32" s="11"/>
      <c r="R32" s="11"/>
      <c r="S32" s="11"/>
      <c r="T32" s="11"/>
      <c r="U32" s="11"/>
      <c r="V32" s="11"/>
      <c r="W32" s="11"/>
      <c r="X32" s="11"/>
      <c r="Y32" s="11"/>
      <c r="Z32" s="11"/>
    </row>
    <row r="33" spans="1:26" x14ac:dyDescent="0.3">
      <c r="A33" s="11"/>
      <c r="B33" s="11"/>
      <c r="C33" s="11"/>
      <c r="D33" s="11"/>
      <c r="E33" s="11"/>
      <c r="F33" s="11"/>
      <c r="G33" s="11"/>
      <c r="H33" s="11"/>
      <c r="I33" s="11"/>
      <c r="J33" s="11"/>
      <c r="K33" s="12">
        <v>1</v>
      </c>
      <c r="L33" s="11" t="s">
        <v>632</v>
      </c>
      <c r="M33" s="11"/>
      <c r="N33" s="11"/>
      <c r="O33" s="11"/>
      <c r="P33" s="11"/>
      <c r="Q33" s="11" t="s">
        <v>633</v>
      </c>
      <c r="R33" s="11"/>
      <c r="S33" s="11" t="s">
        <v>634</v>
      </c>
      <c r="T33" s="11"/>
      <c r="U33" s="11"/>
      <c r="V33" s="11"/>
      <c r="W33" s="11"/>
      <c r="X33" s="11"/>
      <c r="Y33" s="11"/>
      <c r="Z33" s="11"/>
    </row>
    <row r="34" spans="1:26" x14ac:dyDescent="0.3">
      <c r="A34" s="11"/>
      <c r="B34" s="11"/>
      <c r="C34" s="11"/>
      <c r="D34" s="11"/>
      <c r="E34" s="11"/>
      <c r="F34" s="11"/>
      <c r="G34" s="11"/>
      <c r="H34" s="11"/>
      <c r="I34" s="11"/>
      <c r="J34" s="11"/>
      <c r="K34" s="12">
        <v>2</v>
      </c>
      <c r="L34" s="11" t="s">
        <v>635</v>
      </c>
      <c r="M34" s="11"/>
      <c r="N34" s="11"/>
      <c r="O34" s="11"/>
      <c r="P34" s="11"/>
      <c r="Q34" s="11" t="s">
        <v>633</v>
      </c>
      <c r="R34" s="11"/>
      <c r="S34" s="11" t="s">
        <v>636</v>
      </c>
      <c r="T34" s="11"/>
      <c r="U34" s="11"/>
      <c r="V34" s="11"/>
      <c r="W34" s="11"/>
      <c r="X34" s="11"/>
      <c r="Y34" s="11"/>
      <c r="Z34" s="11"/>
    </row>
    <row r="35" spans="1:26" x14ac:dyDescent="0.3">
      <c r="A35" s="11"/>
      <c r="B35" s="11"/>
      <c r="C35" s="11"/>
      <c r="D35" s="11"/>
      <c r="E35" s="11"/>
      <c r="F35" s="11"/>
      <c r="G35" s="11"/>
      <c r="H35" s="11"/>
      <c r="I35" s="11"/>
      <c r="J35" s="11"/>
      <c r="K35" s="12">
        <v>3</v>
      </c>
      <c r="L35" s="11" t="s">
        <v>637</v>
      </c>
      <c r="M35" s="11"/>
      <c r="N35" s="11"/>
      <c r="O35" s="11"/>
      <c r="P35" s="11"/>
      <c r="Q35" s="11" t="s">
        <v>633</v>
      </c>
      <c r="R35" s="11"/>
      <c r="S35" s="11" t="s">
        <v>638</v>
      </c>
      <c r="T35" s="11"/>
      <c r="U35" s="11"/>
      <c r="V35" s="11"/>
      <c r="W35" s="11"/>
      <c r="X35" s="11"/>
      <c r="Y35" s="11"/>
      <c r="Z35" s="11"/>
    </row>
    <row r="36" spans="1:26"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x14ac:dyDescent="0.3">
      <c r="A37" s="11"/>
      <c r="B37" s="11"/>
      <c r="C37" s="11"/>
      <c r="D37" s="11"/>
      <c r="E37" s="11"/>
      <c r="F37" s="11"/>
      <c r="G37" s="11"/>
      <c r="H37" s="11"/>
      <c r="I37" s="11"/>
      <c r="J37" s="11"/>
      <c r="K37" s="11"/>
      <c r="L37" s="9" t="s">
        <v>639</v>
      </c>
      <c r="M37" s="11"/>
      <c r="N37" s="11"/>
      <c r="O37" s="11"/>
      <c r="P37" s="11"/>
      <c r="Q37" s="11"/>
      <c r="R37" s="11"/>
      <c r="S37" s="11"/>
      <c r="T37" s="11"/>
      <c r="U37" s="11"/>
      <c r="V37" s="11"/>
      <c r="W37" s="11"/>
      <c r="X37" s="11"/>
      <c r="Y37" s="11"/>
      <c r="Z37" s="11"/>
    </row>
    <row r="38" spans="1:26" x14ac:dyDescent="0.3">
      <c r="A38" s="11"/>
      <c r="B38" s="11"/>
      <c r="C38" s="11"/>
      <c r="D38" s="11"/>
      <c r="E38" s="11"/>
      <c r="F38" s="11"/>
      <c r="G38" s="11"/>
      <c r="H38" s="11"/>
      <c r="I38" s="11"/>
      <c r="J38" s="11"/>
      <c r="K38" s="12">
        <v>1</v>
      </c>
      <c r="L38" s="11" t="s">
        <v>642</v>
      </c>
      <c r="M38" s="11"/>
      <c r="N38" s="11"/>
      <c r="O38" s="11"/>
      <c r="P38" s="11"/>
      <c r="Q38" s="11" t="s">
        <v>640</v>
      </c>
      <c r="R38" s="11"/>
      <c r="S38" s="11" t="s">
        <v>641</v>
      </c>
      <c r="T38" s="11"/>
      <c r="U38" s="11"/>
      <c r="V38" s="11"/>
      <c r="W38" s="11"/>
      <c r="X38" s="11"/>
      <c r="Y38" s="11"/>
      <c r="Z38" s="11"/>
    </row>
    <row r="39" spans="1:26" x14ac:dyDescent="0.3">
      <c r="A39" s="11"/>
      <c r="B39" s="11"/>
      <c r="C39" s="11"/>
      <c r="D39" s="11"/>
      <c r="E39" s="11"/>
      <c r="F39" s="11"/>
      <c r="G39" s="11"/>
      <c r="H39" s="11"/>
      <c r="I39" s="11"/>
      <c r="J39" s="11"/>
      <c r="K39" s="12">
        <v>2</v>
      </c>
      <c r="L39" s="11" t="s">
        <v>643</v>
      </c>
      <c r="M39" s="11"/>
      <c r="N39" s="11"/>
      <c r="O39" s="11"/>
      <c r="P39" s="11"/>
      <c r="Q39" s="11" t="s">
        <v>640</v>
      </c>
      <c r="R39" s="11"/>
      <c r="S39" s="11" t="s">
        <v>644</v>
      </c>
      <c r="T39" s="11"/>
      <c r="U39" s="11"/>
      <c r="V39" s="11"/>
      <c r="W39" s="11"/>
      <c r="X39" s="11"/>
      <c r="Y39" s="11"/>
      <c r="Z39" s="11"/>
    </row>
    <row r="40" spans="1:26" x14ac:dyDescent="0.3">
      <c r="A40" s="11"/>
      <c r="B40" s="11"/>
      <c r="C40" s="11"/>
      <c r="D40" s="11"/>
      <c r="E40" s="11"/>
      <c r="F40" s="11"/>
      <c r="G40" s="11"/>
      <c r="H40" s="11"/>
      <c r="I40" s="11"/>
      <c r="J40" s="11"/>
      <c r="K40" s="12">
        <v>3</v>
      </c>
      <c r="L40" s="11" t="s">
        <v>645</v>
      </c>
      <c r="M40" s="11"/>
      <c r="N40" s="11"/>
      <c r="O40" s="11"/>
      <c r="P40" s="11"/>
      <c r="Q40" s="11" t="s">
        <v>633</v>
      </c>
      <c r="R40" s="11"/>
      <c r="S40" s="11" t="s">
        <v>646</v>
      </c>
      <c r="T40" s="11"/>
      <c r="U40" s="11"/>
      <c r="V40" s="11"/>
      <c r="W40" s="11"/>
      <c r="X40" s="11"/>
      <c r="Y40" s="11"/>
      <c r="Z40" s="11"/>
    </row>
    <row r="41" spans="1:26"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x14ac:dyDescent="0.3">
      <c r="A42" s="11"/>
      <c r="B42" s="11"/>
      <c r="C42" s="11"/>
      <c r="D42" s="11"/>
      <c r="E42" s="11"/>
      <c r="F42" s="11"/>
      <c r="G42" s="11"/>
      <c r="H42" s="11"/>
      <c r="I42" s="11"/>
      <c r="J42" s="11"/>
      <c r="K42" s="11"/>
      <c r="L42" s="9" t="s">
        <v>647</v>
      </c>
      <c r="M42" s="11"/>
      <c r="N42" s="11"/>
      <c r="O42" s="11"/>
      <c r="P42" s="11"/>
      <c r="Q42" s="11"/>
      <c r="R42" s="11"/>
      <c r="S42" s="11"/>
      <c r="T42" s="11"/>
      <c r="U42" s="11"/>
      <c r="V42" s="11"/>
      <c r="W42" s="11"/>
      <c r="X42" s="11"/>
      <c r="Y42" s="11"/>
      <c r="Z42" s="11"/>
    </row>
    <row r="43" spans="1:26" x14ac:dyDescent="0.3">
      <c r="A43" s="11"/>
      <c r="B43" s="11"/>
      <c r="C43" s="11"/>
      <c r="D43" s="11"/>
      <c r="E43" s="11"/>
      <c r="F43" s="11"/>
      <c r="G43" s="11"/>
      <c r="H43" s="11"/>
      <c r="I43" s="11"/>
      <c r="J43" s="11"/>
      <c r="K43" s="12">
        <v>1</v>
      </c>
      <c r="L43" s="11" t="s">
        <v>648</v>
      </c>
      <c r="M43" s="11"/>
      <c r="N43" s="11"/>
      <c r="O43" s="11"/>
      <c r="P43" s="11"/>
      <c r="Q43" s="11" t="s">
        <v>618</v>
      </c>
      <c r="R43" s="11"/>
      <c r="S43" s="11" t="s">
        <v>649</v>
      </c>
      <c r="T43" s="11"/>
      <c r="U43" s="11"/>
      <c r="V43" s="11"/>
      <c r="W43" s="11"/>
      <c r="X43" s="11"/>
      <c r="Y43" s="11"/>
      <c r="Z43" s="11"/>
    </row>
    <row r="44" spans="1:26" x14ac:dyDescent="0.3">
      <c r="A44" s="11"/>
      <c r="B44" s="11"/>
      <c r="C44" s="11"/>
      <c r="D44" s="11"/>
      <c r="E44" s="11"/>
      <c r="F44" s="11"/>
      <c r="G44" s="11"/>
      <c r="H44" s="11"/>
      <c r="I44" s="11"/>
      <c r="J44" s="11"/>
      <c r="K44" s="12">
        <v>2</v>
      </c>
      <c r="L44" s="11" t="s">
        <v>650</v>
      </c>
      <c r="M44" s="11"/>
      <c r="N44" s="11"/>
      <c r="O44" s="11"/>
      <c r="P44" s="11"/>
      <c r="Q44" s="11" t="s">
        <v>633</v>
      </c>
      <c r="R44" s="11"/>
      <c r="S44" s="11" t="s">
        <v>651</v>
      </c>
      <c r="T44" s="11"/>
      <c r="U44" s="11"/>
      <c r="V44" s="11"/>
      <c r="W44" s="11"/>
      <c r="X44" s="11"/>
      <c r="Y44" s="11"/>
      <c r="Z44" s="11"/>
    </row>
    <row r="45" spans="1:26"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x14ac:dyDescent="0.3">
      <c r="A46" s="11"/>
      <c r="B46" s="11"/>
      <c r="C46" s="11"/>
      <c r="D46" s="11"/>
      <c r="E46" s="11"/>
      <c r="F46" s="11"/>
      <c r="G46" s="11"/>
      <c r="H46" s="11"/>
      <c r="I46" s="11"/>
      <c r="J46" s="11"/>
      <c r="K46" s="11"/>
      <c r="L46" s="9" t="s">
        <v>652</v>
      </c>
      <c r="M46" s="11"/>
      <c r="N46" s="11"/>
      <c r="O46" s="11"/>
      <c r="P46" s="11"/>
      <c r="Q46" s="11"/>
      <c r="R46" s="11"/>
      <c r="S46" s="11"/>
      <c r="T46" s="11"/>
      <c r="U46" s="11"/>
      <c r="V46" s="11"/>
      <c r="W46" s="11"/>
      <c r="X46" s="11"/>
      <c r="Y46" s="11"/>
      <c r="Z46" s="11"/>
    </row>
    <row r="47" spans="1:26" x14ac:dyDescent="0.3">
      <c r="A47" s="11"/>
      <c r="B47" s="11"/>
      <c r="C47" s="11"/>
      <c r="D47" s="11"/>
      <c r="E47" s="11"/>
      <c r="F47" s="11"/>
      <c r="G47" s="11"/>
      <c r="H47" s="11"/>
      <c r="I47" s="11"/>
      <c r="J47" s="11"/>
      <c r="K47" s="12">
        <v>1</v>
      </c>
      <c r="L47" s="11" t="s">
        <v>653</v>
      </c>
      <c r="M47" s="11"/>
      <c r="N47" s="11"/>
      <c r="O47" s="11"/>
      <c r="P47" s="11"/>
      <c r="Q47" s="11" t="s">
        <v>179</v>
      </c>
      <c r="R47" s="11"/>
      <c r="S47" s="11" t="s">
        <v>656</v>
      </c>
      <c r="T47" s="11"/>
      <c r="U47" s="11"/>
      <c r="V47" s="11"/>
      <c r="W47" s="11"/>
      <c r="X47" s="11"/>
      <c r="Y47" s="11"/>
      <c r="Z47" s="11"/>
    </row>
    <row r="48" spans="1:26" x14ac:dyDescent="0.3">
      <c r="A48" s="11"/>
      <c r="B48" s="11"/>
      <c r="C48" s="11"/>
      <c r="D48" s="11"/>
      <c r="E48" s="11"/>
      <c r="F48" s="11"/>
      <c r="G48" s="11"/>
      <c r="H48" s="11"/>
      <c r="I48" s="11"/>
      <c r="J48" s="11"/>
      <c r="K48" s="12">
        <v>2</v>
      </c>
      <c r="L48" s="11" t="s">
        <v>654</v>
      </c>
      <c r="M48" s="11"/>
      <c r="N48" s="11"/>
      <c r="O48" s="11"/>
      <c r="P48" s="11"/>
      <c r="Q48" s="11" t="s">
        <v>179</v>
      </c>
      <c r="R48" s="11"/>
      <c r="S48" s="11" t="s">
        <v>657</v>
      </c>
      <c r="T48" s="11"/>
      <c r="U48" s="11"/>
      <c r="V48" s="11"/>
      <c r="W48" s="11"/>
      <c r="X48" s="11"/>
      <c r="Y48" s="11"/>
      <c r="Z48" s="11"/>
    </row>
    <row r="49" spans="1:26" x14ac:dyDescent="0.3">
      <c r="A49" s="11"/>
      <c r="B49" s="11"/>
      <c r="C49" s="11"/>
      <c r="D49" s="11"/>
      <c r="E49" s="11"/>
      <c r="F49" s="11"/>
      <c r="G49" s="11"/>
      <c r="H49" s="11"/>
      <c r="I49" s="11"/>
      <c r="J49" s="11"/>
      <c r="K49" s="12">
        <v>3</v>
      </c>
      <c r="L49" s="11" t="s">
        <v>655</v>
      </c>
      <c r="M49" s="11"/>
      <c r="N49" s="11"/>
      <c r="O49" s="11"/>
      <c r="P49" s="11"/>
      <c r="Q49" s="11" t="s">
        <v>179</v>
      </c>
      <c r="R49" s="11"/>
      <c r="S49" s="11" t="s">
        <v>658</v>
      </c>
      <c r="T49" s="11"/>
      <c r="U49" s="11"/>
      <c r="V49" s="11"/>
      <c r="W49" s="11"/>
      <c r="X49" s="11"/>
      <c r="Y49" s="11"/>
      <c r="Z49" s="11"/>
    </row>
    <row r="50" spans="1:26" x14ac:dyDescent="0.3">
      <c r="A50" s="11"/>
      <c r="B50" s="11"/>
      <c r="C50" s="11"/>
      <c r="D50" s="11"/>
      <c r="E50" s="11"/>
      <c r="F50" s="11"/>
      <c r="G50" s="11"/>
      <c r="H50" s="11"/>
      <c r="I50" s="11"/>
      <c r="J50" s="11"/>
      <c r="K50" s="12">
        <v>4</v>
      </c>
      <c r="L50" s="11" t="s">
        <v>659</v>
      </c>
      <c r="M50" s="11"/>
      <c r="N50" s="11"/>
      <c r="O50" s="11"/>
      <c r="P50" s="11"/>
      <c r="Q50" s="11" t="s">
        <v>179</v>
      </c>
      <c r="R50" s="11"/>
      <c r="S50" s="11" t="s">
        <v>660</v>
      </c>
      <c r="T50" s="11"/>
      <c r="U50" s="11"/>
      <c r="V50" s="11"/>
      <c r="W50" s="11"/>
      <c r="X50" s="11"/>
      <c r="Y50" s="11"/>
      <c r="Z50" s="11"/>
    </row>
    <row r="51" spans="1:26"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sheetData>
  <phoneticPr fontId="2" type="noConversion"/>
  <pageMargins left="0.75" right="0.75" top="1" bottom="1" header="0.5" footer="0.5"/>
  <pageSetup paperSize="9" orientation="portrait"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HN655"/>
  <sheetViews>
    <sheetView topLeftCell="V1" zoomScale="90" zoomScaleNormal="90" workbookViewId="0"/>
  </sheetViews>
  <sheetFormatPr defaultColWidth="9.109375" defaultRowHeight="15.6" x14ac:dyDescent="0.3"/>
  <cols>
    <col min="1" max="48" width="9.33203125" style="256" bestFit="1" customWidth="1"/>
    <col min="49" max="49" width="9.33203125" style="256" customWidth="1"/>
    <col min="50" max="76" width="9.33203125" style="256" bestFit="1" customWidth="1"/>
    <col min="77" max="80" width="12.5546875" style="256" bestFit="1" customWidth="1"/>
    <col min="81" max="108" width="9.33203125" style="256" bestFit="1" customWidth="1"/>
    <col min="109" max="109" width="11.33203125" style="256" bestFit="1" customWidth="1"/>
    <col min="110" max="219" width="9.33203125" style="256" bestFit="1" customWidth="1"/>
    <col min="220" max="222" width="11.44140625" style="256" bestFit="1" customWidth="1"/>
    <col min="223" max="16384" width="9.109375" style="256"/>
  </cols>
  <sheetData>
    <row r="1" spans="1:222" x14ac:dyDescent="0.3">
      <c r="A1" s="256" t="s">
        <v>959</v>
      </c>
      <c r="B1" s="256" t="s">
        <v>986</v>
      </c>
      <c r="C1" s="256" t="s">
        <v>839</v>
      </c>
      <c r="D1" s="256" t="s">
        <v>958</v>
      </c>
      <c r="E1" s="256" t="s">
        <v>840</v>
      </c>
      <c r="F1" s="256" t="s">
        <v>841</v>
      </c>
      <c r="G1" s="256" t="s">
        <v>842</v>
      </c>
      <c r="H1" s="256" t="s">
        <v>843</v>
      </c>
      <c r="I1" s="256" t="s">
        <v>844</v>
      </c>
      <c r="J1" s="256" t="s">
        <v>845</v>
      </c>
      <c r="K1" s="256" t="s">
        <v>909</v>
      </c>
      <c r="L1" s="256" t="s">
        <v>910</v>
      </c>
      <c r="M1" s="256" t="s">
        <v>911</v>
      </c>
      <c r="N1" s="256" t="s">
        <v>912</v>
      </c>
      <c r="O1" s="256" t="s">
        <v>913</v>
      </c>
      <c r="P1" s="256" t="s">
        <v>914</v>
      </c>
      <c r="Q1" s="256" t="s">
        <v>915</v>
      </c>
      <c r="R1" s="256" t="s">
        <v>916</v>
      </c>
      <c r="S1" s="256" t="s">
        <v>917</v>
      </c>
      <c r="T1" s="256" t="s">
        <v>931</v>
      </c>
      <c r="U1" s="256" t="s">
        <v>851</v>
      </c>
      <c r="V1" s="256" t="s">
        <v>847</v>
      </c>
      <c r="W1" s="256" t="s">
        <v>847</v>
      </c>
      <c r="X1" s="256" t="s">
        <v>847</v>
      </c>
      <c r="Y1" s="256" t="s">
        <v>852</v>
      </c>
      <c r="Z1" s="256" t="s">
        <v>847</v>
      </c>
      <c r="AA1" s="256" t="s">
        <v>847</v>
      </c>
      <c r="AB1" s="256" t="s">
        <v>847</v>
      </c>
      <c r="AC1" s="256" t="s">
        <v>938</v>
      </c>
      <c r="AD1" s="256" t="s">
        <v>847</v>
      </c>
      <c r="AE1" s="256" t="s">
        <v>847</v>
      </c>
      <c r="AF1" s="256" t="s">
        <v>847</v>
      </c>
      <c r="AG1" s="256" t="s">
        <v>849</v>
      </c>
      <c r="AH1" s="256" t="s">
        <v>850</v>
      </c>
      <c r="AI1" s="256" t="s">
        <v>932</v>
      </c>
      <c r="AJ1" s="256" t="s">
        <v>847</v>
      </c>
      <c r="AK1" s="256" t="s">
        <v>848</v>
      </c>
      <c r="AL1" s="256" t="s">
        <v>847</v>
      </c>
      <c r="AM1" s="256" t="s">
        <v>846</v>
      </c>
      <c r="AN1" s="256" t="s">
        <v>847</v>
      </c>
      <c r="AO1" s="256" t="s">
        <v>847</v>
      </c>
      <c r="AP1" s="256" t="s">
        <v>847</v>
      </c>
      <c r="AQ1" s="256" t="s">
        <v>853</v>
      </c>
      <c r="AR1" s="256" t="s">
        <v>847</v>
      </c>
      <c r="AS1" s="256" t="s">
        <v>847</v>
      </c>
      <c r="AT1" s="256" t="s">
        <v>854</v>
      </c>
      <c r="AU1" s="256" t="s">
        <v>847</v>
      </c>
      <c r="AV1" s="256" t="s">
        <v>847</v>
      </c>
      <c r="AW1" s="256" t="s">
        <v>979</v>
      </c>
      <c r="AX1" s="256" t="s">
        <v>855</v>
      </c>
      <c r="AY1" s="256" t="s">
        <v>856</v>
      </c>
      <c r="AZ1" s="256" t="s">
        <v>857</v>
      </c>
      <c r="BA1" s="256" t="s">
        <v>847</v>
      </c>
      <c r="BB1" s="256" t="s">
        <v>847</v>
      </c>
      <c r="BC1" s="256" t="s">
        <v>858</v>
      </c>
      <c r="BD1" s="256" t="s">
        <v>847</v>
      </c>
      <c r="BE1" s="256" t="s">
        <v>847</v>
      </c>
      <c r="BF1" s="256" t="s">
        <v>859</v>
      </c>
      <c r="BG1" s="256" t="s">
        <v>847</v>
      </c>
      <c r="BH1" s="256" t="s">
        <v>847</v>
      </c>
      <c r="BI1" s="256" t="s">
        <v>860</v>
      </c>
      <c r="BJ1" s="256" t="s">
        <v>847</v>
      </c>
      <c r="BK1" s="256" t="s">
        <v>847</v>
      </c>
      <c r="BL1" s="256" t="s">
        <v>900</v>
      </c>
      <c r="BM1" s="256" t="s">
        <v>901</v>
      </c>
      <c r="BN1" s="256" t="s">
        <v>902</v>
      </c>
      <c r="BO1" s="256" t="s">
        <v>903</v>
      </c>
      <c r="BP1" s="256" t="s">
        <v>904</v>
      </c>
      <c r="BQ1" s="256" t="s">
        <v>905</v>
      </c>
      <c r="BR1" s="256" t="s">
        <v>906</v>
      </c>
      <c r="BS1" s="256" t="s">
        <v>907</v>
      </c>
      <c r="BT1" s="256" t="s">
        <v>908</v>
      </c>
      <c r="BU1" s="256" t="s">
        <v>875</v>
      </c>
      <c r="BV1" s="256" t="s">
        <v>876</v>
      </c>
      <c r="BW1" s="256" t="s">
        <v>877</v>
      </c>
      <c r="BX1" s="256" t="s">
        <v>878</v>
      </c>
      <c r="BY1" s="256" t="s">
        <v>880</v>
      </c>
      <c r="BZ1" s="256" t="s">
        <v>881</v>
      </c>
      <c r="CA1" s="256" t="s">
        <v>882</v>
      </c>
      <c r="CB1" s="256" t="s">
        <v>883</v>
      </c>
      <c r="CC1" s="256" t="s">
        <v>884</v>
      </c>
      <c r="CD1" s="256" t="s">
        <v>885</v>
      </c>
      <c r="CE1" s="256" t="s">
        <v>886</v>
      </c>
      <c r="CF1" s="256" t="s">
        <v>887</v>
      </c>
      <c r="CG1" s="256" t="s">
        <v>888</v>
      </c>
      <c r="CH1" s="256" t="s">
        <v>889</v>
      </c>
      <c r="CI1" s="256" t="s">
        <v>890</v>
      </c>
      <c r="CJ1" s="256" t="s">
        <v>891</v>
      </c>
      <c r="CK1" s="256" t="s">
        <v>892</v>
      </c>
      <c r="CL1" s="256" t="s">
        <v>893</v>
      </c>
      <c r="CM1" s="256" t="s">
        <v>894</v>
      </c>
      <c r="CN1" s="256" t="s">
        <v>895</v>
      </c>
      <c r="CO1" s="256" t="s">
        <v>896</v>
      </c>
      <c r="CP1" s="256" t="s">
        <v>897</v>
      </c>
      <c r="CQ1" s="256" t="s">
        <v>898</v>
      </c>
      <c r="CR1" s="256" t="s">
        <v>899</v>
      </c>
      <c r="CS1" s="256" t="s">
        <v>918</v>
      </c>
      <c r="CT1" s="256" t="s">
        <v>919</v>
      </c>
      <c r="CU1" s="256" t="s">
        <v>920</v>
      </c>
      <c r="CV1" s="256" t="s">
        <v>921</v>
      </c>
      <c r="CW1" s="256" t="s">
        <v>922</v>
      </c>
      <c r="CX1" s="256" t="s">
        <v>923</v>
      </c>
      <c r="CY1" s="256" t="s">
        <v>924</v>
      </c>
      <c r="CZ1" s="256" t="s">
        <v>925</v>
      </c>
      <c r="DA1" s="256" t="s">
        <v>926</v>
      </c>
      <c r="DB1" s="256" t="s">
        <v>927</v>
      </c>
      <c r="DC1" s="256" t="s">
        <v>928</v>
      </c>
      <c r="DD1" s="256" t="s">
        <v>929</v>
      </c>
      <c r="DE1" s="256" t="s">
        <v>871</v>
      </c>
      <c r="DF1" s="256" t="s">
        <v>872</v>
      </c>
      <c r="DG1" s="256" t="s">
        <v>873</v>
      </c>
      <c r="DH1" s="256" t="s">
        <v>874</v>
      </c>
      <c r="DI1" s="256" t="s">
        <v>879</v>
      </c>
      <c r="DJ1" s="256" t="s">
        <v>870</v>
      </c>
      <c r="DK1" s="256" t="s">
        <v>933</v>
      </c>
      <c r="DL1" s="256" t="s">
        <v>934</v>
      </c>
      <c r="DM1" s="256" t="s">
        <v>935</v>
      </c>
      <c r="DN1" s="256" t="s">
        <v>936</v>
      </c>
      <c r="DO1" s="256" t="s">
        <v>937</v>
      </c>
      <c r="DP1" s="256" t="s">
        <v>861</v>
      </c>
      <c r="DQ1" s="256" t="s">
        <v>847</v>
      </c>
      <c r="DR1" s="256" t="s">
        <v>847</v>
      </c>
      <c r="DS1" s="256" t="s">
        <v>847</v>
      </c>
      <c r="DT1" s="256" t="s">
        <v>862</v>
      </c>
      <c r="DU1" s="256" t="s">
        <v>847</v>
      </c>
      <c r="DV1" s="256" t="s">
        <v>847</v>
      </c>
      <c r="DW1" s="256" t="s">
        <v>847</v>
      </c>
      <c r="DX1" s="256" t="s">
        <v>862</v>
      </c>
      <c r="DY1" s="256" t="s">
        <v>847</v>
      </c>
      <c r="DZ1" s="256" t="s">
        <v>847</v>
      </c>
      <c r="EA1" s="256" t="s">
        <v>847</v>
      </c>
      <c r="EB1" s="256" t="s">
        <v>862</v>
      </c>
      <c r="EC1" s="256" t="s">
        <v>847</v>
      </c>
      <c r="ED1" s="256" t="s">
        <v>847</v>
      </c>
      <c r="EE1" s="256" t="s">
        <v>847</v>
      </c>
      <c r="EF1" s="256" t="s">
        <v>862</v>
      </c>
      <c r="EG1" s="256" t="s">
        <v>847</v>
      </c>
      <c r="EH1" s="256" t="s">
        <v>847</v>
      </c>
      <c r="EI1" s="256" t="s">
        <v>847</v>
      </c>
      <c r="EJ1" s="256" t="s">
        <v>863</v>
      </c>
      <c r="EK1" s="256" t="s">
        <v>847</v>
      </c>
      <c r="EL1" s="256" t="s">
        <v>847</v>
      </c>
      <c r="EM1" s="256" t="s">
        <v>847</v>
      </c>
      <c r="EN1" s="256" t="s">
        <v>862</v>
      </c>
      <c r="EO1" s="256" t="s">
        <v>847</v>
      </c>
      <c r="EP1" s="256" t="s">
        <v>847</v>
      </c>
      <c r="EQ1" s="256" t="s">
        <v>847</v>
      </c>
      <c r="ER1" s="256" t="s">
        <v>862</v>
      </c>
      <c r="ES1" s="256" t="s">
        <v>847</v>
      </c>
      <c r="ET1" s="256" t="s">
        <v>847</v>
      </c>
      <c r="EU1" s="256" t="s">
        <v>847</v>
      </c>
      <c r="EV1" s="256" t="s">
        <v>862</v>
      </c>
      <c r="EW1" s="256" t="s">
        <v>847</v>
      </c>
      <c r="EX1" s="256" t="s">
        <v>847</v>
      </c>
      <c r="EY1" s="256" t="s">
        <v>847</v>
      </c>
      <c r="EZ1" s="256" t="s">
        <v>862</v>
      </c>
      <c r="FA1" s="256" t="s">
        <v>847</v>
      </c>
      <c r="FB1" s="256" t="s">
        <v>847</v>
      </c>
      <c r="FC1" s="256" t="s">
        <v>847</v>
      </c>
      <c r="FD1" s="256" t="s">
        <v>864</v>
      </c>
      <c r="FE1" s="256" t="s">
        <v>847</v>
      </c>
      <c r="FF1" s="256" t="s">
        <v>847</v>
      </c>
      <c r="FG1" s="256" t="s">
        <v>847</v>
      </c>
      <c r="FH1" s="256" t="s">
        <v>862</v>
      </c>
      <c r="FI1" s="256" t="s">
        <v>847</v>
      </c>
      <c r="FJ1" s="256" t="s">
        <v>847</v>
      </c>
      <c r="FK1" s="256" t="s">
        <v>847</v>
      </c>
      <c r="FL1" s="256" t="s">
        <v>862</v>
      </c>
      <c r="FM1" s="256" t="s">
        <v>847</v>
      </c>
      <c r="FN1" s="256" t="s">
        <v>847</v>
      </c>
      <c r="FO1" s="256" t="s">
        <v>847</v>
      </c>
      <c r="FP1" s="256" t="s">
        <v>862</v>
      </c>
      <c r="FQ1" s="256" t="s">
        <v>847</v>
      </c>
      <c r="FR1" s="256" t="s">
        <v>847</v>
      </c>
      <c r="FS1" s="256" t="s">
        <v>847</v>
      </c>
      <c r="FT1" s="256" t="s">
        <v>862</v>
      </c>
      <c r="FU1" s="256" t="s">
        <v>847</v>
      </c>
      <c r="FV1" s="256" t="s">
        <v>847</v>
      </c>
      <c r="FW1" s="256" t="s">
        <v>847</v>
      </c>
      <c r="FX1" s="256" t="s">
        <v>865</v>
      </c>
      <c r="FY1" s="256" t="s">
        <v>847</v>
      </c>
      <c r="FZ1" s="256" t="s">
        <v>847</v>
      </c>
      <c r="GA1" s="256" t="s">
        <v>847</v>
      </c>
      <c r="GB1" s="256" t="s">
        <v>862</v>
      </c>
      <c r="GC1" s="256" t="s">
        <v>847</v>
      </c>
      <c r="GD1" s="256" t="s">
        <v>847</v>
      </c>
      <c r="GE1" s="256" t="s">
        <v>847</v>
      </c>
      <c r="GF1" s="256" t="s">
        <v>862</v>
      </c>
      <c r="GG1" s="256" t="s">
        <v>847</v>
      </c>
      <c r="GH1" s="256" t="s">
        <v>847</v>
      </c>
      <c r="GI1" s="256" t="s">
        <v>847</v>
      </c>
      <c r="GJ1" s="256" t="s">
        <v>862</v>
      </c>
      <c r="GK1" s="256" t="s">
        <v>847</v>
      </c>
      <c r="GL1" s="256" t="s">
        <v>847</v>
      </c>
      <c r="GM1" s="256" t="s">
        <v>847</v>
      </c>
      <c r="GN1" s="256" t="s">
        <v>862</v>
      </c>
      <c r="GO1" s="256" t="s">
        <v>847</v>
      </c>
      <c r="GP1" s="256" t="s">
        <v>847</v>
      </c>
      <c r="GQ1" s="256" t="s">
        <v>847</v>
      </c>
      <c r="GR1" s="256" t="s">
        <v>866</v>
      </c>
      <c r="GS1" s="256" t="s">
        <v>847</v>
      </c>
      <c r="GT1" s="256" t="s">
        <v>847</v>
      </c>
      <c r="GU1" s="256" t="s">
        <v>847</v>
      </c>
      <c r="GV1" s="256" t="s">
        <v>862</v>
      </c>
      <c r="GW1" s="256" t="s">
        <v>847</v>
      </c>
      <c r="GX1" s="256" t="s">
        <v>847</v>
      </c>
      <c r="GY1" s="256" t="s">
        <v>847</v>
      </c>
      <c r="GZ1" s="256" t="s">
        <v>862</v>
      </c>
      <c r="HA1" s="256" t="s">
        <v>847</v>
      </c>
      <c r="HB1" s="256" t="s">
        <v>847</v>
      </c>
      <c r="HC1" s="256" t="s">
        <v>847</v>
      </c>
      <c r="HD1" s="256" t="s">
        <v>862</v>
      </c>
      <c r="HE1" s="256" t="s">
        <v>847</v>
      </c>
      <c r="HF1" s="256" t="s">
        <v>847</v>
      </c>
      <c r="HG1" s="256" t="s">
        <v>847</v>
      </c>
      <c r="HH1" s="256" t="s">
        <v>862</v>
      </c>
      <c r="HI1" s="256" t="s">
        <v>847</v>
      </c>
      <c r="HJ1" s="256" t="s">
        <v>847</v>
      </c>
      <c r="HK1" s="256" t="s">
        <v>847</v>
      </c>
      <c r="HL1" s="256" t="s">
        <v>867</v>
      </c>
      <c r="HM1" s="256" t="s">
        <v>868</v>
      </c>
      <c r="HN1" s="256" t="s">
        <v>869</v>
      </c>
    </row>
    <row r="2" spans="1:222" x14ac:dyDescent="0.3">
      <c r="A2" s="256">
        <f>AFSystem!G9</f>
        <v>0</v>
      </c>
      <c r="B2" s="382">
        <f>Nitrogen!B9</f>
        <v>0.06</v>
      </c>
      <c r="C2" s="383">
        <f>WEATHER!C12</f>
        <v>19</v>
      </c>
      <c r="D2" s="383">
        <f>WEATHER!D12</f>
        <v>26.366333333333337</v>
      </c>
      <c r="E2" s="383">
        <f>WEATHER!E12</f>
        <v>3.32786426308886</v>
      </c>
      <c r="F2" s="115">
        <f>Phosphorus!B26</f>
        <v>0.23398251314654825</v>
      </c>
      <c r="G2" s="383">
        <f>Phosphorus!F26</f>
        <v>16244.612082759777</v>
      </c>
      <c r="H2" s="383">
        <f>Phosphorus!G26</f>
        <v>16244.612082759777</v>
      </c>
      <c r="I2" s="383">
        <f>Phosphorus!H26</f>
        <v>16244.612082759777</v>
      </c>
      <c r="J2" s="383">
        <f>Phosphorus!I26</f>
        <v>16244.612082759777</v>
      </c>
      <c r="K2" s="383">
        <f>'Slash&amp;Burn'!B12</f>
        <v>0</v>
      </c>
      <c r="L2" s="383">
        <f>'Slash&amp;Burn'!C12</f>
        <v>0</v>
      </c>
      <c r="M2" s="383">
        <f>'Slash&amp;Burn'!D12</f>
        <v>0</v>
      </c>
      <c r="N2" s="383">
        <f>'Slash&amp;Burn'!E12</f>
        <v>0.51500000000000001</v>
      </c>
      <c r="O2" s="383">
        <f>'Slash&amp;Burn'!F12</f>
        <v>0</v>
      </c>
      <c r="P2" s="383">
        <f>'Slash&amp;Burn'!G12</f>
        <v>0</v>
      </c>
      <c r="Q2" s="383">
        <f>'Slash&amp;Burn'!J12</f>
        <v>0</v>
      </c>
      <c r="R2" s="383">
        <f>'Slash&amp;Burn'!K12</f>
        <v>0</v>
      </c>
      <c r="S2" s="383">
        <f>'Slash&amp;Burn'!L12</f>
        <v>0</v>
      </c>
      <c r="T2" s="383">
        <f>'Slash&amp;Burn'!O12</f>
        <v>1</v>
      </c>
      <c r="U2" s="384">
        <f>'CROP MANAGEMENT'!B11</f>
        <v>100</v>
      </c>
      <c r="V2" s="384">
        <f>'CROP MANAGEMENT'!G11</f>
        <v>100</v>
      </c>
      <c r="W2" s="384">
        <f>'CROP MANAGEMENT'!L11</f>
        <v>100</v>
      </c>
      <c r="X2" s="384">
        <f>'CROP MANAGEMENT'!Q11</f>
        <v>100</v>
      </c>
      <c r="Y2" s="384">
        <f>'CROP MANAGEMENT'!C11</f>
        <v>304</v>
      </c>
      <c r="Z2" s="384">
        <f>'CROP MANAGEMENT'!H11</f>
        <v>310</v>
      </c>
      <c r="AA2" s="384">
        <f>'CROP MANAGEMENT'!M11</f>
        <v>310</v>
      </c>
      <c r="AB2" s="384">
        <f>'CROP MANAGEMENT'!R11</f>
        <v>304</v>
      </c>
      <c r="AC2" s="384">
        <f>'CROP MANAGEMENT'!D11</f>
        <v>2</v>
      </c>
      <c r="AD2" s="384">
        <f>'CROP MANAGEMENT'!I11</f>
        <v>2</v>
      </c>
      <c r="AE2" s="384">
        <f>'CROP MANAGEMENT'!N11</f>
        <v>2</v>
      </c>
      <c r="AF2" s="384">
        <f>'CROP MANAGEMENT'!S11</f>
        <v>2</v>
      </c>
      <c r="AG2" s="384">
        <f>'CROP MANAGEMENT'!V11</f>
        <v>0</v>
      </c>
      <c r="AH2" s="384">
        <f>'CROP MANAGEMENT'!W11</f>
        <v>305</v>
      </c>
      <c r="AI2" s="383">
        <f>'CROP MANAGEMENT'!X11</f>
        <v>1</v>
      </c>
      <c r="AJ2" s="383">
        <f>'CROP MANAGEMENT'!Y11</f>
        <v>0</v>
      </c>
      <c r="AK2" s="383">
        <f>'CROP MANAGEMENT'!Z11</f>
        <v>0</v>
      </c>
      <c r="AL2" s="383">
        <f>'CROP MANAGEMENT'!AA11</f>
        <v>0</v>
      </c>
      <c r="AM2" s="383">
        <f>'CROP MANAGEMENT'!AB11</f>
        <v>2.5299999999999998</v>
      </c>
      <c r="AN2" s="383">
        <f>'CROP MANAGEMENT'!AC11</f>
        <v>0</v>
      </c>
      <c r="AO2" s="383">
        <f>'CROP MANAGEMENT'!AD11</f>
        <v>2.5299999999999998</v>
      </c>
      <c r="AP2" s="383">
        <f>'CROP MANAGEMENT'!AE11</f>
        <v>0</v>
      </c>
      <c r="AQ2" s="384">
        <f>'TREE MANAGEMENT'!C11</f>
        <v>0</v>
      </c>
      <c r="AR2" s="384">
        <f>'TREE MANAGEMENT'!E11</f>
        <v>0</v>
      </c>
      <c r="AS2" s="384">
        <f>'TREE MANAGEMENT'!G11</f>
        <v>100</v>
      </c>
      <c r="AT2" s="384">
        <f>'TREE MANAGEMENT'!D11</f>
        <v>278</v>
      </c>
      <c r="AU2" s="384">
        <f>'TREE MANAGEMENT'!F11</f>
        <v>278</v>
      </c>
      <c r="AV2" s="384">
        <f>'TREE MANAGEMENT'!H11</f>
        <v>251</v>
      </c>
      <c r="AW2" s="384">
        <f>'TREE MANAGEMENT'!N7</f>
        <v>0</v>
      </c>
      <c r="AX2" s="256">
        <f>'TREE MANAGEMENT'!K11</f>
        <v>3</v>
      </c>
      <c r="AY2" s="256">
        <f>'TREE MANAGEMENT'!L11</f>
        <v>141</v>
      </c>
      <c r="AZ2" s="256">
        <f>'TREE MANAGEMENT'!M11</f>
        <v>5.0000000000000001E-3</v>
      </c>
      <c r="BA2" s="256">
        <f>'TREE MANAGEMENT'!O11</f>
        <v>5.0000000000000001E-3</v>
      </c>
      <c r="BB2" s="256">
        <f>'TREE MANAGEMENT'!Q11</f>
        <v>5.0000000000000001E-3</v>
      </c>
      <c r="BC2" s="256">
        <f>'TREE MANAGEMENT'!N11</f>
        <v>0</v>
      </c>
      <c r="BD2" s="256">
        <f>'TREE MANAGEMENT'!P11</f>
        <v>0</v>
      </c>
      <c r="BE2" s="256">
        <f>'TREE MANAGEMENT'!R11</f>
        <v>0</v>
      </c>
      <c r="BF2" s="256">
        <f>'TREE MANAGEMENT'!W11</f>
        <v>100</v>
      </c>
      <c r="BG2" s="256">
        <f>'TREE MANAGEMENT'!Y11</f>
        <v>100</v>
      </c>
      <c r="BH2" s="256">
        <f>'TREE MANAGEMENT'!AA11</f>
        <v>100</v>
      </c>
      <c r="BI2" s="256">
        <f>'TREE MANAGEMENT'!X11</f>
        <v>364</v>
      </c>
      <c r="BJ2" s="256">
        <f>'TREE MANAGEMENT'!Z11</f>
        <v>364</v>
      </c>
      <c r="BK2" s="256">
        <f>'TREE MANAGEMENT'!AB11</f>
        <v>364</v>
      </c>
      <c r="BL2" s="256">
        <f>PROFITABILITY!F28</f>
        <v>30</v>
      </c>
      <c r="BM2" s="256">
        <f>PROFITABILITY!G28</f>
        <v>25</v>
      </c>
      <c r="BN2" s="256">
        <f>PROFITABILITY!H28</f>
        <v>10</v>
      </c>
      <c r="BO2" s="256">
        <f>PROFITABILITY!I28</f>
        <v>15</v>
      </c>
      <c r="BP2" s="256">
        <f>PROFITABILITY!J28</f>
        <v>24</v>
      </c>
      <c r="BQ2" s="256">
        <f>PROFITABILITY!F41</f>
        <v>0.05</v>
      </c>
      <c r="BR2" s="256">
        <f>PROFITABILITY!G41</f>
        <v>0.05</v>
      </c>
      <c r="BS2" s="256">
        <f>PROFITABILITY!H41</f>
        <v>0.126</v>
      </c>
      <c r="BT2" s="256">
        <f>PROFITABILITY!F8</f>
        <v>7.9</v>
      </c>
      <c r="BU2" s="115">
        <f>'Soil Hydraulic'!B13</f>
        <v>-1.1201055171236984E-6</v>
      </c>
      <c r="BV2" s="115">
        <f>'Soil Hydraulic'!I13</f>
        <v>-6.8305931991730978E-7</v>
      </c>
      <c r="BW2" s="115">
        <f>'Soil Hydraulic'!P13</f>
        <v>-4.8359250526882574E-7</v>
      </c>
      <c r="BX2" s="115">
        <f>'Soil Hydraulic'!W13</f>
        <v>-4.8359887372772132E-7</v>
      </c>
      <c r="BY2" s="383">
        <f>'Soil Hydraulic'!C13</f>
        <v>-1000000</v>
      </c>
      <c r="BZ2" s="383">
        <f>'Soil Hydraulic'!J13</f>
        <v>-1000000</v>
      </c>
      <c r="CA2" s="383">
        <f>'Soil Hydraulic'!Q13</f>
        <v>-1000000</v>
      </c>
      <c r="CB2" s="383">
        <f>'Soil Hydraulic'!X13</f>
        <v>-1000000</v>
      </c>
      <c r="CC2" s="382">
        <f>'Soil Hydraulic'!E13</f>
        <v>0.70239536683808701</v>
      </c>
      <c r="CD2" s="382">
        <f>'Soil Hydraulic'!L13</f>
        <v>1.0408209468775229</v>
      </c>
      <c r="CE2" s="382">
        <f>'Soil Hydraulic'!S13</f>
        <v>1.0013243299543366</v>
      </c>
      <c r="CF2" s="382">
        <f>'Soil Hydraulic'!Z13</f>
        <v>1.0013375164548863</v>
      </c>
      <c r="CG2" s="382">
        <f>'Soil Hydraulic'!E13</f>
        <v>0.70239536683808701</v>
      </c>
      <c r="CH2" s="382">
        <f>'Soil Hydraulic'!L13</f>
        <v>1.0408209468775229</v>
      </c>
      <c r="CI2" s="382">
        <f>'Soil Hydraulic'!S13</f>
        <v>1.0013243299543366</v>
      </c>
      <c r="CJ2" s="382">
        <f>'Soil Hydraulic'!Z13</f>
        <v>1.0013375164548863</v>
      </c>
      <c r="CK2" s="382">
        <f>'Soil Hydraulic'!E13</f>
        <v>0.70239536683808701</v>
      </c>
      <c r="CL2" s="382">
        <f>'Soil Hydraulic'!L13</f>
        <v>1.0408209468775229</v>
      </c>
      <c r="CM2" s="382">
        <f>'Soil Hydraulic'!S13</f>
        <v>1.0013243299543366</v>
      </c>
      <c r="CN2" s="382">
        <f>'Soil Hydraulic'!Z13</f>
        <v>1.0013375164548863</v>
      </c>
      <c r="CO2" s="382">
        <f>'Soil Hydraulic'!E13</f>
        <v>0.70239536683808701</v>
      </c>
      <c r="CP2" s="382">
        <f>'Soil Hydraulic'!L13</f>
        <v>1.0408209468775229</v>
      </c>
      <c r="CQ2" s="382">
        <f>'Soil Hydraulic'!S13</f>
        <v>1.0013243299543366</v>
      </c>
      <c r="CR2" s="382">
        <f>'Soil Hydraulic'!Z13</f>
        <v>1.0013375164548863</v>
      </c>
      <c r="CS2" s="382">
        <f>'Soil Hydraulic'!E13</f>
        <v>0.70239536683808701</v>
      </c>
      <c r="CT2" s="382">
        <f>'Soil Hydraulic'!E13</f>
        <v>0.70239536683808701</v>
      </c>
      <c r="CU2" s="382">
        <f>'Soil Hydraulic'!E13</f>
        <v>0.70239536683808701</v>
      </c>
      <c r="CV2" s="382">
        <f>'Soil Hydraulic'!L13</f>
        <v>1.0408209468775229</v>
      </c>
      <c r="CW2" s="382">
        <f>'Soil Hydraulic'!L13</f>
        <v>1.0408209468775229</v>
      </c>
      <c r="CX2" s="382">
        <f>'Soil Hydraulic'!L13</f>
        <v>1.0408209468775229</v>
      </c>
      <c r="CY2" s="382">
        <f>'Soil Hydraulic'!S13</f>
        <v>1.0013243299543366</v>
      </c>
      <c r="CZ2" s="382">
        <f>'Soil Hydraulic'!S13</f>
        <v>1.0013243299543366</v>
      </c>
      <c r="DA2" s="382">
        <f>'Soil Hydraulic'!S13</f>
        <v>1.0013243299543366</v>
      </c>
      <c r="DB2" s="382">
        <f>'Soil Hydraulic'!Z13</f>
        <v>1.0013375164548863</v>
      </c>
      <c r="DC2" s="382">
        <f>'Soil Hydraulic'!Z13</f>
        <v>1.0013375164548863</v>
      </c>
      <c r="DD2" s="382">
        <f>'Soil Hydraulic'!Z13</f>
        <v>1.0013375164548863</v>
      </c>
      <c r="DE2" s="382">
        <f>'Soil Hydraulic'!G13</f>
        <v>0.23175052981557148</v>
      </c>
      <c r="DF2" s="382">
        <f>'Soil Hydraulic'!N13</f>
        <v>0.22139855219555735</v>
      </c>
      <c r="DG2" s="382">
        <f>'Soil Hydraulic'!U13</f>
        <v>0.22510411329846269</v>
      </c>
      <c r="DH2" s="382">
        <f>'Soil Hydraulic'!AB13</f>
        <v>0.22510411329846269</v>
      </c>
      <c r="DI2" s="382">
        <f>'Soil Hydraulic'!G13</f>
        <v>0.23175052981557148</v>
      </c>
      <c r="DJ2" s="382">
        <f>'Soil Hydraulic'!AD13</f>
        <v>14.8</v>
      </c>
      <c r="DK2" s="256">
        <f>'CROP PARAMETERS'!E12</f>
        <v>90</v>
      </c>
      <c r="DL2" s="256">
        <f>'CROP PARAMETERS'!F12</f>
        <v>30</v>
      </c>
      <c r="DM2" s="256">
        <f>'CROP PARAMETERS'!G12</f>
        <v>40</v>
      </c>
      <c r="DN2" s="256">
        <f>'CROP PARAMETERS'!H12</f>
        <v>1</v>
      </c>
      <c r="DO2" s="256">
        <f>'CROP PARAMETERS'!I12</f>
        <v>3</v>
      </c>
      <c r="DP2" s="382">
        <f>'CROP PARAMETERS'!L12</f>
        <v>0.74615686730269015</v>
      </c>
      <c r="DQ2" s="382">
        <f>'CROP PARAMETERS'!L12</f>
        <v>0.74615686730269015</v>
      </c>
      <c r="DR2" s="382">
        <f>'CROP PARAMETERS'!L12</f>
        <v>0.74615686730269015</v>
      </c>
      <c r="DS2" s="382">
        <f>'CROP PARAMETERS'!L12</f>
        <v>0.74615686730269015</v>
      </c>
      <c r="DT2" s="382">
        <f>'CROP PARAMETERS'!M12</f>
        <v>1.1741337409929491</v>
      </c>
      <c r="DU2" s="382">
        <f>'CROP PARAMETERS'!M12</f>
        <v>1.1741337409929491</v>
      </c>
      <c r="DV2" s="382">
        <f>'CROP PARAMETERS'!M12</f>
        <v>1.1741337409929491</v>
      </c>
      <c r="DW2" s="382">
        <f>'CROP PARAMETERS'!M12</f>
        <v>1.1741337409929491</v>
      </c>
      <c r="DX2" s="382">
        <f>'CROP PARAMETERS'!N12</f>
        <v>0.68654135799312144</v>
      </c>
      <c r="DY2" s="382">
        <f>'CROP PARAMETERS'!N12</f>
        <v>0.68654135799312144</v>
      </c>
      <c r="DZ2" s="382">
        <f>'CROP PARAMETERS'!N12</f>
        <v>0.68654135799312144</v>
      </c>
      <c r="EA2" s="382">
        <f>'CROP PARAMETERS'!N12</f>
        <v>0.68654135799312144</v>
      </c>
      <c r="EB2" s="382">
        <f>'CROP PARAMETERS'!O12</f>
        <v>0</v>
      </c>
      <c r="EC2" s="382">
        <f>'CROP PARAMETERS'!O12</f>
        <v>0</v>
      </c>
      <c r="ED2" s="382">
        <f>'CROP PARAMETERS'!O12</f>
        <v>0</v>
      </c>
      <c r="EE2" s="382">
        <f>'CROP PARAMETERS'!O12</f>
        <v>0</v>
      </c>
      <c r="EF2" s="382">
        <f>'CROP PARAMETERS'!P12</f>
        <v>1.1741337409929491</v>
      </c>
      <c r="EG2" s="382">
        <f>'CROP PARAMETERS'!P12</f>
        <v>1.1741337409929491</v>
      </c>
      <c r="EH2" s="382">
        <f>'CROP PARAMETERS'!P12</f>
        <v>1.1741337409929491</v>
      </c>
      <c r="EI2" s="382">
        <f>'CROP PARAMETERS'!P12</f>
        <v>1.1741337409929491</v>
      </c>
      <c r="EJ2" s="382">
        <f>'CROP PARAMETERS'!S12</f>
        <v>0.75757575757575757</v>
      </c>
      <c r="EK2" s="382">
        <f>'CROP PARAMETERS'!S12</f>
        <v>0.75757575757575757</v>
      </c>
      <c r="EL2" s="382">
        <f>'CROP PARAMETERS'!S12</f>
        <v>0.75757575757575757</v>
      </c>
      <c r="EM2" s="382">
        <f>'CROP PARAMETERS'!S12</f>
        <v>0.75757575757575757</v>
      </c>
      <c r="EN2" s="382">
        <f>'CROP PARAMETERS'!T12</f>
        <v>0.58333333333333337</v>
      </c>
      <c r="EO2" s="382">
        <f>'CROP PARAMETERS'!T12</f>
        <v>0.58333333333333337</v>
      </c>
      <c r="EP2" s="382">
        <f>'CROP PARAMETERS'!T12</f>
        <v>0.58333333333333337</v>
      </c>
      <c r="EQ2" s="382">
        <f>'CROP PARAMETERS'!T12</f>
        <v>0.58333333333333337</v>
      </c>
      <c r="ER2" s="382">
        <f>'CROP PARAMETERS'!U12</f>
        <v>0.5</v>
      </c>
      <c r="ES2" s="382">
        <f>'CROP PARAMETERS'!U12</f>
        <v>0.5</v>
      </c>
      <c r="ET2" s="382">
        <f>'CROP PARAMETERS'!U12</f>
        <v>0.5</v>
      </c>
      <c r="EU2" s="382">
        <f>'CROP PARAMETERS'!U12</f>
        <v>0.5</v>
      </c>
      <c r="EV2" s="382">
        <f>'CROP PARAMETERS'!V12</f>
        <v>0.56000000000000005</v>
      </c>
      <c r="EW2" s="382">
        <f>'CROP PARAMETERS'!V12</f>
        <v>0.56000000000000005</v>
      </c>
      <c r="EX2" s="382">
        <f>'CROP PARAMETERS'!V12</f>
        <v>0.56000000000000005</v>
      </c>
      <c r="EY2" s="382">
        <f>'CROP PARAMETERS'!V12</f>
        <v>0.56000000000000005</v>
      </c>
      <c r="EZ2" s="382">
        <f>'CROP PARAMETERS'!W12</f>
        <v>0.7</v>
      </c>
      <c r="FA2" s="382">
        <f>'CROP PARAMETERS'!W12</f>
        <v>0.7</v>
      </c>
      <c r="FB2" s="382">
        <f>'CROP PARAMETERS'!W12</f>
        <v>0.7</v>
      </c>
      <c r="FC2" s="382">
        <f>'CROP PARAMETERS'!W12</f>
        <v>0.7</v>
      </c>
      <c r="FD2" s="382">
        <f>'CROP PARAMETERS'!Z12</f>
        <v>0</v>
      </c>
      <c r="FE2" s="382">
        <f>'CROP PARAMETERS'!Z12</f>
        <v>0</v>
      </c>
      <c r="FF2" s="382">
        <f>'CROP PARAMETERS'!Z12</f>
        <v>0</v>
      </c>
      <c r="FG2" s="382">
        <f>'CROP PARAMETERS'!Z12</f>
        <v>0</v>
      </c>
      <c r="FH2" s="382">
        <f>'CROP PARAMETERS'!AA12</f>
        <v>0</v>
      </c>
      <c r="FI2" s="382">
        <f>'CROP PARAMETERS'!AA12</f>
        <v>0</v>
      </c>
      <c r="FJ2" s="382">
        <f>'CROP PARAMETERS'!AA12</f>
        <v>0</v>
      </c>
      <c r="FK2" s="382">
        <f>'CROP PARAMETERS'!AA12</f>
        <v>0</v>
      </c>
      <c r="FL2" s="382">
        <f>'CROP PARAMETERS'!AB12</f>
        <v>0</v>
      </c>
      <c r="FM2" s="382">
        <f>'CROP PARAMETERS'!AB12</f>
        <v>0</v>
      </c>
      <c r="FN2" s="382">
        <f>'CROP PARAMETERS'!AB12</f>
        <v>0</v>
      </c>
      <c r="FO2" s="382">
        <f>'CROP PARAMETERS'!AB12</f>
        <v>0</v>
      </c>
      <c r="FP2" s="382">
        <f>'CROP PARAMETERS'!AC12</f>
        <v>0</v>
      </c>
      <c r="FQ2" s="382">
        <f>'CROP PARAMETERS'!AC12</f>
        <v>0</v>
      </c>
      <c r="FR2" s="382">
        <f>'CROP PARAMETERS'!AC12</f>
        <v>0</v>
      </c>
      <c r="FS2" s="382">
        <f>'CROP PARAMETERS'!AC12</f>
        <v>0</v>
      </c>
      <c r="FT2" s="382">
        <f>'CROP PARAMETERS'!AD12</f>
        <v>0</v>
      </c>
      <c r="FU2" s="382">
        <f>'CROP PARAMETERS'!AD12</f>
        <v>0</v>
      </c>
      <c r="FV2" s="382">
        <f>'CROP PARAMETERS'!AD12</f>
        <v>0</v>
      </c>
      <c r="FW2" s="382">
        <f>'CROP PARAMETERS'!AD12</f>
        <v>0</v>
      </c>
      <c r="FX2" s="382">
        <f>'CROP PARAMETERS'!AG12</f>
        <v>25</v>
      </c>
      <c r="FY2" s="382">
        <f>'CROP PARAMETERS'!AG12</f>
        <v>25</v>
      </c>
      <c r="FZ2" s="382">
        <f>'CROP PARAMETERS'!AG12</f>
        <v>25</v>
      </c>
      <c r="GA2" s="382">
        <f>'CROP PARAMETERS'!AG12</f>
        <v>25</v>
      </c>
      <c r="GB2" s="382">
        <f>'CROP PARAMETERS'!AH12</f>
        <v>50</v>
      </c>
      <c r="GC2" s="382">
        <f>'CROP PARAMETERS'!AH12</f>
        <v>50</v>
      </c>
      <c r="GD2" s="382">
        <f>'CROP PARAMETERS'!AH12</f>
        <v>50</v>
      </c>
      <c r="GE2" s="382">
        <f>'CROP PARAMETERS'!AH12</f>
        <v>50</v>
      </c>
      <c r="GF2" s="382">
        <f>'CROP PARAMETERS'!AI12</f>
        <v>25</v>
      </c>
      <c r="GG2" s="382">
        <f>'CROP PARAMETERS'!AI12</f>
        <v>25</v>
      </c>
      <c r="GH2" s="382">
        <f>'CROP PARAMETERS'!AI12</f>
        <v>25</v>
      </c>
      <c r="GI2" s="382">
        <f>'CROP PARAMETERS'!AI12</f>
        <v>25</v>
      </c>
      <c r="GJ2" s="382">
        <f>'CROP PARAMETERS'!AJ12</f>
        <v>40</v>
      </c>
      <c r="GK2" s="382">
        <f>'CROP PARAMETERS'!AJ12</f>
        <v>40</v>
      </c>
      <c r="GL2" s="382">
        <f>'CROP PARAMETERS'!AJ12</f>
        <v>40</v>
      </c>
      <c r="GM2" s="382">
        <f>'CROP PARAMETERS'!AJ12</f>
        <v>40</v>
      </c>
      <c r="GN2" s="382">
        <f>'CROP PARAMETERS'!AK12</f>
        <v>10</v>
      </c>
      <c r="GO2" s="382">
        <f>'CROP PARAMETERS'!AK12</f>
        <v>10</v>
      </c>
      <c r="GP2" s="382">
        <f>'CROP PARAMETERS'!AK12</f>
        <v>10</v>
      </c>
      <c r="GQ2" s="382">
        <f>'CROP PARAMETERS'!AK12</f>
        <v>10</v>
      </c>
      <c r="GR2" s="382">
        <f>'CROP PARAMETERS'!AN12</f>
        <v>0.29199999999999998</v>
      </c>
      <c r="GS2" s="382">
        <f>'CROP PARAMETERS'!AN12</f>
        <v>0.29199999999999998</v>
      </c>
      <c r="GT2" s="382">
        <f>'CROP PARAMETERS'!AN12</f>
        <v>0.29199999999999998</v>
      </c>
      <c r="GU2" s="382">
        <f>'CROP PARAMETERS'!AN12</f>
        <v>0.29199999999999998</v>
      </c>
      <c r="GV2" s="382">
        <f>'CROP PARAMETERS'!AO12</f>
        <v>0.7</v>
      </c>
      <c r="GW2" s="382">
        <f>'CROP PARAMETERS'!AO12</f>
        <v>0.7</v>
      </c>
      <c r="GX2" s="382">
        <f>'CROP PARAMETERS'!AO12</f>
        <v>0.7</v>
      </c>
      <c r="GY2" s="382">
        <f>'CROP PARAMETERS'!AO12</f>
        <v>0.7</v>
      </c>
      <c r="GZ2" s="382">
        <f>'CROP PARAMETERS'!AP12</f>
        <v>0.29199999999999998</v>
      </c>
      <c r="HA2" s="382">
        <f>'CROP PARAMETERS'!AP12</f>
        <v>0.29199999999999998</v>
      </c>
      <c r="HB2" s="382">
        <f>'CROP PARAMETERS'!AP12</f>
        <v>0.29199999999999998</v>
      </c>
      <c r="HC2" s="382">
        <f>'CROP PARAMETERS'!AP12</f>
        <v>0.29199999999999998</v>
      </c>
      <c r="HD2" s="382">
        <f>'CROP PARAMETERS'!AQ12</f>
        <v>0.29199999999999998</v>
      </c>
      <c r="HE2" s="382">
        <f>'CROP PARAMETERS'!AQ12</f>
        <v>0.29199999999999998</v>
      </c>
      <c r="HF2" s="382">
        <f>'CROP PARAMETERS'!AQ12</f>
        <v>0.29199999999999998</v>
      </c>
      <c r="HG2" s="382">
        <f>'CROP PARAMETERS'!AQ12</f>
        <v>0.29199999999999998</v>
      </c>
      <c r="HH2" s="382">
        <f>'CROP PARAMETERS'!AR12</f>
        <v>0.29199999999999998</v>
      </c>
      <c r="HI2" s="382">
        <f>'CROP PARAMETERS'!AR12</f>
        <v>0.29199999999999998</v>
      </c>
      <c r="HJ2" s="382">
        <f>'CROP PARAMETERS'!AR12</f>
        <v>0.29199999999999998</v>
      </c>
      <c r="HK2" s="382">
        <f>'CROP PARAMETERS'!AR12</f>
        <v>0.29199999999999998</v>
      </c>
      <c r="HL2" s="382">
        <f>'TREE PARAMETERS'!G11</f>
        <v>1</v>
      </c>
      <c r="HM2" s="382">
        <f>'TREE PARAMETERS'!H11</f>
        <v>1</v>
      </c>
      <c r="HN2" s="382">
        <f>'TREE PARAMETERS'!I11</f>
        <v>1</v>
      </c>
    </row>
    <row r="3" spans="1:222" x14ac:dyDescent="0.3">
      <c r="A3" s="256">
        <f>AFSystem!G13</f>
        <v>6</v>
      </c>
      <c r="B3" s="382">
        <f>Nitrogen!C9</f>
        <v>0.06</v>
      </c>
      <c r="C3" s="383">
        <f>WEATHER!C13</f>
        <v>25.112500000000001</v>
      </c>
      <c r="D3" s="383">
        <f>WEATHER!D13</f>
        <v>26.391080000000002</v>
      </c>
      <c r="E3" s="383">
        <f>WEATHER!E13</f>
        <v>3.3378520236023852</v>
      </c>
      <c r="F3" s="115">
        <f>Phosphorus!B27</f>
        <v>0.2433474591883967</v>
      </c>
      <c r="G3" s="383">
        <f>Phosphorus!F27</f>
        <v>15848.234778710645</v>
      </c>
      <c r="H3" s="383">
        <f>Phosphorus!G27</f>
        <v>15848.234778710645</v>
      </c>
      <c r="I3" s="383">
        <f>Phosphorus!H27</f>
        <v>15848.234778710645</v>
      </c>
      <c r="J3" s="383">
        <f>Phosphorus!I27</f>
        <v>15848.234778710645</v>
      </c>
      <c r="K3" s="383">
        <f>'Slash&amp;Burn'!B13</f>
        <v>0.04</v>
      </c>
      <c r="L3" s="383">
        <f>'Slash&amp;Burn'!C13</f>
        <v>3.5000000000000003E-2</v>
      </c>
      <c r="M3" s="383">
        <f>'Slash&amp;Burn'!D13</f>
        <v>2.5000000000000001E-2</v>
      </c>
      <c r="N3" s="383">
        <f>'Slash&amp;Burn'!E13</f>
        <v>0.45500000000000002</v>
      </c>
      <c r="O3" s="383">
        <f>'Slash&amp;Burn'!F13</f>
        <v>0.03</v>
      </c>
      <c r="P3" s="383">
        <f>'Slash&amp;Burn'!G13</f>
        <v>1.4999999999999999E-2</v>
      </c>
      <c r="Q3" s="383">
        <f>'Slash&amp;Burn'!J13</f>
        <v>1.4999999999999999E-2</v>
      </c>
      <c r="R3" s="383">
        <f>'Slash&amp;Burn'!K13</f>
        <v>0</v>
      </c>
      <c r="S3" s="383">
        <f>'Slash&amp;Burn'!L13</f>
        <v>1.4999999999999999E-2</v>
      </c>
      <c r="T3" s="383">
        <f>'Slash&amp;Burn'!O13</f>
        <v>1</v>
      </c>
      <c r="U3" s="384">
        <f>'CROP MANAGEMENT'!B12</f>
        <v>100</v>
      </c>
      <c r="V3" s="384">
        <f>'CROP MANAGEMENT'!G12</f>
        <v>100</v>
      </c>
      <c r="W3" s="384">
        <f>'CROP MANAGEMENT'!L12</f>
        <v>100</v>
      </c>
      <c r="X3" s="384">
        <f>'CROP MANAGEMENT'!Q12</f>
        <v>100</v>
      </c>
      <c r="Y3" s="384">
        <f>'CROP MANAGEMENT'!C12</f>
        <v>80</v>
      </c>
      <c r="Z3" s="384">
        <f>'CROP MANAGEMENT'!H12</f>
        <v>91</v>
      </c>
      <c r="AA3" s="384">
        <f>'CROP MANAGEMENT'!M12</f>
        <v>91</v>
      </c>
      <c r="AB3" s="384">
        <f>'CROP MANAGEMENT'!R12</f>
        <v>80</v>
      </c>
      <c r="AC3" s="384">
        <f>'CROP MANAGEMENT'!D12</f>
        <v>2</v>
      </c>
      <c r="AD3" s="384">
        <f>'CROP MANAGEMENT'!I12</f>
        <v>2</v>
      </c>
      <c r="AE3" s="384">
        <f>'CROP MANAGEMENT'!N12</f>
        <v>2</v>
      </c>
      <c r="AF3" s="384">
        <f>'CROP MANAGEMENT'!S12</f>
        <v>2</v>
      </c>
      <c r="AG3" s="384">
        <f>'CROP MANAGEMENT'!V12</f>
        <v>0</v>
      </c>
      <c r="AH3" s="384">
        <f>'CROP MANAGEMENT'!W12</f>
        <v>306</v>
      </c>
      <c r="AI3" s="383">
        <f>'CROP MANAGEMENT'!X12</f>
        <v>0</v>
      </c>
      <c r="AJ3" s="383">
        <f>'CROP MANAGEMENT'!Y12</f>
        <v>1</v>
      </c>
      <c r="AK3" s="383">
        <f>'CROP MANAGEMENT'!Z12</f>
        <v>0</v>
      </c>
      <c r="AL3" s="383">
        <f>'CROP MANAGEMENT'!AA12</f>
        <v>0</v>
      </c>
      <c r="AM3" s="383">
        <f>'CROP MANAGEMENT'!AB12</f>
        <v>1.98</v>
      </c>
      <c r="AN3" s="383">
        <f>'CROP MANAGEMENT'!AC12</f>
        <v>0</v>
      </c>
      <c r="AO3" s="383">
        <f>'CROP MANAGEMENT'!AD12</f>
        <v>1.98</v>
      </c>
      <c r="AP3" s="383">
        <f>'CROP MANAGEMENT'!AE12</f>
        <v>0</v>
      </c>
      <c r="AQ3" s="384">
        <f>'TREE MANAGEMENT'!C12</f>
        <v>100</v>
      </c>
      <c r="AR3" s="384">
        <f>'TREE MANAGEMENT'!E12</f>
        <v>100</v>
      </c>
      <c r="AS3" s="384">
        <f>'TREE MANAGEMENT'!G12</f>
        <v>100</v>
      </c>
      <c r="AT3" s="384">
        <f>'TREE MANAGEMENT'!D12</f>
        <v>270</v>
      </c>
      <c r="AU3" s="384">
        <f>'TREE MANAGEMENT'!F12</f>
        <v>140</v>
      </c>
      <c r="AV3" s="384">
        <f>'TREE MANAGEMENT'!H12</f>
        <v>140</v>
      </c>
      <c r="AW3" s="384">
        <f>'TREE MANAGEMENT'!N8</f>
        <v>1</v>
      </c>
      <c r="AX3" s="256">
        <f>'TREE MANAGEMENT'!K12</f>
        <v>3</v>
      </c>
      <c r="AY3" s="256">
        <f>'TREE MANAGEMENT'!L12</f>
        <v>231</v>
      </c>
      <c r="AZ3" s="256">
        <f>'TREE MANAGEMENT'!M12</f>
        <v>0.01</v>
      </c>
      <c r="BA3" s="256">
        <f>'TREE MANAGEMENT'!O12</f>
        <v>0.01</v>
      </c>
      <c r="BB3" s="256">
        <f>'TREE MANAGEMENT'!Q12</f>
        <v>0.01</v>
      </c>
      <c r="BC3" s="256">
        <f>'TREE MANAGEMENT'!N12</f>
        <v>0</v>
      </c>
      <c r="BD3" s="256">
        <f>'TREE MANAGEMENT'!P12</f>
        <v>0</v>
      </c>
      <c r="BE3" s="256">
        <f>'TREE MANAGEMENT'!R12</f>
        <v>0</v>
      </c>
      <c r="BF3" s="256">
        <f>'TREE MANAGEMENT'!W12</f>
        <v>100</v>
      </c>
      <c r="BG3" s="256">
        <f>'TREE MANAGEMENT'!Y12</f>
        <v>100</v>
      </c>
      <c r="BH3" s="256">
        <f>'TREE MANAGEMENT'!AA12</f>
        <v>100</v>
      </c>
      <c r="BI3" s="256">
        <f>'TREE MANAGEMENT'!X12</f>
        <v>364</v>
      </c>
      <c r="BJ3" s="256">
        <f>'TREE MANAGEMENT'!Z12</f>
        <v>364</v>
      </c>
      <c r="BK3" s="256">
        <f>'TREE MANAGEMENT'!AB12</f>
        <v>364</v>
      </c>
      <c r="BL3" s="256">
        <f>PROFITABILITY!F29</f>
        <v>29</v>
      </c>
      <c r="BM3" s="256">
        <f>PROFITABILITY!G29</f>
        <v>0</v>
      </c>
      <c r="BN3" s="256">
        <f>PROFITABILITY!H29</f>
        <v>25</v>
      </c>
      <c r="BO3" s="256">
        <f>PROFITABILITY!I29</f>
        <v>30</v>
      </c>
      <c r="BP3" s="256">
        <f>PROFITABILITY!J29</f>
        <v>22.5</v>
      </c>
      <c r="BQ3" s="256">
        <f>PROFITABILITY!F42</f>
        <v>0.02</v>
      </c>
      <c r="BR3" s="256">
        <f>PROFITABILITY!G42</f>
        <v>0.02</v>
      </c>
      <c r="BS3" s="256">
        <f>PROFITABILITY!H42</f>
        <v>4.0495867768595018E-4</v>
      </c>
      <c r="BT3" s="256">
        <f>PROFITABILITY!F9</f>
        <v>17.5</v>
      </c>
      <c r="BU3" s="115">
        <f>'Soil Hydraulic'!B14</f>
        <v>-1.1201055171236984E-6</v>
      </c>
      <c r="BV3" s="115">
        <f>'Soil Hydraulic'!I14</f>
        <v>-6.8305931991730978E-7</v>
      </c>
      <c r="BW3" s="115">
        <f>'Soil Hydraulic'!P14</f>
        <v>-4.8359250526882574E-7</v>
      </c>
      <c r="BX3" s="115">
        <f>'Soil Hydraulic'!W14</f>
        <v>-4.8359887372772132E-7</v>
      </c>
      <c r="BY3" s="383">
        <f>'Soil Hydraulic'!C14</f>
        <v>-1000000</v>
      </c>
      <c r="BZ3" s="383">
        <f>'Soil Hydraulic'!J14</f>
        <v>-1000000</v>
      </c>
      <c r="CA3" s="383">
        <f>'Soil Hydraulic'!Q14</f>
        <v>-1000000</v>
      </c>
      <c r="CB3" s="383">
        <f>'Soil Hydraulic'!X14</f>
        <v>-1000000</v>
      </c>
      <c r="CC3" s="382">
        <f>'Soil Hydraulic'!E14</f>
        <v>0.4807910070102005</v>
      </c>
      <c r="CD3" s="382">
        <f>'Soil Hydraulic'!L14</f>
        <v>0.70361313223459454</v>
      </c>
      <c r="CE3" s="382">
        <f>'Soil Hydraulic'!S14</f>
        <v>0.67170627218208756</v>
      </c>
      <c r="CF3" s="382">
        <f>'Soil Hydraulic'!Z14</f>
        <v>0.6717151179225358</v>
      </c>
      <c r="CG3" s="382">
        <f>'Soil Hydraulic'!E14</f>
        <v>0.4807910070102005</v>
      </c>
      <c r="CH3" s="382">
        <f>'Soil Hydraulic'!L14</f>
        <v>0.70361313223459454</v>
      </c>
      <c r="CI3" s="382">
        <f>'Soil Hydraulic'!S14</f>
        <v>0.67170627218208756</v>
      </c>
      <c r="CJ3" s="382">
        <f>'Soil Hydraulic'!Z14</f>
        <v>0.6717151179225358</v>
      </c>
      <c r="CK3" s="382">
        <f>'Soil Hydraulic'!E14</f>
        <v>0.4807910070102005</v>
      </c>
      <c r="CL3" s="382">
        <f>'Soil Hydraulic'!L14</f>
        <v>0.70361313223459454</v>
      </c>
      <c r="CM3" s="382">
        <f>'Soil Hydraulic'!S14</f>
        <v>0.67170627218208756</v>
      </c>
      <c r="CN3" s="382">
        <f>'Soil Hydraulic'!Z14</f>
        <v>0.6717151179225358</v>
      </c>
      <c r="CO3" s="382">
        <f>'Soil Hydraulic'!E14</f>
        <v>0.4807910070102005</v>
      </c>
      <c r="CP3" s="382">
        <f>'Soil Hydraulic'!L14</f>
        <v>0.70361313223459454</v>
      </c>
      <c r="CQ3" s="382">
        <f>'Soil Hydraulic'!S14</f>
        <v>0.67170627218208756</v>
      </c>
      <c r="CR3" s="382">
        <f>'Soil Hydraulic'!Z14</f>
        <v>0.6717151179225358</v>
      </c>
      <c r="CS3" s="382">
        <f>'Soil Hydraulic'!E14</f>
        <v>0.4807910070102005</v>
      </c>
      <c r="CT3" s="382">
        <f>'Soil Hydraulic'!E14</f>
        <v>0.4807910070102005</v>
      </c>
      <c r="CU3" s="382">
        <f>'Soil Hydraulic'!E14</f>
        <v>0.4807910070102005</v>
      </c>
      <c r="CV3" s="382">
        <f>'Soil Hydraulic'!L14</f>
        <v>0.70361313223459454</v>
      </c>
      <c r="CW3" s="382">
        <f>'Soil Hydraulic'!L14</f>
        <v>0.70361313223459454</v>
      </c>
      <c r="CX3" s="382">
        <f>'Soil Hydraulic'!L14</f>
        <v>0.70361313223459454</v>
      </c>
      <c r="CY3" s="382">
        <f>'Soil Hydraulic'!S14</f>
        <v>0.67170627218208756</v>
      </c>
      <c r="CZ3" s="382">
        <f>'Soil Hydraulic'!S14</f>
        <v>0.67170627218208756</v>
      </c>
      <c r="DA3" s="382">
        <f>'Soil Hydraulic'!S14</f>
        <v>0.67170627218208756</v>
      </c>
      <c r="DB3" s="382">
        <f>'Soil Hydraulic'!Z14</f>
        <v>0.6717151179225358</v>
      </c>
      <c r="DC3" s="382">
        <f>'Soil Hydraulic'!Z14</f>
        <v>0.6717151179225358</v>
      </c>
      <c r="DD3" s="382">
        <f>'Soil Hydraulic'!Z14</f>
        <v>0.6717151179225358</v>
      </c>
      <c r="DE3" s="382">
        <f>'Soil Hydraulic'!G14</f>
        <v>0.23203758295699597</v>
      </c>
      <c r="DF3" s="382">
        <f>'Soil Hydraulic'!N14</f>
        <v>0.22171764237006689</v>
      </c>
      <c r="DG3" s="382">
        <f>'Soil Hydraulic'!U14</f>
        <v>0.22543560411051569</v>
      </c>
      <c r="DH3" s="382">
        <f>'Soil Hydraulic'!AB14</f>
        <v>0.22543560411051569</v>
      </c>
      <c r="DI3" s="382">
        <f>'Soil Hydraulic'!G14</f>
        <v>0.23203758295699597</v>
      </c>
      <c r="DJ3" s="382">
        <f>'Soil Hydraulic'!AD14</f>
        <v>14.700480047802527</v>
      </c>
      <c r="DK3" s="256">
        <f>'CROP PARAMETERS'!E13</f>
        <v>180</v>
      </c>
      <c r="DL3" s="256">
        <f>'CROP PARAMETERS'!F13</f>
        <v>60</v>
      </c>
      <c r="DM3" s="256">
        <f>'CROP PARAMETERS'!G13</f>
        <v>60</v>
      </c>
      <c r="DN3" s="256">
        <f>'CROP PARAMETERS'!H13</f>
        <v>360</v>
      </c>
      <c r="DO3" s="256">
        <f>'CROP PARAMETERS'!I13</f>
        <v>330</v>
      </c>
      <c r="DP3" s="382">
        <f>'CROP PARAMETERS'!L13</f>
        <v>0.81346646105206499</v>
      </c>
      <c r="DQ3" s="382">
        <f>'CROP PARAMETERS'!L13</f>
        <v>0.81346646105206499</v>
      </c>
      <c r="DR3" s="382">
        <f>'CROP PARAMETERS'!L13</f>
        <v>0.81346646105206499</v>
      </c>
      <c r="DS3" s="382">
        <f>'CROP PARAMETERS'!L13</f>
        <v>0.81346646105206499</v>
      </c>
      <c r="DT3" s="382">
        <f>'CROP PARAMETERS'!M13</f>
        <v>1.0190525840144458</v>
      </c>
      <c r="DU3" s="382">
        <f>'CROP PARAMETERS'!M13</f>
        <v>1.0190525840144458</v>
      </c>
      <c r="DV3" s="382">
        <f>'CROP PARAMETERS'!M13</f>
        <v>1.0190525840144458</v>
      </c>
      <c r="DW3" s="382">
        <f>'CROP PARAMETERS'!M13</f>
        <v>1.0190525840144458</v>
      </c>
      <c r="DX3" s="382">
        <f>'CROP PARAMETERS'!N13</f>
        <v>0.74483519924087649</v>
      </c>
      <c r="DY3" s="382">
        <f>'CROP PARAMETERS'!N13</f>
        <v>0.74483519924087649</v>
      </c>
      <c r="DZ3" s="382">
        <f>'CROP PARAMETERS'!N13</f>
        <v>0.74483519924087649</v>
      </c>
      <c r="EA3" s="382">
        <f>'CROP PARAMETERS'!N13</f>
        <v>0.74483519924087649</v>
      </c>
      <c r="EB3" s="382">
        <f>'CROP PARAMETERS'!O13</f>
        <v>0.2</v>
      </c>
      <c r="EC3" s="382">
        <f>'CROP PARAMETERS'!O13</f>
        <v>0.2</v>
      </c>
      <c r="ED3" s="382">
        <f>'CROP PARAMETERS'!O13</f>
        <v>0.2</v>
      </c>
      <c r="EE3" s="382">
        <f>'CROP PARAMETERS'!O13</f>
        <v>0.2</v>
      </c>
      <c r="EF3" s="382">
        <f>'CROP PARAMETERS'!P13</f>
        <v>1.0190525840144458</v>
      </c>
      <c r="EG3" s="382">
        <f>'CROP PARAMETERS'!P13</f>
        <v>1.0190525840144458</v>
      </c>
      <c r="EH3" s="382">
        <f>'CROP PARAMETERS'!P13</f>
        <v>1.0190525840144458</v>
      </c>
      <c r="EI3" s="382">
        <f>'CROP PARAMETERS'!P13</f>
        <v>1.0190525840144458</v>
      </c>
      <c r="EJ3" s="382">
        <f>'CROP PARAMETERS'!S13</f>
        <v>0.74657212121212124</v>
      </c>
      <c r="EK3" s="382">
        <f>'CROP PARAMETERS'!S13</f>
        <v>0.74657212121212124</v>
      </c>
      <c r="EL3" s="382">
        <f>'CROP PARAMETERS'!S13</f>
        <v>0.74657212121212124</v>
      </c>
      <c r="EM3" s="382">
        <f>'CROP PARAMETERS'!S13</f>
        <v>0.74657212121212124</v>
      </c>
      <c r="EN3" s="382">
        <f>'CROP PARAMETERS'!T13</f>
        <v>0.59395833333333337</v>
      </c>
      <c r="EO3" s="382">
        <f>'CROP PARAMETERS'!T13</f>
        <v>0.59395833333333337</v>
      </c>
      <c r="EP3" s="382">
        <f>'CROP PARAMETERS'!T13</f>
        <v>0.59395833333333337</v>
      </c>
      <c r="EQ3" s="382">
        <f>'CROP PARAMETERS'!T13</f>
        <v>0.59395833333333337</v>
      </c>
      <c r="ER3" s="382">
        <f>'CROP PARAMETERS'!U13</f>
        <v>0.5</v>
      </c>
      <c r="ES3" s="382">
        <f>'CROP PARAMETERS'!U13</f>
        <v>0.5</v>
      </c>
      <c r="ET3" s="382">
        <f>'CROP PARAMETERS'!U13</f>
        <v>0.5</v>
      </c>
      <c r="EU3" s="382">
        <f>'CROP PARAMETERS'!U13</f>
        <v>0.5</v>
      </c>
      <c r="EV3" s="382">
        <f>'CROP PARAMETERS'!V13</f>
        <v>0.6</v>
      </c>
      <c r="EW3" s="382">
        <f>'CROP PARAMETERS'!V13</f>
        <v>0.6</v>
      </c>
      <c r="EX3" s="382">
        <f>'CROP PARAMETERS'!V13</f>
        <v>0.6</v>
      </c>
      <c r="EY3" s="382">
        <f>'CROP PARAMETERS'!V13</f>
        <v>0.6</v>
      </c>
      <c r="EZ3" s="382">
        <f>'CROP PARAMETERS'!W13</f>
        <v>0.67</v>
      </c>
      <c r="FA3" s="382">
        <f>'CROP PARAMETERS'!W13</f>
        <v>0.67</v>
      </c>
      <c r="FB3" s="382">
        <f>'CROP PARAMETERS'!W13</f>
        <v>0.67</v>
      </c>
      <c r="FC3" s="382">
        <f>'CROP PARAMETERS'!W13</f>
        <v>0.67</v>
      </c>
      <c r="FD3" s="382">
        <f>'CROP PARAMETERS'!Z13</f>
        <v>0</v>
      </c>
      <c r="FE3" s="382">
        <f>'CROP PARAMETERS'!Z13</f>
        <v>0</v>
      </c>
      <c r="FF3" s="382">
        <f>'CROP PARAMETERS'!Z13</f>
        <v>0</v>
      </c>
      <c r="FG3" s="382">
        <f>'CROP PARAMETERS'!Z13</f>
        <v>0</v>
      </c>
      <c r="FH3" s="382">
        <f>'CROP PARAMETERS'!AA13</f>
        <v>0</v>
      </c>
      <c r="FI3" s="382">
        <f>'CROP PARAMETERS'!AA13</f>
        <v>0</v>
      </c>
      <c r="FJ3" s="382">
        <f>'CROP PARAMETERS'!AA13</f>
        <v>0</v>
      </c>
      <c r="FK3" s="382">
        <f>'CROP PARAMETERS'!AA13</f>
        <v>0</v>
      </c>
      <c r="FL3" s="382">
        <f>'CROP PARAMETERS'!AB13</f>
        <v>0</v>
      </c>
      <c r="FM3" s="382">
        <f>'CROP PARAMETERS'!AB13</f>
        <v>0</v>
      </c>
      <c r="FN3" s="382">
        <f>'CROP PARAMETERS'!AB13</f>
        <v>0</v>
      </c>
      <c r="FO3" s="382">
        <f>'CROP PARAMETERS'!AB13</f>
        <v>0</v>
      </c>
      <c r="FP3" s="382">
        <f>'CROP PARAMETERS'!AC13</f>
        <v>0</v>
      </c>
      <c r="FQ3" s="382">
        <f>'CROP PARAMETERS'!AC13</f>
        <v>0</v>
      </c>
      <c r="FR3" s="382">
        <f>'CROP PARAMETERS'!AC13</f>
        <v>0</v>
      </c>
      <c r="FS3" s="382">
        <f>'CROP PARAMETERS'!AC13</f>
        <v>0</v>
      </c>
      <c r="FT3" s="382">
        <f>'CROP PARAMETERS'!AD13</f>
        <v>0</v>
      </c>
      <c r="FU3" s="382">
        <f>'CROP PARAMETERS'!AD13</f>
        <v>0</v>
      </c>
      <c r="FV3" s="382">
        <f>'CROP PARAMETERS'!AD13</f>
        <v>0</v>
      </c>
      <c r="FW3" s="382">
        <f>'CROP PARAMETERS'!AD13</f>
        <v>0</v>
      </c>
      <c r="FX3" s="382">
        <f>'CROP PARAMETERS'!AG13</f>
        <v>25</v>
      </c>
      <c r="FY3" s="382">
        <f>'CROP PARAMETERS'!AG13</f>
        <v>25</v>
      </c>
      <c r="FZ3" s="382">
        <f>'CROP PARAMETERS'!AG13</f>
        <v>25</v>
      </c>
      <c r="GA3" s="382">
        <f>'CROP PARAMETERS'!AG13</f>
        <v>25</v>
      </c>
      <c r="GB3" s="382">
        <f>'CROP PARAMETERS'!AH13</f>
        <v>47</v>
      </c>
      <c r="GC3" s="382">
        <f>'CROP PARAMETERS'!AH13</f>
        <v>47</v>
      </c>
      <c r="GD3" s="382">
        <f>'CROP PARAMETERS'!AH13</f>
        <v>47</v>
      </c>
      <c r="GE3" s="382">
        <f>'CROP PARAMETERS'!AH13</f>
        <v>47</v>
      </c>
      <c r="GF3" s="382">
        <f>'CROP PARAMETERS'!AI13</f>
        <v>25</v>
      </c>
      <c r="GG3" s="382">
        <f>'CROP PARAMETERS'!AI13</f>
        <v>25</v>
      </c>
      <c r="GH3" s="382">
        <f>'CROP PARAMETERS'!AI13</f>
        <v>25</v>
      </c>
      <c r="GI3" s="382">
        <f>'CROP PARAMETERS'!AI13</f>
        <v>25</v>
      </c>
      <c r="GJ3" s="382">
        <f>'CROP PARAMETERS'!AJ13</f>
        <v>35.714285714285715</v>
      </c>
      <c r="GK3" s="382">
        <f>'CROP PARAMETERS'!AJ13</f>
        <v>35.714285714285715</v>
      </c>
      <c r="GL3" s="382">
        <f>'CROP PARAMETERS'!AJ13</f>
        <v>35.714285714285715</v>
      </c>
      <c r="GM3" s="382">
        <f>'CROP PARAMETERS'!AJ13</f>
        <v>35.714285714285715</v>
      </c>
      <c r="GN3" s="382">
        <f>'CROP PARAMETERS'!AK13</f>
        <v>10</v>
      </c>
      <c r="GO3" s="382">
        <f>'CROP PARAMETERS'!AK13</f>
        <v>10</v>
      </c>
      <c r="GP3" s="382">
        <f>'CROP PARAMETERS'!AK13</f>
        <v>10</v>
      </c>
      <c r="GQ3" s="382">
        <f>'CROP PARAMETERS'!AK13</f>
        <v>10</v>
      </c>
      <c r="GR3" s="382">
        <f>'CROP PARAMETERS'!AN13</f>
        <v>0.29699999999999999</v>
      </c>
      <c r="GS3" s="382">
        <f>'CROP PARAMETERS'!AN13</f>
        <v>0.29699999999999999</v>
      </c>
      <c r="GT3" s="382">
        <f>'CROP PARAMETERS'!AN13</f>
        <v>0.29699999999999999</v>
      </c>
      <c r="GU3" s="382">
        <f>'CROP PARAMETERS'!AN13</f>
        <v>0.29699999999999999</v>
      </c>
      <c r="GV3" s="382">
        <f>'CROP PARAMETERS'!AO13</f>
        <v>0.65</v>
      </c>
      <c r="GW3" s="382">
        <f>'CROP PARAMETERS'!AO13</f>
        <v>0.65</v>
      </c>
      <c r="GX3" s="382">
        <f>'CROP PARAMETERS'!AO13</f>
        <v>0.65</v>
      </c>
      <c r="GY3" s="382">
        <f>'CROP PARAMETERS'!AO13</f>
        <v>0.65</v>
      </c>
      <c r="GZ3" s="382">
        <f>'CROP PARAMETERS'!AP13</f>
        <v>0.29699999999999999</v>
      </c>
      <c r="HA3" s="382">
        <f>'CROP PARAMETERS'!AP13</f>
        <v>0.29699999999999999</v>
      </c>
      <c r="HB3" s="382">
        <f>'CROP PARAMETERS'!AP13</f>
        <v>0.29699999999999999</v>
      </c>
      <c r="HC3" s="382">
        <f>'CROP PARAMETERS'!AP13</f>
        <v>0.29699999999999999</v>
      </c>
      <c r="HD3" s="382">
        <f>'CROP PARAMETERS'!AQ13</f>
        <v>0.29699999999999999</v>
      </c>
      <c r="HE3" s="382">
        <f>'CROP PARAMETERS'!AQ13</f>
        <v>0.29699999999999999</v>
      </c>
      <c r="HF3" s="382">
        <f>'CROP PARAMETERS'!AQ13</f>
        <v>0.29699999999999999</v>
      </c>
      <c r="HG3" s="382">
        <f>'CROP PARAMETERS'!AQ13</f>
        <v>0.29699999999999999</v>
      </c>
      <c r="HH3" s="382">
        <f>'CROP PARAMETERS'!AR13</f>
        <v>0.29699999999999999</v>
      </c>
      <c r="HI3" s="382">
        <f>'CROP PARAMETERS'!AR13</f>
        <v>0.29699999999999999</v>
      </c>
      <c r="HJ3" s="382">
        <f>'CROP PARAMETERS'!AR13</f>
        <v>0.29699999999999999</v>
      </c>
      <c r="HK3" s="382">
        <f>'CROP PARAMETERS'!AR13</f>
        <v>0.29699999999999999</v>
      </c>
      <c r="HL3" s="382">
        <f>'TREE PARAMETERS'!G12</f>
        <v>90</v>
      </c>
      <c r="HM3" s="382">
        <f>'TREE PARAMETERS'!H12</f>
        <v>90</v>
      </c>
      <c r="HN3" s="382">
        <f>'TREE PARAMETERS'!I12</f>
        <v>60</v>
      </c>
    </row>
    <row r="4" spans="1:222" x14ac:dyDescent="0.3">
      <c r="A4" s="256">
        <f>AFSystem!G14</f>
        <v>1.5</v>
      </c>
      <c r="B4" s="382">
        <f>Nitrogen!D9</f>
        <v>0.06</v>
      </c>
      <c r="C4" s="383">
        <f>WEATHER!C14</f>
        <v>6.625</v>
      </c>
      <c r="D4" s="383">
        <f>WEATHER!D14</f>
        <v>26.649640000000005</v>
      </c>
      <c r="E4" s="383">
        <f>WEATHER!E14</f>
        <v>3.4438047604652868</v>
      </c>
      <c r="F4" s="115">
        <f>Phosphorus!B28</f>
        <v>0.2381806276767692</v>
      </c>
      <c r="G4" s="383">
        <f>Phosphorus!F28</f>
        <v>15517.605686612233</v>
      </c>
      <c r="H4" s="383">
        <f>Phosphorus!G28</f>
        <v>15517.605686612233</v>
      </c>
      <c r="I4" s="383">
        <f>Phosphorus!H28</f>
        <v>15517.605686612233</v>
      </c>
      <c r="J4" s="383">
        <f>Phosphorus!I28</f>
        <v>15517.605686612233</v>
      </c>
      <c r="K4" s="383">
        <f>'Slash&amp;Burn'!B14</f>
        <v>0.1</v>
      </c>
      <c r="L4" s="383">
        <f>'Slash&amp;Burn'!C14</f>
        <v>8.5000000000000006E-2</v>
      </c>
      <c r="M4" s="383">
        <f>'Slash&amp;Burn'!D14</f>
        <v>4.4999999999999998E-2</v>
      </c>
      <c r="N4" s="383">
        <f>'Slash&amp;Burn'!E14</f>
        <v>0.35499999999999998</v>
      </c>
      <c r="O4" s="383">
        <f>'Slash&amp;Burn'!F14</f>
        <v>0.08</v>
      </c>
      <c r="P4" s="383">
        <f>'Slash&amp;Burn'!G14</f>
        <v>4.4999999999999998E-2</v>
      </c>
      <c r="Q4" s="383">
        <f>'Slash&amp;Burn'!J14</f>
        <v>3.5000000000000003E-2</v>
      </c>
      <c r="R4" s="383">
        <f>'Slash&amp;Burn'!K14</f>
        <v>0.61</v>
      </c>
      <c r="S4" s="383">
        <f>'Slash&amp;Burn'!L14</f>
        <v>4.4999999999999998E-2</v>
      </c>
      <c r="T4" s="383">
        <f>'Slash&amp;Burn'!O14</f>
        <v>1</v>
      </c>
      <c r="U4" s="384">
        <f>'CROP MANAGEMENT'!B13</f>
        <v>100</v>
      </c>
      <c r="V4" s="384">
        <f>'CROP MANAGEMENT'!G13</f>
        <v>100</v>
      </c>
      <c r="W4" s="384">
        <f>'CROP MANAGEMENT'!L13</f>
        <v>100</v>
      </c>
      <c r="X4" s="384">
        <f>'CROP MANAGEMENT'!Q13</f>
        <v>100</v>
      </c>
      <c r="Y4" s="384">
        <f>'CROP MANAGEMENT'!C13</f>
        <v>304</v>
      </c>
      <c r="Z4" s="384">
        <f>'CROP MANAGEMENT'!H13</f>
        <v>310</v>
      </c>
      <c r="AA4" s="384">
        <f>'CROP MANAGEMENT'!M13</f>
        <v>310</v>
      </c>
      <c r="AB4" s="384">
        <f>'CROP MANAGEMENT'!R13</f>
        <v>304</v>
      </c>
      <c r="AC4" s="384">
        <f>'CROP MANAGEMENT'!D13</f>
        <v>2</v>
      </c>
      <c r="AD4" s="384">
        <f>'CROP MANAGEMENT'!I13</f>
        <v>2</v>
      </c>
      <c r="AE4" s="384">
        <f>'CROP MANAGEMENT'!N13</f>
        <v>2</v>
      </c>
      <c r="AF4" s="384">
        <f>'CROP MANAGEMENT'!S13</f>
        <v>2</v>
      </c>
      <c r="AG4" s="384">
        <f>'CROP MANAGEMENT'!V13</f>
        <v>0</v>
      </c>
      <c r="AH4" s="384">
        <f>'CROP MANAGEMENT'!W13</f>
        <v>307</v>
      </c>
      <c r="AI4" s="383">
        <f>'CROP MANAGEMENT'!X13</f>
        <v>0</v>
      </c>
      <c r="AJ4" s="383">
        <f>'CROP MANAGEMENT'!Y13</f>
        <v>0</v>
      </c>
      <c r="AK4" s="383">
        <f>'CROP MANAGEMENT'!Z13</f>
        <v>1</v>
      </c>
      <c r="AL4" s="383">
        <f>'CROP MANAGEMENT'!AA13</f>
        <v>0</v>
      </c>
      <c r="AM4" s="383">
        <f>'CROP MANAGEMENT'!AB13</f>
        <v>550</v>
      </c>
      <c r="AN4" s="383">
        <f>'CROP MANAGEMENT'!AC13</f>
        <v>0</v>
      </c>
      <c r="AO4" s="383">
        <f>'CROP MANAGEMENT'!AD13</f>
        <v>550</v>
      </c>
      <c r="AP4" s="383">
        <f>'CROP MANAGEMENT'!AE13</f>
        <v>0</v>
      </c>
      <c r="AQ4" s="384">
        <f>'TREE MANAGEMENT'!C13</f>
        <v>100</v>
      </c>
      <c r="AR4" s="384">
        <f>'TREE MANAGEMENT'!E13</f>
        <v>100</v>
      </c>
      <c r="AS4" s="384">
        <f>'TREE MANAGEMENT'!G13</f>
        <v>100</v>
      </c>
      <c r="AT4" s="384">
        <f>'TREE MANAGEMENT'!D13</f>
        <v>317</v>
      </c>
      <c r="AU4" s="384">
        <f>'TREE MANAGEMENT'!F13</f>
        <v>317</v>
      </c>
      <c r="AV4" s="384">
        <f>'TREE MANAGEMENT'!H13</f>
        <v>317</v>
      </c>
      <c r="AW4" s="384">
        <f>'CROP MANAGEMENT'!AK8</f>
        <v>0</v>
      </c>
      <c r="AX4" s="256">
        <f>'TREE MANAGEMENT'!K13</f>
        <v>3</v>
      </c>
      <c r="AY4" s="256">
        <f>'TREE MANAGEMENT'!L13</f>
        <v>321</v>
      </c>
      <c r="AZ4" s="256">
        <f>'TREE MANAGEMENT'!M13</f>
        <v>0.01</v>
      </c>
      <c r="BA4" s="256">
        <f>'TREE MANAGEMENT'!O13</f>
        <v>0.01</v>
      </c>
      <c r="BB4" s="256">
        <f>'TREE MANAGEMENT'!Q13</f>
        <v>0.01</v>
      </c>
      <c r="BC4" s="256">
        <f>'TREE MANAGEMENT'!N13</f>
        <v>0</v>
      </c>
      <c r="BD4" s="256">
        <f>'TREE MANAGEMENT'!P13</f>
        <v>0</v>
      </c>
      <c r="BE4" s="256">
        <f>'TREE MANAGEMENT'!R13</f>
        <v>0</v>
      </c>
      <c r="BF4" s="256">
        <f>'TREE MANAGEMENT'!W13</f>
        <v>100</v>
      </c>
      <c r="BG4" s="256">
        <f>'TREE MANAGEMENT'!Y13</f>
        <v>100</v>
      </c>
      <c r="BH4" s="256">
        <f>'TREE MANAGEMENT'!AA13</f>
        <v>100</v>
      </c>
      <c r="BI4" s="256">
        <f>'TREE MANAGEMENT'!X13</f>
        <v>364</v>
      </c>
      <c r="BJ4" s="256">
        <f>'TREE MANAGEMENT'!Z13</f>
        <v>364</v>
      </c>
      <c r="BK4" s="256">
        <f>'TREE MANAGEMENT'!AB13</f>
        <v>364</v>
      </c>
      <c r="BL4" s="256">
        <f>PROFITABILITY!F30</f>
        <v>3.5</v>
      </c>
      <c r="BM4" s="256">
        <f>PROFITABILITY!G30</f>
        <v>0</v>
      </c>
      <c r="BN4" s="256">
        <f>PROFITABILITY!H30</f>
        <v>10</v>
      </c>
      <c r="BO4" s="256">
        <f>PROFITABILITY!I30</f>
        <v>10</v>
      </c>
      <c r="BP4" s="256">
        <f>PROFITABILITY!J30</f>
        <v>3.5</v>
      </c>
      <c r="BQ4" s="256">
        <f>PROFITABILITY!F43</f>
        <v>0.04</v>
      </c>
      <c r="BR4" s="256">
        <f>PROFITABILITY!G43</f>
        <v>0.04</v>
      </c>
      <c r="BS4" s="256">
        <f>PROFITABILITY!H43</f>
        <v>1.1299999999999999E-3</v>
      </c>
      <c r="BT4" s="256">
        <f>PROFITABILITY!F10</f>
        <v>1500</v>
      </c>
      <c r="BU4" s="115">
        <f>'Soil Hydraulic'!B15</f>
        <v>-1.1201055171236984E-6</v>
      </c>
      <c r="BV4" s="115">
        <f>'Soil Hydraulic'!I15</f>
        <v>-6.8305931991730978E-7</v>
      </c>
      <c r="BW4" s="115">
        <f>'Soil Hydraulic'!P15</f>
        <v>-4.8359250526882574E-7</v>
      </c>
      <c r="BX4" s="115">
        <f>'Soil Hydraulic'!W15</f>
        <v>-4.8359887372772132E-7</v>
      </c>
      <c r="BY4" s="383">
        <f>'Soil Hydraulic'!C15</f>
        <v>-1000000</v>
      </c>
      <c r="BZ4" s="383">
        <f>'Soil Hydraulic'!J15</f>
        <v>-1000000</v>
      </c>
      <c r="CA4" s="383">
        <f>'Soil Hydraulic'!Q15</f>
        <v>-1000000</v>
      </c>
      <c r="CB4" s="383">
        <f>'Soil Hydraulic'!X15</f>
        <v>-1000000</v>
      </c>
      <c r="CC4" s="382">
        <f>'Soil Hydraulic'!E15</f>
        <v>0.32326428888176167</v>
      </c>
      <c r="CD4" s="382">
        <f>'Soil Hydraulic'!L15</f>
        <v>0.4631785419381747</v>
      </c>
      <c r="CE4" s="382">
        <f>'Soil Hydraulic'!S15</f>
        <v>0.43810215587666557</v>
      </c>
      <c r="CF4" s="382">
        <f>'Soil Hydraulic'!Z15</f>
        <v>0.43810792527040393</v>
      </c>
      <c r="CG4" s="382">
        <f>'Soil Hydraulic'!E15</f>
        <v>0.32326428888176167</v>
      </c>
      <c r="CH4" s="382">
        <f>'Soil Hydraulic'!L15</f>
        <v>0.4631785419381747</v>
      </c>
      <c r="CI4" s="382">
        <f>'Soil Hydraulic'!S15</f>
        <v>0.43810215587666557</v>
      </c>
      <c r="CJ4" s="382">
        <f>'Soil Hydraulic'!Z15</f>
        <v>0.43810792527040393</v>
      </c>
      <c r="CK4" s="382">
        <f>'Soil Hydraulic'!E15</f>
        <v>0.32326428888176167</v>
      </c>
      <c r="CL4" s="382">
        <f>'Soil Hydraulic'!L15</f>
        <v>0.4631785419381747</v>
      </c>
      <c r="CM4" s="382">
        <f>'Soil Hydraulic'!S15</f>
        <v>0.43810215587666557</v>
      </c>
      <c r="CN4" s="382">
        <f>'Soil Hydraulic'!Z15</f>
        <v>0.43810792527040393</v>
      </c>
      <c r="CO4" s="382">
        <f>'Soil Hydraulic'!E15</f>
        <v>0.32326428888176167</v>
      </c>
      <c r="CP4" s="382">
        <f>'Soil Hydraulic'!L15</f>
        <v>0.4631785419381747</v>
      </c>
      <c r="CQ4" s="382">
        <f>'Soil Hydraulic'!S15</f>
        <v>0.43810215587666557</v>
      </c>
      <c r="CR4" s="382">
        <f>'Soil Hydraulic'!Z15</f>
        <v>0.43810792527040393</v>
      </c>
      <c r="CS4" s="382">
        <f>'Soil Hydraulic'!E15</f>
        <v>0.32326428888176167</v>
      </c>
      <c r="CT4" s="382">
        <f>'Soil Hydraulic'!E15</f>
        <v>0.32326428888176167</v>
      </c>
      <c r="CU4" s="382">
        <f>'Soil Hydraulic'!E15</f>
        <v>0.32326428888176167</v>
      </c>
      <c r="CV4" s="382">
        <f>'Soil Hydraulic'!L15</f>
        <v>0.4631785419381747</v>
      </c>
      <c r="CW4" s="382">
        <f>'Soil Hydraulic'!L15</f>
        <v>0.4631785419381747</v>
      </c>
      <c r="CX4" s="382">
        <f>'Soil Hydraulic'!L15</f>
        <v>0.4631785419381747</v>
      </c>
      <c r="CY4" s="382">
        <f>'Soil Hydraulic'!S15</f>
        <v>0.43810215587666557</v>
      </c>
      <c r="CZ4" s="382">
        <f>'Soil Hydraulic'!S15</f>
        <v>0.43810215587666557</v>
      </c>
      <c r="DA4" s="382">
        <f>'Soil Hydraulic'!S15</f>
        <v>0.43810215587666557</v>
      </c>
      <c r="DB4" s="382">
        <f>'Soil Hydraulic'!Z15</f>
        <v>0.43810792527040393</v>
      </c>
      <c r="DC4" s="382">
        <f>'Soil Hydraulic'!Z15</f>
        <v>0.43810792527040393</v>
      </c>
      <c r="DD4" s="382">
        <f>'Soil Hydraulic'!Z15</f>
        <v>0.43810792527040393</v>
      </c>
      <c r="DE4" s="382">
        <f>'Soil Hydraulic'!G15</f>
        <v>0.23234237444438577</v>
      </c>
      <c r="DF4" s="382">
        <f>'Soil Hydraulic'!N15</f>
        <v>0.22205619939635002</v>
      </c>
      <c r="DG4" s="382">
        <f>'Soil Hydraulic'!U15</f>
        <v>0.22578721333384552</v>
      </c>
      <c r="DH4" s="382">
        <f>'Soil Hydraulic'!AB15</f>
        <v>0.22578721333384552</v>
      </c>
      <c r="DI4" s="382">
        <f>'Soil Hydraulic'!G15</f>
        <v>0.23234237444438577</v>
      </c>
      <c r="DJ4" s="382">
        <f>'Soil Hydraulic'!AD15</f>
        <v>0.32808704908070596</v>
      </c>
      <c r="DK4" s="256">
        <f>'CROP PARAMETERS'!E14</f>
        <v>1</v>
      </c>
      <c r="DL4" s="256">
        <f>'CROP PARAMETERS'!F14</f>
        <v>1</v>
      </c>
      <c r="DM4" s="256">
        <f>'CROP PARAMETERS'!G14</f>
        <v>1</v>
      </c>
      <c r="DN4" s="256">
        <f>'CROP PARAMETERS'!H14</f>
        <v>0</v>
      </c>
      <c r="DO4" s="256">
        <f>'CROP PARAMETERS'!I14</f>
        <v>1</v>
      </c>
      <c r="DP4" s="382">
        <f>'CROP PARAMETERS'!L14</f>
        <v>0.88114628097609415</v>
      </c>
      <c r="DQ4" s="382">
        <f>'CROP PARAMETERS'!L14</f>
        <v>0.88114628097609415</v>
      </c>
      <c r="DR4" s="382">
        <f>'CROP PARAMETERS'!L14</f>
        <v>0.88114628097609415</v>
      </c>
      <c r="DS4" s="382">
        <f>'CROP PARAMETERS'!L14</f>
        <v>0.88114628097609415</v>
      </c>
      <c r="DT4" s="382">
        <f>'CROP PARAMETERS'!M14</f>
        <v>0.86397142703594243</v>
      </c>
      <c r="DU4" s="382">
        <f>'CROP PARAMETERS'!M14</f>
        <v>0.86397142703594243</v>
      </c>
      <c r="DV4" s="382">
        <f>'CROP PARAMETERS'!M14</f>
        <v>0.86397142703594243</v>
      </c>
      <c r="DW4" s="382">
        <f>'CROP PARAMETERS'!M14</f>
        <v>0.86397142703594243</v>
      </c>
      <c r="DX4" s="382">
        <f>'CROP PARAMETERS'!N14</f>
        <v>0.80312904048863154</v>
      </c>
      <c r="DY4" s="382">
        <f>'CROP PARAMETERS'!N14</f>
        <v>0.80312904048863154</v>
      </c>
      <c r="DZ4" s="382">
        <f>'CROP PARAMETERS'!N14</f>
        <v>0.80312904048863154</v>
      </c>
      <c r="EA4" s="382">
        <f>'CROP PARAMETERS'!N14</f>
        <v>0.80312904048863154</v>
      </c>
      <c r="EB4" s="382">
        <f>'CROP PARAMETERS'!O14</f>
        <v>0.2</v>
      </c>
      <c r="EC4" s="382">
        <f>'CROP PARAMETERS'!O14</f>
        <v>0.2</v>
      </c>
      <c r="ED4" s="382">
        <f>'CROP PARAMETERS'!O14</f>
        <v>0.2</v>
      </c>
      <c r="EE4" s="382">
        <f>'CROP PARAMETERS'!O14</f>
        <v>0.2</v>
      </c>
      <c r="EF4" s="382">
        <f>'CROP PARAMETERS'!P14</f>
        <v>0.86397142703594243</v>
      </c>
      <c r="EG4" s="382">
        <f>'CROP PARAMETERS'!P14</f>
        <v>0.86397142703594243</v>
      </c>
      <c r="EH4" s="382">
        <f>'CROP PARAMETERS'!P14</f>
        <v>0.86397142703594243</v>
      </c>
      <c r="EI4" s="382">
        <f>'CROP PARAMETERS'!P14</f>
        <v>0.86397142703594243</v>
      </c>
      <c r="EJ4" s="382">
        <f>'CROP PARAMETERS'!S14</f>
        <v>0.73551597678916825</v>
      </c>
      <c r="EK4" s="382">
        <f>'CROP PARAMETERS'!S14</f>
        <v>0.73551597678916825</v>
      </c>
      <c r="EL4" s="382">
        <f>'CROP PARAMETERS'!S14</f>
        <v>0.73551597678916825</v>
      </c>
      <c r="EM4" s="382">
        <f>'CROP PARAMETERS'!S14</f>
        <v>0.73551597678916825</v>
      </c>
      <c r="EN4" s="382">
        <f>'CROP PARAMETERS'!T14</f>
        <v>0.60458333333333336</v>
      </c>
      <c r="EO4" s="382">
        <f>'CROP PARAMETERS'!T14</f>
        <v>0.60458333333333336</v>
      </c>
      <c r="EP4" s="382">
        <f>'CROP PARAMETERS'!T14</f>
        <v>0.60458333333333336</v>
      </c>
      <c r="EQ4" s="382">
        <f>'CROP PARAMETERS'!T14</f>
        <v>0.60458333333333336</v>
      </c>
      <c r="ER4" s="382">
        <f>'CROP PARAMETERS'!U14</f>
        <v>0.5</v>
      </c>
      <c r="ES4" s="382">
        <f>'CROP PARAMETERS'!U14</f>
        <v>0.5</v>
      </c>
      <c r="ET4" s="382">
        <f>'CROP PARAMETERS'!U14</f>
        <v>0.5</v>
      </c>
      <c r="EU4" s="382">
        <f>'CROP PARAMETERS'!U14</f>
        <v>0.5</v>
      </c>
      <c r="EV4" s="382">
        <f>'CROP PARAMETERS'!V14</f>
        <v>0.62</v>
      </c>
      <c r="EW4" s="382">
        <f>'CROP PARAMETERS'!V14</f>
        <v>0.62</v>
      </c>
      <c r="EX4" s="382">
        <f>'CROP PARAMETERS'!V14</f>
        <v>0.62</v>
      </c>
      <c r="EY4" s="382">
        <f>'CROP PARAMETERS'!V14</f>
        <v>0.62</v>
      </c>
      <c r="EZ4" s="382">
        <f>'CROP PARAMETERS'!W14</f>
        <v>0.6</v>
      </c>
      <c r="FA4" s="382">
        <f>'CROP PARAMETERS'!W14</f>
        <v>0.6</v>
      </c>
      <c r="FB4" s="382">
        <f>'CROP PARAMETERS'!W14</f>
        <v>0.6</v>
      </c>
      <c r="FC4" s="382">
        <f>'CROP PARAMETERS'!W14</f>
        <v>0.6</v>
      </c>
      <c r="FD4" s="382">
        <f>'CROP PARAMETERS'!Z14</f>
        <v>0</v>
      </c>
      <c r="FE4" s="382">
        <f>'CROP PARAMETERS'!Z14</f>
        <v>0</v>
      </c>
      <c r="FF4" s="382">
        <f>'CROP PARAMETERS'!Z14</f>
        <v>0</v>
      </c>
      <c r="FG4" s="382">
        <f>'CROP PARAMETERS'!Z14</f>
        <v>0</v>
      </c>
      <c r="FH4" s="382">
        <f>'CROP PARAMETERS'!AA14</f>
        <v>0</v>
      </c>
      <c r="FI4" s="382">
        <f>'CROP PARAMETERS'!AA14</f>
        <v>0</v>
      </c>
      <c r="FJ4" s="382">
        <f>'CROP PARAMETERS'!AA14</f>
        <v>0</v>
      </c>
      <c r="FK4" s="382">
        <f>'CROP PARAMETERS'!AA14</f>
        <v>0</v>
      </c>
      <c r="FL4" s="382">
        <f>'CROP PARAMETERS'!AB14</f>
        <v>0</v>
      </c>
      <c r="FM4" s="382">
        <f>'CROP PARAMETERS'!AB14</f>
        <v>0</v>
      </c>
      <c r="FN4" s="382">
        <f>'CROP PARAMETERS'!AB14</f>
        <v>0</v>
      </c>
      <c r="FO4" s="382">
        <f>'CROP PARAMETERS'!AB14</f>
        <v>0</v>
      </c>
      <c r="FP4" s="382">
        <f>'CROP PARAMETERS'!AC14</f>
        <v>0</v>
      </c>
      <c r="FQ4" s="382">
        <f>'CROP PARAMETERS'!AC14</f>
        <v>0</v>
      </c>
      <c r="FR4" s="382">
        <f>'CROP PARAMETERS'!AC14</f>
        <v>0</v>
      </c>
      <c r="FS4" s="382">
        <f>'CROP PARAMETERS'!AC14</f>
        <v>0</v>
      </c>
      <c r="FT4" s="382">
        <f>'CROP PARAMETERS'!AD14</f>
        <v>0</v>
      </c>
      <c r="FU4" s="382">
        <f>'CROP PARAMETERS'!AD14</f>
        <v>0</v>
      </c>
      <c r="FV4" s="382">
        <f>'CROP PARAMETERS'!AD14</f>
        <v>0</v>
      </c>
      <c r="FW4" s="382">
        <f>'CROP PARAMETERS'!AD14</f>
        <v>0</v>
      </c>
      <c r="FX4" s="382">
        <f>'CROP PARAMETERS'!AG14</f>
        <v>25</v>
      </c>
      <c r="FY4" s="382">
        <f>'CROP PARAMETERS'!AG14</f>
        <v>25</v>
      </c>
      <c r="FZ4" s="382">
        <f>'CROP PARAMETERS'!AG14</f>
        <v>25</v>
      </c>
      <c r="GA4" s="382">
        <f>'CROP PARAMETERS'!AG14</f>
        <v>25</v>
      </c>
      <c r="GB4" s="382">
        <f>'CROP PARAMETERS'!AH14</f>
        <v>44</v>
      </c>
      <c r="GC4" s="382">
        <f>'CROP PARAMETERS'!AH14</f>
        <v>44</v>
      </c>
      <c r="GD4" s="382">
        <f>'CROP PARAMETERS'!AH14</f>
        <v>44</v>
      </c>
      <c r="GE4" s="382">
        <f>'CROP PARAMETERS'!AH14</f>
        <v>44</v>
      </c>
      <c r="GF4" s="382">
        <f>'CROP PARAMETERS'!AI14</f>
        <v>25</v>
      </c>
      <c r="GG4" s="382">
        <f>'CROP PARAMETERS'!AI14</f>
        <v>25</v>
      </c>
      <c r="GH4" s="382">
        <f>'CROP PARAMETERS'!AI14</f>
        <v>25</v>
      </c>
      <c r="GI4" s="382">
        <f>'CROP PARAMETERS'!AI14</f>
        <v>25</v>
      </c>
      <c r="GJ4" s="382">
        <f>'CROP PARAMETERS'!AJ14</f>
        <v>31.428571428571427</v>
      </c>
      <c r="GK4" s="382">
        <f>'CROP PARAMETERS'!AJ14</f>
        <v>31.428571428571427</v>
      </c>
      <c r="GL4" s="382">
        <f>'CROP PARAMETERS'!AJ14</f>
        <v>31.428571428571427</v>
      </c>
      <c r="GM4" s="382">
        <f>'CROP PARAMETERS'!AJ14</f>
        <v>31.428571428571427</v>
      </c>
      <c r="GN4" s="382">
        <f>'CROP PARAMETERS'!AK14</f>
        <v>10</v>
      </c>
      <c r="GO4" s="382">
        <f>'CROP PARAMETERS'!AK14</f>
        <v>10</v>
      </c>
      <c r="GP4" s="382">
        <f>'CROP PARAMETERS'!AK14</f>
        <v>10</v>
      </c>
      <c r="GQ4" s="382">
        <f>'CROP PARAMETERS'!AK14</f>
        <v>10</v>
      </c>
      <c r="GR4" s="382">
        <f>'CROP PARAMETERS'!AN14</f>
        <v>0.29699999999999999</v>
      </c>
      <c r="GS4" s="382">
        <f>'CROP PARAMETERS'!AN14</f>
        <v>0.29699999999999999</v>
      </c>
      <c r="GT4" s="382">
        <f>'CROP PARAMETERS'!AN14</f>
        <v>0.29699999999999999</v>
      </c>
      <c r="GU4" s="382">
        <f>'CROP PARAMETERS'!AN14</f>
        <v>0.29699999999999999</v>
      </c>
      <c r="GV4" s="382">
        <f>'CROP PARAMETERS'!AO14</f>
        <v>0.5</v>
      </c>
      <c r="GW4" s="382">
        <f>'CROP PARAMETERS'!AO14</f>
        <v>0.5</v>
      </c>
      <c r="GX4" s="382">
        <f>'CROP PARAMETERS'!AO14</f>
        <v>0.5</v>
      </c>
      <c r="GY4" s="382">
        <f>'CROP PARAMETERS'!AO14</f>
        <v>0.5</v>
      </c>
      <c r="GZ4" s="382">
        <f>'CROP PARAMETERS'!AP14</f>
        <v>0.29699999999999999</v>
      </c>
      <c r="HA4" s="382">
        <f>'CROP PARAMETERS'!AP14</f>
        <v>0.29699999999999999</v>
      </c>
      <c r="HB4" s="382">
        <f>'CROP PARAMETERS'!AP14</f>
        <v>0.29699999999999999</v>
      </c>
      <c r="HC4" s="382">
        <f>'CROP PARAMETERS'!AP14</f>
        <v>0.29699999999999999</v>
      </c>
      <c r="HD4" s="382">
        <f>'CROP PARAMETERS'!AQ14</f>
        <v>0.29699999999999999</v>
      </c>
      <c r="HE4" s="382">
        <f>'CROP PARAMETERS'!AQ14</f>
        <v>0.29699999999999999</v>
      </c>
      <c r="HF4" s="382">
        <f>'CROP PARAMETERS'!AQ14</f>
        <v>0.29699999999999999</v>
      </c>
      <c r="HG4" s="382">
        <f>'CROP PARAMETERS'!AQ14</f>
        <v>0.29699999999999999</v>
      </c>
      <c r="HH4" s="382">
        <f>'CROP PARAMETERS'!AR14</f>
        <v>0.29699999999999999</v>
      </c>
      <c r="HI4" s="382">
        <f>'CROP PARAMETERS'!AR14</f>
        <v>0.29699999999999999</v>
      </c>
      <c r="HJ4" s="382">
        <f>'CROP PARAMETERS'!AR14</f>
        <v>0.29699999999999999</v>
      </c>
      <c r="HK4" s="382">
        <f>'CROP PARAMETERS'!AR14</f>
        <v>0.29699999999999999</v>
      </c>
      <c r="HL4" s="382">
        <f>'TREE PARAMETERS'!G13</f>
        <v>90</v>
      </c>
      <c r="HM4" s="382">
        <f>'TREE PARAMETERS'!H13</f>
        <v>90</v>
      </c>
      <c r="HN4" s="382">
        <f>'TREE PARAMETERS'!I13</f>
        <v>95</v>
      </c>
    </row>
    <row r="5" spans="1:222" x14ac:dyDescent="0.3">
      <c r="A5" s="256">
        <f>AFSystem!G15</f>
        <v>1.5</v>
      </c>
      <c r="B5" s="382">
        <f>Nitrogen!E9</f>
        <v>0.06</v>
      </c>
      <c r="C5" s="383">
        <f>WEATHER!C15</f>
        <v>4.6187500000000004</v>
      </c>
      <c r="D5" s="383">
        <f>WEATHER!D15</f>
        <v>26.739240000000002</v>
      </c>
      <c r="E5" s="383">
        <f>WEATHER!E15</f>
        <v>3.4812045339453439</v>
      </c>
      <c r="F5" s="115">
        <f>Phosphorus!B29</f>
        <v>0.2381806276767692</v>
      </c>
      <c r="G5" s="383">
        <f>Phosphorus!F29</f>
        <v>15162.582643235932</v>
      </c>
      <c r="H5" s="383">
        <f>Phosphorus!G29</f>
        <v>15162.582643235932</v>
      </c>
      <c r="I5" s="383">
        <f>Phosphorus!H29</f>
        <v>15162.582643235932</v>
      </c>
      <c r="J5" s="383">
        <f>Phosphorus!I29</f>
        <v>15162.582643235932</v>
      </c>
      <c r="K5" s="383">
        <f>'Slash&amp;Burn'!B15</f>
        <v>0.19</v>
      </c>
      <c r="L5" s="383">
        <f>'Slash&amp;Burn'!C15</f>
        <v>0.215</v>
      </c>
      <c r="M5" s="383">
        <f>'Slash&amp;Burn'!D15</f>
        <v>5.5E-2</v>
      </c>
      <c r="N5" s="383">
        <f>'Slash&amp;Burn'!E15</f>
        <v>0.26500000000000001</v>
      </c>
      <c r="O5" s="383">
        <f>'Slash&amp;Burn'!F15</f>
        <v>0.28000000000000003</v>
      </c>
      <c r="P5" s="383">
        <f>'Slash&amp;Burn'!G15</f>
        <v>7.4999999999999997E-2</v>
      </c>
      <c r="Q5" s="383">
        <f>'Slash&amp;Burn'!J15</f>
        <v>8.5000000000000006E-2</v>
      </c>
      <c r="R5" s="383">
        <f>'Slash&amp;Burn'!K15</f>
        <v>0.95</v>
      </c>
      <c r="S5" s="383">
        <f>'Slash&amp;Burn'!L15</f>
        <v>7.4999999999999997E-2</v>
      </c>
      <c r="T5" s="383">
        <f>'Slash&amp;Burn'!O15</f>
        <v>1</v>
      </c>
      <c r="U5" s="384">
        <f>'CROP MANAGEMENT'!B14</f>
        <v>100</v>
      </c>
      <c r="V5" s="384">
        <f>'CROP MANAGEMENT'!G14</f>
        <v>100</v>
      </c>
      <c r="W5" s="384">
        <f>'CROP MANAGEMENT'!L14</f>
        <v>100</v>
      </c>
      <c r="X5" s="384">
        <f>'CROP MANAGEMENT'!Q14</f>
        <v>100</v>
      </c>
      <c r="Y5" s="384">
        <f>'CROP MANAGEMENT'!C14</f>
        <v>80</v>
      </c>
      <c r="Z5" s="384">
        <f>'CROP MANAGEMENT'!H14</f>
        <v>91</v>
      </c>
      <c r="AA5" s="384">
        <f>'CROP MANAGEMENT'!M14</f>
        <v>91</v>
      </c>
      <c r="AB5" s="384">
        <f>'CROP MANAGEMENT'!R14</f>
        <v>80</v>
      </c>
      <c r="AC5" s="384">
        <f>'CROP MANAGEMENT'!D14</f>
        <v>2</v>
      </c>
      <c r="AD5" s="384">
        <f>'CROP MANAGEMENT'!I14</f>
        <v>2</v>
      </c>
      <c r="AE5" s="384">
        <f>'CROP MANAGEMENT'!N14</f>
        <v>2</v>
      </c>
      <c r="AF5" s="384">
        <f>'CROP MANAGEMENT'!S14</f>
        <v>2</v>
      </c>
      <c r="AG5" s="384">
        <f>'CROP MANAGEMENT'!V14</f>
        <v>1</v>
      </c>
      <c r="AH5" s="384">
        <f>'CROP MANAGEMENT'!W14</f>
        <v>305</v>
      </c>
      <c r="AI5" s="383">
        <f>'CROP MANAGEMENT'!X14</f>
        <v>1</v>
      </c>
      <c r="AJ5" s="383">
        <f>'CROP MANAGEMENT'!Y14</f>
        <v>0</v>
      </c>
      <c r="AK5" s="383">
        <f>'CROP MANAGEMENT'!Z14</f>
        <v>0</v>
      </c>
      <c r="AL5" s="383">
        <f>'CROP MANAGEMENT'!AA14</f>
        <v>0</v>
      </c>
      <c r="AM5" s="383">
        <f>'CROP MANAGEMENT'!AB14</f>
        <v>2.5299999999999998</v>
      </c>
      <c r="AN5" s="383">
        <f>'CROP MANAGEMENT'!AC14</f>
        <v>0</v>
      </c>
      <c r="AO5" s="383">
        <f>'CROP MANAGEMENT'!AD14</f>
        <v>2.5299999999999998</v>
      </c>
      <c r="AP5" s="383">
        <f>'CROP MANAGEMENT'!AE14</f>
        <v>0</v>
      </c>
      <c r="AQ5" s="384">
        <f>'TREE MANAGEMENT'!C14</f>
        <v>100</v>
      </c>
      <c r="AR5" s="384">
        <f>'TREE MANAGEMENT'!E14</f>
        <v>100</v>
      </c>
      <c r="AS5" s="384">
        <f>'TREE MANAGEMENT'!G14</f>
        <v>100</v>
      </c>
      <c r="AT5" s="384">
        <f>'TREE MANAGEMENT'!D14</f>
        <v>251</v>
      </c>
      <c r="AU5" s="384">
        <f>'TREE MANAGEMENT'!F14</f>
        <v>251</v>
      </c>
      <c r="AV5" s="384">
        <f>'TREE MANAGEMENT'!H14</f>
        <v>251</v>
      </c>
      <c r="AW5" s="384"/>
      <c r="AX5" s="256">
        <f>'TREE MANAGEMENT'!K14</f>
        <v>4</v>
      </c>
      <c r="AY5" s="256">
        <f>'TREE MANAGEMENT'!L14</f>
        <v>46</v>
      </c>
      <c r="AZ5" s="256">
        <f>'TREE MANAGEMENT'!M14</f>
        <v>0.01</v>
      </c>
      <c r="BA5" s="256">
        <f>'TREE MANAGEMENT'!O14</f>
        <v>0.01</v>
      </c>
      <c r="BB5" s="256">
        <f>'TREE MANAGEMENT'!Q14</f>
        <v>0.01</v>
      </c>
      <c r="BC5" s="256">
        <f>'TREE MANAGEMENT'!N14</f>
        <v>0</v>
      </c>
      <c r="BD5" s="256">
        <f>'TREE MANAGEMENT'!P14</f>
        <v>0</v>
      </c>
      <c r="BE5" s="256">
        <f>'TREE MANAGEMENT'!R14</f>
        <v>0</v>
      </c>
      <c r="BF5" s="256">
        <f>'TREE MANAGEMENT'!W14</f>
        <v>100</v>
      </c>
      <c r="BG5" s="256">
        <f>'TREE MANAGEMENT'!Y14</f>
        <v>100</v>
      </c>
      <c r="BH5" s="256">
        <f>'TREE MANAGEMENT'!AA14</f>
        <v>100</v>
      </c>
      <c r="BI5" s="256">
        <f>'TREE MANAGEMENT'!X14</f>
        <v>364</v>
      </c>
      <c r="BJ5" s="256">
        <f>'TREE MANAGEMENT'!Z14</f>
        <v>364</v>
      </c>
      <c r="BK5" s="256">
        <f>'TREE MANAGEMENT'!AB14</f>
        <v>364</v>
      </c>
      <c r="BL5" s="256">
        <f>PROFITABILITY!F31</f>
        <v>1.78</v>
      </c>
      <c r="BM5" s="256">
        <f>PROFITABILITY!G31</f>
        <v>2</v>
      </c>
      <c r="BN5" s="256">
        <f>PROFITABILITY!H31</f>
        <v>15</v>
      </c>
      <c r="BO5" s="256">
        <f>PROFITABILITY!I31</f>
        <v>10</v>
      </c>
      <c r="BP5" s="256">
        <f>PROFITABILITY!J31</f>
        <v>1.54</v>
      </c>
      <c r="BQ5" s="256">
        <f>PROFITABILITY!F44</f>
        <v>0</v>
      </c>
      <c r="BR5" s="256">
        <f>PROFITABILITY!G44</f>
        <v>0</v>
      </c>
      <c r="BS5" s="256">
        <f>PROFITABILITY!H44</f>
        <v>0</v>
      </c>
      <c r="BT5" s="256">
        <f>PROFITABILITY!F11</f>
        <v>1600</v>
      </c>
      <c r="BU5" s="115">
        <f>'Soil Hydraulic'!B16</f>
        <v>-1.1201055171236984E-6</v>
      </c>
      <c r="BV5" s="115">
        <f>'Soil Hydraulic'!I16</f>
        <v>-6.8305931991730978E-7</v>
      </c>
      <c r="BW5" s="115">
        <f>'Soil Hydraulic'!P16</f>
        <v>-4.8359250526882574E-7</v>
      </c>
      <c r="BX5" s="115">
        <f>'Soil Hydraulic'!W16</f>
        <v>-4.8359887372772132E-7</v>
      </c>
      <c r="BY5" s="383">
        <f>'Soil Hydraulic'!C16</f>
        <v>-1000000</v>
      </c>
      <c r="BZ5" s="383">
        <f>'Soil Hydraulic'!J16</f>
        <v>-1000000</v>
      </c>
      <c r="CA5" s="383">
        <f>'Soil Hydraulic'!Q16</f>
        <v>-1000000</v>
      </c>
      <c r="CB5" s="383">
        <f>'Soil Hydraulic'!X16</f>
        <v>-1000000</v>
      </c>
      <c r="CC5" s="382">
        <f>'Soil Hydraulic'!E16</f>
        <v>0.21428127955761866</v>
      </c>
      <c r="CD5" s="382">
        <f>'Soil Hydraulic'!L16</f>
        <v>0.29980310603180826</v>
      </c>
      <c r="CE5" s="382">
        <f>'Soil Hydraulic'!S16</f>
        <v>0.28097483945260582</v>
      </c>
      <c r="CF5" s="382">
        <f>'Soil Hydraulic'!Z16</f>
        <v>0.28097853962722863</v>
      </c>
      <c r="CG5" s="382">
        <f>'Soil Hydraulic'!E16</f>
        <v>0.21428127955761866</v>
      </c>
      <c r="CH5" s="382">
        <f>'Soil Hydraulic'!L16</f>
        <v>0.29980310603180826</v>
      </c>
      <c r="CI5" s="382">
        <f>'Soil Hydraulic'!S16</f>
        <v>0.28097483945260582</v>
      </c>
      <c r="CJ5" s="382">
        <f>'Soil Hydraulic'!Z16</f>
        <v>0.28097853962722863</v>
      </c>
      <c r="CK5" s="382">
        <f>'Soil Hydraulic'!E16</f>
        <v>0.21428127955761866</v>
      </c>
      <c r="CL5" s="382">
        <f>'Soil Hydraulic'!L16</f>
        <v>0.29980310603180826</v>
      </c>
      <c r="CM5" s="382">
        <f>'Soil Hydraulic'!S16</f>
        <v>0.28097483945260582</v>
      </c>
      <c r="CN5" s="382">
        <f>'Soil Hydraulic'!Z16</f>
        <v>0.28097853962722863</v>
      </c>
      <c r="CO5" s="382">
        <f>'Soil Hydraulic'!E16</f>
        <v>0.21428127955761866</v>
      </c>
      <c r="CP5" s="382">
        <f>'Soil Hydraulic'!L16</f>
        <v>0.29980310603180826</v>
      </c>
      <c r="CQ5" s="382">
        <f>'Soil Hydraulic'!S16</f>
        <v>0.28097483945260582</v>
      </c>
      <c r="CR5" s="382">
        <f>'Soil Hydraulic'!Z16</f>
        <v>0.28097853962722863</v>
      </c>
      <c r="CS5" s="382">
        <f>'Soil Hydraulic'!E16</f>
        <v>0.21428127955761866</v>
      </c>
      <c r="CT5" s="382">
        <f>'Soil Hydraulic'!E16</f>
        <v>0.21428127955761866</v>
      </c>
      <c r="CU5" s="382">
        <f>'Soil Hydraulic'!E16</f>
        <v>0.21428127955761866</v>
      </c>
      <c r="CV5" s="382">
        <f>'Soil Hydraulic'!L16</f>
        <v>0.29980310603180826</v>
      </c>
      <c r="CW5" s="382">
        <f>'Soil Hydraulic'!L16</f>
        <v>0.29980310603180826</v>
      </c>
      <c r="CX5" s="382">
        <f>'Soil Hydraulic'!L16</f>
        <v>0.29980310603180826</v>
      </c>
      <c r="CY5" s="382">
        <f>'Soil Hydraulic'!S16</f>
        <v>0.28097483945260582</v>
      </c>
      <c r="CZ5" s="382">
        <f>'Soil Hydraulic'!S16</f>
        <v>0.28097483945260582</v>
      </c>
      <c r="DA5" s="382">
        <f>'Soil Hydraulic'!S16</f>
        <v>0.28097483945260582</v>
      </c>
      <c r="DB5" s="382">
        <f>'Soil Hydraulic'!Z16</f>
        <v>0.28097853962722863</v>
      </c>
      <c r="DC5" s="382">
        <f>'Soil Hydraulic'!Z16</f>
        <v>0.28097853962722863</v>
      </c>
      <c r="DD5" s="382">
        <f>'Soil Hydraulic'!Z16</f>
        <v>0.28097853962722863</v>
      </c>
      <c r="DE5" s="382">
        <f>'Soil Hydraulic'!G16</f>
        <v>0.23266684574584781</v>
      </c>
      <c r="DF5" s="382">
        <f>'Soil Hydraulic'!N16</f>
        <v>0.22241633749802231</v>
      </c>
      <c r="DG5" s="382">
        <f>'Soil Hydraulic'!U16</f>
        <v>0.22616111915811915</v>
      </c>
      <c r="DH5" s="382">
        <f>'Soil Hydraulic'!AB16</f>
        <v>0.22616111915811915</v>
      </c>
      <c r="DI5" s="382">
        <f>'Soil Hydraulic'!G16</f>
        <v>0.23266684574584781</v>
      </c>
      <c r="DJ5" s="382">
        <f>'Soil Hydraulic'!AD16</f>
        <v>0.21843590063222482</v>
      </c>
      <c r="DK5" s="256">
        <f>'CROP PARAMETERS'!E15</f>
        <v>1</v>
      </c>
      <c r="DL5" s="256">
        <f>'CROP PARAMETERS'!F15</f>
        <v>1</v>
      </c>
      <c r="DM5" s="256">
        <f>'CROP PARAMETERS'!G15</f>
        <v>1</v>
      </c>
      <c r="DN5" s="256">
        <f>'CROP PARAMETERS'!H15</f>
        <v>1</v>
      </c>
      <c r="DO5" s="256">
        <f>'CROP PARAMETERS'!I15</f>
        <v>1</v>
      </c>
      <c r="DP5" s="382">
        <f>'CROP PARAMETERS'!L15</f>
        <v>0.95789664217915149</v>
      </c>
      <c r="DQ5" s="382">
        <f>'CROP PARAMETERS'!L15</f>
        <v>0.95789664217915149</v>
      </c>
      <c r="DR5" s="382">
        <f>'CROP PARAMETERS'!L15</f>
        <v>0.95789664217915149</v>
      </c>
      <c r="DS5" s="382">
        <f>'CROP PARAMETERS'!L15</f>
        <v>0.95789664217915149</v>
      </c>
      <c r="DT5" s="382">
        <f>'CROP PARAMETERS'!M15</f>
        <v>0.70889027005743932</v>
      </c>
      <c r="DU5" s="382">
        <f>'CROP PARAMETERS'!M15</f>
        <v>0.70889027005743932</v>
      </c>
      <c r="DV5" s="382">
        <f>'CROP PARAMETERS'!M15</f>
        <v>0.70889027005743932</v>
      </c>
      <c r="DW5" s="382">
        <f>'CROP PARAMETERS'!M15</f>
        <v>0.70889027005743932</v>
      </c>
      <c r="DX5" s="382">
        <f>'CROP PARAMETERS'!N15</f>
        <v>0.85464695277697145</v>
      </c>
      <c r="DY5" s="382">
        <f>'CROP PARAMETERS'!N15</f>
        <v>0.85464695277697145</v>
      </c>
      <c r="DZ5" s="382">
        <f>'CROP PARAMETERS'!N15</f>
        <v>0.85464695277697145</v>
      </c>
      <c r="EA5" s="382">
        <f>'CROP PARAMETERS'!N15</f>
        <v>0.85464695277697145</v>
      </c>
      <c r="EB5" s="382">
        <f>'CROP PARAMETERS'!O15</f>
        <v>0.25</v>
      </c>
      <c r="EC5" s="382">
        <f>'CROP PARAMETERS'!O15</f>
        <v>0.25</v>
      </c>
      <c r="ED5" s="382">
        <f>'CROP PARAMETERS'!O15</f>
        <v>0.25</v>
      </c>
      <c r="EE5" s="382">
        <f>'CROP PARAMETERS'!O15</f>
        <v>0.25</v>
      </c>
      <c r="EF5" s="382">
        <f>'CROP PARAMETERS'!P15</f>
        <v>0.70889027005743932</v>
      </c>
      <c r="EG5" s="382">
        <f>'CROP PARAMETERS'!P15</f>
        <v>0.70889027005743932</v>
      </c>
      <c r="EH5" s="382">
        <f>'CROP PARAMETERS'!P15</f>
        <v>0.70889027005743932</v>
      </c>
      <c r="EI5" s="382">
        <f>'CROP PARAMETERS'!P15</f>
        <v>0.70889027005743932</v>
      </c>
      <c r="EJ5" s="382">
        <f>'CROP PARAMETERS'!S15</f>
        <v>0.72317338491295935</v>
      </c>
      <c r="EK5" s="382">
        <f>'CROP PARAMETERS'!S15</f>
        <v>0.72317338491295935</v>
      </c>
      <c r="EL5" s="382">
        <f>'CROP PARAMETERS'!S15</f>
        <v>0.72317338491295935</v>
      </c>
      <c r="EM5" s="382">
        <f>'CROP PARAMETERS'!S15</f>
        <v>0.72317338491295935</v>
      </c>
      <c r="EN5" s="382">
        <f>'CROP PARAMETERS'!T15</f>
        <v>0.61520833333333336</v>
      </c>
      <c r="EO5" s="382">
        <f>'CROP PARAMETERS'!T15</f>
        <v>0.61520833333333336</v>
      </c>
      <c r="EP5" s="382">
        <f>'CROP PARAMETERS'!T15</f>
        <v>0.61520833333333336</v>
      </c>
      <c r="EQ5" s="382">
        <f>'CROP PARAMETERS'!T15</f>
        <v>0.61520833333333336</v>
      </c>
      <c r="ER5" s="382">
        <f>'CROP PARAMETERS'!U15</f>
        <v>0.5</v>
      </c>
      <c r="ES5" s="382">
        <f>'CROP PARAMETERS'!U15</f>
        <v>0.5</v>
      </c>
      <c r="ET5" s="382">
        <f>'CROP PARAMETERS'!U15</f>
        <v>0.5</v>
      </c>
      <c r="EU5" s="382">
        <f>'CROP PARAMETERS'!U15</f>
        <v>0.5</v>
      </c>
      <c r="EV5" s="382">
        <f>'CROP PARAMETERS'!V15</f>
        <v>0.63</v>
      </c>
      <c r="EW5" s="382">
        <f>'CROP PARAMETERS'!V15</f>
        <v>0.63</v>
      </c>
      <c r="EX5" s="382">
        <f>'CROP PARAMETERS'!V15</f>
        <v>0.63</v>
      </c>
      <c r="EY5" s="382">
        <f>'CROP PARAMETERS'!V15</f>
        <v>0.63</v>
      </c>
      <c r="EZ5" s="382">
        <f>'CROP PARAMETERS'!W15</f>
        <v>0.45</v>
      </c>
      <c r="FA5" s="382">
        <f>'CROP PARAMETERS'!W15</f>
        <v>0.45</v>
      </c>
      <c r="FB5" s="382">
        <f>'CROP PARAMETERS'!W15</f>
        <v>0.45</v>
      </c>
      <c r="FC5" s="382">
        <f>'CROP PARAMETERS'!W15</f>
        <v>0.45</v>
      </c>
      <c r="FD5" s="382">
        <f>'CROP PARAMETERS'!Z15</f>
        <v>0</v>
      </c>
      <c r="FE5" s="382">
        <f>'CROP PARAMETERS'!Z15</f>
        <v>0</v>
      </c>
      <c r="FF5" s="382">
        <f>'CROP PARAMETERS'!Z15</f>
        <v>0</v>
      </c>
      <c r="FG5" s="382">
        <f>'CROP PARAMETERS'!Z15</f>
        <v>0</v>
      </c>
      <c r="FH5" s="382">
        <f>'CROP PARAMETERS'!AA15</f>
        <v>0</v>
      </c>
      <c r="FI5" s="382">
        <f>'CROP PARAMETERS'!AA15</f>
        <v>0</v>
      </c>
      <c r="FJ5" s="382">
        <f>'CROP PARAMETERS'!AA15</f>
        <v>0</v>
      </c>
      <c r="FK5" s="382">
        <f>'CROP PARAMETERS'!AA15</f>
        <v>0</v>
      </c>
      <c r="FL5" s="382">
        <f>'CROP PARAMETERS'!AB15</f>
        <v>0</v>
      </c>
      <c r="FM5" s="382">
        <f>'CROP PARAMETERS'!AB15</f>
        <v>0</v>
      </c>
      <c r="FN5" s="382">
        <f>'CROP PARAMETERS'!AB15</f>
        <v>0</v>
      </c>
      <c r="FO5" s="382">
        <f>'CROP PARAMETERS'!AB15</f>
        <v>0</v>
      </c>
      <c r="FP5" s="382">
        <f>'CROP PARAMETERS'!AC15</f>
        <v>0</v>
      </c>
      <c r="FQ5" s="382">
        <f>'CROP PARAMETERS'!AC15</f>
        <v>0</v>
      </c>
      <c r="FR5" s="382">
        <f>'CROP PARAMETERS'!AC15</f>
        <v>0</v>
      </c>
      <c r="FS5" s="382">
        <f>'CROP PARAMETERS'!AC15</f>
        <v>0</v>
      </c>
      <c r="FT5" s="382">
        <f>'CROP PARAMETERS'!AD15</f>
        <v>0</v>
      </c>
      <c r="FU5" s="382">
        <f>'CROP PARAMETERS'!AD15</f>
        <v>0</v>
      </c>
      <c r="FV5" s="382">
        <f>'CROP PARAMETERS'!AD15</f>
        <v>0</v>
      </c>
      <c r="FW5" s="382">
        <f>'CROP PARAMETERS'!AD15</f>
        <v>0</v>
      </c>
      <c r="FX5" s="382">
        <f>'CROP PARAMETERS'!AG15</f>
        <v>25</v>
      </c>
      <c r="FY5" s="382">
        <f>'CROP PARAMETERS'!AG15</f>
        <v>25</v>
      </c>
      <c r="FZ5" s="382">
        <f>'CROP PARAMETERS'!AG15</f>
        <v>25</v>
      </c>
      <c r="GA5" s="382">
        <f>'CROP PARAMETERS'!AG15</f>
        <v>25</v>
      </c>
      <c r="GB5" s="382">
        <f>'CROP PARAMETERS'!AH15</f>
        <v>41</v>
      </c>
      <c r="GC5" s="382">
        <f>'CROP PARAMETERS'!AH15</f>
        <v>41</v>
      </c>
      <c r="GD5" s="382">
        <f>'CROP PARAMETERS'!AH15</f>
        <v>41</v>
      </c>
      <c r="GE5" s="382">
        <f>'CROP PARAMETERS'!AH15</f>
        <v>41</v>
      </c>
      <c r="GF5" s="382">
        <f>'CROP PARAMETERS'!AI15</f>
        <v>25</v>
      </c>
      <c r="GG5" s="382">
        <f>'CROP PARAMETERS'!AI15</f>
        <v>25</v>
      </c>
      <c r="GH5" s="382">
        <f>'CROP PARAMETERS'!AI15</f>
        <v>25</v>
      </c>
      <c r="GI5" s="382">
        <f>'CROP PARAMETERS'!AI15</f>
        <v>25</v>
      </c>
      <c r="GJ5" s="382">
        <f>'CROP PARAMETERS'!AJ15</f>
        <v>27.142857142857142</v>
      </c>
      <c r="GK5" s="382">
        <f>'CROP PARAMETERS'!AJ15</f>
        <v>27.142857142857142</v>
      </c>
      <c r="GL5" s="382">
        <f>'CROP PARAMETERS'!AJ15</f>
        <v>27.142857142857142</v>
      </c>
      <c r="GM5" s="382">
        <f>'CROP PARAMETERS'!AJ15</f>
        <v>27.142857142857142</v>
      </c>
      <c r="GN5" s="382">
        <f>'CROP PARAMETERS'!AK15</f>
        <v>10</v>
      </c>
      <c r="GO5" s="382">
        <f>'CROP PARAMETERS'!AK15</f>
        <v>10</v>
      </c>
      <c r="GP5" s="382">
        <f>'CROP PARAMETERS'!AK15</f>
        <v>10</v>
      </c>
      <c r="GQ5" s="382">
        <f>'CROP PARAMETERS'!AK15</f>
        <v>10</v>
      </c>
      <c r="GR5" s="382">
        <f>'CROP PARAMETERS'!AN15</f>
        <v>0.30199999999999999</v>
      </c>
      <c r="GS5" s="382">
        <f>'CROP PARAMETERS'!AN15</f>
        <v>0.30199999999999999</v>
      </c>
      <c r="GT5" s="382">
        <f>'CROP PARAMETERS'!AN15</f>
        <v>0.30199999999999999</v>
      </c>
      <c r="GU5" s="382">
        <f>'CROP PARAMETERS'!AN15</f>
        <v>0.30199999999999999</v>
      </c>
      <c r="GV5" s="382">
        <f>'CROP PARAMETERS'!AO15</f>
        <v>0.3</v>
      </c>
      <c r="GW5" s="382">
        <f>'CROP PARAMETERS'!AO15</f>
        <v>0.3</v>
      </c>
      <c r="GX5" s="382">
        <f>'CROP PARAMETERS'!AO15</f>
        <v>0.3</v>
      </c>
      <c r="GY5" s="382">
        <f>'CROP PARAMETERS'!AO15</f>
        <v>0.3</v>
      </c>
      <c r="GZ5" s="382">
        <f>'CROP PARAMETERS'!AP15</f>
        <v>0.30199999999999999</v>
      </c>
      <c r="HA5" s="382">
        <f>'CROP PARAMETERS'!AP15</f>
        <v>0.30199999999999999</v>
      </c>
      <c r="HB5" s="382">
        <f>'CROP PARAMETERS'!AP15</f>
        <v>0.30199999999999999</v>
      </c>
      <c r="HC5" s="382">
        <f>'CROP PARAMETERS'!AP15</f>
        <v>0.30199999999999999</v>
      </c>
      <c r="HD5" s="382">
        <f>'CROP PARAMETERS'!AQ15</f>
        <v>0.30199999999999999</v>
      </c>
      <c r="HE5" s="382">
        <f>'CROP PARAMETERS'!AQ15</f>
        <v>0.30199999999999999</v>
      </c>
      <c r="HF5" s="382">
        <f>'CROP PARAMETERS'!AQ15</f>
        <v>0.30199999999999999</v>
      </c>
      <c r="HG5" s="382">
        <f>'CROP PARAMETERS'!AQ15</f>
        <v>0.30199999999999999</v>
      </c>
      <c r="HH5" s="382">
        <f>'CROP PARAMETERS'!AR15</f>
        <v>0.30199999999999999</v>
      </c>
      <c r="HI5" s="382">
        <f>'CROP PARAMETERS'!AR15</f>
        <v>0.30199999999999999</v>
      </c>
      <c r="HJ5" s="382">
        <f>'CROP PARAMETERS'!AR15</f>
        <v>0.30199999999999999</v>
      </c>
      <c r="HK5" s="382">
        <f>'CROP PARAMETERS'!AR15</f>
        <v>0.30199999999999999</v>
      </c>
      <c r="HL5" s="382">
        <f>'TREE PARAMETERS'!G14</f>
        <v>270</v>
      </c>
      <c r="HM5" s="382">
        <f>'TREE PARAMETERS'!H14</f>
        <v>270</v>
      </c>
      <c r="HN5" s="382">
        <f>'TREE PARAMETERS'!I14</f>
        <v>230</v>
      </c>
    </row>
    <row r="6" spans="1:222" x14ac:dyDescent="0.3">
      <c r="A6" s="256">
        <f>AFSystem!G16</f>
        <v>1.5</v>
      </c>
      <c r="B6" s="382">
        <f>Nitrogen!B10</f>
        <v>0.08</v>
      </c>
      <c r="C6" s="383">
        <f>WEATHER!C16</f>
        <v>4.8722222222222227</v>
      </c>
      <c r="D6" s="383">
        <f>WEATHER!D16</f>
        <v>26.536999999999999</v>
      </c>
      <c r="E6" s="383">
        <f>WEATHER!E16</f>
        <v>3.3972878730950749</v>
      </c>
      <c r="F6" s="115">
        <f>Phosphorus!B30</f>
        <v>0.23398251314654825</v>
      </c>
      <c r="G6" s="383">
        <f>Phosphorus!F30</f>
        <v>14726.040317167503</v>
      </c>
      <c r="H6" s="383">
        <f>Phosphorus!G30</f>
        <v>14726.040317167503</v>
      </c>
      <c r="I6" s="383">
        <f>Phosphorus!H30</f>
        <v>14726.040317167503</v>
      </c>
      <c r="J6" s="383">
        <f>Phosphorus!I30</f>
        <v>14726.040317167503</v>
      </c>
      <c r="K6" s="383">
        <f>'Slash&amp;Burn'!B16</f>
        <v>0.38</v>
      </c>
      <c r="L6" s="383">
        <f>'Slash&amp;Burn'!C16</f>
        <v>0.38500000000000001</v>
      </c>
      <c r="M6" s="383">
        <f>'Slash&amp;Burn'!D16</f>
        <v>6.5000000000000002E-2</v>
      </c>
      <c r="N6" s="383">
        <f>'Slash&amp;Burn'!E16</f>
        <v>0.22500000000000001</v>
      </c>
      <c r="O6" s="383">
        <f>'Slash&amp;Burn'!F16</f>
        <v>0.63</v>
      </c>
      <c r="P6" s="383">
        <f>'Slash&amp;Burn'!G16</f>
        <v>0.105</v>
      </c>
      <c r="Q6" s="383">
        <f>'Slash&amp;Burn'!J16</f>
        <v>0.19500000000000001</v>
      </c>
      <c r="R6" s="383">
        <f>'Slash&amp;Burn'!K16</f>
        <v>1</v>
      </c>
      <c r="S6" s="383">
        <f>'Slash&amp;Burn'!L16</f>
        <v>0.105</v>
      </c>
      <c r="T6" s="383">
        <f>'Slash&amp;Burn'!O16</f>
        <v>1.425</v>
      </c>
      <c r="U6" s="384">
        <f>'CROP MANAGEMENT'!B15</f>
        <v>100</v>
      </c>
      <c r="V6" s="384">
        <f>'CROP MANAGEMENT'!G15</f>
        <v>100</v>
      </c>
      <c r="W6" s="384">
        <f>'CROP MANAGEMENT'!L15</f>
        <v>100</v>
      </c>
      <c r="X6" s="384">
        <f>'CROP MANAGEMENT'!Q15</f>
        <v>100</v>
      </c>
      <c r="Y6" s="384">
        <f>'CROP MANAGEMENT'!C15</f>
        <v>317</v>
      </c>
      <c r="Z6" s="384">
        <f>'CROP MANAGEMENT'!H15</f>
        <v>310</v>
      </c>
      <c r="AA6" s="384">
        <f>'CROP MANAGEMENT'!M15</f>
        <v>310</v>
      </c>
      <c r="AB6" s="384">
        <f>'CROP MANAGEMENT'!R15</f>
        <v>317</v>
      </c>
      <c r="AC6" s="384">
        <f>'CROP MANAGEMENT'!D15</f>
        <v>2</v>
      </c>
      <c r="AD6" s="384">
        <f>'CROP MANAGEMENT'!I15</f>
        <v>2</v>
      </c>
      <c r="AE6" s="384">
        <f>'CROP MANAGEMENT'!N15</f>
        <v>2</v>
      </c>
      <c r="AF6" s="384">
        <f>'CROP MANAGEMENT'!S15</f>
        <v>2</v>
      </c>
      <c r="AG6" s="384">
        <f>'CROP MANAGEMENT'!V15</f>
        <v>1</v>
      </c>
      <c r="AH6" s="384">
        <f>'CROP MANAGEMENT'!W15</f>
        <v>306</v>
      </c>
      <c r="AI6" s="383">
        <f>'CROP MANAGEMENT'!X15</f>
        <v>0</v>
      </c>
      <c r="AJ6" s="383">
        <f>'CROP MANAGEMENT'!Y15</f>
        <v>1</v>
      </c>
      <c r="AK6" s="383">
        <f>'CROP MANAGEMENT'!Z15</f>
        <v>0</v>
      </c>
      <c r="AL6" s="383">
        <f>'CROP MANAGEMENT'!AA15</f>
        <v>0</v>
      </c>
      <c r="AM6" s="383">
        <f>'CROP MANAGEMENT'!AB15</f>
        <v>1.98</v>
      </c>
      <c r="AN6" s="383">
        <f>'CROP MANAGEMENT'!AC15</f>
        <v>0</v>
      </c>
      <c r="AO6" s="383">
        <f>'CROP MANAGEMENT'!AD15</f>
        <v>1.98</v>
      </c>
      <c r="AP6" s="383">
        <f>'CROP MANAGEMENT'!AE15</f>
        <v>0</v>
      </c>
      <c r="AQ6" s="384">
        <f>'TREE MANAGEMENT'!C15</f>
        <v>100</v>
      </c>
      <c r="AR6" s="384">
        <f>'TREE MANAGEMENT'!E15</f>
        <v>100</v>
      </c>
      <c r="AS6" s="384">
        <f>'TREE MANAGEMENT'!G15</f>
        <v>100</v>
      </c>
      <c r="AT6" s="384">
        <f>'TREE MANAGEMENT'!D15</f>
        <v>251</v>
      </c>
      <c r="AU6" s="384">
        <f>'TREE MANAGEMENT'!F15</f>
        <v>251</v>
      </c>
      <c r="AV6" s="384">
        <f>'TREE MANAGEMENT'!H15</f>
        <v>251</v>
      </c>
      <c r="AW6" s="384"/>
      <c r="AX6" s="256">
        <f>'TREE MANAGEMENT'!K15</f>
        <v>4</v>
      </c>
      <c r="AY6" s="256">
        <f>'TREE MANAGEMENT'!L15</f>
        <v>126</v>
      </c>
      <c r="AZ6" s="256">
        <f>'TREE MANAGEMENT'!M15</f>
        <v>0.01</v>
      </c>
      <c r="BA6" s="256">
        <f>'TREE MANAGEMENT'!O15</f>
        <v>0.01</v>
      </c>
      <c r="BB6" s="256">
        <f>'TREE MANAGEMENT'!Q15</f>
        <v>0.01</v>
      </c>
      <c r="BC6" s="256">
        <f>'TREE MANAGEMENT'!N15</f>
        <v>0</v>
      </c>
      <c r="BD6" s="256">
        <f>'TREE MANAGEMENT'!P15</f>
        <v>0</v>
      </c>
      <c r="BE6" s="256">
        <f>'TREE MANAGEMENT'!R15</f>
        <v>0</v>
      </c>
      <c r="BF6" s="256">
        <f>'TREE MANAGEMENT'!W15</f>
        <v>100</v>
      </c>
      <c r="BG6" s="256">
        <f>'TREE MANAGEMENT'!Y15</f>
        <v>100</v>
      </c>
      <c r="BH6" s="256">
        <f>'TREE MANAGEMENT'!AA15</f>
        <v>100</v>
      </c>
      <c r="BI6" s="256">
        <f>'TREE MANAGEMENT'!X15</f>
        <v>364</v>
      </c>
      <c r="BJ6" s="256">
        <f>'TREE MANAGEMENT'!Z15</f>
        <v>364</v>
      </c>
      <c r="BK6" s="256">
        <f>'TREE MANAGEMENT'!AB15</f>
        <v>364</v>
      </c>
      <c r="BL6" s="256">
        <f>PROFITABILITY!F32</f>
        <v>2</v>
      </c>
      <c r="BM6" s="256">
        <f>PROFITABILITY!G32</f>
        <v>2</v>
      </c>
      <c r="BN6" s="256">
        <f>PROFITABILITY!H32</f>
        <v>3</v>
      </c>
      <c r="BO6" s="256">
        <f>PROFITABILITY!I32</f>
        <v>2.2999999999999998</v>
      </c>
      <c r="BP6" s="256">
        <f>PROFITABILITY!J32</f>
        <v>2.2999999999999998</v>
      </c>
      <c r="BQ6" s="256">
        <f>PROFITABILITY!F45</f>
        <v>0</v>
      </c>
      <c r="BR6" s="256">
        <f>PROFITABILITY!G45</f>
        <v>0</v>
      </c>
      <c r="BS6" s="256">
        <f>PROFITABILITY!H45</f>
        <v>0</v>
      </c>
      <c r="BT6" s="256">
        <f>PROFITABILITY!F12</f>
        <v>0</v>
      </c>
      <c r="BU6" s="115">
        <f>'Soil Hydraulic'!B17</f>
        <v>-1.1201055171236984E-6</v>
      </c>
      <c r="BV6" s="115">
        <f>'Soil Hydraulic'!I17</f>
        <v>-6.8305931991730978E-7</v>
      </c>
      <c r="BW6" s="115">
        <f>'Soil Hydraulic'!P17</f>
        <v>-4.8359250526882574E-7</v>
      </c>
      <c r="BX6" s="115">
        <f>'Soil Hydraulic'!W17</f>
        <v>-4.8359887372772132E-7</v>
      </c>
      <c r="BY6" s="383">
        <f>'Soil Hydraulic'!C17</f>
        <v>-1000000</v>
      </c>
      <c r="BZ6" s="383">
        <f>'Soil Hydraulic'!J17</f>
        <v>-1000000</v>
      </c>
      <c r="CA6" s="383">
        <f>'Soil Hydraulic'!Q17</f>
        <v>-1000000</v>
      </c>
      <c r="CB6" s="383">
        <f>'Soil Hydraulic'!X17</f>
        <v>-1000000</v>
      </c>
      <c r="CC6" s="382">
        <f>'Soil Hydraulic'!E17</f>
        <v>0.14097805599962362</v>
      </c>
      <c r="CD6" s="382">
        <f>'Soil Hydraulic'!L17</f>
        <v>0.19219593521239353</v>
      </c>
      <c r="CE6" s="382">
        <f>'Soil Hydraulic'!S17</f>
        <v>0.17845426001989784</v>
      </c>
      <c r="CF6" s="382">
        <f>'Soil Hydraulic'!Z17</f>
        <v>0.17845661009482106</v>
      </c>
      <c r="CG6" s="382">
        <f>'Soil Hydraulic'!E17</f>
        <v>0.14097805599962362</v>
      </c>
      <c r="CH6" s="382">
        <f>'Soil Hydraulic'!L17</f>
        <v>0.19219593521239353</v>
      </c>
      <c r="CI6" s="382">
        <f>'Soil Hydraulic'!S17</f>
        <v>0.17845426001989784</v>
      </c>
      <c r="CJ6" s="382">
        <f>'Soil Hydraulic'!Z17</f>
        <v>0.17845661009482106</v>
      </c>
      <c r="CK6" s="382">
        <f>'Soil Hydraulic'!E17</f>
        <v>0.14097805599962362</v>
      </c>
      <c r="CL6" s="382">
        <f>'Soil Hydraulic'!L17</f>
        <v>0.19219593521239353</v>
      </c>
      <c r="CM6" s="382">
        <f>'Soil Hydraulic'!S17</f>
        <v>0.17845426001989784</v>
      </c>
      <c r="CN6" s="382">
        <f>'Soil Hydraulic'!Z17</f>
        <v>0.17845661009482106</v>
      </c>
      <c r="CO6" s="382">
        <f>'Soil Hydraulic'!E17</f>
        <v>0.14097805599962362</v>
      </c>
      <c r="CP6" s="382">
        <f>'Soil Hydraulic'!L17</f>
        <v>0.19219593521239353</v>
      </c>
      <c r="CQ6" s="382">
        <f>'Soil Hydraulic'!S17</f>
        <v>0.17845426001989784</v>
      </c>
      <c r="CR6" s="382">
        <f>'Soil Hydraulic'!Z17</f>
        <v>0.17845661009482106</v>
      </c>
      <c r="CS6" s="382">
        <f>'Soil Hydraulic'!E17</f>
        <v>0.14097805599962362</v>
      </c>
      <c r="CT6" s="382">
        <f>'Soil Hydraulic'!E17</f>
        <v>0.14097805599962362</v>
      </c>
      <c r="CU6" s="382">
        <f>'Soil Hydraulic'!E17</f>
        <v>0.14097805599962362</v>
      </c>
      <c r="CV6" s="382">
        <f>'Soil Hydraulic'!L17</f>
        <v>0.19219593521239353</v>
      </c>
      <c r="CW6" s="382">
        <f>'Soil Hydraulic'!L17</f>
        <v>0.19219593521239353</v>
      </c>
      <c r="CX6" s="382">
        <f>'Soil Hydraulic'!L17</f>
        <v>0.19219593521239353</v>
      </c>
      <c r="CY6" s="382">
        <f>'Soil Hydraulic'!S17</f>
        <v>0.17845426001989784</v>
      </c>
      <c r="CZ6" s="382">
        <f>'Soil Hydraulic'!S17</f>
        <v>0.17845426001989784</v>
      </c>
      <c r="DA6" s="382">
        <f>'Soil Hydraulic'!S17</f>
        <v>0.17845426001989784</v>
      </c>
      <c r="DB6" s="382">
        <f>'Soil Hydraulic'!Z17</f>
        <v>0.17845661009482106</v>
      </c>
      <c r="DC6" s="382">
        <f>'Soil Hydraulic'!Z17</f>
        <v>0.17845661009482106</v>
      </c>
      <c r="DD6" s="382">
        <f>'Soil Hydraulic'!Z17</f>
        <v>0.17845661009482106</v>
      </c>
      <c r="DE6" s="382">
        <f>'Soil Hydraulic'!G17</f>
        <v>0.23301325205243856</v>
      </c>
      <c r="DF6" s="382">
        <f>'Soil Hydraulic'!N17</f>
        <v>0.22280051061692668</v>
      </c>
      <c r="DG6" s="382">
        <f>'Soil Hydraulic'!U17</f>
        <v>0.22655984898206921</v>
      </c>
      <c r="DH6" s="382">
        <f>'Soil Hydraulic'!AB17</f>
        <v>0.22655984898206921</v>
      </c>
      <c r="DI6" s="382">
        <f>'Soil Hydraulic'!G17</f>
        <v>0.23301325205243856</v>
      </c>
      <c r="DJ6" s="382">
        <f>'Soil Hydraulic'!AD17</f>
        <v>27.1</v>
      </c>
      <c r="DK6" s="256">
        <f>'CROP PARAMETERS'!E16</f>
        <v>365</v>
      </c>
      <c r="DL6" s="256">
        <f>'CROP PARAMETERS'!F16</f>
        <v>365</v>
      </c>
      <c r="DM6" s="256">
        <f>'CROP PARAMETERS'!G16</f>
        <v>365</v>
      </c>
      <c r="DN6" s="256">
        <f>'CROP PARAMETERS'!H16</f>
        <v>365</v>
      </c>
      <c r="DO6" s="256">
        <f>'CROP PARAMETERS'!I16</f>
        <v>181</v>
      </c>
      <c r="DP6" s="382">
        <f>'CROP PARAMETERS'!L16</f>
        <v>1.0338658246085861</v>
      </c>
      <c r="DQ6" s="382">
        <f>'CROP PARAMETERS'!L16</f>
        <v>1.0338658246085861</v>
      </c>
      <c r="DR6" s="382">
        <f>'CROP PARAMETERS'!L16</f>
        <v>1.0338658246085861</v>
      </c>
      <c r="DS6" s="382">
        <f>'CROP PARAMETERS'!L16</f>
        <v>1.0338658246085861</v>
      </c>
      <c r="DT6" s="382">
        <f>'CROP PARAMETERS'!M16</f>
        <v>0.67721108887441572</v>
      </c>
      <c r="DU6" s="382">
        <f>'CROP PARAMETERS'!M16</f>
        <v>0.67721108887441572</v>
      </c>
      <c r="DV6" s="382">
        <f>'CROP PARAMETERS'!M16</f>
        <v>0.67721108887441572</v>
      </c>
      <c r="DW6" s="382">
        <f>'CROP PARAMETERS'!M16</f>
        <v>0.67721108887441572</v>
      </c>
      <c r="DX6" s="382">
        <f>'CROP PARAMETERS'!N16</f>
        <v>0.86550929130882082</v>
      </c>
      <c r="DY6" s="382">
        <f>'CROP PARAMETERS'!N16</f>
        <v>0.86550929130882082</v>
      </c>
      <c r="DZ6" s="382">
        <f>'CROP PARAMETERS'!N16</f>
        <v>0.86550929130882082</v>
      </c>
      <c r="EA6" s="382">
        <f>'CROP PARAMETERS'!N16</f>
        <v>0.86550929130882082</v>
      </c>
      <c r="EB6" s="382">
        <f>'CROP PARAMETERS'!O16</f>
        <v>0.25</v>
      </c>
      <c r="EC6" s="382">
        <f>'CROP PARAMETERS'!O16</f>
        <v>0.25</v>
      </c>
      <c r="ED6" s="382">
        <f>'CROP PARAMETERS'!O16</f>
        <v>0.25</v>
      </c>
      <c r="EE6" s="382">
        <f>'CROP PARAMETERS'!O16</f>
        <v>0.25</v>
      </c>
      <c r="EF6" s="382">
        <f>'CROP PARAMETERS'!P16</f>
        <v>0.67721108887441572</v>
      </c>
      <c r="EG6" s="382">
        <f>'CROP PARAMETERS'!P16</f>
        <v>0.67721108887441572</v>
      </c>
      <c r="EH6" s="382">
        <f>'CROP PARAMETERS'!P16</f>
        <v>0.67721108887441572</v>
      </c>
      <c r="EI6" s="382">
        <f>'CROP PARAMETERS'!P16</f>
        <v>0.67721108887441572</v>
      </c>
      <c r="EJ6" s="382">
        <f>'CROP PARAMETERS'!S16</f>
        <v>0.71070195163494321</v>
      </c>
      <c r="EK6" s="382">
        <f>'CROP PARAMETERS'!S16</f>
        <v>0.71070195163494321</v>
      </c>
      <c r="EL6" s="382">
        <f>'CROP PARAMETERS'!S16</f>
        <v>0.71070195163494321</v>
      </c>
      <c r="EM6" s="382">
        <f>'CROP PARAMETERS'!S16</f>
        <v>0.71070195163494321</v>
      </c>
      <c r="EN6" s="382">
        <f>'CROP PARAMETERS'!T16</f>
        <v>0.61888059701492537</v>
      </c>
      <c r="EO6" s="382">
        <f>'CROP PARAMETERS'!T16</f>
        <v>0.61888059701492537</v>
      </c>
      <c r="EP6" s="382">
        <f>'CROP PARAMETERS'!T16</f>
        <v>0.61888059701492537</v>
      </c>
      <c r="EQ6" s="382">
        <f>'CROP PARAMETERS'!T16</f>
        <v>0.61888059701492537</v>
      </c>
      <c r="ER6" s="382">
        <f>'CROP PARAMETERS'!U16</f>
        <v>0.5</v>
      </c>
      <c r="ES6" s="382">
        <f>'CROP PARAMETERS'!U16</f>
        <v>0.5</v>
      </c>
      <c r="ET6" s="382">
        <f>'CROP PARAMETERS'!U16</f>
        <v>0.5</v>
      </c>
      <c r="EU6" s="382">
        <f>'CROP PARAMETERS'!U16</f>
        <v>0.5</v>
      </c>
      <c r="EV6" s="382">
        <f>'CROP PARAMETERS'!V16</f>
        <v>0.63</v>
      </c>
      <c r="EW6" s="382">
        <f>'CROP PARAMETERS'!V16</f>
        <v>0.63</v>
      </c>
      <c r="EX6" s="382">
        <f>'CROP PARAMETERS'!V16</f>
        <v>0.63</v>
      </c>
      <c r="EY6" s="382">
        <f>'CROP PARAMETERS'!V16</f>
        <v>0.63</v>
      </c>
      <c r="EZ6" s="382">
        <f>'CROP PARAMETERS'!W16</f>
        <v>0.3</v>
      </c>
      <c r="FA6" s="382">
        <f>'CROP PARAMETERS'!W16</f>
        <v>0.3</v>
      </c>
      <c r="FB6" s="382">
        <f>'CROP PARAMETERS'!W16</f>
        <v>0.3</v>
      </c>
      <c r="FC6" s="382">
        <f>'CROP PARAMETERS'!W16</f>
        <v>0.3</v>
      </c>
      <c r="FD6" s="382">
        <f>'CROP PARAMETERS'!Z16</f>
        <v>0</v>
      </c>
      <c r="FE6" s="382">
        <f>'CROP PARAMETERS'!Z16</f>
        <v>0</v>
      </c>
      <c r="FF6" s="382">
        <f>'CROP PARAMETERS'!Z16</f>
        <v>0</v>
      </c>
      <c r="FG6" s="382">
        <f>'CROP PARAMETERS'!Z16</f>
        <v>0</v>
      </c>
      <c r="FH6" s="382">
        <f>'CROP PARAMETERS'!AA16</f>
        <v>0</v>
      </c>
      <c r="FI6" s="382">
        <f>'CROP PARAMETERS'!AA16</f>
        <v>0</v>
      </c>
      <c r="FJ6" s="382">
        <f>'CROP PARAMETERS'!AA16</f>
        <v>0</v>
      </c>
      <c r="FK6" s="382">
        <f>'CROP PARAMETERS'!AA16</f>
        <v>0</v>
      </c>
      <c r="FL6" s="382">
        <f>'CROP PARAMETERS'!AB16</f>
        <v>0</v>
      </c>
      <c r="FM6" s="382">
        <f>'CROP PARAMETERS'!AB16</f>
        <v>0</v>
      </c>
      <c r="FN6" s="382">
        <f>'CROP PARAMETERS'!AB16</f>
        <v>0</v>
      </c>
      <c r="FO6" s="382">
        <f>'CROP PARAMETERS'!AB16</f>
        <v>0</v>
      </c>
      <c r="FP6" s="382">
        <f>'CROP PARAMETERS'!AC16</f>
        <v>0</v>
      </c>
      <c r="FQ6" s="382">
        <f>'CROP PARAMETERS'!AC16</f>
        <v>0</v>
      </c>
      <c r="FR6" s="382">
        <f>'CROP PARAMETERS'!AC16</f>
        <v>0</v>
      </c>
      <c r="FS6" s="382">
        <f>'CROP PARAMETERS'!AC16</f>
        <v>0</v>
      </c>
      <c r="FT6" s="382">
        <f>'CROP PARAMETERS'!AD16</f>
        <v>0</v>
      </c>
      <c r="FU6" s="382">
        <f>'CROP PARAMETERS'!AD16</f>
        <v>0</v>
      </c>
      <c r="FV6" s="382">
        <f>'CROP PARAMETERS'!AD16</f>
        <v>0</v>
      </c>
      <c r="FW6" s="382">
        <f>'CROP PARAMETERS'!AD16</f>
        <v>0</v>
      </c>
      <c r="FX6" s="382">
        <f>'CROP PARAMETERS'!AG16</f>
        <v>25</v>
      </c>
      <c r="FY6" s="382">
        <f>'CROP PARAMETERS'!AG16</f>
        <v>25</v>
      </c>
      <c r="FZ6" s="382">
        <f>'CROP PARAMETERS'!AG16</f>
        <v>25</v>
      </c>
      <c r="GA6" s="382">
        <f>'CROP PARAMETERS'!AG16</f>
        <v>25</v>
      </c>
      <c r="GB6" s="382">
        <f>'CROP PARAMETERS'!AH16</f>
        <v>39</v>
      </c>
      <c r="GC6" s="382">
        <f>'CROP PARAMETERS'!AH16</f>
        <v>39</v>
      </c>
      <c r="GD6" s="382">
        <f>'CROP PARAMETERS'!AH16</f>
        <v>39</v>
      </c>
      <c r="GE6" s="382">
        <f>'CROP PARAMETERS'!AH16</f>
        <v>39</v>
      </c>
      <c r="GF6" s="382">
        <f>'CROP PARAMETERS'!AI16</f>
        <v>25</v>
      </c>
      <c r="GG6" s="382">
        <f>'CROP PARAMETERS'!AI16</f>
        <v>25</v>
      </c>
      <c r="GH6" s="382">
        <f>'CROP PARAMETERS'!AI16</f>
        <v>25</v>
      </c>
      <c r="GI6" s="382">
        <f>'CROP PARAMETERS'!AI16</f>
        <v>25</v>
      </c>
      <c r="GJ6" s="382">
        <f>'CROP PARAMETERS'!AJ16</f>
        <v>22.857142857142854</v>
      </c>
      <c r="GK6" s="382">
        <f>'CROP PARAMETERS'!AJ16</f>
        <v>22.857142857142854</v>
      </c>
      <c r="GL6" s="382">
        <f>'CROP PARAMETERS'!AJ16</f>
        <v>22.857142857142854</v>
      </c>
      <c r="GM6" s="382">
        <f>'CROP PARAMETERS'!AJ16</f>
        <v>22.857142857142854</v>
      </c>
      <c r="GN6" s="382">
        <f>'CROP PARAMETERS'!AK16</f>
        <v>10</v>
      </c>
      <c r="GO6" s="382">
        <f>'CROP PARAMETERS'!AK16</f>
        <v>10</v>
      </c>
      <c r="GP6" s="382">
        <f>'CROP PARAMETERS'!AK16</f>
        <v>10</v>
      </c>
      <c r="GQ6" s="382">
        <f>'CROP PARAMETERS'!AK16</f>
        <v>10</v>
      </c>
      <c r="GR6" s="382">
        <f>'CROP PARAMETERS'!AN16</f>
        <v>0.29199999999999998</v>
      </c>
      <c r="GS6" s="382">
        <f>'CROP PARAMETERS'!AN16</f>
        <v>0.29199999999999998</v>
      </c>
      <c r="GT6" s="382">
        <f>'CROP PARAMETERS'!AN16</f>
        <v>0.29199999999999998</v>
      </c>
      <c r="GU6" s="382">
        <f>'CROP PARAMETERS'!AN16</f>
        <v>0.29199999999999998</v>
      </c>
      <c r="GV6" s="382">
        <f>'CROP PARAMETERS'!AO16</f>
        <v>0.29199999999999998</v>
      </c>
      <c r="GW6" s="382">
        <f>'CROP PARAMETERS'!AO16</f>
        <v>0.29199999999999998</v>
      </c>
      <c r="GX6" s="382">
        <f>'CROP PARAMETERS'!AO16</f>
        <v>0.29199999999999998</v>
      </c>
      <c r="GY6" s="382">
        <f>'CROP PARAMETERS'!AO16</f>
        <v>0.29199999999999998</v>
      </c>
      <c r="GZ6" s="382">
        <f>'CROP PARAMETERS'!AP16</f>
        <v>0.29199999999999998</v>
      </c>
      <c r="HA6" s="382">
        <f>'CROP PARAMETERS'!AP16</f>
        <v>0.29199999999999998</v>
      </c>
      <c r="HB6" s="382">
        <f>'CROP PARAMETERS'!AP16</f>
        <v>0.29199999999999998</v>
      </c>
      <c r="HC6" s="382">
        <f>'CROP PARAMETERS'!AP16</f>
        <v>0.29199999999999998</v>
      </c>
      <c r="HD6" s="382">
        <f>'CROP PARAMETERS'!AQ16</f>
        <v>0.29199999999999998</v>
      </c>
      <c r="HE6" s="382">
        <f>'CROP PARAMETERS'!AQ16</f>
        <v>0.29199999999999998</v>
      </c>
      <c r="HF6" s="382">
        <f>'CROP PARAMETERS'!AQ16</f>
        <v>0.29199999999999998</v>
      </c>
      <c r="HG6" s="382">
        <f>'CROP PARAMETERS'!AQ16</f>
        <v>0.29199999999999998</v>
      </c>
      <c r="HH6" s="382">
        <f>'CROP PARAMETERS'!AR16</f>
        <v>0.29199999999999998</v>
      </c>
      <c r="HI6" s="382">
        <f>'CROP PARAMETERS'!AR16</f>
        <v>0.29199999999999998</v>
      </c>
      <c r="HJ6" s="382">
        <f>'CROP PARAMETERS'!AR16</f>
        <v>0.29199999999999998</v>
      </c>
      <c r="HK6" s="382">
        <f>'CROP PARAMETERS'!AR16</f>
        <v>0.29199999999999998</v>
      </c>
      <c r="HL6" s="382">
        <f>'TREE PARAMETERS'!G15</f>
        <v>0.15476190476190477</v>
      </c>
      <c r="HM6" s="382">
        <f>'TREE PARAMETERS'!H15</f>
        <v>0.15476190476190477</v>
      </c>
      <c r="HN6" s="382">
        <f>'TREE PARAMETERS'!I15</f>
        <v>0.15476190476190477</v>
      </c>
    </row>
    <row r="7" spans="1:222" x14ac:dyDescent="0.3">
      <c r="A7" s="256">
        <f>AFSystem!G20</f>
        <v>1</v>
      </c>
      <c r="B7" s="382">
        <f>Nitrogen!C10</f>
        <v>0.08</v>
      </c>
      <c r="C7" s="383">
        <f>WEATHER!C17</f>
        <v>2.1111111111111112</v>
      </c>
      <c r="D7" s="383">
        <f>WEATHER!D17</f>
        <v>26.64452</v>
      </c>
      <c r="E7" s="383">
        <f>WEATHER!E17</f>
        <v>3.441678287793565</v>
      </c>
      <c r="F7" s="115">
        <f>Phosphorus!B31</f>
        <v>0.2433474591883967</v>
      </c>
      <c r="G7" s="383">
        <f>Phosphorus!F31</f>
        <v>14289.497991099075</v>
      </c>
      <c r="H7" s="383">
        <f>Phosphorus!G31</f>
        <v>14289.497991099075</v>
      </c>
      <c r="I7" s="383">
        <f>Phosphorus!H31</f>
        <v>14289.497991099075</v>
      </c>
      <c r="J7" s="383">
        <f>Phosphorus!I31</f>
        <v>14289.497991099075</v>
      </c>
      <c r="K7" s="383">
        <f>'Slash&amp;Burn'!B17</f>
        <v>0.59</v>
      </c>
      <c r="L7" s="383">
        <f>'Slash&amp;Burn'!C17</f>
        <v>0.65500000000000003</v>
      </c>
      <c r="M7" s="383">
        <f>'Slash&amp;Burn'!D17</f>
        <v>8.5000000000000006E-2</v>
      </c>
      <c r="N7" s="383">
        <f>'Slash&amp;Burn'!E17</f>
        <v>0.17499999999999999</v>
      </c>
      <c r="O7" s="383">
        <f>'Slash&amp;Burn'!F17</f>
        <v>0.94</v>
      </c>
      <c r="P7" s="383">
        <f>'Slash&amp;Burn'!G17</f>
        <v>0.13500000000000001</v>
      </c>
      <c r="Q7" s="383">
        <f>'Slash&amp;Burn'!J17</f>
        <v>0.32500000000000001</v>
      </c>
      <c r="R7" s="383">
        <f>'Slash&amp;Burn'!K17</f>
        <v>1</v>
      </c>
      <c r="S7" s="383">
        <f>'Slash&amp;Burn'!L17</f>
        <v>0.14499999999999999</v>
      </c>
      <c r="T7" s="383">
        <f>'Slash&amp;Burn'!O17</f>
        <v>1.7749999999999999</v>
      </c>
      <c r="U7" s="384">
        <f>'CROP MANAGEMENT'!B16</f>
        <v>100</v>
      </c>
      <c r="V7" s="384">
        <f>'CROP MANAGEMENT'!G16</f>
        <v>100</v>
      </c>
      <c r="W7" s="384">
        <f>'CROP MANAGEMENT'!L16</f>
        <v>100</v>
      </c>
      <c r="X7" s="384">
        <f>'CROP MANAGEMENT'!Q16</f>
        <v>100</v>
      </c>
      <c r="Y7" s="384">
        <f>'CROP MANAGEMENT'!C16</f>
        <v>359</v>
      </c>
      <c r="Z7" s="384">
        <f>'CROP MANAGEMENT'!H16</f>
        <v>91</v>
      </c>
      <c r="AA7" s="384">
        <f>'CROP MANAGEMENT'!M16</f>
        <v>91</v>
      </c>
      <c r="AB7" s="384">
        <f>'CROP MANAGEMENT'!R16</f>
        <v>359</v>
      </c>
      <c r="AC7" s="384">
        <f>'CROP MANAGEMENT'!D16</f>
        <v>1</v>
      </c>
      <c r="AD7" s="384">
        <f>'CROP MANAGEMENT'!I16</f>
        <v>2</v>
      </c>
      <c r="AE7" s="384">
        <f>'CROP MANAGEMENT'!N16</f>
        <v>2</v>
      </c>
      <c r="AF7" s="384">
        <f>'CROP MANAGEMENT'!S16</f>
        <v>1</v>
      </c>
      <c r="AG7" s="384">
        <f>'CROP MANAGEMENT'!V16</f>
        <v>1</v>
      </c>
      <c r="AH7" s="384">
        <f>'CROP MANAGEMENT'!W16</f>
        <v>307</v>
      </c>
      <c r="AI7" s="383">
        <f>'CROP MANAGEMENT'!X16</f>
        <v>0</v>
      </c>
      <c r="AJ7" s="383">
        <f>'CROP MANAGEMENT'!Y16</f>
        <v>0</v>
      </c>
      <c r="AK7" s="383">
        <f>'CROP MANAGEMENT'!Z16</f>
        <v>1</v>
      </c>
      <c r="AL7" s="383">
        <f>'CROP MANAGEMENT'!AA16</f>
        <v>0</v>
      </c>
      <c r="AM7" s="383">
        <f>'CROP MANAGEMENT'!AB16</f>
        <v>550</v>
      </c>
      <c r="AN7" s="383">
        <f>'CROP MANAGEMENT'!AC16</f>
        <v>0</v>
      </c>
      <c r="AO7" s="383">
        <f>'CROP MANAGEMENT'!AD16</f>
        <v>550</v>
      </c>
      <c r="AP7" s="383">
        <f>'CROP MANAGEMENT'!AE16</f>
        <v>0</v>
      </c>
      <c r="AQ7" s="384">
        <f>'TREE MANAGEMENT'!C16</f>
        <v>100</v>
      </c>
      <c r="AR7" s="384">
        <f>'TREE MANAGEMENT'!E16</f>
        <v>100</v>
      </c>
      <c r="AS7" s="384">
        <f>'TREE MANAGEMENT'!G16</f>
        <v>100</v>
      </c>
      <c r="AT7" s="384">
        <f>'TREE MANAGEMENT'!D16</f>
        <v>251</v>
      </c>
      <c r="AU7" s="384">
        <f>'TREE MANAGEMENT'!F16</f>
        <v>251</v>
      </c>
      <c r="AV7" s="384">
        <f>'TREE MANAGEMENT'!H16</f>
        <v>251</v>
      </c>
      <c r="AW7" s="384"/>
      <c r="AX7" s="256">
        <f>'TREE MANAGEMENT'!K16</f>
        <v>4</v>
      </c>
      <c r="AY7" s="256">
        <f>'TREE MANAGEMENT'!L16</f>
        <v>206</v>
      </c>
      <c r="AZ7" s="256">
        <f>'TREE MANAGEMENT'!M16</f>
        <v>0.01</v>
      </c>
      <c r="BA7" s="256">
        <f>'TREE MANAGEMENT'!O16</f>
        <v>0.01</v>
      </c>
      <c r="BB7" s="256">
        <f>'TREE MANAGEMENT'!Q16</f>
        <v>0.01</v>
      </c>
      <c r="BC7" s="256">
        <f>'TREE MANAGEMENT'!N16</f>
        <v>0</v>
      </c>
      <c r="BD7" s="256">
        <f>'TREE MANAGEMENT'!P16</f>
        <v>0</v>
      </c>
      <c r="BE7" s="256">
        <f>'TREE MANAGEMENT'!R16</f>
        <v>0</v>
      </c>
      <c r="BF7" s="256">
        <f>'TREE MANAGEMENT'!W16</f>
        <v>100</v>
      </c>
      <c r="BG7" s="256">
        <f>'TREE MANAGEMENT'!Y16</f>
        <v>100</v>
      </c>
      <c r="BH7" s="256">
        <f>'TREE MANAGEMENT'!AA16</f>
        <v>100</v>
      </c>
      <c r="BI7" s="256">
        <f>'TREE MANAGEMENT'!X16</f>
        <v>364</v>
      </c>
      <c r="BJ7" s="256">
        <f>'TREE MANAGEMENT'!Z16</f>
        <v>364</v>
      </c>
      <c r="BK7" s="256">
        <f>'TREE MANAGEMENT'!AB16</f>
        <v>364</v>
      </c>
      <c r="BL7" s="256">
        <f>PROFITABILITY!F33</f>
        <v>300</v>
      </c>
      <c r="BM7" s="256">
        <f>PROFITABILITY!G33</f>
        <v>2350</v>
      </c>
      <c r="BN7" s="256">
        <f>PROFITABILITY!H33</f>
        <v>3000</v>
      </c>
      <c r="BO7" s="256">
        <f>PROFITABILITY!I33</f>
        <v>2000</v>
      </c>
      <c r="BP7" s="256">
        <f>PROFITABILITY!J33</f>
        <v>60</v>
      </c>
      <c r="BQ7" s="256">
        <f>PROFITABILITY!F46</f>
        <v>2</v>
      </c>
      <c r="BR7" s="256">
        <f>PROFITABILITY!G46</f>
        <v>2</v>
      </c>
      <c r="BS7" s="256">
        <f>PROFITABILITY!H46</f>
        <v>4.5</v>
      </c>
      <c r="BT7" s="256">
        <f>PROFITABILITY!F13</f>
        <v>0</v>
      </c>
      <c r="BU7" s="115">
        <f>'Soil Hydraulic'!B18</f>
        <v>-1.1201055171236984E-6</v>
      </c>
      <c r="BV7" s="115">
        <f>'Soil Hydraulic'!I18</f>
        <v>-6.8305931991730978E-7</v>
      </c>
      <c r="BW7" s="115">
        <f>'Soil Hydraulic'!P18</f>
        <v>-4.8359250526882574E-7</v>
      </c>
      <c r="BX7" s="115">
        <f>'Soil Hydraulic'!W18</f>
        <v>-4.8359887372772132E-7</v>
      </c>
      <c r="BY7" s="383">
        <f>'Soil Hydraulic'!C18</f>
        <v>-1000000</v>
      </c>
      <c r="BZ7" s="383">
        <f>'Soil Hydraulic'!J18</f>
        <v>-1000000</v>
      </c>
      <c r="CA7" s="383">
        <f>'Soil Hydraulic'!Q18</f>
        <v>-1000000</v>
      </c>
      <c r="CB7" s="383">
        <f>'Soil Hydraulic'!X18</f>
        <v>-1000000</v>
      </c>
      <c r="CC7" s="382">
        <f>'Soil Hydraulic'!E18</f>
        <v>9.2422664559477952E-2</v>
      </c>
      <c r="CD7" s="382">
        <f>'Soil Hydraulic'!L18</f>
        <v>0.1225706408502123</v>
      </c>
      <c r="CE7" s="382">
        <f>'Soil Hydraulic'!S18</f>
        <v>0.11272563373665359</v>
      </c>
      <c r="CF7" s="382">
        <f>'Soil Hydraulic'!Z18</f>
        <v>0.11272711822732934</v>
      </c>
      <c r="CG7" s="382">
        <f>'Soil Hydraulic'!E18</f>
        <v>9.2422664559477952E-2</v>
      </c>
      <c r="CH7" s="382">
        <f>'Soil Hydraulic'!L18</f>
        <v>0.1225706408502123</v>
      </c>
      <c r="CI7" s="382">
        <f>'Soil Hydraulic'!S18</f>
        <v>0.11272563373665359</v>
      </c>
      <c r="CJ7" s="382">
        <f>'Soil Hydraulic'!Z18</f>
        <v>0.11272711822732934</v>
      </c>
      <c r="CK7" s="382">
        <f>'Soil Hydraulic'!E18</f>
        <v>9.2422664559477952E-2</v>
      </c>
      <c r="CL7" s="382">
        <f>'Soil Hydraulic'!L18</f>
        <v>0.1225706408502123</v>
      </c>
      <c r="CM7" s="382">
        <f>'Soil Hydraulic'!S18</f>
        <v>0.11272563373665359</v>
      </c>
      <c r="CN7" s="382">
        <f>'Soil Hydraulic'!Z18</f>
        <v>0.11272711822732934</v>
      </c>
      <c r="CO7" s="382">
        <f>'Soil Hydraulic'!E18</f>
        <v>9.2422664559477952E-2</v>
      </c>
      <c r="CP7" s="382">
        <f>'Soil Hydraulic'!L18</f>
        <v>0.1225706408502123</v>
      </c>
      <c r="CQ7" s="382">
        <f>'Soil Hydraulic'!S18</f>
        <v>0.11272563373665359</v>
      </c>
      <c r="CR7" s="382">
        <f>'Soil Hydraulic'!Z18</f>
        <v>0.11272711822732934</v>
      </c>
      <c r="CS7" s="382">
        <f>'Soil Hydraulic'!E18</f>
        <v>9.2422664559477952E-2</v>
      </c>
      <c r="CT7" s="382">
        <f>'Soil Hydraulic'!E18</f>
        <v>9.2422664559477952E-2</v>
      </c>
      <c r="CU7" s="382">
        <f>'Soil Hydraulic'!E18</f>
        <v>9.2422664559477952E-2</v>
      </c>
      <c r="CV7" s="382">
        <f>'Soil Hydraulic'!L18</f>
        <v>0.1225706408502123</v>
      </c>
      <c r="CW7" s="382">
        <f>'Soil Hydraulic'!L18</f>
        <v>0.1225706408502123</v>
      </c>
      <c r="CX7" s="382">
        <f>'Soil Hydraulic'!L18</f>
        <v>0.1225706408502123</v>
      </c>
      <c r="CY7" s="382">
        <f>'Soil Hydraulic'!S18</f>
        <v>0.11272563373665359</v>
      </c>
      <c r="CZ7" s="382">
        <f>'Soil Hydraulic'!S18</f>
        <v>0.11272563373665359</v>
      </c>
      <c r="DA7" s="382">
        <f>'Soil Hydraulic'!S18</f>
        <v>0.11272563373665359</v>
      </c>
      <c r="DB7" s="382">
        <f>'Soil Hydraulic'!Z18</f>
        <v>0.11272711822732934</v>
      </c>
      <c r="DC7" s="382">
        <f>'Soil Hydraulic'!Z18</f>
        <v>0.11272711822732934</v>
      </c>
      <c r="DD7" s="382">
        <f>'Soil Hydraulic'!Z18</f>
        <v>0.11272711822732934</v>
      </c>
      <c r="DE7" s="382">
        <f>'Soil Hydraulic'!G18</f>
        <v>0.23338423094613131</v>
      </c>
      <c r="DF7" s="382">
        <f>'Soil Hydraulic'!N18</f>
        <v>0.22321158643751088</v>
      </c>
      <c r="DG7" s="382">
        <f>'Soil Hydraulic'!U18</f>
        <v>0.22698635537046027</v>
      </c>
      <c r="DH7" s="382">
        <f>'Soil Hydraulic'!AB18</f>
        <v>0.22698635537046027</v>
      </c>
      <c r="DI7" s="382">
        <f>'Soil Hydraulic'!G18</f>
        <v>0.23338423094613131</v>
      </c>
      <c r="DJ7" s="382">
        <f>'Soil Hydraulic'!AD18</f>
        <v>27.133457927701233</v>
      </c>
      <c r="DK7" s="256">
        <f>'CROP PARAMETERS'!E17</f>
        <v>1.7299999999999999E-2</v>
      </c>
      <c r="DL7" s="256">
        <f>'CROP PARAMETERS'!F17</f>
        <v>1.4E-2</v>
      </c>
      <c r="DM7" s="256">
        <f>'CROP PARAMETERS'!G17</f>
        <v>1.9599999999999999E-2</v>
      </c>
      <c r="DN7" s="256">
        <f>'CROP PARAMETERS'!H17</f>
        <v>4.7E-2</v>
      </c>
      <c r="DO7" s="256">
        <f>'CROP PARAMETERS'!I17</f>
        <v>0.02</v>
      </c>
      <c r="DP7" s="382">
        <f>'CROP PARAMETERS'!L17</f>
        <v>1.1006561564479505</v>
      </c>
      <c r="DQ7" s="382">
        <f>'CROP PARAMETERS'!L17</f>
        <v>1.1006561564479505</v>
      </c>
      <c r="DR7" s="382">
        <f>'CROP PARAMETERS'!L17</f>
        <v>1.1006561564479505</v>
      </c>
      <c r="DS7" s="382">
        <f>'CROP PARAMETERS'!L17</f>
        <v>1.1006561564479505</v>
      </c>
      <c r="DT7" s="382">
        <f>'CROP PARAMETERS'!M17</f>
        <v>0.70723289558913216</v>
      </c>
      <c r="DU7" s="382">
        <f>'CROP PARAMETERS'!M17</f>
        <v>0.70723289558913216</v>
      </c>
      <c r="DV7" s="382">
        <f>'CROP PARAMETERS'!M17</f>
        <v>0.70723289558913216</v>
      </c>
      <c r="DW7" s="382">
        <f>'CROP PARAMETERS'!M17</f>
        <v>0.70723289558913216</v>
      </c>
      <c r="DX7" s="382">
        <f>'CROP PARAMETERS'!N17</f>
        <v>0.87637162984067019</v>
      </c>
      <c r="DY7" s="382">
        <f>'CROP PARAMETERS'!N17</f>
        <v>0.87637162984067019</v>
      </c>
      <c r="DZ7" s="382">
        <f>'CROP PARAMETERS'!N17</f>
        <v>0.87637162984067019</v>
      </c>
      <c r="EA7" s="382">
        <f>'CROP PARAMETERS'!N17</f>
        <v>0.87637162984067019</v>
      </c>
      <c r="EB7" s="382">
        <f>'CROP PARAMETERS'!O17</f>
        <v>0.25</v>
      </c>
      <c r="EC7" s="382">
        <f>'CROP PARAMETERS'!O17</f>
        <v>0.25</v>
      </c>
      <c r="ED7" s="382">
        <f>'CROP PARAMETERS'!O17</f>
        <v>0.25</v>
      </c>
      <c r="EE7" s="382">
        <f>'CROP PARAMETERS'!O17</f>
        <v>0.25</v>
      </c>
      <c r="EF7" s="382">
        <f>'CROP PARAMETERS'!P17</f>
        <v>0.70723289558913216</v>
      </c>
      <c r="EG7" s="382">
        <f>'CROP PARAMETERS'!P17</f>
        <v>0.70723289558913216</v>
      </c>
      <c r="EH7" s="382">
        <f>'CROP PARAMETERS'!P17</f>
        <v>0.70723289558913216</v>
      </c>
      <c r="EI7" s="382">
        <f>'CROP PARAMETERS'!P17</f>
        <v>0.70723289558913216</v>
      </c>
      <c r="EJ7" s="382">
        <f>'CROP PARAMETERS'!S17</f>
        <v>0.69671663188569188</v>
      </c>
      <c r="EK7" s="382">
        <f>'CROP PARAMETERS'!S17</f>
        <v>0.69671663188569188</v>
      </c>
      <c r="EL7" s="382">
        <f>'CROP PARAMETERS'!S17</f>
        <v>0.69671663188569188</v>
      </c>
      <c r="EM7" s="382">
        <f>'CROP PARAMETERS'!S17</f>
        <v>0.69671663188569188</v>
      </c>
      <c r="EN7" s="382">
        <f>'CROP PARAMETERS'!T17</f>
        <v>0.61907649253731345</v>
      </c>
      <c r="EO7" s="382">
        <f>'CROP PARAMETERS'!T17</f>
        <v>0.61907649253731345</v>
      </c>
      <c r="EP7" s="382">
        <f>'CROP PARAMETERS'!T17</f>
        <v>0.61907649253731345</v>
      </c>
      <c r="EQ7" s="382">
        <f>'CROP PARAMETERS'!T17</f>
        <v>0.61907649253731345</v>
      </c>
      <c r="ER7" s="382">
        <f>'CROP PARAMETERS'!U17</f>
        <v>0.5</v>
      </c>
      <c r="ES7" s="382">
        <f>'CROP PARAMETERS'!U17</f>
        <v>0.5</v>
      </c>
      <c r="ET7" s="382">
        <f>'CROP PARAMETERS'!U17</f>
        <v>0.5</v>
      </c>
      <c r="EU7" s="382">
        <f>'CROP PARAMETERS'!U17</f>
        <v>0.5</v>
      </c>
      <c r="EV7" s="382">
        <f>'CROP PARAMETERS'!V17</f>
        <v>0.63</v>
      </c>
      <c r="EW7" s="382">
        <f>'CROP PARAMETERS'!V17</f>
        <v>0.63</v>
      </c>
      <c r="EX7" s="382">
        <f>'CROP PARAMETERS'!V17</f>
        <v>0.63</v>
      </c>
      <c r="EY7" s="382">
        <f>'CROP PARAMETERS'!V17</f>
        <v>0.63</v>
      </c>
      <c r="EZ7" s="382">
        <f>'CROP PARAMETERS'!W17</f>
        <v>0.2</v>
      </c>
      <c r="FA7" s="382">
        <f>'CROP PARAMETERS'!W17</f>
        <v>0.2</v>
      </c>
      <c r="FB7" s="382">
        <f>'CROP PARAMETERS'!W17</f>
        <v>0.2</v>
      </c>
      <c r="FC7" s="382">
        <f>'CROP PARAMETERS'!W17</f>
        <v>0.2</v>
      </c>
      <c r="FD7" s="382">
        <f>'CROP PARAMETERS'!Z17</f>
        <v>0</v>
      </c>
      <c r="FE7" s="382">
        <f>'CROP PARAMETERS'!Z17</f>
        <v>0</v>
      </c>
      <c r="FF7" s="382">
        <f>'CROP PARAMETERS'!Z17</f>
        <v>0</v>
      </c>
      <c r="FG7" s="382">
        <f>'CROP PARAMETERS'!Z17</f>
        <v>0</v>
      </c>
      <c r="FH7" s="382">
        <f>'CROP PARAMETERS'!AA17</f>
        <v>0</v>
      </c>
      <c r="FI7" s="382">
        <f>'CROP PARAMETERS'!AA17</f>
        <v>0</v>
      </c>
      <c r="FJ7" s="382">
        <f>'CROP PARAMETERS'!AA17</f>
        <v>0</v>
      </c>
      <c r="FK7" s="382">
        <f>'CROP PARAMETERS'!AA17</f>
        <v>0</v>
      </c>
      <c r="FL7" s="382">
        <f>'CROP PARAMETERS'!AB17</f>
        <v>0</v>
      </c>
      <c r="FM7" s="382">
        <f>'CROP PARAMETERS'!AB17</f>
        <v>0</v>
      </c>
      <c r="FN7" s="382">
        <f>'CROP PARAMETERS'!AB17</f>
        <v>0</v>
      </c>
      <c r="FO7" s="382">
        <f>'CROP PARAMETERS'!AB17</f>
        <v>0</v>
      </c>
      <c r="FP7" s="382">
        <f>'CROP PARAMETERS'!AC17</f>
        <v>0</v>
      </c>
      <c r="FQ7" s="382">
        <f>'CROP PARAMETERS'!AC17</f>
        <v>0</v>
      </c>
      <c r="FR7" s="382">
        <f>'CROP PARAMETERS'!AC17</f>
        <v>0</v>
      </c>
      <c r="FS7" s="382">
        <f>'CROP PARAMETERS'!AC17</f>
        <v>0</v>
      </c>
      <c r="FT7" s="382">
        <f>'CROP PARAMETERS'!AD17</f>
        <v>0</v>
      </c>
      <c r="FU7" s="382">
        <f>'CROP PARAMETERS'!AD17</f>
        <v>0</v>
      </c>
      <c r="FV7" s="382">
        <f>'CROP PARAMETERS'!AD17</f>
        <v>0</v>
      </c>
      <c r="FW7" s="382">
        <f>'CROP PARAMETERS'!AD17</f>
        <v>0</v>
      </c>
      <c r="FX7" s="382">
        <f>'CROP PARAMETERS'!AG17</f>
        <v>25</v>
      </c>
      <c r="FY7" s="382">
        <f>'CROP PARAMETERS'!AG17</f>
        <v>25</v>
      </c>
      <c r="FZ7" s="382">
        <f>'CROP PARAMETERS'!AG17</f>
        <v>25</v>
      </c>
      <c r="GA7" s="382">
        <f>'CROP PARAMETERS'!AG17</f>
        <v>25</v>
      </c>
      <c r="GB7" s="382">
        <f>'CROP PARAMETERS'!AH17</f>
        <v>37.5</v>
      </c>
      <c r="GC7" s="382">
        <f>'CROP PARAMETERS'!AH17</f>
        <v>37.5</v>
      </c>
      <c r="GD7" s="382">
        <f>'CROP PARAMETERS'!AH17</f>
        <v>37.5</v>
      </c>
      <c r="GE7" s="382">
        <f>'CROP PARAMETERS'!AH17</f>
        <v>37.5</v>
      </c>
      <c r="GF7" s="382">
        <f>'CROP PARAMETERS'!AI17</f>
        <v>25</v>
      </c>
      <c r="GG7" s="382">
        <f>'CROP PARAMETERS'!AI17</f>
        <v>25</v>
      </c>
      <c r="GH7" s="382">
        <f>'CROP PARAMETERS'!AI17</f>
        <v>25</v>
      </c>
      <c r="GI7" s="382">
        <f>'CROP PARAMETERS'!AI17</f>
        <v>25</v>
      </c>
      <c r="GJ7" s="382">
        <f>'CROP PARAMETERS'!AJ17</f>
        <v>18.571428571428569</v>
      </c>
      <c r="GK7" s="382">
        <f>'CROP PARAMETERS'!AJ17</f>
        <v>18.571428571428569</v>
      </c>
      <c r="GL7" s="382">
        <f>'CROP PARAMETERS'!AJ17</f>
        <v>18.571428571428569</v>
      </c>
      <c r="GM7" s="382">
        <f>'CROP PARAMETERS'!AJ17</f>
        <v>18.571428571428569</v>
      </c>
      <c r="GN7" s="382">
        <f>'CROP PARAMETERS'!AK17</f>
        <v>10</v>
      </c>
      <c r="GO7" s="382">
        <f>'CROP PARAMETERS'!AK17</f>
        <v>10</v>
      </c>
      <c r="GP7" s="382">
        <f>'CROP PARAMETERS'!AK17</f>
        <v>10</v>
      </c>
      <c r="GQ7" s="382">
        <f>'CROP PARAMETERS'!AK17</f>
        <v>10</v>
      </c>
      <c r="GR7" s="382">
        <f>'CROP PARAMETERS'!AN17</f>
        <v>0.28699999999999998</v>
      </c>
      <c r="GS7" s="382">
        <f>'CROP PARAMETERS'!AN17</f>
        <v>0.28699999999999998</v>
      </c>
      <c r="GT7" s="382">
        <f>'CROP PARAMETERS'!AN17</f>
        <v>0.28699999999999998</v>
      </c>
      <c r="GU7" s="382">
        <f>'CROP PARAMETERS'!AN17</f>
        <v>0.28699999999999998</v>
      </c>
      <c r="GV7" s="382">
        <f>'CROP PARAMETERS'!AO17</f>
        <v>0.28699999999999998</v>
      </c>
      <c r="GW7" s="382">
        <f>'CROP PARAMETERS'!AO17</f>
        <v>0.28699999999999998</v>
      </c>
      <c r="GX7" s="382">
        <f>'CROP PARAMETERS'!AO17</f>
        <v>0.28699999999999998</v>
      </c>
      <c r="GY7" s="382">
        <f>'CROP PARAMETERS'!AO17</f>
        <v>0.28699999999999998</v>
      </c>
      <c r="GZ7" s="382">
        <f>'CROP PARAMETERS'!AP17</f>
        <v>0.28699999999999998</v>
      </c>
      <c r="HA7" s="382">
        <f>'CROP PARAMETERS'!AP17</f>
        <v>0.28699999999999998</v>
      </c>
      <c r="HB7" s="382">
        <f>'CROP PARAMETERS'!AP17</f>
        <v>0.28699999999999998</v>
      </c>
      <c r="HC7" s="382">
        <f>'CROP PARAMETERS'!AP17</f>
        <v>0.28699999999999998</v>
      </c>
      <c r="HD7" s="382">
        <f>'CROP PARAMETERS'!AQ17</f>
        <v>0.28699999999999998</v>
      </c>
      <c r="HE7" s="382">
        <f>'CROP PARAMETERS'!AQ17</f>
        <v>0.28699999999999998</v>
      </c>
      <c r="HF7" s="382">
        <f>'CROP PARAMETERS'!AQ17</f>
        <v>0.28699999999999998</v>
      </c>
      <c r="HG7" s="382">
        <f>'CROP PARAMETERS'!AQ17</f>
        <v>0.28699999999999998</v>
      </c>
      <c r="HH7" s="382">
        <f>'CROP PARAMETERS'!AR17</f>
        <v>0.28699999999999998</v>
      </c>
      <c r="HI7" s="382">
        <f>'CROP PARAMETERS'!AR17</f>
        <v>0.28699999999999998</v>
      </c>
      <c r="HJ7" s="382">
        <f>'CROP PARAMETERS'!AR17</f>
        <v>0.28699999999999998</v>
      </c>
      <c r="HK7" s="382">
        <f>'CROP PARAMETERS'!AR17</f>
        <v>0.28699999999999998</v>
      </c>
      <c r="HL7" s="382">
        <f>'TREE PARAMETERS'!G16</f>
        <v>2.8333333333333335E-2</v>
      </c>
      <c r="HM7" s="382">
        <f>'TREE PARAMETERS'!H16</f>
        <v>2.8333333333333335E-2</v>
      </c>
      <c r="HN7" s="382">
        <f>'TREE PARAMETERS'!I16</f>
        <v>2.8333333333333335E-2</v>
      </c>
    </row>
    <row r="8" spans="1:222" x14ac:dyDescent="0.3">
      <c r="A8" s="256">
        <f>AFSystem!G21</f>
        <v>3</v>
      </c>
      <c r="B8" s="382">
        <f>Nitrogen!D10</f>
        <v>0.08</v>
      </c>
      <c r="C8" s="383">
        <f>WEATHER!C18</f>
        <v>3.9649999999999999</v>
      </c>
      <c r="D8" s="383">
        <f>WEATHER!D18</f>
        <v>26.69828</v>
      </c>
      <c r="E8" s="383">
        <f>WEATHER!E18</f>
        <v>3.4640636859608467</v>
      </c>
      <c r="F8" s="115">
        <f>Phosphorus!B32</f>
        <v>0.2381806276767692</v>
      </c>
      <c r="G8" s="383">
        <f>Phosphorus!F32</f>
        <v>13803.840609994424</v>
      </c>
      <c r="H8" s="383">
        <f>Phosphorus!G32</f>
        <v>13803.840609994424</v>
      </c>
      <c r="I8" s="383">
        <f>Phosphorus!H32</f>
        <v>13803.840609994424</v>
      </c>
      <c r="J8" s="383">
        <f>Phosphorus!I32</f>
        <v>13803.840609994424</v>
      </c>
      <c r="K8" s="383">
        <f>'Slash&amp;Burn'!B18</f>
        <v>0.76</v>
      </c>
      <c r="L8" s="383">
        <f>'Slash&amp;Burn'!C18</f>
        <v>0.83499999999999996</v>
      </c>
      <c r="M8" s="383">
        <f>'Slash&amp;Burn'!D18</f>
        <v>0.125</v>
      </c>
      <c r="N8" s="383">
        <f>'Slash&amp;Burn'!E18</f>
        <v>0.14499999999999999</v>
      </c>
      <c r="O8" s="383">
        <f>'Slash&amp;Burn'!F18</f>
        <v>1</v>
      </c>
      <c r="P8" s="383">
        <f>'Slash&amp;Burn'!G18</f>
        <v>0.185</v>
      </c>
      <c r="Q8" s="383">
        <f>'Slash&amp;Burn'!J18</f>
        <v>0.435</v>
      </c>
      <c r="R8" s="383">
        <f>'Slash&amp;Burn'!K18</f>
        <v>1</v>
      </c>
      <c r="S8" s="383">
        <f>'Slash&amp;Burn'!L18</f>
        <v>0.17499999999999999</v>
      </c>
      <c r="T8" s="383">
        <f>'Slash&amp;Burn'!O18</f>
        <v>1.9750000000000001</v>
      </c>
      <c r="U8" s="384">
        <f>'CROP MANAGEMENT'!B17</f>
        <v>100</v>
      </c>
      <c r="V8" s="384">
        <f>'CROP MANAGEMENT'!G17</f>
        <v>100</v>
      </c>
      <c r="W8" s="384">
        <f>'CROP MANAGEMENT'!L17</f>
        <v>100</v>
      </c>
      <c r="X8" s="384">
        <f>'CROP MANAGEMENT'!Q17</f>
        <v>100</v>
      </c>
      <c r="Y8" s="384">
        <f>'CROP MANAGEMENT'!C17</f>
        <v>71</v>
      </c>
      <c r="Z8" s="384">
        <f>'CROP MANAGEMENT'!H17</f>
        <v>71</v>
      </c>
      <c r="AA8" s="384">
        <f>'CROP MANAGEMENT'!M17</f>
        <v>71</v>
      </c>
      <c r="AB8" s="384">
        <f>'CROP MANAGEMENT'!R17</f>
        <v>71</v>
      </c>
      <c r="AC8" s="384">
        <f>'CROP MANAGEMENT'!D17</f>
        <v>1</v>
      </c>
      <c r="AD8" s="384">
        <f>'CROP MANAGEMENT'!I17</f>
        <v>1</v>
      </c>
      <c r="AE8" s="384">
        <f>'CROP MANAGEMENT'!N17</f>
        <v>1</v>
      </c>
      <c r="AF8" s="384">
        <f>'CROP MANAGEMENT'!S17</f>
        <v>1</v>
      </c>
      <c r="AG8" s="384">
        <f>'CROP MANAGEMENT'!V17</f>
        <v>2</v>
      </c>
      <c r="AH8" s="384">
        <f>'CROP MANAGEMENT'!W17</f>
        <v>305</v>
      </c>
      <c r="AI8" s="383">
        <f>'CROP MANAGEMENT'!X17</f>
        <v>1</v>
      </c>
      <c r="AJ8" s="383">
        <f>'CROP MANAGEMENT'!Y17</f>
        <v>0</v>
      </c>
      <c r="AK8" s="383">
        <f>'CROP MANAGEMENT'!Z17</f>
        <v>0</v>
      </c>
      <c r="AL8" s="383">
        <f>'CROP MANAGEMENT'!AA17</f>
        <v>0</v>
      </c>
      <c r="AM8" s="383">
        <f>'CROP MANAGEMENT'!AB17</f>
        <v>4.1399999999999997</v>
      </c>
      <c r="AN8" s="383">
        <f>'CROP MANAGEMENT'!AC17</f>
        <v>0</v>
      </c>
      <c r="AO8" s="383">
        <f>'CROP MANAGEMENT'!AD17</f>
        <v>4.1399999999999997</v>
      </c>
      <c r="AP8" s="383">
        <f>'CROP MANAGEMENT'!AE17</f>
        <v>0</v>
      </c>
      <c r="AQ8" s="384">
        <f>'TREE MANAGEMENT'!C17</f>
        <v>100</v>
      </c>
      <c r="AR8" s="384">
        <f>'TREE MANAGEMENT'!E17</f>
        <v>100</v>
      </c>
      <c r="AS8" s="384">
        <f>'TREE MANAGEMENT'!G17</f>
        <v>100</v>
      </c>
      <c r="AT8" s="384">
        <f>'TREE MANAGEMENT'!D17</f>
        <v>251</v>
      </c>
      <c r="AU8" s="384">
        <f>'TREE MANAGEMENT'!F17</f>
        <v>251</v>
      </c>
      <c r="AV8" s="384">
        <f>'TREE MANAGEMENT'!H17</f>
        <v>251</v>
      </c>
      <c r="AW8" s="384"/>
      <c r="AX8" s="256">
        <f>'TREE MANAGEMENT'!K17</f>
        <v>4</v>
      </c>
      <c r="AY8" s="256">
        <f>'TREE MANAGEMENT'!L17</f>
        <v>286</v>
      </c>
      <c r="AZ8" s="256">
        <f>'TREE MANAGEMENT'!M17</f>
        <v>0.01</v>
      </c>
      <c r="BA8" s="256">
        <f>'TREE MANAGEMENT'!O17</f>
        <v>0.01</v>
      </c>
      <c r="BB8" s="256">
        <f>'TREE MANAGEMENT'!Q17</f>
        <v>0.01</v>
      </c>
      <c r="BC8" s="256">
        <f>'TREE MANAGEMENT'!N17</f>
        <v>0</v>
      </c>
      <c r="BD8" s="256">
        <f>'TREE MANAGEMENT'!P17</f>
        <v>0</v>
      </c>
      <c r="BE8" s="256">
        <f>'TREE MANAGEMENT'!R17</f>
        <v>0</v>
      </c>
      <c r="BF8" s="256">
        <f>'TREE MANAGEMENT'!W17</f>
        <v>100</v>
      </c>
      <c r="BG8" s="256">
        <f>'TREE MANAGEMENT'!Y17</f>
        <v>100</v>
      </c>
      <c r="BH8" s="256">
        <f>'TREE MANAGEMENT'!AA17</f>
        <v>100</v>
      </c>
      <c r="BI8" s="256">
        <f>'TREE MANAGEMENT'!X17</f>
        <v>364</v>
      </c>
      <c r="BJ8" s="256">
        <f>'TREE MANAGEMENT'!Z17</f>
        <v>364</v>
      </c>
      <c r="BK8" s="256">
        <f>'TREE MANAGEMENT'!AB17</f>
        <v>364</v>
      </c>
      <c r="BL8" s="256">
        <f>PROFITABILITY!F34</f>
        <v>300</v>
      </c>
      <c r="BM8" s="256">
        <f>PROFITABILITY!G34</f>
        <v>2350</v>
      </c>
      <c r="BN8" s="256">
        <f>PROFITABILITY!H34</f>
        <v>3000</v>
      </c>
      <c r="BO8" s="256">
        <f>PROFITABILITY!I34</f>
        <v>2000</v>
      </c>
      <c r="BP8" s="256">
        <f>PROFITABILITY!J34</f>
        <v>60</v>
      </c>
      <c r="BQ8" s="256">
        <f>PROFITABILITY!F47</f>
        <v>1000</v>
      </c>
      <c r="BR8" s="256">
        <f>PROFITABILITY!G47</f>
        <v>1000</v>
      </c>
      <c r="BS8" s="256">
        <f>PROFITABILITY!H47</f>
        <v>8000</v>
      </c>
      <c r="BT8" s="256">
        <f>PROFITABILITY!F14</f>
        <v>50000</v>
      </c>
      <c r="BU8" s="115">
        <f>'Soil Hydraulic'!B19</f>
        <v>-1.1201055171236984E-6</v>
      </c>
      <c r="BV8" s="115">
        <f>'Soil Hydraulic'!I19</f>
        <v>-6.8305931991730978E-7</v>
      </c>
      <c r="BW8" s="115">
        <f>'Soil Hydraulic'!P19</f>
        <v>-4.8359250526882574E-7</v>
      </c>
      <c r="BX8" s="115">
        <f>'Soil Hydraulic'!W19</f>
        <v>-4.8359887372772132E-7</v>
      </c>
      <c r="BY8" s="383">
        <f>'Soil Hydraulic'!C19</f>
        <v>-1000000</v>
      </c>
      <c r="BZ8" s="383">
        <f>'Soil Hydraulic'!J19</f>
        <v>-1000000</v>
      </c>
      <c r="CA8" s="383">
        <f>'Soil Hydraulic'!Q19</f>
        <v>-1000000</v>
      </c>
      <c r="CB8" s="383">
        <f>'Soil Hydraulic'!X19</f>
        <v>-1000000</v>
      </c>
      <c r="CC8" s="382">
        <f>'Soil Hydraulic'!E19</f>
        <v>6.0506228148760902E-2</v>
      </c>
      <c r="CD8" s="382">
        <f>'Soil Hydraulic'!L19</f>
        <v>7.7955026867885829E-2</v>
      </c>
      <c r="CE8" s="382">
        <f>'Soil Hydraulic'!S19</f>
        <v>7.0993299137254093E-2</v>
      </c>
      <c r="CF8" s="382">
        <f>'Soil Hydraulic'!Z19</f>
        <v>7.0994234052296185E-2</v>
      </c>
      <c r="CG8" s="382">
        <f>'Soil Hydraulic'!E19</f>
        <v>6.0506228148760902E-2</v>
      </c>
      <c r="CH8" s="382">
        <f>'Soil Hydraulic'!L19</f>
        <v>7.7955026867885829E-2</v>
      </c>
      <c r="CI8" s="382">
        <f>'Soil Hydraulic'!S19</f>
        <v>7.0993299137254093E-2</v>
      </c>
      <c r="CJ8" s="382">
        <f>'Soil Hydraulic'!Z19</f>
        <v>7.0994234052296185E-2</v>
      </c>
      <c r="CK8" s="382">
        <f>'Soil Hydraulic'!E19</f>
        <v>6.0506228148760902E-2</v>
      </c>
      <c r="CL8" s="382">
        <f>'Soil Hydraulic'!L19</f>
        <v>7.7955026867885829E-2</v>
      </c>
      <c r="CM8" s="382">
        <f>'Soil Hydraulic'!S19</f>
        <v>7.0993299137254093E-2</v>
      </c>
      <c r="CN8" s="382">
        <f>'Soil Hydraulic'!Z19</f>
        <v>7.0994234052296185E-2</v>
      </c>
      <c r="CO8" s="382">
        <f>'Soil Hydraulic'!E19</f>
        <v>6.0506228148760902E-2</v>
      </c>
      <c r="CP8" s="382">
        <f>'Soil Hydraulic'!L19</f>
        <v>7.7955026867885829E-2</v>
      </c>
      <c r="CQ8" s="382">
        <f>'Soil Hydraulic'!S19</f>
        <v>7.0993299137254093E-2</v>
      </c>
      <c r="CR8" s="382">
        <f>'Soil Hydraulic'!Z19</f>
        <v>7.0994234052296185E-2</v>
      </c>
      <c r="CS8" s="382">
        <f>'Soil Hydraulic'!E19</f>
        <v>6.0506228148760902E-2</v>
      </c>
      <c r="CT8" s="382">
        <f>'Soil Hydraulic'!E19</f>
        <v>6.0506228148760902E-2</v>
      </c>
      <c r="CU8" s="382">
        <f>'Soil Hydraulic'!E19</f>
        <v>6.0506228148760902E-2</v>
      </c>
      <c r="CV8" s="382">
        <f>'Soil Hydraulic'!L19</f>
        <v>7.7955026867885829E-2</v>
      </c>
      <c r="CW8" s="382">
        <f>'Soil Hydraulic'!L19</f>
        <v>7.7955026867885829E-2</v>
      </c>
      <c r="CX8" s="382">
        <f>'Soil Hydraulic'!L19</f>
        <v>7.7955026867885829E-2</v>
      </c>
      <c r="CY8" s="382">
        <f>'Soil Hydraulic'!S19</f>
        <v>7.0993299137254093E-2</v>
      </c>
      <c r="CZ8" s="382">
        <f>'Soil Hydraulic'!S19</f>
        <v>7.0993299137254093E-2</v>
      </c>
      <c r="DA8" s="382">
        <f>'Soil Hydraulic'!S19</f>
        <v>7.0993299137254093E-2</v>
      </c>
      <c r="DB8" s="382">
        <f>'Soil Hydraulic'!Z19</f>
        <v>7.0994234052296185E-2</v>
      </c>
      <c r="DC8" s="382">
        <f>'Soil Hydraulic'!Z19</f>
        <v>7.0994234052296185E-2</v>
      </c>
      <c r="DD8" s="382">
        <f>'Soil Hydraulic'!Z19</f>
        <v>7.0994234052296185E-2</v>
      </c>
      <c r="DE8" s="382">
        <f>'Soil Hydraulic'!G19</f>
        <v>0.23378289044076045</v>
      </c>
      <c r="DF8" s="382">
        <f>'Soil Hydraulic'!N19</f>
        <v>0.22365294121648657</v>
      </c>
      <c r="DG8" s="382">
        <f>'Soil Hydraulic'!U19</f>
        <v>0.2274441133277868</v>
      </c>
      <c r="DH8" s="382">
        <f>'Soil Hydraulic'!AB19</f>
        <v>0.2274441133277868</v>
      </c>
      <c r="DI8" s="382">
        <f>'Soil Hydraulic'!G19</f>
        <v>0.23378289044076045</v>
      </c>
      <c r="DJ8" s="382">
        <f>'Soil Hydraulic'!AD19</f>
        <v>0.31335925144406318</v>
      </c>
      <c r="DK8" s="256">
        <f>'CROP PARAMETERS'!E18</f>
        <v>2E-3</v>
      </c>
      <c r="DL8" s="256">
        <f>'CROP PARAMETERS'!F18</f>
        <v>4.0000000000000001E-3</v>
      </c>
      <c r="DM8" s="256">
        <f>'CROP PARAMETERS'!G18</f>
        <v>0.01</v>
      </c>
      <c r="DN8" s="256">
        <f>'CROP PARAMETERS'!H18</f>
        <v>0.01</v>
      </c>
      <c r="DO8" s="256">
        <f>'CROP PARAMETERS'!I18</f>
        <v>0.02</v>
      </c>
      <c r="DP8" s="382">
        <f>'CROP PARAMETERS'!L18</f>
        <v>1.1513776858147711</v>
      </c>
      <c r="DQ8" s="382">
        <f>'CROP PARAMETERS'!L18</f>
        <v>1.1513776858147711</v>
      </c>
      <c r="DR8" s="382">
        <f>'CROP PARAMETERS'!L18</f>
        <v>1.1513776858147711</v>
      </c>
      <c r="DS8" s="382">
        <f>'CROP PARAMETERS'!L18</f>
        <v>1.1513776858147711</v>
      </c>
      <c r="DT8" s="382">
        <f>'CROP PARAMETERS'!M18</f>
        <v>0.73725470230384849</v>
      </c>
      <c r="DU8" s="382">
        <f>'CROP PARAMETERS'!M18</f>
        <v>0.73725470230384849</v>
      </c>
      <c r="DV8" s="382">
        <f>'CROP PARAMETERS'!M18</f>
        <v>0.73725470230384849</v>
      </c>
      <c r="DW8" s="382">
        <f>'CROP PARAMETERS'!M18</f>
        <v>0.73725470230384849</v>
      </c>
      <c r="DX8" s="382">
        <f>'CROP PARAMETERS'!N18</f>
        <v>0.88109686726483394</v>
      </c>
      <c r="DY8" s="382">
        <f>'CROP PARAMETERS'!N18</f>
        <v>0.88109686726483394</v>
      </c>
      <c r="DZ8" s="382">
        <f>'CROP PARAMETERS'!N18</f>
        <v>0.88109686726483394</v>
      </c>
      <c r="EA8" s="382">
        <f>'CROP PARAMETERS'!N18</f>
        <v>0.88109686726483394</v>
      </c>
      <c r="EB8" s="382">
        <f>'CROP PARAMETERS'!O18</f>
        <v>0.25</v>
      </c>
      <c r="EC8" s="382">
        <f>'CROP PARAMETERS'!O18</f>
        <v>0.25</v>
      </c>
      <c r="ED8" s="382">
        <f>'CROP PARAMETERS'!O18</f>
        <v>0.25</v>
      </c>
      <c r="EE8" s="382">
        <f>'CROP PARAMETERS'!O18</f>
        <v>0.25</v>
      </c>
      <c r="EF8" s="382">
        <f>'CROP PARAMETERS'!P18</f>
        <v>0.73725470230384849</v>
      </c>
      <c r="EG8" s="382">
        <f>'CROP PARAMETERS'!P18</f>
        <v>0.73725470230384849</v>
      </c>
      <c r="EH8" s="382">
        <f>'CROP PARAMETERS'!P18</f>
        <v>0.73725470230384849</v>
      </c>
      <c r="EI8" s="382">
        <f>'CROP PARAMETERS'!P18</f>
        <v>0.73725470230384849</v>
      </c>
      <c r="EJ8" s="382">
        <f>'CROP PARAMETERS'!S18</f>
        <v>0.68270874258802206</v>
      </c>
      <c r="EK8" s="382">
        <f>'CROP PARAMETERS'!S18</f>
        <v>0.68270874258802206</v>
      </c>
      <c r="EL8" s="382">
        <f>'CROP PARAMETERS'!S18</f>
        <v>0.68270874258802206</v>
      </c>
      <c r="EM8" s="382">
        <f>'CROP PARAMETERS'!S18</f>
        <v>0.68270874258802206</v>
      </c>
      <c r="EN8" s="382">
        <f>'CROP PARAMETERS'!T18</f>
        <v>0.61927238805970153</v>
      </c>
      <c r="EO8" s="382">
        <f>'CROP PARAMETERS'!T18</f>
        <v>0.61927238805970153</v>
      </c>
      <c r="EP8" s="382">
        <f>'CROP PARAMETERS'!T18</f>
        <v>0.61927238805970153</v>
      </c>
      <c r="EQ8" s="382">
        <f>'CROP PARAMETERS'!T18</f>
        <v>0.61927238805970153</v>
      </c>
      <c r="ER8" s="382">
        <f>'CROP PARAMETERS'!U18</f>
        <v>0.5</v>
      </c>
      <c r="ES8" s="382">
        <f>'CROP PARAMETERS'!U18</f>
        <v>0.5</v>
      </c>
      <c r="ET8" s="382">
        <f>'CROP PARAMETERS'!U18</f>
        <v>0.5</v>
      </c>
      <c r="EU8" s="382">
        <f>'CROP PARAMETERS'!U18</f>
        <v>0.5</v>
      </c>
      <c r="EV8" s="382">
        <f>'CROP PARAMETERS'!V18</f>
        <v>0.57999999999999996</v>
      </c>
      <c r="EW8" s="382">
        <f>'CROP PARAMETERS'!V18</f>
        <v>0.57999999999999996</v>
      </c>
      <c r="EX8" s="382">
        <f>'CROP PARAMETERS'!V18</f>
        <v>0.57999999999999996</v>
      </c>
      <c r="EY8" s="382">
        <f>'CROP PARAMETERS'!V18</f>
        <v>0.57999999999999996</v>
      </c>
      <c r="EZ8" s="382">
        <f>'CROP PARAMETERS'!W18</f>
        <v>0.15</v>
      </c>
      <c r="FA8" s="382">
        <f>'CROP PARAMETERS'!W18</f>
        <v>0.15</v>
      </c>
      <c r="FB8" s="382">
        <f>'CROP PARAMETERS'!W18</f>
        <v>0.15</v>
      </c>
      <c r="FC8" s="382">
        <f>'CROP PARAMETERS'!W18</f>
        <v>0.15</v>
      </c>
      <c r="FD8" s="382">
        <f>'CROP PARAMETERS'!Z18</f>
        <v>0</v>
      </c>
      <c r="FE8" s="382">
        <f>'CROP PARAMETERS'!Z18</f>
        <v>0</v>
      </c>
      <c r="FF8" s="382">
        <f>'CROP PARAMETERS'!Z18</f>
        <v>0</v>
      </c>
      <c r="FG8" s="382">
        <f>'CROP PARAMETERS'!Z18</f>
        <v>0</v>
      </c>
      <c r="FH8" s="382">
        <f>'CROP PARAMETERS'!AA18</f>
        <v>0</v>
      </c>
      <c r="FI8" s="382">
        <f>'CROP PARAMETERS'!AA18</f>
        <v>0</v>
      </c>
      <c r="FJ8" s="382">
        <f>'CROP PARAMETERS'!AA18</f>
        <v>0</v>
      </c>
      <c r="FK8" s="382">
        <f>'CROP PARAMETERS'!AA18</f>
        <v>0</v>
      </c>
      <c r="FL8" s="382">
        <f>'CROP PARAMETERS'!AB18</f>
        <v>0</v>
      </c>
      <c r="FM8" s="382">
        <f>'CROP PARAMETERS'!AB18</f>
        <v>0</v>
      </c>
      <c r="FN8" s="382">
        <f>'CROP PARAMETERS'!AB18</f>
        <v>0</v>
      </c>
      <c r="FO8" s="382">
        <f>'CROP PARAMETERS'!AB18</f>
        <v>0</v>
      </c>
      <c r="FP8" s="382">
        <f>'CROP PARAMETERS'!AC18</f>
        <v>0</v>
      </c>
      <c r="FQ8" s="382">
        <f>'CROP PARAMETERS'!AC18</f>
        <v>0</v>
      </c>
      <c r="FR8" s="382">
        <f>'CROP PARAMETERS'!AC18</f>
        <v>0</v>
      </c>
      <c r="FS8" s="382">
        <f>'CROP PARAMETERS'!AC18</f>
        <v>0</v>
      </c>
      <c r="FT8" s="382">
        <f>'CROP PARAMETERS'!AD18</f>
        <v>0</v>
      </c>
      <c r="FU8" s="382">
        <f>'CROP PARAMETERS'!AD18</f>
        <v>0</v>
      </c>
      <c r="FV8" s="382">
        <f>'CROP PARAMETERS'!AD18</f>
        <v>0</v>
      </c>
      <c r="FW8" s="382">
        <f>'CROP PARAMETERS'!AD18</f>
        <v>0</v>
      </c>
      <c r="FX8" s="382">
        <f>'CROP PARAMETERS'!AG18</f>
        <v>25</v>
      </c>
      <c r="FY8" s="382">
        <f>'CROP PARAMETERS'!AG18</f>
        <v>25</v>
      </c>
      <c r="FZ8" s="382">
        <f>'CROP PARAMETERS'!AG18</f>
        <v>25</v>
      </c>
      <c r="GA8" s="382">
        <f>'CROP PARAMETERS'!AG18</f>
        <v>25</v>
      </c>
      <c r="GB8" s="382">
        <f>'CROP PARAMETERS'!AH18</f>
        <v>36</v>
      </c>
      <c r="GC8" s="382">
        <f>'CROP PARAMETERS'!AH18</f>
        <v>36</v>
      </c>
      <c r="GD8" s="382">
        <f>'CROP PARAMETERS'!AH18</f>
        <v>36</v>
      </c>
      <c r="GE8" s="382">
        <f>'CROP PARAMETERS'!AH18</f>
        <v>36</v>
      </c>
      <c r="GF8" s="382">
        <f>'CROP PARAMETERS'!AI18</f>
        <v>25</v>
      </c>
      <c r="GG8" s="382">
        <f>'CROP PARAMETERS'!AI18</f>
        <v>25</v>
      </c>
      <c r="GH8" s="382">
        <f>'CROP PARAMETERS'!AI18</f>
        <v>25</v>
      </c>
      <c r="GI8" s="382">
        <f>'CROP PARAMETERS'!AI18</f>
        <v>25</v>
      </c>
      <c r="GJ8" s="382">
        <f>'CROP PARAMETERS'!AJ18</f>
        <v>14.285714285714285</v>
      </c>
      <c r="GK8" s="382">
        <f>'CROP PARAMETERS'!AJ18</f>
        <v>14.285714285714285</v>
      </c>
      <c r="GL8" s="382">
        <f>'CROP PARAMETERS'!AJ18</f>
        <v>14.285714285714285</v>
      </c>
      <c r="GM8" s="382">
        <f>'CROP PARAMETERS'!AJ18</f>
        <v>14.285714285714285</v>
      </c>
      <c r="GN8" s="382">
        <f>'CROP PARAMETERS'!AK18</f>
        <v>10</v>
      </c>
      <c r="GO8" s="382">
        <f>'CROP PARAMETERS'!AK18</f>
        <v>10</v>
      </c>
      <c r="GP8" s="382">
        <f>'CROP PARAMETERS'!AK18</f>
        <v>10</v>
      </c>
      <c r="GQ8" s="382">
        <f>'CROP PARAMETERS'!AK18</f>
        <v>10</v>
      </c>
      <c r="GR8" s="382">
        <f>'CROP PARAMETERS'!AN18</f>
        <v>0.19800000000000001</v>
      </c>
      <c r="GS8" s="382">
        <f>'CROP PARAMETERS'!AN18</f>
        <v>0.19800000000000001</v>
      </c>
      <c r="GT8" s="382">
        <f>'CROP PARAMETERS'!AN18</f>
        <v>0.19800000000000001</v>
      </c>
      <c r="GU8" s="382">
        <f>'CROP PARAMETERS'!AN18</f>
        <v>0.19800000000000001</v>
      </c>
      <c r="GV8" s="382">
        <f>'CROP PARAMETERS'!AO18</f>
        <v>0.19800000000000001</v>
      </c>
      <c r="GW8" s="382">
        <f>'CROP PARAMETERS'!AO18</f>
        <v>0.19800000000000001</v>
      </c>
      <c r="GX8" s="382">
        <f>'CROP PARAMETERS'!AO18</f>
        <v>0.19800000000000001</v>
      </c>
      <c r="GY8" s="382">
        <f>'CROP PARAMETERS'!AO18</f>
        <v>0.19800000000000001</v>
      </c>
      <c r="GZ8" s="382">
        <f>'CROP PARAMETERS'!AP18</f>
        <v>0.19800000000000001</v>
      </c>
      <c r="HA8" s="382">
        <f>'CROP PARAMETERS'!AP18</f>
        <v>0.19800000000000001</v>
      </c>
      <c r="HB8" s="382">
        <f>'CROP PARAMETERS'!AP18</f>
        <v>0.19800000000000001</v>
      </c>
      <c r="HC8" s="382">
        <f>'CROP PARAMETERS'!AP18</f>
        <v>0.19800000000000001</v>
      </c>
      <c r="HD8" s="382">
        <f>'CROP PARAMETERS'!AQ18</f>
        <v>0.19800000000000001</v>
      </c>
      <c r="HE8" s="382">
        <f>'CROP PARAMETERS'!AQ18</f>
        <v>0.19800000000000001</v>
      </c>
      <c r="HF8" s="382">
        <f>'CROP PARAMETERS'!AQ18</f>
        <v>0.19800000000000001</v>
      </c>
      <c r="HG8" s="382">
        <f>'CROP PARAMETERS'!AQ18</f>
        <v>0.19800000000000001</v>
      </c>
      <c r="HH8" s="382">
        <f>'CROP PARAMETERS'!AR18</f>
        <v>0.19800000000000001</v>
      </c>
      <c r="HI8" s="382">
        <f>'CROP PARAMETERS'!AR18</f>
        <v>0.19800000000000001</v>
      </c>
      <c r="HJ8" s="382">
        <f>'CROP PARAMETERS'!AR18</f>
        <v>0.19800000000000001</v>
      </c>
      <c r="HK8" s="382">
        <f>'CROP PARAMETERS'!AR18</f>
        <v>0.19800000000000001</v>
      </c>
      <c r="HL8" s="382">
        <f>'TREE PARAMETERS'!G17</f>
        <v>2.5000000000000001E-3</v>
      </c>
      <c r="HM8" s="382">
        <f>'TREE PARAMETERS'!H17</f>
        <v>2.5000000000000001E-3</v>
      </c>
      <c r="HN8" s="382">
        <f>'TREE PARAMETERS'!I17</f>
        <v>7.0000000000000001E-3</v>
      </c>
    </row>
    <row r="9" spans="1:222" x14ac:dyDescent="0.3">
      <c r="A9" s="256">
        <f>AFSystem!G22</f>
        <v>0</v>
      </c>
      <c r="B9" s="382">
        <f>Nitrogen!E10</f>
        <v>0.08</v>
      </c>
      <c r="C9" s="383">
        <f>WEATHER!C19</f>
        <v>6.1150000000000002</v>
      </c>
      <c r="D9" s="383">
        <f>WEATHER!D19</f>
        <v>26.723880000000001</v>
      </c>
      <c r="E9" s="383">
        <f>WEATHER!E19</f>
        <v>3.4747680619895815</v>
      </c>
      <c r="F9" s="115">
        <f>Phosphorus!B33</f>
        <v>0.2381806276767692</v>
      </c>
      <c r="G9" s="383">
        <f>Phosphorus!F33</f>
        <v>13297.005958434191</v>
      </c>
      <c r="H9" s="383">
        <f>Phosphorus!G33</f>
        <v>13297.005958434191</v>
      </c>
      <c r="I9" s="383">
        <f>Phosphorus!H33</f>
        <v>13297.005958434191</v>
      </c>
      <c r="J9" s="383">
        <f>Phosphorus!I33</f>
        <v>13297.005958434191</v>
      </c>
      <c r="K9" s="383">
        <f>'Slash&amp;Burn'!B19</f>
        <v>0.85</v>
      </c>
      <c r="L9" s="383">
        <f>'Slash&amp;Burn'!C19</f>
        <v>0.91500000000000004</v>
      </c>
      <c r="M9" s="383">
        <f>'Slash&amp;Burn'!D19</f>
        <v>0.185</v>
      </c>
      <c r="N9" s="383">
        <f>'Slash&amp;Burn'!E19</f>
        <v>0.105</v>
      </c>
      <c r="O9" s="383">
        <f>'Slash&amp;Burn'!F19</f>
        <v>1</v>
      </c>
      <c r="P9" s="383">
        <f>'Slash&amp;Burn'!G19</f>
        <v>0.255</v>
      </c>
      <c r="Q9" s="383">
        <f>'Slash&amp;Burn'!J19</f>
        <v>0.495</v>
      </c>
      <c r="R9" s="383">
        <f>'Slash&amp;Burn'!K19</f>
        <v>1</v>
      </c>
      <c r="S9" s="383">
        <f>'Slash&amp;Burn'!L19</f>
        <v>0.215</v>
      </c>
      <c r="T9" s="383">
        <f>'Slash&amp;Burn'!O19</f>
        <v>2.125</v>
      </c>
      <c r="U9" s="384">
        <f>'CROP MANAGEMENT'!B18</f>
        <v>100</v>
      </c>
      <c r="V9" s="384">
        <f>'CROP MANAGEMENT'!G18</f>
        <v>100</v>
      </c>
      <c r="W9" s="384">
        <f>'CROP MANAGEMENT'!L18</f>
        <v>100</v>
      </c>
      <c r="X9" s="384">
        <f>'CROP MANAGEMENT'!Q18</f>
        <v>100</v>
      </c>
      <c r="Y9" s="384">
        <f>'CROP MANAGEMENT'!C18</f>
        <v>361</v>
      </c>
      <c r="Z9" s="384">
        <f>'CROP MANAGEMENT'!H18</f>
        <v>361</v>
      </c>
      <c r="AA9" s="384">
        <f>'CROP MANAGEMENT'!M18</f>
        <v>361</v>
      </c>
      <c r="AB9" s="384">
        <f>'CROP MANAGEMENT'!R18</f>
        <v>361</v>
      </c>
      <c r="AC9" s="384">
        <f>'CROP MANAGEMENT'!D18</f>
        <v>1</v>
      </c>
      <c r="AD9" s="384">
        <f>'CROP MANAGEMENT'!I18</f>
        <v>1</v>
      </c>
      <c r="AE9" s="384">
        <f>'CROP MANAGEMENT'!N18</f>
        <v>1</v>
      </c>
      <c r="AF9" s="384">
        <f>'CROP MANAGEMENT'!S18</f>
        <v>1</v>
      </c>
      <c r="AG9" s="384">
        <f>'CROP MANAGEMENT'!V18</f>
        <v>2</v>
      </c>
      <c r="AH9" s="384">
        <f>'CROP MANAGEMENT'!W18</f>
        <v>306</v>
      </c>
      <c r="AI9" s="383">
        <f>'CROP MANAGEMENT'!X18</f>
        <v>0</v>
      </c>
      <c r="AJ9" s="383">
        <f>'CROP MANAGEMENT'!Y18</f>
        <v>1</v>
      </c>
      <c r="AK9" s="383">
        <f>'CROP MANAGEMENT'!Z18</f>
        <v>0</v>
      </c>
      <c r="AL9" s="383">
        <f>'CROP MANAGEMENT'!AA18</f>
        <v>0</v>
      </c>
      <c r="AM9" s="383">
        <f>'CROP MANAGEMENT'!AB18</f>
        <v>3.24</v>
      </c>
      <c r="AN9" s="383">
        <f>'CROP MANAGEMENT'!AC18</f>
        <v>0</v>
      </c>
      <c r="AO9" s="383">
        <f>'CROP MANAGEMENT'!AD18</f>
        <v>3.24</v>
      </c>
      <c r="AP9" s="383">
        <f>'CROP MANAGEMENT'!AE18</f>
        <v>0</v>
      </c>
      <c r="AQ9" s="384">
        <f>'TREE MANAGEMENT'!C18</f>
        <v>100</v>
      </c>
      <c r="AR9" s="384">
        <f>'TREE MANAGEMENT'!E18</f>
        <v>100</v>
      </c>
      <c r="AS9" s="384">
        <f>'TREE MANAGEMENT'!G18</f>
        <v>100</v>
      </c>
      <c r="AT9" s="384">
        <f>'TREE MANAGEMENT'!D18</f>
        <v>251</v>
      </c>
      <c r="AU9" s="384">
        <f>'TREE MANAGEMENT'!F18</f>
        <v>251</v>
      </c>
      <c r="AV9" s="384">
        <f>'TREE MANAGEMENT'!H18</f>
        <v>251</v>
      </c>
      <c r="AW9" s="384"/>
      <c r="AX9" s="256">
        <f>'TREE MANAGEMENT'!K18</f>
        <v>5</v>
      </c>
      <c r="AY9" s="256">
        <f>'TREE MANAGEMENT'!L18</f>
        <v>11</v>
      </c>
      <c r="AZ9" s="256">
        <f>'TREE MANAGEMENT'!M18</f>
        <v>0.01</v>
      </c>
      <c r="BA9" s="256">
        <f>'TREE MANAGEMENT'!O18</f>
        <v>0.01</v>
      </c>
      <c r="BB9" s="256">
        <f>'TREE MANAGEMENT'!Q18</f>
        <v>0.01</v>
      </c>
      <c r="BC9" s="256">
        <f>'TREE MANAGEMENT'!N18</f>
        <v>0</v>
      </c>
      <c r="BD9" s="256">
        <f>'TREE MANAGEMENT'!P18</f>
        <v>0</v>
      </c>
      <c r="BE9" s="256">
        <f>'TREE MANAGEMENT'!R18</f>
        <v>0</v>
      </c>
      <c r="BF9" s="256">
        <f>'TREE MANAGEMENT'!W18</f>
        <v>100</v>
      </c>
      <c r="BG9" s="256">
        <f>'TREE MANAGEMENT'!Y18</f>
        <v>100</v>
      </c>
      <c r="BH9" s="256">
        <f>'TREE MANAGEMENT'!AA18</f>
        <v>100</v>
      </c>
      <c r="BI9" s="256">
        <f>'TREE MANAGEMENT'!X18</f>
        <v>364</v>
      </c>
      <c r="BJ9" s="256">
        <f>'TREE MANAGEMENT'!Z18</f>
        <v>364</v>
      </c>
      <c r="BK9" s="256">
        <f>'TREE MANAGEMENT'!AB18</f>
        <v>364</v>
      </c>
      <c r="BL9" s="256">
        <f>PROFITABILITY!F35</f>
        <v>300</v>
      </c>
      <c r="BM9" s="256">
        <f>PROFITABILITY!G35</f>
        <v>395</v>
      </c>
      <c r="BN9" s="256">
        <f>PROFITABILITY!H35</f>
        <v>1500</v>
      </c>
      <c r="BO9" s="256">
        <f>PROFITABILITY!I35</f>
        <v>700</v>
      </c>
      <c r="BP9" s="256">
        <f>PROFITABILITY!J35</f>
        <v>185</v>
      </c>
      <c r="BQ9" s="256">
        <f>PROFITABILITY!F48</f>
        <v>1000</v>
      </c>
      <c r="BR9" s="256">
        <f>PROFITABILITY!G48</f>
        <v>1000</v>
      </c>
      <c r="BS9" s="256">
        <f>PROFITABILITY!H48</f>
        <v>8000</v>
      </c>
      <c r="BT9" s="256">
        <f>PROFITABILITY!F15</f>
        <v>0</v>
      </c>
      <c r="BU9" s="115">
        <f>'Soil Hydraulic'!B20</f>
        <v>-1.1201055171236984E-6</v>
      </c>
      <c r="BV9" s="115">
        <f>'Soil Hydraulic'!I20</f>
        <v>-6.8305931991730978E-7</v>
      </c>
      <c r="BW9" s="115">
        <f>'Soil Hydraulic'!P20</f>
        <v>-4.8359250526882574E-7</v>
      </c>
      <c r="BX9" s="115">
        <f>'Soil Hydraulic'!W20</f>
        <v>-4.8359887372772132E-7</v>
      </c>
      <c r="BY9" s="383">
        <f>'Soil Hydraulic'!C20</f>
        <v>-1000000</v>
      </c>
      <c r="BZ9" s="383">
        <f>'Soil Hydraulic'!J20</f>
        <v>-1000000</v>
      </c>
      <c r="CA9" s="383">
        <f>'Soil Hydraulic'!Q20</f>
        <v>-1000000</v>
      </c>
      <c r="CB9" s="383">
        <f>'Soil Hydraulic'!X20</f>
        <v>-1000000</v>
      </c>
      <c r="CC9" s="382">
        <f>'Soil Hydraulic'!E20</f>
        <v>3.9599917826906382E-2</v>
      </c>
      <c r="CD9" s="382">
        <f>'Soil Hydraulic'!L20</f>
        <v>4.9511036410374576E-2</v>
      </c>
      <c r="CE9" s="382">
        <f>'Soil Hydraulic'!S20</f>
        <v>4.463683629314695E-2</v>
      </c>
      <c r="CF9" s="382">
        <f>'Soil Hydraulic'!Z20</f>
        <v>4.463742411833875E-2</v>
      </c>
      <c r="CG9" s="382">
        <f>'Soil Hydraulic'!E20</f>
        <v>3.9599917826906382E-2</v>
      </c>
      <c r="CH9" s="382">
        <f>'Soil Hydraulic'!L20</f>
        <v>4.9511036410374576E-2</v>
      </c>
      <c r="CI9" s="382">
        <f>'Soil Hydraulic'!S20</f>
        <v>4.463683629314695E-2</v>
      </c>
      <c r="CJ9" s="382">
        <f>'Soil Hydraulic'!Z20</f>
        <v>4.463742411833875E-2</v>
      </c>
      <c r="CK9" s="382">
        <f>'Soil Hydraulic'!E20</f>
        <v>3.9599917826906382E-2</v>
      </c>
      <c r="CL9" s="382">
        <f>'Soil Hydraulic'!L20</f>
        <v>4.9511036410374576E-2</v>
      </c>
      <c r="CM9" s="382">
        <f>'Soil Hydraulic'!S20</f>
        <v>4.463683629314695E-2</v>
      </c>
      <c r="CN9" s="382">
        <f>'Soil Hydraulic'!Z20</f>
        <v>4.463742411833875E-2</v>
      </c>
      <c r="CO9" s="382">
        <f>'Soil Hydraulic'!E20</f>
        <v>3.9599917826906382E-2</v>
      </c>
      <c r="CP9" s="382">
        <f>'Soil Hydraulic'!L20</f>
        <v>4.9511036410374576E-2</v>
      </c>
      <c r="CQ9" s="382">
        <f>'Soil Hydraulic'!S20</f>
        <v>4.463683629314695E-2</v>
      </c>
      <c r="CR9" s="382">
        <f>'Soil Hydraulic'!Z20</f>
        <v>4.463742411833875E-2</v>
      </c>
      <c r="CS9" s="382">
        <f>'Soil Hydraulic'!E20</f>
        <v>3.9599917826906382E-2</v>
      </c>
      <c r="CT9" s="382">
        <f>'Soil Hydraulic'!E20</f>
        <v>3.9599917826906382E-2</v>
      </c>
      <c r="CU9" s="382">
        <f>'Soil Hydraulic'!E20</f>
        <v>3.9599917826906382E-2</v>
      </c>
      <c r="CV9" s="382">
        <f>'Soil Hydraulic'!L20</f>
        <v>4.9511036410374576E-2</v>
      </c>
      <c r="CW9" s="382">
        <f>'Soil Hydraulic'!L20</f>
        <v>4.9511036410374576E-2</v>
      </c>
      <c r="CX9" s="382">
        <f>'Soil Hydraulic'!L20</f>
        <v>4.9511036410374576E-2</v>
      </c>
      <c r="CY9" s="382">
        <f>'Soil Hydraulic'!S20</f>
        <v>4.463683629314695E-2</v>
      </c>
      <c r="CZ9" s="382">
        <f>'Soil Hydraulic'!S20</f>
        <v>4.463683629314695E-2</v>
      </c>
      <c r="DA9" s="382">
        <f>'Soil Hydraulic'!S20</f>
        <v>4.463683629314695E-2</v>
      </c>
      <c r="DB9" s="382">
        <f>'Soil Hydraulic'!Z20</f>
        <v>4.463742411833875E-2</v>
      </c>
      <c r="DC9" s="382">
        <f>'Soil Hydraulic'!Z20</f>
        <v>4.463742411833875E-2</v>
      </c>
      <c r="DD9" s="382">
        <f>'Soil Hydraulic'!Z20</f>
        <v>4.463742411833875E-2</v>
      </c>
      <c r="DE9" s="382">
        <f>'Soil Hydraulic'!G20</f>
        <v>0.23421292322112963</v>
      </c>
      <c r="DF9" s="382">
        <f>'Soil Hydraulic'!N20</f>
        <v>0.22412858272338135</v>
      </c>
      <c r="DG9" s="382">
        <f>'Soil Hydraulic'!U20</f>
        <v>0.22793724636428433</v>
      </c>
      <c r="DH9" s="382">
        <f>'Soil Hydraulic'!AB20</f>
        <v>0.22793724636428433</v>
      </c>
      <c r="DI9" s="382">
        <f>'Soil Hydraulic'!G20</f>
        <v>0.23421292322112963</v>
      </c>
      <c r="DJ9" s="382">
        <f>'Soil Hydraulic'!AD20</f>
        <v>0.20619612348058533</v>
      </c>
      <c r="DK9" s="256">
        <f>'CROP PARAMETERS'!E19</f>
        <v>500</v>
      </c>
      <c r="DL9" s="256">
        <f>'CROP PARAMETERS'!F19</f>
        <v>300</v>
      </c>
      <c r="DM9" s="256">
        <f>'CROP PARAMETERS'!G19</f>
        <v>500</v>
      </c>
      <c r="DN9" s="256">
        <f>'CROP PARAMETERS'!H19</f>
        <v>100</v>
      </c>
      <c r="DO9" s="256">
        <f>'CROP PARAMETERS'!I19</f>
        <v>300</v>
      </c>
      <c r="DP9" s="382">
        <f>'CROP PARAMETERS'!L19</f>
        <v>1.0815831966375118</v>
      </c>
      <c r="DQ9" s="382">
        <f>'CROP PARAMETERS'!L19</f>
        <v>1.0815831966375118</v>
      </c>
      <c r="DR9" s="382">
        <f>'CROP PARAMETERS'!L19</f>
        <v>1.0815831966375118</v>
      </c>
      <c r="DS9" s="382">
        <f>'CROP PARAMETERS'!L19</f>
        <v>1.0815831966375118</v>
      </c>
      <c r="DT9" s="382">
        <f>'CROP PARAMETERS'!M19</f>
        <v>0.78292363510737395</v>
      </c>
      <c r="DU9" s="382">
        <f>'CROP PARAMETERS'!M19</f>
        <v>0.78292363510737395</v>
      </c>
      <c r="DV9" s="382">
        <f>'CROP PARAMETERS'!M19</f>
        <v>0.78292363510737395</v>
      </c>
      <c r="DW9" s="382">
        <f>'CROP PARAMETERS'!M19</f>
        <v>0.78292363510737395</v>
      </c>
      <c r="DX9" s="382">
        <f>'CROP PARAMETERS'!N19</f>
        <v>0.87047935191978387</v>
      </c>
      <c r="DY9" s="382">
        <f>'CROP PARAMETERS'!N19</f>
        <v>0.87047935191978387</v>
      </c>
      <c r="DZ9" s="382">
        <f>'CROP PARAMETERS'!N19</f>
        <v>0.87047935191978387</v>
      </c>
      <c r="EA9" s="382">
        <f>'CROP PARAMETERS'!N19</f>
        <v>0.87047935191978387</v>
      </c>
      <c r="EB9" s="382">
        <f>'CROP PARAMETERS'!O19</f>
        <v>0.3</v>
      </c>
      <c r="EC9" s="382">
        <f>'CROP PARAMETERS'!O19</f>
        <v>0.3</v>
      </c>
      <c r="ED9" s="382">
        <f>'CROP PARAMETERS'!O19</f>
        <v>0.3</v>
      </c>
      <c r="EE9" s="382">
        <f>'CROP PARAMETERS'!O19</f>
        <v>0.3</v>
      </c>
      <c r="EF9" s="382">
        <f>'CROP PARAMETERS'!P19</f>
        <v>0.78292363510737395</v>
      </c>
      <c r="EG9" s="382">
        <f>'CROP PARAMETERS'!P19</f>
        <v>0.78292363510737395</v>
      </c>
      <c r="EH9" s="382">
        <f>'CROP PARAMETERS'!P19</f>
        <v>0.78292363510737395</v>
      </c>
      <c r="EI9" s="382">
        <f>'CROP PARAMETERS'!P19</f>
        <v>0.78292363510737395</v>
      </c>
      <c r="EJ9" s="382">
        <f>'CROP PARAMETERS'!S19</f>
        <v>0.66853158167721427</v>
      </c>
      <c r="EK9" s="382">
        <f>'CROP PARAMETERS'!S19</f>
        <v>0.66853158167721427</v>
      </c>
      <c r="EL9" s="382">
        <f>'CROP PARAMETERS'!S19</f>
        <v>0.66853158167721427</v>
      </c>
      <c r="EM9" s="382">
        <f>'CROP PARAMETERS'!S19</f>
        <v>0.66853158167721427</v>
      </c>
      <c r="EN9" s="382">
        <f>'CROP PARAMETERS'!T19</f>
        <v>0.6113521190524871</v>
      </c>
      <c r="EO9" s="382">
        <f>'CROP PARAMETERS'!T19</f>
        <v>0.6113521190524871</v>
      </c>
      <c r="EP9" s="382">
        <f>'CROP PARAMETERS'!T19</f>
        <v>0.6113521190524871</v>
      </c>
      <c r="EQ9" s="382">
        <f>'CROP PARAMETERS'!T19</f>
        <v>0.6113521190524871</v>
      </c>
      <c r="ER9" s="382">
        <f>'CROP PARAMETERS'!U19</f>
        <v>0.5</v>
      </c>
      <c r="ES9" s="382">
        <f>'CROP PARAMETERS'!U19</f>
        <v>0.5</v>
      </c>
      <c r="ET9" s="382">
        <f>'CROP PARAMETERS'!U19</f>
        <v>0.5</v>
      </c>
      <c r="EU9" s="382">
        <f>'CROP PARAMETERS'!U19</f>
        <v>0.5</v>
      </c>
      <c r="EV9" s="382">
        <f>'CROP PARAMETERS'!V19</f>
        <v>0.56000000000000005</v>
      </c>
      <c r="EW9" s="382">
        <f>'CROP PARAMETERS'!V19</f>
        <v>0.56000000000000005</v>
      </c>
      <c r="EX9" s="382">
        <f>'CROP PARAMETERS'!V19</f>
        <v>0.56000000000000005</v>
      </c>
      <c r="EY9" s="382">
        <f>'CROP PARAMETERS'!V19</f>
        <v>0.56000000000000005</v>
      </c>
      <c r="EZ9" s="382">
        <f>'CROP PARAMETERS'!W19</f>
        <v>0.1</v>
      </c>
      <c r="FA9" s="382">
        <f>'CROP PARAMETERS'!W19</f>
        <v>0.1</v>
      </c>
      <c r="FB9" s="382">
        <f>'CROP PARAMETERS'!W19</f>
        <v>0.1</v>
      </c>
      <c r="FC9" s="382">
        <f>'CROP PARAMETERS'!W19</f>
        <v>0.1</v>
      </c>
      <c r="FD9" s="382">
        <f>'CROP PARAMETERS'!Z19</f>
        <v>0</v>
      </c>
      <c r="FE9" s="382">
        <f>'CROP PARAMETERS'!Z19</f>
        <v>0</v>
      </c>
      <c r="FF9" s="382">
        <f>'CROP PARAMETERS'!Z19</f>
        <v>0</v>
      </c>
      <c r="FG9" s="382">
        <f>'CROP PARAMETERS'!Z19</f>
        <v>0</v>
      </c>
      <c r="FH9" s="382">
        <f>'CROP PARAMETERS'!AA19</f>
        <v>4.0979658955913817E-3</v>
      </c>
      <c r="FI9" s="382">
        <f>'CROP PARAMETERS'!AA19</f>
        <v>4.0979658955913817E-3</v>
      </c>
      <c r="FJ9" s="382">
        <f>'CROP PARAMETERS'!AA19</f>
        <v>4.0979658955913817E-3</v>
      </c>
      <c r="FK9" s="382">
        <f>'CROP PARAMETERS'!AA19</f>
        <v>4.0979658955913817E-3</v>
      </c>
      <c r="FL9" s="382">
        <f>'CROP PARAMETERS'!AB19</f>
        <v>0</v>
      </c>
      <c r="FM9" s="382">
        <f>'CROP PARAMETERS'!AB19</f>
        <v>0</v>
      </c>
      <c r="FN9" s="382">
        <f>'CROP PARAMETERS'!AB19</f>
        <v>0</v>
      </c>
      <c r="FO9" s="382">
        <f>'CROP PARAMETERS'!AB19</f>
        <v>0</v>
      </c>
      <c r="FP9" s="382">
        <f>'CROP PARAMETERS'!AC19</f>
        <v>0</v>
      </c>
      <c r="FQ9" s="382">
        <f>'CROP PARAMETERS'!AC19</f>
        <v>0</v>
      </c>
      <c r="FR9" s="382">
        <f>'CROP PARAMETERS'!AC19</f>
        <v>0</v>
      </c>
      <c r="FS9" s="382">
        <f>'CROP PARAMETERS'!AC19</f>
        <v>0</v>
      </c>
      <c r="FT9" s="382">
        <f>'CROP PARAMETERS'!AD19</f>
        <v>0</v>
      </c>
      <c r="FU9" s="382">
        <f>'CROP PARAMETERS'!AD19</f>
        <v>0</v>
      </c>
      <c r="FV9" s="382">
        <f>'CROP PARAMETERS'!AD19</f>
        <v>0</v>
      </c>
      <c r="FW9" s="382">
        <f>'CROP PARAMETERS'!AD19</f>
        <v>0</v>
      </c>
      <c r="FX9" s="382">
        <f>'CROP PARAMETERS'!AG19</f>
        <v>25</v>
      </c>
      <c r="FY9" s="382">
        <f>'CROP PARAMETERS'!AG19</f>
        <v>25</v>
      </c>
      <c r="FZ9" s="382">
        <f>'CROP PARAMETERS'!AG19</f>
        <v>25</v>
      </c>
      <c r="GA9" s="382">
        <f>'CROP PARAMETERS'!AG19</f>
        <v>25</v>
      </c>
      <c r="GB9" s="382">
        <f>'CROP PARAMETERS'!AH19</f>
        <v>34.5</v>
      </c>
      <c r="GC9" s="382">
        <f>'CROP PARAMETERS'!AH19</f>
        <v>34.5</v>
      </c>
      <c r="GD9" s="382">
        <f>'CROP PARAMETERS'!AH19</f>
        <v>34.5</v>
      </c>
      <c r="GE9" s="382">
        <f>'CROP PARAMETERS'!AH19</f>
        <v>34.5</v>
      </c>
      <c r="GF9" s="382">
        <f>'CROP PARAMETERS'!AI19</f>
        <v>25</v>
      </c>
      <c r="GG9" s="382">
        <f>'CROP PARAMETERS'!AI19</f>
        <v>25</v>
      </c>
      <c r="GH9" s="382">
        <f>'CROP PARAMETERS'!AI19</f>
        <v>25</v>
      </c>
      <c r="GI9" s="382">
        <f>'CROP PARAMETERS'!AI19</f>
        <v>25</v>
      </c>
      <c r="GJ9" s="382">
        <f>'CROP PARAMETERS'!AJ19</f>
        <v>10</v>
      </c>
      <c r="GK9" s="382">
        <f>'CROP PARAMETERS'!AJ19</f>
        <v>10</v>
      </c>
      <c r="GL9" s="382">
        <f>'CROP PARAMETERS'!AJ19</f>
        <v>10</v>
      </c>
      <c r="GM9" s="382">
        <f>'CROP PARAMETERS'!AJ19</f>
        <v>10</v>
      </c>
      <c r="GN9" s="382">
        <f>'CROP PARAMETERS'!AK19</f>
        <v>10</v>
      </c>
      <c r="GO9" s="382">
        <f>'CROP PARAMETERS'!AK19</f>
        <v>10</v>
      </c>
      <c r="GP9" s="382">
        <f>'CROP PARAMETERS'!AK19</f>
        <v>10</v>
      </c>
      <c r="GQ9" s="382">
        <f>'CROP PARAMETERS'!AK19</f>
        <v>10</v>
      </c>
      <c r="GR9" s="382">
        <f>'CROP PARAMETERS'!AN19</f>
        <v>0.158</v>
      </c>
      <c r="GS9" s="382">
        <f>'CROP PARAMETERS'!AN19</f>
        <v>0.158</v>
      </c>
      <c r="GT9" s="382">
        <f>'CROP PARAMETERS'!AN19</f>
        <v>0.158</v>
      </c>
      <c r="GU9" s="382">
        <f>'CROP PARAMETERS'!AN19</f>
        <v>0.158</v>
      </c>
      <c r="GV9" s="382">
        <f>'CROP PARAMETERS'!AO19</f>
        <v>0.158</v>
      </c>
      <c r="GW9" s="382">
        <f>'CROP PARAMETERS'!AO19</f>
        <v>0.158</v>
      </c>
      <c r="GX9" s="382">
        <f>'CROP PARAMETERS'!AO19</f>
        <v>0.158</v>
      </c>
      <c r="GY9" s="382">
        <f>'CROP PARAMETERS'!AO19</f>
        <v>0.158</v>
      </c>
      <c r="GZ9" s="382">
        <f>'CROP PARAMETERS'!AP19</f>
        <v>0.158</v>
      </c>
      <c r="HA9" s="382">
        <f>'CROP PARAMETERS'!AP19</f>
        <v>0.158</v>
      </c>
      <c r="HB9" s="382">
        <f>'CROP PARAMETERS'!AP19</f>
        <v>0.158</v>
      </c>
      <c r="HC9" s="382">
        <f>'CROP PARAMETERS'!AP19</f>
        <v>0.158</v>
      </c>
      <c r="HD9" s="382">
        <f>'CROP PARAMETERS'!AQ19</f>
        <v>0.158</v>
      </c>
      <c r="HE9" s="382">
        <f>'CROP PARAMETERS'!AQ19</f>
        <v>0.158</v>
      </c>
      <c r="HF9" s="382">
        <f>'CROP PARAMETERS'!AQ19</f>
        <v>0.158</v>
      </c>
      <c r="HG9" s="382">
        <f>'CROP PARAMETERS'!AQ19</f>
        <v>0.158</v>
      </c>
      <c r="HH9" s="382">
        <f>'CROP PARAMETERS'!AR19</f>
        <v>0.158</v>
      </c>
      <c r="HI9" s="382">
        <f>'CROP PARAMETERS'!AR19</f>
        <v>0.158</v>
      </c>
      <c r="HJ9" s="382">
        <f>'CROP PARAMETERS'!AR19</f>
        <v>0.158</v>
      </c>
      <c r="HK9" s="382">
        <f>'CROP PARAMETERS'!AR19</f>
        <v>0.158</v>
      </c>
      <c r="HL9" s="382">
        <f>'TREE PARAMETERS'!G18</f>
        <v>2.5000000000000001E-2</v>
      </c>
      <c r="HM9" s="382">
        <f>'TREE PARAMETERS'!H18</f>
        <v>2.5000000000000001E-2</v>
      </c>
      <c r="HN9" s="382">
        <f>'TREE PARAMETERS'!I18</f>
        <v>2.5000000000000001E-2</v>
      </c>
    </row>
    <row r="10" spans="1:222" x14ac:dyDescent="0.3">
      <c r="A10" s="256">
        <f>AFSystem!G25</f>
        <v>1</v>
      </c>
      <c r="B10" s="382">
        <f>Nitrogen!B11</f>
        <v>0.08</v>
      </c>
      <c r="C10" s="383">
        <f>WEATHER!C20</f>
        <v>7.5299999999999994</v>
      </c>
      <c r="D10" s="383">
        <f>WEATHER!D20</f>
        <v>26.51652</v>
      </c>
      <c r="E10" s="383">
        <f>WEATHER!E20</f>
        <v>3.3888899358487299</v>
      </c>
      <c r="F10" s="115">
        <f>Phosphorus!B34</f>
        <v>0.23398251314654825</v>
      </c>
      <c r="G10" s="383">
        <f>Phosphorus!F34</f>
        <v>12616.01062262386</v>
      </c>
      <c r="H10" s="383">
        <f>Phosphorus!G34</f>
        <v>12616.01062262386</v>
      </c>
      <c r="I10" s="383">
        <f>Phosphorus!H34</f>
        <v>12616.01062262386</v>
      </c>
      <c r="J10" s="383">
        <f>Phosphorus!I34</f>
        <v>12616.01062262386</v>
      </c>
      <c r="K10" s="383">
        <f>'Slash&amp;Burn'!B20</f>
        <v>0.92</v>
      </c>
      <c r="L10" s="383">
        <f>'Slash&amp;Burn'!C20</f>
        <v>0.94499999999999995</v>
      </c>
      <c r="M10" s="383">
        <f>'Slash&amp;Burn'!D20</f>
        <v>0.26500000000000001</v>
      </c>
      <c r="N10" s="383">
        <f>'Slash&amp;Burn'!E20</f>
        <v>7.4999999999999997E-2</v>
      </c>
      <c r="O10" s="383">
        <f>'Slash&amp;Burn'!F20</f>
        <v>1</v>
      </c>
      <c r="P10" s="383">
        <f>'Slash&amp;Burn'!G20</f>
        <v>0.33500000000000002</v>
      </c>
      <c r="Q10" s="383"/>
      <c r="R10" s="383"/>
      <c r="S10" s="383"/>
      <c r="T10" s="383">
        <f>'Slash&amp;Burn'!O20</f>
        <v>2.2250000000000001</v>
      </c>
      <c r="U10" s="384">
        <f>'CROP MANAGEMENT'!B19</f>
        <v>100</v>
      </c>
      <c r="V10" s="384">
        <f>'CROP MANAGEMENT'!G19</f>
        <v>100</v>
      </c>
      <c r="W10" s="384">
        <f>'CROP MANAGEMENT'!L19</f>
        <v>100</v>
      </c>
      <c r="X10" s="384">
        <f>'CROP MANAGEMENT'!Q19</f>
        <v>100</v>
      </c>
      <c r="Y10" s="384">
        <f>'CROP MANAGEMENT'!C19</f>
        <v>354</v>
      </c>
      <c r="Z10" s="384">
        <f>'CROP MANAGEMENT'!H19</f>
        <v>354</v>
      </c>
      <c r="AA10" s="384">
        <f>'CROP MANAGEMENT'!M19</f>
        <v>354</v>
      </c>
      <c r="AB10" s="384">
        <f>'CROP MANAGEMENT'!R19</f>
        <v>354</v>
      </c>
      <c r="AC10" s="384">
        <f>'CROP MANAGEMENT'!D19</f>
        <v>1</v>
      </c>
      <c r="AD10" s="384">
        <f>'CROP MANAGEMENT'!I19</f>
        <v>1</v>
      </c>
      <c r="AE10" s="384">
        <f>'CROP MANAGEMENT'!N19</f>
        <v>1</v>
      </c>
      <c r="AF10" s="384">
        <f>'CROP MANAGEMENT'!S19</f>
        <v>1</v>
      </c>
      <c r="AG10" s="384">
        <f>'CROP MANAGEMENT'!V19</f>
        <v>2</v>
      </c>
      <c r="AH10" s="384">
        <f>'CROP MANAGEMENT'!W19</f>
        <v>307</v>
      </c>
      <c r="AI10" s="383">
        <f>'CROP MANAGEMENT'!X19</f>
        <v>0</v>
      </c>
      <c r="AJ10" s="383">
        <f>'CROP MANAGEMENT'!Y19</f>
        <v>0</v>
      </c>
      <c r="AK10" s="383">
        <f>'CROP MANAGEMENT'!Z19</f>
        <v>1</v>
      </c>
      <c r="AL10" s="383">
        <f>'CROP MANAGEMENT'!AA19</f>
        <v>0</v>
      </c>
      <c r="AM10" s="383">
        <f>'CROP MANAGEMENT'!AB19</f>
        <v>550</v>
      </c>
      <c r="AN10" s="383">
        <f>'CROP MANAGEMENT'!AC19</f>
        <v>0</v>
      </c>
      <c r="AO10" s="383">
        <f>'CROP MANAGEMENT'!AD19</f>
        <v>550</v>
      </c>
      <c r="AP10" s="383">
        <f>'CROP MANAGEMENT'!AE19</f>
        <v>0</v>
      </c>
      <c r="AQ10" s="384">
        <f>'TREE MANAGEMENT'!C19</f>
        <v>100</v>
      </c>
      <c r="AR10" s="384">
        <f>'TREE MANAGEMENT'!E19</f>
        <v>100</v>
      </c>
      <c r="AS10" s="384">
        <f>'TREE MANAGEMENT'!G19</f>
        <v>100</v>
      </c>
      <c r="AT10" s="384">
        <f>'TREE MANAGEMENT'!D19</f>
        <v>251</v>
      </c>
      <c r="AU10" s="384">
        <f>'TREE MANAGEMENT'!F19</f>
        <v>251</v>
      </c>
      <c r="AV10" s="384">
        <f>'TREE MANAGEMENT'!H19</f>
        <v>251</v>
      </c>
      <c r="AW10" s="384"/>
      <c r="AX10" s="256">
        <f>'TREE MANAGEMENT'!K19</f>
        <v>5</v>
      </c>
      <c r="AY10" s="256">
        <f>'TREE MANAGEMENT'!L19</f>
        <v>126</v>
      </c>
      <c r="AZ10" s="256">
        <f>'TREE MANAGEMENT'!M19</f>
        <v>0.01</v>
      </c>
      <c r="BA10" s="256">
        <f>'TREE MANAGEMENT'!O19</f>
        <v>0.01</v>
      </c>
      <c r="BB10" s="256">
        <f>'TREE MANAGEMENT'!Q19</f>
        <v>0.01</v>
      </c>
      <c r="BC10" s="256">
        <f>'TREE MANAGEMENT'!N19</f>
        <v>0</v>
      </c>
      <c r="BD10" s="256">
        <f>'TREE MANAGEMENT'!P19</f>
        <v>0</v>
      </c>
      <c r="BE10" s="256">
        <f>'TREE MANAGEMENT'!R19</f>
        <v>0</v>
      </c>
      <c r="BF10" s="256">
        <f>'TREE MANAGEMENT'!W19</f>
        <v>100</v>
      </c>
      <c r="BG10" s="256">
        <f>'TREE MANAGEMENT'!Y19</f>
        <v>100</v>
      </c>
      <c r="BH10" s="256">
        <f>'TREE MANAGEMENT'!AA19</f>
        <v>100</v>
      </c>
      <c r="BI10" s="256">
        <f>'TREE MANAGEMENT'!X19</f>
        <v>364</v>
      </c>
      <c r="BJ10" s="256">
        <f>'TREE MANAGEMENT'!Z19</f>
        <v>364</v>
      </c>
      <c r="BK10" s="256">
        <f>'TREE MANAGEMENT'!AB19</f>
        <v>364</v>
      </c>
      <c r="BL10" s="256">
        <f>PROFITABILITY!F36</f>
        <v>300</v>
      </c>
      <c r="BM10" s="256">
        <f>PROFITABILITY!G36</f>
        <v>395</v>
      </c>
      <c r="BN10" s="256">
        <f>PROFITABILITY!H36</f>
        <v>1500</v>
      </c>
      <c r="BO10" s="256">
        <f>PROFITABILITY!I36</f>
        <v>700</v>
      </c>
      <c r="BP10" s="256">
        <f>PROFITABILITY!J36</f>
        <v>185</v>
      </c>
      <c r="BQ10" s="256">
        <f>PROFITABILITY!F49</f>
        <v>521.51</v>
      </c>
      <c r="BR10" s="256">
        <f>PROFITABILITY!G49</f>
        <v>521.51</v>
      </c>
      <c r="BS10" s="256">
        <f>PROFITABILITY!H49</f>
        <v>0</v>
      </c>
      <c r="BT10" s="256">
        <f>PROFITABILITY!F16</f>
        <v>60000</v>
      </c>
      <c r="BU10" s="115">
        <f>'Soil Hydraulic'!B21</f>
        <v>-1.1201055171236984E-6</v>
      </c>
      <c r="BV10" s="115">
        <f>'Soil Hydraulic'!I21</f>
        <v>-6.8305931991730978E-7</v>
      </c>
      <c r="BW10" s="115">
        <f>'Soil Hydraulic'!P21</f>
        <v>-4.8359250526882574E-7</v>
      </c>
      <c r="BX10" s="115">
        <f>'Soil Hydraulic'!W21</f>
        <v>-4.8359887372772132E-7</v>
      </c>
      <c r="BY10" s="383">
        <f>'Soil Hydraulic'!C21</f>
        <v>-1000000</v>
      </c>
      <c r="BZ10" s="383">
        <f>'Soil Hydraulic'!J21</f>
        <v>-1000000</v>
      </c>
      <c r="CA10" s="383">
        <f>'Soil Hydraulic'!Q21</f>
        <v>-1000000</v>
      </c>
      <c r="CB10" s="383">
        <f>'Soil Hydraulic'!X21</f>
        <v>-1000000</v>
      </c>
      <c r="CC10" s="382">
        <f>'Soil Hydraulic'!E21</f>
        <v>2.5923210462226797E-2</v>
      </c>
      <c r="CD10" s="382">
        <f>'Soil Hydraulic'!L21</f>
        <v>3.1424441279433987E-2</v>
      </c>
      <c r="CE10" s="382">
        <f>'Soil Hydraulic'!S21</f>
        <v>2.8039119127031272E-2</v>
      </c>
      <c r="CF10" s="382">
        <f>'Soil Hydraulic'!Z21</f>
        <v>2.8039488375883735E-2</v>
      </c>
      <c r="CG10" s="382">
        <f>'Soil Hydraulic'!E21</f>
        <v>2.5923210462226797E-2</v>
      </c>
      <c r="CH10" s="382">
        <f>'Soil Hydraulic'!L21</f>
        <v>3.1424441279433987E-2</v>
      </c>
      <c r="CI10" s="382">
        <f>'Soil Hydraulic'!S21</f>
        <v>2.8039119127031272E-2</v>
      </c>
      <c r="CJ10" s="382">
        <f>'Soil Hydraulic'!Z21</f>
        <v>2.8039488375883735E-2</v>
      </c>
      <c r="CK10" s="382">
        <f>'Soil Hydraulic'!E21</f>
        <v>2.5923210462226797E-2</v>
      </c>
      <c r="CL10" s="382">
        <f>'Soil Hydraulic'!L21</f>
        <v>3.1424441279433987E-2</v>
      </c>
      <c r="CM10" s="382">
        <f>'Soil Hydraulic'!S21</f>
        <v>2.8039119127031272E-2</v>
      </c>
      <c r="CN10" s="382">
        <f>'Soil Hydraulic'!Z21</f>
        <v>2.8039488375883735E-2</v>
      </c>
      <c r="CO10" s="382">
        <f>'Soil Hydraulic'!E21</f>
        <v>2.5923210462226797E-2</v>
      </c>
      <c r="CP10" s="382">
        <f>'Soil Hydraulic'!L21</f>
        <v>3.1424441279433987E-2</v>
      </c>
      <c r="CQ10" s="382">
        <f>'Soil Hydraulic'!S21</f>
        <v>2.8039119127031272E-2</v>
      </c>
      <c r="CR10" s="382">
        <f>'Soil Hydraulic'!Z21</f>
        <v>2.8039488375883735E-2</v>
      </c>
      <c r="CS10" s="382">
        <f>'Soil Hydraulic'!E21</f>
        <v>2.5923210462226797E-2</v>
      </c>
      <c r="CT10" s="382">
        <f>'Soil Hydraulic'!E21</f>
        <v>2.5923210462226797E-2</v>
      </c>
      <c r="CU10" s="382">
        <f>'Soil Hydraulic'!E21</f>
        <v>2.5923210462226797E-2</v>
      </c>
      <c r="CV10" s="382">
        <f>'Soil Hydraulic'!L21</f>
        <v>3.1424441279433987E-2</v>
      </c>
      <c r="CW10" s="382">
        <f>'Soil Hydraulic'!L21</f>
        <v>3.1424441279433987E-2</v>
      </c>
      <c r="CX10" s="382">
        <f>'Soil Hydraulic'!L21</f>
        <v>3.1424441279433987E-2</v>
      </c>
      <c r="CY10" s="382">
        <f>'Soil Hydraulic'!S21</f>
        <v>2.8039119127031272E-2</v>
      </c>
      <c r="CZ10" s="382">
        <f>'Soil Hydraulic'!S21</f>
        <v>2.8039119127031272E-2</v>
      </c>
      <c r="DA10" s="382">
        <f>'Soil Hydraulic'!S21</f>
        <v>2.8039119127031272E-2</v>
      </c>
      <c r="DB10" s="382">
        <f>'Soil Hydraulic'!Z21</f>
        <v>2.8039488375883735E-2</v>
      </c>
      <c r="DC10" s="382">
        <f>'Soil Hydraulic'!Z21</f>
        <v>2.8039488375883735E-2</v>
      </c>
      <c r="DD10" s="382">
        <f>'Soil Hydraulic'!Z21</f>
        <v>2.8039488375883735E-2</v>
      </c>
      <c r="DE10" s="382">
        <f>'Soil Hydraulic'!G21</f>
        <v>0.23467875684457989</v>
      </c>
      <c r="DF10" s="382">
        <f>'Soil Hydraulic'!N21</f>
        <v>0.22464331173427246</v>
      </c>
      <c r="DG10" s="382">
        <f>'Soil Hydraulic'!U21</f>
        <v>0.22847069203582976</v>
      </c>
      <c r="DH10" s="382">
        <f>'Soil Hydraulic'!AB21</f>
        <v>0.22847069203582976</v>
      </c>
      <c r="DI10" s="382">
        <f>'Soil Hydraulic'!G21</f>
        <v>0.23467875684457989</v>
      </c>
      <c r="DJ10" s="382">
        <f>'Soil Hydraulic'!AD21</f>
        <v>30.9</v>
      </c>
      <c r="DK10" s="256">
        <f>'CROP PARAMETERS'!E20</f>
        <v>5</v>
      </c>
      <c r="DL10" s="256">
        <f>'CROP PARAMETERS'!F20</f>
        <v>7</v>
      </c>
      <c r="DM10" s="256">
        <f>'CROP PARAMETERS'!G20</f>
        <v>1.5</v>
      </c>
      <c r="DN10" s="256">
        <f>'CROP PARAMETERS'!H20</f>
        <v>0.01</v>
      </c>
      <c r="DO10" s="256">
        <f>'CROP PARAMETERS'!I20</f>
        <v>0.7</v>
      </c>
      <c r="DP10" s="382">
        <f>'CROP PARAMETERS'!L20</f>
        <v>1.0004520383730462</v>
      </c>
      <c r="DQ10" s="382">
        <f>'CROP PARAMETERS'!L20</f>
        <v>1.0004520383730462</v>
      </c>
      <c r="DR10" s="382">
        <f>'CROP PARAMETERS'!L20</f>
        <v>1.0004520383730462</v>
      </c>
      <c r="DS10" s="382">
        <f>'CROP PARAMETERS'!L20</f>
        <v>1.0004520383730462</v>
      </c>
      <c r="DT10" s="382">
        <f>'CROP PARAMETERS'!M20</f>
        <v>0.8598868200885178</v>
      </c>
      <c r="DU10" s="382">
        <f>'CROP PARAMETERS'!M20</f>
        <v>0.8598868200885178</v>
      </c>
      <c r="DV10" s="382">
        <f>'CROP PARAMETERS'!M20</f>
        <v>0.8598868200885178</v>
      </c>
      <c r="DW10" s="382">
        <f>'CROP PARAMETERS'!M20</f>
        <v>0.8598868200885178</v>
      </c>
      <c r="DX10" s="382">
        <f>'CROP PARAMETERS'!N20</f>
        <v>0.8598618365747337</v>
      </c>
      <c r="DY10" s="382">
        <f>'CROP PARAMETERS'!N20</f>
        <v>0.8598618365747337</v>
      </c>
      <c r="DZ10" s="382">
        <f>'CROP PARAMETERS'!N20</f>
        <v>0.8598618365747337</v>
      </c>
      <c r="EA10" s="382">
        <f>'CROP PARAMETERS'!N20</f>
        <v>0.8598618365747337</v>
      </c>
      <c r="EB10" s="382">
        <f>'CROP PARAMETERS'!O20</f>
        <v>0.3</v>
      </c>
      <c r="EC10" s="382">
        <f>'CROP PARAMETERS'!O20</f>
        <v>0.3</v>
      </c>
      <c r="ED10" s="382">
        <f>'CROP PARAMETERS'!O20</f>
        <v>0.3</v>
      </c>
      <c r="EE10" s="382">
        <f>'CROP PARAMETERS'!O20</f>
        <v>0.3</v>
      </c>
      <c r="EF10" s="382">
        <f>'CROP PARAMETERS'!P20</f>
        <v>0.8598868200885178</v>
      </c>
      <c r="EG10" s="382">
        <f>'CROP PARAMETERS'!P20</f>
        <v>0.8598868200885178</v>
      </c>
      <c r="EH10" s="382">
        <f>'CROP PARAMETERS'!P20</f>
        <v>0.8598868200885178</v>
      </c>
      <c r="EI10" s="382">
        <f>'CROP PARAMETERS'!P20</f>
        <v>0.8598868200885178</v>
      </c>
      <c r="EJ10" s="382">
        <f>'CROP PARAMETERS'!S20</f>
        <v>0.65168651385383181</v>
      </c>
      <c r="EK10" s="382">
        <f>'CROP PARAMETERS'!S20</f>
        <v>0.65168651385383181</v>
      </c>
      <c r="EL10" s="382">
        <f>'CROP PARAMETERS'!S20</f>
        <v>0.65168651385383181</v>
      </c>
      <c r="EM10" s="382">
        <f>'CROP PARAMETERS'!S20</f>
        <v>0.65168651385383181</v>
      </c>
      <c r="EN10" s="382">
        <f>'CROP PARAMETERS'!T20</f>
        <v>0.58719952098606765</v>
      </c>
      <c r="EO10" s="382">
        <f>'CROP PARAMETERS'!T20</f>
        <v>0.58719952098606765</v>
      </c>
      <c r="EP10" s="382">
        <f>'CROP PARAMETERS'!T20</f>
        <v>0.58719952098606765</v>
      </c>
      <c r="EQ10" s="382">
        <f>'CROP PARAMETERS'!T20</f>
        <v>0.58719952098606765</v>
      </c>
      <c r="ER10" s="382">
        <f>'CROP PARAMETERS'!U20</f>
        <v>0.5</v>
      </c>
      <c r="ES10" s="382">
        <f>'CROP PARAMETERS'!U20</f>
        <v>0.5</v>
      </c>
      <c r="ET10" s="382">
        <f>'CROP PARAMETERS'!U20</f>
        <v>0.5</v>
      </c>
      <c r="EU10" s="382">
        <f>'CROP PARAMETERS'!U20</f>
        <v>0.5</v>
      </c>
      <c r="EV10" s="382">
        <f>'CROP PARAMETERS'!V20</f>
        <v>0.52</v>
      </c>
      <c r="EW10" s="382">
        <f>'CROP PARAMETERS'!V20</f>
        <v>0.52</v>
      </c>
      <c r="EX10" s="382">
        <f>'CROP PARAMETERS'!V20</f>
        <v>0.52</v>
      </c>
      <c r="EY10" s="382">
        <f>'CROP PARAMETERS'!V20</f>
        <v>0.52</v>
      </c>
      <c r="EZ10" s="382">
        <f>'CROP PARAMETERS'!W20</f>
        <v>0.1</v>
      </c>
      <c r="FA10" s="382">
        <f>'CROP PARAMETERS'!W20</f>
        <v>0.1</v>
      </c>
      <c r="FB10" s="382">
        <f>'CROP PARAMETERS'!W20</f>
        <v>0.1</v>
      </c>
      <c r="FC10" s="382">
        <f>'CROP PARAMETERS'!W20</f>
        <v>0.1</v>
      </c>
      <c r="FD10" s="382">
        <f>'CROP PARAMETERS'!Z20</f>
        <v>0</v>
      </c>
      <c r="FE10" s="382">
        <f>'CROP PARAMETERS'!Z20</f>
        <v>0</v>
      </c>
      <c r="FF10" s="382">
        <f>'CROP PARAMETERS'!Z20</f>
        <v>0</v>
      </c>
      <c r="FG10" s="382">
        <f>'CROP PARAMETERS'!Z20</f>
        <v>0</v>
      </c>
      <c r="FH10" s="382">
        <f>'CROP PARAMETERS'!AA20</f>
        <v>1.6391863582365541E-2</v>
      </c>
      <c r="FI10" s="382">
        <f>'CROP PARAMETERS'!AA20</f>
        <v>1.6391863582365541E-2</v>
      </c>
      <c r="FJ10" s="382">
        <f>'CROP PARAMETERS'!AA20</f>
        <v>1.6391863582365541E-2</v>
      </c>
      <c r="FK10" s="382">
        <f>'CROP PARAMETERS'!AA20</f>
        <v>1.6391863582365541E-2</v>
      </c>
      <c r="FL10" s="382">
        <f>'CROP PARAMETERS'!AB20</f>
        <v>0</v>
      </c>
      <c r="FM10" s="382">
        <f>'CROP PARAMETERS'!AB20</f>
        <v>0</v>
      </c>
      <c r="FN10" s="382">
        <f>'CROP PARAMETERS'!AB20</f>
        <v>0</v>
      </c>
      <c r="FO10" s="382">
        <f>'CROP PARAMETERS'!AB20</f>
        <v>0</v>
      </c>
      <c r="FP10" s="382">
        <f>'CROP PARAMETERS'!AC20</f>
        <v>0</v>
      </c>
      <c r="FQ10" s="382">
        <f>'CROP PARAMETERS'!AC20</f>
        <v>0</v>
      </c>
      <c r="FR10" s="382">
        <f>'CROP PARAMETERS'!AC20</f>
        <v>0</v>
      </c>
      <c r="FS10" s="382">
        <f>'CROP PARAMETERS'!AC20</f>
        <v>0</v>
      </c>
      <c r="FT10" s="382">
        <f>'CROP PARAMETERS'!AD20</f>
        <v>0</v>
      </c>
      <c r="FU10" s="382">
        <f>'CROP PARAMETERS'!AD20</f>
        <v>0</v>
      </c>
      <c r="FV10" s="382">
        <f>'CROP PARAMETERS'!AD20</f>
        <v>0</v>
      </c>
      <c r="FW10" s="382">
        <f>'CROP PARAMETERS'!AD20</f>
        <v>0</v>
      </c>
      <c r="FX10" s="382">
        <f>'CROP PARAMETERS'!AG20</f>
        <v>25</v>
      </c>
      <c r="FY10" s="382">
        <f>'CROP PARAMETERS'!AG20</f>
        <v>25</v>
      </c>
      <c r="FZ10" s="382">
        <f>'CROP PARAMETERS'!AG20</f>
        <v>25</v>
      </c>
      <c r="GA10" s="382">
        <f>'CROP PARAMETERS'!AG20</f>
        <v>25</v>
      </c>
      <c r="GB10" s="382">
        <f>'CROP PARAMETERS'!AH20</f>
        <v>33</v>
      </c>
      <c r="GC10" s="382">
        <f>'CROP PARAMETERS'!AH20</f>
        <v>33</v>
      </c>
      <c r="GD10" s="382">
        <f>'CROP PARAMETERS'!AH20</f>
        <v>33</v>
      </c>
      <c r="GE10" s="382">
        <f>'CROP PARAMETERS'!AH20</f>
        <v>33</v>
      </c>
      <c r="GF10" s="382">
        <f>'CROP PARAMETERS'!AI20</f>
        <v>25</v>
      </c>
      <c r="GG10" s="382">
        <f>'CROP PARAMETERS'!AI20</f>
        <v>25</v>
      </c>
      <c r="GH10" s="382">
        <f>'CROP PARAMETERS'!AI20</f>
        <v>25</v>
      </c>
      <c r="GI10" s="382">
        <f>'CROP PARAMETERS'!AI20</f>
        <v>25</v>
      </c>
      <c r="GJ10" s="382">
        <f>'CROP PARAMETERS'!AJ20</f>
        <v>10</v>
      </c>
      <c r="GK10" s="382">
        <f>'CROP PARAMETERS'!AJ20</f>
        <v>10</v>
      </c>
      <c r="GL10" s="382">
        <f>'CROP PARAMETERS'!AJ20</f>
        <v>10</v>
      </c>
      <c r="GM10" s="382">
        <f>'CROP PARAMETERS'!AJ20</f>
        <v>10</v>
      </c>
      <c r="GN10" s="382">
        <f>'CROP PARAMETERS'!AK20</f>
        <v>10</v>
      </c>
      <c r="GO10" s="382">
        <f>'CROP PARAMETERS'!AK20</f>
        <v>10</v>
      </c>
      <c r="GP10" s="382">
        <f>'CROP PARAMETERS'!AK20</f>
        <v>10</v>
      </c>
      <c r="GQ10" s="382">
        <f>'CROP PARAMETERS'!AK20</f>
        <v>10</v>
      </c>
      <c r="GR10" s="382">
        <f>'CROP PARAMETERS'!AN20</f>
        <v>0.14399999999999999</v>
      </c>
      <c r="GS10" s="382">
        <f>'CROP PARAMETERS'!AN20</f>
        <v>0.14399999999999999</v>
      </c>
      <c r="GT10" s="382">
        <f>'CROP PARAMETERS'!AN20</f>
        <v>0.14399999999999999</v>
      </c>
      <c r="GU10" s="382">
        <f>'CROP PARAMETERS'!AN20</f>
        <v>0.14399999999999999</v>
      </c>
      <c r="GV10" s="382">
        <f>'CROP PARAMETERS'!AO20</f>
        <v>0.14399999999999999</v>
      </c>
      <c r="GW10" s="382">
        <f>'CROP PARAMETERS'!AO20</f>
        <v>0.14399999999999999</v>
      </c>
      <c r="GX10" s="382">
        <f>'CROP PARAMETERS'!AO20</f>
        <v>0.14399999999999999</v>
      </c>
      <c r="GY10" s="382">
        <f>'CROP PARAMETERS'!AO20</f>
        <v>0.14399999999999999</v>
      </c>
      <c r="GZ10" s="382">
        <f>'CROP PARAMETERS'!AP20</f>
        <v>0.14399999999999999</v>
      </c>
      <c r="HA10" s="382">
        <f>'CROP PARAMETERS'!AP20</f>
        <v>0.14399999999999999</v>
      </c>
      <c r="HB10" s="382">
        <f>'CROP PARAMETERS'!AP20</f>
        <v>0.14399999999999999</v>
      </c>
      <c r="HC10" s="382">
        <f>'CROP PARAMETERS'!AP20</f>
        <v>0.14399999999999999</v>
      </c>
      <c r="HD10" s="382">
        <f>'CROP PARAMETERS'!AQ20</f>
        <v>0.14399999999999999</v>
      </c>
      <c r="HE10" s="382">
        <f>'CROP PARAMETERS'!AQ20</f>
        <v>0.14399999999999999</v>
      </c>
      <c r="HF10" s="382">
        <f>'CROP PARAMETERS'!AQ20</f>
        <v>0.14399999999999999</v>
      </c>
      <c r="HG10" s="382">
        <f>'CROP PARAMETERS'!AQ20</f>
        <v>0.14399999999999999</v>
      </c>
      <c r="HH10" s="382">
        <f>'CROP PARAMETERS'!AR20</f>
        <v>0.14399999999999999</v>
      </c>
      <c r="HI10" s="382">
        <f>'CROP PARAMETERS'!AR20</f>
        <v>0.14399999999999999</v>
      </c>
      <c r="HJ10" s="382">
        <f>'CROP PARAMETERS'!AR20</f>
        <v>0.14399999999999999</v>
      </c>
      <c r="HK10" s="382">
        <f>'CROP PARAMETERS'!AR20</f>
        <v>0.14399999999999999</v>
      </c>
      <c r="HL10" s="382">
        <f>'TREE PARAMETERS'!G19</f>
        <v>0.85732140997411221</v>
      </c>
      <c r="HM10" s="382">
        <f>'TREE PARAMETERS'!H19</f>
        <v>0.85732140997411221</v>
      </c>
      <c r="HN10" s="382">
        <f>'TREE PARAMETERS'!I19</f>
        <v>0.85732140997411221</v>
      </c>
    </row>
    <row r="11" spans="1:222" x14ac:dyDescent="0.3">
      <c r="A11" s="256">
        <f>AFSystem!G26</f>
        <v>1</v>
      </c>
      <c r="B11" s="382">
        <f>Nitrogen!C11</f>
        <v>0.08</v>
      </c>
      <c r="C11" s="383">
        <f>WEATHER!C21</f>
        <v>8.5500000000000007</v>
      </c>
      <c r="D11" s="383">
        <f>WEATHER!D21</f>
        <v>26.462760000000003</v>
      </c>
      <c r="E11" s="383">
        <f>WEATHER!E21</f>
        <v>3.3669325236415926</v>
      </c>
      <c r="F11" s="115">
        <f>Phosphorus!B35</f>
        <v>0.2433474591883967</v>
      </c>
      <c r="G11" s="383">
        <f>Phosphorus!F35</f>
        <v>12048.678963128374</v>
      </c>
      <c r="H11" s="383">
        <f>Phosphorus!G35</f>
        <v>12048.678963128374</v>
      </c>
      <c r="I11" s="383">
        <f>Phosphorus!H35</f>
        <v>12048.678963128374</v>
      </c>
      <c r="J11" s="383">
        <f>Phosphorus!I35</f>
        <v>12048.678963128374</v>
      </c>
      <c r="K11" s="383">
        <f>'Slash&amp;Burn'!B21</f>
        <v>0.95</v>
      </c>
      <c r="L11" s="383">
        <f>'Slash&amp;Burn'!C21</f>
        <v>0.96499999999999997</v>
      </c>
      <c r="M11" s="383">
        <f>'Slash&amp;Burn'!D21</f>
        <v>0.35499999999999998</v>
      </c>
      <c r="N11" s="383">
        <f>'Slash&amp;Burn'!E21</f>
        <v>5.5E-2</v>
      </c>
      <c r="O11" s="383">
        <f>'Slash&amp;Burn'!F21</f>
        <v>1</v>
      </c>
      <c r="P11" s="383">
        <f>'Slash&amp;Burn'!G21</f>
        <v>0.40500000000000003</v>
      </c>
      <c r="Q11" s="383"/>
      <c r="R11" s="383"/>
      <c r="S11" s="383"/>
      <c r="T11" s="383">
        <f>'Slash&amp;Burn'!O21</f>
        <v>2.2749999999999999</v>
      </c>
      <c r="U11" s="384">
        <f>'CROP MANAGEMENT'!B20</f>
        <v>100</v>
      </c>
      <c r="V11" s="384">
        <f>'CROP MANAGEMENT'!G20</f>
        <v>100</v>
      </c>
      <c r="W11" s="384">
        <f>'CROP MANAGEMENT'!L20</f>
        <v>100</v>
      </c>
      <c r="X11" s="384">
        <f>'CROP MANAGEMENT'!Q20</f>
        <v>100</v>
      </c>
      <c r="Y11" s="384">
        <f>'CROP MANAGEMENT'!C20</f>
        <v>359</v>
      </c>
      <c r="Z11" s="384">
        <f>'CROP MANAGEMENT'!H20</f>
        <v>359</v>
      </c>
      <c r="AA11" s="384">
        <f>'CROP MANAGEMENT'!M20</f>
        <v>359</v>
      </c>
      <c r="AB11" s="384">
        <f>'CROP MANAGEMENT'!R20</f>
        <v>359</v>
      </c>
      <c r="AC11" s="384">
        <f>'CROP MANAGEMENT'!D20</f>
        <v>1</v>
      </c>
      <c r="AD11" s="384">
        <f>'CROP MANAGEMENT'!I20</f>
        <v>1</v>
      </c>
      <c r="AE11" s="384">
        <f>'CROP MANAGEMENT'!N20</f>
        <v>1</v>
      </c>
      <c r="AF11" s="384">
        <f>'CROP MANAGEMENT'!S20</f>
        <v>1</v>
      </c>
      <c r="AG11" s="384">
        <f>'CROP MANAGEMENT'!V20</f>
        <v>3</v>
      </c>
      <c r="AH11" s="384">
        <f>'CROP MANAGEMENT'!W20</f>
        <v>305</v>
      </c>
      <c r="AI11" s="383">
        <f>'CROP MANAGEMENT'!X20</f>
        <v>1</v>
      </c>
      <c r="AJ11" s="383">
        <f>'CROP MANAGEMENT'!Y20</f>
        <v>0</v>
      </c>
      <c r="AK11" s="383">
        <f>'CROP MANAGEMENT'!Z20</f>
        <v>0</v>
      </c>
      <c r="AL11" s="383">
        <f>'CROP MANAGEMENT'!AA20</f>
        <v>0</v>
      </c>
      <c r="AM11" s="383">
        <f>'CROP MANAGEMENT'!AB20</f>
        <v>12.88</v>
      </c>
      <c r="AN11" s="383">
        <f>'CROP MANAGEMENT'!AC20</f>
        <v>0</v>
      </c>
      <c r="AO11" s="383">
        <f>'CROP MANAGEMENT'!AD20</f>
        <v>12.88</v>
      </c>
      <c r="AP11" s="383">
        <f>'CROP MANAGEMENT'!AE20</f>
        <v>0</v>
      </c>
      <c r="AQ11" s="384">
        <f>'TREE MANAGEMENT'!C20</f>
        <v>100</v>
      </c>
      <c r="AR11" s="384">
        <f>'TREE MANAGEMENT'!E20</f>
        <v>100</v>
      </c>
      <c r="AS11" s="384">
        <f>'TREE MANAGEMENT'!G20</f>
        <v>100</v>
      </c>
      <c r="AT11" s="384">
        <f>'TREE MANAGEMENT'!D20</f>
        <v>251</v>
      </c>
      <c r="AU11" s="384">
        <f>'TREE MANAGEMENT'!F20</f>
        <v>251</v>
      </c>
      <c r="AV11" s="384">
        <f>'TREE MANAGEMENT'!H20</f>
        <v>251</v>
      </c>
      <c r="AW11" s="384"/>
      <c r="AX11" s="256">
        <f>'TREE MANAGEMENT'!K20</f>
        <v>5</v>
      </c>
      <c r="AY11" s="256">
        <f>'TREE MANAGEMENT'!L20</f>
        <v>206</v>
      </c>
      <c r="AZ11" s="256">
        <f>'TREE MANAGEMENT'!M20</f>
        <v>0.01</v>
      </c>
      <c r="BA11" s="256">
        <f>'TREE MANAGEMENT'!O20</f>
        <v>0.01</v>
      </c>
      <c r="BB11" s="256">
        <f>'TREE MANAGEMENT'!Q20</f>
        <v>0.01</v>
      </c>
      <c r="BC11" s="256">
        <f>'TREE MANAGEMENT'!N20</f>
        <v>0</v>
      </c>
      <c r="BD11" s="256">
        <f>'TREE MANAGEMENT'!P20</f>
        <v>0</v>
      </c>
      <c r="BE11" s="256">
        <f>'TREE MANAGEMENT'!R20</f>
        <v>0</v>
      </c>
      <c r="BF11" s="256">
        <f>'TREE MANAGEMENT'!W20</f>
        <v>100</v>
      </c>
      <c r="BG11" s="256">
        <f>'TREE MANAGEMENT'!Y20</f>
        <v>100</v>
      </c>
      <c r="BH11" s="256">
        <f>'TREE MANAGEMENT'!AA20</f>
        <v>100</v>
      </c>
      <c r="BI11" s="256">
        <f>'TREE MANAGEMENT'!X20</f>
        <v>364</v>
      </c>
      <c r="BJ11" s="256">
        <f>'TREE MANAGEMENT'!Z20</f>
        <v>364</v>
      </c>
      <c r="BK11" s="256">
        <f>'TREE MANAGEMENT'!AB20</f>
        <v>364</v>
      </c>
      <c r="BQ11" s="256">
        <f>PROFITABILITY!F50</f>
        <v>8000</v>
      </c>
      <c r="BR11" s="256">
        <f>PROFITABILITY!G50</f>
        <v>8000</v>
      </c>
      <c r="BS11" s="256">
        <f>PROFITABILITY!H50</f>
        <v>1400</v>
      </c>
      <c r="BT11" s="256">
        <f>PROFITABILITY!F17</f>
        <v>1500</v>
      </c>
      <c r="BU11" s="115">
        <f>'Soil Hydraulic'!B22</f>
        <v>-1.1201055171236984E-6</v>
      </c>
      <c r="BV11" s="115">
        <f>'Soil Hydraulic'!I22</f>
        <v>-6.8305931991730978E-7</v>
      </c>
      <c r="BW11" s="115">
        <f>'Soil Hydraulic'!P22</f>
        <v>-4.8359250526882574E-7</v>
      </c>
      <c r="BX11" s="115">
        <f>'Soil Hydraulic'!W22</f>
        <v>-4.8359887372772132E-7</v>
      </c>
      <c r="BY11" s="383">
        <f>'Soil Hydraulic'!C22</f>
        <v>-1000000</v>
      </c>
      <c r="BZ11" s="383">
        <f>'Soil Hydraulic'!J22</f>
        <v>-1000000</v>
      </c>
      <c r="CA11" s="383">
        <f>'Soil Hydraulic'!Q22</f>
        <v>-1000000</v>
      </c>
      <c r="CB11" s="383">
        <f>'Soil Hydraulic'!X22</f>
        <v>-1000000</v>
      </c>
      <c r="CC11" s="382">
        <f>'Soil Hydraulic'!E22</f>
        <v>1.6977696963901164E-2</v>
      </c>
      <c r="CD11" s="382">
        <f>'Soil Hydraulic'!L22</f>
        <v>1.9938762463827298E-2</v>
      </c>
      <c r="CE11" s="382">
        <f>'Soil Hydraulic'!S22</f>
        <v>1.7603443077812465E-2</v>
      </c>
      <c r="CF11" s="382">
        <f>'Soil Hydraulic'!Z22</f>
        <v>1.7603674898617049E-2</v>
      </c>
      <c r="CG11" s="382">
        <f>'Soil Hydraulic'!E22</f>
        <v>1.6977696963901164E-2</v>
      </c>
      <c r="CH11" s="382">
        <f>'Soil Hydraulic'!L22</f>
        <v>1.9938762463827298E-2</v>
      </c>
      <c r="CI11" s="382">
        <f>'Soil Hydraulic'!S22</f>
        <v>1.7603443077812465E-2</v>
      </c>
      <c r="CJ11" s="382">
        <f>'Soil Hydraulic'!Z22</f>
        <v>1.7603674898617049E-2</v>
      </c>
      <c r="CK11" s="382">
        <f>'Soil Hydraulic'!E22</f>
        <v>1.6977696963901164E-2</v>
      </c>
      <c r="CL11" s="382">
        <f>'Soil Hydraulic'!L22</f>
        <v>1.9938762463827298E-2</v>
      </c>
      <c r="CM11" s="382">
        <f>'Soil Hydraulic'!S22</f>
        <v>1.7603443077812465E-2</v>
      </c>
      <c r="CN11" s="382">
        <f>'Soil Hydraulic'!Z22</f>
        <v>1.7603674898617049E-2</v>
      </c>
      <c r="CO11" s="382">
        <f>'Soil Hydraulic'!E22</f>
        <v>1.6977696963901164E-2</v>
      </c>
      <c r="CP11" s="382">
        <f>'Soil Hydraulic'!L22</f>
        <v>1.9938762463827298E-2</v>
      </c>
      <c r="CQ11" s="382">
        <f>'Soil Hydraulic'!S22</f>
        <v>1.7603443077812465E-2</v>
      </c>
      <c r="CR11" s="382">
        <f>'Soil Hydraulic'!Z22</f>
        <v>1.7603674898617049E-2</v>
      </c>
      <c r="CS11" s="382">
        <f>'Soil Hydraulic'!E22</f>
        <v>1.6977696963901164E-2</v>
      </c>
      <c r="CT11" s="382">
        <f>'Soil Hydraulic'!E22</f>
        <v>1.6977696963901164E-2</v>
      </c>
      <c r="CU11" s="382">
        <f>'Soil Hydraulic'!E22</f>
        <v>1.6977696963901164E-2</v>
      </c>
      <c r="CV11" s="382">
        <f>'Soil Hydraulic'!L22</f>
        <v>1.9938762463827298E-2</v>
      </c>
      <c r="CW11" s="382">
        <f>'Soil Hydraulic'!L22</f>
        <v>1.9938762463827298E-2</v>
      </c>
      <c r="CX11" s="382">
        <f>'Soil Hydraulic'!L22</f>
        <v>1.9938762463827298E-2</v>
      </c>
      <c r="CY11" s="382">
        <f>'Soil Hydraulic'!S22</f>
        <v>1.7603443077812465E-2</v>
      </c>
      <c r="CZ11" s="382">
        <f>'Soil Hydraulic'!S22</f>
        <v>1.7603443077812465E-2</v>
      </c>
      <c r="DA11" s="382">
        <f>'Soil Hydraulic'!S22</f>
        <v>1.7603443077812465E-2</v>
      </c>
      <c r="DB11" s="382">
        <f>'Soil Hydraulic'!Z22</f>
        <v>1.7603674898617049E-2</v>
      </c>
      <c r="DC11" s="382">
        <f>'Soil Hydraulic'!Z22</f>
        <v>1.7603674898617049E-2</v>
      </c>
      <c r="DD11" s="382">
        <f>'Soil Hydraulic'!Z22</f>
        <v>1.7603674898617049E-2</v>
      </c>
      <c r="DE11" s="382">
        <f>'Soil Hydraulic'!G22</f>
        <v>0.23518575413263904</v>
      </c>
      <c r="DF11" s="382">
        <f>'Soil Hydraulic'!N22</f>
        <v>0.22520293727993396</v>
      </c>
      <c r="DG11" s="382">
        <f>'Soil Hydraulic'!U22</f>
        <v>0.22905042250170085</v>
      </c>
      <c r="DH11" s="382">
        <f>'Soil Hydraulic'!AB22</f>
        <v>0.22905042250170085</v>
      </c>
      <c r="DI11" s="382">
        <f>'Soil Hydraulic'!G22</f>
        <v>0.23518575413263904</v>
      </c>
      <c r="DJ11" s="382">
        <f>'Soil Hydraulic'!AD22</f>
        <v>30.906592989211141</v>
      </c>
      <c r="DK11" s="256">
        <f>'CROP PARAMETERS'!E21</f>
        <v>1.4999999999999999E-2</v>
      </c>
      <c r="DL11" s="256">
        <f>'CROP PARAMETERS'!F21</f>
        <v>0.05</v>
      </c>
      <c r="DM11" s="256">
        <f>'CROP PARAMETERS'!G21</f>
        <v>0.01</v>
      </c>
      <c r="DN11" s="256">
        <f>'CROP PARAMETERS'!H21</f>
        <v>0</v>
      </c>
      <c r="DO11" s="256">
        <f>'CROP PARAMETERS'!I21</f>
        <v>0.05</v>
      </c>
      <c r="DP11" s="382">
        <f>'CROP PARAMETERS'!L21</f>
        <v>0.85838628376484771</v>
      </c>
      <c r="DQ11" s="382">
        <f>'CROP PARAMETERS'!L21</f>
        <v>0.85838628376484771</v>
      </c>
      <c r="DR11" s="382">
        <f>'CROP PARAMETERS'!L21</f>
        <v>0.85838628376484771</v>
      </c>
      <c r="DS11" s="382">
        <f>'CROP PARAMETERS'!L21</f>
        <v>0.85838628376484771</v>
      </c>
      <c r="DT11" s="382">
        <f>'CROP PARAMETERS'!M21</f>
        <v>0.93685000506966154</v>
      </c>
      <c r="DU11" s="382">
        <f>'CROP PARAMETERS'!M21</f>
        <v>0.93685000506966154</v>
      </c>
      <c r="DV11" s="382">
        <f>'CROP PARAMETERS'!M21</f>
        <v>0.93685000506966154</v>
      </c>
      <c r="DW11" s="382">
        <f>'CROP PARAMETERS'!M21</f>
        <v>0.93685000506966154</v>
      </c>
      <c r="DX11" s="382">
        <f>'CROP PARAMETERS'!N21</f>
        <v>0.89994984099276931</v>
      </c>
      <c r="DY11" s="382">
        <f>'CROP PARAMETERS'!N21</f>
        <v>0.89994984099276931</v>
      </c>
      <c r="DZ11" s="382">
        <f>'CROP PARAMETERS'!N21</f>
        <v>0.89994984099276931</v>
      </c>
      <c r="EA11" s="382">
        <f>'CROP PARAMETERS'!N21</f>
        <v>0.89994984099276931</v>
      </c>
      <c r="EB11" s="382">
        <f>'CROP PARAMETERS'!O21</f>
        <v>0.3</v>
      </c>
      <c r="EC11" s="382">
        <f>'CROP PARAMETERS'!O21</f>
        <v>0.3</v>
      </c>
      <c r="ED11" s="382">
        <f>'CROP PARAMETERS'!O21</f>
        <v>0.3</v>
      </c>
      <c r="EE11" s="382">
        <f>'CROP PARAMETERS'!O21</f>
        <v>0.3</v>
      </c>
      <c r="EF11" s="382">
        <f>'CROP PARAMETERS'!P21</f>
        <v>0.93685000506966154</v>
      </c>
      <c r="EG11" s="382">
        <f>'CROP PARAMETERS'!P21</f>
        <v>0.93685000506966154</v>
      </c>
      <c r="EH11" s="382">
        <f>'CROP PARAMETERS'!P21</f>
        <v>0.93685000506966154</v>
      </c>
      <c r="EI11" s="382">
        <f>'CROP PARAMETERS'!P21</f>
        <v>0.93685000506966154</v>
      </c>
      <c r="EJ11" s="382">
        <f>'CROP PARAMETERS'!S21</f>
        <v>0.62050144637536164</v>
      </c>
      <c r="EK11" s="382">
        <f>'CROP PARAMETERS'!S21</f>
        <v>0.62050144637536164</v>
      </c>
      <c r="EL11" s="382">
        <f>'CROP PARAMETERS'!S21</f>
        <v>0.62050144637536164</v>
      </c>
      <c r="EM11" s="382">
        <f>'CROP PARAMETERS'!S21</f>
        <v>0.62050144637536164</v>
      </c>
      <c r="EN11" s="382">
        <f>'CROP PARAMETERS'!T21</f>
        <v>0.56304692291964831</v>
      </c>
      <c r="EO11" s="382">
        <f>'CROP PARAMETERS'!T21</f>
        <v>0.56304692291964831</v>
      </c>
      <c r="EP11" s="382">
        <f>'CROP PARAMETERS'!T21</f>
        <v>0.56304692291964831</v>
      </c>
      <c r="EQ11" s="382">
        <f>'CROP PARAMETERS'!T21</f>
        <v>0.56304692291964831</v>
      </c>
      <c r="ER11" s="382">
        <f>'CROP PARAMETERS'!U21</f>
        <v>0.5</v>
      </c>
      <c r="ES11" s="382">
        <f>'CROP PARAMETERS'!U21</f>
        <v>0.5</v>
      </c>
      <c r="ET11" s="382">
        <f>'CROP PARAMETERS'!U21</f>
        <v>0.5</v>
      </c>
      <c r="EU11" s="382">
        <f>'CROP PARAMETERS'!U21</f>
        <v>0.5</v>
      </c>
      <c r="EV11" s="382">
        <f>'CROP PARAMETERS'!V21</f>
        <v>0.48</v>
      </c>
      <c r="EW11" s="382">
        <f>'CROP PARAMETERS'!V21</f>
        <v>0.48</v>
      </c>
      <c r="EX11" s="382">
        <f>'CROP PARAMETERS'!V21</f>
        <v>0.48</v>
      </c>
      <c r="EY11" s="382">
        <f>'CROP PARAMETERS'!V21</f>
        <v>0.48</v>
      </c>
      <c r="EZ11" s="382">
        <f>'CROP PARAMETERS'!W21</f>
        <v>0.1</v>
      </c>
      <c r="FA11" s="382">
        <f>'CROP PARAMETERS'!W21</f>
        <v>0.1</v>
      </c>
      <c r="FB11" s="382">
        <f>'CROP PARAMETERS'!W21</f>
        <v>0.1</v>
      </c>
      <c r="FC11" s="382">
        <f>'CROP PARAMETERS'!W21</f>
        <v>0.1</v>
      </c>
      <c r="FD11" s="382">
        <f>'CROP PARAMETERS'!Z21</f>
        <v>0</v>
      </c>
      <c r="FE11" s="382">
        <f>'CROP PARAMETERS'!Z21</f>
        <v>0</v>
      </c>
      <c r="FF11" s="382">
        <f>'CROP PARAMETERS'!Z21</f>
        <v>0</v>
      </c>
      <c r="FG11" s="382">
        <f>'CROP PARAMETERS'!Z21</f>
        <v>0</v>
      </c>
      <c r="FH11" s="382">
        <f>'CROP PARAMETERS'!AA21</f>
        <v>2.8685761269139683E-2</v>
      </c>
      <c r="FI11" s="382">
        <f>'CROP PARAMETERS'!AA21</f>
        <v>2.8685761269139683E-2</v>
      </c>
      <c r="FJ11" s="382">
        <f>'CROP PARAMETERS'!AA21</f>
        <v>2.8685761269139683E-2</v>
      </c>
      <c r="FK11" s="382">
        <f>'CROP PARAMETERS'!AA21</f>
        <v>2.8685761269139683E-2</v>
      </c>
      <c r="FL11" s="382">
        <f>'CROP PARAMETERS'!AB21</f>
        <v>2.0802264000446092E-2</v>
      </c>
      <c r="FM11" s="382">
        <f>'CROP PARAMETERS'!AB21</f>
        <v>2.0802264000446092E-2</v>
      </c>
      <c r="FN11" s="382">
        <f>'CROP PARAMETERS'!AB21</f>
        <v>2.0802264000446092E-2</v>
      </c>
      <c r="FO11" s="382">
        <f>'CROP PARAMETERS'!AB21</f>
        <v>2.0802264000446092E-2</v>
      </c>
      <c r="FP11" s="382">
        <f>'CROP PARAMETERS'!AC21</f>
        <v>0</v>
      </c>
      <c r="FQ11" s="382">
        <f>'CROP PARAMETERS'!AC21</f>
        <v>0</v>
      </c>
      <c r="FR11" s="382">
        <f>'CROP PARAMETERS'!AC21</f>
        <v>0</v>
      </c>
      <c r="FS11" s="382">
        <f>'CROP PARAMETERS'!AC21</f>
        <v>0</v>
      </c>
      <c r="FT11" s="382">
        <f>'CROP PARAMETERS'!AD21</f>
        <v>0</v>
      </c>
      <c r="FU11" s="382">
        <f>'CROP PARAMETERS'!AD21</f>
        <v>0</v>
      </c>
      <c r="FV11" s="382">
        <f>'CROP PARAMETERS'!AD21</f>
        <v>0</v>
      </c>
      <c r="FW11" s="382">
        <f>'CROP PARAMETERS'!AD21</f>
        <v>0</v>
      </c>
      <c r="FX11" s="382">
        <f>'CROP PARAMETERS'!AG21</f>
        <v>25</v>
      </c>
      <c r="FY11" s="382">
        <f>'CROP PARAMETERS'!AG21</f>
        <v>25</v>
      </c>
      <c r="FZ11" s="382">
        <f>'CROP PARAMETERS'!AG21</f>
        <v>25</v>
      </c>
      <c r="GA11" s="382">
        <f>'CROP PARAMETERS'!AG21</f>
        <v>25</v>
      </c>
      <c r="GB11" s="382">
        <f>'CROP PARAMETERS'!AH21</f>
        <v>31.5</v>
      </c>
      <c r="GC11" s="382">
        <f>'CROP PARAMETERS'!AH21</f>
        <v>31.5</v>
      </c>
      <c r="GD11" s="382">
        <f>'CROP PARAMETERS'!AH21</f>
        <v>31.5</v>
      </c>
      <c r="GE11" s="382">
        <f>'CROP PARAMETERS'!AH21</f>
        <v>31.5</v>
      </c>
      <c r="GF11" s="382">
        <f>'CROP PARAMETERS'!AI21</f>
        <v>25</v>
      </c>
      <c r="GG11" s="382">
        <f>'CROP PARAMETERS'!AI21</f>
        <v>25</v>
      </c>
      <c r="GH11" s="382">
        <f>'CROP PARAMETERS'!AI21</f>
        <v>25</v>
      </c>
      <c r="GI11" s="382">
        <f>'CROP PARAMETERS'!AI21</f>
        <v>25</v>
      </c>
      <c r="GJ11" s="382">
        <f>'CROP PARAMETERS'!AJ21</f>
        <v>10</v>
      </c>
      <c r="GK11" s="382">
        <f>'CROP PARAMETERS'!AJ21</f>
        <v>10</v>
      </c>
      <c r="GL11" s="382">
        <f>'CROP PARAMETERS'!AJ21</f>
        <v>10</v>
      </c>
      <c r="GM11" s="382">
        <f>'CROP PARAMETERS'!AJ21</f>
        <v>10</v>
      </c>
      <c r="GN11" s="382">
        <f>'CROP PARAMETERS'!AK21</f>
        <v>10</v>
      </c>
      <c r="GO11" s="382">
        <f>'CROP PARAMETERS'!AK21</f>
        <v>10</v>
      </c>
      <c r="GP11" s="382">
        <f>'CROP PARAMETERS'!AK21</f>
        <v>10</v>
      </c>
      <c r="GQ11" s="382">
        <f>'CROP PARAMETERS'!AK21</f>
        <v>10</v>
      </c>
      <c r="GR11" s="382">
        <f>'CROP PARAMETERS'!AN21</f>
        <v>0.14399999999999999</v>
      </c>
      <c r="GS11" s="382">
        <f>'CROP PARAMETERS'!AN21</f>
        <v>0.14399999999999999</v>
      </c>
      <c r="GT11" s="382">
        <f>'CROP PARAMETERS'!AN21</f>
        <v>0.14399999999999999</v>
      </c>
      <c r="GU11" s="382">
        <f>'CROP PARAMETERS'!AN21</f>
        <v>0.14399999999999999</v>
      </c>
      <c r="GV11" s="382">
        <f>'CROP PARAMETERS'!AO21</f>
        <v>0.14399999999999999</v>
      </c>
      <c r="GW11" s="382">
        <f>'CROP PARAMETERS'!AO21</f>
        <v>0.14399999999999999</v>
      </c>
      <c r="GX11" s="382">
        <f>'CROP PARAMETERS'!AO21</f>
        <v>0.14399999999999999</v>
      </c>
      <c r="GY11" s="382">
        <f>'CROP PARAMETERS'!AO21</f>
        <v>0.14399999999999999</v>
      </c>
      <c r="GZ11" s="382">
        <f>'CROP PARAMETERS'!AP21</f>
        <v>0.14399999999999999</v>
      </c>
      <c r="HA11" s="382">
        <f>'CROP PARAMETERS'!AP21</f>
        <v>0.14399999999999999</v>
      </c>
      <c r="HB11" s="382">
        <f>'CROP PARAMETERS'!AP21</f>
        <v>0.14399999999999999</v>
      </c>
      <c r="HC11" s="382">
        <f>'CROP PARAMETERS'!AP21</f>
        <v>0.14399999999999999</v>
      </c>
      <c r="HD11" s="382">
        <f>'CROP PARAMETERS'!AQ21</f>
        <v>0.14399999999999999</v>
      </c>
      <c r="HE11" s="382">
        <f>'CROP PARAMETERS'!AQ21</f>
        <v>0.14399999999999999</v>
      </c>
      <c r="HF11" s="382">
        <f>'CROP PARAMETERS'!AQ21</f>
        <v>0.14399999999999999</v>
      </c>
      <c r="HG11" s="382">
        <f>'CROP PARAMETERS'!AQ21</f>
        <v>0.14399999999999999</v>
      </c>
      <c r="HH11" s="382">
        <f>'CROP PARAMETERS'!AR21</f>
        <v>0.14399999999999999</v>
      </c>
      <c r="HI11" s="382">
        <f>'CROP PARAMETERS'!AR21</f>
        <v>0.14399999999999999</v>
      </c>
      <c r="HJ11" s="382">
        <f>'CROP PARAMETERS'!AR21</f>
        <v>0.14399999999999999</v>
      </c>
      <c r="HK11" s="382">
        <f>'CROP PARAMETERS'!AR21</f>
        <v>0.14399999999999999</v>
      </c>
      <c r="HL11" s="382">
        <f>'TREE PARAMETERS'!G20</f>
        <v>6</v>
      </c>
      <c r="HM11" s="382">
        <f>'TREE PARAMETERS'!H20</f>
        <v>6</v>
      </c>
      <c r="HN11" s="382">
        <f>'TREE PARAMETERS'!I20</f>
        <v>6</v>
      </c>
    </row>
    <row r="12" spans="1:222" x14ac:dyDescent="0.3">
      <c r="A12" s="256">
        <f>AFSystem!G27</f>
        <v>0</v>
      </c>
      <c r="B12" s="382">
        <f>Nitrogen!D11</f>
        <v>0.08</v>
      </c>
      <c r="C12" s="383">
        <f>WEATHER!C22</f>
        <v>11.172222222222222</v>
      </c>
      <c r="D12" s="383">
        <f>WEATHER!D22</f>
        <v>26.621480000000002</v>
      </c>
      <c r="E12" s="383">
        <f>WEATHER!E22</f>
        <v>3.4321233987446815</v>
      </c>
      <c r="F12" s="115">
        <f>Phosphorus!B36</f>
        <v>0.2381806276767692</v>
      </c>
      <c r="G12" s="383">
        <f>Phosphorus!F36</f>
        <v>11674.703900769471</v>
      </c>
      <c r="H12" s="383">
        <f>Phosphorus!G36</f>
        <v>11674.703900769471</v>
      </c>
      <c r="I12" s="383">
        <f>Phosphorus!H36</f>
        <v>11674.703900769471</v>
      </c>
      <c r="J12" s="383">
        <f>Phosphorus!I36</f>
        <v>11674.703900769471</v>
      </c>
      <c r="K12" s="383">
        <f>'Slash&amp;Burn'!B22</f>
        <v>0.98</v>
      </c>
      <c r="L12" s="383">
        <f>'Slash&amp;Burn'!C22</f>
        <v>0.98499999999999999</v>
      </c>
      <c r="M12" s="383">
        <f>'Slash&amp;Burn'!D22</f>
        <v>0.435</v>
      </c>
      <c r="N12" s="383">
        <f>'Slash&amp;Burn'!E22</f>
        <v>5.5E-2</v>
      </c>
      <c r="O12" s="383">
        <f>'Slash&amp;Burn'!F22</f>
        <v>1</v>
      </c>
      <c r="P12" s="383">
        <f>'Slash&amp;Burn'!G22</f>
        <v>0.47</v>
      </c>
      <c r="Q12" s="383"/>
      <c r="R12" s="383"/>
      <c r="S12" s="383"/>
      <c r="T12" s="383">
        <f>'Slash&amp;Burn'!O22</f>
        <v>2.4750000000000001</v>
      </c>
      <c r="U12" s="384">
        <f>'CROP MANAGEMENT'!B21</f>
        <v>100</v>
      </c>
      <c r="V12" s="384">
        <f>'CROP MANAGEMENT'!G21</f>
        <v>100</v>
      </c>
      <c r="W12" s="384">
        <f>'CROP MANAGEMENT'!L21</f>
        <v>100</v>
      </c>
      <c r="X12" s="384">
        <f>'CROP MANAGEMENT'!Q21</f>
        <v>100</v>
      </c>
      <c r="Y12" s="384">
        <f>'CROP MANAGEMENT'!C21</f>
        <v>354</v>
      </c>
      <c r="Z12" s="384">
        <f>'CROP MANAGEMENT'!H21</f>
        <v>354</v>
      </c>
      <c r="AA12" s="384">
        <f>'CROP MANAGEMENT'!M21</f>
        <v>354</v>
      </c>
      <c r="AB12" s="384">
        <f>'CROP MANAGEMENT'!R21</f>
        <v>354</v>
      </c>
      <c r="AC12" s="384">
        <f>'CROP MANAGEMENT'!D21</f>
        <v>1</v>
      </c>
      <c r="AD12" s="384">
        <f>'CROP MANAGEMENT'!I21</f>
        <v>1</v>
      </c>
      <c r="AE12" s="384">
        <f>'CROP MANAGEMENT'!N21</f>
        <v>1</v>
      </c>
      <c r="AF12" s="384">
        <f>'CROP MANAGEMENT'!S21</f>
        <v>1</v>
      </c>
      <c r="AG12" s="384">
        <f>'CROP MANAGEMENT'!V21</f>
        <v>3</v>
      </c>
      <c r="AH12" s="384">
        <f>'CROP MANAGEMENT'!W21</f>
        <v>306</v>
      </c>
      <c r="AI12" s="383">
        <f>'CROP MANAGEMENT'!X21</f>
        <v>0</v>
      </c>
      <c r="AJ12" s="383">
        <f>'CROP MANAGEMENT'!Y21</f>
        <v>1</v>
      </c>
      <c r="AK12" s="383">
        <f>'CROP MANAGEMENT'!Z21</f>
        <v>0</v>
      </c>
      <c r="AL12" s="383">
        <f>'CROP MANAGEMENT'!AA21</f>
        <v>0</v>
      </c>
      <c r="AM12" s="383">
        <f>'CROP MANAGEMENT'!AB21</f>
        <v>16.2</v>
      </c>
      <c r="AN12" s="383">
        <f>'CROP MANAGEMENT'!AC21</f>
        <v>0</v>
      </c>
      <c r="AO12" s="383">
        <f>'CROP MANAGEMENT'!AD21</f>
        <v>16.2</v>
      </c>
      <c r="AP12" s="383">
        <f>'CROP MANAGEMENT'!AE21</f>
        <v>0</v>
      </c>
      <c r="AQ12" s="384">
        <f>'TREE MANAGEMENT'!C21</f>
        <v>100</v>
      </c>
      <c r="AR12" s="384">
        <f>'TREE MANAGEMENT'!E21</f>
        <v>100</v>
      </c>
      <c r="AS12" s="384">
        <f>'TREE MANAGEMENT'!G21</f>
        <v>100</v>
      </c>
      <c r="AT12" s="384">
        <f>'TREE MANAGEMENT'!D21</f>
        <v>251</v>
      </c>
      <c r="AU12" s="384">
        <f>'TREE MANAGEMENT'!F21</f>
        <v>251</v>
      </c>
      <c r="AV12" s="384">
        <f>'TREE MANAGEMENT'!H21</f>
        <v>251</v>
      </c>
      <c r="AW12" s="384"/>
      <c r="AX12" s="256">
        <f>'TREE MANAGEMENT'!K21</f>
        <v>5</v>
      </c>
      <c r="AY12" s="256">
        <f>'TREE MANAGEMENT'!L21</f>
        <v>286</v>
      </c>
      <c r="AZ12" s="256">
        <f>'TREE MANAGEMENT'!M21</f>
        <v>0.01</v>
      </c>
      <c r="BA12" s="256">
        <f>'TREE MANAGEMENT'!O21</f>
        <v>0.01</v>
      </c>
      <c r="BB12" s="256">
        <f>'TREE MANAGEMENT'!Q21</f>
        <v>0.01</v>
      </c>
      <c r="BC12" s="256">
        <f>'TREE MANAGEMENT'!N21</f>
        <v>0</v>
      </c>
      <c r="BD12" s="256">
        <f>'TREE MANAGEMENT'!P21</f>
        <v>0</v>
      </c>
      <c r="BE12" s="256">
        <f>'TREE MANAGEMENT'!R21</f>
        <v>0</v>
      </c>
      <c r="BF12" s="256">
        <f>'TREE MANAGEMENT'!W21</f>
        <v>100</v>
      </c>
      <c r="BG12" s="256">
        <f>'TREE MANAGEMENT'!Y21</f>
        <v>100</v>
      </c>
      <c r="BH12" s="256">
        <f>'TREE MANAGEMENT'!AA21</f>
        <v>100</v>
      </c>
      <c r="BI12" s="256">
        <f>'TREE MANAGEMENT'!X21</f>
        <v>364</v>
      </c>
      <c r="BJ12" s="256">
        <f>'TREE MANAGEMENT'!Z21</f>
        <v>364</v>
      </c>
      <c r="BK12" s="256">
        <f>'TREE MANAGEMENT'!AB21</f>
        <v>364</v>
      </c>
      <c r="BQ12" s="256">
        <f>PROFITABILITY!F51</f>
        <v>0</v>
      </c>
      <c r="BR12" s="256">
        <f>PROFITABILITY!G51</f>
        <v>0</v>
      </c>
      <c r="BS12" s="256">
        <f>PROFITABILITY!H51</f>
        <v>0</v>
      </c>
      <c r="BT12" s="256">
        <f>PROFITABILITY!F18</f>
        <v>1600</v>
      </c>
      <c r="BU12" s="115">
        <f>'Soil Hydraulic'!B23</f>
        <v>-1.1201055171236984E-6</v>
      </c>
      <c r="BV12" s="115">
        <f>'Soil Hydraulic'!I23</f>
        <v>-6.8305931991730978E-7</v>
      </c>
      <c r="BW12" s="115">
        <f>'Soil Hydraulic'!P23</f>
        <v>-4.8359250526882574E-7</v>
      </c>
      <c r="BX12" s="115">
        <f>'Soil Hydraulic'!W23</f>
        <v>-4.8359887372772132E-7</v>
      </c>
      <c r="BY12" s="383">
        <f>'Soil Hydraulic'!C23</f>
        <v>-1000000</v>
      </c>
      <c r="BZ12" s="383">
        <f>'Soil Hydraulic'!J23</f>
        <v>-1000000</v>
      </c>
      <c r="CA12" s="383">
        <f>'Soil Hydraulic'!Q23</f>
        <v>-1000000</v>
      </c>
      <c r="CB12" s="383">
        <f>'Soil Hydraulic'!X23</f>
        <v>-1000000</v>
      </c>
      <c r="CC12" s="382">
        <f>'Soil Hydraulic'!E23</f>
        <v>1.1124757039493021E-2</v>
      </c>
      <c r="CD12" s="382">
        <f>'Soil Hydraulic'!L23</f>
        <v>1.2649438179043952E-2</v>
      </c>
      <c r="CE12" s="382">
        <f>'Soil Hydraulic'!S23</f>
        <v>1.1047953952986449E-2</v>
      </c>
      <c r="CF12" s="382">
        <f>'Soil Hydraulic'!Z23</f>
        <v>1.1048099444159003E-2</v>
      </c>
      <c r="CG12" s="382">
        <f>'Soil Hydraulic'!E23</f>
        <v>1.1124757039493021E-2</v>
      </c>
      <c r="CH12" s="382">
        <f>'Soil Hydraulic'!L23</f>
        <v>1.2649438179043952E-2</v>
      </c>
      <c r="CI12" s="382">
        <f>'Soil Hydraulic'!S23</f>
        <v>1.1047953952986449E-2</v>
      </c>
      <c r="CJ12" s="382">
        <f>'Soil Hydraulic'!Z23</f>
        <v>1.1048099444159003E-2</v>
      </c>
      <c r="CK12" s="382">
        <f>'Soil Hydraulic'!E23</f>
        <v>1.1124757039493021E-2</v>
      </c>
      <c r="CL12" s="382">
        <f>'Soil Hydraulic'!L23</f>
        <v>1.2649438179043952E-2</v>
      </c>
      <c r="CM12" s="382">
        <f>'Soil Hydraulic'!S23</f>
        <v>1.1047953952986449E-2</v>
      </c>
      <c r="CN12" s="382">
        <f>'Soil Hydraulic'!Z23</f>
        <v>1.1048099444159003E-2</v>
      </c>
      <c r="CO12" s="382">
        <f>'Soil Hydraulic'!E23</f>
        <v>1.1124757039493021E-2</v>
      </c>
      <c r="CP12" s="382">
        <f>'Soil Hydraulic'!L23</f>
        <v>1.2649438179043952E-2</v>
      </c>
      <c r="CQ12" s="382">
        <f>'Soil Hydraulic'!S23</f>
        <v>1.1047953952986449E-2</v>
      </c>
      <c r="CR12" s="382">
        <f>'Soil Hydraulic'!Z23</f>
        <v>1.1048099444159003E-2</v>
      </c>
      <c r="CS12" s="382">
        <f>'Soil Hydraulic'!E23</f>
        <v>1.1124757039493021E-2</v>
      </c>
      <c r="CT12" s="382">
        <f>'Soil Hydraulic'!E23</f>
        <v>1.1124757039493021E-2</v>
      </c>
      <c r="CU12" s="382">
        <f>'Soil Hydraulic'!E23</f>
        <v>1.1124757039493021E-2</v>
      </c>
      <c r="CV12" s="382">
        <f>'Soil Hydraulic'!L23</f>
        <v>1.2649438179043952E-2</v>
      </c>
      <c r="CW12" s="382">
        <f>'Soil Hydraulic'!L23</f>
        <v>1.2649438179043952E-2</v>
      </c>
      <c r="CX12" s="382">
        <f>'Soil Hydraulic'!L23</f>
        <v>1.2649438179043952E-2</v>
      </c>
      <c r="CY12" s="382">
        <f>'Soil Hydraulic'!S23</f>
        <v>1.1047953952986449E-2</v>
      </c>
      <c r="CZ12" s="382">
        <f>'Soil Hydraulic'!S23</f>
        <v>1.1047953952986449E-2</v>
      </c>
      <c r="DA12" s="382">
        <f>'Soil Hydraulic'!S23</f>
        <v>1.1047953952986449E-2</v>
      </c>
      <c r="DB12" s="382">
        <f>'Soil Hydraulic'!Z23</f>
        <v>1.1048099444159003E-2</v>
      </c>
      <c r="DC12" s="382">
        <f>'Soil Hydraulic'!Z23</f>
        <v>1.1048099444159003E-2</v>
      </c>
      <c r="DD12" s="382">
        <f>'Soil Hydraulic'!Z23</f>
        <v>1.1048099444159003E-2</v>
      </c>
      <c r="DE12" s="382">
        <f>'Soil Hydraulic'!G23</f>
        <v>0.23574048491007513</v>
      </c>
      <c r="DF12" s="382">
        <f>'Soil Hydraulic'!N23</f>
        <v>0.22581456823105675</v>
      </c>
      <c r="DG12" s="382">
        <f>'Soil Hydraulic'!U23</f>
        <v>0.22968374318326426</v>
      </c>
      <c r="DH12" s="382">
        <f>'Soil Hydraulic'!AB23</f>
        <v>0.22968374318326426</v>
      </c>
      <c r="DI12" s="382">
        <f>'Soil Hydraulic'!G23</f>
        <v>0.23574048491007513</v>
      </c>
      <c r="DJ12" s="382">
        <f>'Soil Hydraulic'!AD23</f>
        <v>0.31980606589811567</v>
      </c>
      <c r="DK12" s="256">
        <f>'CROP PARAMETERS'!E22</f>
        <v>0.57999999999999996</v>
      </c>
      <c r="DL12" s="256">
        <f>'CROP PARAMETERS'!F22</f>
        <v>0.65</v>
      </c>
      <c r="DM12" s="256">
        <f>'CROP PARAMETERS'!G22</f>
        <v>0.6</v>
      </c>
      <c r="DN12" s="256">
        <f>'CROP PARAMETERS'!H22</f>
        <v>0.8</v>
      </c>
      <c r="DO12" s="256">
        <f>'CROP PARAMETERS'!I22</f>
        <v>0.5</v>
      </c>
      <c r="DP12" s="382">
        <f>'CROP PARAMETERS'!L22</f>
        <v>0.65341542865116686</v>
      </c>
      <c r="DQ12" s="382">
        <f>'CROP PARAMETERS'!L22</f>
        <v>0.65341542865116686</v>
      </c>
      <c r="DR12" s="382">
        <f>'CROP PARAMETERS'!L22</f>
        <v>0.65341542865116686</v>
      </c>
      <c r="DS12" s="382">
        <f>'CROP PARAMETERS'!L22</f>
        <v>0.65341542865116686</v>
      </c>
      <c r="DT12" s="382">
        <f>'CROP PARAMETERS'!M22</f>
        <v>1.0138131900508054</v>
      </c>
      <c r="DU12" s="382">
        <f>'CROP PARAMETERS'!M22</f>
        <v>1.0138131900508054</v>
      </c>
      <c r="DV12" s="382">
        <f>'CROP PARAMETERS'!M22</f>
        <v>1.0138131900508054</v>
      </c>
      <c r="DW12" s="382">
        <f>'CROP PARAMETERS'!M22</f>
        <v>1.0138131900508054</v>
      </c>
      <c r="DX12" s="382">
        <f>'CROP PARAMETERS'!N22</f>
        <v>1.0076452050949189</v>
      </c>
      <c r="DY12" s="382">
        <f>'CROP PARAMETERS'!N22</f>
        <v>1.0076452050949189</v>
      </c>
      <c r="DZ12" s="382">
        <f>'CROP PARAMETERS'!N22</f>
        <v>1.0076452050949189</v>
      </c>
      <c r="EA12" s="382">
        <f>'CROP PARAMETERS'!N22</f>
        <v>1.0076452050949189</v>
      </c>
      <c r="EB12" s="382">
        <f>'CROP PARAMETERS'!O22</f>
        <v>0.3</v>
      </c>
      <c r="EC12" s="382">
        <f>'CROP PARAMETERS'!O22</f>
        <v>0.3</v>
      </c>
      <c r="ED12" s="382">
        <f>'CROP PARAMETERS'!O22</f>
        <v>0.3</v>
      </c>
      <c r="EE12" s="382">
        <f>'CROP PARAMETERS'!O22</f>
        <v>0.3</v>
      </c>
      <c r="EF12" s="382">
        <f>'CROP PARAMETERS'!P22</f>
        <v>1.0138131900508054</v>
      </c>
      <c r="EG12" s="382">
        <f>'CROP PARAMETERS'!P22</f>
        <v>1.0138131900508054</v>
      </c>
      <c r="EH12" s="382">
        <f>'CROP PARAMETERS'!P22</f>
        <v>1.0138131900508054</v>
      </c>
      <c r="EI12" s="382">
        <f>'CROP PARAMETERS'!P22</f>
        <v>1.0138131900508054</v>
      </c>
      <c r="EJ12" s="382">
        <f>'CROP PARAMETERS'!S22</f>
        <v>0.58859617466618552</v>
      </c>
      <c r="EK12" s="382">
        <f>'CROP PARAMETERS'!S22</f>
        <v>0.58859617466618552</v>
      </c>
      <c r="EL12" s="382">
        <f>'CROP PARAMETERS'!S22</f>
        <v>0.58859617466618552</v>
      </c>
      <c r="EM12" s="382">
        <f>'CROP PARAMETERS'!S22</f>
        <v>0.58859617466618552</v>
      </c>
      <c r="EN12" s="382">
        <f>'CROP PARAMETERS'!T22</f>
        <v>0.53889432485322897</v>
      </c>
      <c r="EO12" s="382">
        <f>'CROP PARAMETERS'!T22</f>
        <v>0.53889432485322897</v>
      </c>
      <c r="EP12" s="382">
        <f>'CROP PARAMETERS'!T22</f>
        <v>0.53889432485322897</v>
      </c>
      <c r="EQ12" s="382">
        <f>'CROP PARAMETERS'!T22</f>
        <v>0.53889432485322897</v>
      </c>
      <c r="ER12" s="382">
        <f>'CROP PARAMETERS'!U22</f>
        <v>0.5</v>
      </c>
      <c r="ES12" s="382">
        <f>'CROP PARAMETERS'!U22</f>
        <v>0.5</v>
      </c>
      <c r="ET12" s="382">
        <f>'CROP PARAMETERS'!U22</f>
        <v>0.5</v>
      </c>
      <c r="EU12" s="382">
        <f>'CROP PARAMETERS'!U22</f>
        <v>0.5</v>
      </c>
      <c r="EV12" s="382">
        <f>'CROP PARAMETERS'!V22</f>
        <v>0.44</v>
      </c>
      <c r="EW12" s="382">
        <f>'CROP PARAMETERS'!V22</f>
        <v>0.44</v>
      </c>
      <c r="EX12" s="382">
        <f>'CROP PARAMETERS'!V22</f>
        <v>0.44</v>
      </c>
      <c r="EY12" s="382">
        <f>'CROP PARAMETERS'!V22</f>
        <v>0.44</v>
      </c>
      <c r="EZ12" s="382">
        <f>'CROP PARAMETERS'!W22</f>
        <v>0.1</v>
      </c>
      <c r="FA12" s="382">
        <f>'CROP PARAMETERS'!W22</f>
        <v>0.1</v>
      </c>
      <c r="FB12" s="382">
        <f>'CROP PARAMETERS'!W22</f>
        <v>0.1</v>
      </c>
      <c r="FC12" s="382">
        <f>'CROP PARAMETERS'!W22</f>
        <v>0.1</v>
      </c>
      <c r="FD12" s="382">
        <f>'CROP PARAMETERS'!Z22</f>
        <v>0.69312801341042873</v>
      </c>
      <c r="FE12" s="382">
        <f>'CROP PARAMETERS'!Z22</f>
        <v>0.69312801341042873</v>
      </c>
      <c r="FF12" s="382">
        <f>'CROP PARAMETERS'!Z22</f>
        <v>0.69312801341042873</v>
      </c>
      <c r="FG12" s="382">
        <f>'CROP PARAMETERS'!Z22</f>
        <v>0.69312801341042873</v>
      </c>
      <c r="FH12" s="382">
        <f>'CROP PARAMETERS'!AA22</f>
        <v>4.0979658955913829E-2</v>
      </c>
      <c r="FI12" s="382">
        <f>'CROP PARAMETERS'!AA22</f>
        <v>4.0979658955913829E-2</v>
      </c>
      <c r="FJ12" s="382">
        <f>'CROP PARAMETERS'!AA22</f>
        <v>4.0979658955913829E-2</v>
      </c>
      <c r="FK12" s="382">
        <f>'CROP PARAMETERS'!AA22</f>
        <v>4.0979658955913829E-2</v>
      </c>
      <c r="FL12" s="382">
        <f>'CROP PARAMETERS'!AB22</f>
        <v>6.9340880001486888E-2</v>
      </c>
      <c r="FM12" s="382">
        <f>'CROP PARAMETERS'!AB22</f>
        <v>6.9340880001486888E-2</v>
      </c>
      <c r="FN12" s="382">
        <f>'CROP PARAMETERS'!AB22</f>
        <v>6.9340880001486888E-2</v>
      </c>
      <c r="FO12" s="382">
        <f>'CROP PARAMETERS'!AB22</f>
        <v>6.9340880001486888E-2</v>
      </c>
      <c r="FP12" s="382">
        <f>'CROP PARAMETERS'!AC22</f>
        <v>0</v>
      </c>
      <c r="FQ12" s="382">
        <f>'CROP PARAMETERS'!AC22</f>
        <v>0</v>
      </c>
      <c r="FR12" s="382">
        <f>'CROP PARAMETERS'!AC22</f>
        <v>0</v>
      </c>
      <c r="FS12" s="382">
        <f>'CROP PARAMETERS'!AC22</f>
        <v>0</v>
      </c>
      <c r="FT12" s="382">
        <f>'CROP PARAMETERS'!AD22</f>
        <v>0</v>
      </c>
      <c r="FU12" s="382">
        <f>'CROP PARAMETERS'!AD22</f>
        <v>0</v>
      </c>
      <c r="FV12" s="382">
        <f>'CROP PARAMETERS'!AD22</f>
        <v>0</v>
      </c>
      <c r="FW12" s="382">
        <f>'CROP PARAMETERS'!AD22</f>
        <v>0</v>
      </c>
      <c r="FX12" s="382">
        <f>'CROP PARAMETERS'!AG22</f>
        <v>25</v>
      </c>
      <c r="FY12" s="382">
        <f>'CROP PARAMETERS'!AG22</f>
        <v>25</v>
      </c>
      <c r="FZ12" s="382">
        <f>'CROP PARAMETERS'!AG22</f>
        <v>25</v>
      </c>
      <c r="GA12" s="382">
        <f>'CROP PARAMETERS'!AG22</f>
        <v>25</v>
      </c>
      <c r="GB12" s="382">
        <f>'CROP PARAMETERS'!AH22</f>
        <v>30</v>
      </c>
      <c r="GC12" s="382">
        <f>'CROP PARAMETERS'!AH22</f>
        <v>30</v>
      </c>
      <c r="GD12" s="382">
        <f>'CROP PARAMETERS'!AH22</f>
        <v>30</v>
      </c>
      <c r="GE12" s="382">
        <f>'CROP PARAMETERS'!AH22</f>
        <v>30</v>
      </c>
      <c r="GF12" s="382">
        <f>'CROP PARAMETERS'!AI22</f>
        <v>25</v>
      </c>
      <c r="GG12" s="382">
        <f>'CROP PARAMETERS'!AI22</f>
        <v>25</v>
      </c>
      <c r="GH12" s="382">
        <f>'CROP PARAMETERS'!AI22</f>
        <v>25</v>
      </c>
      <c r="GI12" s="382">
        <f>'CROP PARAMETERS'!AI22</f>
        <v>25</v>
      </c>
      <c r="GJ12" s="382">
        <f>'CROP PARAMETERS'!AJ22</f>
        <v>10</v>
      </c>
      <c r="GK12" s="382">
        <f>'CROP PARAMETERS'!AJ22</f>
        <v>10</v>
      </c>
      <c r="GL12" s="382">
        <f>'CROP PARAMETERS'!AJ22</f>
        <v>10</v>
      </c>
      <c r="GM12" s="382">
        <f>'CROP PARAMETERS'!AJ22</f>
        <v>10</v>
      </c>
      <c r="GN12" s="382">
        <f>'CROP PARAMETERS'!AK22</f>
        <v>10</v>
      </c>
      <c r="GO12" s="382">
        <f>'CROP PARAMETERS'!AK22</f>
        <v>10</v>
      </c>
      <c r="GP12" s="382">
        <f>'CROP PARAMETERS'!AK22</f>
        <v>10</v>
      </c>
      <c r="GQ12" s="382">
        <f>'CROP PARAMETERS'!AK22</f>
        <v>10</v>
      </c>
      <c r="GR12" s="382">
        <f>'CROP PARAMETERS'!AN22</f>
        <v>0.104</v>
      </c>
      <c r="GS12" s="382">
        <f>'CROP PARAMETERS'!AN22</f>
        <v>0.104</v>
      </c>
      <c r="GT12" s="382">
        <f>'CROP PARAMETERS'!AN22</f>
        <v>0.104</v>
      </c>
      <c r="GU12" s="382">
        <f>'CROP PARAMETERS'!AN22</f>
        <v>0.104</v>
      </c>
      <c r="GV12" s="382">
        <f>'CROP PARAMETERS'!AO22</f>
        <v>0.104</v>
      </c>
      <c r="GW12" s="382">
        <f>'CROP PARAMETERS'!AO22</f>
        <v>0.104</v>
      </c>
      <c r="GX12" s="382">
        <f>'CROP PARAMETERS'!AO22</f>
        <v>0.104</v>
      </c>
      <c r="GY12" s="382">
        <f>'CROP PARAMETERS'!AO22</f>
        <v>0.104</v>
      </c>
      <c r="GZ12" s="382">
        <f>'CROP PARAMETERS'!AP22</f>
        <v>0.104</v>
      </c>
      <c r="HA12" s="382">
        <f>'CROP PARAMETERS'!AP22</f>
        <v>0.104</v>
      </c>
      <c r="HB12" s="382">
        <f>'CROP PARAMETERS'!AP22</f>
        <v>0.104</v>
      </c>
      <c r="HC12" s="382">
        <f>'CROP PARAMETERS'!AP22</f>
        <v>0.104</v>
      </c>
      <c r="HD12" s="382">
        <f>'CROP PARAMETERS'!AQ22</f>
        <v>0.104</v>
      </c>
      <c r="HE12" s="382">
        <f>'CROP PARAMETERS'!AQ22</f>
        <v>0.104</v>
      </c>
      <c r="HF12" s="382">
        <f>'CROP PARAMETERS'!AQ22</f>
        <v>0.104</v>
      </c>
      <c r="HG12" s="382">
        <f>'CROP PARAMETERS'!AQ22</f>
        <v>0.104</v>
      </c>
      <c r="HH12" s="382">
        <f>'CROP PARAMETERS'!AR22</f>
        <v>0.104</v>
      </c>
      <c r="HI12" s="382">
        <f>'CROP PARAMETERS'!AR22</f>
        <v>0.104</v>
      </c>
      <c r="HJ12" s="382">
        <f>'CROP PARAMETERS'!AR22</f>
        <v>0.104</v>
      </c>
      <c r="HK12" s="382">
        <f>'CROP PARAMETERS'!AR22</f>
        <v>0.104</v>
      </c>
      <c r="HL12" s="382">
        <f>'TREE PARAMETERS'!G21</f>
        <v>650</v>
      </c>
      <c r="HM12" s="382">
        <f>'TREE PARAMETERS'!H21</f>
        <v>650</v>
      </c>
      <c r="HN12" s="382">
        <f>'TREE PARAMETERS'!I21</f>
        <v>650</v>
      </c>
    </row>
    <row r="13" spans="1:222" x14ac:dyDescent="0.3">
      <c r="A13" s="256">
        <f>AFSystem!J13</f>
        <v>556</v>
      </c>
      <c r="B13" s="382">
        <f>Nitrogen!E11</f>
        <v>0.08</v>
      </c>
      <c r="C13" s="383">
        <f>WEATHER!C23</f>
        <v>9.8555555555555561</v>
      </c>
      <c r="D13" s="383">
        <f>WEATHER!D23</f>
        <v>26.539560000000002</v>
      </c>
      <c r="E13" s="383">
        <f>WEATHER!E23</f>
        <v>3.3983389046961685</v>
      </c>
      <c r="F13" s="115">
        <f>Phosphorus!B37</f>
        <v>0.2381806276767692</v>
      </c>
      <c r="G13" s="383">
        <f>Phosphorus!F37</f>
        <v>11217.841440305623</v>
      </c>
      <c r="H13" s="383">
        <f>Phosphorus!G37</f>
        <v>11217.841440305623</v>
      </c>
      <c r="I13" s="383">
        <f>Phosphorus!H37</f>
        <v>11217.841440305623</v>
      </c>
      <c r="J13" s="383">
        <f>Phosphorus!I37</f>
        <v>11217.841440305623</v>
      </c>
      <c r="K13" s="383">
        <f>'Slash&amp;Burn'!B23</f>
        <v>1</v>
      </c>
      <c r="L13" s="383">
        <f>'Slash&amp;Burn'!C23</f>
        <v>0.995</v>
      </c>
      <c r="M13" s="383">
        <f>'Slash&amp;Burn'!D23</f>
        <v>0.505</v>
      </c>
      <c r="N13" s="383">
        <f>'Slash&amp;Burn'!E23</f>
        <v>4.4999999999999998E-2</v>
      </c>
      <c r="O13" s="383">
        <f>'Slash&amp;Burn'!F23</f>
        <v>1</v>
      </c>
      <c r="P13" s="383">
        <f>'Slash&amp;Burn'!G23</f>
        <v>0.495</v>
      </c>
      <c r="Q13" s="383"/>
      <c r="R13" s="383"/>
      <c r="S13" s="383"/>
      <c r="T13" s="383">
        <f>'Slash&amp;Burn'!O23</f>
        <v>3.125</v>
      </c>
      <c r="U13" s="384">
        <f>'CROP MANAGEMENT'!B22</f>
        <v>100</v>
      </c>
      <c r="V13" s="384">
        <f>'CROP MANAGEMENT'!G22</f>
        <v>100</v>
      </c>
      <c r="W13" s="384">
        <f>'CROP MANAGEMENT'!L22</f>
        <v>100</v>
      </c>
      <c r="X13" s="384">
        <f>'CROP MANAGEMENT'!Q22</f>
        <v>100</v>
      </c>
      <c r="Y13" s="384">
        <f>'CROP MANAGEMENT'!C22</f>
        <v>317</v>
      </c>
      <c r="Z13" s="384">
        <f>'CROP MANAGEMENT'!H22</f>
        <v>354</v>
      </c>
      <c r="AA13" s="384">
        <f>'CROP MANAGEMENT'!M22</f>
        <v>354</v>
      </c>
      <c r="AB13" s="384">
        <f>'CROP MANAGEMENT'!R22</f>
        <v>354</v>
      </c>
      <c r="AC13" s="384">
        <f>'CROP MANAGEMENT'!D22</f>
        <v>2</v>
      </c>
      <c r="AD13" s="384">
        <f>'CROP MANAGEMENT'!I22</f>
        <v>1</v>
      </c>
      <c r="AE13" s="384">
        <f>'CROP MANAGEMENT'!N22</f>
        <v>1</v>
      </c>
      <c r="AF13" s="384">
        <f>'CROP MANAGEMENT'!S22</f>
        <v>1</v>
      </c>
      <c r="AG13" s="384">
        <f>'CROP MANAGEMENT'!V22</f>
        <v>3</v>
      </c>
      <c r="AH13" s="384">
        <f>'CROP MANAGEMENT'!W22</f>
        <v>307</v>
      </c>
      <c r="AI13" s="383">
        <f>'CROP MANAGEMENT'!X22</f>
        <v>0</v>
      </c>
      <c r="AJ13" s="383">
        <f>'CROP MANAGEMENT'!Y22</f>
        <v>0</v>
      </c>
      <c r="AK13" s="383">
        <f>'CROP MANAGEMENT'!Z22</f>
        <v>1</v>
      </c>
      <c r="AL13" s="383">
        <f>'CROP MANAGEMENT'!AA22</f>
        <v>0</v>
      </c>
      <c r="AM13" s="383">
        <f>'CROP MANAGEMENT'!AB22</f>
        <v>550</v>
      </c>
      <c r="AN13" s="383">
        <f>'CROP MANAGEMENT'!AC22</f>
        <v>0</v>
      </c>
      <c r="AO13" s="383">
        <f>'CROP MANAGEMENT'!AD22</f>
        <v>550</v>
      </c>
      <c r="AP13" s="383">
        <f>'CROP MANAGEMENT'!AE22</f>
        <v>0</v>
      </c>
      <c r="AQ13" s="384">
        <f>'TREE MANAGEMENT'!C22</f>
        <v>100</v>
      </c>
      <c r="AR13" s="384">
        <f>'TREE MANAGEMENT'!E22</f>
        <v>100</v>
      </c>
      <c r="AS13" s="384">
        <f>'TREE MANAGEMENT'!G22</f>
        <v>100</v>
      </c>
      <c r="AT13" s="384">
        <f>'TREE MANAGEMENT'!D22</f>
        <v>251</v>
      </c>
      <c r="AU13" s="384">
        <f>'TREE MANAGEMENT'!F22</f>
        <v>251</v>
      </c>
      <c r="AV13" s="384">
        <f>'TREE MANAGEMENT'!H22</f>
        <v>251</v>
      </c>
      <c r="AW13" s="384"/>
      <c r="AX13" s="256">
        <f>'TREE MANAGEMENT'!K22</f>
        <v>6</v>
      </c>
      <c r="AY13" s="256">
        <f>'TREE MANAGEMENT'!L22</f>
        <v>11</v>
      </c>
      <c r="AZ13" s="256">
        <f>'TREE MANAGEMENT'!M22</f>
        <v>0.01</v>
      </c>
      <c r="BA13" s="256">
        <f>'TREE MANAGEMENT'!O22</f>
        <v>0.01</v>
      </c>
      <c r="BB13" s="256">
        <f>'TREE MANAGEMENT'!Q22</f>
        <v>0.01</v>
      </c>
      <c r="BC13" s="256">
        <f>'TREE MANAGEMENT'!N22</f>
        <v>0</v>
      </c>
      <c r="BD13" s="256">
        <f>'TREE MANAGEMENT'!P22</f>
        <v>0</v>
      </c>
      <c r="BE13" s="256">
        <f>'TREE MANAGEMENT'!R22</f>
        <v>0</v>
      </c>
      <c r="BF13" s="256">
        <f>'TREE MANAGEMENT'!W22</f>
        <v>100</v>
      </c>
      <c r="BG13" s="256">
        <f>'TREE MANAGEMENT'!Y22</f>
        <v>100</v>
      </c>
      <c r="BH13" s="256">
        <f>'TREE MANAGEMENT'!AA22</f>
        <v>100</v>
      </c>
      <c r="BI13" s="256">
        <f>'TREE MANAGEMENT'!X22</f>
        <v>364</v>
      </c>
      <c r="BJ13" s="256">
        <f>'TREE MANAGEMENT'!Z22</f>
        <v>364</v>
      </c>
      <c r="BK13" s="256">
        <f>'TREE MANAGEMENT'!AB22</f>
        <v>364</v>
      </c>
      <c r="BQ13" s="256">
        <f>PROFITABILITY!F52</f>
        <v>0</v>
      </c>
      <c r="BR13" s="256">
        <f>PROFITABILITY!G52</f>
        <v>0</v>
      </c>
      <c r="BS13" s="256">
        <f>PROFITABILITY!H52</f>
        <v>0</v>
      </c>
      <c r="BT13" s="256">
        <f>PROFITABILITY!F19</f>
        <v>0</v>
      </c>
      <c r="BU13" s="115">
        <f>'Soil Hydraulic'!B24</f>
        <v>-1.1201055171236984E-6</v>
      </c>
      <c r="BV13" s="115">
        <f>'Soil Hydraulic'!I24</f>
        <v>-6.8305931991730978E-7</v>
      </c>
      <c r="BW13" s="115">
        <f>'Soil Hydraulic'!P24</f>
        <v>-4.8359250526882574E-7</v>
      </c>
      <c r="BX13" s="115">
        <f>'Soil Hydraulic'!W24</f>
        <v>-4.8359887372772132E-7</v>
      </c>
      <c r="BY13" s="383">
        <f>'Soil Hydraulic'!C24</f>
        <v>-1000000</v>
      </c>
      <c r="BZ13" s="383">
        <f>'Soil Hydraulic'!J24</f>
        <v>-1000000</v>
      </c>
      <c r="CA13" s="383">
        <f>'Soil Hydraulic'!Q24</f>
        <v>-1000000</v>
      </c>
      <c r="CB13" s="383">
        <f>'Soil Hydraulic'!X24</f>
        <v>-1000000</v>
      </c>
      <c r="CC13" s="382">
        <f>'Soil Hydraulic'!E24</f>
        <v>7.2931375023707881E-3</v>
      </c>
      <c r="CD13" s="382">
        <f>'Soil Hydraulic'!L24</f>
        <v>8.0245524583318455E-3</v>
      </c>
      <c r="CE13" s="382">
        <f>'Soil Hydraulic'!S24</f>
        <v>6.9320685330585127E-3</v>
      </c>
      <c r="CF13" s="382">
        <f>'Soil Hydraulic'!Z24</f>
        <v>6.9321598218875019E-3</v>
      </c>
      <c r="CG13" s="382">
        <f>'Soil Hydraulic'!E24</f>
        <v>7.2931375023707881E-3</v>
      </c>
      <c r="CH13" s="382">
        <f>'Soil Hydraulic'!L24</f>
        <v>8.0245524583318455E-3</v>
      </c>
      <c r="CI13" s="382">
        <f>'Soil Hydraulic'!S24</f>
        <v>6.9320685330585127E-3</v>
      </c>
      <c r="CJ13" s="382">
        <f>'Soil Hydraulic'!Z24</f>
        <v>6.9321598218875019E-3</v>
      </c>
      <c r="CK13" s="382">
        <f>'Soil Hydraulic'!E24</f>
        <v>7.2931375023707881E-3</v>
      </c>
      <c r="CL13" s="382">
        <f>'Soil Hydraulic'!L24</f>
        <v>8.0245524583318455E-3</v>
      </c>
      <c r="CM13" s="382">
        <f>'Soil Hydraulic'!S24</f>
        <v>6.9320685330585127E-3</v>
      </c>
      <c r="CN13" s="382">
        <f>'Soil Hydraulic'!Z24</f>
        <v>6.9321598218875019E-3</v>
      </c>
      <c r="CO13" s="382">
        <f>'Soil Hydraulic'!E24</f>
        <v>7.2931375023707881E-3</v>
      </c>
      <c r="CP13" s="382">
        <f>'Soil Hydraulic'!L24</f>
        <v>8.0245524583318455E-3</v>
      </c>
      <c r="CQ13" s="382">
        <f>'Soil Hydraulic'!S24</f>
        <v>6.9320685330585127E-3</v>
      </c>
      <c r="CR13" s="382">
        <f>'Soil Hydraulic'!Z24</f>
        <v>6.9321598218875019E-3</v>
      </c>
      <c r="CS13" s="382">
        <f>'Soil Hydraulic'!E24</f>
        <v>7.2931375023707881E-3</v>
      </c>
      <c r="CT13" s="382">
        <f>'Soil Hydraulic'!E24</f>
        <v>7.2931375023707881E-3</v>
      </c>
      <c r="CU13" s="382">
        <f>'Soil Hydraulic'!E24</f>
        <v>7.2931375023707881E-3</v>
      </c>
      <c r="CV13" s="382">
        <f>'Soil Hydraulic'!L24</f>
        <v>8.0245524583318455E-3</v>
      </c>
      <c r="CW13" s="382">
        <f>'Soil Hydraulic'!L24</f>
        <v>8.0245524583318455E-3</v>
      </c>
      <c r="CX13" s="382">
        <f>'Soil Hydraulic'!L24</f>
        <v>8.0245524583318455E-3</v>
      </c>
      <c r="CY13" s="382">
        <f>'Soil Hydraulic'!S24</f>
        <v>6.9320685330585127E-3</v>
      </c>
      <c r="CZ13" s="382">
        <f>'Soil Hydraulic'!S24</f>
        <v>6.9320685330585127E-3</v>
      </c>
      <c r="DA13" s="382">
        <f>'Soil Hydraulic'!S24</f>
        <v>6.9320685330585127E-3</v>
      </c>
      <c r="DB13" s="382">
        <f>'Soil Hydraulic'!Z24</f>
        <v>6.9321598218875019E-3</v>
      </c>
      <c r="DC13" s="382">
        <f>'Soil Hydraulic'!Z24</f>
        <v>6.9321598218875019E-3</v>
      </c>
      <c r="DD13" s="382">
        <f>'Soil Hydraulic'!Z24</f>
        <v>6.9321598218875019E-3</v>
      </c>
      <c r="DE13" s="382">
        <f>'Soil Hydraulic'!G24</f>
        <v>0.23635110127622397</v>
      </c>
      <c r="DF13" s="382">
        <f>'Soil Hydraulic'!N24</f>
        <v>0.22648701553739811</v>
      </c>
      <c r="DG13" s="382">
        <f>'Soil Hydraulic'!U24</f>
        <v>0.23037970458681789</v>
      </c>
      <c r="DH13" s="382">
        <f>'Soil Hydraulic'!AB24</f>
        <v>0.23037970458681789</v>
      </c>
      <c r="DI13" s="382">
        <f>'Soil Hydraulic'!G24</f>
        <v>0.23635110127622397</v>
      </c>
      <c r="DJ13" s="382">
        <f>'Soil Hydraulic'!AD24</f>
        <v>0.20913743828164022</v>
      </c>
      <c r="DK13" s="256">
        <f>'CROP PARAMETERS'!E23</f>
        <v>1</v>
      </c>
      <c r="DL13" s="256">
        <f>'CROP PARAMETERS'!F23</f>
        <v>1</v>
      </c>
      <c r="DM13" s="256">
        <f>'CROP PARAMETERS'!G23</f>
        <v>0.9</v>
      </c>
      <c r="DN13" s="256">
        <f>'CROP PARAMETERS'!H23</f>
        <v>0.9</v>
      </c>
      <c r="DO13" s="256">
        <f>'CROP PARAMETERS'!I23</f>
        <v>1</v>
      </c>
      <c r="DP13" s="382">
        <f>'CROP PARAMETERS'!L23</f>
        <v>0.66412782474711241</v>
      </c>
      <c r="DQ13" s="382">
        <f>'CROP PARAMETERS'!L23</f>
        <v>0.66412782474711241</v>
      </c>
      <c r="DR13" s="382">
        <f>'CROP PARAMETERS'!L23</f>
        <v>0.66412782474711241</v>
      </c>
      <c r="DS13" s="382">
        <f>'CROP PARAMETERS'!L23</f>
        <v>0.66412782474711241</v>
      </c>
      <c r="DT13" s="382">
        <f>'CROP PARAMETERS'!M23</f>
        <v>1.0156535862394791</v>
      </c>
      <c r="DU13" s="382">
        <f>'CROP PARAMETERS'!M23</f>
        <v>1.0156535862394791</v>
      </c>
      <c r="DV13" s="382">
        <f>'CROP PARAMETERS'!M23</f>
        <v>1.0156535862394791</v>
      </c>
      <c r="DW13" s="382">
        <f>'CROP PARAMETERS'!M23</f>
        <v>1.0156535862394791</v>
      </c>
      <c r="DX13" s="382">
        <f>'CROP PARAMETERS'!N23</f>
        <v>1.086527362171267</v>
      </c>
      <c r="DY13" s="382">
        <f>'CROP PARAMETERS'!N23</f>
        <v>1.086527362171267</v>
      </c>
      <c r="DZ13" s="382">
        <f>'CROP PARAMETERS'!N23</f>
        <v>1.086527362171267</v>
      </c>
      <c r="EA13" s="382">
        <f>'CROP PARAMETERS'!N23</f>
        <v>1.086527362171267</v>
      </c>
      <c r="EB13" s="382">
        <f>'CROP PARAMETERS'!O23</f>
        <v>0.3</v>
      </c>
      <c r="EC13" s="382">
        <f>'CROP PARAMETERS'!O23</f>
        <v>0.3</v>
      </c>
      <c r="ED13" s="382">
        <f>'CROP PARAMETERS'!O23</f>
        <v>0.3</v>
      </c>
      <c r="EE13" s="382">
        <f>'CROP PARAMETERS'!O23</f>
        <v>0.3</v>
      </c>
      <c r="EF13" s="382">
        <f>'CROP PARAMETERS'!P23</f>
        <v>1.0156535862394791</v>
      </c>
      <c r="EG13" s="382">
        <f>'CROP PARAMETERS'!P23</f>
        <v>1.0156535862394791</v>
      </c>
      <c r="EH13" s="382">
        <f>'CROP PARAMETERS'!P23</f>
        <v>1.0156535862394791</v>
      </c>
      <c r="EI13" s="382">
        <f>'CROP PARAMETERS'!P23</f>
        <v>1.0156535862394791</v>
      </c>
      <c r="EJ13" s="382">
        <f>'CROP PARAMETERS'!S23</f>
        <v>0.42086427915380437</v>
      </c>
      <c r="EK13" s="382">
        <f>'CROP PARAMETERS'!S23</f>
        <v>0.42086427915380437</v>
      </c>
      <c r="EL13" s="382">
        <f>'CROP PARAMETERS'!S23</f>
        <v>0.42086427915380437</v>
      </c>
      <c r="EM13" s="382">
        <f>'CROP PARAMETERS'!S23</f>
        <v>0.42086427915380437</v>
      </c>
      <c r="EN13" s="382">
        <f>'CROP PARAMETERS'!T23</f>
        <v>0.48063824959425461</v>
      </c>
      <c r="EO13" s="382">
        <f>'CROP PARAMETERS'!T23</f>
        <v>0.48063824959425461</v>
      </c>
      <c r="EP13" s="382">
        <f>'CROP PARAMETERS'!T23</f>
        <v>0.48063824959425461</v>
      </c>
      <c r="EQ13" s="382">
        <f>'CROP PARAMETERS'!T23</f>
        <v>0.48063824959425461</v>
      </c>
      <c r="ER13" s="382">
        <f>'CROP PARAMETERS'!U23</f>
        <v>0.51000298262645616</v>
      </c>
      <c r="ES13" s="382">
        <f>'CROP PARAMETERS'!U23</f>
        <v>0.51000298262645616</v>
      </c>
      <c r="ET13" s="382">
        <f>'CROP PARAMETERS'!U23</f>
        <v>0.51000298262645616</v>
      </c>
      <c r="EU13" s="382">
        <f>'CROP PARAMETERS'!U23</f>
        <v>0.51000298262645616</v>
      </c>
      <c r="EV13" s="382">
        <f>'CROP PARAMETERS'!V23</f>
        <v>0.41</v>
      </c>
      <c r="EW13" s="382">
        <f>'CROP PARAMETERS'!V23</f>
        <v>0.41</v>
      </c>
      <c r="EX13" s="382">
        <f>'CROP PARAMETERS'!V23</f>
        <v>0.41</v>
      </c>
      <c r="EY13" s="382">
        <f>'CROP PARAMETERS'!V23</f>
        <v>0.41</v>
      </c>
      <c r="EZ13" s="382">
        <f>'CROP PARAMETERS'!W23</f>
        <v>0.1</v>
      </c>
      <c r="FA13" s="382">
        <f>'CROP PARAMETERS'!W23</f>
        <v>0.1</v>
      </c>
      <c r="FB13" s="382">
        <f>'CROP PARAMETERS'!W23</f>
        <v>0.1</v>
      </c>
      <c r="FC13" s="382">
        <f>'CROP PARAMETERS'!W23</f>
        <v>0.1</v>
      </c>
      <c r="FD13" s="382">
        <f>'CROP PARAMETERS'!Z23</f>
        <v>0.27282915049230283</v>
      </c>
      <c r="FE13" s="382">
        <f>'CROP PARAMETERS'!Z23</f>
        <v>0.27282915049230283</v>
      </c>
      <c r="FF13" s="382">
        <f>'CROP PARAMETERS'!Z23</f>
        <v>0.27282915049230283</v>
      </c>
      <c r="FG13" s="382">
        <f>'CROP PARAMETERS'!Z23</f>
        <v>0.27282915049230283</v>
      </c>
      <c r="FH13" s="382">
        <f>'CROP PARAMETERS'!AA23</f>
        <v>0.22899590459592442</v>
      </c>
      <c r="FI13" s="382">
        <f>'CROP PARAMETERS'!AA23</f>
        <v>0.22899590459592442</v>
      </c>
      <c r="FJ13" s="382">
        <f>'CROP PARAMETERS'!AA23</f>
        <v>0.22899590459592442</v>
      </c>
      <c r="FK13" s="382">
        <f>'CROP PARAMETERS'!AA23</f>
        <v>0.22899590459592442</v>
      </c>
      <c r="FL13" s="382">
        <f>'CROP PARAMETERS'!AB23</f>
        <v>0.22128741317510012</v>
      </c>
      <c r="FM13" s="382">
        <f>'CROP PARAMETERS'!AB23</f>
        <v>0.22128741317510012</v>
      </c>
      <c r="FN13" s="382">
        <f>'CROP PARAMETERS'!AB23</f>
        <v>0.22128741317510012</v>
      </c>
      <c r="FO13" s="382">
        <f>'CROP PARAMETERS'!AB23</f>
        <v>0.22128741317510012</v>
      </c>
      <c r="FP13" s="382">
        <f>'CROP PARAMETERS'!AC23</f>
        <v>0.1</v>
      </c>
      <c r="FQ13" s="382">
        <f>'CROP PARAMETERS'!AC23</f>
        <v>0.1</v>
      </c>
      <c r="FR13" s="382">
        <f>'CROP PARAMETERS'!AC23</f>
        <v>0.1</v>
      </c>
      <c r="FS13" s="382">
        <f>'CROP PARAMETERS'!AC23</f>
        <v>0.1</v>
      </c>
      <c r="FT13" s="382">
        <f>'CROP PARAMETERS'!AD23</f>
        <v>0</v>
      </c>
      <c r="FU13" s="382">
        <f>'CROP PARAMETERS'!AD23</f>
        <v>0</v>
      </c>
      <c r="FV13" s="382">
        <f>'CROP PARAMETERS'!AD23</f>
        <v>0</v>
      </c>
      <c r="FW13" s="382">
        <f>'CROP PARAMETERS'!AD23</f>
        <v>0</v>
      </c>
      <c r="FX13" s="382">
        <f>'CROP PARAMETERS'!AG23</f>
        <v>25</v>
      </c>
      <c r="FY13" s="382">
        <f>'CROP PARAMETERS'!AG23</f>
        <v>25</v>
      </c>
      <c r="FZ13" s="382">
        <f>'CROP PARAMETERS'!AG23</f>
        <v>25</v>
      </c>
      <c r="GA13" s="382">
        <f>'CROP PARAMETERS'!AG23</f>
        <v>25</v>
      </c>
      <c r="GB13" s="382">
        <f>'CROP PARAMETERS'!AH23</f>
        <v>24.4</v>
      </c>
      <c r="GC13" s="382">
        <f>'CROP PARAMETERS'!AH23</f>
        <v>24.4</v>
      </c>
      <c r="GD13" s="382">
        <f>'CROP PARAMETERS'!AH23</f>
        <v>24.4</v>
      </c>
      <c r="GE13" s="382">
        <f>'CROP PARAMETERS'!AH23</f>
        <v>24.4</v>
      </c>
      <c r="GF13" s="382">
        <f>'CROP PARAMETERS'!AI23</f>
        <v>25</v>
      </c>
      <c r="GG13" s="382">
        <f>'CROP PARAMETERS'!AI23</f>
        <v>25</v>
      </c>
      <c r="GH13" s="382">
        <f>'CROP PARAMETERS'!AI23</f>
        <v>25</v>
      </c>
      <c r="GI13" s="382">
        <f>'CROP PARAMETERS'!AI23</f>
        <v>25</v>
      </c>
      <c r="GJ13" s="382">
        <f>'CROP PARAMETERS'!AJ23</f>
        <v>10</v>
      </c>
      <c r="GK13" s="382">
        <f>'CROP PARAMETERS'!AJ23</f>
        <v>10</v>
      </c>
      <c r="GL13" s="382">
        <f>'CROP PARAMETERS'!AJ23</f>
        <v>10</v>
      </c>
      <c r="GM13" s="382">
        <f>'CROP PARAMETERS'!AJ23</f>
        <v>10</v>
      </c>
      <c r="GN13" s="382">
        <f>'CROP PARAMETERS'!AK23</f>
        <v>10</v>
      </c>
      <c r="GO13" s="382">
        <f>'CROP PARAMETERS'!AK23</f>
        <v>10</v>
      </c>
      <c r="GP13" s="382">
        <f>'CROP PARAMETERS'!AK23</f>
        <v>10</v>
      </c>
      <c r="GQ13" s="382">
        <f>'CROP PARAMETERS'!AK23</f>
        <v>10</v>
      </c>
      <c r="GR13" s="382"/>
      <c r="GS13" s="382"/>
      <c r="GT13" s="382"/>
      <c r="GU13" s="382"/>
      <c r="GV13" s="382"/>
      <c r="GW13" s="382"/>
      <c r="GX13" s="382"/>
      <c r="GY13" s="382"/>
      <c r="GZ13" s="382"/>
      <c r="HA13" s="382"/>
      <c r="HB13" s="382"/>
      <c r="HC13" s="382"/>
      <c r="HD13" s="382"/>
      <c r="HE13" s="382"/>
      <c r="HF13" s="382"/>
      <c r="HG13" s="382"/>
      <c r="HH13" s="382"/>
      <c r="HI13" s="382"/>
      <c r="HJ13" s="382"/>
      <c r="HK13" s="382"/>
      <c r="HL13" s="382">
        <f>'TREE PARAMETERS'!G22</f>
        <v>0</v>
      </c>
      <c r="HM13" s="382">
        <f>'TREE PARAMETERS'!H22</f>
        <v>0</v>
      </c>
      <c r="HN13" s="382">
        <f>'TREE PARAMETERS'!I22</f>
        <v>0</v>
      </c>
    </row>
    <row r="14" spans="1:222" x14ac:dyDescent="0.3">
      <c r="A14" s="256">
        <f>AFSystem!J14</f>
        <v>555</v>
      </c>
      <c r="B14" s="382">
        <f>Nitrogen!B12</f>
        <v>0.08</v>
      </c>
      <c r="C14" s="383">
        <f>WEATHER!C24</f>
        <v>5.4</v>
      </c>
      <c r="D14" s="383">
        <f>WEATHER!D24</f>
        <v>26.60868</v>
      </c>
      <c r="E14" s="383">
        <f>WEATHER!E24</f>
        <v>3.4268251894577695</v>
      </c>
      <c r="F14" s="115">
        <f>Phosphorus!B38</f>
        <v>0.23398251314654825</v>
      </c>
      <c r="G14" s="383">
        <f>Phosphorus!F38</f>
        <v>10772.296050532774</v>
      </c>
      <c r="H14" s="383">
        <f>Phosphorus!G38</f>
        <v>10772.296050532774</v>
      </c>
      <c r="I14" s="383">
        <f>Phosphorus!H38</f>
        <v>10772.296050532774</v>
      </c>
      <c r="J14" s="383">
        <f>Phosphorus!I38</f>
        <v>10772.296050532774</v>
      </c>
      <c r="K14" s="383">
        <f>'Slash&amp;Burn'!B24</f>
        <v>1</v>
      </c>
      <c r="L14" s="383">
        <f>'Slash&amp;Burn'!C24</f>
        <v>0.995</v>
      </c>
      <c r="M14" s="383">
        <f>'Slash&amp;Burn'!D24</f>
        <v>0.56499999999999995</v>
      </c>
      <c r="N14" s="383">
        <f>'Slash&amp;Burn'!E24</f>
        <v>4.2999999999999997E-2</v>
      </c>
      <c r="O14" s="383">
        <f>'Slash&amp;Burn'!F24</f>
        <v>1</v>
      </c>
      <c r="P14" s="383">
        <f>'Slash&amp;Burn'!G24</f>
        <v>0.51500000000000001</v>
      </c>
      <c r="Q14" s="383"/>
      <c r="R14" s="383"/>
      <c r="S14" s="383"/>
      <c r="T14" s="383">
        <f>'Slash&amp;Burn'!O24</f>
        <v>4.4249999999999998</v>
      </c>
      <c r="U14" s="384">
        <f>'CROP MANAGEMENT'!B23</f>
        <v>100</v>
      </c>
      <c r="V14" s="384">
        <f>'CROP MANAGEMENT'!G23</f>
        <v>100</v>
      </c>
      <c r="W14" s="384">
        <f>'CROP MANAGEMENT'!L23</f>
        <v>100</v>
      </c>
      <c r="X14" s="384">
        <f>'CROP MANAGEMENT'!Q23</f>
        <v>100</v>
      </c>
      <c r="Y14" s="384">
        <f>'CROP MANAGEMENT'!C23</f>
        <v>317</v>
      </c>
      <c r="Z14" s="384">
        <f>'CROP MANAGEMENT'!H23</f>
        <v>317</v>
      </c>
      <c r="AA14" s="384">
        <f>'CROP MANAGEMENT'!M23</f>
        <v>317</v>
      </c>
      <c r="AB14" s="384">
        <f>'CROP MANAGEMENT'!R23</f>
        <v>317</v>
      </c>
      <c r="AC14" s="384">
        <f>'CROP MANAGEMENT'!D23</f>
        <v>2</v>
      </c>
      <c r="AD14" s="384">
        <f>'CROP MANAGEMENT'!I23</f>
        <v>2</v>
      </c>
      <c r="AE14" s="384">
        <f>'CROP MANAGEMENT'!N23</f>
        <v>2</v>
      </c>
      <c r="AF14" s="384">
        <f>'CROP MANAGEMENT'!S23</f>
        <v>2</v>
      </c>
      <c r="AG14" s="384">
        <f>'CROP MANAGEMENT'!V23</f>
        <v>4</v>
      </c>
      <c r="AH14" s="384">
        <f>'CROP MANAGEMENT'!W23</f>
        <v>305</v>
      </c>
      <c r="AI14" s="383">
        <f>'CROP MANAGEMENT'!X23</f>
        <v>1</v>
      </c>
      <c r="AJ14" s="383">
        <f>'CROP MANAGEMENT'!Y23</f>
        <v>0</v>
      </c>
      <c r="AK14" s="383">
        <f>'CROP MANAGEMENT'!Z23</f>
        <v>0</v>
      </c>
      <c r="AL14" s="383">
        <f>'CROP MANAGEMENT'!AA23</f>
        <v>0</v>
      </c>
      <c r="AM14" s="383">
        <f>'CROP MANAGEMENT'!AB23</f>
        <v>12.88</v>
      </c>
      <c r="AN14" s="383">
        <f>'CROP MANAGEMENT'!AC23</f>
        <v>0</v>
      </c>
      <c r="AO14" s="383">
        <f>'CROP MANAGEMENT'!AD23</f>
        <v>12.88</v>
      </c>
      <c r="AP14" s="383">
        <f>'CROP MANAGEMENT'!AE23</f>
        <v>0</v>
      </c>
      <c r="AQ14" s="384">
        <f>'TREE MANAGEMENT'!C23</f>
        <v>100</v>
      </c>
      <c r="AR14" s="384">
        <f>'TREE MANAGEMENT'!E23</f>
        <v>100</v>
      </c>
      <c r="AS14" s="384">
        <f>'TREE MANAGEMENT'!G23</f>
        <v>100</v>
      </c>
      <c r="AT14" s="384">
        <f>'TREE MANAGEMENT'!D23</f>
        <v>251</v>
      </c>
      <c r="AU14" s="384">
        <f>'TREE MANAGEMENT'!F23</f>
        <v>251</v>
      </c>
      <c r="AV14" s="384">
        <f>'TREE MANAGEMENT'!H23</f>
        <v>251</v>
      </c>
      <c r="AW14" s="384"/>
      <c r="AX14" s="256">
        <f>'TREE MANAGEMENT'!K23</f>
        <v>6</v>
      </c>
      <c r="AY14" s="256">
        <f>'TREE MANAGEMENT'!L23</f>
        <v>126</v>
      </c>
      <c r="AZ14" s="256">
        <f>'TREE MANAGEMENT'!M23</f>
        <v>0.01</v>
      </c>
      <c r="BA14" s="256">
        <f>'TREE MANAGEMENT'!O23</f>
        <v>0.01</v>
      </c>
      <c r="BB14" s="256">
        <f>'TREE MANAGEMENT'!Q23</f>
        <v>0.01</v>
      </c>
      <c r="BC14" s="256">
        <f>'TREE MANAGEMENT'!N23</f>
        <v>0</v>
      </c>
      <c r="BD14" s="256">
        <f>'TREE MANAGEMENT'!P23</f>
        <v>0</v>
      </c>
      <c r="BE14" s="256">
        <f>'TREE MANAGEMENT'!R23</f>
        <v>0</v>
      </c>
      <c r="BF14" s="256">
        <f>'TREE MANAGEMENT'!W23</f>
        <v>100</v>
      </c>
      <c r="BG14" s="256">
        <f>'TREE MANAGEMENT'!Y23</f>
        <v>100</v>
      </c>
      <c r="BH14" s="256">
        <f>'TREE MANAGEMENT'!AA23</f>
        <v>100</v>
      </c>
      <c r="BI14" s="256">
        <f>'TREE MANAGEMENT'!X23</f>
        <v>364</v>
      </c>
      <c r="BJ14" s="256">
        <f>'TREE MANAGEMENT'!Z23</f>
        <v>364</v>
      </c>
      <c r="BK14" s="256">
        <f>'TREE MANAGEMENT'!AB23</f>
        <v>364</v>
      </c>
      <c r="BQ14" s="256">
        <f>PROFITABILITY!F53</f>
        <v>521.51</v>
      </c>
      <c r="BR14" s="256">
        <f>PROFITABILITY!G53</f>
        <v>521.51</v>
      </c>
      <c r="BS14" s="256">
        <f>PROFITABILITY!H53</f>
        <v>0</v>
      </c>
      <c r="BT14" s="256">
        <f>PROFITABILITY!F20</f>
        <v>0</v>
      </c>
      <c r="BU14" s="115">
        <f>'Soil Hydraulic'!B25</f>
        <v>-1.1201055171236984E-6</v>
      </c>
      <c r="BV14" s="115">
        <f>'Soil Hydraulic'!I25</f>
        <v>-6.8305931991730978E-7</v>
      </c>
      <c r="BW14" s="115">
        <f>'Soil Hydraulic'!P25</f>
        <v>-4.8359250526882574E-7</v>
      </c>
      <c r="BX14" s="115">
        <f>'Soil Hydraulic'!W25</f>
        <v>-4.8359887372772132E-7</v>
      </c>
      <c r="BY14" s="383">
        <f>'Soil Hydraulic'!C25</f>
        <v>-1000000</v>
      </c>
      <c r="BZ14" s="383">
        <f>'Soil Hydraulic'!J25</f>
        <v>-1000000</v>
      </c>
      <c r="CA14" s="383">
        <f>'Soil Hydraulic'!Q25</f>
        <v>-1000000</v>
      </c>
      <c r="CB14" s="383">
        <f>'Soil Hydraulic'!X25</f>
        <v>-1000000</v>
      </c>
      <c r="CC14" s="382">
        <f>'Soil Hydraulic'!E25</f>
        <v>4.783226570232068E-3</v>
      </c>
      <c r="CD14" s="382">
        <f>'Soil Hydraulic'!L25</f>
        <v>5.0904554985829065E-3</v>
      </c>
      <c r="CE14" s="382">
        <f>'Soil Hydraulic'!S25</f>
        <v>4.3487226589654735E-3</v>
      </c>
      <c r="CF14" s="382">
        <f>'Soil Hydraulic'!Z25</f>
        <v>4.3487799275566952E-3</v>
      </c>
      <c r="CG14" s="382">
        <f>'Soil Hydraulic'!E25</f>
        <v>4.783226570232068E-3</v>
      </c>
      <c r="CH14" s="382">
        <f>'Soil Hydraulic'!L25</f>
        <v>5.0904554985829065E-3</v>
      </c>
      <c r="CI14" s="382">
        <f>'Soil Hydraulic'!S25</f>
        <v>4.3487226589654735E-3</v>
      </c>
      <c r="CJ14" s="382">
        <f>'Soil Hydraulic'!Z25</f>
        <v>4.3487799275566952E-3</v>
      </c>
      <c r="CK14" s="382">
        <f>'Soil Hydraulic'!E25</f>
        <v>4.783226570232068E-3</v>
      </c>
      <c r="CL14" s="382">
        <f>'Soil Hydraulic'!L25</f>
        <v>5.0904554985829065E-3</v>
      </c>
      <c r="CM14" s="382">
        <f>'Soil Hydraulic'!S25</f>
        <v>4.3487226589654735E-3</v>
      </c>
      <c r="CN14" s="382">
        <f>'Soil Hydraulic'!Z25</f>
        <v>4.3487799275566952E-3</v>
      </c>
      <c r="CO14" s="382">
        <f>'Soil Hydraulic'!E25</f>
        <v>4.783226570232068E-3</v>
      </c>
      <c r="CP14" s="382">
        <f>'Soil Hydraulic'!L25</f>
        <v>5.0904554985829065E-3</v>
      </c>
      <c r="CQ14" s="382">
        <f>'Soil Hydraulic'!S25</f>
        <v>4.3487226589654735E-3</v>
      </c>
      <c r="CR14" s="382">
        <f>'Soil Hydraulic'!Z25</f>
        <v>4.3487799275566952E-3</v>
      </c>
      <c r="CS14" s="382">
        <f>'Soil Hydraulic'!E25</f>
        <v>4.783226570232068E-3</v>
      </c>
      <c r="CT14" s="382">
        <f>'Soil Hydraulic'!E25</f>
        <v>4.783226570232068E-3</v>
      </c>
      <c r="CU14" s="382">
        <f>'Soil Hydraulic'!E25</f>
        <v>4.783226570232068E-3</v>
      </c>
      <c r="CV14" s="382">
        <f>'Soil Hydraulic'!L25</f>
        <v>5.0904554985829065E-3</v>
      </c>
      <c r="CW14" s="382">
        <f>'Soil Hydraulic'!L25</f>
        <v>5.0904554985829065E-3</v>
      </c>
      <c r="CX14" s="382">
        <f>'Soil Hydraulic'!L25</f>
        <v>5.0904554985829065E-3</v>
      </c>
      <c r="CY14" s="382">
        <f>'Soil Hydraulic'!S25</f>
        <v>4.3487226589654735E-3</v>
      </c>
      <c r="CZ14" s="382">
        <f>'Soil Hydraulic'!S25</f>
        <v>4.3487226589654735E-3</v>
      </c>
      <c r="DA14" s="382">
        <f>'Soil Hydraulic'!S25</f>
        <v>4.3487226589654735E-3</v>
      </c>
      <c r="DB14" s="382">
        <f>'Soil Hydraulic'!Z25</f>
        <v>4.3487799275566952E-3</v>
      </c>
      <c r="DC14" s="382">
        <f>'Soil Hydraulic'!Z25</f>
        <v>4.3487799275566952E-3</v>
      </c>
      <c r="DD14" s="382">
        <f>'Soil Hydraulic'!Z25</f>
        <v>4.3487799275566952E-3</v>
      </c>
      <c r="DE14" s="382">
        <f>'Soil Hydraulic'!G25</f>
        <v>0.23702786663407502</v>
      </c>
      <c r="DF14" s="382">
        <f>'Soil Hydraulic'!N25</f>
        <v>0.22723135861311028</v>
      </c>
      <c r="DG14" s="382">
        <f>'Soil Hydraulic'!U25</f>
        <v>0.23114968192304014</v>
      </c>
      <c r="DH14" s="382">
        <f>'Soil Hydraulic'!AB25</f>
        <v>0.23114968192304014</v>
      </c>
      <c r="DI14" s="382">
        <f>'Soil Hydraulic'!G25</f>
        <v>0.23702786663407502</v>
      </c>
      <c r="DJ14" s="382">
        <f>'Soil Hydraulic'!AD25</f>
        <v>30.907</v>
      </c>
      <c r="DK14" s="256">
        <f>'CROP PARAMETERS'!E24</f>
        <v>10</v>
      </c>
      <c r="DL14" s="256">
        <f>'CROP PARAMETERS'!F24</f>
        <v>5</v>
      </c>
      <c r="DM14" s="256">
        <f>'CROP PARAMETERS'!G24</f>
        <v>5</v>
      </c>
      <c r="DN14" s="256">
        <f>'CROP PARAMETERS'!H24</f>
        <v>5</v>
      </c>
      <c r="DO14" s="256">
        <f>'CROP PARAMETERS'!I24</f>
        <v>10</v>
      </c>
      <c r="DP14" s="382">
        <f>'CROP PARAMETERS'!L24</f>
        <v>0.78646821238243514</v>
      </c>
      <c r="DQ14" s="382">
        <f>'CROP PARAMETERS'!L24</f>
        <v>0.78646821238243514</v>
      </c>
      <c r="DR14" s="382">
        <f>'CROP PARAMETERS'!L24</f>
        <v>0.78646821238243514</v>
      </c>
      <c r="DS14" s="382">
        <f>'CROP PARAMETERS'!L24</f>
        <v>0.78646821238243514</v>
      </c>
      <c r="DT14" s="382">
        <f>'CROP PARAMETERS'!M24</f>
        <v>1.0267359218907595</v>
      </c>
      <c r="DU14" s="382">
        <f>'CROP PARAMETERS'!M24</f>
        <v>1.0267359218907595</v>
      </c>
      <c r="DV14" s="382">
        <f>'CROP PARAMETERS'!M24</f>
        <v>1.0267359218907595</v>
      </c>
      <c r="DW14" s="382">
        <f>'CROP PARAMETERS'!M24</f>
        <v>1.0267359218907595</v>
      </c>
      <c r="DX14" s="382">
        <f>'CROP PARAMETERS'!N24</f>
        <v>1.0701361946413115</v>
      </c>
      <c r="DY14" s="382">
        <f>'CROP PARAMETERS'!N24</f>
        <v>1.0701361946413115</v>
      </c>
      <c r="DZ14" s="382">
        <f>'CROP PARAMETERS'!N24</f>
        <v>1.0701361946413115</v>
      </c>
      <c r="EA14" s="382">
        <f>'CROP PARAMETERS'!N24</f>
        <v>1.0701361946413115</v>
      </c>
      <c r="EB14" s="382">
        <f>'CROP PARAMETERS'!O24</f>
        <v>0.11</v>
      </c>
      <c r="EC14" s="382">
        <f>'CROP PARAMETERS'!O24</f>
        <v>0.11</v>
      </c>
      <c r="ED14" s="382">
        <f>'CROP PARAMETERS'!O24</f>
        <v>0.11</v>
      </c>
      <c r="EE14" s="382">
        <f>'CROP PARAMETERS'!O24</f>
        <v>0.11</v>
      </c>
      <c r="EF14" s="382">
        <f>'CROP PARAMETERS'!P24</f>
        <v>0.93685000506966154</v>
      </c>
      <c r="EG14" s="382">
        <f>'CROP PARAMETERS'!P24</f>
        <v>0.93685000506966154</v>
      </c>
      <c r="EH14" s="382">
        <f>'CROP PARAMETERS'!P24</f>
        <v>0.93685000506966154</v>
      </c>
      <c r="EI14" s="382">
        <f>'CROP PARAMETERS'!P24</f>
        <v>0.93685000506966154</v>
      </c>
      <c r="EJ14" s="382">
        <f>'CROP PARAMETERS'!S24</f>
        <v>0.2931023252494222</v>
      </c>
      <c r="EK14" s="382">
        <f>'CROP PARAMETERS'!S24</f>
        <v>0.2931023252494222</v>
      </c>
      <c r="EL14" s="382">
        <f>'CROP PARAMETERS'!S24</f>
        <v>0.2931023252494222</v>
      </c>
      <c r="EM14" s="382">
        <f>'CROP PARAMETERS'!S24</f>
        <v>0.2931023252494222</v>
      </c>
      <c r="EN14" s="382">
        <f>'CROP PARAMETERS'!T24</f>
        <v>0.42747762558813973</v>
      </c>
      <c r="EO14" s="382">
        <f>'CROP PARAMETERS'!T24</f>
        <v>0.42747762558813973</v>
      </c>
      <c r="EP14" s="382">
        <f>'CROP PARAMETERS'!T24</f>
        <v>0.42747762558813973</v>
      </c>
      <c r="EQ14" s="382">
        <f>'CROP PARAMETERS'!T24</f>
        <v>0.42747762558813973</v>
      </c>
      <c r="ER14" s="382">
        <f>'CROP PARAMETERS'!U24</f>
        <v>0.4991187876082932</v>
      </c>
      <c r="ES14" s="382">
        <f>'CROP PARAMETERS'!U24</f>
        <v>0.4991187876082932</v>
      </c>
      <c r="ET14" s="382">
        <f>'CROP PARAMETERS'!U24</f>
        <v>0.4991187876082932</v>
      </c>
      <c r="EU14" s="382">
        <f>'CROP PARAMETERS'!U24</f>
        <v>0.4991187876082932</v>
      </c>
      <c r="EV14" s="382">
        <f>'CROP PARAMETERS'!V24</f>
        <v>0.38</v>
      </c>
      <c r="EW14" s="382">
        <f>'CROP PARAMETERS'!V24</f>
        <v>0.38</v>
      </c>
      <c r="EX14" s="382">
        <f>'CROP PARAMETERS'!V24</f>
        <v>0.38</v>
      </c>
      <c r="EY14" s="382">
        <f>'CROP PARAMETERS'!V24</f>
        <v>0.38</v>
      </c>
      <c r="EZ14" s="382">
        <f>'CROP PARAMETERS'!W24</f>
        <v>0.1</v>
      </c>
      <c r="FA14" s="382">
        <f>'CROP PARAMETERS'!W24</f>
        <v>0.1</v>
      </c>
      <c r="FB14" s="382">
        <f>'CROP PARAMETERS'!W24</f>
        <v>0.1</v>
      </c>
      <c r="FC14" s="382">
        <f>'CROP PARAMETERS'!W24</f>
        <v>0.1</v>
      </c>
      <c r="FD14" s="382">
        <f>'CROP PARAMETERS'!Z24</f>
        <v>0.40302814594258995</v>
      </c>
      <c r="FE14" s="382">
        <f>'CROP PARAMETERS'!Z24</f>
        <v>0.40302814594258995</v>
      </c>
      <c r="FF14" s="382">
        <f>'CROP PARAMETERS'!Z24</f>
        <v>0.40302814594258995</v>
      </c>
      <c r="FG14" s="382">
        <f>'CROP PARAMETERS'!Z24</f>
        <v>0.40302814594258995</v>
      </c>
      <c r="FH14" s="382">
        <f>'CROP PARAMETERS'!AA24</f>
        <v>0.4123285695765474</v>
      </c>
      <c r="FI14" s="382">
        <f>'CROP PARAMETERS'!AA24</f>
        <v>0.4123285695765474</v>
      </c>
      <c r="FJ14" s="382">
        <f>'CROP PARAMETERS'!AA24</f>
        <v>0.4123285695765474</v>
      </c>
      <c r="FK14" s="382">
        <f>'CROP PARAMETERS'!AA24</f>
        <v>0.4123285695765474</v>
      </c>
      <c r="FL14" s="382">
        <f>'CROP PARAMETERS'!AB24</f>
        <v>0.22459770641973942</v>
      </c>
      <c r="FM14" s="382">
        <f>'CROP PARAMETERS'!AB24</f>
        <v>0.22459770641973942</v>
      </c>
      <c r="FN14" s="382">
        <f>'CROP PARAMETERS'!AB24</f>
        <v>0.22459770641973942</v>
      </c>
      <c r="FO14" s="382">
        <f>'CROP PARAMETERS'!AB24</f>
        <v>0.22459770641973942</v>
      </c>
      <c r="FP14" s="382">
        <f>'CROP PARAMETERS'!AC24</f>
        <v>0.23</v>
      </c>
      <c r="FQ14" s="382">
        <f>'CROP PARAMETERS'!AC24</f>
        <v>0.23</v>
      </c>
      <c r="FR14" s="382">
        <f>'CROP PARAMETERS'!AC24</f>
        <v>0.23</v>
      </c>
      <c r="FS14" s="382">
        <f>'CROP PARAMETERS'!AC24</f>
        <v>0.23</v>
      </c>
      <c r="FT14" s="382">
        <f>'CROP PARAMETERS'!AD24</f>
        <v>0</v>
      </c>
      <c r="FU14" s="382">
        <f>'CROP PARAMETERS'!AD24</f>
        <v>0</v>
      </c>
      <c r="FV14" s="382">
        <f>'CROP PARAMETERS'!AD24</f>
        <v>0</v>
      </c>
      <c r="FW14" s="382">
        <f>'CROP PARAMETERS'!AD24</f>
        <v>0</v>
      </c>
      <c r="FX14" s="382">
        <f>'CROP PARAMETERS'!AG24</f>
        <v>25</v>
      </c>
      <c r="FY14" s="382">
        <f>'CROP PARAMETERS'!AG24</f>
        <v>25</v>
      </c>
      <c r="FZ14" s="382">
        <f>'CROP PARAMETERS'!AG24</f>
        <v>25</v>
      </c>
      <c r="GA14" s="382">
        <f>'CROP PARAMETERS'!AG24</f>
        <v>25</v>
      </c>
      <c r="GB14" s="382">
        <f>'CROP PARAMETERS'!AH24</f>
        <v>18.8</v>
      </c>
      <c r="GC14" s="382">
        <f>'CROP PARAMETERS'!AH24</f>
        <v>18.8</v>
      </c>
      <c r="GD14" s="382">
        <f>'CROP PARAMETERS'!AH24</f>
        <v>18.8</v>
      </c>
      <c r="GE14" s="382">
        <f>'CROP PARAMETERS'!AH24</f>
        <v>18.8</v>
      </c>
      <c r="GF14" s="382">
        <f>'CROP PARAMETERS'!AI24</f>
        <v>25</v>
      </c>
      <c r="GG14" s="382">
        <f>'CROP PARAMETERS'!AI24</f>
        <v>25</v>
      </c>
      <c r="GH14" s="382">
        <f>'CROP PARAMETERS'!AI24</f>
        <v>25</v>
      </c>
      <c r="GI14" s="382">
        <f>'CROP PARAMETERS'!AI24</f>
        <v>25</v>
      </c>
      <c r="GJ14" s="382">
        <f>'CROP PARAMETERS'!AJ24</f>
        <v>10</v>
      </c>
      <c r="GK14" s="382">
        <f>'CROP PARAMETERS'!AJ24</f>
        <v>10</v>
      </c>
      <c r="GL14" s="382">
        <f>'CROP PARAMETERS'!AJ24</f>
        <v>10</v>
      </c>
      <c r="GM14" s="382">
        <f>'CROP PARAMETERS'!AJ24</f>
        <v>10</v>
      </c>
      <c r="GN14" s="382">
        <f>'CROP PARAMETERS'!AK24</f>
        <v>10</v>
      </c>
      <c r="GO14" s="382">
        <f>'CROP PARAMETERS'!AK24</f>
        <v>10</v>
      </c>
      <c r="GP14" s="382">
        <f>'CROP PARAMETERS'!AK24</f>
        <v>10</v>
      </c>
      <c r="GQ14" s="382">
        <f>'CROP PARAMETERS'!AK24</f>
        <v>10</v>
      </c>
      <c r="GR14" s="382"/>
      <c r="GS14" s="382"/>
      <c r="GT14" s="382"/>
      <c r="GU14" s="382"/>
      <c r="GV14" s="382"/>
      <c r="GW14" s="382"/>
      <c r="GX14" s="382"/>
      <c r="GY14" s="382"/>
      <c r="GZ14" s="382"/>
      <c r="HA14" s="382"/>
      <c r="HB14" s="382"/>
      <c r="HC14" s="382"/>
      <c r="HD14" s="382"/>
      <c r="HE14" s="382"/>
      <c r="HF14" s="382"/>
      <c r="HG14" s="382"/>
      <c r="HH14" s="382"/>
      <c r="HI14" s="382"/>
      <c r="HJ14" s="382"/>
      <c r="HK14" s="382"/>
      <c r="HL14" s="382">
        <f>'TREE PARAMETERS'!G23</f>
        <v>0</v>
      </c>
      <c r="HM14" s="382">
        <f>'TREE PARAMETERS'!H23</f>
        <v>0</v>
      </c>
      <c r="HN14" s="382">
        <f>'TREE PARAMETERS'!I23</f>
        <v>0</v>
      </c>
    </row>
    <row r="15" spans="1:222" x14ac:dyDescent="0.3">
      <c r="A15" s="256">
        <f>AFSystem!J15</f>
        <v>0</v>
      </c>
      <c r="B15" s="382">
        <f>Nitrogen!C12</f>
        <v>0.08</v>
      </c>
      <c r="C15" s="383">
        <f>WEATHER!C25</f>
        <v>3.3875000000000002</v>
      </c>
      <c r="D15" s="383">
        <f>WEATHER!D25</f>
        <v>26.636839999999999</v>
      </c>
      <c r="E15" s="383">
        <f>WEATHER!E25</f>
        <v>3.4384907364441695</v>
      </c>
      <c r="F15" s="115">
        <f>Phosphorus!B39</f>
        <v>0.2433474591883967</v>
      </c>
      <c r="G15" s="383">
        <f>Phosphorus!F39</f>
        <v>10335.447643868116</v>
      </c>
      <c r="H15" s="383">
        <f>Phosphorus!G39</f>
        <v>10335.447643868116</v>
      </c>
      <c r="I15" s="383">
        <f>Phosphorus!H39</f>
        <v>10335.447643868116</v>
      </c>
      <c r="J15" s="383">
        <f>Phosphorus!I39</f>
        <v>10335.447643868116</v>
      </c>
      <c r="K15" s="383">
        <f>'Slash&amp;Burn'!B25</f>
        <v>1</v>
      </c>
      <c r="L15" s="383">
        <f>'Slash&amp;Burn'!C25</f>
        <v>1</v>
      </c>
      <c r="M15" s="383">
        <f>'Slash&amp;Burn'!D25</f>
        <v>0.60499999999999998</v>
      </c>
      <c r="N15" s="383">
        <f>'Slash&amp;Burn'!E25</f>
        <v>4.2000000000000003E-2</v>
      </c>
      <c r="O15" s="383">
        <f>'Slash&amp;Burn'!F25</f>
        <v>1</v>
      </c>
      <c r="P15" s="383">
        <f>'Slash&amp;Burn'!G25</f>
        <v>0.52</v>
      </c>
      <c r="Q15" s="383"/>
      <c r="R15" s="383"/>
      <c r="S15" s="383"/>
      <c r="T15" s="383">
        <f>'Slash&amp;Burn'!O25</f>
        <v>4.875</v>
      </c>
      <c r="U15" s="384">
        <f>'CROP MANAGEMENT'!B24</f>
        <v>100</v>
      </c>
      <c r="V15" s="384">
        <f>'CROP MANAGEMENT'!G24</f>
        <v>100</v>
      </c>
      <c r="W15" s="384">
        <f>'CROP MANAGEMENT'!L24</f>
        <v>100</v>
      </c>
      <c r="X15" s="384">
        <f>'CROP MANAGEMENT'!Q24</f>
        <v>100</v>
      </c>
      <c r="Y15" s="384">
        <f>'CROP MANAGEMENT'!C24</f>
        <v>317</v>
      </c>
      <c r="Z15" s="384">
        <f>'CROP MANAGEMENT'!H24</f>
        <v>317</v>
      </c>
      <c r="AA15" s="384">
        <f>'CROP MANAGEMENT'!M24</f>
        <v>317</v>
      </c>
      <c r="AB15" s="384">
        <f>'CROP MANAGEMENT'!R24</f>
        <v>317</v>
      </c>
      <c r="AC15" s="384">
        <f>'CROP MANAGEMENT'!D24</f>
        <v>2</v>
      </c>
      <c r="AD15" s="384">
        <f>'CROP MANAGEMENT'!I24</f>
        <v>2</v>
      </c>
      <c r="AE15" s="384">
        <f>'CROP MANAGEMENT'!N24</f>
        <v>2</v>
      </c>
      <c r="AF15" s="384">
        <f>'CROP MANAGEMENT'!S24</f>
        <v>2</v>
      </c>
      <c r="AG15" s="384">
        <f>'CROP MANAGEMENT'!V24</f>
        <v>4</v>
      </c>
      <c r="AH15" s="384">
        <f>'CROP MANAGEMENT'!W24</f>
        <v>306</v>
      </c>
      <c r="AI15" s="383">
        <f>'CROP MANAGEMENT'!X24</f>
        <v>0</v>
      </c>
      <c r="AJ15" s="383">
        <f>'CROP MANAGEMENT'!Y24</f>
        <v>1</v>
      </c>
      <c r="AK15" s="383">
        <f>'CROP MANAGEMENT'!Z24</f>
        <v>0</v>
      </c>
      <c r="AL15" s="383">
        <f>'CROP MANAGEMENT'!AA24</f>
        <v>0</v>
      </c>
      <c r="AM15" s="383">
        <f>'CROP MANAGEMENT'!AB24</f>
        <v>16.2</v>
      </c>
      <c r="AN15" s="383">
        <f>'CROP MANAGEMENT'!AC24</f>
        <v>0</v>
      </c>
      <c r="AO15" s="383">
        <f>'CROP MANAGEMENT'!AD24</f>
        <v>16.2</v>
      </c>
      <c r="AP15" s="383">
        <f>'CROP MANAGEMENT'!AE24</f>
        <v>0</v>
      </c>
      <c r="AQ15" s="384">
        <f>'TREE MANAGEMENT'!C24</f>
        <v>100</v>
      </c>
      <c r="AR15" s="384">
        <f>'TREE MANAGEMENT'!E24</f>
        <v>100</v>
      </c>
      <c r="AS15" s="384">
        <f>'TREE MANAGEMENT'!G24</f>
        <v>100</v>
      </c>
      <c r="AT15" s="384">
        <f>'TREE MANAGEMENT'!D24</f>
        <v>251</v>
      </c>
      <c r="AU15" s="384">
        <f>'TREE MANAGEMENT'!F24</f>
        <v>251</v>
      </c>
      <c r="AV15" s="384">
        <f>'TREE MANAGEMENT'!H24</f>
        <v>251</v>
      </c>
      <c r="AW15" s="384"/>
      <c r="AX15" s="256">
        <f>'TREE MANAGEMENT'!K24</f>
        <v>6</v>
      </c>
      <c r="AY15" s="256">
        <f>'TREE MANAGEMENT'!L24</f>
        <v>206</v>
      </c>
      <c r="AZ15" s="256">
        <f>'TREE MANAGEMENT'!M24</f>
        <v>0.01</v>
      </c>
      <c r="BA15" s="256">
        <f>'TREE MANAGEMENT'!O24</f>
        <v>0.01</v>
      </c>
      <c r="BB15" s="256">
        <f>'TREE MANAGEMENT'!Q24</f>
        <v>0.01</v>
      </c>
      <c r="BC15" s="256">
        <f>'TREE MANAGEMENT'!N24</f>
        <v>0</v>
      </c>
      <c r="BD15" s="256">
        <f>'TREE MANAGEMENT'!P24</f>
        <v>0</v>
      </c>
      <c r="BE15" s="256">
        <f>'TREE MANAGEMENT'!R24</f>
        <v>0</v>
      </c>
      <c r="BF15" s="256">
        <f>'TREE MANAGEMENT'!W24</f>
        <v>100</v>
      </c>
      <c r="BG15" s="256">
        <f>'TREE MANAGEMENT'!Y24</f>
        <v>100</v>
      </c>
      <c r="BH15" s="256">
        <f>'TREE MANAGEMENT'!AA24</f>
        <v>100</v>
      </c>
      <c r="BI15" s="256">
        <f>'TREE MANAGEMENT'!X24</f>
        <v>364</v>
      </c>
      <c r="BJ15" s="256">
        <f>'TREE MANAGEMENT'!Z24</f>
        <v>364</v>
      </c>
      <c r="BK15" s="256">
        <f>'TREE MANAGEMENT'!AB24</f>
        <v>364</v>
      </c>
      <c r="BQ15" s="256">
        <f>PROFITABILITY!F54</f>
        <v>8000</v>
      </c>
      <c r="BR15" s="256">
        <f>PROFITABILITY!G54</f>
        <v>8000</v>
      </c>
      <c r="BS15" s="256">
        <f>PROFITABILITY!H54</f>
        <v>1400</v>
      </c>
      <c r="BT15" s="256">
        <f>PROFITABILITY!F21</f>
        <v>50000</v>
      </c>
      <c r="BU15" s="115">
        <f>'Soil Hydraulic'!B26</f>
        <v>-1.1201055171236984E-6</v>
      </c>
      <c r="BV15" s="115">
        <f>'Soil Hydraulic'!I26</f>
        <v>-6.8305931991730978E-7</v>
      </c>
      <c r="BW15" s="115">
        <f>'Soil Hydraulic'!P26</f>
        <v>-4.8359250526882574E-7</v>
      </c>
      <c r="BX15" s="115">
        <f>'Soil Hydraulic'!W26</f>
        <v>-4.8359887372772132E-7</v>
      </c>
      <c r="BY15" s="383">
        <f>'Soil Hydraulic'!C26</f>
        <v>-1000000</v>
      </c>
      <c r="BZ15" s="383">
        <f>'Soil Hydraulic'!J26</f>
        <v>-1000000</v>
      </c>
      <c r="CA15" s="383">
        <f>'Soil Hydraulic'!Q26</f>
        <v>-1000000</v>
      </c>
      <c r="CB15" s="383">
        <f>'Soil Hydraulic'!X26</f>
        <v>-1000000</v>
      </c>
      <c r="CC15" s="382">
        <f>'Soil Hydraulic'!E26</f>
        <v>3.1381067775882862E-3</v>
      </c>
      <c r="CD15" s="382">
        <f>'Soil Hydraulic'!L26</f>
        <v>3.2290332998041165E-3</v>
      </c>
      <c r="CE15" s="382">
        <f>'Soil Hydraulic'!S26</f>
        <v>2.7276169058074316E-3</v>
      </c>
      <c r="CF15" s="382">
        <f>'Soil Hydraulic'!Z26</f>
        <v>2.7276528259591263E-3</v>
      </c>
      <c r="CG15" s="382">
        <f>'Soil Hydraulic'!E26</f>
        <v>3.1381067775882862E-3</v>
      </c>
      <c r="CH15" s="382">
        <f>'Soil Hydraulic'!L26</f>
        <v>3.2290332998041165E-3</v>
      </c>
      <c r="CI15" s="382">
        <f>'Soil Hydraulic'!S26</f>
        <v>2.7276169058074316E-3</v>
      </c>
      <c r="CJ15" s="382">
        <f>'Soil Hydraulic'!Z26</f>
        <v>2.7276528259591263E-3</v>
      </c>
      <c r="CK15" s="382">
        <f>'Soil Hydraulic'!E26</f>
        <v>3.1381067775882862E-3</v>
      </c>
      <c r="CL15" s="382">
        <f>'Soil Hydraulic'!L26</f>
        <v>3.2290332998041165E-3</v>
      </c>
      <c r="CM15" s="382">
        <f>'Soil Hydraulic'!S26</f>
        <v>2.7276169058074316E-3</v>
      </c>
      <c r="CN15" s="382">
        <f>'Soil Hydraulic'!Z26</f>
        <v>2.7276528259591263E-3</v>
      </c>
      <c r="CO15" s="382">
        <f>'Soil Hydraulic'!E26</f>
        <v>3.1381067775882862E-3</v>
      </c>
      <c r="CP15" s="382">
        <f>'Soil Hydraulic'!L26</f>
        <v>3.2290332998041165E-3</v>
      </c>
      <c r="CQ15" s="382">
        <f>'Soil Hydraulic'!S26</f>
        <v>2.7276169058074316E-3</v>
      </c>
      <c r="CR15" s="382">
        <f>'Soil Hydraulic'!Z26</f>
        <v>2.7276528259591263E-3</v>
      </c>
      <c r="CS15" s="382">
        <f>'Soil Hydraulic'!E26</f>
        <v>3.1381067775882862E-3</v>
      </c>
      <c r="CT15" s="382">
        <f>'Soil Hydraulic'!E26</f>
        <v>3.1381067775882862E-3</v>
      </c>
      <c r="CU15" s="382">
        <f>'Soil Hydraulic'!E26</f>
        <v>3.1381067775882862E-3</v>
      </c>
      <c r="CV15" s="382">
        <f>'Soil Hydraulic'!L26</f>
        <v>3.2290332998041165E-3</v>
      </c>
      <c r="CW15" s="382">
        <f>'Soil Hydraulic'!L26</f>
        <v>3.2290332998041165E-3</v>
      </c>
      <c r="CX15" s="382">
        <f>'Soil Hydraulic'!L26</f>
        <v>3.2290332998041165E-3</v>
      </c>
      <c r="CY15" s="382">
        <f>'Soil Hydraulic'!S26</f>
        <v>2.7276169058074316E-3</v>
      </c>
      <c r="CZ15" s="382">
        <f>'Soil Hydraulic'!S26</f>
        <v>2.7276169058074316E-3</v>
      </c>
      <c r="DA15" s="382">
        <f>'Soil Hydraulic'!S26</f>
        <v>2.7276169058074316E-3</v>
      </c>
      <c r="DB15" s="382">
        <f>'Soil Hydraulic'!Z26</f>
        <v>2.7276528259591263E-3</v>
      </c>
      <c r="DC15" s="382">
        <f>'Soil Hydraulic'!Z26</f>
        <v>2.7276528259591263E-3</v>
      </c>
      <c r="DD15" s="382">
        <f>'Soil Hydraulic'!Z26</f>
        <v>2.7276528259591263E-3</v>
      </c>
      <c r="DE15" s="382">
        <f>'Soil Hydraulic'!G26</f>
        <v>0.23778391915263614</v>
      </c>
      <c r="DF15" s="382">
        <f>'Soil Hydraulic'!N26</f>
        <v>0.22806176168751829</v>
      </c>
      <c r="DG15" s="382">
        <f>'Soil Hydraulic'!U26</f>
        <v>0.23200821013195838</v>
      </c>
      <c r="DH15" s="382">
        <f>'Soil Hydraulic'!AB26</f>
        <v>0.23200821013195838</v>
      </c>
      <c r="DI15" s="382">
        <f>'Soil Hydraulic'!G26</f>
        <v>0.23778391915263614</v>
      </c>
      <c r="DJ15" s="382">
        <f>'Soil Hydraulic'!AD26</f>
        <v>30.907</v>
      </c>
      <c r="DK15" s="256">
        <f>'CROP PARAMETERS'!E25</f>
        <v>1</v>
      </c>
      <c r="DL15" s="256">
        <f>'CROP PARAMETERS'!F25</f>
        <v>1</v>
      </c>
      <c r="DM15" s="256">
        <f>'CROP PARAMETERS'!G25</f>
        <v>1</v>
      </c>
      <c r="DN15" s="256">
        <f>'CROP PARAMETERS'!H25</f>
        <v>1</v>
      </c>
      <c r="DO15" s="256">
        <f>'CROP PARAMETERS'!I25</f>
        <v>1</v>
      </c>
      <c r="DP15" s="382">
        <f>'CROP PARAMETERS'!L25</f>
        <v>0.99953339910492844</v>
      </c>
      <c r="DQ15" s="382">
        <f>'CROP PARAMETERS'!L25</f>
        <v>0.99953339910492844</v>
      </c>
      <c r="DR15" s="382">
        <f>'CROP PARAMETERS'!L25</f>
        <v>0.99953339910492844</v>
      </c>
      <c r="DS15" s="382">
        <f>'CROP PARAMETERS'!L25</f>
        <v>0.99953339910492844</v>
      </c>
      <c r="DT15" s="382">
        <f>'CROP PARAMETERS'!M25</f>
        <v>1.0717053689049305</v>
      </c>
      <c r="DU15" s="382">
        <f>'CROP PARAMETERS'!M25</f>
        <v>1.0717053689049305</v>
      </c>
      <c r="DV15" s="382">
        <f>'CROP PARAMETERS'!M25</f>
        <v>1.0717053689049305</v>
      </c>
      <c r="DW15" s="382">
        <f>'CROP PARAMETERS'!M25</f>
        <v>1.0717053689049305</v>
      </c>
      <c r="DX15" s="382">
        <f>'CROP PARAMETERS'!N25</f>
        <v>1.0301466730184745</v>
      </c>
      <c r="DY15" s="382">
        <f>'CROP PARAMETERS'!N25</f>
        <v>1.0301466730184745</v>
      </c>
      <c r="DZ15" s="382">
        <f>'CROP PARAMETERS'!N25</f>
        <v>1.0301466730184745</v>
      </c>
      <c r="EA15" s="382">
        <f>'CROP PARAMETERS'!N25</f>
        <v>1.0301466730184745</v>
      </c>
      <c r="EB15" s="382">
        <f>'CROP PARAMETERS'!O25</f>
        <v>0.11</v>
      </c>
      <c r="EC15" s="382">
        <f>'CROP PARAMETERS'!O25</f>
        <v>0.11</v>
      </c>
      <c r="ED15" s="382">
        <f>'CROP PARAMETERS'!O25</f>
        <v>0.11</v>
      </c>
      <c r="EE15" s="382">
        <f>'CROP PARAMETERS'!O25</f>
        <v>0.11</v>
      </c>
      <c r="EF15" s="382">
        <f>'CROP PARAMETERS'!P25</f>
        <v>0.93685000506966154</v>
      </c>
      <c r="EG15" s="382">
        <f>'CROP PARAMETERS'!P25</f>
        <v>0.93685000506966154</v>
      </c>
      <c r="EH15" s="382">
        <f>'CROP PARAMETERS'!P25</f>
        <v>0.93685000506966154</v>
      </c>
      <c r="EI15" s="382">
        <f>'CROP PARAMETERS'!P25</f>
        <v>0.93685000506966154</v>
      </c>
      <c r="EJ15" s="382">
        <f>'CROP PARAMETERS'!S25</f>
        <v>0.19921232853252208</v>
      </c>
      <c r="EK15" s="382">
        <f>'CROP PARAMETERS'!S25</f>
        <v>0.19921232853252208</v>
      </c>
      <c r="EL15" s="382">
        <f>'CROP PARAMETERS'!S25</f>
        <v>0.19921232853252208</v>
      </c>
      <c r="EM15" s="382">
        <f>'CROP PARAMETERS'!S25</f>
        <v>0.19921232853252208</v>
      </c>
      <c r="EN15" s="382">
        <f>'CROP PARAMETERS'!T25</f>
        <v>0.39300032284250919</v>
      </c>
      <c r="EO15" s="382">
        <f>'CROP PARAMETERS'!T25</f>
        <v>0.39300032284250919</v>
      </c>
      <c r="EP15" s="382">
        <f>'CROP PARAMETERS'!T25</f>
        <v>0.39300032284250919</v>
      </c>
      <c r="EQ15" s="382">
        <f>'CROP PARAMETERS'!T25</f>
        <v>0.39300032284250919</v>
      </c>
      <c r="ER15" s="382">
        <f>'CROP PARAMETERS'!U25</f>
        <v>0.48678305267761729</v>
      </c>
      <c r="ES15" s="382">
        <f>'CROP PARAMETERS'!U25</f>
        <v>0.48678305267761729</v>
      </c>
      <c r="ET15" s="382">
        <f>'CROP PARAMETERS'!U25</f>
        <v>0.48678305267761729</v>
      </c>
      <c r="EU15" s="382">
        <f>'CROP PARAMETERS'!U25</f>
        <v>0.48678305267761729</v>
      </c>
      <c r="EV15" s="382">
        <f>'CROP PARAMETERS'!V25</f>
        <v>0.36</v>
      </c>
      <c r="EW15" s="382">
        <f>'CROP PARAMETERS'!V25</f>
        <v>0.36</v>
      </c>
      <c r="EX15" s="382">
        <f>'CROP PARAMETERS'!V25</f>
        <v>0.36</v>
      </c>
      <c r="EY15" s="382">
        <f>'CROP PARAMETERS'!V25</f>
        <v>0.36</v>
      </c>
      <c r="EZ15" s="382">
        <f>'CROP PARAMETERS'!W25</f>
        <v>0.1</v>
      </c>
      <c r="FA15" s="382">
        <f>'CROP PARAMETERS'!W25</f>
        <v>0.1</v>
      </c>
      <c r="FB15" s="382">
        <f>'CROP PARAMETERS'!W25</f>
        <v>0.1</v>
      </c>
      <c r="FC15" s="382">
        <f>'CROP PARAMETERS'!W25</f>
        <v>0.1</v>
      </c>
      <c r="FD15" s="382">
        <f>'CROP PARAMETERS'!Z25</f>
        <v>0.40654865776105775</v>
      </c>
      <c r="FE15" s="382">
        <f>'CROP PARAMETERS'!Z25</f>
        <v>0.40654865776105775</v>
      </c>
      <c r="FF15" s="382">
        <f>'CROP PARAMETERS'!Z25</f>
        <v>0.40654865776105775</v>
      </c>
      <c r="FG15" s="382">
        <f>'CROP PARAMETERS'!Z25</f>
        <v>0.40654865776105775</v>
      </c>
      <c r="FH15" s="382">
        <f>'CROP PARAMETERS'!AA25</f>
        <v>0.57848810547275098</v>
      </c>
      <c r="FI15" s="382">
        <f>'CROP PARAMETERS'!AA25</f>
        <v>0.57848810547275098</v>
      </c>
      <c r="FJ15" s="382">
        <f>'CROP PARAMETERS'!AA25</f>
        <v>0.57848810547275098</v>
      </c>
      <c r="FK15" s="382">
        <f>'CROP PARAMETERS'!AA25</f>
        <v>0.57848810547275098</v>
      </c>
      <c r="FL15" s="382">
        <f>'CROP PARAMETERS'!AB25</f>
        <v>0.25760268382919599</v>
      </c>
      <c r="FM15" s="382">
        <f>'CROP PARAMETERS'!AB25</f>
        <v>0.25760268382919599</v>
      </c>
      <c r="FN15" s="382">
        <f>'CROP PARAMETERS'!AB25</f>
        <v>0.25760268382919599</v>
      </c>
      <c r="FO15" s="382">
        <f>'CROP PARAMETERS'!AB25</f>
        <v>0.25760268382919599</v>
      </c>
      <c r="FP15" s="382">
        <f>'CROP PARAMETERS'!AC25</f>
        <v>0.4</v>
      </c>
      <c r="FQ15" s="382">
        <f>'CROP PARAMETERS'!AC25</f>
        <v>0.4</v>
      </c>
      <c r="FR15" s="382">
        <f>'CROP PARAMETERS'!AC25</f>
        <v>0.4</v>
      </c>
      <c r="FS15" s="382">
        <f>'CROP PARAMETERS'!AC25</f>
        <v>0.4</v>
      </c>
      <c r="FT15" s="382">
        <f>'CROP PARAMETERS'!AD25</f>
        <v>0</v>
      </c>
      <c r="FU15" s="382">
        <f>'CROP PARAMETERS'!AD25</f>
        <v>0</v>
      </c>
      <c r="FV15" s="382">
        <f>'CROP PARAMETERS'!AD25</f>
        <v>0</v>
      </c>
      <c r="FW15" s="382">
        <f>'CROP PARAMETERS'!AD25</f>
        <v>0</v>
      </c>
      <c r="FX15" s="382">
        <f>'CROP PARAMETERS'!AG25</f>
        <v>25</v>
      </c>
      <c r="FY15" s="382">
        <f>'CROP PARAMETERS'!AG25</f>
        <v>25</v>
      </c>
      <c r="FZ15" s="382">
        <f>'CROP PARAMETERS'!AG25</f>
        <v>25</v>
      </c>
      <c r="GA15" s="382">
        <f>'CROP PARAMETERS'!AG25</f>
        <v>25</v>
      </c>
      <c r="GB15" s="382">
        <f>'CROP PARAMETERS'!AH25</f>
        <v>13.2</v>
      </c>
      <c r="GC15" s="382">
        <f>'CROP PARAMETERS'!AH25</f>
        <v>13.2</v>
      </c>
      <c r="GD15" s="382">
        <f>'CROP PARAMETERS'!AH25</f>
        <v>13.2</v>
      </c>
      <c r="GE15" s="382">
        <f>'CROP PARAMETERS'!AH25</f>
        <v>13.2</v>
      </c>
      <c r="GF15" s="382">
        <f>'CROP PARAMETERS'!AI25</f>
        <v>25</v>
      </c>
      <c r="GG15" s="382">
        <f>'CROP PARAMETERS'!AI25</f>
        <v>25</v>
      </c>
      <c r="GH15" s="382">
        <f>'CROP PARAMETERS'!AI25</f>
        <v>25</v>
      </c>
      <c r="GI15" s="382">
        <f>'CROP PARAMETERS'!AI25</f>
        <v>25</v>
      </c>
      <c r="GJ15" s="382">
        <f>'CROP PARAMETERS'!AJ25</f>
        <v>10</v>
      </c>
      <c r="GK15" s="382">
        <f>'CROP PARAMETERS'!AJ25</f>
        <v>10</v>
      </c>
      <c r="GL15" s="382">
        <f>'CROP PARAMETERS'!AJ25</f>
        <v>10</v>
      </c>
      <c r="GM15" s="382">
        <f>'CROP PARAMETERS'!AJ25</f>
        <v>10</v>
      </c>
      <c r="GN15" s="382">
        <f>'CROP PARAMETERS'!AK25</f>
        <v>10</v>
      </c>
      <c r="GO15" s="382">
        <f>'CROP PARAMETERS'!AK25</f>
        <v>10</v>
      </c>
      <c r="GP15" s="382">
        <f>'CROP PARAMETERS'!AK25</f>
        <v>10</v>
      </c>
      <c r="GQ15" s="382">
        <f>'CROP PARAMETERS'!AK25</f>
        <v>10</v>
      </c>
      <c r="GR15" s="382"/>
      <c r="GS15" s="382"/>
      <c r="GT15" s="382"/>
      <c r="GU15" s="382"/>
      <c r="GV15" s="382"/>
      <c r="GW15" s="382"/>
      <c r="GX15" s="382"/>
      <c r="GY15" s="382"/>
      <c r="GZ15" s="382"/>
      <c r="HA15" s="382"/>
      <c r="HB15" s="382"/>
      <c r="HC15" s="382"/>
      <c r="HD15" s="382"/>
      <c r="HE15" s="382"/>
      <c r="HF15" s="382"/>
      <c r="HG15" s="382"/>
      <c r="HH15" s="382"/>
      <c r="HI15" s="382"/>
      <c r="HJ15" s="382"/>
      <c r="HK15" s="382"/>
      <c r="HL15" s="382">
        <f>'TREE PARAMETERS'!G24</f>
        <v>0.35</v>
      </c>
      <c r="HM15" s="382">
        <f>'TREE PARAMETERS'!H24</f>
        <v>0.35</v>
      </c>
      <c r="HN15" s="382">
        <f>'TREE PARAMETERS'!I24</f>
        <v>0.4</v>
      </c>
    </row>
    <row r="16" spans="1:222" x14ac:dyDescent="0.3">
      <c r="A16" s="256">
        <f>AFSystem!J20</f>
        <v>0.2</v>
      </c>
      <c r="B16" s="382">
        <f>Nitrogen!D12</f>
        <v>0.08</v>
      </c>
      <c r="C16" s="383">
        <f>WEATHER!C26</f>
        <v>19.542857142857144</v>
      </c>
      <c r="D16" s="383">
        <f>WEATHER!D26</f>
        <v>26.316839999999999</v>
      </c>
      <c r="E16" s="383">
        <f>WEATHER!E26</f>
        <v>3.3079685746657641</v>
      </c>
      <c r="F16" s="115">
        <f>Phosphorus!B40</f>
        <v>0.2381806276767692</v>
      </c>
      <c r="G16" s="383">
        <f>Phosphorus!F40</f>
        <v>9907.6803063646803</v>
      </c>
      <c r="H16" s="383">
        <f>Phosphorus!G40</f>
        <v>9907.6803063646803</v>
      </c>
      <c r="I16" s="383">
        <f>Phosphorus!H40</f>
        <v>9907.6803063646803</v>
      </c>
      <c r="J16" s="383">
        <f>Phosphorus!I40</f>
        <v>9907.6803063646803</v>
      </c>
      <c r="K16" s="383">
        <f>'Slash&amp;Burn'!B26</f>
        <v>1</v>
      </c>
      <c r="L16" s="383">
        <f>'Slash&amp;Burn'!C26</f>
        <v>1</v>
      </c>
      <c r="M16" s="383">
        <f>'Slash&amp;Burn'!D26</f>
        <v>0.63500000000000001</v>
      </c>
      <c r="N16" s="383">
        <f>'Slash&amp;Burn'!E26</f>
        <v>4.1000000000000002E-2</v>
      </c>
      <c r="O16" s="383">
        <f>'Slash&amp;Burn'!F26</f>
        <v>1</v>
      </c>
      <c r="P16" s="383">
        <f>'Slash&amp;Burn'!G26</f>
        <v>0.52200000000000002</v>
      </c>
      <c r="Q16" s="383"/>
      <c r="R16" s="383"/>
      <c r="S16" s="383"/>
      <c r="T16" s="383">
        <f>'Slash&amp;Burn'!O26</f>
        <v>4.9749999999999996</v>
      </c>
      <c r="U16" s="384">
        <f>'CROP MANAGEMENT'!B25</f>
        <v>100</v>
      </c>
      <c r="V16" s="384">
        <f>'CROP MANAGEMENT'!G25</f>
        <v>100</v>
      </c>
      <c r="W16" s="384">
        <f>'CROP MANAGEMENT'!L25</f>
        <v>100</v>
      </c>
      <c r="X16" s="384">
        <f>'CROP MANAGEMENT'!Q25</f>
        <v>100</v>
      </c>
      <c r="Y16" s="384">
        <f>'CROP MANAGEMENT'!C25</f>
        <v>317</v>
      </c>
      <c r="Z16" s="384">
        <f>'CROP MANAGEMENT'!H25</f>
        <v>317</v>
      </c>
      <c r="AA16" s="384">
        <f>'CROP MANAGEMENT'!M25</f>
        <v>317</v>
      </c>
      <c r="AB16" s="384">
        <f>'CROP MANAGEMENT'!R25</f>
        <v>317</v>
      </c>
      <c r="AC16" s="384">
        <f>'CROP MANAGEMENT'!D25</f>
        <v>2</v>
      </c>
      <c r="AD16" s="384">
        <f>'CROP MANAGEMENT'!I25</f>
        <v>2</v>
      </c>
      <c r="AE16" s="384">
        <f>'CROP MANAGEMENT'!N25</f>
        <v>2</v>
      </c>
      <c r="AF16" s="384">
        <f>'CROP MANAGEMENT'!S25</f>
        <v>2</v>
      </c>
      <c r="AG16" s="384">
        <f>'CROP MANAGEMENT'!V25</f>
        <v>4</v>
      </c>
      <c r="AH16" s="384">
        <f>'CROP MANAGEMENT'!W25</f>
        <v>307</v>
      </c>
      <c r="AI16" s="383">
        <f>'CROP MANAGEMENT'!X25</f>
        <v>0</v>
      </c>
      <c r="AJ16" s="383">
        <f>'CROP MANAGEMENT'!Y25</f>
        <v>0</v>
      </c>
      <c r="AK16" s="383">
        <f>'CROP MANAGEMENT'!Z25</f>
        <v>1</v>
      </c>
      <c r="AL16" s="383">
        <f>'CROP MANAGEMENT'!AA25</f>
        <v>0</v>
      </c>
      <c r="AM16" s="383">
        <f>'CROP MANAGEMENT'!AB25</f>
        <v>550</v>
      </c>
      <c r="AN16" s="383">
        <f>'CROP MANAGEMENT'!AC25</f>
        <v>0</v>
      </c>
      <c r="AO16" s="383">
        <f>'CROP MANAGEMENT'!AD25</f>
        <v>550</v>
      </c>
      <c r="AP16" s="383">
        <f>'CROP MANAGEMENT'!AE25</f>
        <v>0</v>
      </c>
      <c r="AQ16" s="384">
        <f>'TREE MANAGEMENT'!C25</f>
        <v>100</v>
      </c>
      <c r="AR16" s="384">
        <f>'TREE MANAGEMENT'!E25</f>
        <v>100</v>
      </c>
      <c r="AS16" s="384">
        <f>'TREE MANAGEMENT'!G25</f>
        <v>100</v>
      </c>
      <c r="AT16" s="384">
        <f>'TREE MANAGEMENT'!D25</f>
        <v>251</v>
      </c>
      <c r="AU16" s="384">
        <f>'TREE MANAGEMENT'!F25</f>
        <v>251</v>
      </c>
      <c r="AV16" s="384">
        <f>'TREE MANAGEMENT'!H25</f>
        <v>251</v>
      </c>
      <c r="AW16" s="384"/>
      <c r="AX16" s="256">
        <f>'TREE MANAGEMENT'!K25</f>
        <v>6</v>
      </c>
      <c r="AY16" s="256">
        <f>'TREE MANAGEMENT'!L25</f>
        <v>286</v>
      </c>
      <c r="AZ16" s="256">
        <f>'TREE MANAGEMENT'!M25</f>
        <v>0.01</v>
      </c>
      <c r="BA16" s="256">
        <f>'TREE MANAGEMENT'!O25</f>
        <v>0.01</v>
      </c>
      <c r="BB16" s="256">
        <f>'TREE MANAGEMENT'!Q25</f>
        <v>0.01</v>
      </c>
      <c r="BC16" s="256">
        <f>'TREE MANAGEMENT'!N25</f>
        <v>0</v>
      </c>
      <c r="BD16" s="256">
        <f>'TREE MANAGEMENT'!P25</f>
        <v>0</v>
      </c>
      <c r="BE16" s="256">
        <f>'TREE MANAGEMENT'!R25</f>
        <v>0</v>
      </c>
      <c r="BF16" s="256">
        <f>'TREE MANAGEMENT'!W25</f>
        <v>100</v>
      </c>
      <c r="BG16" s="256">
        <f>'TREE MANAGEMENT'!Y25</f>
        <v>100</v>
      </c>
      <c r="BH16" s="256">
        <f>'TREE MANAGEMENT'!AA25</f>
        <v>100</v>
      </c>
      <c r="BI16" s="256">
        <f>'TREE MANAGEMENT'!X25</f>
        <v>364</v>
      </c>
      <c r="BJ16" s="256">
        <f>'TREE MANAGEMENT'!Z25</f>
        <v>364</v>
      </c>
      <c r="BK16" s="256">
        <f>'TREE MANAGEMENT'!AB25</f>
        <v>364</v>
      </c>
      <c r="BQ16" s="256">
        <f>PROFITABILITY!F55</f>
        <v>0</v>
      </c>
      <c r="BR16" s="256">
        <f>PROFITABILITY!G55</f>
        <v>0</v>
      </c>
      <c r="BS16" s="256">
        <f>PROFITABILITY!H55</f>
        <v>0</v>
      </c>
      <c r="BT16" s="256">
        <f>PROFITABILITY!F22</f>
        <v>0</v>
      </c>
      <c r="BU16" s="115">
        <f>'Soil Hydraulic'!B27</f>
        <v>-1.1201055171236984E-6</v>
      </c>
      <c r="BV16" s="115">
        <f>'Soil Hydraulic'!I27</f>
        <v>-6.8305931991730978E-7</v>
      </c>
      <c r="BW16" s="115">
        <f>'Soil Hydraulic'!P27</f>
        <v>-4.8359250526882574E-7</v>
      </c>
      <c r="BX16" s="115">
        <f>'Soil Hydraulic'!W27</f>
        <v>-4.8359887372772132E-7</v>
      </c>
      <c r="BY16" s="383">
        <f>'Soil Hydraulic'!C27</f>
        <v>-1000000</v>
      </c>
      <c r="BZ16" s="383">
        <f>'Soil Hydraulic'!J27</f>
        <v>-1000000</v>
      </c>
      <c r="CA16" s="383">
        <f>'Soil Hydraulic'!Q27</f>
        <v>-1000000</v>
      </c>
      <c r="CB16" s="383">
        <f>'Soil Hydraulic'!X27</f>
        <v>-1000000</v>
      </c>
      <c r="CC16" s="382">
        <f>'Soil Hydraulic'!E27</f>
        <v>2.0592075138701231E-3</v>
      </c>
      <c r="CD16" s="382">
        <f>'Soil Hydraulic'!L27</f>
        <v>2.0480893098371632E-3</v>
      </c>
      <c r="CE16" s="382">
        <f>'Soil Hydraulic'!S27</f>
        <v>1.7104848103152834E-3</v>
      </c>
      <c r="CF16" s="382">
        <f>'Soil Hydraulic'!Z27</f>
        <v>1.7105073357930097E-3</v>
      </c>
      <c r="CG16" s="382">
        <f>'Soil Hydraulic'!E27</f>
        <v>2.0592075138701231E-3</v>
      </c>
      <c r="CH16" s="382">
        <f>'Soil Hydraulic'!L27</f>
        <v>2.0480893098371632E-3</v>
      </c>
      <c r="CI16" s="382">
        <f>'Soil Hydraulic'!S27</f>
        <v>1.7104848103152834E-3</v>
      </c>
      <c r="CJ16" s="382">
        <f>'Soil Hydraulic'!Z27</f>
        <v>1.7105073357930097E-3</v>
      </c>
      <c r="CK16" s="382">
        <f>'Soil Hydraulic'!E27</f>
        <v>2.0592075138701231E-3</v>
      </c>
      <c r="CL16" s="382">
        <f>'Soil Hydraulic'!L27</f>
        <v>2.0480893098371632E-3</v>
      </c>
      <c r="CM16" s="382">
        <f>'Soil Hydraulic'!S27</f>
        <v>1.7104848103152834E-3</v>
      </c>
      <c r="CN16" s="382">
        <f>'Soil Hydraulic'!Z27</f>
        <v>1.7105073357930097E-3</v>
      </c>
      <c r="CO16" s="382">
        <f>'Soil Hydraulic'!E27</f>
        <v>2.0592075138701231E-3</v>
      </c>
      <c r="CP16" s="382">
        <f>'Soil Hydraulic'!L27</f>
        <v>2.0480893098371632E-3</v>
      </c>
      <c r="CQ16" s="382">
        <f>'Soil Hydraulic'!S27</f>
        <v>1.7104848103152834E-3</v>
      </c>
      <c r="CR16" s="382">
        <f>'Soil Hydraulic'!Z27</f>
        <v>1.7105073357930097E-3</v>
      </c>
      <c r="CS16" s="382">
        <f>'Soil Hydraulic'!E27</f>
        <v>2.0592075138701231E-3</v>
      </c>
      <c r="CT16" s="382">
        <f>'Soil Hydraulic'!E27</f>
        <v>2.0592075138701231E-3</v>
      </c>
      <c r="CU16" s="382">
        <f>'Soil Hydraulic'!E27</f>
        <v>2.0592075138701231E-3</v>
      </c>
      <c r="CV16" s="382">
        <f>'Soil Hydraulic'!L27</f>
        <v>2.0480893098371632E-3</v>
      </c>
      <c r="CW16" s="382">
        <f>'Soil Hydraulic'!L27</f>
        <v>2.0480893098371632E-3</v>
      </c>
      <c r="CX16" s="382">
        <f>'Soil Hydraulic'!L27</f>
        <v>2.0480893098371632E-3</v>
      </c>
      <c r="CY16" s="382">
        <f>'Soil Hydraulic'!S27</f>
        <v>1.7104848103152834E-3</v>
      </c>
      <c r="CZ16" s="382">
        <f>'Soil Hydraulic'!S27</f>
        <v>1.7104848103152834E-3</v>
      </c>
      <c r="DA16" s="382">
        <f>'Soil Hydraulic'!S27</f>
        <v>1.7104848103152834E-3</v>
      </c>
      <c r="DB16" s="382">
        <f>'Soil Hydraulic'!Z27</f>
        <v>1.7105073357930097E-3</v>
      </c>
      <c r="DC16" s="382">
        <f>'Soil Hydraulic'!Z27</f>
        <v>1.7105073357930097E-3</v>
      </c>
      <c r="DD16" s="382">
        <f>'Soil Hydraulic'!Z27</f>
        <v>1.7105073357930097E-3</v>
      </c>
      <c r="DE16" s="382">
        <f>'Soil Hydraulic'!G27</f>
        <v>0.2386364035951897</v>
      </c>
      <c r="DF16" s="382">
        <f>'Soil Hydraulic'!N27</f>
        <v>0.22899668240841203</v>
      </c>
      <c r="DG16" s="382">
        <f>'Soil Hydraulic'!U27</f>
        <v>0.23297421949753094</v>
      </c>
      <c r="DH16" s="382">
        <f>'Soil Hydraulic'!AB27</f>
        <v>0.23297421949753094</v>
      </c>
      <c r="DI16" s="382">
        <f>'Soil Hydraulic'!G27</f>
        <v>0.2386364035951897</v>
      </c>
      <c r="DJ16" s="382">
        <f>'Soil Hydraulic'!AD27</f>
        <v>0.31980577991664783</v>
      </c>
      <c r="DK16" s="256">
        <f>'CROP PARAMETERS'!E26</f>
        <v>1.0000000000000001E-5</v>
      </c>
      <c r="DL16" s="256">
        <f>'CROP PARAMETERS'!F26</f>
        <v>1.0000000000000001E-5</v>
      </c>
      <c r="DM16" s="256">
        <f>'CROP PARAMETERS'!G26</f>
        <v>1.0000000000000001E-5</v>
      </c>
      <c r="DN16" s="256">
        <f>'CROP PARAMETERS'!H26</f>
        <v>1.0000000000000001E-5</v>
      </c>
      <c r="DO16" s="256">
        <f>'CROP PARAMETERS'!I26</f>
        <v>1.0000000000000001E-5</v>
      </c>
      <c r="DP16" s="382">
        <f>'CROP PARAMETERS'!L26</f>
        <v>0.93171188525346604</v>
      </c>
      <c r="DQ16" s="382">
        <f>'CROP PARAMETERS'!L26</f>
        <v>0.93171188525346604</v>
      </c>
      <c r="DR16" s="382">
        <f>'CROP PARAMETERS'!L26</f>
        <v>0.93171188525346604</v>
      </c>
      <c r="DS16" s="382">
        <f>'CROP PARAMETERS'!L26</f>
        <v>0.93171188525346604</v>
      </c>
      <c r="DT16" s="382">
        <f>'CROP PARAMETERS'!M26</f>
        <v>1.0366285130809469</v>
      </c>
      <c r="DU16" s="382">
        <f>'CROP PARAMETERS'!M26</f>
        <v>1.0366285130809469</v>
      </c>
      <c r="DV16" s="382">
        <f>'CROP PARAMETERS'!M26</f>
        <v>1.0366285130809469</v>
      </c>
      <c r="DW16" s="382">
        <f>'CROP PARAMETERS'!M26</f>
        <v>1.0366285130809469</v>
      </c>
      <c r="DX16" s="382">
        <f>'CROP PARAMETERS'!N26</f>
        <v>0.8747874202748841</v>
      </c>
      <c r="DY16" s="382">
        <f>'CROP PARAMETERS'!N26</f>
        <v>0.8747874202748841</v>
      </c>
      <c r="DZ16" s="382">
        <f>'CROP PARAMETERS'!N26</f>
        <v>0.8747874202748841</v>
      </c>
      <c r="EA16" s="382">
        <f>'CROP PARAMETERS'!N26</f>
        <v>0.8747874202748841</v>
      </c>
      <c r="EB16" s="382">
        <f>'CROP PARAMETERS'!O26</f>
        <v>0.11</v>
      </c>
      <c r="EC16" s="382">
        <f>'CROP PARAMETERS'!O26</f>
        <v>0.11</v>
      </c>
      <c r="ED16" s="382">
        <f>'CROP PARAMETERS'!O26</f>
        <v>0.11</v>
      </c>
      <c r="EE16" s="382">
        <f>'CROP PARAMETERS'!O26</f>
        <v>0.11</v>
      </c>
      <c r="EF16" s="382">
        <f>'CROP PARAMETERS'!P26</f>
        <v>0.93685000506966154</v>
      </c>
      <c r="EG16" s="382">
        <f>'CROP PARAMETERS'!P26</f>
        <v>0.93685000506966154</v>
      </c>
      <c r="EH16" s="382">
        <f>'CROP PARAMETERS'!P26</f>
        <v>0.93685000506966154</v>
      </c>
      <c r="EI16" s="382">
        <f>'CROP PARAMETERS'!P26</f>
        <v>0.93685000506966154</v>
      </c>
      <c r="EJ16" s="382">
        <f>'CROP PARAMETERS'!S26</f>
        <v>0.16035126873674255</v>
      </c>
      <c r="EK16" s="382">
        <f>'CROP PARAMETERS'!S26</f>
        <v>0.16035126873674255</v>
      </c>
      <c r="EL16" s="382">
        <f>'CROP PARAMETERS'!S26</f>
        <v>0.16035126873674255</v>
      </c>
      <c r="EM16" s="382">
        <f>'CROP PARAMETERS'!S26</f>
        <v>0.16035126873674255</v>
      </c>
      <c r="EN16" s="382">
        <f>'CROP PARAMETERS'!T26</f>
        <v>0.36738896990808739</v>
      </c>
      <c r="EO16" s="382">
        <f>'CROP PARAMETERS'!T26</f>
        <v>0.36738896990808739</v>
      </c>
      <c r="EP16" s="382">
        <f>'CROP PARAMETERS'!T26</f>
        <v>0.36738896990808739</v>
      </c>
      <c r="EQ16" s="382">
        <f>'CROP PARAMETERS'!T26</f>
        <v>0.36738896990808739</v>
      </c>
      <c r="ER16" s="382">
        <f>'CROP PARAMETERS'!U26</f>
        <v>0.46735090039687815</v>
      </c>
      <c r="ES16" s="382">
        <f>'CROP PARAMETERS'!U26</f>
        <v>0.46735090039687815</v>
      </c>
      <c r="ET16" s="382">
        <f>'CROP PARAMETERS'!U26</f>
        <v>0.46735090039687815</v>
      </c>
      <c r="EU16" s="382">
        <f>'CROP PARAMETERS'!U26</f>
        <v>0.46735090039687815</v>
      </c>
      <c r="EV16" s="382">
        <f>'CROP PARAMETERS'!V26</f>
        <v>0.35</v>
      </c>
      <c r="EW16" s="382">
        <f>'CROP PARAMETERS'!V26</f>
        <v>0.35</v>
      </c>
      <c r="EX16" s="382">
        <f>'CROP PARAMETERS'!V26</f>
        <v>0.35</v>
      </c>
      <c r="EY16" s="382">
        <f>'CROP PARAMETERS'!V26</f>
        <v>0.35</v>
      </c>
      <c r="EZ16" s="382">
        <f>'CROP PARAMETERS'!W26</f>
        <v>0.1</v>
      </c>
      <c r="FA16" s="382">
        <f>'CROP PARAMETERS'!W26</f>
        <v>0.1</v>
      </c>
      <c r="FB16" s="382">
        <f>'CROP PARAMETERS'!W26</f>
        <v>0.1</v>
      </c>
      <c r="FC16" s="382">
        <f>'CROP PARAMETERS'!W26</f>
        <v>0.1</v>
      </c>
      <c r="FD16" s="382">
        <f>'CROP PARAMETERS'!Z26</f>
        <v>0.3467812702671208</v>
      </c>
      <c r="FE16" s="382">
        <f>'CROP PARAMETERS'!Z26</f>
        <v>0.3467812702671208</v>
      </c>
      <c r="FF16" s="382">
        <f>'CROP PARAMETERS'!Z26</f>
        <v>0.3467812702671208</v>
      </c>
      <c r="FG16" s="382">
        <f>'CROP PARAMETERS'!Z26</f>
        <v>0.3467812702671208</v>
      </c>
      <c r="FH16" s="382">
        <f>'CROP PARAMETERS'!AA26</f>
        <v>0.70570109923012769</v>
      </c>
      <c r="FI16" s="382">
        <f>'CROP PARAMETERS'!AA26</f>
        <v>0.70570109923012769</v>
      </c>
      <c r="FJ16" s="382">
        <f>'CROP PARAMETERS'!AA26</f>
        <v>0.70570109923012769</v>
      </c>
      <c r="FK16" s="382">
        <f>'CROP PARAMETERS'!AA26</f>
        <v>0.70570109923012769</v>
      </c>
      <c r="FL16" s="382">
        <f>'CROP PARAMETERS'!AB26</f>
        <v>0.43578167271109119</v>
      </c>
      <c r="FM16" s="382">
        <f>'CROP PARAMETERS'!AB26</f>
        <v>0.43578167271109119</v>
      </c>
      <c r="FN16" s="382">
        <f>'CROP PARAMETERS'!AB26</f>
        <v>0.43578167271109119</v>
      </c>
      <c r="FO16" s="382">
        <f>'CROP PARAMETERS'!AB26</f>
        <v>0.43578167271109119</v>
      </c>
      <c r="FP16" s="382">
        <f>'CROP PARAMETERS'!AC26</f>
        <v>0.45</v>
      </c>
      <c r="FQ16" s="382">
        <f>'CROP PARAMETERS'!AC26</f>
        <v>0.45</v>
      </c>
      <c r="FR16" s="382">
        <f>'CROP PARAMETERS'!AC26</f>
        <v>0.45</v>
      </c>
      <c r="FS16" s="382">
        <f>'CROP PARAMETERS'!AC26</f>
        <v>0.45</v>
      </c>
      <c r="FT16" s="382">
        <f>'CROP PARAMETERS'!AD26</f>
        <v>0</v>
      </c>
      <c r="FU16" s="382">
        <f>'CROP PARAMETERS'!AD26</f>
        <v>0</v>
      </c>
      <c r="FV16" s="382">
        <f>'CROP PARAMETERS'!AD26</f>
        <v>0</v>
      </c>
      <c r="FW16" s="382">
        <f>'CROP PARAMETERS'!AD26</f>
        <v>0</v>
      </c>
      <c r="FX16" s="382">
        <f>'CROP PARAMETERS'!AG26</f>
        <v>25</v>
      </c>
      <c r="FY16" s="382">
        <f>'CROP PARAMETERS'!AG26</f>
        <v>25</v>
      </c>
      <c r="FZ16" s="382">
        <f>'CROP PARAMETERS'!AG26</f>
        <v>25</v>
      </c>
      <c r="GA16" s="382">
        <f>'CROP PARAMETERS'!AG26</f>
        <v>25</v>
      </c>
      <c r="GB16" s="382">
        <f>'CROP PARAMETERS'!AH26</f>
        <v>10</v>
      </c>
      <c r="GC16" s="382">
        <f>'CROP PARAMETERS'!AH26</f>
        <v>10</v>
      </c>
      <c r="GD16" s="382">
        <f>'CROP PARAMETERS'!AH26</f>
        <v>10</v>
      </c>
      <c r="GE16" s="382">
        <f>'CROP PARAMETERS'!AH26</f>
        <v>10</v>
      </c>
      <c r="GF16" s="382">
        <f>'CROP PARAMETERS'!AI26</f>
        <v>25</v>
      </c>
      <c r="GG16" s="382">
        <f>'CROP PARAMETERS'!AI26</f>
        <v>25</v>
      </c>
      <c r="GH16" s="382">
        <f>'CROP PARAMETERS'!AI26</f>
        <v>25</v>
      </c>
      <c r="GI16" s="382">
        <f>'CROP PARAMETERS'!AI26</f>
        <v>25</v>
      </c>
      <c r="GJ16" s="382">
        <f>'CROP PARAMETERS'!AJ26</f>
        <v>10</v>
      </c>
      <c r="GK16" s="382">
        <f>'CROP PARAMETERS'!AJ26</f>
        <v>10</v>
      </c>
      <c r="GL16" s="382">
        <f>'CROP PARAMETERS'!AJ26</f>
        <v>10</v>
      </c>
      <c r="GM16" s="382">
        <f>'CROP PARAMETERS'!AJ26</f>
        <v>10</v>
      </c>
      <c r="GN16" s="382">
        <f>'CROP PARAMETERS'!AK26</f>
        <v>10</v>
      </c>
      <c r="GO16" s="382">
        <f>'CROP PARAMETERS'!AK26</f>
        <v>10</v>
      </c>
      <c r="GP16" s="382">
        <f>'CROP PARAMETERS'!AK26</f>
        <v>10</v>
      </c>
      <c r="GQ16" s="382">
        <f>'CROP PARAMETERS'!AK26</f>
        <v>10</v>
      </c>
      <c r="GR16" s="382"/>
      <c r="GS16" s="382"/>
      <c r="GT16" s="382"/>
      <c r="GU16" s="382"/>
      <c r="GV16" s="382"/>
      <c r="GW16" s="382"/>
      <c r="GX16" s="382"/>
      <c r="GY16" s="382"/>
      <c r="GZ16" s="382"/>
      <c r="HA16" s="382"/>
      <c r="HB16" s="382"/>
      <c r="HC16" s="382"/>
      <c r="HD16" s="382"/>
      <c r="HE16" s="382"/>
      <c r="HF16" s="382"/>
      <c r="HG16" s="382"/>
      <c r="HH16" s="382"/>
      <c r="HI16" s="382"/>
      <c r="HJ16" s="382"/>
      <c r="HK16" s="382"/>
      <c r="HL16" s="382">
        <f>'TREE PARAMETERS'!G25</f>
        <v>3.5</v>
      </c>
      <c r="HM16" s="382">
        <f>'TREE PARAMETERS'!H25</f>
        <v>3.5</v>
      </c>
      <c r="HN16" s="382">
        <f>'TREE PARAMETERS'!I25</f>
        <v>3.5</v>
      </c>
    </row>
    <row r="17" spans="1:222" x14ac:dyDescent="0.3">
      <c r="A17" s="256">
        <f>AFSystem!J21</f>
        <v>0.3</v>
      </c>
      <c r="B17" s="382">
        <f>Nitrogen!E12</f>
        <v>0.08</v>
      </c>
      <c r="C17" s="383">
        <f>WEATHER!C27</f>
        <v>12.549999999999999</v>
      </c>
      <c r="D17" s="383">
        <f>WEATHER!D27</f>
        <v>26.575400000000002</v>
      </c>
      <c r="E17" s="383">
        <f>WEATHER!E27</f>
        <v>3.4130834551385565</v>
      </c>
      <c r="F17" s="115">
        <f>Phosphorus!B41</f>
        <v>0.2381806276767692</v>
      </c>
      <c r="G17" s="383">
        <f>Phosphorus!F41</f>
        <v>9489.2346125968725</v>
      </c>
      <c r="H17" s="383">
        <f>Phosphorus!G41</f>
        <v>9489.2346125968725</v>
      </c>
      <c r="I17" s="383">
        <f>Phosphorus!H41</f>
        <v>9489.2346125968725</v>
      </c>
      <c r="J17" s="383">
        <f>Phosphorus!I41</f>
        <v>9489.2346125968725</v>
      </c>
      <c r="K17" s="383"/>
      <c r="L17" s="383"/>
      <c r="M17" s="383"/>
      <c r="N17" s="383"/>
      <c r="O17" s="383"/>
      <c r="P17" s="383"/>
      <c r="Q17" s="383"/>
      <c r="R17" s="383"/>
      <c r="S17" s="383"/>
      <c r="T17" s="383"/>
      <c r="U17" s="384">
        <f>'CROP MANAGEMENT'!B26</f>
        <v>100</v>
      </c>
      <c r="V17" s="384">
        <f>'CROP MANAGEMENT'!G26</f>
        <v>100</v>
      </c>
      <c r="W17" s="384">
        <f>'CROP MANAGEMENT'!L26</f>
        <v>100</v>
      </c>
      <c r="X17" s="384">
        <f>'CROP MANAGEMENT'!Q26</f>
        <v>100</v>
      </c>
      <c r="Y17" s="384">
        <f>'CROP MANAGEMENT'!C26</f>
        <v>317</v>
      </c>
      <c r="Z17" s="384">
        <f>'CROP MANAGEMENT'!H26</f>
        <v>317</v>
      </c>
      <c r="AA17" s="384">
        <f>'CROP MANAGEMENT'!M26</f>
        <v>317</v>
      </c>
      <c r="AB17" s="384">
        <f>'CROP MANAGEMENT'!R26</f>
        <v>317</v>
      </c>
      <c r="AC17" s="384">
        <f>'CROP MANAGEMENT'!D26</f>
        <v>2</v>
      </c>
      <c r="AD17" s="384">
        <f>'CROP MANAGEMENT'!I26</f>
        <v>2</v>
      </c>
      <c r="AE17" s="384">
        <f>'CROP MANAGEMENT'!N26</f>
        <v>2</v>
      </c>
      <c r="AF17" s="384">
        <f>'CROP MANAGEMENT'!S26</f>
        <v>2</v>
      </c>
      <c r="AG17" s="384">
        <f>'CROP MANAGEMENT'!V26</f>
        <v>5</v>
      </c>
      <c r="AH17" s="384">
        <f>'CROP MANAGEMENT'!W26</f>
        <v>305</v>
      </c>
      <c r="AI17" s="383">
        <f>'CROP MANAGEMENT'!X26</f>
        <v>1</v>
      </c>
      <c r="AJ17" s="383">
        <f>'CROP MANAGEMENT'!Y26</f>
        <v>0</v>
      </c>
      <c r="AK17" s="383">
        <f>'CROP MANAGEMENT'!Z26</f>
        <v>0</v>
      </c>
      <c r="AL17" s="383">
        <f>'CROP MANAGEMENT'!AA26</f>
        <v>0</v>
      </c>
      <c r="AM17" s="383">
        <f>'CROP MANAGEMENT'!AB26</f>
        <v>12.88</v>
      </c>
      <c r="AN17" s="383">
        <f>'CROP MANAGEMENT'!AC26</f>
        <v>0</v>
      </c>
      <c r="AO17" s="383">
        <f>'CROP MANAGEMENT'!AD26</f>
        <v>12.88</v>
      </c>
      <c r="AP17" s="383">
        <f>'CROP MANAGEMENT'!AE26</f>
        <v>0</v>
      </c>
      <c r="AQ17" s="384">
        <f>'TREE MANAGEMENT'!C26</f>
        <v>100</v>
      </c>
      <c r="AR17" s="384">
        <f>'TREE MANAGEMENT'!E26</f>
        <v>100</v>
      </c>
      <c r="AS17" s="384">
        <f>'TREE MANAGEMENT'!G26</f>
        <v>100</v>
      </c>
      <c r="AT17" s="384">
        <f>'TREE MANAGEMENT'!D26</f>
        <v>251</v>
      </c>
      <c r="AU17" s="384">
        <f>'TREE MANAGEMENT'!F26</f>
        <v>251</v>
      </c>
      <c r="AV17" s="384">
        <f>'TREE MANAGEMENT'!H26</f>
        <v>251</v>
      </c>
      <c r="AW17" s="384"/>
      <c r="AX17" s="256">
        <f>'TREE MANAGEMENT'!K26</f>
        <v>7</v>
      </c>
      <c r="AY17" s="256">
        <f>'TREE MANAGEMENT'!L26</f>
        <v>11</v>
      </c>
      <c r="AZ17" s="256">
        <f>'TREE MANAGEMENT'!M26</f>
        <v>0.01</v>
      </c>
      <c r="BA17" s="256">
        <f>'TREE MANAGEMENT'!O26</f>
        <v>0.01</v>
      </c>
      <c r="BB17" s="256">
        <f>'TREE MANAGEMENT'!Q26</f>
        <v>0.01</v>
      </c>
      <c r="BC17" s="256">
        <f>'TREE MANAGEMENT'!N26</f>
        <v>0</v>
      </c>
      <c r="BD17" s="256">
        <f>'TREE MANAGEMENT'!P26</f>
        <v>0</v>
      </c>
      <c r="BE17" s="256">
        <f>'TREE MANAGEMENT'!R26</f>
        <v>0</v>
      </c>
      <c r="BF17" s="256">
        <f>'TREE MANAGEMENT'!W26</f>
        <v>100</v>
      </c>
      <c r="BG17" s="256">
        <f>'TREE MANAGEMENT'!Y26</f>
        <v>100</v>
      </c>
      <c r="BH17" s="256">
        <f>'TREE MANAGEMENT'!AA26</f>
        <v>100</v>
      </c>
      <c r="BI17" s="256">
        <f>'TREE MANAGEMENT'!X26</f>
        <v>364</v>
      </c>
      <c r="BJ17" s="256">
        <f>'TREE MANAGEMENT'!Z26</f>
        <v>364</v>
      </c>
      <c r="BK17" s="256">
        <f>'TREE MANAGEMENT'!AB26</f>
        <v>364</v>
      </c>
      <c r="BQ17" s="256">
        <f>PROFITABILITY!F56</f>
        <v>0</v>
      </c>
      <c r="BR17" s="256">
        <f>PROFITABILITY!G56</f>
        <v>0</v>
      </c>
      <c r="BS17" s="256">
        <f>PROFITABILITY!H56</f>
        <v>0</v>
      </c>
      <c r="BT17" s="256">
        <f>PROFITABILITY!F23</f>
        <v>60000</v>
      </c>
      <c r="BU17" s="115">
        <f>'Soil Hydraulic'!B28</f>
        <v>-1.1201055171236984E-6</v>
      </c>
      <c r="BV17" s="115">
        <f>'Soil Hydraulic'!I28</f>
        <v>-6.8305931991730978E-7</v>
      </c>
      <c r="BW17" s="115">
        <f>'Soil Hydraulic'!P28</f>
        <v>-4.8359250526882574E-7</v>
      </c>
      <c r="BX17" s="115">
        <f>'Soil Hydraulic'!W28</f>
        <v>-4.8359887372772132E-7</v>
      </c>
      <c r="BY17" s="383">
        <f>'Soil Hydraulic'!C28</f>
        <v>-1000000</v>
      </c>
      <c r="BZ17" s="383">
        <f>'Soil Hydraulic'!J28</f>
        <v>-1000000</v>
      </c>
      <c r="CA17" s="383">
        <f>'Soil Hydraulic'!Q28</f>
        <v>-1000000</v>
      </c>
      <c r="CB17" s="383">
        <f>'Soil Hydraulic'!X28</f>
        <v>-1000000</v>
      </c>
      <c r="CC17" s="382">
        <f>'Soil Hydraulic'!E28</f>
        <v>1.3512885483156468E-3</v>
      </c>
      <c r="CD17" s="382">
        <f>'Soil Hydraulic'!L28</f>
        <v>1.2988260609286578E-3</v>
      </c>
      <c r="CE17" s="382">
        <f>'Soil Hydraulic'!S28</f>
        <v>1.0723723652243497E-3</v>
      </c>
      <c r="CF17" s="382">
        <f>'Soil Hydraulic'!Z28</f>
        <v>1.0723864873607649E-3</v>
      </c>
      <c r="CG17" s="382">
        <f>'Soil Hydraulic'!E28</f>
        <v>1.3512885483156468E-3</v>
      </c>
      <c r="CH17" s="382">
        <f>'Soil Hydraulic'!L28</f>
        <v>1.2988260609286578E-3</v>
      </c>
      <c r="CI17" s="382">
        <f>'Soil Hydraulic'!S28</f>
        <v>1.0723723652243497E-3</v>
      </c>
      <c r="CJ17" s="382">
        <f>'Soil Hydraulic'!Z28</f>
        <v>1.0723864873607649E-3</v>
      </c>
      <c r="CK17" s="382">
        <f>'Soil Hydraulic'!E28</f>
        <v>1.3512885483156468E-3</v>
      </c>
      <c r="CL17" s="382">
        <f>'Soil Hydraulic'!L28</f>
        <v>1.2988260609286578E-3</v>
      </c>
      <c r="CM17" s="382">
        <f>'Soil Hydraulic'!S28</f>
        <v>1.0723723652243497E-3</v>
      </c>
      <c r="CN17" s="382">
        <f>'Soil Hydraulic'!Z28</f>
        <v>1.0723864873607649E-3</v>
      </c>
      <c r="CO17" s="382">
        <f>'Soil Hydraulic'!E28</f>
        <v>1.3512885483156468E-3</v>
      </c>
      <c r="CP17" s="382">
        <f>'Soil Hydraulic'!L28</f>
        <v>1.2988260609286578E-3</v>
      </c>
      <c r="CQ17" s="382">
        <f>'Soil Hydraulic'!S28</f>
        <v>1.0723723652243497E-3</v>
      </c>
      <c r="CR17" s="382">
        <f>'Soil Hydraulic'!Z28</f>
        <v>1.0723864873607649E-3</v>
      </c>
      <c r="CS17" s="382">
        <f>'Soil Hydraulic'!E28</f>
        <v>1.3512885483156468E-3</v>
      </c>
      <c r="CT17" s="382">
        <f>'Soil Hydraulic'!E28</f>
        <v>1.3512885483156468E-3</v>
      </c>
      <c r="CU17" s="382">
        <f>'Soil Hydraulic'!E28</f>
        <v>1.3512885483156468E-3</v>
      </c>
      <c r="CV17" s="382">
        <f>'Soil Hydraulic'!L28</f>
        <v>1.2988260609286578E-3</v>
      </c>
      <c r="CW17" s="382">
        <f>'Soil Hydraulic'!L28</f>
        <v>1.2988260609286578E-3</v>
      </c>
      <c r="CX17" s="382">
        <f>'Soil Hydraulic'!L28</f>
        <v>1.2988260609286578E-3</v>
      </c>
      <c r="CY17" s="382">
        <f>'Soil Hydraulic'!S28</f>
        <v>1.0723723652243497E-3</v>
      </c>
      <c r="CZ17" s="382">
        <f>'Soil Hydraulic'!S28</f>
        <v>1.0723723652243497E-3</v>
      </c>
      <c r="DA17" s="382">
        <f>'Soil Hydraulic'!S28</f>
        <v>1.0723723652243497E-3</v>
      </c>
      <c r="DB17" s="382">
        <f>'Soil Hydraulic'!Z28</f>
        <v>1.0723864873607649E-3</v>
      </c>
      <c r="DC17" s="382">
        <f>'Soil Hydraulic'!Z28</f>
        <v>1.0723864873607649E-3</v>
      </c>
      <c r="DD17" s="382">
        <f>'Soil Hydraulic'!Z28</f>
        <v>1.0723864873607649E-3</v>
      </c>
      <c r="DE17" s="382">
        <f>'Soil Hydraulic'!G28</f>
        <v>0.23960820248497991</v>
      </c>
      <c r="DF17" s="382">
        <f>'Soil Hydraulic'!N28</f>
        <v>0.2300607177318475</v>
      </c>
      <c r="DG17" s="382">
        <f>'Soil Hydraulic'!U28</f>
        <v>0.23407292174513164</v>
      </c>
      <c r="DH17" s="382">
        <f>'Soil Hydraulic'!AB28</f>
        <v>0.23407292174513164</v>
      </c>
      <c r="DI17" s="382">
        <f>'Soil Hydraulic'!G28</f>
        <v>0.23960820248497991</v>
      </c>
      <c r="DJ17" s="382">
        <f>'Soil Hydraulic'!AD28</f>
        <v>0.20913743828164022</v>
      </c>
      <c r="DK17" s="256">
        <f>'CROP PARAMETERS'!E27</f>
        <v>-5000</v>
      </c>
      <c r="DL17" s="256">
        <f>'CROP PARAMETERS'!F27</f>
        <v>-5000</v>
      </c>
      <c r="DM17" s="256">
        <f>'CROP PARAMETERS'!G27</f>
        <v>-5000</v>
      </c>
      <c r="DN17" s="256">
        <f>'CROP PARAMETERS'!H27</f>
        <v>-5000</v>
      </c>
      <c r="DO17" s="256">
        <f>'CROP PARAMETERS'!I27</f>
        <v>-5000</v>
      </c>
      <c r="DP17" s="382">
        <f>'CROP PARAMETERS'!L27</f>
        <v>9.2709478300815329E-3</v>
      </c>
      <c r="DQ17" s="382">
        <f>'CROP PARAMETERS'!L27</f>
        <v>9.2709478300815329E-3</v>
      </c>
      <c r="DR17" s="382">
        <f>'CROP PARAMETERS'!L27</f>
        <v>9.2709478300815329E-3</v>
      </c>
      <c r="DS17" s="382">
        <f>'CROP PARAMETERS'!L27</f>
        <v>9.2709478300815329E-3</v>
      </c>
      <c r="DT17" s="382">
        <f>'CROP PARAMETERS'!M27</f>
        <v>0.89482325347275649</v>
      </c>
      <c r="DU17" s="382">
        <f>'CROP PARAMETERS'!M27</f>
        <v>0.89482325347275649</v>
      </c>
      <c r="DV17" s="382">
        <f>'CROP PARAMETERS'!M27</f>
        <v>0.89482325347275649</v>
      </c>
      <c r="DW17" s="382">
        <f>'CROP PARAMETERS'!M27</f>
        <v>0.89482325347275649</v>
      </c>
      <c r="DX17" s="382">
        <f>'CROP PARAMETERS'!N27</f>
        <v>0.7137091294844603</v>
      </c>
      <c r="DY17" s="382">
        <f>'CROP PARAMETERS'!N27</f>
        <v>0.7137091294844603</v>
      </c>
      <c r="DZ17" s="382">
        <f>'CROP PARAMETERS'!N27</f>
        <v>0.7137091294844603</v>
      </c>
      <c r="EA17" s="382">
        <f>'CROP PARAMETERS'!N27</f>
        <v>0.7137091294844603</v>
      </c>
      <c r="EB17" s="382">
        <f>'CROP PARAMETERS'!O27</f>
        <v>9.8000000000000004E-2</v>
      </c>
      <c r="EC17" s="382">
        <f>'CROP PARAMETERS'!O27</f>
        <v>9.8000000000000004E-2</v>
      </c>
      <c r="ED17" s="382">
        <f>'CROP PARAMETERS'!O27</f>
        <v>9.8000000000000004E-2</v>
      </c>
      <c r="EE17" s="382">
        <f>'CROP PARAMETERS'!O27</f>
        <v>9.8000000000000004E-2</v>
      </c>
      <c r="EF17" s="382">
        <f>'CROP PARAMETERS'!P27</f>
        <v>0.93685000506966154</v>
      </c>
      <c r="EG17" s="382">
        <f>'CROP PARAMETERS'!P27</f>
        <v>0.93685000506966154</v>
      </c>
      <c r="EH17" s="382">
        <f>'CROP PARAMETERS'!P27</f>
        <v>0.93685000506966154</v>
      </c>
      <c r="EI17" s="382">
        <f>'CROP PARAMETERS'!P27</f>
        <v>0.93685000506966154</v>
      </c>
      <c r="EJ17" s="382">
        <f>'CROP PARAMETERS'!S27</f>
        <v>0.14508101531216158</v>
      </c>
      <c r="EK17" s="382">
        <f>'CROP PARAMETERS'!S27</f>
        <v>0.14508101531216158</v>
      </c>
      <c r="EL17" s="382">
        <f>'CROP PARAMETERS'!S27</f>
        <v>0.14508101531216158</v>
      </c>
      <c r="EM17" s="382">
        <f>'CROP PARAMETERS'!S27</f>
        <v>0.14508101531216158</v>
      </c>
      <c r="EN17" s="382">
        <f>'CROP PARAMETERS'!T27</f>
        <v>0.35359888338861056</v>
      </c>
      <c r="EO17" s="382">
        <f>'CROP PARAMETERS'!T27</f>
        <v>0.35359888338861056</v>
      </c>
      <c r="EP17" s="382">
        <f>'CROP PARAMETERS'!T27</f>
        <v>0.35359888338861056</v>
      </c>
      <c r="EQ17" s="382">
        <f>'CROP PARAMETERS'!T27</f>
        <v>0.35359888338861056</v>
      </c>
      <c r="ER17" s="382">
        <f>'CROP PARAMETERS'!U27</f>
        <v>0.45658986230389098</v>
      </c>
      <c r="ES17" s="382">
        <f>'CROP PARAMETERS'!U27</f>
        <v>0.45658986230389098</v>
      </c>
      <c r="ET17" s="382">
        <f>'CROP PARAMETERS'!U27</f>
        <v>0.45658986230389098</v>
      </c>
      <c r="EU17" s="382">
        <f>'CROP PARAMETERS'!U27</f>
        <v>0.45658986230389098</v>
      </c>
      <c r="EV17" s="382">
        <f>'CROP PARAMETERS'!V27</f>
        <v>0.36</v>
      </c>
      <c r="EW17" s="382">
        <f>'CROP PARAMETERS'!V27</f>
        <v>0.36</v>
      </c>
      <c r="EX17" s="382">
        <f>'CROP PARAMETERS'!V27</f>
        <v>0.36</v>
      </c>
      <c r="EY17" s="382">
        <f>'CROP PARAMETERS'!V27</f>
        <v>0.36</v>
      </c>
      <c r="EZ17" s="382">
        <f>'CROP PARAMETERS'!W27</f>
        <v>0.1</v>
      </c>
      <c r="FA17" s="382">
        <f>'CROP PARAMETERS'!W27</f>
        <v>0.1</v>
      </c>
      <c r="FB17" s="382">
        <f>'CROP PARAMETERS'!W27</f>
        <v>0.1</v>
      </c>
      <c r="FC17" s="382">
        <f>'CROP PARAMETERS'!W27</f>
        <v>0.1</v>
      </c>
      <c r="FD17" s="382">
        <f>'CROP PARAMETERS'!Z27</f>
        <v>0.64107078227319769</v>
      </c>
      <c r="FE17" s="382">
        <f>'CROP PARAMETERS'!Z27</f>
        <v>0.64107078227319769</v>
      </c>
      <c r="FF17" s="382">
        <f>'CROP PARAMETERS'!Z27</f>
        <v>0.64107078227319769</v>
      </c>
      <c r="FG17" s="382">
        <f>'CROP PARAMETERS'!Z27</f>
        <v>0.64107078227319769</v>
      </c>
      <c r="FH17" s="382">
        <f>'CROP PARAMETERS'!AA27</f>
        <v>0.78098537013573588</v>
      </c>
      <c r="FI17" s="382">
        <f>'CROP PARAMETERS'!AA27</f>
        <v>0.78098537013573588</v>
      </c>
      <c r="FJ17" s="382">
        <f>'CROP PARAMETERS'!AA27</f>
        <v>0.78098537013573588</v>
      </c>
      <c r="FK17" s="382">
        <f>'CROP PARAMETERS'!AA27</f>
        <v>0.78098537013573588</v>
      </c>
      <c r="FL17" s="382">
        <f>'CROP PARAMETERS'!AB27</f>
        <v>0.628831882978376</v>
      </c>
      <c r="FM17" s="382">
        <f>'CROP PARAMETERS'!AB27</f>
        <v>0.628831882978376</v>
      </c>
      <c r="FN17" s="382">
        <f>'CROP PARAMETERS'!AB27</f>
        <v>0.628831882978376</v>
      </c>
      <c r="FO17" s="382">
        <f>'CROP PARAMETERS'!AB27</f>
        <v>0.628831882978376</v>
      </c>
      <c r="FP17" s="382">
        <f>'CROP PARAMETERS'!AC27</f>
        <v>0.48</v>
      </c>
      <c r="FQ17" s="382">
        <f>'CROP PARAMETERS'!AC27</f>
        <v>0.48</v>
      </c>
      <c r="FR17" s="382">
        <f>'CROP PARAMETERS'!AC27</f>
        <v>0.48</v>
      </c>
      <c r="FS17" s="382">
        <f>'CROP PARAMETERS'!AC27</f>
        <v>0.48</v>
      </c>
      <c r="FT17" s="382">
        <f>'CROP PARAMETERS'!AD27</f>
        <v>0</v>
      </c>
      <c r="FU17" s="382">
        <f>'CROP PARAMETERS'!AD27</f>
        <v>0</v>
      </c>
      <c r="FV17" s="382">
        <f>'CROP PARAMETERS'!AD27</f>
        <v>0</v>
      </c>
      <c r="FW17" s="382">
        <f>'CROP PARAMETERS'!AD27</f>
        <v>0</v>
      </c>
      <c r="FX17" s="382">
        <f>'CROP PARAMETERS'!AG27</f>
        <v>25</v>
      </c>
      <c r="FY17" s="382">
        <f>'CROP PARAMETERS'!AG27</f>
        <v>25</v>
      </c>
      <c r="FZ17" s="382">
        <f>'CROP PARAMETERS'!AG27</f>
        <v>25</v>
      </c>
      <c r="GA17" s="382">
        <f>'CROP PARAMETERS'!AG27</f>
        <v>25</v>
      </c>
      <c r="GB17" s="382">
        <f>'CROP PARAMETERS'!AH27</f>
        <v>10</v>
      </c>
      <c r="GC17" s="382">
        <f>'CROP PARAMETERS'!AH27</f>
        <v>10</v>
      </c>
      <c r="GD17" s="382">
        <f>'CROP PARAMETERS'!AH27</f>
        <v>10</v>
      </c>
      <c r="GE17" s="382">
        <f>'CROP PARAMETERS'!AH27</f>
        <v>10</v>
      </c>
      <c r="GF17" s="382">
        <f>'CROP PARAMETERS'!AI27</f>
        <v>25</v>
      </c>
      <c r="GG17" s="382">
        <f>'CROP PARAMETERS'!AI27</f>
        <v>25</v>
      </c>
      <c r="GH17" s="382">
        <f>'CROP PARAMETERS'!AI27</f>
        <v>25</v>
      </c>
      <c r="GI17" s="382">
        <f>'CROP PARAMETERS'!AI27</f>
        <v>25</v>
      </c>
      <c r="GJ17" s="382">
        <f>'CROP PARAMETERS'!AJ27</f>
        <v>10</v>
      </c>
      <c r="GK17" s="382">
        <f>'CROP PARAMETERS'!AJ27</f>
        <v>10</v>
      </c>
      <c r="GL17" s="382">
        <f>'CROP PARAMETERS'!AJ27</f>
        <v>10</v>
      </c>
      <c r="GM17" s="382">
        <f>'CROP PARAMETERS'!AJ27</f>
        <v>10</v>
      </c>
      <c r="GN17" s="382">
        <f>'CROP PARAMETERS'!AK27</f>
        <v>10</v>
      </c>
      <c r="GO17" s="382">
        <f>'CROP PARAMETERS'!AK27</f>
        <v>10</v>
      </c>
      <c r="GP17" s="382">
        <f>'CROP PARAMETERS'!AK27</f>
        <v>10</v>
      </c>
      <c r="GQ17" s="382">
        <f>'CROP PARAMETERS'!AK27</f>
        <v>10</v>
      </c>
      <c r="GR17" s="382"/>
      <c r="GS17" s="382"/>
      <c r="GT17" s="382"/>
      <c r="GU17" s="382"/>
      <c r="GV17" s="382"/>
      <c r="GW17" s="382"/>
      <c r="GX17" s="382"/>
      <c r="GY17" s="382"/>
      <c r="GZ17" s="382"/>
      <c r="HA17" s="382"/>
      <c r="HB17" s="382"/>
      <c r="HC17" s="382"/>
      <c r="HD17" s="382"/>
      <c r="HE17" s="382"/>
      <c r="HF17" s="382"/>
      <c r="HG17" s="382"/>
      <c r="HH17" s="382"/>
      <c r="HI17" s="382"/>
      <c r="HJ17" s="382"/>
      <c r="HK17" s="382"/>
      <c r="HL17" s="382">
        <f>'TREE PARAMETERS'!G26</f>
        <v>1</v>
      </c>
      <c r="HM17" s="382">
        <f>'TREE PARAMETERS'!H26</f>
        <v>1</v>
      </c>
      <c r="HN17" s="382">
        <f>'TREE PARAMETERS'!I26</f>
        <v>1</v>
      </c>
    </row>
    <row r="18" spans="1:222" x14ac:dyDescent="0.3">
      <c r="A18" s="256">
        <f>AFSystem!J22</f>
        <v>0.25</v>
      </c>
      <c r="B18" s="382"/>
      <c r="C18" s="383">
        <f>WEATHER!C28</f>
        <v>8</v>
      </c>
      <c r="D18" s="383">
        <f>WEATHER!D28</f>
        <v>26.636839999999999</v>
      </c>
      <c r="E18" s="383">
        <f>WEATHER!E28</f>
        <v>3.4384907364441695</v>
      </c>
      <c r="F18" s="115">
        <f>Phosphorus!B42</f>
        <v>4.8733836248279327E-4</v>
      </c>
      <c r="G18" s="383">
        <f>Phosphorus!F42</f>
        <v>9080.2398012448612</v>
      </c>
      <c r="H18" s="383">
        <f>Phosphorus!G42</f>
        <v>9080.2398012448612</v>
      </c>
      <c r="I18" s="383">
        <f>Phosphorus!H42</f>
        <v>9080.2398012448612</v>
      </c>
      <c r="J18" s="383">
        <f>Phosphorus!I42</f>
        <v>9080.2398012448612</v>
      </c>
      <c r="K18" s="383"/>
      <c r="L18" s="383"/>
      <c r="M18" s="383"/>
      <c r="N18" s="383"/>
      <c r="O18" s="383"/>
      <c r="P18" s="383"/>
      <c r="Q18" s="383"/>
      <c r="R18" s="383"/>
      <c r="S18" s="383"/>
      <c r="T18" s="383"/>
      <c r="U18" s="384">
        <f>'CROP MANAGEMENT'!B27</f>
        <v>100</v>
      </c>
      <c r="V18" s="384">
        <f>'CROP MANAGEMENT'!G27</f>
        <v>100</v>
      </c>
      <c r="W18" s="384">
        <f>'CROP MANAGEMENT'!L27</f>
        <v>100</v>
      </c>
      <c r="X18" s="384">
        <f>'CROP MANAGEMENT'!Q27</f>
        <v>100</v>
      </c>
      <c r="Y18" s="384">
        <f>'CROP MANAGEMENT'!C27</f>
        <v>317</v>
      </c>
      <c r="Z18" s="384">
        <f>'CROP MANAGEMENT'!H27</f>
        <v>317</v>
      </c>
      <c r="AA18" s="384">
        <f>'CROP MANAGEMENT'!M27</f>
        <v>317</v>
      </c>
      <c r="AB18" s="384">
        <f>'CROP MANAGEMENT'!R27</f>
        <v>317</v>
      </c>
      <c r="AC18" s="384">
        <f>'CROP MANAGEMENT'!D27</f>
        <v>2</v>
      </c>
      <c r="AD18" s="384">
        <f>'CROP MANAGEMENT'!I27</f>
        <v>2</v>
      </c>
      <c r="AE18" s="384">
        <f>'CROP MANAGEMENT'!N27</f>
        <v>2</v>
      </c>
      <c r="AF18" s="384">
        <f>'CROP MANAGEMENT'!S27</f>
        <v>2</v>
      </c>
      <c r="AG18" s="384">
        <f>'CROP MANAGEMENT'!V27</f>
        <v>5</v>
      </c>
      <c r="AH18" s="384">
        <f>'CROP MANAGEMENT'!W27</f>
        <v>306</v>
      </c>
      <c r="AI18" s="383">
        <f>'CROP MANAGEMENT'!X27</f>
        <v>0</v>
      </c>
      <c r="AJ18" s="383">
        <f>'CROP MANAGEMENT'!Y27</f>
        <v>1</v>
      </c>
      <c r="AK18" s="383">
        <f>'CROP MANAGEMENT'!Z27</f>
        <v>0</v>
      </c>
      <c r="AL18" s="383">
        <f>'CROP MANAGEMENT'!AA27</f>
        <v>0</v>
      </c>
      <c r="AM18" s="383">
        <f>'CROP MANAGEMENT'!AB27</f>
        <v>16.2</v>
      </c>
      <c r="AN18" s="383">
        <f>'CROP MANAGEMENT'!AC27</f>
        <v>0</v>
      </c>
      <c r="AO18" s="383">
        <f>'CROP MANAGEMENT'!AD27</f>
        <v>16.2</v>
      </c>
      <c r="AP18" s="383">
        <f>'CROP MANAGEMENT'!AE27</f>
        <v>0</v>
      </c>
      <c r="AQ18" s="384">
        <f>'TREE MANAGEMENT'!C27</f>
        <v>100</v>
      </c>
      <c r="AR18" s="384">
        <f>'TREE MANAGEMENT'!E27</f>
        <v>100</v>
      </c>
      <c r="AS18" s="384">
        <f>'TREE MANAGEMENT'!G27</f>
        <v>100</v>
      </c>
      <c r="AT18" s="384">
        <f>'TREE MANAGEMENT'!D27</f>
        <v>251</v>
      </c>
      <c r="AU18" s="384">
        <f>'TREE MANAGEMENT'!F27</f>
        <v>251</v>
      </c>
      <c r="AV18" s="384">
        <f>'TREE MANAGEMENT'!H27</f>
        <v>251</v>
      </c>
      <c r="AW18" s="384"/>
      <c r="AX18" s="256">
        <f>'TREE MANAGEMENT'!K27</f>
        <v>7</v>
      </c>
      <c r="AY18" s="256">
        <f>'TREE MANAGEMENT'!L27</f>
        <v>126</v>
      </c>
      <c r="AZ18" s="256">
        <f>'TREE MANAGEMENT'!M27</f>
        <v>0.01</v>
      </c>
      <c r="BA18" s="256">
        <f>'TREE MANAGEMENT'!O27</f>
        <v>0.01</v>
      </c>
      <c r="BB18" s="256">
        <f>'TREE MANAGEMENT'!Q27</f>
        <v>0.01</v>
      </c>
      <c r="BC18" s="256">
        <f>'TREE MANAGEMENT'!N27</f>
        <v>0</v>
      </c>
      <c r="BD18" s="256">
        <f>'TREE MANAGEMENT'!P27</f>
        <v>0</v>
      </c>
      <c r="BE18" s="256">
        <f>'TREE MANAGEMENT'!R27</f>
        <v>0</v>
      </c>
      <c r="BF18" s="256">
        <f>'TREE MANAGEMENT'!W27</f>
        <v>100</v>
      </c>
      <c r="BG18" s="256">
        <f>'TREE MANAGEMENT'!Y27</f>
        <v>100</v>
      </c>
      <c r="BH18" s="256">
        <f>'TREE MANAGEMENT'!AA27</f>
        <v>100</v>
      </c>
      <c r="BI18" s="256">
        <f>'TREE MANAGEMENT'!X27</f>
        <v>364</v>
      </c>
      <c r="BJ18" s="256">
        <f>'TREE MANAGEMENT'!Z27</f>
        <v>364</v>
      </c>
      <c r="BK18" s="256">
        <f>'TREE MANAGEMENT'!AB27</f>
        <v>364</v>
      </c>
      <c r="BU18" s="115">
        <f>'Soil Hydraulic'!B29</f>
        <v>-1.1201055171236984E-6</v>
      </c>
      <c r="BV18" s="115">
        <f>'Soil Hydraulic'!I29</f>
        <v>-6.8305931991730978E-7</v>
      </c>
      <c r="BW18" s="115">
        <f>'Soil Hydraulic'!P29</f>
        <v>-4.8359250526882574E-7</v>
      </c>
      <c r="BX18" s="115">
        <f>'Soil Hydraulic'!W29</f>
        <v>-4.8359887372772132E-7</v>
      </c>
      <c r="BY18" s="383">
        <f>'Soil Hydraulic'!C29</f>
        <v>-1000000</v>
      </c>
      <c r="BZ18" s="383">
        <f>'Soil Hydraulic'!J29</f>
        <v>-1000000</v>
      </c>
      <c r="CA18" s="383">
        <f>'Soil Hydraulic'!Q29</f>
        <v>-1000000</v>
      </c>
      <c r="CB18" s="383">
        <f>'Soil Hydraulic'!X29</f>
        <v>-1000000</v>
      </c>
      <c r="CC18" s="382">
        <f>'Soil Hydraulic'!E29</f>
        <v>8.8658129588349034E-4</v>
      </c>
      <c r="CD18" s="382">
        <f>'Soil Hydraulic'!L29</f>
        <v>8.234230614848027E-4</v>
      </c>
      <c r="CE18" s="382">
        <f>'Soil Hydraulic'!S29</f>
        <v>6.7207614250582417E-4</v>
      </c>
      <c r="CF18" s="382">
        <f>'Soil Hydraulic'!Z29</f>
        <v>6.7208499311711696E-4</v>
      </c>
      <c r="CG18" s="382">
        <f>'Soil Hydraulic'!E29</f>
        <v>8.8658129588349034E-4</v>
      </c>
      <c r="CH18" s="382">
        <f>'Soil Hydraulic'!L29</f>
        <v>8.234230614848027E-4</v>
      </c>
      <c r="CI18" s="382">
        <f>'Soil Hydraulic'!S29</f>
        <v>6.7207614250582417E-4</v>
      </c>
      <c r="CJ18" s="382">
        <f>'Soil Hydraulic'!Z29</f>
        <v>6.7208499311711696E-4</v>
      </c>
      <c r="CK18" s="382">
        <f>'Soil Hydraulic'!E29</f>
        <v>8.8658129588349034E-4</v>
      </c>
      <c r="CL18" s="382">
        <f>'Soil Hydraulic'!L29</f>
        <v>8.234230614848027E-4</v>
      </c>
      <c r="CM18" s="382">
        <f>'Soil Hydraulic'!S29</f>
        <v>6.7207614250582417E-4</v>
      </c>
      <c r="CN18" s="382">
        <f>'Soil Hydraulic'!Z29</f>
        <v>6.7208499311711696E-4</v>
      </c>
      <c r="CO18" s="382">
        <f>'Soil Hydraulic'!E29</f>
        <v>8.8658129588349034E-4</v>
      </c>
      <c r="CP18" s="382">
        <f>'Soil Hydraulic'!L29</f>
        <v>8.234230614848027E-4</v>
      </c>
      <c r="CQ18" s="382">
        <f>'Soil Hydraulic'!S29</f>
        <v>6.7207614250582417E-4</v>
      </c>
      <c r="CR18" s="382">
        <f>'Soil Hydraulic'!Z29</f>
        <v>6.7208499311711696E-4</v>
      </c>
      <c r="CS18" s="382">
        <f>'Soil Hydraulic'!E29</f>
        <v>8.8658129588349034E-4</v>
      </c>
      <c r="CT18" s="382">
        <f>'Soil Hydraulic'!E29</f>
        <v>8.8658129588349034E-4</v>
      </c>
      <c r="CU18" s="382">
        <f>'Soil Hydraulic'!E29</f>
        <v>8.8658129588349034E-4</v>
      </c>
      <c r="CV18" s="382">
        <f>'Soil Hydraulic'!L29</f>
        <v>8.234230614848027E-4</v>
      </c>
      <c r="CW18" s="382">
        <f>'Soil Hydraulic'!L29</f>
        <v>8.234230614848027E-4</v>
      </c>
      <c r="CX18" s="382">
        <f>'Soil Hydraulic'!L29</f>
        <v>8.234230614848027E-4</v>
      </c>
      <c r="CY18" s="382">
        <f>'Soil Hydraulic'!S29</f>
        <v>6.7207614250582417E-4</v>
      </c>
      <c r="CZ18" s="382">
        <f>'Soil Hydraulic'!S29</f>
        <v>6.7207614250582417E-4</v>
      </c>
      <c r="DA18" s="382">
        <f>'Soil Hydraulic'!S29</f>
        <v>6.7207614250582417E-4</v>
      </c>
      <c r="DB18" s="382">
        <f>'Soil Hydraulic'!Z29</f>
        <v>6.7208499311711696E-4</v>
      </c>
      <c r="DC18" s="382">
        <f>'Soil Hydraulic'!Z29</f>
        <v>6.7208499311711696E-4</v>
      </c>
      <c r="DD18" s="382">
        <f>'Soil Hydraulic'!Z29</f>
        <v>6.7208499311711696E-4</v>
      </c>
      <c r="DE18" s="382">
        <f>'Soil Hydraulic'!G29</f>
        <v>0.24073068302160244</v>
      </c>
      <c r="DF18" s="382">
        <f>'Soil Hydraulic'!N29</f>
        <v>0.23128752818609424</v>
      </c>
      <c r="DG18" s="382">
        <f>'Soil Hydraulic'!U29</f>
        <v>0.23533879620473575</v>
      </c>
      <c r="DH18" s="382">
        <f>'Soil Hydraulic'!AB29</f>
        <v>0.23533879620473575</v>
      </c>
      <c r="DI18" s="382">
        <f>'Soil Hydraulic'!G29</f>
        <v>0.24073068302160244</v>
      </c>
      <c r="DJ18" s="382">
        <f>'Soil Hydraulic'!AD29</f>
        <v>1.37</v>
      </c>
      <c r="DK18" s="256">
        <f>'CROP PARAMETERS'!E28</f>
        <v>-15000</v>
      </c>
      <c r="DL18" s="256">
        <f>'CROP PARAMETERS'!F28</f>
        <v>-15000</v>
      </c>
      <c r="DM18" s="256">
        <f>'CROP PARAMETERS'!G28</f>
        <v>-15000</v>
      </c>
      <c r="DN18" s="256">
        <f>'CROP PARAMETERS'!H28</f>
        <v>-15000</v>
      </c>
      <c r="DO18" s="256">
        <f>'CROP PARAMETERS'!I28</f>
        <v>-15000</v>
      </c>
      <c r="DP18" s="382">
        <f>'CROP PARAMETERS'!L28</f>
        <v>0</v>
      </c>
      <c r="DQ18" s="382">
        <f>'CROP PARAMETERS'!L28</f>
        <v>0</v>
      </c>
      <c r="DR18" s="382">
        <f>'CROP PARAMETERS'!L28</f>
        <v>0</v>
      </c>
      <c r="DS18" s="382">
        <f>'CROP PARAMETERS'!L28</f>
        <v>0</v>
      </c>
      <c r="DT18" s="382">
        <f>'CROP PARAMETERS'!M28</f>
        <v>0.68961086632915092</v>
      </c>
      <c r="DU18" s="382">
        <f>'CROP PARAMETERS'!M28</f>
        <v>0.68961086632915092</v>
      </c>
      <c r="DV18" s="382">
        <f>'CROP PARAMETERS'!M28</f>
        <v>0.68961086632915092</v>
      </c>
      <c r="DW18" s="382">
        <f>'CROP PARAMETERS'!M28</f>
        <v>0.68961086632915092</v>
      </c>
      <c r="DX18" s="382">
        <f>'CROP PARAMETERS'!N28</f>
        <v>0.5381426089753929</v>
      </c>
      <c r="DY18" s="382">
        <f>'CROP PARAMETERS'!N28</f>
        <v>0.5381426089753929</v>
      </c>
      <c r="DZ18" s="382">
        <f>'CROP PARAMETERS'!N28</f>
        <v>0.5381426089753929</v>
      </c>
      <c r="EA18" s="382">
        <f>'CROP PARAMETERS'!N28</f>
        <v>0.5381426089753929</v>
      </c>
      <c r="EB18" s="382">
        <f>'CROP PARAMETERS'!O28</f>
        <v>7.4999999999999997E-2</v>
      </c>
      <c r="EC18" s="382">
        <f>'CROP PARAMETERS'!O28</f>
        <v>7.4999999999999997E-2</v>
      </c>
      <c r="ED18" s="382">
        <f>'CROP PARAMETERS'!O28</f>
        <v>7.4999999999999997E-2</v>
      </c>
      <c r="EE18" s="382">
        <f>'CROP PARAMETERS'!O28</f>
        <v>7.4999999999999997E-2</v>
      </c>
      <c r="EF18" s="382">
        <f>'CROP PARAMETERS'!P28</f>
        <v>0.93685000506966154</v>
      </c>
      <c r="EG18" s="382">
        <f>'CROP PARAMETERS'!P28</f>
        <v>0.93685000506966154</v>
      </c>
      <c r="EH18" s="382">
        <f>'CROP PARAMETERS'!P28</f>
        <v>0.93685000506966154</v>
      </c>
      <c r="EI18" s="382">
        <f>'CROP PARAMETERS'!P28</f>
        <v>0.93685000506966154</v>
      </c>
      <c r="EJ18" s="382">
        <f>'CROP PARAMETERS'!S28</f>
        <v>0.20590332671210418</v>
      </c>
      <c r="EK18" s="382">
        <f>'CROP PARAMETERS'!S28</f>
        <v>0.20590332671210418</v>
      </c>
      <c r="EL18" s="382">
        <f>'CROP PARAMETERS'!S28</f>
        <v>0.20590332671210418</v>
      </c>
      <c r="EM18" s="382">
        <f>'CROP PARAMETERS'!S28</f>
        <v>0.20590332671210418</v>
      </c>
      <c r="EN18" s="382">
        <f>'CROP PARAMETERS'!T28</f>
        <v>0.35906963293976912</v>
      </c>
      <c r="EO18" s="382">
        <f>'CROP PARAMETERS'!T28</f>
        <v>0.35906963293976912</v>
      </c>
      <c r="EP18" s="382">
        <f>'CROP PARAMETERS'!T28</f>
        <v>0.35906963293976912</v>
      </c>
      <c r="EQ18" s="382">
        <f>'CROP PARAMETERS'!T28</f>
        <v>0.35906963293976912</v>
      </c>
      <c r="ER18" s="382">
        <f>'CROP PARAMETERS'!U28</f>
        <v>0.46779564681987557</v>
      </c>
      <c r="ES18" s="382">
        <f>'CROP PARAMETERS'!U28</f>
        <v>0.46779564681987557</v>
      </c>
      <c r="ET18" s="382">
        <f>'CROP PARAMETERS'!U28</f>
        <v>0.46779564681987557</v>
      </c>
      <c r="EU18" s="382">
        <f>'CROP PARAMETERS'!U28</f>
        <v>0.46779564681987557</v>
      </c>
      <c r="EV18" s="382">
        <f>'CROP PARAMETERS'!V28</f>
        <v>0.37</v>
      </c>
      <c r="EW18" s="382">
        <f>'CROP PARAMETERS'!V28</f>
        <v>0.37</v>
      </c>
      <c r="EX18" s="382">
        <f>'CROP PARAMETERS'!V28</f>
        <v>0.37</v>
      </c>
      <c r="EY18" s="382">
        <f>'CROP PARAMETERS'!V28</f>
        <v>0.37</v>
      </c>
      <c r="EZ18" s="382">
        <f>'CROP PARAMETERS'!W28</f>
        <v>0.1</v>
      </c>
      <c r="FA18" s="382">
        <f>'CROP PARAMETERS'!W28</f>
        <v>0.1</v>
      </c>
      <c r="FB18" s="382">
        <f>'CROP PARAMETERS'!W28</f>
        <v>0.1</v>
      </c>
      <c r="FC18" s="382">
        <f>'CROP PARAMETERS'!W28</f>
        <v>0.1</v>
      </c>
      <c r="FD18" s="382">
        <f>'CROP PARAMETERS'!Z28</f>
        <v>0.98939300574756495</v>
      </c>
      <c r="FE18" s="382">
        <f>'CROP PARAMETERS'!Z28</f>
        <v>0.98939300574756495</v>
      </c>
      <c r="FF18" s="382">
        <f>'CROP PARAMETERS'!Z28</f>
        <v>0.98939300574756495</v>
      </c>
      <c r="FG18" s="382">
        <f>'CROP PARAMETERS'!Z28</f>
        <v>0.98939300574756495</v>
      </c>
      <c r="FH18" s="382">
        <f>'CROP PARAMETERS'!AA28</f>
        <v>0.87703847023672432</v>
      </c>
      <c r="FI18" s="382">
        <f>'CROP PARAMETERS'!AA28</f>
        <v>0.87703847023672432</v>
      </c>
      <c r="FJ18" s="382">
        <f>'CROP PARAMETERS'!AA28</f>
        <v>0.87703847023672432</v>
      </c>
      <c r="FK18" s="382">
        <f>'CROP PARAMETERS'!AA28</f>
        <v>0.87703847023672432</v>
      </c>
      <c r="FL18" s="382">
        <f>'CROP PARAMETERS'!AB28</f>
        <v>0.85955585408864721</v>
      </c>
      <c r="FM18" s="382">
        <f>'CROP PARAMETERS'!AB28</f>
        <v>0.85955585408864721</v>
      </c>
      <c r="FN18" s="382">
        <f>'CROP PARAMETERS'!AB28</f>
        <v>0.85955585408864721</v>
      </c>
      <c r="FO18" s="382">
        <f>'CROP PARAMETERS'!AB28</f>
        <v>0.85955585408864721</v>
      </c>
      <c r="FP18" s="382">
        <f>'CROP PARAMETERS'!AC28</f>
        <v>0.62</v>
      </c>
      <c r="FQ18" s="382">
        <f>'CROP PARAMETERS'!AC28</f>
        <v>0.62</v>
      </c>
      <c r="FR18" s="382">
        <f>'CROP PARAMETERS'!AC28</f>
        <v>0.62</v>
      </c>
      <c r="FS18" s="382">
        <f>'CROP PARAMETERS'!AC28</f>
        <v>0.62</v>
      </c>
      <c r="FT18" s="382">
        <f>'CROP PARAMETERS'!AD28</f>
        <v>0</v>
      </c>
      <c r="FU18" s="382">
        <f>'CROP PARAMETERS'!AD28</f>
        <v>0</v>
      </c>
      <c r="FV18" s="382">
        <f>'CROP PARAMETERS'!AD28</f>
        <v>0</v>
      </c>
      <c r="FW18" s="382">
        <f>'CROP PARAMETERS'!AD28</f>
        <v>0</v>
      </c>
      <c r="FX18" s="382">
        <f>'CROP PARAMETERS'!AG28</f>
        <v>25</v>
      </c>
      <c r="FY18" s="382">
        <f>'CROP PARAMETERS'!AG28</f>
        <v>25</v>
      </c>
      <c r="FZ18" s="382">
        <f>'CROP PARAMETERS'!AG28</f>
        <v>25</v>
      </c>
      <c r="GA18" s="382">
        <f>'CROP PARAMETERS'!AG28</f>
        <v>25</v>
      </c>
      <c r="GB18" s="382">
        <f>'CROP PARAMETERS'!AH28</f>
        <v>10</v>
      </c>
      <c r="GC18" s="382">
        <f>'CROP PARAMETERS'!AH28</f>
        <v>10</v>
      </c>
      <c r="GD18" s="382">
        <f>'CROP PARAMETERS'!AH28</f>
        <v>10</v>
      </c>
      <c r="GE18" s="382">
        <f>'CROP PARAMETERS'!AH28</f>
        <v>10</v>
      </c>
      <c r="GF18" s="382">
        <f>'CROP PARAMETERS'!AI28</f>
        <v>25</v>
      </c>
      <c r="GG18" s="382">
        <f>'CROP PARAMETERS'!AI28</f>
        <v>25</v>
      </c>
      <c r="GH18" s="382">
        <f>'CROP PARAMETERS'!AI28</f>
        <v>25</v>
      </c>
      <c r="GI18" s="382">
        <f>'CROP PARAMETERS'!AI28</f>
        <v>25</v>
      </c>
      <c r="GJ18" s="382">
        <f>'CROP PARAMETERS'!AJ28</f>
        <v>10</v>
      </c>
      <c r="GK18" s="382">
        <f>'CROP PARAMETERS'!AJ28</f>
        <v>10</v>
      </c>
      <c r="GL18" s="382">
        <f>'CROP PARAMETERS'!AJ28</f>
        <v>10</v>
      </c>
      <c r="GM18" s="382">
        <f>'CROP PARAMETERS'!AJ28</f>
        <v>10</v>
      </c>
      <c r="GN18" s="382">
        <f>'CROP PARAMETERS'!AK28</f>
        <v>10</v>
      </c>
      <c r="GO18" s="382">
        <f>'CROP PARAMETERS'!AK28</f>
        <v>10</v>
      </c>
      <c r="GP18" s="382">
        <f>'CROP PARAMETERS'!AK28</f>
        <v>10</v>
      </c>
      <c r="GQ18" s="382">
        <f>'CROP PARAMETERS'!AK28</f>
        <v>10</v>
      </c>
      <c r="GR18" s="382"/>
      <c r="GS18" s="382"/>
      <c r="GT18" s="382"/>
      <c r="GU18" s="382"/>
      <c r="GV18" s="382"/>
      <c r="GW18" s="382"/>
      <c r="GX18" s="382"/>
      <c r="GY18" s="382"/>
      <c r="GZ18" s="382"/>
      <c r="HA18" s="382"/>
      <c r="HB18" s="382"/>
      <c r="HC18" s="382"/>
      <c r="HD18" s="382"/>
      <c r="HE18" s="382"/>
      <c r="HF18" s="382"/>
      <c r="HG18" s="382"/>
      <c r="HH18" s="382"/>
      <c r="HI18" s="382"/>
      <c r="HJ18" s="382"/>
      <c r="HK18" s="382"/>
      <c r="HL18" s="382">
        <f>'TREE PARAMETERS'!G27</f>
        <v>3.5</v>
      </c>
      <c r="HM18" s="382">
        <f>'TREE PARAMETERS'!H27</f>
        <v>3.5</v>
      </c>
      <c r="HN18" s="382">
        <f>'TREE PARAMETERS'!I27</f>
        <v>3.5</v>
      </c>
    </row>
    <row r="19" spans="1:222" x14ac:dyDescent="0.3">
      <c r="A19" s="256">
        <f>AFSystem!J23</f>
        <v>0.25</v>
      </c>
      <c r="B19" s="382"/>
      <c r="C19" s="383">
        <f>WEATHER!C29</f>
        <v>15.622222222222222</v>
      </c>
      <c r="D19" s="383">
        <f>WEATHER!D29</f>
        <v>26.59844</v>
      </c>
      <c r="E19" s="383">
        <f>WEATHER!E29</f>
        <v>3.4225917941745738</v>
      </c>
      <c r="F19" s="115">
        <f>Phosphorus!B43</f>
        <v>4.8733836248279327E-4</v>
      </c>
      <c r="G19" s="383">
        <f>Phosphorus!F43</f>
        <v>8680.7384833047327</v>
      </c>
      <c r="H19" s="383">
        <f>Phosphorus!G43</f>
        <v>8680.7384833047327</v>
      </c>
      <c r="I19" s="383">
        <f>Phosphorus!H43</f>
        <v>8680.7384833047327</v>
      </c>
      <c r="J19" s="383">
        <f>Phosphorus!I43</f>
        <v>8680.7384833047327</v>
      </c>
      <c r="K19" s="383"/>
      <c r="L19" s="383"/>
      <c r="M19" s="383"/>
      <c r="N19" s="383"/>
      <c r="O19" s="383"/>
      <c r="P19" s="383"/>
      <c r="Q19" s="383"/>
      <c r="R19" s="383"/>
      <c r="S19" s="383"/>
      <c r="T19" s="383"/>
      <c r="U19" s="384">
        <f>'CROP MANAGEMENT'!B28</f>
        <v>100</v>
      </c>
      <c r="V19" s="384">
        <f>'CROP MANAGEMENT'!G28</f>
        <v>100</v>
      </c>
      <c r="W19" s="384">
        <f>'CROP MANAGEMENT'!L28</f>
        <v>100</v>
      </c>
      <c r="X19" s="384">
        <f>'CROP MANAGEMENT'!Q28</f>
        <v>100</v>
      </c>
      <c r="Y19" s="384">
        <f>'CROP MANAGEMENT'!C28</f>
        <v>317</v>
      </c>
      <c r="Z19" s="384">
        <f>'CROP MANAGEMENT'!H28</f>
        <v>317</v>
      </c>
      <c r="AA19" s="384">
        <f>'CROP MANAGEMENT'!M28</f>
        <v>317</v>
      </c>
      <c r="AB19" s="384">
        <f>'CROP MANAGEMENT'!R28</f>
        <v>317</v>
      </c>
      <c r="AC19" s="384">
        <f>'CROP MANAGEMENT'!D28</f>
        <v>2</v>
      </c>
      <c r="AD19" s="384">
        <f>'CROP MANAGEMENT'!I28</f>
        <v>2</v>
      </c>
      <c r="AE19" s="384">
        <f>'CROP MANAGEMENT'!N28</f>
        <v>2</v>
      </c>
      <c r="AF19" s="384">
        <f>'CROP MANAGEMENT'!S28</f>
        <v>2</v>
      </c>
      <c r="AG19" s="384">
        <f>'CROP MANAGEMENT'!V28</f>
        <v>5</v>
      </c>
      <c r="AH19" s="384">
        <f>'CROP MANAGEMENT'!W28</f>
        <v>307</v>
      </c>
      <c r="AI19" s="383">
        <f>'CROP MANAGEMENT'!X28</f>
        <v>0</v>
      </c>
      <c r="AJ19" s="383">
        <f>'CROP MANAGEMENT'!Y28</f>
        <v>0</v>
      </c>
      <c r="AK19" s="383">
        <f>'CROP MANAGEMENT'!Z28</f>
        <v>1</v>
      </c>
      <c r="AL19" s="383">
        <f>'CROP MANAGEMENT'!AA28</f>
        <v>0</v>
      </c>
      <c r="AM19" s="383">
        <f>'CROP MANAGEMENT'!AB28</f>
        <v>550</v>
      </c>
      <c r="AN19" s="383">
        <f>'CROP MANAGEMENT'!AC28</f>
        <v>0</v>
      </c>
      <c r="AO19" s="383">
        <f>'CROP MANAGEMENT'!AD28</f>
        <v>550</v>
      </c>
      <c r="AP19" s="383">
        <f>'CROP MANAGEMENT'!AE28</f>
        <v>0</v>
      </c>
      <c r="AQ19" s="384">
        <f>'TREE MANAGEMENT'!C28</f>
        <v>100</v>
      </c>
      <c r="AR19" s="384">
        <f>'TREE MANAGEMENT'!E28</f>
        <v>100</v>
      </c>
      <c r="AS19" s="384">
        <f>'TREE MANAGEMENT'!G28</f>
        <v>100</v>
      </c>
      <c r="AT19" s="384">
        <f>'TREE MANAGEMENT'!D28</f>
        <v>251</v>
      </c>
      <c r="AU19" s="384">
        <f>'TREE MANAGEMENT'!F28</f>
        <v>251</v>
      </c>
      <c r="AV19" s="384">
        <f>'TREE MANAGEMENT'!H28</f>
        <v>251</v>
      </c>
      <c r="AW19" s="384"/>
      <c r="AX19" s="256">
        <f>'TREE MANAGEMENT'!K28</f>
        <v>7</v>
      </c>
      <c r="AY19" s="256">
        <f>'TREE MANAGEMENT'!L28</f>
        <v>206</v>
      </c>
      <c r="AZ19" s="256">
        <f>'TREE MANAGEMENT'!M28</f>
        <v>0.01</v>
      </c>
      <c r="BA19" s="256">
        <f>'TREE MANAGEMENT'!O28</f>
        <v>0.01</v>
      </c>
      <c r="BB19" s="256">
        <f>'TREE MANAGEMENT'!Q28</f>
        <v>0.01</v>
      </c>
      <c r="BC19" s="256">
        <f>'TREE MANAGEMENT'!N28</f>
        <v>0</v>
      </c>
      <c r="BD19" s="256">
        <f>'TREE MANAGEMENT'!P28</f>
        <v>0</v>
      </c>
      <c r="BE19" s="256">
        <f>'TREE MANAGEMENT'!R28</f>
        <v>0</v>
      </c>
      <c r="BF19" s="256">
        <f>'TREE MANAGEMENT'!W28</f>
        <v>100</v>
      </c>
      <c r="BG19" s="256">
        <f>'TREE MANAGEMENT'!Y28</f>
        <v>100</v>
      </c>
      <c r="BH19" s="256">
        <f>'TREE MANAGEMENT'!AA28</f>
        <v>100</v>
      </c>
      <c r="BI19" s="256">
        <f>'TREE MANAGEMENT'!X28</f>
        <v>364</v>
      </c>
      <c r="BJ19" s="256">
        <f>'TREE MANAGEMENT'!Z28</f>
        <v>364</v>
      </c>
      <c r="BK19" s="256">
        <f>'TREE MANAGEMENT'!AB28</f>
        <v>364</v>
      </c>
      <c r="BU19" s="115">
        <f>'Soil Hydraulic'!B30</f>
        <v>-1.1201055171236984E-6</v>
      </c>
      <c r="BV19" s="115">
        <f>'Soil Hydraulic'!I30</f>
        <v>5.4993552328966115E-4</v>
      </c>
      <c r="BW19" s="115">
        <f>'Soil Hydraulic'!P30</f>
        <v>1.3740895257115441E-4</v>
      </c>
      <c r="BX19" s="115">
        <f>'Soil Hydraulic'!W30</f>
        <v>1.3741076211794601E-4</v>
      </c>
      <c r="BY19" s="383">
        <f>'Soil Hydraulic'!C30</f>
        <v>-1000000</v>
      </c>
      <c r="BZ19" s="383">
        <f>'Soil Hydraulic'!J30</f>
        <v>-2036.8952280923843</v>
      </c>
      <c r="CA19" s="383">
        <f>'Soil Hydraulic'!Q30</f>
        <v>-6809.9483229307707</v>
      </c>
      <c r="CB19" s="383">
        <f>'Soil Hydraulic'!X30</f>
        <v>-6809.9483229307707</v>
      </c>
      <c r="CC19" s="382">
        <f>'Soil Hydraulic'!E30</f>
        <v>5.8141002686266561E-4</v>
      </c>
      <c r="CD19" s="382">
        <f>'Soil Hydraulic'!L30</f>
        <v>5.2176775250988472E-4</v>
      </c>
      <c r="CE19" s="382">
        <f>'Soil Hydraulic'!S30</f>
        <v>4.209815439499495E-4</v>
      </c>
      <c r="CF19" s="382">
        <f>'Soil Hydraulic'!Z30</f>
        <v>4.2098708788131578E-4</v>
      </c>
      <c r="CG19" s="382">
        <f>'Soil Hydraulic'!E30</f>
        <v>5.8141002686266561E-4</v>
      </c>
      <c r="CH19" s="382">
        <f>'Soil Hydraulic'!L30</f>
        <v>5.2176775250988472E-4</v>
      </c>
      <c r="CI19" s="382">
        <f>'Soil Hydraulic'!S30</f>
        <v>4.209815439499495E-4</v>
      </c>
      <c r="CJ19" s="382">
        <f>'Soil Hydraulic'!Z30</f>
        <v>4.2098708788131578E-4</v>
      </c>
      <c r="CK19" s="382">
        <f>'Soil Hydraulic'!E30</f>
        <v>5.8141002686266561E-4</v>
      </c>
      <c r="CL19" s="382">
        <f>'Soil Hydraulic'!L30</f>
        <v>5.2176775250988472E-4</v>
      </c>
      <c r="CM19" s="382">
        <f>'Soil Hydraulic'!S30</f>
        <v>4.209815439499495E-4</v>
      </c>
      <c r="CN19" s="382">
        <f>'Soil Hydraulic'!Z30</f>
        <v>4.2098708788131578E-4</v>
      </c>
      <c r="CO19" s="382">
        <f>'Soil Hydraulic'!E30</f>
        <v>5.8141002686266561E-4</v>
      </c>
      <c r="CP19" s="382">
        <f>'Soil Hydraulic'!L30</f>
        <v>5.2176775250988472E-4</v>
      </c>
      <c r="CQ19" s="382">
        <f>'Soil Hydraulic'!S30</f>
        <v>4.209815439499495E-4</v>
      </c>
      <c r="CR19" s="382">
        <f>'Soil Hydraulic'!Z30</f>
        <v>4.2098708788131578E-4</v>
      </c>
      <c r="CS19" s="382">
        <f>'Soil Hydraulic'!E30</f>
        <v>5.8141002686266561E-4</v>
      </c>
      <c r="CT19" s="382">
        <f>'Soil Hydraulic'!E30</f>
        <v>5.8141002686266561E-4</v>
      </c>
      <c r="CU19" s="382">
        <f>'Soil Hydraulic'!E30</f>
        <v>5.8141002686266561E-4</v>
      </c>
      <c r="CV19" s="382">
        <f>'Soil Hydraulic'!L30</f>
        <v>5.2176775250988472E-4</v>
      </c>
      <c r="CW19" s="382">
        <f>'Soil Hydraulic'!L30</f>
        <v>5.2176775250988472E-4</v>
      </c>
      <c r="CX19" s="382">
        <f>'Soil Hydraulic'!L30</f>
        <v>5.2176775250988472E-4</v>
      </c>
      <c r="CY19" s="382">
        <f>'Soil Hydraulic'!S30</f>
        <v>4.209815439499495E-4</v>
      </c>
      <c r="CZ19" s="382">
        <f>'Soil Hydraulic'!S30</f>
        <v>4.209815439499495E-4</v>
      </c>
      <c r="DA19" s="382">
        <f>'Soil Hydraulic'!S30</f>
        <v>4.209815439499495E-4</v>
      </c>
      <c r="DB19" s="382">
        <f>'Soil Hydraulic'!Z30</f>
        <v>4.2098708788131578E-4</v>
      </c>
      <c r="DC19" s="382">
        <f>'Soil Hydraulic'!Z30</f>
        <v>4.2098708788131578E-4</v>
      </c>
      <c r="DD19" s="382">
        <f>'Soil Hydraulic'!Z30</f>
        <v>4.2098708788131578E-4</v>
      </c>
      <c r="DE19" s="382">
        <f>'Soil Hydraulic'!G30</f>
        <v>0.24204825103853334</v>
      </c>
      <c r="DF19" s="382">
        <f>'Soil Hydraulic'!N30</f>
        <v>0.23272467726843485</v>
      </c>
      <c r="DG19" s="382">
        <f>'Soil Hydraulic'!U30</f>
        <v>0.23682052839427697</v>
      </c>
      <c r="DH19" s="382">
        <f>'Soil Hydraulic'!AB30</f>
        <v>0.23682052839427697</v>
      </c>
      <c r="DI19" s="382">
        <f>'Soil Hydraulic'!G30</f>
        <v>0.24204825103853334</v>
      </c>
      <c r="DJ19" s="382">
        <f>'Soil Hydraulic'!AD30</f>
        <v>1.38</v>
      </c>
      <c r="DK19" s="256">
        <f>'CROP PARAMETERS'!E29</f>
        <v>0.2</v>
      </c>
      <c r="DL19" s="256">
        <f>'CROP PARAMETERS'!F29</f>
        <v>0.2</v>
      </c>
      <c r="DM19" s="256">
        <f>'CROP PARAMETERS'!G29</f>
        <v>0.2</v>
      </c>
      <c r="DN19" s="256">
        <f>'CROP PARAMETERS'!H29</f>
        <v>0.2</v>
      </c>
      <c r="DO19" s="256">
        <f>'CROP PARAMETERS'!I29</f>
        <v>7.7</v>
      </c>
      <c r="DP19" s="382">
        <f>'CROP PARAMETERS'!L29</f>
        <v>0.31037245717037371</v>
      </c>
      <c r="DQ19" s="382">
        <f>'CROP PARAMETERS'!L29</f>
        <v>0.31037245717037371</v>
      </c>
      <c r="DR19" s="382">
        <f>'CROP PARAMETERS'!L29</f>
        <v>0.31037245717037371</v>
      </c>
      <c r="DS19" s="382">
        <f>'CROP PARAMETERS'!L29</f>
        <v>0.31037245717037371</v>
      </c>
      <c r="DT19" s="382">
        <f>'CROP PARAMETERS'!M29</f>
        <v>0.44917229722142638</v>
      </c>
      <c r="DU19" s="382">
        <f>'CROP PARAMETERS'!M29</f>
        <v>0.44917229722142638</v>
      </c>
      <c r="DV19" s="382">
        <f>'CROP PARAMETERS'!M29</f>
        <v>0.44917229722142638</v>
      </c>
      <c r="DW19" s="382">
        <f>'CROP PARAMETERS'!M29</f>
        <v>0.44917229722142638</v>
      </c>
      <c r="DX19" s="382">
        <f>'CROP PARAMETERS'!N29</f>
        <v>0.38886086425544891</v>
      </c>
      <c r="DY19" s="382">
        <f>'CROP PARAMETERS'!N29</f>
        <v>0.38886086425544891</v>
      </c>
      <c r="DZ19" s="382">
        <f>'CROP PARAMETERS'!N29</f>
        <v>0.38886086425544891</v>
      </c>
      <c r="EA19" s="382">
        <f>'CROP PARAMETERS'!N29</f>
        <v>0.38886086425544891</v>
      </c>
      <c r="EB19" s="382">
        <f>'CROP PARAMETERS'!O29</f>
        <v>0.06</v>
      </c>
      <c r="EC19" s="382">
        <f>'CROP PARAMETERS'!O29</f>
        <v>0.06</v>
      </c>
      <c r="ED19" s="382">
        <f>'CROP PARAMETERS'!O29</f>
        <v>0.06</v>
      </c>
      <c r="EE19" s="382">
        <f>'CROP PARAMETERS'!O29</f>
        <v>0.06</v>
      </c>
      <c r="EF19" s="382">
        <f>'CROP PARAMETERS'!P29</f>
        <v>0.93685000506966154</v>
      </c>
      <c r="EG19" s="382">
        <f>'CROP PARAMETERS'!P29</f>
        <v>0.93685000506966154</v>
      </c>
      <c r="EH19" s="382">
        <f>'CROP PARAMETERS'!P29</f>
        <v>0.93685000506966154</v>
      </c>
      <c r="EI19" s="382">
        <f>'CROP PARAMETERS'!P29</f>
        <v>0.93685000506966154</v>
      </c>
      <c r="EJ19" s="382">
        <f>'CROP PARAMETERS'!S29</f>
        <v>0.26991355127051841</v>
      </c>
      <c r="EK19" s="382">
        <f>'CROP PARAMETERS'!S29</f>
        <v>0.26991355127051841</v>
      </c>
      <c r="EL19" s="382">
        <f>'CROP PARAMETERS'!S29</f>
        <v>0.26991355127051841</v>
      </c>
      <c r="EM19" s="382">
        <f>'CROP PARAMETERS'!S29</f>
        <v>0.26991355127051841</v>
      </c>
      <c r="EN19" s="382">
        <f>'CROP PARAMETERS'!T29</f>
        <v>0.37524084697461396</v>
      </c>
      <c r="EO19" s="382">
        <f>'CROP PARAMETERS'!T29</f>
        <v>0.37524084697461396</v>
      </c>
      <c r="EP19" s="382">
        <f>'CROP PARAMETERS'!T29</f>
        <v>0.37524084697461396</v>
      </c>
      <c r="EQ19" s="382">
        <f>'CROP PARAMETERS'!T29</f>
        <v>0.37524084697461396</v>
      </c>
      <c r="ER19" s="382">
        <f>'CROP PARAMETERS'!U29</f>
        <v>0.48306767959833019</v>
      </c>
      <c r="ES19" s="382">
        <f>'CROP PARAMETERS'!U29</f>
        <v>0.48306767959833019</v>
      </c>
      <c r="ET19" s="382">
        <f>'CROP PARAMETERS'!U29</f>
        <v>0.48306767959833019</v>
      </c>
      <c r="EU19" s="382">
        <f>'CROP PARAMETERS'!U29</f>
        <v>0.48306767959833019</v>
      </c>
      <c r="EV19" s="382">
        <f>'CROP PARAMETERS'!V29</f>
        <v>0.38</v>
      </c>
      <c r="EW19" s="382">
        <f>'CROP PARAMETERS'!V29</f>
        <v>0.38</v>
      </c>
      <c r="EX19" s="382">
        <f>'CROP PARAMETERS'!V29</f>
        <v>0.38</v>
      </c>
      <c r="EY19" s="382">
        <f>'CROP PARAMETERS'!V29</f>
        <v>0.38</v>
      </c>
      <c r="EZ19" s="382">
        <f>'CROP PARAMETERS'!W29</f>
        <v>0.1</v>
      </c>
      <c r="FA19" s="382">
        <f>'CROP PARAMETERS'!W29</f>
        <v>0.1</v>
      </c>
      <c r="FB19" s="382">
        <f>'CROP PARAMETERS'!W29</f>
        <v>0.1</v>
      </c>
      <c r="FC19" s="382">
        <f>'CROP PARAMETERS'!W29</f>
        <v>0.1</v>
      </c>
      <c r="FD19" s="382">
        <f>'CROP PARAMETERS'!Z29</f>
        <v>0.80150643851652781</v>
      </c>
      <c r="FE19" s="382">
        <f>'CROP PARAMETERS'!Z29</f>
        <v>0.80150643851652781</v>
      </c>
      <c r="FF19" s="382">
        <f>'CROP PARAMETERS'!Z29</f>
        <v>0.80150643851652781</v>
      </c>
      <c r="FG19" s="382">
        <f>'CROP PARAMETERS'!Z29</f>
        <v>0.80150643851652781</v>
      </c>
      <c r="FH19" s="382">
        <f>'CROP PARAMETERS'!AA29</f>
        <v>0.98462980877959039</v>
      </c>
      <c r="FI19" s="382">
        <f>'CROP PARAMETERS'!AA29</f>
        <v>0.98462980877959039</v>
      </c>
      <c r="FJ19" s="382">
        <f>'CROP PARAMETERS'!AA29</f>
        <v>0.98462980877959039</v>
      </c>
      <c r="FK19" s="382">
        <f>'CROP PARAMETERS'!AA29</f>
        <v>0.98462980877959039</v>
      </c>
      <c r="FL19" s="382">
        <f>'CROP PARAMETERS'!AB29</f>
        <v>0.99910010566715668</v>
      </c>
      <c r="FM19" s="382">
        <f>'CROP PARAMETERS'!AB29</f>
        <v>0.99910010566715668</v>
      </c>
      <c r="FN19" s="382">
        <f>'CROP PARAMETERS'!AB29</f>
        <v>0.99910010566715668</v>
      </c>
      <c r="FO19" s="382">
        <f>'CROP PARAMETERS'!AB29</f>
        <v>0.99910010566715668</v>
      </c>
      <c r="FP19" s="382">
        <f>'CROP PARAMETERS'!AC29</f>
        <v>0.71</v>
      </c>
      <c r="FQ19" s="382">
        <f>'CROP PARAMETERS'!AC29</f>
        <v>0.71</v>
      </c>
      <c r="FR19" s="382">
        <f>'CROP PARAMETERS'!AC29</f>
        <v>0.71</v>
      </c>
      <c r="FS19" s="382">
        <f>'CROP PARAMETERS'!AC29</f>
        <v>0.71</v>
      </c>
      <c r="FT19" s="382">
        <f>'CROP PARAMETERS'!AD29</f>
        <v>0</v>
      </c>
      <c r="FU19" s="382">
        <f>'CROP PARAMETERS'!AD29</f>
        <v>0</v>
      </c>
      <c r="FV19" s="382">
        <f>'CROP PARAMETERS'!AD29</f>
        <v>0</v>
      </c>
      <c r="FW19" s="382">
        <f>'CROP PARAMETERS'!AD29</f>
        <v>0</v>
      </c>
      <c r="FX19" s="382">
        <f>'CROP PARAMETERS'!AG29</f>
        <v>25</v>
      </c>
      <c r="FY19" s="382">
        <f>'CROP PARAMETERS'!AG29</f>
        <v>25</v>
      </c>
      <c r="FZ19" s="382">
        <f>'CROP PARAMETERS'!AG29</f>
        <v>25</v>
      </c>
      <c r="GA19" s="382">
        <f>'CROP PARAMETERS'!AG29</f>
        <v>25</v>
      </c>
      <c r="GB19" s="382">
        <f>'CROP PARAMETERS'!AH29</f>
        <v>10</v>
      </c>
      <c r="GC19" s="382">
        <f>'CROP PARAMETERS'!AH29</f>
        <v>10</v>
      </c>
      <c r="GD19" s="382">
        <f>'CROP PARAMETERS'!AH29</f>
        <v>10</v>
      </c>
      <c r="GE19" s="382">
        <f>'CROP PARAMETERS'!AH29</f>
        <v>10</v>
      </c>
      <c r="GF19" s="382">
        <f>'CROP PARAMETERS'!AI29</f>
        <v>25</v>
      </c>
      <c r="GG19" s="382">
        <f>'CROP PARAMETERS'!AI29</f>
        <v>25</v>
      </c>
      <c r="GH19" s="382">
        <f>'CROP PARAMETERS'!AI29</f>
        <v>25</v>
      </c>
      <c r="GI19" s="382">
        <f>'CROP PARAMETERS'!AI29</f>
        <v>25</v>
      </c>
      <c r="GJ19" s="382">
        <f>'CROP PARAMETERS'!AJ29</f>
        <v>10</v>
      </c>
      <c r="GK19" s="382">
        <f>'CROP PARAMETERS'!AJ29</f>
        <v>10</v>
      </c>
      <c r="GL19" s="382">
        <f>'CROP PARAMETERS'!AJ29</f>
        <v>10</v>
      </c>
      <c r="GM19" s="382">
        <f>'CROP PARAMETERS'!AJ29</f>
        <v>10</v>
      </c>
      <c r="GN19" s="382">
        <f>'CROP PARAMETERS'!AK29</f>
        <v>10</v>
      </c>
      <c r="GO19" s="382">
        <f>'CROP PARAMETERS'!AK29</f>
        <v>10</v>
      </c>
      <c r="GP19" s="382">
        <f>'CROP PARAMETERS'!AK29</f>
        <v>10</v>
      </c>
      <c r="GQ19" s="382">
        <f>'CROP PARAMETERS'!AK29</f>
        <v>10</v>
      </c>
      <c r="GR19" s="382"/>
      <c r="GS19" s="382"/>
      <c r="GT19" s="382"/>
      <c r="GU19" s="382"/>
      <c r="GV19" s="382"/>
      <c r="GW19" s="382"/>
      <c r="GX19" s="382"/>
      <c r="GY19" s="382"/>
      <c r="GZ19" s="382"/>
      <c r="HA19" s="382"/>
      <c r="HB19" s="382"/>
      <c r="HC19" s="382"/>
      <c r="HD19" s="382"/>
      <c r="HE19" s="382"/>
      <c r="HF19" s="382"/>
      <c r="HG19" s="382"/>
      <c r="HH19" s="382"/>
      <c r="HI19" s="382"/>
      <c r="HJ19" s="382"/>
      <c r="HK19" s="382"/>
      <c r="HL19" s="382">
        <f>'TREE PARAMETERS'!G28</f>
        <v>2.6666666669999999</v>
      </c>
      <c r="HM19" s="382">
        <f>'TREE PARAMETERS'!H28</f>
        <v>2.6666666669999999</v>
      </c>
      <c r="HN19" s="382">
        <f>'TREE PARAMETERS'!I28</f>
        <v>2.6666666669999999</v>
      </c>
    </row>
    <row r="20" spans="1:222" x14ac:dyDescent="0.3">
      <c r="C20" s="383">
        <f>WEATHER!C30</f>
        <v>5.54</v>
      </c>
      <c r="D20" s="383">
        <f>WEATHER!D30</f>
        <v>26.368040000000001</v>
      </c>
      <c r="E20" s="383">
        <f>WEATHER!E30</f>
        <v>3.3285522193021064</v>
      </c>
      <c r="F20" s="115">
        <f>Phosphorus!B44</f>
        <v>4.8733836248279327E-4</v>
      </c>
      <c r="G20" s="383">
        <f>Phosphorus!F44</f>
        <v>8290.7058440531819</v>
      </c>
      <c r="H20" s="383">
        <f>Phosphorus!G44</f>
        <v>8290.7058440531819</v>
      </c>
      <c r="I20" s="383">
        <f>Phosphorus!H44</f>
        <v>8290.7058440531819</v>
      </c>
      <c r="J20" s="383">
        <f>Phosphorus!I44</f>
        <v>8290.7058440531819</v>
      </c>
      <c r="K20" s="383"/>
      <c r="L20" s="383"/>
      <c r="M20" s="383"/>
      <c r="N20" s="383"/>
      <c r="O20" s="383"/>
      <c r="P20" s="383"/>
      <c r="Q20" s="383"/>
      <c r="R20" s="383"/>
      <c r="S20" s="383"/>
      <c r="T20" s="383"/>
      <c r="U20" s="384">
        <f>'CROP MANAGEMENT'!B29</f>
        <v>100</v>
      </c>
      <c r="V20" s="384">
        <f>'CROP MANAGEMENT'!G29</f>
        <v>100</v>
      </c>
      <c r="W20" s="384">
        <f>'CROP MANAGEMENT'!L29</f>
        <v>100</v>
      </c>
      <c r="X20" s="384">
        <f>'CROP MANAGEMENT'!Q29</f>
        <v>100</v>
      </c>
      <c r="Y20" s="384">
        <f>'CROP MANAGEMENT'!C29</f>
        <v>317</v>
      </c>
      <c r="Z20" s="384">
        <f>'CROP MANAGEMENT'!H29</f>
        <v>317</v>
      </c>
      <c r="AA20" s="384">
        <f>'CROP MANAGEMENT'!M29</f>
        <v>317</v>
      </c>
      <c r="AB20" s="384">
        <f>'CROP MANAGEMENT'!R29</f>
        <v>317</v>
      </c>
      <c r="AC20" s="384">
        <f>'CROP MANAGEMENT'!D29</f>
        <v>2</v>
      </c>
      <c r="AD20" s="384">
        <f>'CROP MANAGEMENT'!I29</f>
        <v>2</v>
      </c>
      <c r="AE20" s="384">
        <f>'CROP MANAGEMENT'!N29</f>
        <v>2</v>
      </c>
      <c r="AF20" s="384">
        <f>'CROP MANAGEMENT'!S29</f>
        <v>2</v>
      </c>
      <c r="AG20" s="384">
        <f>'CROP MANAGEMENT'!V29</f>
        <v>6</v>
      </c>
      <c r="AH20" s="384">
        <f>'CROP MANAGEMENT'!W29</f>
        <v>305</v>
      </c>
      <c r="AI20" s="383">
        <f>'CROP MANAGEMENT'!X29</f>
        <v>1</v>
      </c>
      <c r="AJ20" s="383">
        <f>'CROP MANAGEMENT'!Y29</f>
        <v>0</v>
      </c>
      <c r="AK20" s="383">
        <f>'CROP MANAGEMENT'!Z29</f>
        <v>0</v>
      </c>
      <c r="AL20" s="383">
        <f>'CROP MANAGEMENT'!AA29</f>
        <v>0</v>
      </c>
      <c r="AM20" s="383">
        <f>'CROP MANAGEMENT'!AB29</f>
        <v>12.88</v>
      </c>
      <c r="AN20" s="383">
        <f>'CROP MANAGEMENT'!AC29</f>
        <v>0</v>
      </c>
      <c r="AO20" s="383">
        <f>'CROP MANAGEMENT'!AD29</f>
        <v>12.88</v>
      </c>
      <c r="AP20" s="383">
        <f>'CROP MANAGEMENT'!AE29</f>
        <v>0</v>
      </c>
      <c r="AQ20" s="384">
        <f>'TREE MANAGEMENT'!C29</f>
        <v>100</v>
      </c>
      <c r="AR20" s="384">
        <f>'TREE MANAGEMENT'!E29</f>
        <v>100</v>
      </c>
      <c r="AS20" s="384">
        <f>'TREE MANAGEMENT'!G29</f>
        <v>100</v>
      </c>
      <c r="AT20" s="384">
        <f>'TREE MANAGEMENT'!D29</f>
        <v>251</v>
      </c>
      <c r="AU20" s="384">
        <f>'TREE MANAGEMENT'!F29</f>
        <v>251</v>
      </c>
      <c r="AV20" s="384">
        <f>'TREE MANAGEMENT'!H29</f>
        <v>251</v>
      </c>
      <c r="AW20" s="384"/>
      <c r="AX20" s="256">
        <f>'TREE MANAGEMENT'!K29</f>
        <v>7</v>
      </c>
      <c r="AY20" s="256">
        <f>'TREE MANAGEMENT'!L29</f>
        <v>286</v>
      </c>
      <c r="AZ20" s="256">
        <f>'TREE MANAGEMENT'!M29</f>
        <v>0.01</v>
      </c>
      <c r="BA20" s="256">
        <f>'TREE MANAGEMENT'!O29</f>
        <v>0.01</v>
      </c>
      <c r="BB20" s="256">
        <f>'TREE MANAGEMENT'!Q29</f>
        <v>0.01</v>
      </c>
      <c r="BC20" s="256">
        <f>'TREE MANAGEMENT'!N29</f>
        <v>0</v>
      </c>
      <c r="BD20" s="256">
        <f>'TREE MANAGEMENT'!P29</f>
        <v>0</v>
      </c>
      <c r="BE20" s="256">
        <f>'TREE MANAGEMENT'!R29</f>
        <v>0</v>
      </c>
      <c r="BF20" s="256">
        <f>'TREE MANAGEMENT'!W29</f>
        <v>100</v>
      </c>
      <c r="BG20" s="256">
        <f>'TREE MANAGEMENT'!Y29</f>
        <v>100</v>
      </c>
      <c r="BH20" s="256">
        <f>'TREE MANAGEMENT'!AA29</f>
        <v>100</v>
      </c>
      <c r="BI20" s="256">
        <f>'TREE MANAGEMENT'!X29</f>
        <v>364</v>
      </c>
      <c r="BJ20" s="256">
        <f>'TREE MANAGEMENT'!Z29</f>
        <v>364</v>
      </c>
      <c r="BK20" s="256">
        <f>'TREE MANAGEMENT'!AB29</f>
        <v>364</v>
      </c>
      <c r="BU20" s="115">
        <f>'Soil Hydraulic'!B31</f>
        <v>7.5550773873336191E-4</v>
      </c>
      <c r="BV20" s="115">
        <f>'Soil Hydraulic'!I31</f>
        <v>5.3797676249214207E-3</v>
      </c>
      <c r="BW20" s="115">
        <f>'Soil Hydraulic'!P31</f>
        <v>2.8869744952103385E-3</v>
      </c>
      <c r="BX20" s="115">
        <f>'Soil Hydraulic'!W31</f>
        <v>2.8870125139517483E-3</v>
      </c>
      <c r="BY20" s="383">
        <f>'Soil Hydraulic'!C31</f>
        <v>-1892.549293925854</v>
      </c>
      <c r="BZ20" s="383">
        <f>'Soil Hydraulic'!J31</f>
        <v>-220.44014129356586</v>
      </c>
      <c r="CA20" s="383">
        <f>'Soil Hydraulic'!Q31</f>
        <v>-358.89029638251509</v>
      </c>
      <c r="CB20" s="383">
        <f>'Soil Hydraulic'!X31</f>
        <v>-358.89029638251509</v>
      </c>
      <c r="CC20" s="382">
        <f>'Soil Hydraulic'!E31</f>
        <v>3.8093825421270676E-4</v>
      </c>
      <c r="CD20" s="382">
        <f>'Soil Hydraulic'!L31</f>
        <v>3.303510802411714E-4</v>
      </c>
      <c r="CE20" s="382">
        <f>'Soil Hydraulic'!S31</f>
        <v>2.6348535897549933E-4</v>
      </c>
      <c r="CF20" s="382">
        <f>'Soil Hydraulic'!Z31</f>
        <v>2.6348882883009791E-4</v>
      </c>
      <c r="CG20" s="382">
        <f>'Soil Hydraulic'!E31</f>
        <v>3.8093825421270676E-4</v>
      </c>
      <c r="CH20" s="382">
        <f>'Soil Hydraulic'!L31</f>
        <v>3.303510802411714E-4</v>
      </c>
      <c r="CI20" s="382">
        <f>'Soil Hydraulic'!S31</f>
        <v>2.6348535897549933E-4</v>
      </c>
      <c r="CJ20" s="382">
        <f>'Soil Hydraulic'!Z31</f>
        <v>2.6348882883009791E-4</v>
      </c>
      <c r="CK20" s="382">
        <f>'Soil Hydraulic'!E31</f>
        <v>3.8093825421270676E-4</v>
      </c>
      <c r="CL20" s="382">
        <f>'Soil Hydraulic'!L31</f>
        <v>3.303510802411714E-4</v>
      </c>
      <c r="CM20" s="382">
        <f>'Soil Hydraulic'!S31</f>
        <v>2.6348535897549933E-4</v>
      </c>
      <c r="CN20" s="382">
        <f>'Soil Hydraulic'!Z31</f>
        <v>2.6348882883009791E-4</v>
      </c>
      <c r="CO20" s="382">
        <f>'Soil Hydraulic'!E31</f>
        <v>3.8093825421270676E-4</v>
      </c>
      <c r="CP20" s="382">
        <f>'Soil Hydraulic'!L31</f>
        <v>3.303510802411714E-4</v>
      </c>
      <c r="CQ20" s="382">
        <f>'Soil Hydraulic'!S31</f>
        <v>2.6348535897549933E-4</v>
      </c>
      <c r="CR20" s="382">
        <f>'Soil Hydraulic'!Z31</f>
        <v>2.6348882883009791E-4</v>
      </c>
      <c r="CS20" s="382">
        <f>'Soil Hydraulic'!E31</f>
        <v>3.8093825421270676E-4</v>
      </c>
      <c r="CT20" s="382">
        <f>'Soil Hydraulic'!E31</f>
        <v>3.8093825421270676E-4</v>
      </c>
      <c r="CU20" s="382">
        <f>'Soil Hydraulic'!E31</f>
        <v>3.8093825421270676E-4</v>
      </c>
      <c r="CV20" s="382">
        <f>'Soil Hydraulic'!L31</f>
        <v>3.303510802411714E-4</v>
      </c>
      <c r="CW20" s="382">
        <f>'Soil Hydraulic'!L31</f>
        <v>3.303510802411714E-4</v>
      </c>
      <c r="CX20" s="382">
        <f>'Soil Hydraulic'!L31</f>
        <v>3.303510802411714E-4</v>
      </c>
      <c r="CY20" s="382">
        <f>'Soil Hydraulic'!S31</f>
        <v>2.6348535897549933E-4</v>
      </c>
      <c r="CZ20" s="382">
        <f>'Soil Hydraulic'!S31</f>
        <v>2.6348535897549933E-4</v>
      </c>
      <c r="DA20" s="382">
        <f>'Soil Hydraulic'!S31</f>
        <v>2.6348535897549933E-4</v>
      </c>
      <c r="DB20" s="382">
        <f>'Soil Hydraulic'!Z31</f>
        <v>2.6348882883009791E-4</v>
      </c>
      <c r="DC20" s="382">
        <f>'Soil Hydraulic'!Z31</f>
        <v>2.6348882883009791E-4</v>
      </c>
      <c r="DD20" s="382">
        <f>'Soil Hydraulic'!Z31</f>
        <v>2.6348882883009791E-4</v>
      </c>
      <c r="DE20" s="382">
        <f>'Soil Hydraulic'!G31</f>
        <v>0.24362631402859497</v>
      </c>
      <c r="DF20" s="382">
        <f>'Soil Hydraulic'!N31</f>
        <v>0.23444207685545526</v>
      </c>
      <c r="DG20" s="382">
        <f>'Soil Hydraulic'!U31</f>
        <v>0.23858962226751895</v>
      </c>
      <c r="DH20" s="382">
        <f>'Soil Hydraulic'!AB31</f>
        <v>0.23858962226751895</v>
      </c>
      <c r="DI20" s="382">
        <f>'Soil Hydraulic'!G31</f>
        <v>0.24362631402859497</v>
      </c>
      <c r="DJ20" s="382">
        <f>'Soil Hydraulic'!AD31</f>
        <v>1.35</v>
      </c>
      <c r="DK20" s="256">
        <f>'CROP PARAMETERS'!E30</f>
        <v>0.01</v>
      </c>
      <c r="DL20" s="256">
        <f>'CROP PARAMETERS'!F30</f>
        <v>0.01</v>
      </c>
      <c r="DM20" s="256">
        <f>'CROP PARAMETERS'!G30</f>
        <v>0.01</v>
      </c>
      <c r="DN20" s="256">
        <f>'CROP PARAMETERS'!H30</f>
        <v>0.01</v>
      </c>
      <c r="DO20" s="256">
        <f>'CROP PARAMETERS'!I30</f>
        <v>5.0000000000000001E-3</v>
      </c>
      <c r="DP20" s="382">
        <f>'CROP PARAMETERS'!L30</f>
        <v>0.47535540489946571</v>
      </c>
      <c r="DQ20" s="382">
        <f>'CROP PARAMETERS'!L30</f>
        <v>0.47535540489946571</v>
      </c>
      <c r="DR20" s="382">
        <f>'CROP PARAMETERS'!L30</f>
        <v>0.47535540489946571</v>
      </c>
      <c r="DS20" s="382">
        <f>'CROP PARAMETERS'!L30</f>
        <v>0.47535540489946571</v>
      </c>
      <c r="DT20" s="382">
        <f>'CROP PARAMETERS'!M30</f>
        <v>0.21570844370713907</v>
      </c>
      <c r="DU20" s="382">
        <f>'CROP PARAMETERS'!M30</f>
        <v>0.21570844370713907</v>
      </c>
      <c r="DV20" s="382">
        <f>'CROP PARAMETERS'!M30</f>
        <v>0.21570844370713907</v>
      </c>
      <c r="DW20" s="382">
        <f>'CROP PARAMETERS'!M30</f>
        <v>0.21570844370713907</v>
      </c>
      <c r="DX20" s="382">
        <f>'CROP PARAMETERS'!N30</f>
        <v>0.27963211121416831</v>
      </c>
      <c r="DY20" s="382">
        <f>'CROP PARAMETERS'!N30</f>
        <v>0.27963211121416831</v>
      </c>
      <c r="DZ20" s="382">
        <f>'CROP PARAMETERS'!N30</f>
        <v>0.27963211121416831</v>
      </c>
      <c r="EA20" s="382">
        <f>'CROP PARAMETERS'!N30</f>
        <v>0.27963211121416831</v>
      </c>
      <c r="EB20" s="382">
        <f>'CROP PARAMETERS'!O30</f>
        <v>4.8000000000000001E-2</v>
      </c>
      <c r="EC20" s="382">
        <f>'CROP PARAMETERS'!O30</f>
        <v>4.8000000000000001E-2</v>
      </c>
      <c r="ED20" s="382">
        <f>'CROP PARAMETERS'!O30</f>
        <v>4.8000000000000001E-2</v>
      </c>
      <c r="EE20" s="382">
        <f>'CROP PARAMETERS'!O30</f>
        <v>4.8000000000000001E-2</v>
      </c>
      <c r="EF20" s="382">
        <f>'CROP PARAMETERS'!P30</f>
        <v>0.93685000506966154</v>
      </c>
      <c r="EG20" s="382">
        <f>'CROP PARAMETERS'!P30</f>
        <v>0.93685000506966154</v>
      </c>
      <c r="EH20" s="382">
        <f>'CROP PARAMETERS'!P30</f>
        <v>0.93685000506966154</v>
      </c>
      <c r="EI20" s="382">
        <f>'CROP PARAMETERS'!P30</f>
        <v>0.93685000506966154</v>
      </c>
      <c r="EJ20" s="382">
        <f>'CROP PARAMETERS'!S30</f>
        <v>0.32226261102953224</v>
      </c>
      <c r="EK20" s="382">
        <f>'CROP PARAMETERS'!S30</f>
        <v>0.32226261102953224</v>
      </c>
      <c r="EL20" s="382">
        <f>'CROP PARAMETERS'!S30</f>
        <v>0.32226261102953224</v>
      </c>
      <c r="EM20" s="382">
        <f>'CROP PARAMETERS'!S30</f>
        <v>0.32226261102953224</v>
      </c>
      <c r="EN20" s="382">
        <f>'CROP PARAMETERS'!T30</f>
        <v>0.38010067622888682</v>
      </c>
      <c r="EO20" s="382">
        <f>'CROP PARAMETERS'!T30</f>
        <v>0.38010067622888682</v>
      </c>
      <c r="EP20" s="382">
        <f>'CROP PARAMETERS'!T30</f>
        <v>0.38010067622888682</v>
      </c>
      <c r="EQ20" s="382">
        <f>'CROP PARAMETERS'!T30</f>
        <v>0.38010067622888682</v>
      </c>
      <c r="ER20" s="382">
        <f>'CROP PARAMETERS'!U30</f>
        <v>0.50453590020531081</v>
      </c>
      <c r="ES20" s="382">
        <f>'CROP PARAMETERS'!U30</f>
        <v>0.50453590020531081</v>
      </c>
      <c r="ET20" s="382">
        <f>'CROP PARAMETERS'!U30</f>
        <v>0.50453590020531081</v>
      </c>
      <c r="EU20" s="382">
        <f>'CROP PARAMETERS'!U30</f>
        <v>0.50453590020531081</v>
      </c>
      <c r="EV20" s="382">
        <f>'CROP PARAMETERS'!V30</f>
        <v>0.38</v>
      </c>
      <c r="EW20" s="382">
        <f>'CROP PARAMETERS'!V30</f>
        <v>0.38</v>
      </c>
      <c r="EX20" s="382">
        <f>'CROP PARAMETERS'!V30</f>
        <v>0.38</v>
      </c>
      <c r="EY20" s="382">
        <f>'CROP PARAMETERS'!V30</f>
        <v>0.38</v>
      </c>
      <c r="EZ20" s="382">
        <f>'CROP PARAMETERS'!W30</f>
        <v>0.1</v>
      </c>
      <c r="FA20" s="382">
        <f>'CROP PARAMETERS'!W30</f>
        <v>0.1</v>
      </c>
      <c r="FB20" s="382">
        <f>'CROP PARAMETERS'!W30</f>
        <v>0.1</v>
      </c>
      <c r="FC20" s="382">
        <f>'CROP PARAMETERS'!W30</f>
        <v>0.1</v>
      </c>
      <c r="FD20" s="382">
        <f>'CROP PARAMETERS'!Z30</f>
        <v>0.7373512516168933</v>
      </c>
      <c r="FE20" s="382">
        <f>'CROP PARAMETERS'!Z30</f>
        <v>0.7373512516168933</v>
      </c>
      <c r="FF20" s="382">
        <f>'CROP PARAMETERS'!Z30</f>
        <v>0.7373512516168933</v>
      </c>
      <c r="FG20" s="382">
        <f>'CROP PARAMETERS'!Z30</f>
        <v>0.7373512516168933</v>
      </c>
      <c r="FH20" s="382">
        <f>'CROP PARAMETERS'!AA30</f>
        <v>0.61780002463042805</v>
      </c>
      <c r="FI20" s="382">
        <f>'CROP PARAMETERS'!AA30</f>
        <v>0.61780002463042805</v>
      </c>
      <c r="FJ20" s="382">
        <f>'CROP PARAMETERS'!AA30</f>
        <v>0.61780002463042805</v>
      </c>
      <c r="FK20" s="382">
        <f>'CROP PARAMETERS'!AA30</f>
        <v>0.61780002463042805</v>
      </c>
      <c r="FL20" s="382">
        <f>'CROP PARAMETERS'!AB30</f>
        <v>0.99970383224488701</v>
      </c>
      <c r="FM20" s="382">
        <f>'CROP PARAMETERS'!AB30</f>
        <v>0.99970383224488701</v>
      </c>
      <c r="FN20" s="382">
        <f>'CROP PARAMETERS'!AB30</f>
        <v>0.99970383224488701</v>
      </c>
      <c r="FO20" s="382">
        <f>'CROP PARAMETERS'!AB30</f>
        <v>0.99970383224488701</v>
      </c>
      <c r="FP20" s="382">
        <f>'CROP PARAMETERS'!AC30</f>
        <v>0.77</v>
      </c>
      <c r="FQ20" s="382">
        <f>'CROP PARAMETERS'!AC30</f>
        <v>0.77</v>
      </c>
      <c r="FR20" s="382">
        <f>'CROP PARAMETERS'!AC30</f>
        <v>0.77</v>
      </c>
      <c r="FS20" s="382">
        <f>'CROP PARAMETERS'!AC30</f>
        <v>0.77</v>
      </c>
      <c r="FT20" s="382">
        <f>'CROP PARAMETERS'!AD30</f>
        <v>0</v>
      </c>
      <c r="FU20" s="382">
        <f>'CROP PARAMETERS'!AD30</f>
        <v>0</v>
      </c>
      <c r="FV20" s="382">
        <f>'CROP PARAMETERS'!AD30</f>
        <v>0</v>
      </c>
      <c r="FW20" s="382">
        <f>'CROP PARAMETERS'!AD30</f>
        <v>0</v>
      </c>
      <c r="FX20" s="382">
        <f>'CROP PARAMETERS'!AG30</f>
        <v>25</v>
      </c>
      <c r="FY20" s="382">
        <f>'CROP PARAMETERS'!AG30</f>
        <v>25</v>
      </c>
      <c r="FZ20" s="382">
        <f>'CROP PARAMETERS'!AG30</f>
        <v>25</v>
      </c>
      <c r="GA20" s="382">
        <f>'CROP PARAMETERS'!AG30</f>
        <v>25</v>
      </c>
      <c r="GB20" s="382">
        <f>'CROP PARAMETERS'!AH30</f>
        <v>10</v>
      </c>
      <c r="GC20" s="382">
        <f>'CROP PARAMETERS'!AH30</f>
        <v>10</v>
      </c>
      <c r="GD20" s="382">
        <f>'CROP PARAMETERS'!AH30</f>
        <v>10</v>
      </c>
      <c r="GE20" s="382">
        <f>'CROP PARAMETERS'!AH30</f>
        <v>10</v>
      </c>
      <c r="GF20" s="382">
        <f>'CROP PARAMETERS'!AI30</f>
        <v>25</v>
      </c>
      <c r="GG20" s="382">
        <f>'CROP PARAMETERS'!AI30</f>
        <v>25</v>
      </c>
      <c r="GH20" s="382">
        <f>'CROP PARAMETERS'!AI30</f>
        <v>25</v>
      </c>
      <c r="GI20" s="382">
        <f>'CROP PARAMETERS'!AI30</f>
        <v>25</v>
      </c>
      <c r="GJ20" s="382">
        <f>'CROP PARAMETERS'!AJ30</f>
        <v>10</v>
      </c>
      <c r="GK20" s="382">
        <f>'CROP PARAMETERS'!AJ30</f>
        <v>10</v>
      </c>
      <c r="GL20" s="382">
        <f>'CROP PARAMETERS'!AJ30</f>
        <v>10</v>
      </c>
      <c r="GM20" s="382">
        <f>'CROP PARAMETERS'!AJ30</f>
        <v>10</v>
      </c>
      <c r="GN20" s="382">
        <f>'CROP PARAMETERS'!AK30</f>
        <v>10</v>
      </c>
      <c r="GO20" s="382">
        <f>'CROP PARAMETERS'!AK30</f>
        <v>10</v>
      </c>
      <c r="GP20" s="382">
        <f>'CROP PARAMETERS'!AK30</f>
        <v>10</v>
      </c>
      <c r="GQ20" s="382">
        <f>'CROP PARAMETERS'!AK30</f>
        <v>10</v>
      </c>
      <c r="GR20" s="382"/>
      <c r="GS20" s="382"/>
      <c r="GT20" s="382"/>
      <c r="GU20" s="382"/>
      <c r="GV20" s="382"/>
      <c r="GW20" s="382"/>
      <c r="GX20" s="382"/>
      <c r="GY20" s="382"/>
      <c r="GZ20" s="382"/>
      <c r="HA20" s="382"/>
      <c r="HB20" s="382"/>
      <c r="HC20" s="382"/>
      <c r="HD20" s="382"/>
      <c r="HE20" s="382"/>
      <c r="HF20" s="382"/>
      <c r="HG20" s="382"/>
      <c r="HH20" s="382"/>
      <c r="HI20" s="382"/>
      <c r="HJ20" s="382"/>
      <c r="HK20" s="382"/>
      <c r="HL20" s="382">
        <f>'TREE PARAMETERS'!G29</f>
        <v>0.5</v>
      </c>
      <c r="HM20" s="382">
        <f>'TREE PARAMETERS'!H29</f>
        <v>0.5</v>
      </c>
      <c r="HN20" s="382">
        <f>'TREE PARAMETERS'!I29</f>
        <v>0.5</v>
      </c>
    </row>
    <row r="21" spans="1:222" x14ac:dyDescent="0.3">
      <c r="C21" s="383">
        <f>WEATHER!C31</f>
        <v>7.6950000000000003</v>
      </c>
      <c r="D21" s="383">
        <f>WEATHER!D31</f>
        <v>26.475559999999998</v>
      </c>
      <c r="E21" s="383">
        <f>WEATHER!E31</f>
        <v>3.3721490359723365</v>
      </c>
      <c r="F21" s="115">
        <f>Phosphorus!B45</f>
        <v>4.8733836248279327E-4</v>
      </c>
      <c r="G21" s="383">
        <f>Phosphorus!F45</f>
        <v>7910.0647081728457</v>
      </c>
      <c r="H21" s="383">
        <f>Phosphorus!G45</f>
        <v>7910.0647081728457</v>
      </c>
      <c r="I21" s="383">
        <f>Phosphorus!H45</f>
        <v>7910.0647081728457</v>
      </c>
      <c r="J21" s="383">
        <f>Phosphorus!I45</f>
        <v>7910.0647081728457</v>
      </c>
      <c r="K21" s="383"/>
      <c r="L21" s="383"/>
      <c r="M21" s="383"/>
      <c r="N21" s="383"/>
      <c r="O21" s="383"/>
      <c r="P21" s="383"/>
      <c r="Q21" s="383"/>
      <c r="R21" s="383"/>
      <c r="S21" s="383"/>
      <c r="T21" s="383"/>
      <c r="U21" s="384">
        <f>'CROP MANAGEMENT'!B30</f>
        <v>100</v>
      </c>
      <c r="V21" s="384">
        <f>'CROP MANAGEMENT'!G30</f>
        <v>100</v>
      </c>
      <c r="W21" s="384">
        <f>'CROP MANAGEMENT'!L30</f>
        <v>100</v>
      </c>
      <c r="X21" s="384">
        <f>'CROP MANAGEMENT'!Q30</f>
        <v>100</v>
      </c>
      <c r="Y21" s="384">
        <f>'CROP MANAGEMENT'!C30</f>
        <v>317</v>
      </c>
      <c r="Z21" s="384">
        <f>'CROP MANAGEMENT'!H30</f>
        <v>317</v>
      </c>
      <c r="AA21" s="384">
        <f>'CROP MANAGEMENT'!M30</f>
        <v>317</v>
      </c>
      <c r="AB21" s="384">
        <f>'CROP MANAGEMENT'!R30</f>
        <v>317</v>
      </c>
      <c r="AC21" s="384">
        <f>'CROP MANAGEMENT'!D30</f>
        <v>2</v>
      </c>
      <c r="AD21" s="384">
        <f>'CROP MANAGEMENT'!I30</f>
        <v>2</v>
      </c>
      <c r="AE21" s="384">
        <f>'CROP MANAGEMENT'!N30</f>
        <v>2</v>
      </c>
      <c r="AF21" s="384">
        <f>'CROP MANAGEMENT'!S30</f>
        <v>2</v>
      </c>
      <c r="AG21" s="384">
        <f>'CROP MANAGEMENT'!V30</f>
        <v>6</v>
      </c>
      <c r="AH21" s="384">
        <f>'CROP MANAGEMENT'!W30</f>
        <v>306</v>
      </c>
      <c r="AI21" s="383">
        <f>'CROP MANAGEMENT'!X30</f>
        <v>0</v>
      </c>
      <c r="AJ21" s="383">
        <f>'CROP MANAGEMENT'!Y30</f>
        <v>1</v>
      </c>
      <c r="AK21" s="383">
        <f>'CROP MANAGEMENT'!Z30</f>
        <v>0</v>
      </c>
      <c r="AL21" s="383">
        <f>'CROP MANAGEMENT'!AA30</f>
        <v>0</v>
      </c>
      <c r="AM21" s="383">
        <f>'CROP MANAGEMENT'!AB30</f>
        <v>16.2</v>
      </c>
      <c r="AN21" s="383">
        <f>'CROP MANAGEMENT'!AC30</f>
        <v>0</v>
      </c>
      <c r="AO21" s="383">
        <f>'CROP MANAGEMENT'!AD30</f>
        <v>16.2</v>
      </c>
      <c r="AP21" s="383">
        <f>'CROP MANAGEMENT'!AE30</f>
        <v>0</v>
      </c>
      <c r="AQ21" s="384">
        <f>'TREE MANAGEMENT'!C30</f>
        <v>100</v>
      </c>
      <c r="AR21" s="384">
        <f>'TREE MANAGEMENT'!E30</f>
        <v>100</v>
      </c>
      <c r="AS21" s="384">
        <f>'TREE MANAGEMENT'!G30</f>
        <v>100</v>
      </c>
      <c r="AT21" s="384">
        <f>'TREE MANAGEMENT'!D30</f>
        <v>251</v>
      </c>
      <c r="AU21" s="384">
        <f>'TREE MANAGEMENT'!F30</f>
        <v>251</v>
      </c>
      <c r="AV21" s="384">
        <f>'TREE MANAGEMENT'!H30</f>
        <v>251</v>
      </c>
      <c r="AW21" s="384"/>
      <c r="AX21" s="256">
        <f>'TREE MANAGEMENT'!K30</f>
        <v>8</v>
      </c>
      <c r="AY21" s="256">
        <f>'TREE MANAGEMENT'!L30</f>
        <v>11</v>
      </c>
      <c r="AZ21" s="256">
        <f>'TREE MANAGEMENT'!M30</f>
        <v>0.01</v>
      </c>
      <c r="BA21" s="256">
        <f>'TREE MANAGEMENT'!O30</f>
        <v>0.01</v>
      </c>
      <c r="BB21" s="256">
        <f>'TREE MANAGEMENT'!Q30</f>
        <v>0.01</v>
      </c>
      <c r="BC21" s="256">
        <f>'TREE MANAGEMENT'!N30</f>
        <v>0</v>
      </c>
      <c r="BD21" s="256">
        <f>'TREE MANAGEMENT'!P30</f>
        <v>0</v>
      </c>
      <c r="BE21" s="256">
        <f>'TREE MANAGEMENT'!R30</f>
        <v>0</v>
      </c>
      <c r="BF21" s="256">
        <f>'TREE MANAGEMENT'!W30</f>
        <v>100</v>
      </c>
      <c r="BG21" s="256">
        <f>'TREE MANAGEMENT'!Y30</f>
        <v>100</v>
      </c>
      <c r="BH21" s="256">
        <f>'TREE MANAGEMENT'!AA30</f>
        <v>100</v>
      </c>
      <c r="BI21" s="256">
        <f>'TREE MANAGEMENT'!X30</f>
        <v>364</v>
      </c>
      <c r="BJ21" s="256">
        <f>'TREE MANAGEMENT'!Z30</f>
        <v>364</v>
      </c>
      <c r="BK21" s="256">
        <f>'TREE MANAGEMENT'!AB30</f>
        <v>364</v>
      </c>
      <c r="BU21" s="115">
        <f>'Soil Hydraulic'!B32</f>
        <v>6.2309069859568236E-3</v>
      </c>
      <c r="BV21" s="115">
        <f>'Soil Hydraulic'!I32</f>
        <v>1.6831641878725798E-2</v>
      </c>
      <c r="BW21" s="115">
        <f>'Soil Hydraulic'!P32</f>
        <v>1.1726714790474302E-2</v>
      </c>
      <c r="BX21" s="115">
        <f>'Soil Hydraulic'!W32</f>
        <v>1.1726869220289302E-2</v>
      </c>
      <c r="BY21" s="383">
        <f>'Soil Hydraulic'!C32</f>
        <v>-180.289363306875</v>
      </c>
      <c r="BZ21" s="383">
        <f>'Soil Hydraulic'!J32</f>
        <v>-71.298220229596282</v>
      </c>
      <c r="CA21" s="383">
        <f>'Soil Hydraulic'!Q32</f>
        <v>-98.927202323729404</v>
      </c>
      <c r="CB21" s="383">
        <f>'Soil Hydraulic'!X32</f>
        <v>-98.927202323729404</v>
      </c>
      <c r="CC21" s="382">
        <f>'Soil Hydraulic'!E32</f>
        <v>2.4920732990743366E-4</v>
      </c>
      <c r="CD21" s="382">
        <f>'Soil Hydraulic'!L32</f>
        <v>2.0888190276017392E-4</v>
      </c>
      <c r="CE21" s="382">
        <f>'Soil Hydraulic'!S32</f>
        <v>1.6470207749286401E-4</v>
      </c>
      <c r="CF21" s="382">
        <f>'Soil Hydraulic'!Z32</f>
        <v>1.6470424646446535E-4</v>
      </c>
      <c r="CG21" s="382">
        <f>'Soil Hydraulic'!E32</f>
        <v>2.4920732990743366E-4</v>
      </c>
      <c r="CH21" s="382">
        <f>'Soil Hydraulic'!L32</f>
        <v>2.0888190276017392E-4</v>
      </c>
      <c r="CI21" s="382">
        <f>'Soil Hydraulic'!S32</f>
        <v>1.6470207749286401E-4</v>
      </c>
      <c r="CJ21" s="382">
        <f>'Soil Hydraulic'!Z32</f>
        <v>1.6470424646446535E-4</v>
      </c>
      <c r="CK21" s="382">
        <f>'Soil Hydraulic'!E32</f>
        <v>2.4920732990743366E-4</v>
      </c>
      <c r="CL21" s="382">
        <f>'Soil Hydraulic'!L32</f>
        <v>2.0888190276017392E-4</v>
      </c>
      <c r="CM21" s="382">
        <f>'Soil Hydraulic'!S32</f>
        <v>1.6470207749286401E-4</v>
      </c>
      <c r="CN21" s="382">
        <f>'Soil Hydraulic'!Z32</f>
        <v>1.6470424646446535E-4</v>
      </c>
      <c r="CO21" s="382">
        <f>'Soil Hydraulic'!E32</f>
        <v>2.4920732990743366E-4</v>
      </c>
      <c r="CP21" s="382">
        <f>'Soil Hydraulic'!L32</f>
        <v>2.0888190276017392E-4</v>
      </c>
      <c r="CQ21" s="382">
        <f>'Soil Hydraulic'!S32</f>
        <v>1.6470207749286401E-4</v>
      </c>
      <c r="CR21" s="382">
        <f>'Soil Hydraulic'!Z32</f>
        <v>1.6470424646446535E-4</v>
      </c>
      <c r="CS21" s="382">
        <f>'Soil Hydraulic'!E32</f>
        <v>2.4920732990743366E-4</v>
      </c>
      <c r="CT21" s="382">
        <f>'Soil Hydraulic'!E32</f>
        <v>2.4920732990743366E-4</v>
      </c>
      <c r="CU21" s="382">
        <f>'Soil Hydraulic'!E32</f>
        <v>2.4920732990743366E-4</v>
      </c>
      <c r="CV21" s="382">
        <f>'Soil Hydraulic'!L32</f>
        <v>2.0888190276017392E-4</v>
      </c>
      <c r="CW21" s="382">
        <f>'Soil Hydraulic'!L32</f>
        <v>2.0888190276017392E-4</v>
      </c>
      <c r="CX21" s="382">
        <f>'Soil Hydraulic'!L32</f>
        <v>2.0888190276017392E-4</v>
      </c>
      <c r="CY21" s="382">
        <f>'Soil Hydraulic'!S32</f>
        <v>1.6470207749286401E-4</v>
      </c>
      <c r="CZ21" s="382">
        <f>'Soil Hydraulic'!S32</f>
        <v>1.6470207749286401E-4</v>
      </c>
      <c r="DA21" s="382">
        <f>'Soil Hydraulic'!S32</f>
        <v>1.6470207749286401E-4</v>
      </c>
      <c r="DB21" s="382">
        <f>'Soil Hydraulic'!Z32</f>
        <v>1.6470424646446535E-4</v>
      </c>
      <c r="DC21" s="382">
        <f>'Soil Hydraulic'!Z32</f>
        <v>1.6470424646446535E-4</v>
      </c>
      <c r="DD21" s="382">
        <f>'Soil Hydraulic'!Z32</f>
        <v>1.6470424646446535E-4</v>
      </c>
      <c r="DE21" s="382">
        <f>'Soil Hydraulic'!G32</f>
        <v>0.24556615984616367</v>
      </c>
      <c r="DF21" s="382">
        <f>'Soil Hydraulic'!N32</f>
        <v>0.23654773180411301</v>
      </c>
      <c r="DG21" s="382">
        <f>'Soil Hydraulic'!U32</f>
        <v>0.24075644283827236</v>
      </c>
      <c r="DH21" s="382">
        <f>'Soil Hydraulic'!AB32</f>
        <v>0.24075644283827236</v>
      </c>
      <c r="DI21" s="382">
        <f>'Soil Hydraulic'!G32</f>
        <v>0.24556615984616367</v>
      </c>
      <c r="DJ21" s="382">
        <f>'Soil Hydraulic'!AD32</f>
        <v>1.35</v>
      </c>
      <c r="DK21" s="256">
        <f>'CROP PARAMETERS'!E31</f>
        <v>1E-3</v>
      </c>
      <c r="DL21" s="256">
        <f>'CROP PARAMETERS'!F31</f>
        <v>2.5000000000000001E-3</v>
      </c>
      <c r="DM21" s="256">
        <f>'CROP PARAMETERS'!G31</f>
        <v>1E-3</v>
      </c>
      <c r="DN21" s="256">
        <f>'CROP PARAMETERS'!H31</f>
        <v>1E-3</v>
      </c>
      <c r="DO21" s="256">
        <f>'CROP PARAMETERS'!I31</f>
        <v>6.9999999999999999E-4</v>
      </c>
      <c r="DP21" s="382">
        <f>'CROP PARAMETERS'!L31</f>
        <v>0.5511584447280311</v>
      </c>
      <c r="DQ21" s="382">
        <f>'CROP PARAMETERS'!L31</f>
        <v>0.5511584447280311</v>
      </c>
      <c r="DR21" s="382">
        <f>'CROP PARAMETERS'!L31</f>
        <v>0.5511584447280311</v>
      </c>
      <c r="DS21" s="382">
        <f>'CROP PARAMETERS'!L31</f>
        <v>0.5511584447280311</v>
      </c>
      <c r="DT21" s="382">
        <f>'CROP PARAMETERS'!M31</f>
        <v>0</v>
      </c>
      <c r="DU21" s="382">
        <f>'CROP PARAMETERS'!M31</f>
        <v>0</v>
      </c>
      <c r="DV21" s="382">
        <f>'CROP PARAMETERS'!M31</f>
        <v>0</v>
      </c>
      <c r="DW21" s="382">
        <f>'CROP PARAMETERS'!M31</f>
        <v>0</v>
      </c>
      <c r="DX21" s="382">
        <f>'CROP PARAMETERS'!N31</f>
        <v>0.20206558718578116</v>
      </c>
      <c r="DY21" s="382">
        <f>'CROP PARAMETERS'!N31</f>
        <v>0.20206558718578116</v>
      </c>
      <c r="DZ21" s="382">
        <f>'CROP PARAMETERS'!N31</f>
        <v>0.20206558718578116</v>
      </c>
      <c r="EA21" s="382">
        <f>'CROP PARAMETERS'!N31</f>
        <v>0.20206558718578116</v>
      </c>
      <c r="EB21" s="382">
        <f>'CROP PARAMETERS'!O31</f>
        <v>0.01</v>
      </c>
      <c r="EC21" s="382">
        <f>'CROP PARAMETERS'!O31</f>
        <v>0.01</v>
      </c>
      <c r="ED21" s="382">
        <f>'CROP PARAMETERS'!O31</f>
        <v>0.01</v>
      </c>
      <c r="EE21" s="382">
        <f>'CROP PARAMETERS'!O31</f>
        <v>0.01</v>
      </c>
      <c r="EF21" s="382">
        <f>'CROP PARAMETERS'!P31</f>
        <v>0.93685000506966154</v>
      </c>
      <c r="EG21" s="382">
        <f>'CROP PARAMETERS'!P31</f>
        <v>0.93685000506966154</v>
      </c>
      <c r="EH21" s="382">
        <f>'CROP PARAMETERS'!P31</f>
        <v>0.93685000506966154</v>
      </c>
      <c r="EI21" s="382">
        <f>'CROP PARAMETERS'!P31</f>
        <v>0.93685000506966154</v>
      </c>
      <c r="EJ21" s="382">
        <f>'CROP PARAMETERS'!S31</f>
        <v>0.35866295948503146</v>
      </c>
      <c r="EK21" s="382">
        <f>'CROP PARAMETERS'!S31</f>
        <v>0.35866295948503146</v>
      </c>
      <c r="EL21" s="382">
        <f>'CROP PARAMETERS'!S31</f>
        <v>0.35866295948503146</v>
      </c>
      <c r="EM21" s="382">
        <f>'CROP PARAMETERS'!S31</f>
        <v>0.35866295948503146</v>
      </c>
      <c r="EN21" s="382">
        <f>'CROP PARAMETERS'!T31</f>
        <v>0.37787072401267224</v>
      </c>
      <c r="EO21" s="382">
        <f>'CROP PARAMETERS'!T31</f>
        <v>0.37787072401267224</v>
      </c>
      <c r="EP21" s="382">
        <f>'CROP PARAMETERS'!T31</f>
        <v>0.37787072401267224</v>
      </c>
      <c r="EQ21" s="382">
        <f>'CROP PARAMETERS'!T31</f>
        <v>0.37787072401267224</v>
      </c>
      <c r="ER21" s="382">
        <f>'CROP PARAMETERS'!U31</f>
        <v>0.52517333036360336</v>
      </c>
      <c r="ES21" s="382">
        <f>'CROP PARAMETERS'!U31</f>
        <v>0.52517333036360336</v>
      </c>
      <c r="ET21" s="382">
        <f>'CROP PARAMETERS'!U31</f>
        <v>0.52517333036360336</v>
      </c>
      <c r="EU21" s="382">
        <f>'CROP PARAMETERS'!U31</f>
        <v>0.52517333036360336</v>
      </c>
      <c r="EV21" s="382">
        <f>'CROP PARAMETERS'!V31</f>
        <v>0.37</v>
      </c>
      <c r="EW21" s="382">
        <f>'CROP PARAMETERS'!V31</f>
        <v>0.37</v>
      </c>
      <c r="EX21" s="382">
        <f>'CROP PARAMETERS'!V31</f>
        <v>0.37</v>
      </c>
      <c r="EY21" s="382">
        <f>'CROP PARAMETERS'!V31</f>
        <v>0.37</v>
      </c>
      <c r="EZ21" s="382">
        <f>'CROP PARAMETERS'!W31</f>
        <v>0.1</v>
      </c>
      <c r="FA21" s="382">
        <f>'CROP PARAMETERS'!W31</f>
        <v>0.1</v>
      </c>
      <c r="FB21" s="382">
        <f>'CROP PARAMETERS'!W31</f>
        <v>0.1</v>
      </c>
      <c r="FC21" s="382">
        <f>'CROP PARAMETERS'!W31</f>
        <v>0.1</v>
      </c>
      <c r="FD21" s="382">
        <f>'CROP PARAMETERS'!Z31</f>
        <v>0.70248900907918621</v>
      </c>
      <c r="FE21" s="382">
        <f>'CROP PARAMETERS'!Z31</f>
        <v>0.70248900907918621</v>
      </c>
      <c r="FF21" s="382">
        <f>'CROP PARAMETERS'!Z31</f>
        <v>0.70248900907918621</v>
      </c>
      <c r="FG21" s="382">
        <f>'CROP PARAMETERS'!Z31</f>
        <v>0.70248900907918621</v>
      </c>
      <c r="FH21" s="382">
        <f>'CROP PARAMETERS'!AA31</f>
        <v>0.19016671455916592</v>
      </c>
      <c r="FI21" s="382">
        <f>'CROP PARAMETERS'!AA31</f>
        <v>0.19016671455916592</v>
      </c>
      <c r="FJ21" s="382">
        <f>'CROP PARAMETERS'!AA31</f>
        <v>0.19016671455916592</v>
      </c>
      <c r="FK21" s="382">
        <f>'CROP PARAMETERS'!AA31</f>
        <v>0.19016671455916592</v>
      </c>
      <c r="FL21" s="382">
        <f>'CROP PARAMETERS'!AB31</f>
        <v>0.66250000000000075</v>
      </c>
      <c r="FM21" s="382">
        <f>'CROP PARAMETERS'!AB31</f>
        <v>0.66250000000000075</v>
      </c>
      <c r="FN21" s="382">
        <f>'CROP PARAMETERS'!AB31</f>
        <v>0.66250000000000075</v>
      </c>
      <c r="FO21" s="382">
        <f>'CROP PARAMETERS'!AB31</f>
        <v>0.66250000000000075</v>
      </c>
      <c r="FP21" s="382">
        <f>'CROP PARAMETERS'!AC31</f>
        <v>0.81</v>
      </c>
      <c r="FQ21" s="382">
        <f>'CROP PARAMETERS'!AC31</f>
        <v>0.81</v>
      </c>
      <c r="FR21" s="382">
        <f>'CROP PARAMETERS'!AC31</f>
        <v>0.81</v>
      </c>
      <c r="FS21" s="382">
        <f>'CROP PARAMETERS'!AC31</f>
        <v>0.81</v>
      </c>
      <c r="FT21" s="382">
        <f>'CROP PARAMETERS'!AD31</f>
        <v>0</v>
      </c>
      <c r="FU21" s="382">
        <f>'CROP PARAMETERS'!AD31</f>
        <v>0</v>
      </c>
      <c r="FV21" s="382">
        <f>'CROP PARAMETERS'!AD31</f>
        <v>0</v>
      </c>
      <c r="FW21" s="382">
        <f>'CROP PARAMETERS'!AD31</f>
        <v>0</v>
      </c>
      <c r="FX21" s="382">
        <f>'CROP PARAMETERS'!AG31</f>
        <v>25</v>
      </c>
      <c r="FY21" s="382">
        <f>'CROP PARAMETERS'!AG31</f>
        <v>25</v>
      </c>
      <c r="FZ21" s="382">
        <f>'CROP PARAMETERS'!AG31</f>
        <v>25</v>
      </c>
      <c r="GA21" s="382">
        <f>'CROP PARAMETERS'!AG31</f>
        <v>25</v>
      </c>
      <c r="GB21" s="382">
        <f>'CROP PARAMETERS'!AH31</f>
        <v>10</v>
      </c>
      <c r="GC21" s="382">
        <f>'CROP PARAMETERS'!AH31</f>
        <v>10</v>
      </c>
      <c r="GD21" s="382">
        <f>'CROP PARAMETERS'!AH31</f>
        <v>10</v>
      </c>
      <c r="GE21" s="382">
        <f>'CROP PARAMETERS'!AH31</f>
        <v>10</v>
      </c>
      <c r="GF21" s="382">
        <f>'CROP PARAMETERS'!AI31</f>
        <v>25</v>
      </c>
      <c r="GG21" s="382">
        <f>'CROP PARAMETERS'!AI31</f>
        <v>25</v>
      </c>
      <c r="GH21" s="382">
        <f>'CROP PARAMETERS'!AI31</f>
        <v>25</v>
      </c>
      <c r="GI21" s="382">
        <f>'CROP PARAMETERS'!AI31</f>
        <v>25</v>
      </c>
      <c r="GJ21" s="382">
        <f>'CROP PARAMETERS'!AJ31</f>
        <v>10</v>
      </c>
      <c r="GK21" s="382">
        <f>'CROP PARAMETERS'!AJ31</f>
        <v>10</v>
      </c>
      <c r="GL21" s="382">
        <f>'CROP PARAMETERS'!AJ31</f>
        <v>10</v>
      </c>
      <c r="GM21" s="382">
        <f>'CROP PARAMETERS'!AJ31</f>
        <v>10</v>
      </c>
      <c r="GN21" s="382">
        <f>'CROP PARAMETERS'!AK31</f>
        <v>10</v>
      </c>
      <c r="GO21" s="382">
        <f>'CROP PARAMETERS'!AK31</f>
        <v>10</v>
      </c>
      <c r="GP21" s="382">
        <f>'CROP PARAMETERS'!AK31</f>
        <v>10</v>
      </c>
      <c r="GQ21" s="382">
        <f>'CROP PARAMETERS'!AK31</f>
        <v>10</v>
      </c>
      <c r="GR21" s="382"/>
      <c r="GS21" s="382"/>
      <c r="GT21" s="382"/>
      <c r="GU21" s="382"/>
      <c r="GV21" s="382"/>
      <c r="GW21" s="382"/>
      <c r="GX21" s="382"/>
      <c r="GY21" s="382"/>
      <c r="GZ21" s="382"/>
      <c r="HA21" s="382"/>
      <c r="HB21" s="382"/>
      <c r="HC21" s="382"/>
      <c r="HD21" s="382"/>
      <c r="HE21" s="382"/>
      <c r="HF21" s="382"/>
      <c r="HG21" s="382"/>
      <c r="HH21" s="382"/>
      <c r="HI21" s="382"/>
      <c r="HJ21" s="382"/>
      <c r="HK21" s="382"/>
      <c r="HL21" s="382">
        <f>'TREE PARAMETERS'!G30</f>
        <v>0.8</v>
      </c>
      <c r="HM21" s="382">
        <f>'TREE PARAMETERS'!H30</f>
        <v>0.8</v>
      </c>
      <c r="HN21" s="382">
        <f>'TREE PARAMETERS'!I30</f>
        <v>0.8</v>
      </c>
    </row>
    <row r="22" spans="1:222" x14ac:dyDescent="0.3">
      <c r="C22" s="383">
        <f>WEATHER!C32</f>
        <v>2.5062500000000001</v>
      </c>
      <c r="D22" s="383">
        <f>WEATHER!D32</f>
        <v>26.713639999999998</v>
      </c>
      <c r="E22" s="383">
        <f>WEATHER!E32</f>
        <v>3.4704828510289718</v>
      </c>
      <c r="F22" s="115">
        <f>Phosphorus!B46</f>
        <v>8.389259344673027</v>
      </c>
      <c r="G22" s="383">
        <f>Phosphorus!F46</f>
        <v>7571.6551221275686</v>
      </c>
      <c r="H22" s="383">
        <f>Phosphorus!G46</f>
        <v>7571.6551221275686</v>
      </c>
      <c r="I22" s="383">
        <f>Phosphorus!H46</f>
        <v>7571.6551221275686</v>
      </c>
      <c r="J22" s="383">
        <f>Phosphorus!I46</f>
        <v>7571.6551221275686</v>
      </c>
      <c r="K22" s="383"/>
      <c r="L22" s="383"/>
      <c r="M22" s="383"/>
      <c r="N22" s="383"/>
      <c r="O22" s="383"/>
      <c r="P22" s="383"/>
      <c r="Q22" s="383"/>
      <c r="R22" s="383"/>
      <c r="S22" s="383"/>
      <c r="T22" s="383"/>
      <c r="U22" s="384">
        <f>'CROP MANAGEMENT'!B31</f>
        <v>100</v>
      </c>
      <c r="V22" s="384">
        <f>'CROP MANAGEMENT'!G31</f>
        <v>100</v>
      </c>
      <c r="W22" s="384">
        <f>'CROP MANAGEMENT'!L31</f>
        <v>100</v>
      </c>
      <c r="X22" s="384">
        <f>'CROP MANAGEMENT'!Q31</f>
        <v>100</v>
      </c>
      <c r="Y22" s="384">
        <f>'CROP MANAGEMENT'!C31</f>
        <v>317</v>
      </c>
      <c r="Z22" s="384">
        <f>'CROP MANAGEMENT'!H31</f>
        <v>317</v>
      </c>
      <c r="AA22" s="384">
        <f>'CROP MANAGEMENT'!M31</f>
        <v>317</v>
      </c>
      <c r="AB22" s="384">
        <f>'CROP MANAGEMENT'!R31</f>
        <v>317</v>
      </c>
      <c r="AC22" s="384">
        <f>'CROP MANAGEMENT'!D31</f>
        <v>2</v>
      </c>
      <c r="AD22" s="384">
        <f>'CROP MANAGEMENT'!I31</f>
        <v>2</v>
      </c>
      <c r="AE22" s="384">
        <f>'CROP MANAGEMENT'!N31</f>
        <v>2</v>
      </c>
      <c r="AF22" s="384">
        <f>'CROP MANAGEMENT'!S31</f>
        <v>2</v>
      </c>
      <c r="AG22" s="384">
        <f>'CROP MANAGEMENT'!V31</f>
        <v>6</v>
      </c>
      <c r="AH22" s="384">
        <f>'CROP MANAGEMENT'!W31</f>
        <v>307</v>
      </c>
      <c r="AI22" s="383">
        <f>'CROP MANAGEMENT'!X31</f>
        <v>0</v>
      </c>
      <c r="AJ22" s="383">
        <f>'CROP MANAGEMENT'!Y31</f>
        <v>0</v>
      </c>
      <c r="AK22" s="383">
        <f>'CROP MANAGEMENT'!Z31</f>
        <v>1</v>
      </c>
      <c r="AL22" s="383">
        <f>'CROP MANAGEMENT'!AA31</f>
        <v>0</v>
      </c>
      <c r="AM22" s="383">
        <f>'CROP MANAGEMENT'!AB31</f>
        <v>550</v>
      </c>
      <c r="AN22" s="383">
        <f>'CROP MANAGEMENT'!AC31</f>
        <v>0</v>
      </c>
      <c r="AO22" s="383">
        <f>'CROP MANAGEMENT'!AD31</f>
        <v>550</v>
      </c>
      <c r="AP22" s="383">
        <f>'CROP MANAGEMENT'!AE31</f>
        <v>0</v>
      </c>
      <c r="AQ22" s="384">
        <f>'TREE MANAGEMENT'!C31</f>
        <v>100</v>
      </c>
      <c r="AR22" s="384">
        <f>'TREE MANAGEMENT'!E31</f>
        <v>100</v>
      </c>
      <c r="AS22" s="384">
        <f>'TREE MANAGEMENT'!G31</f>
        <v>100</v>
      </c>
      <c r="AT22" s="384">
        <f>'TREE MANAGEMENT'!D31</f>
        <v>251</v>
      </c>
      <c r="AU22" s="384">
        <f>'TREE MANAGEMENT'!F31</f>
        <v>251</v>
      </c>
      <c r="AV22" s="384">
        <f>'TREE MANAGEMENT'!H31</f>
        <v>251</v>
      </c>
      <c r="AW22" s="384"/>
      <c r="AX22" s="256">
        <f>'TREE MANAGEMENT'!K31</f>
        <v>8</v>
      </c>
      <c r="AY22" s="256">
        <f>'TREE MANAGEMENT'!L31</f>
        <v>126</v>
      </c>
      <c r="AZ22" s="256">
        <f>'TREE MANAGEMENT'!M31</f>
        <v>0.01</v>
      </c>
      <c r="BA22" s="256">
        <f>'TREE MANAGEMENT'!O31</f>
        <v>0.01</v>
      </c>
      <c r="BB22" s="256">
        <f>'TREE MANAGEMENT'!Q31</f>
        <v>0.01</v>
      </c>
      <c r="BC22" s="256">
        <f>'TREE MANAGEMENT'!N31</f>
        <v>0</v>
      </c>
      <c r="BD22" s="256">
        <f>'TREE MANAGEMENT'!P31</f>
        <v>0</v>
      </c>
      <c r="BE22" s="256">
        <f>'TREE MANAGEMENT'!R31</f>
        <v>0</v>
      </c>
      <c r="BF22" s="256">
        <f>'TREE MANAGEMENT'!W31</f>
        <v>100</v>
      </c>
      <c r="BG22" s="256">
        <f>'TREE MANAGEMENT'!Y31</f>
        <v>100</v>
      </c>
      <c r="BH22" s="256">
        <f>'TREE MANAGEMENT'!AA31</f>
        <v>100</v>
      </c>
      <c r="BI22" s="256">
        <f>'TREE MANAGEMENT'!X31</f>
        <v>364</v>
      </c>
      <c r="BJ22" s="256">
        <f>'TREE MANAGEMENT'!Z31</f>
        <v>364</v>
      </c>
      <c r="BK22" s="256">
        <f>'TREE MANAGEMENT'!AB31</f>
        <v>364</v>
      </c>
      <c r="BU22" s="115">
        <f>'Soil Hydraulic'!B33</f>
        <v>1.7961682397622386E-2</v>
      </c>
      <c r="BV22" s="115">
        <f>'Soil Hydraulic'!I33</f>
        <v>3.339787959877135E-2</v>
      </c>
      <c r="BW22" s="115">
        <f>'Soil Hydraulic'!P33</f>
        <v>2.3649952392349002E-2</v>
      </c>
      <c r="BX22" s="115">
        <f>'Soil Hydraulic'!W33</f>
        <v>2.3650263839999769E-2</v>
      </c>
      <c r="BY22" s="383">
        <f>'Soil Hydraulic'!C33</f>
        <v>-58.046377174197879</v>
      </c>
      <c r="BZ22" s="383">
        <f>'Soil Hydraulic'!J33</f>
        <v>-33.225258513886367</v>
      </c>
      <c r="CA22" s="383">
        <f>'Soil Hydraulic'!Q33</f>
        <v>-42.832083580470673</v>
      </c>
      <c r="CB22" s="383">
        <f>'Soil Hydraulic'!X33</f>
        <v>-42.832083580470673</v>
      </c>
      <c r="CC22" s="382">
        <f>'Soil Hydraulic'!E33</f>
        <v>1.6262502373815726E-4</v>
      </c>
      <c r="CD22" s="382">
        <f>'Soil Hydraulic'!L33</f>
        <v>1.3179728023078629E-4</v>
      </c>
      <c r="CE22" s="382">
        <f>'Soil Hydraulic'!S33</f>
        <v>1.0274645337132312E-4</v>
      </c>
      <c r="CF22" s="382">
        <f>'Soil Hydraulic'!Z33</f>
        <v>1.0274780644557023E-4</v>
      </c>
      <c r="CG22" s="382">
        <f>'Soil Hydraulic'!E33</f>
        <v>1.6262502373815726E-4</v>
      </c>
      <c r="CH22" s="382">
        <f>'Soil Hydraulic'!L33</f>
        <v>1.3179728023078629E-4</v>
      </c>
      <c r="CI22" s="382">
        <f>'Soil Hydraulic'!S33</f>
        <v>1.0274645337132312E-4</v>
      </c>
      <c r="CJ22" s="382">
        <f>'Soil Hydraulic'!Z33</f>
        <v>1.0274780644557023E-4</v>
      </c>
      <c r="CK22" s="382">
        <f>'Soil Hydraulic'!E33</f>
        <v>1.6262502373815726E-4</v>
      </c>
      <c r="CL22" s="382">
        <f>'Soil Hydraulic'!L33</f>
        <v>1.3179728023078629E-4</v>
      </c>
      <c r="CM22" s="382">
        <f>'Soil Hydraulic'!S33</f>
        <v>1.0274645337132312E-4</v>
      </c>
      <c r="CN22" s="382">
        <f>'Soil Hydraulic'!Z33</f>
        <v>1.0274780644557023E-4</v>
      </c>
      <c r="CO22" s="382">
        <f>'Soil Hydraulic'!E33</f>
        <v>1.6262502373815726E-4</v>
      </c>
      <c r="CP22" s="382">
        <f>'Soil Hydraulic'!L33</f>
        <v>1.3179728023078629E-4</v>
      </c>
      <c r="CQ22" s="382">
        <f>'Soil Hydraulic'!S33</f>
        <v>1.0274645337132312E-4</v>
      </c>
      <c r="CR22" s="382">
        <f>'Soil Hydraulic'!Z33</f>
        <v>1.0274780644557023E-4</v>
      </c>
      <c r="CS22" s="382">
        <f>'Soil Hydraulic'!E33</f>
        <v>1.6262502373815726E-4</v>
      </c>
      <c r="CT22" s="382">
        <f>'Soil Hydraulic'!E33</f>
        <v>1.6262502373815726E-4</v>
      </c>
      <c r="CU22" s="382">
        <f>'Soil Hydraulic'!E33</f>
        <v>1.6262502373815726E-4</v>
      </c>
      <c r="CV22" s="382">
        <f>'Soil Hydraulic'!L33</f>
        <v>1.3179728023078629E-4</v>
      </c>
      <c r="CW22" s="382">
        <f>'Soil Hydraulic'!L33</f>
        <v>1.3179728023078629E-4</v>
      </c>
      <c r="CX22" s="382">
        <f>'Soil Hydraulic'!L33</f>
        <v>1.3179728023078629E-4</v>
      </c>
      <c r="CY22" s="382">
        <f>'Soil Hydraulic'!S33</f>
        <v>1.0274645337132312E-4</v>
      </c>
      <c r="CZ22" s="382">
        <f>'Soil Hydraulic'!S33</f>
        <v>1.0274645337132312E-4</v>
      </c>
      <c r="DA22" s="382">
        <f>'Soil Hydraulic'!S33</f>
        <v>1.0274645337132312E-4</v>
      </c>
      <c r="DB22" s="382">
        <f>'Soil Hydraulic'!Z33</f>
        <v>1.0274780644557023E-4</v>
      </c>
      <c r="DC22" s="382">
        <f>'Soil Hydraulic'!Z33</f>
        <v>1.0274780644557023E-4</v>
      </c>
      <c r="DD22" s="382">
        <f>'Soil Hydraulic'!Z33</f>
        <v>1.0274780644557023E-4</v>
      </c>
      <c r="DE22" s="382">
        <f>'Soil Hydraulic'!G33</f>
        <v>0.24803522350814111</v>
      </c>
      <c r="DF22" s="382">
        <f>'Soil Hydraulic'!N33</f>
        <v>0.23921968485484318</v>
      </c>
      <c r="DG22" s="382">
        <f>'Soil Hydraulic'!U33</f>
        <v>0.24350273588890928</v>
      </c>
      <c r="DH22" s="382">
        <f>'Soil Hydraulic'!AB33</f>
        <v>0.24350273588890928</v>
      </c>
      <c r="DI22" s="382">
        <f>'Soil Hydraulic'!G33</f>
        <v>0.24803522350814111</v>
      </c>
      <c r="DJ22" s="382">
        <f>'Soil Hydraulic'!AD33</f>
        <v>61.2</v>
      </c>
      <c r="DK22" s="256">
        <f>'CROP PARAMETERS'!E32</f>
        <v>1.4999999999999999E-2</v>
      </c>
      <c r="DL22" s="256">
        <f>'CROP PARAMETERS'!F32</f>
        <v>1.4999999999999999E-2</v>
      </c>
      <c r="DM22" s="256">
        <f>'CROP PARAMETERS'!G32</f>
        <v>1.4999999999999999E-2</v>
      </c>
      <c r="DN22" s="256">
        <f>'CROP PARAMETERS'!H32</f>
        <v>1.4999999999999999E-2</v>
      </c>
      <c r="DO22" s="256">
        <f>'CROP PARAMETERS'!I32</f>
        <v>1.2E-2</v>
      </c>
      <c r="DP22" s="382">
        <f>'CROP PARAMETERS'!L32</f>
        <v>0.56534743774772556</v>
      </c>
      <c r="DQ22" s="382">
        <f>'CROP PARAMETERS'!L32</f>
        <v>0.56534743774772556</v>
      </c>
      <c r="DR22" s="382">
        <f>'CROP PARAMETERS'!L32</f>
        <v>0.56534743774772556</v>
      </c>
      <c r="DS22" s="382">
        <f>'CROP PARAMETERS'!L32</f>
        <v>0.56534743774772556</v>
      </c>
      <c r="DT22" s="382">
        <f>'CROP PARAMETERS'!M32</f>
        <v>0</v>
      </c>
      <c r="DU22" s="382">
        <f>'CROP PARAMETERS'!M32</f>
        <v>0</v>
      </c>
      <c r="DV22" s="382">
        <f>'CROP PARAMETERS'!M32</f>
        <v>0</v>
      </c>
      <c r="DW22" s="382">
        <f>'CROP PARAMETERS'!M32</f>
        <v>0</v>
      </c>
      <c r="DX22" s="382">
        <f>'CROP PARAMETERS'!N32</f>
        <v>0.15498861702166145</v>
      </c>
      <c r="DY22" s="382">
        <f>'CROP PARAMETERS'!N32</f>
        <v>0.15498861702166145</v>
      </c>
      <c r="DZ22" s="382">
        <f>'CROP PARAMETERS'!N32</f>
        <v>0.15498861702166145</v>
      </c>
      <c r="EA22" s="382">
        <f>'CROP PARAMETERS'!N32</f>
        <v>0.15498861702166145</v>
      </c>
      <c r="EB22" s="382">
        <f>'CROP PARAMETERS'!O32</f>
        <v>0</v>
      </c>
      <c r="EC22" s="382">
        <f>'CROP PARAMETERS'!O32</f>
        <v>0</v>
      </c>
      <c r="ED22" s="382">
        <f>'CROP PARAMETERS'!O32</f>
        <v>0</v>
      </c>
      <c r="EE22" s="382">
        <f>'CROP PARAMETERS'!O32</f>
        <v>0</v>
      </c>
      <c r="EF22" s="382">
        <f>'CROP PARAMETERS'!P32</f>
        <v>0.93685000506966154</v>
      </c>
      <c r="EG22" s="382">
        <f>'CROP PARAMETERS'!P32</f>
        <v>0.93685000506966154</v>
      </c>
      <c r="EH22" s="382">
        <f>'CROP PARAMETERS'!P32</f>
        <v>0.93685000506966154</v>
      </c>
      <c r="EI22" s="382">
        <f>'CROP PARAMETERS'!P32</f>
        <v>0.93685000506966154</v>
      </c>
      <c r="EJ22" s="382">
        <f>'CROP PARAMETERS'!S32</f>
        <v>0.38252008622378991</v>
      </c>
      <c r="EK22" s="382">
        <f>'CROP PARAMETERS'!S32</f>
        <v>0.38252008622378991</v>
      </c>
      <c r="EL22" s="382">
        <f>'CROP PARAMETERS'!S32</f>
        <v>0.38252008622378991</v>
      </c>
      <c r="EM22" s="382">
        <f>'CROP PARAMETERS'!S32</f>
        <v>0.38252008622378991</v>
      </c>
      <c r="EN22" s="382">
        <f>'CROP PARAMETERS'!T32</f>
        <v>0.30798161303802757</v>
      </c>
      <c r="EO22" s="382">
        <f>'CROP PARAMETERS'!T32</f>
        <v>0.30798161303802757</v>
      </c>
      <c r="EP22" s="382">
        <f>'CROP PARAMETERS'!T32</f>
        <v>0.30798161303802757</v>
      </c>
      <c r="EQ22" s="382">
        <f>'CROP PARAMETERS'!T32</f>
        <v>0.30798161303802757</v>
      </c>
      <c r="ER22" s="382">
        <f>'CROP PARAMETERS'!U32</f>
        <v>0.5450107400898262</v>
      </c>
      <c r="ES22" s="382">
        <f>'CROP PARAMETERS'!U32</f>
        <v>0.5450107400898262</v>
      </c>
      <c r="ET22" s="382">
        <f>'CROP PARAMETERS'!U32</f>
        <v>0.5450107400898262</v>
      </c>
      <c r="EU22" s="382">
        <f>'CROP PARAMETERS'!U32</f>
        <v>0.5450107400898262</v>
      </c>
      <c r="EV22" s="382">
        <f>'CROP PARAMETERS'!V32</f>
        <v>0.30499999999999999</v>
      </c>
      <c r="EW22" s="382">
        <f>'CROP PARAMETERS'!V32</f>
        <v>0.30499999999999999</v>
      </c>
      <c r="EX22" s="382">
        <f>'CROP PARAMETERS'!V32</f>
        <v>0.30499999999999999</v>
      </c>
      <c r="EY22" s="382">
        <f>'CROP PARAMETERS'!V32</f>
        <v>0.30499999999999999</v>
      </c>
      <c r="EZ22" s="382">
        <f>'CROP PARAMETERS'!W32</f>
        <v>0.1</v>
      </c>
      <c r="FA22" s="382">
        <f>'CROP PARAMETERS'!W32</f>
        <v>0.1</v>
      </c>
      <c r="FB22" s="382">
        <f>'CROP PARAMETERS'!W32</f>
        <v>0.1</v>
      </c>
      <c r="FC22" s="382">
        <f>'CROP PARAMETERS'!W32</f>
        <v>0.1</v>
      </c>
      <c r="FD22" s="382">
        <f>'CROP PARAMETERS'!Z32</f>
        <v>0</v>
      </c>
      <c r="FE22" s="382">
        <f>'CROP PARAMETERS'!Z32</f>
        <v>0</v>
      </c>
      <c r="FF22" s="382">
        <f>'CROP PARAMETERS'!Z32</f>
        <v>0</v>
      </c>
      <c r="FG22" s="382">
        <f>'CROP PARAMETERS'!Z32</f>
        <v>0</v>
      </c>
      <c r="FH22" s="382">
        <f>'CROP PARAMETERS'!AA32</f>
        <v>0</v>
      </c>
      <c r="FI22" s="382">
        <f>'CROP PARAMETERS'!AA32</f>
        <v>0</v>
      </c>
      <c r="FJ22" s="382">
        <f>'CROP PARAMETERS'!AA32</f>
        <v>0</v>
      </c>
      <c r="FK22" s="382">
        <f>'CROP PARAMETERS'!AA32</f>
        <v>0</v>
      </c>
      <c r="FL22" s="382">
        <f>'CROP PARAMETERS'!AB32</f>
        <v>0</v>
      </c>
      <c r="FM22" s="382">
        <f>'CROP PARAMETERS'!AB32</f>
        <v>0</v>
      </c>
      <c r="FN22" s="382">
        <f>'CROP PARAMETERS'!AB32</f>
        <v>0</v>
      </c>
      <c r="FO22" s="382">
        <f>'CROP PARAMETERS'!AB32</f>
        <v>0</v>
      </c>
      <c r="FP22" s="382">
        <f>'CROP PARAMETERS'!AC32</f>
        <v>0.85</v>
      </c>
      <c r="FQ22" s="382">
        <f>'CROP PARAMETERS'!AC32</f>
        <v>0.85</v>
      </c>
      <c r="FR22" s="382">
        <f>'CROP PARAMETERS'!AC32</f>
        <v>0.85</v>
      </c>
      <c r="FS22" s="382">
        <f>'CROP PARAMETERS'!AC32</f>
        <v>0.85</v>
      </c>
      <c r="FT22" s="382">
        <f>'CROP PARAMETERS'!AD32</f>
        <v>0</v>
      </c>
      <c r="FU22" s="382">
        <f>'CROP PARAMETERS'!AD32</f>
        <v>0</v>
      </c>
      <c r="FV22" s="382">
        <f>'CROP PARAMETERS'!AD32</f>
        <v>0</v>
      </c>
      <c r="FW22" s="382">
        <f>'CROP PARAMETERS'!AD32</f>
        <v>0</v>
      </c>
      <c r="FX22" s="382">
        <f>'CROP PARAMETERS'!AG32</f>
        <v>25</v>
      </c>
      <c r="FY22" s="382">
        <f>'CROP PARAMETERS'!AG32</f>
        <v>25</v>
      </c>
      <c r="FZ22" s="382">
        <f>'CROP PARAMETERS'!AG32</f>
        <v>25</v>
      </c>
      <c r="GA22" s="382">
        <f>'CROP PARAMETERS'!AG32</f>
        <v>25</v>
      </c>
      <c r="GB22" s="382">
        <f>'CROP PARAMETERS'!AH32</f>
        <v>10</v>
      </c>
      <c r="GC22" s="382">
        <f>'CROP PARAMETERS'!AH32</f>
        <v>10</v>
      </c>
      <c r="GD22" s="382">
        <f>'CROP PARAMETERS'!AH32</f>
        <v>10</v>
      </c>
      <c r="GE22" s="382">
        <f>'CROP PARAMETERS'!AH32</f>
        <v>10</v>
      </c>
      <c r="GF22" s="382">
        <f>'CROP PARAMETERS'!AI32</f>
        <v>25</v>
      </c>
      <c r="GG22" s="382">
        <f>'CROP PARAMETERS'!AI32</f>
        <v>25</v>
      </c>
      <c r="GH22" s="382">
        <f>'CROP PARAMETERS'!AI32</f>
        <v>25</v>
      </c>
      <c r="GI22" s="382">
        <f>'CROP PARAMETERS'!AI32</f>
        <v>25</v>
      </c>
      <c r="GJ22" s="382">
        <f>'CROP PARAMETERS'!AJ32</f>
        <v>10</v>
      </c>
      <c r="GK22" s="382">
        <f>'CROP PARAMETERS'!AJ32</f>
        <v>10</v>
      </c>
      <c r="GL22" s="382">
        <f>'CROP PARAMETERS'!AJ32</f>
        <v>10</v>
      </c>
      <c r="GM22" s="382">
        <f>'CROP PARAMETERS'!AJ32</f>
        <v>10</v>
      </c>
      <c r="GN22" s="382">
        <f>'CROP PARAMETERS'!AK32</f>
        <v>10</v>
      </c>
      <c r="GO22" s="382">
        <f>'CROP PARAMETERS'!AK32</f>
        <v>10</v>
      </c>
      <c r="GP22" s="382">
        <f>'CROP PARAMETERS'!AK32</f>
        <v>10</v>
      </c>
      <c r="GQ22" s="382">
        <f>'CROP PARAMETERS'!AK32</f>
        <v>10</v>
      </c>
      <c r="GR22" s="382"/>
      <c r="GS22" s="382"/>
      <c r="GT22" s="382"/>
      <c r="GU22" s="382"/>
      <c r="GV22" s="382"/>
      <c r="GW22" s="382"/>
      <c r="GX22" s="382"/>
      <c r="GY22" s="382"/>
      <c r="GZ22" s="382"/>
      <c r="HA22" s="382"/>
      <c r="HB22" s="382"/>
      <c r="HC22" s="382"/>
      <c r="HD22" s="382"/>
      <c r="HE22" s="382"/>
      <c r="HF22" s="382"/>
      <c r="HG22" s="382"/>
      <c r="HH22" s="382"/>
      <c r="HI22" s="382"/>
      <c r="HJ22" s="382"/>
      <c r="HK22" s="382"/>
      <c r="HL22" s="382">
        <f>'TREE PARAMETERS'!G31</f>
        <v>0.82</v>
      </c>
      <c r="HM22" s="382">
        <f>'TREE PARAMETERS'!H31</f>
        <v>0.82</v>
      </c>
      <c r="HN22" s="382">
        <f>'TREE PARAMETERS'!I31</f>
        <v>0.82</v>
      </c>
    </row>
    <row r="23" spans="1:222" x14ac:dyDescent="0.3">
      <c r="C23" s="383">
        <f>WEATHER!C33</f>
        <v>12.11</v>
      </c>
      <c r="D23" s="383">
        <f>WEATHER!D33</f>
        <v>26.626600000000003</v>
      </c>
      <c r="E23" s="383">
        <f>WEATHER!E33</f>
        <v>3.4342446945165999</v>
      </c>
      <c r="F23" s="115">
        <f>Phosphorus!B47</f>
        <v>8.389259344673027</v>
      </c>
      <c r="G23" s="383">
        <f>Phosphorus!F47</f>
        <v>7315.7603010526027</v>
      </c>
      <c r="H23" s="383">
        <f>Phosphorus!G47</f>
        <v>7315.7603010526027</v>
      </c>
      <c r="I23" s="383">
        <f>Phosphorus!H47</f>
        <v>7315.7603010526027</v>
      </c>
      <c r="J23" s="383">
        <f>Phosphorus!I47</f>
        <v>7315.7603010526027</v>
      </c>
      <c r="K23" s="383"/>
      <c r="L23" s="383"/>
      <c r="M23" s="383"/>
      <c r="N23" s="383"/>
      <c r="O23" s="383"/>
      <c r="P23" s="383"/>
      <c r="Q23" s="383"/>
      <c r="R23" s="383"/>
      <c r="S23" s="383"/>
      <c r="T23" s="383"/>
      <c r="U23" s="384"/>
      <c r="V23" s="384"/>
      <c r="W23" s="384"/>
      <c r="X23" s="384"/>
      <c r="Y23" s="384"/>
      <c r="Z23" s="384"/>
      <c r="AA23" s="384"/>
      <c r="AB23" s="384"/>
      <c r="AC23" s="384"/>
      <c r="AD23" s="384"/>
      <c r="AE23" s="384"/>
      <c r="AF23" s="384"/>
      <c r="AG23" s="384">
        <f>'CROP MANAGEMENT'!V32</f>
        <v>7</v>
      </c>
      <c r="AH23" s="384">
        <f>'CROP MANAGEMENT'!W32</f>
        <v>305</v>
      </c>
      <c r="AI23" s="383">
        <f>'CROP MANAGEMENT'!X32</f>
        <v>1</v>
      </c>
      <c r="AJ23" s="383">
        <f>'CROP MANAGEMENT'!Y32</f>
        <v>0</v>
      </c>
      <c r="AK23" s="383">
        <f>'CROP MANAGEMENT'!Z32</f>
        <v>0</v>
      </c>
      <c r="AL23" s="383">
        <f>'CROP MANAGEMENT'!AA32</f>
        <v>0</v>
      </c>
      <c r="AM23" s="383">
        <f>'CROP MANAGEMENT'!AB32</f>
        <v>12.88</v>
      </c>
      <c r="AN23" s="383">
        <f>'CROP MANAGEMENT'!AC32</f>
        <v>0</v>
      </c>
      <c r="AO23" s="383">
        <f>'CROP MANAGEMENT'!AD32</f>
        <v>12.88</v>
      </c>
      <c r="AP23" s="383">
        <f>'CROP MANAGEMENT'!AE32</f>
        <v>0</v>
      </c>
      <c r="AQ23" s="384"/>
      <c r="AR23" s="384"/>
      <c r="AS23" s="384"/>
      <c r="AT23" s="384"/>
      <c r="AU23" s="384"/>
      <c r="AV23" s="384"/>
      <c r="AW23" s="384"/>
      <c r="AX23" s="256">
        <f>'TREE MANAGEMENT'!K32</f>
        <v>8</v>
      </c>
      <c r="AY23" s="256">
        <f>'TREE MANAGEMENT'!L32</f>
        <v>206</v>
      </c>
      <c r="AZ23" s="256">
        <f>'TREE MANAGEMENT'!M32</f>
        <v>0.01</v>
      </c>
      <c r="BA23" s="256">
        <f>'TREE MANAGEMENT'!O32</f>
        <v>0.01</v>
      </c>
      <c r="BB23" s="256">
        <f>'TREE MANAGEMENT'!Q32</f>
        <v>0.01</v>
      </c>
      <c r="BC23" s="256">
        <f>'TREE MANAGEMENT'!N32</f>
        <v>0</v>
      </c>
      <c r="BD23" s="256">
        <f>'TREE MANAGEMENT'!P32</f>
        <v>0</v>
      </c>
      <c r="BE23" s="256">
        <f>'TREE MANAGEMENT'!R32</f>
        <v>0</v>
      </c>
      <c r="BU23" s="115">
        <f>'Soil Hydraulic'!B34</f>
        <v>3.3987762774675842E-2</v>
      </c>
      <c r="BV23" s="115">
        <f>'Soil Hydraulic'!I34</f>
        <v>6.6212115373579267E-2</v>
      </c>
      <c r="BW23" s="115">
        <f>'Soil Hydraulic'!P34</f>
        <v>4.7644024277318821E-2</v>
      </c>
      <c r="BX23" s="115">
        <f>'Soil Hydraulic'!W34</f>
        <v>4.7644651704350727E-2</v>
      </c>
      <c r="BY23" s="383">
        <f>'Soil Hydraulic'!C34</f>
        <v>-27.27393739738881</v>
      </c>
      <c r="BZ23" s="383">
        <f>'Soil Hydraulic'!J34</f>
        <v>-18.612765074374892</v>
      </c>
      <c r="CA23" s="383">
        <f>'Soil Hydraulic'!Q34</f>
        <v>-22.982728207527131</v>
      </c>
      <c r="CB23" s="383">
        <f>'Soil Hydraulic'!X34</f>
        <v>-22.982728207527131</v>
      </c>
      <c r="CC23" s="382">
        <f>'Soil Hydraulic'!E34</f>
        <v>1.0570543266822856E-4</v>
      </c>
      <c r="CD23" s="382">
        <f>'Soil Hydraulic'!L34</f>
        <v>8.2877705886487567E-5</v>
      </c>
      <c r="CE23" s="382">
        <f>'Soil Hydraulic'!S34</f>
        <v>6.3889883901421631E-5</v>
      </c>
      <c r="CF23" s="382">
        <f>'Soil Hydraulic'!Z34</f>
        <v>6.3890725271159671E-5</v>
      </c>
      <c r="CG23" s="382">
        <f>'Soil Hydraulic'!E34</f>
        <v>1.0570543266822856E-4</v>
      </c>
      <c r="CH23" s="382">
        <f>'Soil Hydraulic'!L34</f>
        <v>8.2877705886487567E-5</v>
      </c>
      <c r="CI23" s="382">
        <f>'Soil Hydraulic'!S34</f>
        <v>6.3889883901421631E-5</v>
      </c>
      <c r="CJ23" s="382">
        <f>'Soil Hydraulic'!Z34</f>
        <v>6.3890725271159671E-5</v>
      </c>
      <c r="CK23" s="382">
        <f>'Soil Hydraulic'!E34</f>
        <v>1.0570543266822856E-4</v>
      </c>
      <c r="CL23" s="382">
        <f>'Soil Hydraulic'!L34</f>
        <v>8.2877705886487567E-5</v>
      </c>
      <c r="CM23" s="382">
        <f>'Soil Hydraulic'!S34</f>
        <v>6.3889883901421631E-5</v>
      </c>
      <c r="CN23" s="382">
        <f>'Soil Hydraulic'!Z34</f>
        <v>6.3890725271159671E-5</v>
      </c>
      <c r="CO23" s="382">
        <f>'Soil Hydraulic'!E34</f>
        <v>1.0570543266822856E-4</v>
      </c>
      <c r="CP23" s="382">
        <f>'Soil Hydraulic'!L34</f>
        <v>8.2877705886487567E-5</v>
      </c>
      <c r="CQ23" s="382">
        <f>'Soil Hydraulic'!S34</f>
        <v>6.3889883901421631E-5</v>
      </c>
      <c r="CR23" s="382">
        <f>'Soil Hydraulic'!Z34</f>
        <v>6.3890725271159671E-5</v>
      </c>
      <c r="CS23" s="382">
        <f>'Soil Hydraulic'!E34</f>
        <v>1.0570543266822856E-4</v>
      </c>
      <c r="CT23" s="382">
        <f>'Soil Hydraulic'!E34</f>
        <v>1.0570543266822856E-4</v>
      </c>
      <c r="CU23" s="382">
        <f>'Soil Hydraulic'!E34</f>
        <v>1.0570543266822856E-4</v>
      </c>
      <c r="CV23" s="382">
        <f>'Soil Hydraulic'!L34</f>
        <v>8.2877705886487567E-5</v>
      </c>
      <c r="CW23" s="382">
        <f>'Soil Hydraulic'!L34</f>
        <v>8.2877705886487567E-5</v>
      </c>
      <c r="CX23" s="382">
        <f>'Soil Hydraulic'!L34</f>
        <v>8.2877705886487567E-5</v>
      </c>
      <c r="CY23" s="382">
        <f>'Soil Hydraulic'!S34</f>
        <v>6.3889883901421631E-5</v>
      </c>
      <c r="CZ23" s="382">
        <f>'Soil Hydraulic'!S34</f>
        <v>6.3889883901421631E-5</v>
      </c>
      <c r="DA23" s="382">
        <f>'Soil Hydraulic'!S34</f>
        <v>6.3889883901421631E-5</v>
      </c>
      <c r="DB23" s="382">
        <f>'Soil Hydraulic'!Z34</f>
        <v>6.3890725271159671E-5</v>
      </c>
      <c r="DC23" s="382">
        <f>'Soil Hydraulic'!Z34</f>
        <v>6.3890725271159671E-5</v>
      </c>
      <c r="DD23" s="382">
        <f>'Soil Hydraulic'!Z34</f>
        <v>6.3890725271159671E-5</v>
      </c>
      <c r="DE23" s="382">
        <f>'Soil Hydraulic'!G34</f>
        <v>0.25133605310006463</v>
      </c>
      <c r="DF23" s="382">
        <f>'Soil Hydraulic'!N34</f>
        <v>0.24277858011904124</v>
      </c>
      <c r="DG23" s="382">
        <f>'Soil Hydraulic'!U34</f>
        <v>0.24715541887540701</v>
      </c>
      <c r="DH23" s="382">
        <f>'Soil Hydraulic'!AB34</f>
        <v>0.24715541887540701</v>
      </c>
      <c r="DI23" s="382">
        <f>'Soil Hydraulic'!G34</f>
        <v>0.25133605310006463</v>
      </c>
      <c r="DJ23" s="382">
        <f>'Soil Hydraulic'!AD34</f>
        <v>61.3</v>
      </c>
      <c r="DK23" s="256">
        <f>'CROP PARAMETERS'!E33</f>
        <v>5.0000000000000001E-3</v>
      </c>
      <c r="DL23" s="256">
        <f>'CROP PARAMETERS'!F33</f>
        <v>7.0000000000000001E-3</v>
      </c>
      <c r="DM23" s="256">
        <f>'CROP PARAMETERS'!G33</f>
        <v>5.0000000000000001E-3</v>
      </c>
      <c r="DN23" s="256">
        <f>'CROP PARAMETERS'!H33</f>
        <v>5.0000000000000001E-3</v>
      </c>
      <c r="DO23" s="256">
        <f>'CROP PARAMETERS'!I33</f>
        <v>8.0000000000000004E-4</v>
      </c>
      <c r="DP23" s="382"/>
      <c r="DQ23" s="382"/>
      <c r="DR23" s="382"/>
      <c r="DS23" s="382"/>
      <c r="DT23" s="382"/>
      <c r="DU23" s="382"/>
      <c r="DV23" s="382"/>
      <c r="DW23" s="382"/>
      <c r="DX23" s="382"/>
      <c r="DY23" s="382"/>
      <c r="DZ23" s="382"/>
      <c r="EA23" s="382"/>
      <c r="EB23" s="382"/>
      <c r="EC23" s="382"/>
      <c r="ED23" s="382"/>
      <c r="EE23" s="382"/>
      <c r="EF23" s="382"/>
      <c r="EG23" s="382"/>
      <c r="EH23" s="382"/>
      <c r="EI23" s="382"/>
      <c r="FX23" s="382"/>
      <c r="FY23" s="382"/>
      <c r="FZ23" s="382"/>
      <c r="GA23" s="382"/>
      <c r="GB23" s="382"/>
      <c r="GC23" s="382"/>
      <c r="GD23" s="382"/>
      <c r="GE23" s="382"/>
      <c r="GF23" s="382"/>
      <c r="GG23" s="382"/>
      <c r="GH23" s="382"/>
      <c r="GI23" s="382"/>
      <c r="GJ23" s="382"/>
      <c r="GK23" s="382"/>
      <c r="GL23" s="382"/>
      <c r="GM23" s="382"/>
      <c r="GN23" s="382"/>
      <c r="GO23" s="382"/>
      <c r="GP23" s="382"/>
      <c r="GQ23" s="382"/>
      <c r="HL23" s="382">
        <f>'TREE PARAMETERS'!G32</f>
        <v>0.25</v>
      </c>
      <c r="HM23" s="382">
        <f>'TREE PARAMETERS'!H32</f>
        <v>0.25</v>
      </c>
      <c r="HN23" s="382">
        <f>'TREE PARAMETERS'!I32</f>
        <v>0.25</v>
      </c>
    </row>
    <row r="24" spans="1:222" x14ac:dyDescent="0.3">
      <c r="C24" s="383">
        <f>WEATHER!C34</f>
        <v>5.6444444444444439</v>
      </c>
      <c r="D24" s="383">
        <f>WEATHER!D34</f>
        <v>26.721320000000002</v>
      </c>
      <c r="E24" s="383">
        <f>WEATHER!E34</f>
        <v>3.473696326564276</v>
      </c>
      <c r="F24" s="115">
        <f>Phosphorus!B48</f>
        <v>8.389259344673027</v>
      </c>
      <c r="G24" s="383">
        <f>Phosphorus!F48</f>
        <v>7041.2964683018836</v>
      </c>
      <c r="H24" s="383">
        <f>Phosphorus!G48</f>
        <v>7041.2964683018836</v>
      </c>
      <c r="I24" s="383">
        <f>Phosphorus!H48</f>
        <v>7041.2964683018836</v>
      </c>
      <c r="J24" s="383">
        <f>Phosphorus!I48</f>
        <v>7041.2964683018836</v>
      </c>
      <c r="K24" s="383"/>
      <c r="L24" s="383"/>
      <c r="M24" s="383"/>
      <c r="N24" s="383"/>
      <c r="O24" s="383"/>
      <c r="P24" s="383"/>
      <c r="Q24" s="383"/>
      <c r="R24" s="383"/>
      <c r="S24" s="383"/>
      <c r="T24" s="383"/>
      <c r="U24" s="384"/>
      <c r="V24" s="384"/>
      <c r="W24" s="384"/>
      <c r="X24" s="384"/>
      <c r="Y24" s="384"/>
      <c r="Z24" s="384"/>
      <c r="AA24" s="384"/>
      <c r="AB24" s="384"/>
      <c r="AC24" s="384"/>
      <c r="AD24" s="384"/>
      <c r="AE24" s="384"/>
      <c r="AF24" s="384"/>
      <c r="AG24" s="384">
        <f>'CROP MANAGEMENT'!V33</f>
        <v>7</v>
      </c>
      <c r="AH24" s="384">
        <f>'CROP MANAGEMENT'!W33</f>
        <v>306</v>
      </c>
      <c r="AI24" s="383">
        <f>'CROP MANAGEMENT'!X33</f>
        <v>0</v>
      </c>
      <c r="AJ24" s="383">
        <f>'CROP MANAGEMENT'!Y33</f>
        <v>1</v>
      </c>
      <c r="AK24" s="383">
        <f>'CROP MANAGEMENT'!Z33</f>
        <v>0</v>
      </c>
      <c r="AL24" s="383">
        <f>'CROP MANAGEMENT'!AA33</f>
        <v>0</v>
      </c>
      <c r="AM24" s="383">
        <f>'CROP MANAGEMENT'!AB33</f>
        <v>16.2</v>
      </c>
      <c r="AN24" s="383">
        <f>'CROP MANAGEMENT'!AC33</f>
        <v>0</v>
      </c>
      <c r="AO24" s="383">
        <f>'CROP MANAGEMENT'!AD33</f>
        <v>16.2</v>
      </c>
      <c r="AP24" s="383">
        <f>'CROP MANAGEMENT'!AE33</f>
        <v>0</v>
      </c>
      <c r="AQ24" s="384"/>
      <c r="AR24" s="384"/>
      <c r="AS24" s="384"/>
      <c r="AT24" s="384"/>
      <c r="AU24" s="384"/>
      <c r="AV24" s="384"/>
      <c r="AW24" s="384"/>
      <c r="AX24" s="256">
        <f>'TREE MANAGEMENT'!K33</f>
        <v>8</v>
      </c>
      <c r="AY24" s="256">
        <f>'TREE MANAGEMENT'!L33</f>
        <v>286</v>
      </c>
      <c r="AZ24" s="256">
        <f>'TREE MANAGEMENT'!M33</f>
        <v>0.01</v>
      </c>
      <c r="BA24" s="256">
        <f>'TREE MANAGEMENT'!O33</f>
        <v>0.01</v>
      </c>
      <c r="BB24" s="256">
        <f>'TREE MANAGEMENT'!Q33</f>
        <v>0.01</v>
      </c>
      <c r="BC24" s="256">
        <f>'TREE MANAGEMENT'!N33</f>
        <v>0</v>
      </c>
      <c r="BD24" s="256">
        <f>'TREE MANAGEMENT'!P33</f>
        <v>0</v>
      </c>
      <c r="BE24" s="256">
        <f>'TREE MANAGEMENT'!R33</f>
        <v>0</v>
      </c>
      <c r="BU24" s="115">
        <f>'Soil Hydraulic'!B35</f>
        <v>6.4356380438634508E-2</v>
      </c>
      <c r="BV24" s="115">
        <f>'Soil Hydraulic'!I35</f>
        <v>0.10445833605684823</v>
      </c>
      <c r="BW24" s="115">
        <f>'Soil Hydraulic'!P35</f>
        <v>7.5977981486943735E-2</v>
      </c>
      <c r="BX24" s="115">
        <f>'Soil Hydraulic'!W35</f>
        <v>7.5978982045568605E-2</v>
      </c>
      <c r="BY24" s="383">
        <f>'Soil Hydraulic'!C35</f>
        <v>-15.434802305727773</v>
      </c>
      <c r="BZ24" s="383">
        <f>'Soil Hydraulic'!J35</f>
        <v>-11.642132745005082</v>
      </c>
      <c r="CA24" s="383">
        <f>'Soil Hydraulic'!Q35</f>
        <v>-13.973102275479915</v>
      </c>
      <c r="CB24" s="383">
        <f>'Soil Hydraulic'!X35</f>
        <v>-13.973102275479915</v>
      </c>
      <c r="CC24" s="382">
        <f>'Soil Hydraulic'!E35</f>
        <v>6.8279551376670438E-5</v>
      </c>
      <c r="CD24" s="382">
        <f>'Soil Hydraulic'!L35</f>
        <v>5.1831467903322532E-5</v>
      </c>
      <c r="CE24" s="382">
        <f>'Soil Hydraulic'!S35</f>
        <v>3.952093936147813E-5</v>
      </c>
      <c r="CF24" s="382">
        <f>'Soil Hydraulic'!Z35</f>
        <v>3.9521459815114407E-5</v>
      </c>
      <c r="CG24" s="382">
        <f>'Soil Hydraulic'!E35</f>
        <v>6.8279551376670438E-5</v>
      </c>
      <c r="CH24" s="382">
        <f>'Soil Hydraulic'!L35</f>
        <v>5.1831467903322532E-5</v>
      </c>
      <c r="CI24" s="382">
        <f>'Soil Hydraulic'!S35</f>
        <v>3.952093936147813E-5</v>
      </c>
      <c r="CJ24" s="382">
        <f>'Soil Hydraulic'!Z35</f>
        <v>3.9521459815114407E-5</v>
      </c>
      <c r="CK24" s="382">
        <f>'Soil Hydraulic'!E35</f>
        <v>6.8279551376670438E-5</v>
      </c>
      <c r="CL24" s="382">
        <f>'Soil Hydraulic'!L35</f>
        <v>5.1831467903322532E-5</v>
      </c>
      <c r="CM24" s="382">
        <f>'Soil Hydraulic'!S35</f>
        <v>3.952093936147813E-5</v>
      </c>
      <c r="CN24" s="382">
        <f>'Soil Hydraulic'!Z35</f>
        <v>3.9521459815114407E-5</v>
      </c>
      <c r="CO24" s="382">
        <f>'Soil Hydraulic'!E35</f>
        <v>6.8279551376670438E-5</v>
      </c>
      <c r="CP24" s="382">
        <f>'Soil Hydraulic'!L35</f>
        <v>5.1831467903322532E-5</v>
      </c>
      <c r="CQ24" s="382">
        <f>'Soil Hydraulic'!S35</f>
        <v>3.952093936147813E-5</v>
      </c>
      <c r="CR24" s="382">
        <f>'Soil Hydraulic'!Z35</f>
        <v>3.9521459815114407E-5</v>
      </c>
      <c r="CS24" s="382">
        <f>'Soil Hydraulic'!E35</f>
        <v>6.8279551376670438E-5</v>
      </c>
      <c r="CT24" s="382">
        <f>'Soil Hydraulic'!E35</f>
        <v>6.8279551376670438E-5</v>
      </c>
      <c r="CU24" s="382">
        <f>'Soil Hydraulic'!E35</f>
        <v>6.8279551376670438E-5</v>
      </c>
      <c r="CV24" s="382">
        <f>'Soil Hydraulic'!L35</f>
        <v>5.1831467903322532E-5</v>
      </c>
      <c r="CW24" s="382">
        <f>'Soil Hydraulic'!L35</f>
        <v>5.1831467903322532E-5</v>
      </c>
      <c r="CX24" s="382">
        <f>'Soil Hydraulic'!L35</f>
        <v>5.1831467903322532E-5</v>
      </c>
      <c r="CY24" s="382">
        <f>'Soil Hydraulic'!S35</f>
        <v>3.952093936147813E-5</v>
      </c>
      <c r="CZ24" s="382">
        <f>'Soil Hydraulic'!S35</f>
        <v>3.952093936147813E-5</v>
      </c>
      <c r="DA24" s="382">
        <f>'Soil Hydraulic'!S35</f>
        <v>3.952093936147813E-5</v>
      </c>
      <c r="DB24" s="382">
        <f>'Soil Hydraulic'!Z35</f>
        <v>3.9521459815114407E-5</v>
      </c>
      <c r="DC24" s="382">
        <f>'Soil Hydraulic'!Z35</f>
        <v>3.9521459815114407E-5</v>
      </c>
      <c r="DD24" s="382">
        <f>'Soil Hydraulic'!Z35</f>
        <v>3.9521459815114407E-5</v>
      </c>
      <c r="DE24" s="382">
        <f>'Soil Hydraulic'!G35</f>
        <v>0.2560908132880011</v>
      </c>
      <c r="DF24" s="382">
        <f>'Soil Hydraulic'!N35</f>
        <v>0.24788103725442595</v>
      </c>
      <c r="DG24" s="382">
        <f>'Soil Hydraulic'!U35</f>
        <v>0.25238297885599525</v>
      </c>
      <c r="DH24" s="382">
        <f>'Soil Hydraulic'!AB35</f>
        <v>0.25238297885599525</v>
      </c>
      <c r="DI24" s="382">
        <f>'Soil Hydraulic'!G35</f>
        <v>0.2560908132880011</v>
      </c>
      <c r="DJ24" s="382">
        <f>'Soil Hydraulic'!AD35</f>
        <v>60</v>
      </c>
      <c r="DK24" s="256">
        <f>'CROP PARAMETERS'!E34</f>
        <v>0.01</v>
      </c>
      <c r="DL24" s="256">
        <f>'CROP PARAMETERS'!F34</f>
        <v>0.01</v>
      </c>
      <c r="DM24" s="256">
        <f>'CROP PARAMETERS'!G34</f>
        <v>0.01</v>
      </c>
      <c r="DN24" s="256">
        <f>'CROP PARAMETERS'!H34</f>
        <v>0.01</v>
      </c>
      <c r="DO24" s="256">
        <f>'CROP PARAMETERS'!I34</f>
        <v>5.0000000000000001E-3</v>
      </c>
      <c r="DP24" s="382"/>
      <c r="DQ24" s="382"/>
      <c r="DR24" s="382"/>
      <c r="DS24" s="382"/>
      <c r="DT24" s="382"/>
      <c r="DU24" s="382"/>
      <c r="DV24" s="382"/>
      <c r="DW24" s="382"/>
      <c r="DX24" s="382"/>
      <c r="DY24" s="382"/>
      <c r="DZ24" s="382"/>
      <c r="EA24" s="382"/>
      <c r="EB24" s="382"/>
      <c r="EC24" s="382"/>
      <c r="ED24" s="382"/>
      <c r="EE24" s="382"/>
      <c r="EF24" s="382"/>
      <c r="EG24" s="382"/>
      <c r="EH24" s="382"/>
      <c r="EI24" s="382"/>
      <c r="FX24" s="382"/>
      <c r="FY24" s="382"/>
      <c r="FZ24" s="382"/>
      <c r="GA24" s="382"/>
      <c r="GB24" s="382"/>
      <c r="GC24" s="382"/>
      <c r="GD24" s="382"/>
      <c r="GE24" s="382"/>
      <c r="GF24" s="382"/>
      <c r="GG24" s="382"/>
      <c r="GH24" s="382"/>
      <c r="GI24" s="382"/>
      <c r="GJ24" s="382"/>
      <c r="GK24" s="382"/>
      <c r="GL24" s="382"/>
      <c r="GM24" s="382"/>
      <c r="GN24" s="382"/>
      <c r="GO24" s="382"/>
      <c r="GP24" s="382"/>
      <c r="GQ24" s="382"/>
      <c r="HL24" s="382">
        <f>'TREE PARAMETERS'!G33</f>
        <v>5.0000000000000004E-6</v>
      </c>
      <c r="HM24" s="382">
        <f>'TREE PARAMETERS'!H33</f>
        <v>5.0000000000000004E-6</v>
      </c>
      <c r="HN24" s="382">
        <f>'TREE PARAMETERS'!I33</f>
        <v>5.0000000000000004E-6</v>
      </c>
    </row>
    <row r="25" spans="1:222" x14ac:dyDescent="0.3">
      <c r="C25" s="383">
        <f>WEATHER!C35</f>
        <v>1.03125</v>
      </c>
      <c r="D25" s="383">
        <f>WEATHER!D35</f>
        <v>26.667559999999998</v>
      </c>
      <c r="E25" s="383">
        <f>WEATHER!E35</f>
        <v>3.451256480250513</v>
      </c>
      <c r="F25" s="115">
        <f>Phosphorus!B49</f>
        <v>8.389259344673027</v>
      </c>
      <c r="G25" s="383">
        <f>Phosphorus!F49</f>
        <v>6683.6700296052404</v>
      </c>
      <c r="H25" s="383">
        <f>Phosphorus!G49</f>
        <v>6683.6700296052404</v>
      </c>
      <c r="I25" s="383">
        <f>Phosphorus!H49</f>
        <v>6683.6700296052404</v>
      </c>
      <c r="J25" s="383">
        <f>Phosphorus!I49</f>
        <v>6683.6700296052404</v>
      </c>
      <c r="K25" s="383"/>
      <c r="L25" s="383"/>
      <c r="M25" s="383"/>
      <c r="N25" s="383"/>
      <c r="O25" s="383"/>
      <c r="P25" s="383"/>
      <c r="Q25" s="383"/>
      <c r="R25" s="383"/>
      <c r="S25" s="383"/>
      <c r="T25" s="383"/>
      <c r="U25" s="384"/>
      <c r="V25" s="384"/>
      <c r="W25" s="384"/>
      <c r="X25" s="384"/>
      <c r="Y25" s="384"/>
      <c r="Z25" s="384"/>
      <c r="AA25" s="384"/>
      <c r="AB25" s="384"/>
      <c r="AC25" s="384"/>
      <c r="AD25" s="384"/>
      <c r="AE25" s="384"/>
      <c r="AF25" s="384"/>
      <c r="AG25" s="384">
        <f>'CROP MANAGEMENT'!V34</f>
        <v>7</v>
      </c>
      <c r="AH25" s="384">
        <f>'CROP MANAGEMENT'!W34</f>
        <v>307</v>
      </c>
      <c r="AI25" s="383">
        <f>'CROP MANAGEMENT'!X34</f>
        <v>0</v>
      </c>
      <c r="AJ25" s="383">
        <f>'CROP MANAGEMENT'!Y34</f>
        <v>0</v>
      </c>
      <c r="AK25" s="383">
        <f>'CROP MANAGEMENT'!Z34</f>
        <v>1</v>
      </c>
      <c r="AL25" s="383">
        <f>'CROP MANAGEMENT'!AA34</f>
        <v>0</v>
      </c>
      <c r="AM25" s="383">
        <f>'CROP MANAGEMENT'!AB34</f>
        <v>550</v>
      </c>
      <c r="AN25" s="383">
        <f>'CROP MANAGEMENT'!AC34</f>
        <v>0</v>
      </c>
      <c r="AO25" s="383">
        <f>'CROP MANAGEMENT'!AD34</f>
        <v>550</v>
      </c>
      <c r="AP25" s="383">
        <f>'CROP MANAGEMENT'!AE34</f>
        <v>0</v>
      </c>
      <c r="AQ25" s="384"/>
      <c r="AR25" s="384"/>
      <c r="AS25" s="384"/>
      <c r="AT25" s="384"/>
      <c r="AU25" s="384"/>
      <c r="AV25" s="384"/>
      <c r="AW25" s="384"/>
      <c r="AX25" s="256">
        <f>'TREE MANAGEMENT'!K34</f>
        <v>9</v>
      </c>
      <c r="AY25" s="256">
        <f>'TREE MANAGEMENT'!L34</f>
        <v>11</v>
      </c>
      <c r="AZ25" s="256">
        <f>'TREE MANAGEMENT'!M34</f>
        <v>0.01</v>
      </c>
      <c r="BA25" s="256">
        <f>'TREE MANAGEMENT'!O34</f>
        <v>0.01</v>
      </c>
      <c r="BB25" s="256">
        <f>'TREE MANAGEMENT'!Q34</f>
        <v>0.01</v>
      </c>
      <c r="BC25" s="256">
        <f>'TREE MANAGEMENT'!N34</f>
        <v>0</v>
      </c>
      <c r="BD25" s="256">
        <f>'TREE MANAGEMENT'!P34</f>
        <v>0</v>
      </c>
      <c r="BE25" s="256">
        <f>'TREE MANAGEMENT'!R34</f>
        <v>0</v>
      </c>
      <c r="BU25" s="115">
        <f>'Soil Hydraulic'!B36</f>
        <v>9.8544820391683732E-2</v>
      </c>
      <c r="BV25" s="115">
        <f>'Soil Hydraulic'!I36</f>
        <v>0.16442907445940741</v>
      </c>
      <c r="BW25" s="115">
        <f>'Soil Hydraulic'!P36</f>
        <v>0.12093594095794703</v>
      </c>
      <c r="BX25" s="115">
        <f>'Soil Hydraulic'!W36</f>
        <v>0.12093753357065423</v>
      </c>
      <c r="BY25" s="383">
        <f>'Soil Hydraulic'!C36</f>
        <v>-9.7491818154001262</v>
      </c>
      <c r="BZ25" s="383">
        <f>'Soil Hydraulic'!J36</f>
        <v>-7.829122475663179</v>
      </c>
      <c r="CA25" s="383">
        <f>'Soil Hydraulic'!Q36</f>
        <v>-9.2116387553472823</v>
      </c>
      <c r="CB25" s="383">
        <f>'Soil Hydraulic'!X36</f>
        <v>-9.2116387553472823</v>
      </c>
      <c r="CC25" s="382">
        <f>'Soil Hydraulic'!E36</f>
        <v>4.3667473681410543E-5</v>
      </c>
      <c r="CD25" s="382">
        <f>'Soil Hydraulic'!L36</f>
        <v>3.2127892372590128E-5</v>
      </c>
      <c r="CE25" s="382">
        <f>'Soil Hydraulic'!S36</f>
        <v>2.4238266880046309E-5</v>
      </c>
      <c r="CF25" s="382">
        <f>'Soil Hydraulic'!Z36</f>
        <v>2.4238586075246084E-5</v>
      </c>
      <c r="CG25" s="382">
        <f>'Soil Hydraulic'!E36</f>
        <v>4.3667473681410543E-5</v>
      </c>
      <c r="CH25" s="382">
        <f>'Soil Hydraulic'!L36</f>
        <v>3.2127892372590128E-5</v>
      </c>
      <c r="CI25" s="382">
        <f>'Soil Hydraulic'!S36</f>
        <v>2.4238266880046309E-5</v>
      </c>
      <c r="CJ25" s="382">
        <f>'Soil Hydraulic'!Z36</f>
        <v>2.4238586075246084E-5</v>
      </c>
      <c r="CK25" s="382">
        <f>'Soil Hydraulic'!E36</f>
        <v>4.3667473681410543E-5</v>
      </c>
      <c r="CL25" s="382">
        <f>'Soil Hydraulic'!L36</f>
        <v>3.2127892372590128E-5</v>
      </c>
      <c r="CM25" s="382">
        <f>'Soil Hydraulic'!S36</f>
        <v>2.4238266880046309E-5</v>
      </c>
      <c r="CN25" s="382">
        <f>'Soil Hydraulic'!Z36</f>
        <v>2.4238586075246084E-5</v>
      </c>
      <c r="CO25" s="382">
        <f>'Soil Hydraulic'!E36</f>
        <v>4.3667473681410543E-5</v>
      </c>
      <c r="CP25" s="382">
        <f>'Soil Hydraulic'!L36</f>
        <v>3.2127892372590128E-5</v>
      </c>
      <c r="CQ25" s="382">
        <f>'Soil Hydraulic'!S36</f>
        <v>2.4238266880046309E-5</v>
      </c>
      <c r="CR25" s="382">
        <f>'Soil Hydraulic'!Z36</f>
        <v>2.4238586075246084E-5</v>
      </c>
      <c r="CS25" s="382">
        <f>'Soil Hydraulic'!E36</f>
        <v>4.3667473681410543E-5</v>
      </c>
      <c r="CT25" s="382">
        <f>'Soil Hydraulic'!E36</f>
        <v>4.3667473681410543E-5</v>
      </c>
      <c r="CU25" s="382">
        <f>'Soil Hydraulic'!E36</f>
        <v>4.3667473681410543E-5</v>
      </c>
      <c r="CV25" s="382">
        <f>'Soil Hydraulic'!L36</f>
        <v>3.2127892372590128E-5</v>
      </c>
      <c r="CW25" s="382">
        <f>'Soil Hydraulic'!L36</f>
        <v>3.2127892372590128E-5</v>
      </c>
      <c r="CX25" s="382">
        <f>'Soil Hydraulic'!L36</f>
        <v>3.2127892372590128E-5</v>
      </c>
      <c r="CY25" s="382">
        <f>'Soil Hydraulic'!S36</f>
        <v>2.4238266880046309E-5</v>
      </c>
      <c r="CZ25" s="382">
        <f>'Soil Hydraulic'!S36</f>
        <v>2.4238266880046309E-5</v>
      </c>
      <c r="DA25" s="382">
        <f>'Soil Hydraulic'!S36</f>
        <v>2.4238266880046309E-5</v>
      </c>
      <c r="DB25" s="382">
        <f>'Soil Hydraulic'!Z36</f>
        <v>2.4238586075246084E-5</v>
      </c>
      <c r="DC25" s="382">
        <f>'Soil Hydraulic'!Z36</f>
        <v>2.4238586075246084E-5</v>
      </c>
      <c r="DD25" s="382">
        <f>'Soil Hydraulic'!Z36</f>
        <v>2.4238586075246084E-5</v>
      </c>
      <c r="DE25" s="382">
        <f>'Soil Hydraulic'!G36</f>
        <v>0.2638747475986869</v>
      </c>
      <c r="DF25" s="382">
        <f>'Soil Hydraulic'!N36</f>
        <v>0.25618007205939963</v>
      </c>
      <c r="DG25" s="382">
        <f>'Soil Hydraulic'!U36</f>
        <v>0.26086517860313047</v>
      </c>
      <c r="DH25" s="382">
        <f>'Soil Hydraulic'!AB36</f>
        <v>0.26086517860313047</v>
      </c>
      <c r="DI25" s="382">
        <f>'Soil Hydraulic'!G36</f>
        <v>0.2638747475986869</v>
      </c>
      <c r="DJ25" s="382">
        <f>'Soil Hydraulic'!AD36</f>
        <v>60</v>
      </c>
      <c r="DK25" s="256">
        <f>'CROP PARAMETERS'!E35</f>
        <v>0</v>
      </c>
      <c r="DL25" s="256">
        <f>'CROP PARAMETERS'!F35</f>
        <v>0</v>
      </c>
      <c r="DM25" s="256">
        <f>'CROP PARAMETERS'!G35</f>
        <v>0</v>
      </c>
      <c r="DN25" s="256">
        <f>'CROP PARAMETERS'!H35</f>
        <v>0</v>
      </c>
      <c r="DO25" s="256">
        <f>'CROP PARAMETERS'!I35</f>
        <v>0</v>
      </c>
      <c r="DP25" s="382"/>
      <c r="DQ25" s="382"/>
      <c r="DR25" s="382"/>
      <c r="DS25" s="382"/>
      <c r="DT25" s="382"/>
      <c r="DU25" s="382"/>
      <c r="DV25" s="382"/>
      <c r="DW25" s="382"/>
      <c r="DX25" s="382"/>
      <c r="DY25" s="382"/>
      <c r="DZ25" s="382"/>
      <c r="EA25" s="382"/>
      <c r="EB25" s="382"/>
      <c r="EC25" s="382"/>
      <c r="ED25" s="382"/>
      <c r="EE25" s="382"/>
      <c r="EF25" s="382"/>
      <c r="EG25" s="382"/>
      <c r="EH25" s="382"/>
      <c r="EI25" s="382"/>
      <c r="FX25" s="382"/>
      <c r="FY25" s="382"/>
      <c r="FZ25" s="382"/>
      <c r="GA25" s="382"/>
      <c r="GB25" s="382"/>
      <c r="GC25" s="382"/>
      <c r="GD25" s="382"/>
      <c r="GE25" s="382"/>
      <c r="GF25" s="382"/>
      <c r="GG25" s="382"/>
      <c r="GH25" s="382"/>
      <c r="GI25" s="382"/>
      <c r="GJ25" s="382"/>
      <c r="GK25" s="382"/>
      <c r="GL25" s="382"/>
      <c r="GM25" s="382"/>
      <c r="GN25" s="382"/>
      <c r="GO25" s="382"/>
      <c r="GP25" s="382"/>
      <c r="GQ25" s="382"/>
      <c r="HL25" s="382">
        <f>'TREE PARAMETERS'!G34</f>
        <v>-1500</v>
      </c>
      <c r="HM25" s="382">
        <f>'TREE PARAMETERS'!H34</f>
        <v>-1500</v>
      </c>
      <c r="HN25" s="382">
        <f>'TREE PARAMETERS'!I34</f>
        <v>-1500</v>
      </c>
    </row>
    <row r="26" spans="1:222" x14ac:dyDescent="0.3">
      <c r="C26" s="383">
        <f>WEATHER!C36</f>
        <v>3.2600000000000002</v>
      </c>
      <c r="D26" s="383">
        <f>WEATHER!D36</f>
        <v>26.734120000000004</v>
      </c>
      <c r="E26" s="383">
        <f>WEATHER!E36</f>
        <v>3.4790578889487258</v>
      </c>
      <c r="F26" s="115"/>
      <c r="G26" s="383">
        <f>Phosphorus!F50</f>
        <v>6330.9407169372453</v>
      </c>
      <c r="H26" s="383">
        <f>Phosphorus!G50</f>
        <v>6330.9407169372453</v>
      </c>
      <c r="I26" s="383">
        <f>Phosphorus!H50</f>
        <v>6330.9407169372453</v>
      </c>
      <c r="J26" s="383">
        <f>Phosphorus!I50</f>
        <v>6330.9407169372453</v>
      </c>
      <c r="K26" s="383"/>
      <c r="L26" s="383"/>
      <c r="M26" s="383"/>
      <c r="N26" s="383"/>
      <c r="O26" s="383"/>
      <c r="P26" s="383"/>
      <c r="Q26" s="383"/>
      <c r="R26" s="383"/>
      <c r="S26" s="383"/>
      <c r="T26" s="383"/>
      <c r="U26" s="384"/>
      <c r="V26" s="384"/>
      <c r="W26" s="384"/>
      <c r="X26" s="384"/>
      <c r="Y26" s="384"/>
      <c r="Z26" s="384"/>
      <c r="AA26" s="384"/>
      <c r="AB26" s="384"/>
      <c r="AC26" s="384"/>
      <c r="AD26" s="384"/>
      <c r="AE26" s="384"/>
      <c r="AF26" s="384"/>
      <c r="AG26" s="384">
        <f>'CROP MANAGEMENT'!V35</f>
        <v>8</v>
      </c>
      <c r="AH26" s="384">
        <f>'CROP MANAGEMENT'!W35</f>
        <v>305</v>
      </c>
      <c r="AI26" s="383">
        <f>'CROP MANAGEMENT'!X35</f>
        <v>1</v>
      </c>
      <c r="AJ26" s="383">
        <f>'CROP MANAGEMENT'!Y35</f>
        <v>0</v>
      </c>
      <c r="AK26" s="383">
        <f>'CROP MANAGEMENT'!Z35</f>
        <v>0</v>
      </c>
      <c r="AL26" s="383">
        <f>'CROP MANAGEMENT'!AA35</f>
        <v>0</v>
      </c>
      <c r="AM26" s="383">
        <f>'CROP MANAGEMENT'!AB35</f>
        <v>12.88</v>
      </c>
      <c r="AN26" s="383">
        <f>'CROP MANAGEMENT'!AC35</f>
        <v>0</v>
      </c>
      <c r="AO26" s="383">
        <f>'CROP MANAGEMENT'!AD35</f>
        <v>12.88</v>
      </c>
      <c r="AP26" s="383">
        <f>'CROP MANAGEMENT'!AE35</f>
        <v>0</v>
      </c>
      <c r="AQ26" s="384"/>
      <c r="AR26" s="384"/>
      <c r="AS26" s="384"/>
      <c r="AT26" s="384"/>
      <c r="AU26" s="384"/>
      <c r="AV26" s="384"/>
      <c r="AW26" s="384"/>
      <c r="AX26" s="256">
        <f>'TREE MANAGEMENT'!K35</f>
        <v>9</v>
      </c>
      <c r="AY26" s="256">
        <f>'TREE MANAGEMENT'!L35</f>
        <v>126</v>
      </c>
      <c r="AZ26" s="256">
        <f>'TREE MANAGEMENT'!M35</f>
        <v>0.01</v>
      </c>
      <c r="BA26" s="256">
        <f>'TREE MANAGEMENT'!O35</f>
        <v>0.01</v>
      </c>
      <c r="BB26" s="256">
        <f>'TREE MANAGEMENT'!Q35</f>
        <v>0.01</v>
      </c>
      <c r="BC26" s="256">
        <f>'TREE MANAGEMENT'!N35</f>
        <v>0</v>
      </c>
      <c r="BD26" s="256">
        <f>'TREE MANAGEMENT'!P35</f>
        <v>0</v>
      </c>
      <c r="BE26" s="256">
        <f>'TREE MANAGEMENT'!R35</f>
        <v>0</v>
      </c>
      <c r="BU26" s="115">
        <f>'Soil Hydraulic'!B37</f>
        <v>0.12203628991467197</v>
      </c>
      <c r="BV26" s="115">
        <f>'Soil Hydraulic'!I37</f>
        <v>0.20628625861673955</v>
      </c>
      <c r="BW26" s="115">
        <f>'Soil Hydraulic'!P37</f>
        <v>0.15261931793663999</v>
      </c>
      <c r="BX26" s="115">
        <f>'Soil Hydraulic'!W37</f>
        <v>0.15262132778965129</v>
      </c>
      <c r="BY26" s="383">
        <f>'Soil Hydraulic'!C37</f>
        <v>-6.6139965352125332</v>
      </c>
      <c r="BZ26" s="383">
        <f>'Soil Hydraulic'!J37</f>
        <v>-5.5357276833704629</v>
      </c>
      <c r="CA26" s="383">
        <f>'Soil Hydraulic'!Q37</f>
        <v>-6.4209875113459658</v>
      </c>
      <c r="CB26" s="383">
        <f>'Soil Hydraulic'!X37</f>
        <v>-6.4209875113459658</v>
      </c>
      <c r="CC26" s="382">
        <f>'Soil Hydraulic'!E37</f>
        <v>2.7479947244677928E-5</v>
      </c>
      <c r="CD26" s="382">
        <f>'Soil Hydraulic'!L37</f>
        <v>1.9622727379187816E-5</v>
      </c>
      <c r="CE26" s="382">
        <f>'Soil Hydraulic'!S37</f>
        <v>1.4654114220859576E-5</v>
      </c>
      <c r="CF26" s="382">
        <f>'Soil Hydraulic'!Z37</f>
        <v>1.4654307201774401E-5</v>
      </c>
      <c r="CG26" s="382">
        <f>'Soil Hydraulic'!E37</f>
        <v>2.7479947244677928E-5</v>
      </c>
      <c r="CH26" s="382">
        <f>'Soil Hydraulic'!L37</f>
        <v>1.9622727379187816E-5</v>
      </c>
      <c r="CI26" s="382">
        <f>'Soil Hydraulic'!S37</f>
        <v>1.4654114220859576E-5</v>
      </c>
      <c r="CJ26" s="382">
        <f>'Soil Hydraulic'!Z37</f>
        <v>1.4654307201774401E-5</v>
      </c>
      <c r="CK26" s="382">
        <f>'Soil Hydraulic'!E37</f>
        <v>2.7479947244677928E-5</v>
      </c>
      <c r="CL26" s="382">
        <f>'Soil Hydraulic'!L37</f>
        <v>1.9622727379187816E-5</v>
      </c>
      <c r="CM26" s="382">
        <f>'Soil Hydraulic'!S37</f>
        <v>1.4654114220859576E-5</v>
      </c>
      <c r="CN26" s="382">
        <f>'Soil Hydraulic'!Z37</f>
        <v>1.4654307201774401E-5</v>
      </c>
      <c r="CO26" s="382">
        <f>'Soil Hydraulic'!E37</f>
        <v>2.7479947244677928E-5</v>
      </c>
      <c r="CP26" s="382">
        <f>'Soil Hydraulic'!L37</f>
        <v>1.9622727379187816E-5</v>
      </c>
      <c r="CQ26" s="382">
        <f>'Soil Hydraulic'!S37</f>
        <v>1.4654114220859576E-5</v>
      </c>
      <c r="CR26" s="382">
        <f>'Soil Hydraulic'!Z37</f>
        <v>1.4654307201774401E-5</v>
      </c>
      <c r="CS26" s="382">
        <f>'Soil Hydraulic'!E37</f>
        <v>2.7479947244677928E-5</v>
      </c>
      <c r="CT26" s="382">
        <f>'Soil Hydraulic'!E37</f>
        <v>2.7479947244677928E-5</v>
      </c>
      <c r="CU26" s="382">
        <f>'Soil Hydraulic'!E37</f>
        <v>2.7479947244677928E-5</v>
      </c>
      <c r="CV26" s="382">
        <f>'Soil Hydraulic'!L37</f>
        <v>1.9622727379187816E-5</v>
      </c>
      <c r="CW26" s="382">
        <f>'Soil Hydraulic'!L37</f>
        <v>1.9622727379187816E-5</v>
      </c>
      <c r="CX26" s="382">
        <f>'Soil Hydraulic'!L37</f>
        <v>1.9622727379187816E-5</v>
      </c>
      <c r="CY26" s="382">
        <f>'Soil Hydraulic'!S37</f>
        <v>1.4654114220859576E-5</v>
      </c>
      <c r="CZ26" s="382">
        <f>'Soil Hydraulic'!S37</f>
        <v>1.4654114220859576E-5</v>
      </c>
      <c r="DA26" s="382">
        <f>'Soil Hydraulic'!S37</f>
        <v>1.4654114220859576E-5</v>
      </c>
      <c r="DB26" s="382">
        <f>'Soil Hydraulic'!Z37</f>
        <v>1.4654307201774401E-5</v>
      </c>
      <c r="DC26" s="382">
        <f>'Soil Hydraulic'!Z37</f>
        <v>1.4654307201774401E-5</v>
      </c>
      <c r="DD26" s="382">
        <f>'Soil Hydraulic'!Z37</f>
        <v>1.4654307201774401E-5</v>
      </c>
      <c r="DE26" s="382">
        <f>'Soil Hydraulic'!G37</f>
        <v>0.28068831673347583</v>
      </c>
      <c r="DF26" s="382">
        <f>'Soil Hydraulic'!N37</f>
        <v>0.27391363764429166</v>
      </c>
      <c r="DG26" s="382">
        <f>'Soil Hydraulic'!U37</f>
        <v>0.27892469803523939</v>
      </c>
      <c r="DH26" s="382">
        <f>'Soil Hydraulic'!AB37</f>
        <v>0.27892469803523939</v>
      </c>
      <c r="DI26" s="382">
        <f>'Soil Hydraulic'!G37</f>
        <v>0.28068831673347583</v>
      </c>
      <c r="DJ26" s="382">
        <f>'Soil Hydraulic'!AD37</f>
        <v>24.8</v>
      </c>
      <c r="DK26" s="256">
        <f>'CROP PARAMETERS'!E36</f>
        <v>0</v>
      </c>
      <c r="DL26" s="256">
        <f>'CROP PARAMETERS'!F36</f>
        <v>0</v>
      </c>
      <c r="DM26" s="256">
        <f>'CROP PARAMETERS'!G36</f>
        <v>0.45</v>
      </c>
      <c r="DN26" s="256">
        <f>'CROP PARAMETERS'!H36</f>
        <v>0.5</v>
      </c>
      <c r="DO26" s="256">
        <f>'CROP PARAMETERS'!I36</f>
        <v>0</v>
      </c>
      <c r="FX26" s="382"/>
      <c r="FY26" s="382"/>
      <c r="FZ26" s="382"/>
      <c r="GA26" s="382"/>
      <c r="GB26" s="382"/>
      <c r="GC26" s="382"/>
      <c r="GD26" s="382"/>
      <c r="GE26" s="382"/>
      <c r="GF26" s="382"/>
      <c r="GG26" s="382"/>
      <c r="GH26" s="382"/>
      <c r="GI26" s="382"/>
      <c r="GJ26" s="382"/>
      <c r="GK26" s="382"/>
      <c r="GL26" s="382"/>
      <c r="GM26" s="382"/>
      <c r="GN26" s="382"/>
      <c r="GO26" s="382"/>
      <c r="GP26" s="382"/>
      <c r="GQ26" s="382"/>
      <c r="HL26" s="382">
        <f>'TREE PARAMETERS'!G35</f>
        <v>-4500</v>
      </c>
      <c r="HM26" s="382">
        <f>'TREE PARAMETERS'!H35</f>
        <v>-4500</v>
      </c>
      <c r="HN26" s="382">
        <f>'TREE PARAMETERS'!I35</f>
        <v>-4500</v>
      </c>
    </row>
    <row r="27" spans="1:222" x14ac:dyDescent="0.3">
      <c r="C27" s="383">
        <f>WEATHER!C37</f>
        <v>4.6375000000000002</v>
      </c>
      <c r="D27" s="383">
        <f>WEATHER!D37</f>
        <v>26.585639999999998</v>
      </c>
      <c r="E27" s="383">
        <f>WEATHER!E37</f>
        <v>3.4173065125242172</v>
      </c>
      <c r="F27" s="115"/>
      <c r="G27" s="383">
        <f>Phosphorus!F51</f>
        <v>5991.5444008584591</v>
      </c>
      <c r="H27" s="383">
        <f>Phosphorus!G51</f>
        <v>5991.5444008584591</v>
      </c>
      <c r="I27" s="383">
        <f>Phosphorus!H51</f>
        <v>5991.5444008584591</v>
      </c>
      <c r="J27" s="383">
        <f>Phosphorus!I51</f>
        <v>5991.5444008584591</v>
      </c>
      <c r="K27" s="383"/>
      <c r="L27" s="383"/>
      <c r="M27" s="383"/>
      <c r="N27" s="383"/>
      <c r="O27" s="383"/>
      <c r="P27" s="383"/>
      <c r="Q27" s="383"/>
      <c r="R27" s="383"/>
      <c r="S27" s="383"/>
      <c r="T27" s="383"/>
      <c r="U27" s="384"/>
      <c r="V27" s="384"/>
      <c r="W27" s="384"/>
      <c r="X27" s="384"/>
      <c r="Y27" s="384"/>
      <c r="Z27" s="384"/>
      <c r="AA27" s="384"/>
      <c r="AB27" s="384"/>
      <c r="AC27" s="384"/>
      <c r="AD27" s="384"/>
      <c r="AE27" s="384"/>
      <c r="AF27" s="384"/>
      <c r="AG27" s="384">
        <f>'CROP MANAGEMENT'!V36</f>
        <v>8</v>
      </c>
      <c r="AH27" s="384">
        <f>'CROP MANAGEMENT'!W36</f>
        <v>306</v>
      </c>
      <c r="AI27" s="383">
        <f>'CROP MANAGEMENT'!X36</f>
        <v>0</v>
      </c>
      <c r="AJ27" s="383">
        <f>'CROP MANAGEMENT'!Y36</f>
        <v>1</v>
      </c>
      <c r="AK27" s="383">
        <f>'CROP MANAGEMENT'!Z36</f>
        <v>0</v>
      </c>
      <c r="AL27" s="383">
        <f>'CROP MANAGEMENT'!AA36</f>
        <v>0</v>
      </c>
      <c r="AM27" s="383">
        <f>'CROP MANAGEMENT'!AB36</f>
        <v>16.2</v>
      </c>
      <c r="AN27" s="383">
        <f>'CROP MANAGEMENT'!AC36</f>
        <v>0</v>
      </c>
      <c r="AO27" s="383">
        <f>'CROP MANAGEMENT'!AD36</f>
        <v>16.2</v>
      </c>
      <c r="AP27" s="383">
        <f>'CROP MANAGEMENT'!AE36</f>
        <v>0</v>
      </c>
      <c r="AX27" s="256">
        <f>'TREE MANAGEMENT'!K36</f>
        <v>9</v>
      </c>
      <c r="AY27" s="256">
        <f>'TREE MANAGEMENT'!L36</f>
        <v>206</v>
      </c>
      <c r="AZ27" s="256">
        <f>'TREE MANAGEMENT'!M36</f>
        <v>0.01</v>
      </c>
      <c r="BA27" s="256">
        <f>'TREE MANAGEMENT'!O36</f>
        <v>0.01</v>
      </c>
      <c r="BB27" s="256">
        <f>'TREE MANAGEMENT'!Q36</f>
        <v>0.01</v>
      </c>
      <c r="BC27" s="256">
        <f>'TREE MANAGEMENT'!N36</f>
        <v>0</v>
      </c>
      <c r="BD27" s="256">
        <f>'TREE MANAGEMENT'!P36</f>
        <v>0</v>
      </c>
      <c r="BE27" s="256">
        <f>'TREE MANAGEMENT'!R36</f>
        <v>0</v>
      </c>
      <c r="BU27" s="115">
        <f>'Soil Hydraulic'!B38</f>
        <v>0.18622886944205505</v>
      </c>
      <c r="BV27" s="115">
        <f>'Soil Hydraulic'!I38</f>
        <v>0.25841576339696876</v>
      </c>
      <c r="BW27" s="115">
        <f>'Soil Hydraulic'!P38</f>
        <v>0.24146263806463322</v>
      </c>
      <c r="BX27" s="115">
        <f>'Soil Hydraulic'!W38</f>
        <v>0.24146581790069066</v>
      </c>
      <c r="BY27" s="383">
        <f>'Soil Hydraulic'!C38</f>
        <v>-4.7122981620707565</v>
      </c>
      <c r="BZ27" s="383">
        <f>'Soil Hydraulic'!J38</f>
        <v>-4.0559189775528663</v>
      </c>
      <c r="CA27" s="383">
        <f>'Soil Hydraulic'!Q38</f>
        <v>-4.6571626443692526</v>
      </c>
      <c r="CB27" s="383">
        <f>'Soil Hydraulic'!X38</f>
        <v>-4.6571626443692526</v>
      </c>
      <c r="CC27" s="382">
        <f>'Soil Hydraulic'!E38</f>
        <v>1.6832140552630062E-5</v>
      </c>
      <c r="CD27" s="382">
        <f>'Soil Hydraulic'!L38</f>
        <v>1.1686010750344155E-5</v>
      </c>
      <c r="CE27" s="382">
        <f>'Soil Hydraulic'!S38</f>
        <v>8.6437440999006077E-6</v>
      </c>
      <c r="CF27" s="382">
        <f>'Soil Hydraulic'!Z38</f>
        <v>8.6438579298884695E-6</v>
      </c>
      <c r="CG27" s="382">
        <f>'Soil Hydraulic'!E38</f>
        <v>1.6832140552630062E-5</v>
      </c>
      <c r="CH27" s="382">
        <f>'Soil Hydraulic'!L38</f>
        <v>1.1686010750344155E-5</v>
      </c>
      <c r="CI27" s="382">
        <f>'Soil Hydraulic'!S38</f>
        <v>8.6437440999006077E-6</v>
      </c>
      <c r="CJ27" s="382">
        <f>'Soil Hydraulic'!Z38</f>
        <v>8.6438579298884695E-6</v>
      </c>
      <c r="CK27" s="382">
        <f>'Soil Hydraulic'!E38</f>
        <v>1.6832140552630062E-5</v>
      </c>
      <c r="CL27" s="382">
        <f>'Soil Hydraulic'!L38</f>
        <v>1.1686010750344155E-5</v>
      </c>
      <c r="CM27" s="382">
        <f>'Soil Hydraulic'!S38</f>
        <v>8.6437440999006077E-6</v>
      </c>
      <c r="CN27" s="382">
        <f>'Soil Hydraulic'!Z38</f>
        <v>8.6438579298884695E-6</v>
      </c>
      <c r="CO27" s="382">
        <f>'Soil Hydraulic'!E38</f>
        <v>1.6832140552630062E-5</v>
      </c>
      <c r="CP27" s="382">
        <f>'Soil Hydraulic'!L38</f>
        <v>1.1686010750344155E-5</v>
      </c>
      <c r="CQ27" s="382">
        <f>'Soil Hydraulic'!S38</f>
        <v>8.6437440999006077E-6</v>
      </c>
      <c r="CR27" s="382">
        <f>'Soil Hydraulic'!Z38</f>
        <v>8.6438579298884695E-6</v>
      </c>
      <c r="CS27" s="382">
        <f>'Soil Hydraulic'!E38</f>
        <v>1.6832140552630062E-5</v>
      </c>
      <c r="CT27" s="382">
        <f>'Soil Hydraulic'!E38</f>
        <v>1.6832140552630062E-5</v>
      </c>
      <c r="CU27" s="382">
        <f>'Soil Hydraulic'!E38</f>
        <v>1.6832140552630062E-5</v>
      </c>
      <c r="CV27" s="382">
        <f>'Soil Hydraulic'!L38</f>
        <v>1.1686010750344155E-5</v>
      </c>
      <c r="CW27" s="382">
        <f>'Soil Hydraulic'!L38</f>
        <v>1.1686010750344155E-5</v>
      </c>
      <c r="CX27" s="382">
        <f>'Soil Hydraulic'!L38</f>
        <v>1.1686010750344155E-5</v>
      </c>
      <c r="CY27" s="382">
        <f>'Soil Hydraulic'!S38</f>
        <v>8.6437440999006077E-6</v>
      </c>
      <c r="CZ27" s="382">
        <f>'Soil Hydraulic'!S38</f>
        <v>8.6437440999006077E-6</v>
      </c>
      <c r="DA27" s="382">
        <f>'Soil Hydraulic'!S38</f>
        <v>8.6437440999006077E-6</v>
      </c>
      <c r="DB27" s="382">
        <f>'Soil Hydraulic'!Z38</f>
        <v>8.6438579298884695E-6</v>
      </c>
      <c r="DC27" s="382">
        <f>'Soil Hydraulic'!Z38</f>
        <v>8.6438579298884695E-6</v>
      </c>
      <c r="DD27" s="382">
        <f>'Soil Hydraulic'!Z38</f>
        <v>8.6438579298884695E-6</v>
      </c>
      <c r="DE27" s="382">
        <f>'Soil Hydraulic'!G38</f>
        <v>0.4298672</v>
      </c>
      <c r="DF27" s="382">
        <f>'Soil Hydraulic'!N38</f>
        <v>0.42292160000000012</v>
      </c>
      <c r="DG27" s="382">
        <f>'Soil Hydraulic'!U38</f>
        <v>0.43203025000000006</v>
      </c>
      <c r="DH27" s="382">
        <f>'Soil Hydraulic'!AB38</f>
        <v>0.43203025000000006</v>
      </c>
      <c r="DI27" s="382">
        <f>'Soil Hydraulic'!G38</f>
        <v>0.4298672</v>
      </c>
      <c r="DJ27" s="382">
        <f>'Soil Hydraulic'!AD38</f>
        <v>20</v>
      </c>
      <c r="DK27" s="256">
        <f>'CROP PARAMETERS'!E37</f>
        <v>1</v>
      </c>
      <c r="DL27" s="256">
        <f>'CROP PARAMETERS'!F37</f>
        <v>1</v>
      </c>
      <c r="DM27" s="256">
        <f>'CROP PARAMETERS'!G37</f>
        <v>1</v>
      </c>
      <c r="DN27" s="256">
        <f>'CROP PARAMETERS'!H37</f>
        <v>1</v>
      </c>
      <c r="DO27" s="256">
        <f>'CROP PARAMETERS'!I37</f>
        <v>0</v>
      </c>
      <c r="FX27" s="382"/>
      <c r="FY27" s="382"/>
      <c r="FZ27" s="382"/>
      <c r="GA27" s="382"/>
      <c r="GB27" s="382"/>
      <c r="GC27" s="382"/>
      <c r="GD27" s="382"/>
      <c r="GE27" s="382"/>
      <c r="GF27" s="382"/>
      <c r="GG27" s="382"/>
      <c r="GH27" s="382"/>
      <c r="GI27" s="382"/>
      <c r="GJ27" s="382"/>
      <c r="GK27" s="382"/>
      <c r="GL27" s="382"/>
      <c r="GM27" s="382"/>
      <c r="GN27" s="382"/>
      <c r="GO27" s="382"/>
      <c r="GP27" s="382"/>
      <c r="GQ27" s="382"/>
      <c r="HL27" s="382">
        <f>'TREE PARAMETERS'!G36</f>
        <v>0</v>
      </c>
      <c r="HM27" s="382">
        <f>'TREE PARAMETERS'!H36</f>
        <v>0</v>
      </c>
      <c r="HN27" s="382">
        <f>'TREE PARAMETERS'!I36</f>
        <v>0</v>
      </c>
    </row>
    <row r="28" spans="1:222" x14ac:dyDescent="0.3">
      <c r="C28" s="383">
        <f>WEATHER!C38</f>
        <v>12.264999999999999</v>
      </c>
      <c r="D28" s="383">
        <f>WEATHER!D38</f>
        <v>26.59076</v>
      </c>
      <c r="E28" s="383">
        <f>WEATHER!E38</f>
        <v>3.4194197637058745</v>
      </c>
      <c r="F28" s="115"/>
      <c r="G28" s="383">
        <f>Phosphorus!F52</f>
        <v>5660.8700098062318</v>
      </c>
      <c r="H28" s="383">
        <f>Phosphorus!G52</f>
        <v>5660.8700098062318</v>
      </c>
      <c r="I28" s="383">
        <f>Phosphorus!H52</f>
        <v>5660.8700098062318</v>
      </c>
      <c r="J28" s="383">
        <f>Phosphorus!I52</f>
        <v>5660.8700098062318</v>
      </c>
      <c r="K28" s="383"/>
      <c r="L28" s="383"/>
      <c r="M28" s="383"/>
      <c r="N28" s="383"/>
      <c r="O28" s="383"/>
      <c r="P28" s="383"/>
      <c r="Q28" s="383"/>
      <c r="R28" s="383"/>
      <c r="S28" s="383"/>
      <c r="T28" s="383"/>
      <c r="U28" s="384"/>
      <c r="V28" s="384"/>
      <c r="W28" s="384"/>
      <c r="X28" s="384"/>
      <c r="Y28" s="384"/>
      <c r="Z28" s="384"/>
      <c r="AA28" s="384"/>
      <c r="AB28" s="384"/>
      <c r="AC28" s="384"/>
      <c r="AD28" s="384"/>
      <c r="AE28" s="384"/>
      <c r="AF28" s="384"/>
      <c r="AG28" s="384">
        <f>'CROP MANAGEMENT'!V37</f>
        <v>8</v>
      </c>
      <c r="AH28" s="384">
        <f>'CROP MANAGEMENT'!W37</f>
        <v>307</v>
      </c>
      <c r="AI28" s="383">
        <f>'CROP MANAGEMENT'!X37</f>
        <v>0</v>
      </c>
      <c r="AJ28" s="383">
        <f>'CROP MANAGEMENT'!Y37</f>
        <v>0</v>
      </c>
      <c r="AK28" s="383">
        <f>'CROP MANAGEMENT'!Z37</f>
        <v>1</v>
      </c>
      <c r="AL28" s="383">
        <f>'CROP MANAGEMENT'!AA37</f>
        <v>0</v>
      </c>
      <c r="AM28" s="383">
        <f>'CROP MANAGEMENT'!AB37</f>
        <v>550</v>
      </c>
      <c r="AN28" s="383">
        <f>'CROP MANAGEMENT'!AC37</f>
        <v>0</v>
      </c>
      <c r="AO28" s="383">
        <f>'CROP MANAGEMENT'!AD37</f>
        <v>550</v>
      </c>
      <c r="AP28" s="383">
        <f>'CROP MANAGEMENT'!AE37</f>
        <v>0</v>
      </c>
      <c r="AX28" s="256">
        <f>'TREE MANAGEMENT'!K37</f>
        <v>9</v>
      </c>
      <c r="AY28" s="256">
        <f>'TREE MANAGEMENT'!L37</f>
        <v>286</v>
      </c>
      <c r="AZ28" s="256">
        <f>'TREE MANAGEMENT'!M37</f>
        <v>0.01</v>
      </c>
      <c r="BA28" s="256">
        <f>'TREE MANAGEMENT'!O37</f>
        <v>0.01</v>
      </c>
      <c r="BB28" s="256">
        <f>'TREE MANAGEMENT'!Q37</f>
        <v>0.01</v>
      </c>
      <c r="BC28" s="256">
        <f>'TREE MANAGEMENT'!N37</f>
        <v>0</v>
      </c>
      <c r="BD28" s="256">
        <f>'TREE MANAGEMENT'!P37</f>
        <v>0</v>
      </c>
      <c r="BE28" s="256">
        <f>'TREE MANAGEMENT'!R37</f>
        <v>0</v>
      </c>
      <c r="BU28" s="115">
        <f>'Soil Hydraulic'!B39</f>
        <v>0.22988283244703739</v>
      </c>
      <c r="BV28" s="115">
        <f>'Soil Hydraulic'!I39</f>
        <v>0.40172663480981952</v>
      </c>
      <c r="BW28" s="115">
        <f>'Soil Hydraulic'!P39</f>
        <v>0.30328759446323122</v>
      </c>
      <c r="BX28" s="115">
        <f>'Soil Hydraulic'!W39</f>
        <v>0.30329158847587179</v>
      </c>
      <c r="BY28" s="383">
        <f>'Soil Hydraulic'!C39</f>
        <v>-3.4746854089342207</v>
      </c>
      <c r="BZ28" s="383">
        <f>'Soil Hydraulic'!J39</f>
        <v>-3.0474024438546641</v>
      </c>
      <c r="CA28" s="383">
        <f>'Soil Hydraulic'!Q39</f>
        <v>-3.4757520919868456</v>
      </c>
      <c r="CB28" s="383">
        <f>'Soil Hydraulic'!X39</f>
        <v>-3.4757520919868456</v>
      </c>
      <c r="CC28" s="382"/>
      <c r="CD28" s="382"/>
      <c r="CE28" s="382"/>
      <c r="CF28" s="382"/>
      <c r="CG28" s="382"/>
      <c r="CH28" s="382"/>
      <c r="CI28" s="382"/>
      <c r="CJ28" s="382"/>
      <c r="CK28" s="382"/>
      <c r="CL28" s="382"/>
      <c r="CM28" s="382"/>
      <c r="CN28" s="382"/>
      <c r="CO28" s="382"/>
      <c r="CP28" s="382"/>
      <c r="CQ28" s="382"/>
      <c r="CR28" s="382"/>
      <c r="CS28" s="382"/>
      <c r="CT28" s="382"/>
      <c r="CU28" s="382"/>
      <c r="CV28" s="382"/>
      <c r="CW28" s="382"/>
      <c r="CX28" s="382"/>
      <c r="CY28" s="382"/>
      <c r="CZ28" s="382"/>
      <c r="DA28" s="382"/>
      <c r="DB28" s="382"/>
      <c r="DC28" s="382"/>
      <c r="DD28" s="382"/>
      <c r="DE28" s="382"/>
      <c r="DF28" s="382"/>
      <c r="DG28" s="382"/>
      <c r="DH28" s="382"/>
      <c r="DI28" s="382"/>
      <c r="DJ28" s="382">
        <f>'Soil Hydraulic'!AD39</f>
        <v>20.9</v>
      </c>
      <c r="DK28" s="256">
        <f>'CROP PARAMETERS'!E38</f>
        <v>0.1</v>
      </c>
      <c r="DL28" s="256">
        <f>'CROP PARAMETERS'!F38</f>
        <v>0.1</v>
      </c>
      <c r="DM28" s="256">
        <f>'CROP PARAMETERS'!G38</f>
        <v>0.1</v>
      </c>
      <c r="DN28" s="256">
        <f>'CROP PARAMETERS'!H38</f>
        <v>0.1</v>
      </c>
      <c r="DO28" s="256">
        <f>'CROP PARAMETERS'!I38</f>
        <v>0</v>
      </c>
      <c r="FX28" s="382"/>
      <c r="FY28" s="382"/>
      <c r="FZ28" s="382"/>
      <c r="GA28" s="382"/>
      <c r="GB28" s="382"/>
      <c r="GC28" s="382"/>
      <c r="GD28" s="382"/>
      <c r="GE28" s="382"/>
      <c r="GF28" s="382"/>
      <c r="GG28" s="382"/>
      <c r="GH28" s="382"/>
      <c r="GI28" s="382"/>
      <c r="GJ28" s="382"/>
      <c r="GK28" s="382"/>
      <c r="GL28" s="382"/>
      <c r="GM28" s="382"/>
      <c r="GN28" s="382"/>
      <c r="GO28" s="382"/>
      <c r="GP28" s="382"/>
      <c r="GQ28" s="382"/>
      <c r="HL28" s="382">
        <f>'TREE PARAMETERS'!G37</f>
        <v>0</v>
      </c>
      <c r="HM28" s="382">
        <f>'TREE PARAMETERS'!H37</f>
        <v>0</v>
      </c>
      <c r="HN28" s="382">
        <f>'TREE PARAMETERS'!I37</f>
        <v>0</v>
      </c>
    </row>
    <row r="29" spans="1:222" x14ac:dyDescent="0.3">
      <c r="C29" s="383">
        <f>WEATHER!C39</f>
        <v>2.1222222222222222</v>
      </c>
      <c r="D29" s="383">
        <f>WEATHER!D39</f>
        <v>26.529320000000002</v>
      </c>
      <c r="E29" s="383">
        <f>WEATHER!E39</f>
        <v>3.3941364978127977</v>
      </c>
      <c r="F29" s="115"/>
      <c r="G29" s="383">
        <f>Phosphorus!F53</f>
        <v>5337.9137497153433</v>
      </c>
      <c r="H29" s="383">
        <f>Phosphorus!G53</f>
        <v>5337.9137497153433</v>
      </c>
      <c r="I29" s="383">
        <f>Phosphorus!H53</f>
        <v>5337.9137497153433</v>
      </c>
      <c r="J29" s="383">
        <f>Phosphorus!I53</f>
        <v>5337.9137497153433</v>
      </c>
      <c r="K29" s="383"/>
      <c r="L29" s="383"/>
      <c r="M29" s="383"/>
      <c r="N29" s="383"/>
      <c r="O29" s="383"/>
      <c r="P29" s="383"/>
      <c r="Q29" s="383"/>
      <c r="R29" s="383"/>
      <c r="S29" s="383"/>
      <c r="T29" s="383"/>
      <c r="U29" s="384"/>
      <c r="V29" s="384"/>
      <c r="W29" s="384"/>
      <c r="X29" s="384"/>
      <c r="Y29" s="384"/>
      <c r="Z29" s="384"/>
      <c r="AA29" s="384"/>
      <c r="AB29" s="384"/>
      <c r="AC29" s="384"/>
      <c r="AD29" s="384"/>
      <c r="AE29" s="384"/>
      <c r="AF29" s="384"/>
      <c r="AG29" s="384">
        <f>'CROP MANAGEMENT'!V38</f>
        <v>9</v>
      </c>
      <c r="AH29" s="384">
        <f>'CROP MANAGEMENT'!W38</f>
        <v>305</v>
      </c>
      <c r="AI29" s="383">
        <f>'CROP MANAGEMENT'!X38</f>
        <v>1</v>
      </c>
      <c r="AJ29" s="383">
        <f>'CROP MANAGEMENT'!Y38</f>
        <v>0</v>
      </c>
      <c r="AK29" s="383">
        <f>'CROP MANAGEMENT'!Z38</f>
        <v>0</v>
      </c>
      <c r="AL29" s="383">
        <f>'CROP MANAGEMENT'!AA38</f>
        <v>0</v>
      </c>
      <c r="AM29" s="383">
        <f>'CROP MANAGEMENT'!AB38</f>
        <v>12.88</v>
      </c>
      <c r="AN29" s="383">
        <f>'CROP MANAGEMENT'!AC38</f>
        <v>0</v>
      </c>
      <c r="AO29" s="383">
        <f>'CROP MANAGEMENT'!AD38</f>
        <v>12.88</v>
      </c>
      <c r="AP29" s="383">
        <f>'CROP MANAGEMENT'!AE38</f>
        <v>0</v>
      </c>
      <c r="AX29" s="256">
        <f>'TREE MANAGEMENT'!K38</f>
        <v>10</v>
      </c>
      <c r="AY29" s="256">
        <f>'TREE MANAGEMENT'!L38</f>
        <v>11</v>
      </c>
      <c r="AZ29" s="256">
        <f>'TREE MANAGEMENT'!M38</f>
        <v>0.01</v>
      </c>
      <c r="BA29" s="256">
        <f>'TREE MANAGEMENT'!O38</f>
        <v>0.01</v>
      </c>
      <c r="BB29" s="256">
        <f>'TREE MANAGEMENT'!Q38</f>
        <v>0.01</v>
      </c>
      <c r="BC29" s="256">
        <f>'TREE MANAGEMENT'!N38</f>
        <v>0</v>
      </c>
      <c r="BD29" s="256">
        <f>'TREE MANAGEMENT'!P38</f>
        <v>0</v>
      </c>
      <c r="BE29" s="256">
        <f>'TREE MANAGEMENT'!R38</f>
        <v>0</v>
      </c>
      <c r="BU29" s="115">
        <f>'Soil Hydraulic'!B40</f>
        <v>0.28315775112467517</v>
      </c>
      <c r="BV29" s="115">
        <f>'Soil Hydraulic'!I40</f>
        <v>0.49907355812845422</v>
      </c>
      <c r="BW29" s="115">
        <f>'Soil Hydraulic'!P40</f>
        <v>0.37989470301002504</v>
      </c>
      <c r="BX29" s="115">
        <f>'Soil Hydraulic'!W40</f>
        <v>0.37989970586630267</v>
      </c>
      <c r="BY29" s="383">
        <f>'Soil Hydraulic'!C40</f>
        <v>-2.6239325106737588</v>
      </c>
      <c r="BZ29" s="383">
        <f>'Soil Hydraulic'!J40</f>
        <v>-2.3288880548098718</v>
      </c>
      <c r="CA29" s="383">
        <f>'Soil Hydraulic'!Q40</f>
        <v>-2.6467835378790228</v>
      </c>
      <c r="CB29" s="383">
        <f>'Soil Hydraulic'!X40</f>
        <v>-2.6467835378790228</v>
      </c>
      <c r="CC29" s="382"/>
      <c r="CD29" s="382"/>
      <c r="CE29" s="382"/>
      <c r="CF29" s="382"/>
      <c r="CG29" s="382"/>
      <c r="CH29" s="382"/>
      <c r="CI29" s="382"/>
      <c r="CJ29" s="382"/>
      <c r="CK29" s="382"/>
      <c r="CL29" s="382"/>
      <c r="CM29" s="382"/>
      <c r="CN29" s="382"/>
      <c r="CO29" s="382"/>
      <c r="CP29" s="382"/>
      <c r="CQ29" s="382"/>
      <c r="CR29" s="382"/>
      <c r="CS29" s="382"/>
      <c r="CT29" s="382"/>
      <c r="CU29" s="382"/>
      <c r="CV29" s="382"/>
      <c r="CW29" s="382"/>
      <c r="CX29" s="382"/>
      <c r="CY29" s="382"/>
      <c r="CZ29" s="382"/>
      <c r="DA29" s="382"/>
      <c r="DB29" s="382"/>
      <c r="DC29" s="382"/>
      <c r="DD29" s="382"/>
      <c r="DE29" s="382"/>
      <c r="DF29" s="382"/>
      <c r="DG29" s="382"/>
      <c r="DH29" s="382"/>
      <c r="DI29" s="382"/>
      <c r="DJ29" s="382">
        <f>'Soil Hydraulic'!AD40</f>
        <v>20.9</v>
      </c>
      <c r="DK29" s="256">
        <f>'CROP PARAMETERS'!E39</f>
        <v>0.01</v>
      </c>
      <c r="DL29" s="256">
        <f>'CROP PARAMETERS'!F39</f>
        <v>0.01</v>
      </c>
      <c r="DM29" s="256">
        <f>'CROP PARAMETERS'!G39</f>
        <v>0.01</v>
      </c>
      <c r="DN29" s="256">
        <f>'CROP PARAMETERS'!H39</f>
        <v>0.01</v>
      </c>
      <c r="DO29" s="256">
        <f>'CROP PARAMETERS'!I39</f>
        <v>0</v>
      </c>
      <c r="FX29" s="382"/>
      <c r="FY29" s="382"/>
      <c r="FZ29" s="382"/>
      <c r="GA29" s="382"/>
      <c r="GB29" s="382"/>
      <c r="GC29" s="382"/>
      <c r="GD29" s="382"/>
      <c r="GE29" s="382"/>
      <c r="GF29" s="382"/>
      <c r="GG29" s="382"/>
      <c r="GH29" s="382"/>
      <c r="GI29" s="382"/>
      <c r="GJ29" s="382"/>
      <c r="GK29" s="382"/>
      <c r="GL29" s="382"/>
      <c r="GM29" s="382"/>
      <c r="GN29" s="382"/>
      <c r="GO29" s="382"/>
      <c r="GP29" s="382"/>
      <c r="GQ29" s="382"/>
      <c r="HL29" s="382">
        <f>'TREE PARAMETERS'!G38</f>
        <v>0</v>
      </c>
      <c r="HM29" s="382">
        <f>'TREE PARAMETERS'!H38</f>
        <v>0</v>
      </c>
      <c r="HN29" s="382">
        <f>'TREE PARAMETERS'!I38</f>
        <v>0</v>
      </c>
    </row>
    <row r="30" spans="1:222" x14ac:dyDescent="0.3">
      <c r="C30" s="383">
        <f>WEATHER!C40</f>
        <v>4.9849999999999994</v>
      </c>
      <c r="D30" s="383">
        <f>WEATHER!D40</f>
        <v>26.465888888888891</v>
      </c>
      <c r="E30" s="383">
        <f>WEATHER!E40</f>
        <v>3.3682070110553153</v>
      </c>
      <c r="F30" s="115"/>
      <c r="G30" s="383">
        <f>Phosphorus!F54</f>
        <v>5029.0441804719103</v>
      </c>
      <c r="H30" s="383">
        <f>Phosphorus!G54</f>
        <v>5029.0441804719103</v>
      </c>
      <c r="I30" s="383">
        <f>Phosphorus!H54</f>
        <v>5029.0441804719103</v>
      </c>
      <c r="J30" s="383">
        <f>Phosphorus!I54</f>
        <v>5029.0441804719103</v>
      </c>
      <c r="K30" s="383"/>
      <c r="L30" s="383"/>
      <c r="M30" s="383"/>
      <c r="N30" s="383"/>
      <c r="O30" s="383"/>
      <c r="P30" s="383"/>
      <c r="Q30" s="383"/>
      <c r="R30" s="383"/>
      <c r="S30" s="383"/>
      <c r="T30" s="383"/>
      <c r="U30" s="384"/>
      <c r="V30" s="384"/>
      <c r="W30" s="384"/>
      <c r="X30" s="384"/>
      <c r="Y30" s="384"/>
      <c r="Z30" s="384"/>
      <c r="AA30" s="384"/>
      <c r="AB30" s="384"/>
      <c r="AC30" s="384"/>
      <c r="AD30" s="384"/>
      <c r="AE30" s="384"/>
      <c r="AF30" s="384"/>
      <c r="AG30" s="384">
        <f>'CROP MANAGEMENT'!V39</f>
        <v>9</v>
      </c>
      <c r="AH30" s="384">
        <f>'CROP MANAGEMENT'!W39</f>
        <v>306</v>
      </c>
      <c r="AI30" s="383">
        <f>'CROP MANAGEMENT'!X39</f>
        <v>0</v>
      </c>
      <c r="AJ30" s="383">
        <f>'CROP MANAGEMENT'!Y39</f>
        <v>1</v>
      </c>
      <c r="AK30" s="383">
        <f>'CROP MANAGEMENT'!Z39</f>
        <v>0</v>
      </c>
      <c r="AL30" s="383">
        <f>'CROP MANAGEMENT'!AA39</f>
        <v>0</v>
      </c>
      <c r="AM30" s="383">
        <f>'CROP MANAGEMENT'!AB39</f>
        <v>16.2</v>
      </c>
      <c r="AN30" s="383">
        <f>'CROP MANAGEMENT'!AC39</f>
        <v>0</v>
      </c>
      <c r="AO30" s="383">
        <f>'CROP MANAGEMENT'!AD39</f>
        <v>16.2</v>
      </c>
      <c r="AP30" s="383">
        <f>'CROP MANAGEMENT'!AE39</f>
        <v>0</v>
      </c>
      <c r="AX30" s="256">
        <f>'TREE MANAGEMENT'!K39</f>
        <v>10</v>
      </c>
      <c r="AY30" s="256">
        <f>'TREE MANAGEMENT'!L39</f>
        <v>126</v>
      </c>
      <c r="AZ30" s="256">
        <f>'TREE MANAGEMENT'!M39</f>
        <v>0.01</v>
      </c>
      <c r="BA30" s="256">
        <f>'TREE MANAGEMENT'!O39</f>
        <v>0.01</v>
      </c>
      <c r="BB30" s="256">
        <f>'TREE MANAGEMENT'!Q39</f>
        <v>0.01</v>
      </c>
      <c r="BC30" s="256">
        <f>'TREE MANAGEMENT'!N39</f>
        <v>0</v>
      </c>
      <c r="BD30" s="256">
        <f>'TREE MANAGEMENT'!P39</f>
        <v>0</v>
      </c>
      <c r="BE30" s="256">
        <f>'TREE MANAGEMENT'!R39</f>
        <v>0</v>
      </c>
      <c r="BU30" s="115">
        <f>'Soil Hydraulic'!B41</f>
        <v>0.34773605636941052</v>
      </c>
      <c r="BV30" s="115">
        <f>'Soil Hydraulic'!I41</f>
        <v>0.61707467574199137</v>
      </c>
      <c r="BW30" s="115">
        <f>'Soil Hydraulic'!P41</f>
        <v>0.47412404687529774</v>
      </c>
      <c r="BX30" s="115">
        <f>'Soil Hydraulic'!W41</f>
        <v>0.47413029064349327</v>
      </c>
      <c r="BY30" s="383">
        <f>'Soil Hydraulic'!C41</f>
        <v>-2.0124975530899931</v>
      </c>
      <c r="BZ30" s="383">
        <f>'Soil Hydraulic'!J41</f>
        <v>-1.7974505978856146</v>
      </c>
      <c r="CA30" s="383">
        <f>'Soil Hydraulic'!Q41</f>
        <v>-2.0421801546670371</v>
      </c>
      <c r="CB30" s="383">
        <f>'Soil Hydraulic'!X41</f>
        <v>-2.0421801546670371</v>
      </c>
      <c r="CC30" s="382"/>
      <c r="CD30" s="382"/>
      <c r="CE30" s="382"/>
      <c r="CF30" s="382"/>
      <c r="CG30" s="382"/>
      <c r="CH30" s="382"/>
      <c r="CI30" s="382"/>
      <c r="CJ30" s="382"/>
      <c r="CK30" s="382"/>
      <c r="CL30" s="382"/>
      <c r="CM30" s="382"/>
      <c r="CN30" s="382"/>
      <c r="CO30" s="382"/>
      <c r="CP30" s="382"/>
      <c r="CQ30" s="382"/>
      <c r="CR30" s="382"/>
      <c r="CS30" s="382"/>
      <c r="CT30" s="382"/>
      <c r="CU30" s="382"/>
      <c r="CV30" s="382"/>
      <c r="CW30" s="382"/>
      <c r="CX30" s="382"/>
      <c r="CY30" s="382"/>
      <c r="CZ30" s="382"/>
      <c r="DA30" s="382"/>
      <c r="DB30" s="382"/>
      <c r="DC30" s="382"/>
      <c r="DD30" s="382"/>
      <c r="DE30" s="382"/>
      <c r="DF30" s="382"/>
      <c r="DG30" s="382"/>
      <c r="DH30" s="382"/>
      <c r="DI30" s="382"/>
      <c r="DJ30" s="382">
        <f>'Soil Hydraulic'!AD41</f>
        <v>0.4298672</v>
      </c>
      <c r="DK30" s="256">
        <f>'CROP PARAMETERS'!E40</f>
        <v>0.02</v>
      </c>
      <c r="DL30" s="256">
        <f>'CROP PARAMETERS'!F40</f>
        <v>0.02</v>
      </c>
      <c r="DM30" s="256">
        <f>'CROP PARAMETERS'!G40</f>
        <v>0.02</v>
      </c>
      <c r="DN30" s="256">
        <f>'CROP PARAMETERS'!H40</f>
        <v>0.02</v>
      </c>
      <c r="DO30" s="256">
        <f>'CROP PARAMETERS'!I40</f>
        <v>0.02</v>
      </c>
      <c r="FX30" s="382"/>
      <c r="FY30" s="382"/>
      <c r="FZ30" s="382"/>
      <c r="GA30" s="382"/>
      <c r="GB30" s="382"/>
      <c r="GC30" s="382"/>
      <c r="GD30" s="382"/>
      <c r="GE30" s="382"/>
      <c r="GF30" s="382"/>
      <c r="GG30" s="382"/>
      <c r="GH30" s="382"/>
      <c r="GI30" s="382"/>
      <c r="GJ30" s="382"/>
      <c r="GK30" s="382"/>
      <c r="GL30" s="382"/>
      <c r="GM30" s="382"/>
      <c r="GN30" s="382"/>
      <c r="GO30" s="382"/>
      <c r="GP30" s="382"/>
      <c r="GQ30" s="382"/>
      <c r="HL30" s="382">
        <f>'TREE PARAMETERS'!G39</f>
        <v>0</v>
      </c>
      <c r="HM30" s="382">
        <f>'TREE PARAMETERS'!H39</f>
        <v>0</v>
      </c>
      <c r="HN30" s="382">
        <f>'TREE PARAMETERS'!I39</f>
        <v>0</v>
      </c>
    </row>
    <row r="31" spans="1:222" x14ac:dyDescent="0.3">
      <c r="C31" s="383">
        <f>WEATHER!C41</f>
        <v>23.512499999999999</v>
      </c>
      <c r="D31" s="383">
        <f>WEATHER!D41</f>
        <v>26.639400000000002</v>
      </c>
      <c r="E31" s="383">
        <f>WEATHER!E41</f>
        <v>3.4395529659074855</v>
      </c>
      <c r="F31" s="115"/>
      <c r="G31" s="383">
        <f>Phosphorus!F55</f>
        <v>4727.6870412195822</v>
      </c>
      <c r="H31" s="383">
        <f>Phosphorus!G55</f>
        <v>4727.6870412195822</v>
      </c>
      <c r="I31" s="383">
        <f>Phosphorus!H55</f>
        <v>4727.6870412195822</v>
      </c>
      <c r="J31" s="383">
        <f>Phosphorus!I55</f>
        <v>4727.6870412195822</v>
      </c>
      <c r="K31" s="383"/>
      <c r="L31" s="383"/>
      <c r="M31" s="383"/>
      <c r="N31" s="383"/>
      <c r="O31" s="383"/>
      <c r="P31" s="383"/>
      <c r="Q31" s="383"/>
      <c r="R31" s="383"/>
      <c r="S31" s="383"/>
      <c r="T31" s="383"/>
      <c r="U31" s="384"/>
      <c r="V31" s="384"/>
      <c r="W31" s="384"/>
      <c r="X31" s="384"/>
      <c r="Y31" s="384"/>
      <c r="Z31" s="384"/>
      <c r="AA31" s="384"/>
      <c r="AB31" s="384"/>
      <c r="AC31" s="384"/>
      <c r="AD31" s="384"/>
      <c r="AE31" s="384"/>
      <c r="AF31" s="384"/>
      <c r="AG31" s="384">
        <f>'CROP MANAGEMENT'!V40</f>
        <v>9</v>
      </c>
      <c r="AH31" s="384">
        <f>'CROP MANAGEMENT'!W40</f>
        <v>307</v>
      </c>
      <c r="AI31" s="383">
        <f>'CROP MANAGEMENT'!X40</f>
        <v>0</v>
      </c>
      <c r="AJ31" s="383">
        <f>'CROP MANAGEMENT'!Y40</f>
        <v>0</v>
      </c>
      <c r="AK31" s="383">
        <f>'CROP MANAGEMENT'!Z40</f>
        <v>1</v>
      </c>
      <c r="AL31" s="383">
        <f>'CROP MANAGEMENT'!AA40</f>
        <v>0</v>
      </c>
      <c r="AM31" s="383">
        <f>'CROP MANAGEMENT'!AB40</f>
        <v>550</v>
      </c>
      <c r="AN31" s="383">
        <f>'CROP MANAGEMENT'!AC40</f>
        <v>0</v>
      </c>
      <c r="AO31" s="383">
        <f>'CROP MANAGEMENT'!AD40</f>
        <v>550</v>
      </c>
      <c r="AP31" s="383">
        <f>'CROP MANAGEMENT'!AE40</f>
        <v>0</v>
      </c>
      <c r="AX31" s="256">
        <f>'TREE MANAGEMENT'!K40</f>
        <v>10</v>
      </c>
      <c r="AY31" s="256">
        <f>'TREE MANAGEMENT'!L40</f>
        <v>206</v>
      </c>
      <c r="AZ31" s="256">
        <f>'TREE MANAGEMENT'!M40</f>
        <v>0.01</v>
      </c>
      <c r="BA31" s="256">
        <f>'TREE MANAGEMENT'!O40</f>
        <v>0.01</v>
      </c>
      <c r="BB31" s="256">
        <f>'TREE MANAGEMENT'!Q40</f>
        <v>0.01</v>
      </c>
      <c r="BC31" s="256">
        <f>'TREE MANAGEMENT'!N40</f>
        <v>0</v>
      </c>
      <c r="BD31" s="256">
        <f>'TREE MANAGEMENT'!P40</f>
        <v>0</v>
      </c>
      <c r="BE31" s="256">
        <f>'TREE MANAGEMENT'!R40</f>
        <v>0</v>
      </c>
      <c r="BU31" s="115">
        <f>'Soil Hydraulic'!B42</f>
        <v>0.51624995673461405</v>
      </c>
      <c r="BV31" s="115">
        <f>'Soil Hydraulic'!I42</f>
        <v>0.75834349496249476</v>
      </c>
      <c r="BW31" s="115">
        <f>'Soil Hydraulic'!P42</f>
        <v>0.58892917366797204</v>
      </c>
      <c r="BX31" s="115">
        <f>'Soil Hydraulic'!W42</f>
        <v>0.58893692931181285</v>
      </c>
      <c r="BY31" s="383">
        <f>'Soil Hydraulic'!C42</f>
        <v>-1.5561644796599801</v>
      </c>
      <c r="BZ31" s="383">
        <f>'Soil Hydraulic'!J42</f>
        <v>-1.3912272829260572</v>
      </c>
      <c r="CA31" s="383">
        <f>'Soil Hydraulic'!Q42</f>
        <v>-1.5862530978590996</v>
      </c>
      <c r="CB31" s="383">
        <f>'Soil Hydraulic'!X42</f>
        <v>-1.5862530978590996</v>
      </c>
      <c r="CC31" s="382"/>
      <c r="CD31" s="382"/>
      <c r="CE31" s="382"/>
      <c r="CF31" s="382"/>
      <c r="CG31" s="382"/>
      <c r="CH31" s="382"/>
      <c r="CI31" s="382"/>
      <c r="CJ31" s="382"/>
      <c r="CK31" s="382"/>
      <c r="CL31" s="382"/>
      <c r="CM31" s="382"/>
      <c r="CN31" s="382"/>
      <c r="CO31" s="382"/>
      <c r="CP31" s="382"/>
      <c r="CQ31" s="382"/>
      <c r="CR31" s="382"/>
      <c r="CS31" s="382"/>
      <c r="CT31" s="382"/>
      <c r="CU31" s="382"/>
      <c r="CV31" s="382"/>
      <c r="CW31" s="382"/>
      <c r="CX31" s="382"/>
      <c r="CY31" s="382"/>
      <c r="CZ31" s="382"/>
      <c r="DA31" s="382"/>
      <c r="DB31" s="382"/>
      <c r="DC31" s="382"/>
      <c r="DD31" s="382"/>
      <c r="DE31" s="382"/>
      <c r="DF31" s="382"/>
      <c r="DG31" s="382"/>
      <c r="DH31" s="382"/>
      <c r="DI31" s="382"/>
      <c r="DJ31" s="382">
        <f>'Soil Hydraulic'!AD42</f>
        <v>1.5001955900795401</v>
      </c>
      <c r="DK31" s="256">
        <f>'CROP PARAMETERS'!E41</f>
        <v>1</v>
      </c>
      <c r="DL31" s="256">
        <f>'CROP PARAMETERS'!F41</f>
        <v>5</v>
      </c>
      <c r="DM31" s="256">
        <f>'CROP PARAMETERS'!G41</f>
        <v>1.5</v>
      </c>
      <c r="DN31" s="256">
        <f>'CROP PARAMETERS'!H41</f>
        <v>2</v>
      </c>
      <c r="DO31" s="256">
        <f>'CROP PARAMETERS'!I41</f>
        <v>1.8810000000000002</v>
      </c>
      <c r="FX31" s="382"/>
      <c r="FY31" s="382"/>
      <c r="FZ31" s="382"/>
      <c r="GA31" s="382"/>
      <c r="GB31" s="382"/>
      <c r="GC31" s="382"/>
      <c r="GD31" s="382"/>
      <c r="GE31" s="382"/>
      <c r="GF31" s="382"/>
      <c r="GG31" s="382"/>
      <c r="GH31" s="382"/>
      <c r="GI31" s="382"/>
      <c r="GJ31" s="382"/>
      <c r="GK31" s="382"/>
      <c r="GL31" s="382"/>
      <c r="GM31" s="382"/>
      <c r="GN31" s="382"/>
      <c r="GO31" s="382"/>
      <c r="GP31" s="382"/>
      <c r="GQ31" s="382"/>
      <c r="HL31" s="382">
        <f>'TREE PARAMETERS'!G40</f>
        <v>0</v>
      </c>
      <c r="HM31" s="382">
        <f>'TREE PARAMETERS'!H40</f>
        <v>0</v>
      </c>
      <c r="HN31" s="382">
        <f>'TREE PARAMETERS'!I40</f>
        <v>0</v>
      </c>
    </row>
    <row r="32" spans="1:222" x14ac:dyDescent="0.3">
      <c r="C32" s="383">
        <f>WEATHER!C42</f>
        <v>7.1099999999999994</v>
      </c>
      <c r="D32" s="383">
        <f>WEATHER!D42</f>
        <v>26.398759999999999</v>
      </c>
      <c r="E32" s="383">
        <f>WEATHER!E42</f>
        <v>3.3409570895002476</v>
      </c>
      <c r="F32" s="115"/>
      <c r="G32" s="383">
        <f>Phosphorus!F56</f>
        <v>4435.1783320034556</v>
      </c>
      <c r="H32" s="383">
        <f>Phosphorus!G56</f>
        <v>4435.1783320034556</v>
      </c>
      <c r="I32" s="383">
        <f>Phosphorus!H56</f>
        <v>4435.1783320034556</v>
      </c>
      <c r="J32" s="383">
        <f>Phosphorus!I56</f>
        <v>4435.1783320034556</v>
      </c>
      <c r="K32" s="383"/>
      <c r="L32" s="383"/>
      <c r="M32" s="383"/>
      <c r="N32" s="383"/>
      <c r="O32" s="383"/>
      <c r="P32" s="383"/>
      <c r="Q32" s="383"/>
      <c r="R32" s="383"/>
      <c r="S32" s="383"/>
      <c r="T32" s="383"/>
      <c r="U32" s="384"/>
      <c r="V32" s="384"/>
      <c r="W32" s="384"/>
      <c r="X32" s="384"/>
      <c r="Y32" s="384"/>
      <c r="Z32" s="384"/>
      <c r="AA32" s="384"/>
      <c r="AB32" s="384"/>
      <c r="AC32" s="384"/>
      <c r="AD32" s="384"/>
      <c r="AE32" s="384"/>
      <c r="AF32" s="384"/>
      <c r="AG32" s="384">
        <f>'CROP MANAGEMENT'!V41</f>
        <v>10</v>
      </c>
      <c r="AH32" s="384">
        <f>'CROP MANAGEMENT'!W41</f>
        <v>305</v>
      </c>
      <c r="AI32" s="383">
        <f>'CROP MANAGEMENT'!X41</f>
        <v>1</v>
      </c>
      <c r="AJ32" s="383">
        <f>'CROP MANAGEMENT'!Y41</f>
        <v>0</v>
      </c>
      <c r="AK32" s="383">
        <f>'CROP MANAGEMENT'!Z41</f>
        <v>0</v>
      </c>
      <c r="AL32" s="383">
        <f>'CROP MANAGEMENT'!AA41</f>
        <v>0</v>
      </c>
      <c r="AM32" s="383">
        <f>'CROP MANAGEMENT'!AB41</f>
        <v>12.88</v>
      </c>
      <c r="AN32" s="383">
        <f>'CROP MANAGEMENT'!AC41</f>
        <v>0</v>
      </c>
      <c r="AO32" s="383">
        <f>'CROP MANAGEMENT'!AD41</f>
        <v>12.88</v>
      </c>
      <c r="AP32" s="383">
        <f>'CROP MANAGEMENT'!AE41</f>
        <v>0</v>
      </c>
      <c r="AX32" s="256">
        <f>'TREE MANAGEMENT'!K41</f>
        <v>10</v>
      </c>
      <c r="AY32" s="256">
        <f>'TREE MANAGEMENT'!L41</f>
        <v>286</v>
      </c>
      <c r="AZ32" s="256">
        <f>'TREE MANAGEMENT'!M41</f>
        <v>0.01</v>
      </c>
      <c r="BA32" s="256">
        <f>'TREE MANAGEMENT'!O41</f>
        <v>0.01</v>
      </c>
      <c r="BB32" s="256">
        <f>'TREE MANAGEMENT'!Q41</f>
        <v>0.01</v>
      </c>
      <c r="BC32" s="256">
        <f>'TREE MANAGEMENT'!N41</f>
        <v>0</v>
      </c>
      <c r="BD32" s="256">
        <f>'TREE MANAGEMENT'!P41</f>
        <v>0</v>
      </c>
      <c r="BE32" s="256">
        <f>'TREE MANAGEMENT'!R41</f>
        <v>0</v>
      </c>
      <c r="BU32" s="115">
        <f>'Soil Hydraulic'!B43</f>
        <v>0.62548648752737801</v>
      </c>
      <c r="BV32" s="115">
        <f>'Soil Hydraulic'!I43</f>
        <v>0.92518843688655261</v>
      </c>
      <c r="BW32" s="115">
        <f>'Soil Hydraulic'!P43</f>
        <v>0.88849922926949254</v>
      </c>
      <c r="BX32" s="115">
        <f>'Soil Hydraulic'!W43</f>
        <v>0.88851092996948011</v>
      </c>
      <c r="BY32" s="383">
        <f>'Soil Hydraulic'!C43</f>
        <v>-1.2040001152054631</v>
      </c>
      <c r="BZ32" s="383">
        <f>'Soil Hydraulic'!J43</f>
        <v>-1.0711400571836147</v>
      </c>
      <c r="CA32" s="383">
        <f>'Soil Hydraulic'!Q43</f>
        <v>-1.2319753224894638</v>
      </c>
      <c r="CB32" s="383">
        <f>'Soil Hydraulic'!X43</f>
        <v>-1.2319753224894638</v>
      </c>
      <c r="CC32" s="382"/>
      <c r="CD32" s="382"/>
      <c r="CE32" s="382"/>
      <c r="CF32" s="382"/>
      <c r="CG32" s="382"/>
      <c r="CH32" s="382"/>
      <c r="CI32" s="382"/>
      <c r="CJ32" s="382"/>
      <c r="CK32" s="382"/>
      <c r="CL32" s="382"/>
      <c r="CM32" s="382"/>
      <c r="CN32" s="382"/>
      <c r="CO32" s="382"/>
      <c r="CP32" s="382"/>
      <c r="CQ32" s="382"/>
      <c r="CR32" s="382"/>
      <c r="CS32" s="382"/>
      <c r="CT32" s="382"/>
      <c r="CU32" s="382"/>
      <c r="CV32" s="382"/>
      <c r="CW32" s="382"/>
      <c r="CX32" s="382"/>
      <c r="CY32" s="382"/>
      <c r="CZ32" s="382"/>
      <c r="DA32" s="382"/>
      <c r="DB32" s="382"/>
      <c r="DC32" s="382"/>
      <c r="DD32" s="382"/>
      <c r="DE32" s="382"/>
      <c r="DF32" s="382"/>
      <c r="DG32" s="382"/>
      <c r="DH32" s="382"/>
      <c r="DI32" s="382"/>
      <c r="DJ32" s="382">
        <f>'Soil Hydraulic'!AD43</f>
        <v>1.4387311797567162</v>
      </c>
      <c r="DK32" s="256">
        <f>'CROP PARAMETERS'!E42</f>
        <v>0.7</v>
      </c>
      <c r="DL32" s="256">
        <f>'CROP PARAMETERS'!F42</f>
        <v>3</v>
      </c>
      <c r="DM32" s="256">
        <f>'CROP PARAMETERS'!G42</f>
        <v>1</v>
      </c>
      <c r="DN32" s="256">
        <f>'CROP PARAMETERS'!H42</f>
        <v>1</v>
      </c>
      <c r="DO32" s="256">
        <f>'CROP PARAMETERS'!I42</f>
        <v>0.90600000000000003</v>
      </c>
      <c r="FX32" s="382"/>
      <c r="FY32" s="382"/>
      <c r="FZ32" s="382"/>
      <c r="GA32" s="382"/>
      <c r="GB32" s="382"/>
      <c r="GC32" s="382"/>
      <c r="GD32" s="382"/>
      <c r="GE32" s="382"/>
      <c r="GF32" s="382"/>
      <c r="GG32" s="382"/>
      <c r="GH32" s="382"/>
      <c r="GI32" s="382"/>
      <c r="GJ32" s="382"/>
      <c r="GK32" s="382"/>
      <c r="GL32" s="382"/>
      <c r="GM32" s="382"/>
      <c r="GN32" s="382"/>
      <c r="GO32" s="382"/>
      <c r="GP32" s="382"/>
      <c r="GQ32" s="382"/>
      <c r="HL32" s="382">
        <f>'TREE PARAMETERS'!G41</f>
        <v>0.01</v>
      </c>
      <c r="HM32" s="382">
        <f>'TREE PARAMETERS'!H41</f>
        <v>0.01</v>
      </c>
      <c r="HN32" s="382">
        <f>'TREE PARAMETERS'!I41</f>
        <v>0.01</v>
      </c>
    </row>
    <row r="33" spans="3:222" x14ac:dyDescent="0.3">
      <c r="C33" s="383">
        <f>WEATHER!C43</f>
        <v>12.071428571428571</v>
      </c>
      <c r="D33" s="383">
        <f>WEATHER!D43</f>
        <v>26.398759999999999</v>
      </c>
      <c r="E33" s="383">
        <f>WEATHER!E43</f>
        <v>3.3137948367400822</v>
      </c>
      <c r="F33" s="115"/>
      <c r="G33" s="383">
        <f>Phosphorus!F57</f>
        <v>4153.1346141276226</v>
      </c>
      <c r="H33" s="383">
        <f>Phosphorus!G57</f>
        <v>4153.1346141276226</v>
      </c>
      <c r="I33" s="383">
        <f>Phosphorus!H57</f>
        <v>4153.1346141276226</v>
      </c>
      <c r="J33" s="383">
        <f>Phosphorus!I57</f>
        <v>4153.1346141276226</v>
      </c>
      <c r="K33" s="383"/>
      <c r="L33" s="383"/>
      <c r="M33" s="383"/>
      <c r="N33" s="383"/>
      <c r="O33" s="383"/>
      <c r="P33" s="383"/>
      <c r="Q33" s="383"/>
      <c r="R33" s="383"/>
      <c r="S33" s="383"/>
      <c r="T33" s="383"/>
      <c r="U33" s="384"/>
      <c r="V33" s="384"/>
      <c r="W33" s="384"/>
      <c r="X33" s="384"/>
      <c r="Y33" s="384"/>
      <c r="Z33" s="384"/>
      <c r="AA33" s="384"/>
      <c r="AB33" s="384"/>
      <c r="AC33" s="384"/>
      <c r="AD33" s="384"/>
      <c r="AE33" s="384"/>
      <c r="AF33" s="384"/>
      <c r="AG33" s="384">
        <f>'CROP MANAGEMENT'!V42</f>
        <v>10</v>
      </c>
      <c r="AH33" s="384">
        <f>'CROP MANAGEMENT'!W42</f>
        <v>306</v>
      </c>
      <c r="AI33" s="383">
        <f>'CROP MANAGEMENT'!X42</f>
        <v>0</v>
      </c>
      <c r="AJ33" s="383">
        <f>'CROP MANAGEMENT'!Y42</f>
        <v>1</v>
      </c>
      <c r="AK33" s="383">
        <f>'CROP MANAGEMENT'!Z42</f>
        <v>0</v>
      </c>
      <c r="AL33" s="383">
        <f>'CROP MANAGEMENT'!AA42</f>
        <v>0</v>
      </c>
      <c r="AM33" s="383">
        <f>'CROP MANAGEMENT'!AB42</f>
        <v>16.2</v>
      </c>
      <c r="AN33" s="383">
        <f>'CROP MANAGEMENT'!AC42</f>
        <v>0</v>
      </c>
      <c r="AO33" s="383">
        <f>'CROP MANAGEMENT'!AD42</f>
        <v>16.2</v>
      </c>
      <c r="AP33" s="383">
        <f>'CROP MANAGEMENT'!AE42</f>
        <v>0</v>
      </c>
      <c r="AX33" s="256">
        <f>'TREE MANAGEMENT'!K42</f>
        <v>11</v>
      </c>
      <c r="AY33" s="256">
        <f>'TREE MANAGEMENT'!L42</f>
        <v>11</v>
      </c>
      <c r="AZ33" s="256">
        <f>'TREE MANAGEMENT'!M42</f>
        <v>0.01</v>
      </c>
      <c r="BA33" s="256">
        <f>'TREE MANAGEMENT'!O42</f>
        <v>0.01</v>
      </c>
      <c r="BB33" s="256">
        <f>'TREE MANAGEMENT'!Q42</f>
        <v>0.01</v>
      </c>
      <c r="BC33" s="256">
        <f>'TREE MANAGEMENT'!N42</f>
        <v>0</v>
      </c>
      <c r="BD33" s="256">
        <f>'TREE MANAGEMENT'!P42</f>
        <v>0</v>
      </c>
      <c r="BE33" s="256">
        <f>'TREE MANAGEMENT'!R42</f>
        <v>0</v>
      </c>
      <c r="BU33" s="115">
        <f>'Soil Hydraulic'!B44</f>
        <v>0.70239536683808701</v>
      </c>
      <c r="BV33" s="115">
        <f>'Soil Hydraulic'!I44</f>
        <v>1.0408209468775229</v>
      </c>
      <c r="BW33" s="115">
        <f>'Soil Hydraulic'!P44</f>
        <v>1.0013243299543366</v>
      </c>
      <c r="BX33" s="115">
        <f>'Soil Hydraulic'!W44</f>
        <v>1.0013375164548863</v>
      </c>
      <c r="BY33" s="383">
        <f>'Soil Hydraulic'!C44</f>
        <v>-1</v>
      </c>
      <c r="BZ33" s="383">
        <f>'Soil Hydraulic'!J44</f>
        <v>-1</v>
      </c>
      <c r="CA33" s="383">
        <f>'Soil Hydraulic'!Q44</f>
        <v>-1</v>
      </c>
      <c r="CB33" s="383">
        <f>'Soil Hydraulic'!X44</f>
        <v>-1</v>
      </c>
      <c r="CC33" s="382"/>
      <c r="CD33" s="382"/>
      <c r="CE33" s="382"/>
      <c r="CF33" s="382"/>
      <c r="CG33" s="382"/>
      <c r="CH33" s="382"/>
      <c r="CI33" s="382"/>
      <c r="CJ33" s="382"/>
      <c r="CK33" s="382"/>
      <c r="CL33" s="382"/>
      <c r="CM33" s="382"/>
      <c r="CN33" s="382"/>
      <c r="CO33" s="382"/>
      <c r="CP33" s="382"/>
      <c r="CQ33" s="382"/>
      <c r="CR33" s="382"/>
      <c r="CS33" s="382"/>
      <c r="CT33" s="382"/>
      <c r="CU33" s="382"/>
      <c r="CV33" s="382"/>
      <c r="CW33" s="382"/>
      <c r="CX33" s="382"/>
      <c r="CY33" s="382"/>
      <c r="CZ33" s="382"/>
      <c r="DA33" s="382"/>
      <c r="DB33" s="382"/>
      <c r="DC33" s="382"/>
      <c r="DD33" s="382"/>
      <c r="DE33" s="382"/>
      <c r="DF33" s="382"/>
      <c r="DG33" s="382"/>
      <c r="DH33" s="382"/>
      <c r="DI33" s="382"/>
      <c r="DJ33" s="382">
        <f>'Soil Hydraulic'!AD44</f>
        <v>0.42292160000000012</v>
      </c>
      <c r="DK33" s="256">
        <f>'CROP PARAMETERS'!E43</f>
        <v>0.5</v>
      </c>
      <c r="DL33" s="256">
        <f>'CROP PARAMETERS'!F43</f>
        <v>0.3</v>
      </c>
      <c r="DM33" s="256">
        <f>'CROP PARAMETERS'!G43</f>
        <v>0.2</v>
      </c>
      <c r="DN33" s="256">
        <f>'CROP PARAMETERS'!H43</f>
        <v>0.5</v>
      </c>
      <c r="DO33" s="256">
        <f>'CROP PARAMETERS'!I43</f>
        <v>0.2</v>
      </c>
      <c r="FX33" s="382"/>
      <c r="FY33" s="382"/>
      <c r="FZ33" s="382"/>
      <c r="GA33" s="382"/>
      <c r="GB33" s="382"/>
      <c r="GC33" s="382"/>
      <c r="GD33" s="382"/>
      <c r="GE33" s="382"/>
      <c r="GF33" s="382"/>
      <c r="GG33" s="382"/>
      <c r="GH33" s="382"/>
      <c r="GI33" s="382"/>
      <c r="GJ33" s="382"/>
      <c r="GK33" s="382"/>
      <c r="GL33" s="382"/>
      <c r="GM33" s="382"/>
      <c r="GN33" s="382"/>
      <c r="GO33" s="382"/>
      <c r="GP33" s="382"/>
      <c r="GQ33" s="382"/>
      <c r="HL33" s="382">
        <f>'TREE PARAMETERS'!G42</f>
        <v>1.67E-2</v>
      </c>
      <c r="HM33" s="382">
        <f>'TREE PARAMETERS'!H42</f>
        <v>1.67E-2</v>
      </c>
      <c r="HN33" s="382">
        <f>'TREE PARAMETERS'!I42</f>
        <v>1.67E-2</v>
      </c>
    </row>
    <row r="34" spans="3:222" x14ac:dyDescent="0.3">
      <c r="C34" s="383">
        <f>WEATHER!C44</f>
        <v>16.84375</v>
      </c>
      <c r="D34" s="383">
        <f>WEATHER!D44</f>
        <v>26.304040000000004</v>
      </c>
      <c r="E34" s="383">
        <f>WEATHER!E44</f>
        <v>3.2759880825449814</v>
      </c>
      <c r="F34" s="115"/>
      <c r="G34" s="383">
        <f>Phosphorus!F58</f>
        <v>3881.6640862664644</v>
      </c>
      <c r="H34" s="383">
        <f>Phosphorus!G58</f>
        <v>3881.6640862664644</v>
      </c>
      <c r="I34" s="383">
        <f>Phosphorus!H58</f>
        <v>3881.6640862664644</v>
      </c>
      <c r="J34" s="383">
        <f>Phosphorus!I58</f>
        <v>3881.6640862664644</v>
      </c>
      <c r="K34" s="383"/>
      <c r="L34" s="383"/>
      <c r="M34" s="383"/>
      <c r="N34" s="383"/>
      <c r="O34" s="383"/>
      <c r="P34" s="383"/>
      <c r="Q34" s="383"/>
      <c r="R34" s="383"/>
      <c r="S34" s="383"/>
      <c r="T34" s="383"/>
      <c r="AG34" s="384">
        <f>'CROP MANAGEMENT'!V43</f>
        <v>10</v>
      </c>
      <c r="AH34" s="384">
        <f>'CROP MANAGEMENT'!W43</f>
        <v>307</v>
      </c>
      <c r="AI34" s="383">
        <f>'CROP MANAGEMENT'!X43</f>
        <v>0</v>
      </c>
      <c r="AJ34" s="383">
        <f>'CROP MANAGEMENT'!Y43</f>
        <v>0</v>
      </c>
      <c r="AK34" s="383">
        <f>'CROP MANAGEMENT'!Z43</f>
        <v>1</v>
      </c>
      <c r="AL34" s="383">
        <f>'CROP MANAGEMENT'!AA43</f>
        <v>0</v>
      </c>
      <c r="AM34" s="383">
        <f>'CROP MANAGEMENT'!AB43</f>
        <v>550</v>
      </c>
      <c r="AN34" s="383">
        <f>'CROP MANAGEMENT'!AC43</f>
        <v>0</v>
      </c>
      <c r="AO34" s="383">
        <f>'CROP MANAGEMENT'!AD43</f>
        <v>550</v>
      </c>
      <c r="AP34" s="383">
        <f>'CROP MANAGEMENT'!AE43</f>
        <v>0</v>
      </c>
      <c r="AX34" s="256">
        <f>'TREE MANAGEMENT'!K43</f>
        <v>11</v>
      </c>
      <c r="AY34" s="256">
        <f>'TREE MANAGEMENT'!L43</f>
        <v>126</v>
      </c>
      <c r="AZ34" s="256">
        <f>'TREE MANAGEMENT'!M43</f>
        <v>0.01</v>
      </c>
      <c r="BA34" s="256">
        <f>'TREE MANAGEMENT'!O43</f>
        <v>0.01</v>
      </c>
      <c r="BB34" s="256">
        <f>'TREE MANAGEMENT'!Q43</f>
        <v>0.01</v>
      </c>
      <c r="BC34" s="256">
        <f>'TREE MANAGEMENT'!N43</f>
        <v>0</v>
      </c>
      <c r="BD34" s="256">
        <f>'TREE MANAGEMENT'!P43</f>
        <v>0</v>
      </c>
      <c r="BE34" s="256">
        <f>'TREE MANAGEMENT'!R43</f>
        <v>0</v>
      </c>
      <c r="BU34" s="115">
        <f>'Soil Hydraulic'!B45</f>
        <v>0.70239536683808701</v>
      </c>
      <c r="BV34" s="115">
        <f>'Soil Hydraulic'!I45</f>
        <v>1.0408209468775229</v>
      </c>
      <c r="BW34" s="115">
        <f>'Soil Hydraulic'!P45</f>
        <v>1.0013243299543366</v>
      </c>
      <c r="BX34" s="115">
        <f>'Soil Hydraulic'!W45</f>
        <v>1.0013375164548863</v>
      </c>
      <c r="BY34" s="383">
        <f>'Soil Hydraulic'!C45</f>
        <v>-1</v>
      </c>
      <c r="BZ34" s="383">
        <f>'Soil Hydraulic'!J45</f>
        <v>-1</v>
      </c>
      <c r="CA34" s="383">
        <f>'Soil Hydraulic'!Q45</f>
        <v>-1</v>
      </c>
      <c r="CB34" s="383">
        <f>'Soil Hydraulic'!X45</f>
        <v>-1</v>
      </c>
      <c r="CC34" s="382"/>
      <c r="CD34" s="382"/>
      <c r="CE34" s="382"/>
      <c r="CF34" s="382"/>
      <c r="CG34" s="382"/>
      <c r="CH34" s="382"/>
      <c r="CI34" s="382"/>
      <c r="CJ34" s="382"/>
      <c r="CK34" s="382"/>
      <c r="CL34" s="382"/>
      <c r="CM34" s="382"/>
      <c r="CN34" s="382"/>
      <c r="CO34" s="382"/>
      <c r="CP34" s="382"/>
      <c r="CQ34" s="382"/>
      <c r="CR34" s="382"/>
      <c r="CS34" s="382"/>
      <c r="CT34" s="382"/>
      <c r="CU34" s="382"/>
      <c r="CV34" s="382"/>
      <c r="CW34" s="382"/>
      <c r="CX34" s="382"/>
      <c r="CY34" s="382"/>
      <c r="CZ34" s="382"/>
      <c r="DA34" s="382"/>
      <c r="DB34" s="382"/>
      <c r="DC34" s="382"/>
      <c r="DD34" s="382"/>
      <c r="DE34" s="382"/>
      <c r="DF34" s="382"/>
      <c r="DG34" s="382"/>
      <c r="DH34" s="382"/>
      <c r="DI34" s="382"/>
      <c r="DJ34" s="382">
        <f>'Soil Hydraulic'!AD45</f>
        <v>1.4475646504544901</v>
      </c>
      <c r="DK34" s="256">
        <f>'CROP PARAMETERS'!E44</f>
        <v>0.05</v>
      </c>
      <c r="DL34" s="256">
        <f>'CROP PARAMETERS'!F44</f>
        <v>0</v>
      </c>
      <c r="DM34" s="256">
        <f>'CROP PARAMETERS'!G44</f>
        <v>1E-3</v>
      </c>
      <c r="DN34" s="256">
        <f>'CROP PARAMETERS'!H44</f>
        <v>0</v>
      </c>
      <c r="DO34" s="256">
        <f>'CROP PARAMETERS'!I44</f>
        <v>0.05</v>
      </c>
      <c r="FX34" s="382"/>
      <c r="FY34" s="382"/>
      <c r="FZ34" s="382"/>
      <c r="GA34" s="382"/>
      <c r="GB34" s="382"/>
      <c r="GC34" s="382"/>
      <c r="GD34" s="382"/>
      <c r="GE34" s="382"/>
      <c r="GF34" s="382"/>
      <c r="GG34" s="382"/>
      <c r="GH34" s="382"/>
      <c r="GI34" s="382"/>
      <c r="GJ34" s="382"/>
      <c r="GK34" s="382"/>
      <c r="GL34" s="382"/>
      <c r="GM34" s="382"/>
      <c r="GN34" s="382"/>
      <c r="GO34" s="382"/>
      <c r="GP34" s="382"/>
      <c r="GQ34" s="382"/>
      <c r="HL34" s="382">
        <f>'TREE PARAMETERS'!G43</f>
        <v>8.9999999999999993E-3</v>
      </c>
      <c r="HM34" s="382">
        <f>'TREE PARAMETERS'!H43</f>
        <v>8.9999999999999993E-3</v>
      </c>
      <c r="HN34" s="382">
        <f>'TREE PARAMETERS'!I43</f>
        <v>8.9999999999999993E-3</v>
      </c>
    </row>
    <row r="35" spans="3:222" x14ac:dyDescent="0.3">
      <c r="C35" s="383">
        <f>WEATHER!C45</f>
        <v>8.9500000000000011</v>
      </c>
      <c r="D35" s="383">
        <f>WEATHER!D45</f>
        <v>26.457639999999998</v>
      </c>
      <c r="E35" s="383">
        <f>WEATHER!E45</f>
        <v>3.3374914326724672</v>
      </c>
      <c r="F35" s="115"/>
      <c r="G35" s="383">
        <f>Phosphorus!F59</f>
        <v>3619.3127150410969</v>
      </c>
      <c r="H35" s="383">
        <f>Phosphorus!G59</f>
        <v>3619.3127150410969</v>
      </c>
      <c r="I35" s="383">
        <f>Phosphorus!H59</f>
        <v>3619.3127150410969</v>
      </c>
      <c r="J35" s="383">
        <f>Phosphorus!I59</f>
        <v>3619.3127150410969</v>
      </c>
      <c r="K35" s="383"/>
      <c r="L35" s="383"/>
      <c r="M35" s="383"/>
      <c r="N35" s="383"/>
      <c r="O35" s="383"/>
      <c r="P35" s="383"/>
      <c r="Q35" s="383"/>
      <c r="R35" s="383"/>
      <c r="S35" s="383"/>
      <c r="T35" s="383"/>
      <c r="AG35" s="384">
        <f>'CROP MANAGEMENT'!V44</f>
        <v>11</v>
      </c>
      <c r="AH35" s="384">
        <f>'CROP MANAGEMENT'!W44</f>
        <v>305</v>
      </c>
      <c r="AI35" s="383">
        <f>'CROP MANAGEMENT'!X44</f>
        <v>1</v>
      </c>
      <c r="AJ35" s="383">
        <f>'CROP MANAGEMENT'!Y44</f>
        <v>0</v>
      </c>
      <c r="AK35" s="383">
        <f>'CROP MANAGEMENT'!Z44</f>
        <v>0</v>
      </c>
      <c r="AL35" s="383">
        <f>'CROP MANAGEMENT'!AA44</f>
        <v>0</v>
      </c>
      <c r="AM35" s="383">
        <f>'CROP MANAGEMENT'!AB44</f>
        <v>12.88</v>
      </c>
      <c r="AN35" s="383">
        <f>'CROP MANAGEMENT'!AC44</f>
        <v>0</v>
      </c>
      <c r="AO35" s="383">
        <f>'CROP MANAGEMENT'!AD44</f>
        <v>12.88</v>
      </c>
      <c r="AP35" s="383">
        <f>'CROP MANAGEMENT'!AE44</f>
        <v>0</v>
      </c>
      <c r="AX35" s="256">
        <f>'TREE MANAGEMENT'!K44</f>
        <v>11</v>
      </c>
      <c r="AY35" s="256">
        <f>'TREE MANAGEMENT'!L44</f>
        <v>206</v>
      </c>
      <c r="AZ35" s="256">
        <f>'TREE MANAGEMENT'!M44</f>
        <v>0.01</v>
      </c>
      <c r="BA35" s="256">
        <f>'TREE MANAGEMENT'!O44</f>
        <v>0.01</v>
      </c>
      <c r="BB35" s="256">
        <f>'TREE MANAGEMENT'!Q44</f>
        <v>0.01</v>
      </c>
      <c r="BC35" s="256">
        <f>'TREE MANAGEMENT'!N44</f>
        <v>0</v>
      </c>
      <c r="BD35" s="256">
        <f>'TREE MANAGEMENT'!P44</f>
        <v>0</v>
      </c>
      <c r="BE35" s="256">
        <f>'TREE MANAGEMENT'!R44</f>
        <v>0</v>
      </c>
      <c r="BU35" s="115">
        <f>'Soil Hydraulic'!B46</f>
        <v>0.70239536683808701</v>
      </c>
      <c r="BV35" s="115">
        <f>'Soil Hydraulic'!I46</f>
        <v>1.0408209468775229</v>
      </c>
      <c r="BW35" s="115">
        <f>'Soil Hydraulic'!P46</f>
        <v>1.0013243299543366</v>
      </c>
      <c r="BX35" s="115">
        <f>'Soil Hydraulic'!W46</f>
        <v>1.0013375164548863</v>
      </c>
      <c r="BY35" s="383">
        <f>'Soil Hydraulic'!C46</f>
        <v>-1</v>
      </c>
      <c r="BZ35" s="383">
        <f>'Soil Hydraulic'!J46</f>
        <v>-1</v>
      </c>
      <c r="CA35" s="383">
        <f>'Soil Hydraulic'!Q46</f>
        <v>-1</v>
      </c>
      <c r="CB35" s="383">
        <f>'Soil Hydraulic'!X46</f>
        <v>-1</v>
      </c>
      <c r="CC35" s="382"/>
      <c r="CD35" s="382"/>
      <c r="CE35" s="382"/>
      <c r="CF35" s="382"/>
      <c r="CG35" s="382"/>
      <c r="CH35" s="382"/>
      <c r="CI35" s="382"/>
      <c r="CJ35" s="382"/>
      <c r="CK35" s="382"/>
      <c r="CL35" s="382"/>
      <c r="CM35" s="382"/>
      <c r="CN35" s="382"/>
      <c r="CO35" s="382"/>
      <c r="CP35" s="382"/>
      <c r="CQ35" s="382"/>
      <c r="CR35" s="382"/>
      <c r="CS35" s="382"/>
      <c r="CT35" s="382"/>
      <c r="CU35" s="382"/>
      <c r="CV35" s="382"/>
      <c r="CW35" s="382"/>
      <c r="CX35" s="382"/>
      <c r="CY35" s="382"/>
      <c r="CZ35" s="382"/>
      <c r="DA35" s="382"/>
      <c r="DB35" s="382"/>
      <c r="DC35" s="382"/>
      <c r="DD35" s="382"/>
      <c r="DE35" s="382"/>
      <c r="DF35" s="382"/>
      <c r="DG35" s="382"/>
      <c r="DH35" s="382"/>
      <c r="DI35" s="382"/>
      <c r="DJ35" s="382">
        <f>'Soil Hydraulic'!AD46</f>
        <v>1.4209996460076808</v>
      </c>
      <c r="DK35" s="256">
        <f>'CROP PARAMETERS'!E45</f>
        <v>50</v>
      </c>
      <c r="DL35" s="256">
        <f>'CROP PARAMETERS'!F45</f>
        <v>100</v>
      </c>
      <c r="DM35" s="256">
        <f>'CROP PARAMETERS'!G45</f>
        <v>50</v>
      </c>
      <c r="DN35" s="256">
        <f>'CROP PARAMETERS'!H45</f>
        <v>50</v>
      </c>
      <c r="DO35" s="256">
        <f>'CROP PARAMETERS'!I45</f>
        <v>100</v>
      </c>
      <c r="HL35" s="382">
        <f>'TREE PARAMETERS'!G44</f>
        <v>7.26E-3</v>
      </c>
      <c r="HM35" s="382">
        <f>'TREE PARAMETERS'!H44</f>
        <v>7.26E-3</v>
      </c>
      <c r="HN35" s="382">
        <f>'TREE PARAMETERS'!I44</f>
        <v>7.26E-3</v>
      </c>
    </row>
    <row r="36" spans="3:222" x14ac:dyDescent="0.3">
      <c r="C36" s="383">
        <f>WEATHER!C46</f>
        <v>3.4833333333333334</v>
      </c>
      <c r="D36" s="383">
        <f>WEATHER!D46</f>
        <v>26.48836</v>
      </c>
      <c r="E36" s="383">
        <f>WEATHER!E46</f>
        <v>3.349914383142397</v>
      </c>
      <c r="F36" s="115"/>
      <c r="G36" s="383">
        <f>Phosphorus!F60</f>
        <v>3366.300961549015</v>
      </c>
      <c r="H36" s="383">
        <f>Phosphorus!G60</f>
        <v>3366.300961549015</v>
      </c>
      <c r="I36" s="383">
        <f>Phosphorus!H60</f>
        <v>3366.300961549015</v>
      </c>
      <c r="J36" s="383">
        <f>Phosphorus!I60</f>
        <v>3366.300961549015</v>
      </c>
      <c r="K36" s="383"/>
      <c r="L36" s="383"/>
      <c r="M36" s="383"/>
      <c r="N36" s="383"/>
      <c r="O36" s="383"/>
      <c r="P36" s="383"/>
      <c r="Q36" s="383"/>
      <c r="R36" s="383"/>
      <c r="S36" s="383"/>
      <c r="T36" s="383"/>
      <c r="AG36" s="384">
        <f>'CROP MANAGEMENT'!V45</f>
        <v>11</v>
      </c>
      <c r="AH36" s="384">
        <f>'CROP MANAGEMENT'!W45</f>
        <v>306</v>
      </c>
      <c r="AI36" s="383">
        <f>'CROP MANAGEMENT'!X45</f>
        <v>0</v>
      </c>
      <c r="AJ36" s="383">
        <f>'CROP MANAGEMENT'!Y45</f>
        <v>1</v>
      </c>
      <c r="AK36" s="383">
        <f>'CROP MANAGEMENT'!Z45</f>
        <v>0</v>
      </c>
      <c r="AL36" s="383">
        <f>'CROP MANAGEMENT'!AA45</f>
        <v>0</v>
      </c>
      <c r="AM36" s="383">
        <f>'CROP MANAGEMENT'!AB45</f>
        <v>16.2</v>
      </c>
      <c r="AN36" s="383">
        <f>'CROP MANAGEMENT'!AC45</f>
        <v>0</v>
      </c>
      <c r="AO36" s="383">
        <f>'CROP MANAGEMENT'!AD45</f>
        <v>16.2</v>
      </c>
      <c r="AP36" s="383">
        <f>'CROP MANAGEMENT'!AE45</f>
        <v>0</v>
      </c>
      <c r="AX36" s="256">
        <f>'TREE MANAGEMENT'!K45</f>
        <v>11</v>
      </c>
      <c r="AY36" s="256">
        <f>'TREE MANAGEMENT'!L45</f>
        <v>286</v>
      </c>
      <c r="AZ36" s="256">
        <f>'TREE MANAGEMENT'!M45</f>
        <v>0.01</v>
      </c>
      <c r="BA36" s="256">
        <f>'TREE MANAGEMENT'!O45</f>
        <v>0.01</v>
      </c>
      <c r="BB36" s="256">
        <f>'TREE MANAGEMENT'!Q45</f>
        <v>0.01</v>
      </c>
      <c r="BC36" s="256">
        <f>'TREE MANAGEMENT'!N45</f>
        <v>0</v>
      </c>
      <c r="BD36" s="256">
        <f>'TREE MANAGEMENT'!P45</f>
        <v>0</v>
      </c>
      <c r="BE36" s="256">
        <f>'TREE MANAGEMENT'!R45</f>
        <v>0</v>
      </c>
      <c r="BU36" s="115">
        <f>'Soil Hydraulic'!B47</f>
        <v>0.70239536683808701</v>
      </c>
      <c r="BV36" s="115">
        <f>'Soil Hydraulic'!I47</f>
        <v>1.0408209468775229</v>
      </c>
      <c r="BW36" s="115">
        <f>'Soil Hydraulic'!P47</f>
        <v>1.0013243299543366</v>
      </c>
      <c r="BX36" s="115">
        <f>'Soil Hydraulic'!W47</f>
        <v>1.0013375164548863</v>
      </c>
      <c r="BY36" s="383">
        <f>'Soil Hydraulic'!C47</f>
        <v>-1</v>
      </c>
      <c r="BZ36" s="383">
        <f>'Soil Hydraulic'!J47</f>
        <v>-1</v>
      </c>
      <c r="CA36" s="383">
        <f>'Soil Hydraulic'!Q47</f>
        <v>-1</v>
      </c>
      <c r="CB36" s="383">
        <f>'Soil Hydraulic'!X47</f>
        <v>-1</v>
      </c>
      <c r="CC36" s="382"/>
      <c r="CD36" s="382"/>
      <c r="CE36" s="382"/>
      <c r="CF36" s="382"/>
      <c r="CG36" s="382"/>
      <c r="CH36" s="382"/>
      <c r="CI36" s="382"/>
      <c r="CJ36" s="382"/>
      <c r="CK36" s="382"/>
      <c r="CL36" s="382"/>
      <c r="CM36" s="382"/>
      <c r="CN36" s="382"/>
      <c r="CO36" s="382"/>
      <c r="CP36" s="382"/>
      <c r="CQ36" s="382"/>
      <c r="CR36" s="382"/>
      <c r="CS36" s="382"/>
      <c r="CT36" s="382"/>
      <c r="CU36" s="382"/>
      <c r="CV36" s="382"/>
      <c r="CW36" s="382"/>
      <c r="CX36" s="382"/>
      <c r="CY36" s="382"/>
      <c r="CZ36" s="382"/>
      <c r="DA36" s="382"/>
      <c r="DB36" s="382"/>
      <c r="DC36" s="382"/>
      <c r="DD36" s="382"/>
      <c r="DE36" s="382"/>
      <c r="DF36" s="382"/>
      <c r="DG36" s="382"/>
      <c r="DH36" s="382"/>
      <c r="DI36" s="382"/>
      <c r="DJ36" s="382">
        <f>'Soil Hydraulic'!AD47</f>
        <v>0.43203025000000006</v>
      </c>
      <c r="DK36" s="256">
        <f>'CROP PARAMETERS'!E46</f>
        <v>5</v>
      </c>
      <c r="DL36" s="256">
        <f>'CROP PARAMETERS'!F46</f>
        <v>7</v>
      </c>
      <c r="DM36" s="256">
        <f>'CROP PARAMETERS'!G46</f>
        <v>7</v>
      </c>
      <c r="DN36" s="256">
        <f>'CROP PARAMETERS'!H46</f>
        <v>7</v>
      </c>
      <c r="DO36" s="256">
        <f>'CROP PARAMETERS'!I46</f>
        <v>1.7</v>
      </c>
      <c r="HL36" s="382">
        <f>'TREE PARAMETERS'!G45</f>
        <v>1.9699999999999999E-2</v>
      </c>
      <c r="HM36" s="382">
        <f>'TREE PARAMETERS'!H45</f>
        <v>1.9699999999999999E-2</v>
      </c>
      <c r="HN36" s="382">
        <f>'TREE PARAMETERS'!I45</f>
        <v>1.9699999999999999E-2</v>
      </c>
    </row>
    <row r="37" spans="3:222" x14ac:dyDescent="0.3">
      <c r="C37" s="383">
        <f>WEATHER!C47</f>
        <v>8.6</v>
      </c>
      <c r="D37" s="383">
        <f>WEATHER!D47</f>
        <v>26.403880000000001</v>
      </c>
      <c r="E37" s="383">
        <f>WEATHER!E47</f>
        <v>3.315849465378963</v>
      </c>
      <c r="F37" s="115"/>
      <c r="G37" s="383">
        <f>Phosphorus!F61</f>
        <v>3122.650242255485</v>
      </c>
      <c r="H37" s="383">
        <f>Phosphorus!G61</f>
        <v>3122.650242255485</v>
      </c>
      <c r="I37" s="383">
        <f>Phosphorus!H61</f>
        <v>3122.650242255485</v>
      </c>
      <c r="J37" s="383">
        <f>Phosphorus!I61</f>
        <v>3122.650242255485</v>
      </c>
      <c r="K37" s="383"/>
      <c r="L37" s="383"/>
      <c r="M37" s="383"/>
      <c r="N37" s="383"/>
      <c r="O37" s="383"/>
      <c r="P37" s="383"/>
      <c r="Q37" s="383"/>
      <c r="R37" s="383"/>
      <c r="S37" s="383"/>
      <c r="T37" s="383"/>
      <c r="AG37" s="384">
        <f>'CROP MANAGEMENT'!V46</f>
        <v>11</v>
      </c>
      <c r="AH37" s="384">
        <f>'CROP MANAGEMENT'!W46</f>
        <v>307</v>
      </c>
      <c r="AI37" s="383">
        <f>'CROP MANAGEMENT'!X46</f>
        <v>0</v>
      </c>
      <c r="AJ37" s="383">
        <f>'CROP MANAGEMENT'!Y46</f>
        <v>0</v>
      </c>
      <c r="AK37" s="383">
        <f>'CROP MANAGEMENT'!Z46</f>
        <v>1</v>
      </c>
      <c r="AL37" s="383">
        <f>'CROP MANAGEMENT'!AA46</f>
        <v>0</v>
      </c>
      <c r="AM37" s="383">
        <f>'CROP MANAGEMENT'!AB46</f>
        <v>550</v>
      </c>
      <c r="AN37" s="383">
        <f>'CROP MANAGEMENT'!AC46</f>
        <v>0</v>
      </c>
      <c r="AO37" s="383">
        <f>'CROP MANAGEMENT'!AD46</f>
        <v>550</v>
      </c>
      <c r="AP37" s="383">
        <f>'CROP MANAGEMENT'!AE46</f>
        <v>0</v>
      </c>
      <c r="AX37" s="256">
        <f>'TREE MANAGEMENT'!K46</f>
        <v>12</v>
      </c>
      <c r="AY37" s="256">
        <f>'TREE MANAGEMENT'!L46</f>
        <v>11</v>
      </c>
      <c r="AZ37" s="256">
        <f>'TREE MANAGEMENT'!M46</f>
        <v>0.01</v>
      </c>
      <c r="BA37" s="256">
        <f>'TREE MANAGEMENT'!O46</f>
        <v>0.01</v>
      </c>
      <c r="BB37" s="256">
        <f>'TREE MANAGEMENT'!Q46</f>
        <v>0.01</v>
      </c>
      <c r="BC37" s="256">
        <f>'TREE MANAGEMENT'!N46</f>
        <v>0</v>
      </c>
      <c r="BD37" s="256">
        <f>'TREE MANAGEMENT'!P46</f>
        <v>0</v>
      </c>
      <c r="BE37" s="256">
        <f>'TREE MANAGEMENT'!R46</f>
        <v>0</v>
      </c>
      <c r="BU37" s="115">
        <f>'Soil Hydraulic'!B48</f>
        <v>0.70239536683808701</v>
      </c>
      <c r="BV37" s="115">
        <f>'Soil Hydraulic'!I48</f>
        <v>1.0408209468775229</v>
      </c>
      <c r="BW37" s="115">
        <f>'Soil Hydraulic'!P48</f>
        <v>1.0013243299543366</v>
      </c>
      <c r="BX37" s="115">
        <f>'Soil Hydraulic'!W48</f>
        <v>1.0013375164548863</v>
      </c>
      <c r="BY37" s="383">
        <f>'Soil Hydraulic'!C48</f>
        <v>-1</v>
      </c>
      <c r="BZ37" s="383">
        <f>'Soil Hydraulic'!J48</f>
        <v>-1</v>
      </c>
      <c r="CA37" s="383">
        <f>'Soil Hydraulic'!Q48</f>
        <v>-1</v>
      </c>
      <c r="CB37" s="383">
        <f>'Soil Hydraulic'!X48</f>
        <v>-1</v>
      </c>
      <c r="CC37" s="382"/>
      <c r="CD37" s="382"/>
      <c r="CE37" s="382"/>
      <c r="CF37" s="382"/>
      <c r="CG37" s="382"/>
      <c r="CH37" s="382"/>
      <c r="CI37" s="382"/>
      <c r="CJ37" s="382"/>
      <c r="CK37" s="382"/>
      <c r="CL37" s="382"/>
      <c r="CM37" s="382"/>
      <c r="CN37" s="382"/>
      <c r="CO37" s="382"/>
      <c r="CP37" s="382"/>
      <c r="CQ37" s="382"/>
      <c r="CR37" s="382"/>
      <c r="CS37" s="382"/>
      <c r="CT37" s="382"/>
      <c r="CU37" s="382"/>
      <c r="CV37" s="382"/>
      <c r="CW37" s="382"/>
      <c r="CX37" s="382"/>
      <c r="CY37" s="382"/>
      <c r="CZ37" s="382"/>
      <c r="DA37" s="382"/>
      <c r="DB37" s="382"/>
      <c r="DC37" s="382"/>
      <c r="DD37" s="382"/>
      <c r="DE37" s="382"/>
      <c r="DF37" s="382"/>
      <c r="DG37" s="382"/>
      <c r="DH37" s="382"/>
      <c r="DI37" s="382"/>
      <c r="DJ37" s="382">
        <f>'Soil Hydraulic'!AD48</f>
        <v>1.5035513747925355</v>
      </c>
      <c r="DK37" s="256">
        <f>'CROP PARAMETERS'!E47</f>
        <v>70</v>
      </c>
      <c r="DL37" s="256">
        <f>'CROP PARAMETERS'!F47</f>
        <v>200</v>
      </c>
      <c r="DM37" s="256">
        <f>'CROP PARAMETERS'!G47</f>
        <v>50</v>
      </c>
      <c r="DN37" s="256">
        <f>'CROP PARAMETERS'!H47</f>
        <v>100</v>
      </c>
      <c r="DO37" s="256">
        <f>'CROP PARAMETERS'!I47</f>
        <v>150</v>
      </c>
      <c r="HL37" s="382">
        <f>'TREE PARAMETERS'!G46</f>
        <v>8.09E-3</v>
      </c>
      <c r="HM37" s="382">
        <f>'TREE PARAMETERS'!H46</f>
        <v>8.09E-3</v>
      </c>
      <c r="HN37" s="382">
        <f>'TREE PARAMETERS'!I46</f>
        <v>8.09E-3</v>
      </c>
    </row>
    <row r="38" spans="3:222" x14ac:dyDescent="0.3">
      <c r="C38" s="383">
        <f>WEATHER!C48</f>
        <v>5.5277777777777777</v>
      </c>
      <c r="D38" s="383">
        <f>WEATHER!D48</f>
        <v>26.659880000000001</v>
      </c>
      <c r="E38" s="383">
        <f>WEATHER!E48</f>
        <v>3.4200281414433102</v>
      </c>
      <c r="F38" s="115"/>
      <c r="G38" s="383">
        <f>Phosphorus!F62</f>
        <v>2936.3970767966584</v>
      </c>
      <c r="H38" s="383">
        <f>Phosphorus!G62</f>
        <v>2936.3970767966584</v>
      </c>
      <c r="I38" s="383">
        <f>Phosphorus!H62</f>
        <v>2936.3970767966584</v>
      </c>
      <c r="J38" s="383">
        <f>Phosphorus!I62</f>
        <v>2936.3970767966584</v>
      </c>
      <c r="K38" s="383"/>
      <c r="L38" s="383"/>
      <c r="M38" s="383"/>
      <c r="N38" s="383"/>
      <c r="O38" s="383"/>
      <c r="P38" s="383"/>
      <c r="Q38" s="383"/>
      <c r="R38" s="383"/>
      <c r="S38" s="383"/>
      <c r="T38" s="383"/>
      <c r="AG38" s="384">
        <f>'CROP MANAGEMENT'!V47</f>
        <v>12</v>
      </c>
      <c r="AH38" s="384">
        <f>'CROP MANAGEMENT'!W47</f>
        <v>305</v>
      </c>
      <c r="AI38" s="383">
        <f>'CROP MANAGEMENT'!X47</f>
        <v>1</v>
      </c>
      <c r="AJ38" s="383">
        <f>'CROP MANAGEMENT'!Y47</f>
        <v>0</v>
      </c>
      <c r="AK38" s="383">
        <f>'CROP MANAGEMENT'!Z47</f>
        <v>0</v>
      </c>
      <c r="AL38" s="383">
        <f>'CROP MANAGEMENT'!AA47</f>
        <v>0</v>
      </c>
      <c r="AM38" s="383">
        <f>'CROP MANAGEMENT'!AB47</f>
        <v>12.88</v>
      </c>
      <c r="AN38" s="383">
        <f>'CROP MANAGEMENT'!AC47</f>
        <v>0</v>
      </c>
      <c r="AO38" s="383">
        <f>'CROP MANAGEMENT'!AD47</f>
        <v>12.88</v>
      </c>
      <c r="AP38" s="383">
        <f>'CROP MANAGEMENT'!AE47</f>
        <v>0</v>
      </c>
      <c r="AX38" s="256">
        <f>'TREE MANAGEMENT'!K47</f>
        <v>12</v>
      </c>
      <c r="AY38" s="256">
        <f>'TREE MANAGEMENT'!L47</f>
        <v>126</v>
      </c>
      <c r="AZ38" s="256">
        <f>'TREE MANAGEMENT'!M47</f>
        <v>0.01</v>
      </c>
      <c r="BA38" s="256">
        <f>'TREE MANAGEMENT'!O47</f>
        <v>0.01</v>
      </c>
      <c r="BB38" s="256">
        <f>'TREE MANAGEMENT'!Q47</f>
        <v>0.01</v>
      </c>
      <c r="BC38" s="256">
        <f>'TREE MANAGEMENT'!N47</f>
        <v>0</v>
      </c>
      <c r="BD38" s="256">
        <f>'TREE MANAGEMENT'!P47</f>
        <v>0</v>
      </c>
      <c r="BE38" s="256">
        <f>'TREE MANAGEMENT'!R47</f>
        <v>0</v>
      </c>
      <c r="BU38" s="115">
        <f>'Soil Hydraulic'!B49</f>
        <v>0.70239536683808701</v>
      </c>
      <c r="BV38" s="115">
        <f>'Soil Hydraulic'!I49</f>
        <v>1.0408209468775229</v>
      </c>
      <c r="BW38" s="115">
        <f>'Soil Hydraulic'!P49</f>
        <v>1.0013243299543366</v>
      </c>
      <c r="BX38" s="115">
        <f>'Soil Hydraulic'!W49</f>
        <v>1.0013375164548863</v>
      </c>
      <c r="BY38" s="383">
        <f>'Soil Hydraulic'!C49</f>
        <v>-1</v>
      </c>
      <c r="BZ38" s="383">
        <f>'Soil Hydraulic'!J49</f>
        <v>-1</v>
      </c>
      <c r="CA38" s="383">
        <f>'Soil Hydraulic'!Q49</f>
        <v>-1</v>
      </c>
      <c r="CB38" s="383">
        <f>'Soil Hydraulic'!X49</f>
        <v>-1</v>
      </c>
      <c r="CC38" s="382"/>
      <c r="CD38" s="382"/>
      <c r="CE38" s="382"/>
      <c r="CF38" s="382"/>
      <c r="CG38" s="382"/>
      <c r="CH38" s="382"/>
      <c r="CI38" s="382"/>
      <c r="CJ38" s="382"/>
      <c r="CK38" s="382"/>
      <c r="CL38" s="382"/>
      <c r="CM38" s="382"/>
      <c r="CN38" s="382"/>
      <c r="CO38" s="382"/>
      <c r="CP38" s="382"/>
      <c r="CQ38" s="382"/>
      <c r="CR38" s="382"/>
      <c r="CS38" s="382"/>
      <c r="CT38" s="382"/>
      <c r="CU38" s="382"/>
      <c r="CV38" s="382"/>
      <c r="CW38" s="382"/>
      <c r="CX38" s="382"/>
      <c r="CY38" s="382"/>
      <c r="CZ38" s="382"/>
      <c r="DA38" s="382"/>
      <c r="DB38" s="382"/>
      <c r="DC38" s="382"/>
      <c r="DD38" s="382"/>
      <c r="DE38" s="382"/>
      <c r="DF38" s="382"/>
      <c r="DG38" s="382"/>
      <c r="DH38" s="382"/>
      <c r="DI38" s="382"/>
      <c r="DJ38" s="382">
        <f>'Soil Hydraulic'!AD49</f>
        <v>1.4138319313803693</v>
      </c>
      <c r="DK38" s="256">
        <f>'CROP PARAMETERS'!E48</f>
        <v>50</v>
      </c>
      <c r="DL38" s="256">
        <f>'CROP PARAMETERS'!F48</f>
        <v>50</v>
      </c>
      <c r="DM38" s="256">
        <f>'CROP PARAMETERS'!G48</f>
        <v>50</v>
      </c>
      <c r="DN38" s="256">
        <f>'CROP PARAMETERS'!H48</f>
        <v>50</v>
      </c>
      <c r="DO38" s="256">
        <f>'CROP PARAMETERS'!I48</f>
        <v>50</v>
      </c>
      <c r="HL38" s="382">
        <f>'TREE PARAMETERS'!G47</f>
        <v>5.0000000000000001E-4</v>
      </c>
      <c r="HM38" s="382">
        <f>'TREE PARAMETERS'!H47</f>
        <v>5.0000000000000001E-4</v>
      </c>
      <c r="HN38" s="382">
        <f>'TREE PARAMETERS'!I47</f>
        <v>5.0000000000000001E-4</v>
      </c>
    </row>
    <row r="39" spans="3:222" x14ac:dyDescent="0.3">
      <c r="C39" s="383">
        <f>WEATHER!C49</f>
        <v>10.029999999999999</v>
      </c>
      <c r="D39" s="383">
        <f>WEATHER!D49</f>
        <v>26.50628</v>
      </c>
      <c r="E39" s="383">
        <f>WEATHER!E49</f>
        <v>3.3571799729257874</v>
      </c>
      <c r="F39" s="115"/>
      <c r="G39" s="383">
        <f>Phosphorus!F63</f>
        <v>2753.4406110679784</v>
      </c>
      <c r="H39" s="383">
        <f>Phosphorus!G63</f>
        <v>2753.4406110679784</v>
      </c>
      <c r="I39" s="383">
        <f>Phosphorus!H63</f>
        <v>2753.4406110679784</v>
      </c>
      <c r="J39" s="383">
        <f>Phosphorus!I63</f>
        <v>2753.4406110679784</v>
      </c>
      <c r="K39" s="383"/>
      <c r="L39" s="383"/>
      <c r="M39" s="383"/>
      <c r="N39" s="383"/>
      <c r="O39" s="383"/>
      <c r="P39" s="383"/>
      <c r="Q39" s="383"/>
      <c r="R39" s="383"/>
      <c r="S39" s="383"/>
      <c r="T39" s="383"/>
      <c r="AG39" s="384">
        <f>'CROP MANAGEMENT'!V48</f>
        <v>12</v>
      </c>
      <c r="AH39" s="384">
        <f>'CROP MANAGEMENT'!W48</f>
        <v>306</v>
      </c>
      <c r="AI39" s="383">
        <f>'CROP MANAGEMENT'!X48</f>
        <v>0</v>
      </c>
      <c r="AJ39" s="383">
        <f>'CROP MANAGEMENT'!Y48</f>
        <v>1</v>
      </c>
      <c r="AK39" s="383">
        <f>'CROP MANAGEMENT'!Z48</f>
        <v>0</v>
      </c>
      <c r="AL39" s="383">
        <f>'CROP MANAGEMENT'!AA48</f>
        <v>0</v>
      </c>
      <c r="AM39" s="383">
        <f>'CROP MANAGEMENT'!AB48</f>
        <v>16.2</v>
      </c>
      <c r="AN39" s="383">
        <f>'CROP MANAGEMENT'!AC48</f>
        <v>0</v>
      </c>
      <c r="AO39" s="383">
        <f>'CROP MANAGEMENT'!AD48</f>
        <v>16.2</v>
      </c>
      <c r="AP39" s="383">
        <f>'CROP MANAGEMENT'!AE48</f>
        <v>0</v>
      </c>
      <c r="AX39" s="256">
        <f>'TREE MANAGEMENT'!K48</f>
        <v>12</v>
      </c>
      <c r="AY39" s="256">
        <f>'TREE MANAGEMENT'!L48</f>
        <v>206</v>
      </c>
      <c r="AZ39" s="256">
        <f>'TREE MANAGEMENT'!M48</f>
        <v>0.01</v>
      </c>
      <c r="BA39" s="256">
        <f>'TREE MANAGEMENT'!O48</f>
        <v>0.01</v>
      </c>
      <c r="BB39" s="256">
        <f>'TREE MANAGEMENT'!Q48</f>
        <v>0.01</v>
      </c>
      <c r="BC39" s="256">
        <f>'TREE MANAGEMENT'!N48</f>
        <v>0</v>
      </c>
      <c r="BD39" s="256">
        <f>'TREE MANAGEMENT'!P48</f>
        <v>0</v>
      </c>
      <c r="BE39" s="256">
        <f>'TREE MANAGEMENT'!R48</f>
        <v>0</v>
      </c>
      <c r="BU39" s="115">
        <f>'Soil Hydraulic'!B50</f>
        <v>0.70239536683808701</v>
      </c>
      <c r="BV39" s="115">
        <f>'Soil Hydraulic'!I50</f>
        <v>1.0408209468775229</v>
      </c>
      <c r="BW39" s="115">
        <f>'Soil Hydraulic'!P50</f>
        <v>1.0013243299543366</v>
      </c>
      <c r="BX39" s="115">
        <f>'Soil Hydraulic'!W50</f>
        <v>1.0013375164548863</v>
      </c>
      <c r="BY39" s="383">
        <f>'Soil Hydraulic'!C50</f>
        <v>-1</v>
      </c>
      <c r="BZ39" s="383">
        <f>'Soil Hydraulic'!J50</f>
        <v>-1</v>
      </c>
      <c r="CA39" s="383">
        <f>'Soil Hydraulic'!Q50</f>
        <v>-1</v>
      </c>
      <c r="CB39" s="383">
        <f>'Soil Hydraulic'!X50</f>
        <v>-1</v>
      </c>
      <c r="CC39" s="382"/>
      <c r="CD39" s="382"/>
      <c r="CE39" s="382"/>
      <c r="CF39" s="382"/>
      <c r="CG39" s="382"/>
      <c r="CH39" s="382"/>
      <c r="CI39" s="382"/>
      <c r="CJ39" s="382"/>
      <c r="CK39" s="382"/>
      <c r="CL39" s="382"/>
      <c r="CM39" s="382"/>
      <c r="CN39" s="382"/>
      <c r="CO39" s="382"/>
      <c r="CP39" s="382"/>
      <c r="CQ39" s="382"/>
      <c r="CR39" s="382"/>
      <c r="CS39" s="382"/>
      <c r="CT39" s="382"/>
      <c r="CU39" s="382"/>
      <c r="CV39" s="382"/>
      <c r="CW39" s="382"/>
      <c r="CX39" s="382"/>
      <c r="CY39" s="382"/>
      <c r="CZ39" s="382"/>
      <c r="DA39" s="382"/>
      <c r="DB39" s="382"/>
      <c r="DC39" s="382"/>
      <c r="DD39" s="382"/>
      <c r="DE39" s="382"/>
      <c r="DF39" s="382"/>
      <c r="DG39" s="382"/>
      <c r="DH39" s="382"/>
      <c r="DI39" s="382"/>
      <c r="DJ39" s="382">
        <f>'Soil Hydraulic'!AD50</f>
        <v>0.43203025000000006</v>
      </c>
      <c r="DK39" s="256">
        <f>'CROP PARAMETERS'!E49</f>
        <v>0</v>
      </c>
      <c r="DL39" s="256">
        <f>'CROP PARAMETERS'!F49</f>
        <v>2</v>
      </c>
      <c r="DM39" s="256">
        <f>'CROP PARAMETERS'!G49</f>
        <v>0</v>
      </c>
      <c r="DN39" s="256">
        <f>'CROP PARAMETERS'!H49</f>
        <v>0</v>
      </c>
      <c r="DO39" s="256">
        <f>'CROP PARAMETERS'!I49</f>
        <v>0</v>
      </c>
      <c r="HL39" s="382">
        <f>'TREE PARAMETERS'!G48</f>
        <v>1.1000000000000001E-3</v>
      </c>
      <c r="HM39" s="382">
        <f>'TREE PARAMETERS'!H48</f>
        <v>1.1000000000000001E-3</v>
      </c>
      <c r="HN39" s="382">
        <f>'TREE PARAMETERS'!I48</f>
        <v>1.1000000000000001E-3</v>
      </c>
    </row>
    <row r="40" spans="3:222" x14ac:dyDescent="0.3">
      <c r="C40" s="383">
        <f>WEATHER!C50</f>
        <v>10.78888888888889</v>
      </c>
      <c r="D40" s="383">
        <f>WEATHER!D50</f>
        <v>26.508839999999999</v>
      </c>
      <c r="E40" s="383">
        <f>WEATHER!E50</f>
        <v>3.3582190499716496</v>
      </c>
      <c r="F40" s="115"/>
      <c r="G40" s="383">
        <f>Phosphorus!F64</f>
        <v>2528.3358228744869</v>
      </c>
      <c r="H40" s="383">
        <f>Phosphorus!G64</f>
        <v>2528.3358228744869</v>
      </c>
      <c r="I40" s="383">
        <f>Phosphorus!H64</f>
        <v>2528.3358228744869</v>
      </c>
      <c r="J40" s="383">
        <f>Phosphorus!I64</f>
        <v>2528.3358228744869</v>
      </c>
      <c r="K40" s="383"/>
      <c r="L40" s="383"/>
      <c r="M40" s="383"/>
      <c r="N40" s="383"/>
      <c r="O40" s="383"/>
      <c r="P40" s="383"/>
      <c r="Q40" s="383"/>
      <c r="R40" s="383"/>
      <c r="S40" s="383"/>
      <c r="T40" s="383"/>
      <c r="AG40" s="384">
        <f>'CROP MANAGEMENT'!V49</f>
        <v>12</v>
      </c>
      <c r="AH40" s="384">
        <f>'CROP MANAGEMENT'!W49</f>
        <v>307</v>
      </c>
      <c r="AI40" s="383">
        <f>'CROP MANAGEMENT'!X49</f>
        <v>0</v>
      </c>
      <c r="AJ40" s="383">
        <f>'CROP MANAGEMENT'!Y49</f>
        <v>0</v>
      </c>
      <c r="AK40" s="383">
        <f>'CROP MANAGEMENT'!Z49</f>
        <v>1</v>
      </c>
      <c r="AL40" s="383">
        <f>'CROP MANAGEMENT'!AA49</f>
        <v>0</v>
      </c>
      <c r="AM40" s="383">
        <f>'CROP MANAGEMENT'!AB49</f>
        <v>550</v>
      </c>
      <c r="AN40" s="383">
        <f>'CROP MANAGEMENT'!AC49</f>
        <v>0</v>
      </c>
      <c r="AO40" s="383">
        <f>'CROP MANAGEMENT'!AD49</f>
        <v>550</v>
      </c>
      <c r="AP40" s="383">
        <f>'CROP MANAGEMENT'!AE49</f>
        <v>0</v>
      </c>
      <c r="AX40" s="256">
        <f>'TREE MANAGEMENT'!K49</f>
        <v>12</v>
      </c>
      <c r="AY40" s="256">
        <f>'TREE MANAGEMENT'!L49</f>
        <v>286</v>
      </c>
      <c r="AZ40" s="256">
        <f>'TREE MANAGEMENT'!M49</f>
        <v>0.01</v>
      </c>
      <c r="BA40" s="256">
        <f>'TREE MANAGEMENT'!O49</f>
        <v>0.01</v>
      </c>
      <c r="BB40" s="256">
        <f>'TREE MANAGEMENT'!Q49</f>
        <v>0.01</v>
      </c>
      <c r="BC40" s="256">
        <f>'TREE MANAGEMENT'!N49</f>
        <v>0</v>
      </c>
      <c r="BD40" s="256">
        <f>'TREE MANAGEMENT'!P49</f>
        <v>0</v>
      </c>
      <c r="BE40" s="256">
        <f>'TREE MANAGEMENT'!R49</f>
        <v>0</v>
      </c>
      <c r="BU40" s="115">
        <f>'Soil Hydraulic'!B51</f>
        <v>0.70239536683808701</v>
      </c>
      <c r="BV40" s="115">
        <f>'Soil Hydraulic'!I51</f>
        <v>1.0408209468775229</v>
      </c>
      <c r="BW40" s="115">
        <f>'Soil Hydraulic'!P51</f>
        <v>1.0013243299543366</v>
      </c>
      <c r="BX40" s="115">
        <f>'Soil Hydraulic'!W51</f>
        <v>1.0013375164548863</v>
      </c>
      <c r="BY40" s="383">
        <f>'Soil Hydraulic'!C51</f>
        <v>-1</v>
      </c>
      <c r="BZ40" s="383">
        <f>'Soil Hydraulic'!J51</f>
        <v>-1</v>
      </c>
      <c r="CA40" s="383">
        <f>'Soil Hydraulic'!Q51</f>
        <v>-1</v>
      </c>
      <c r="CB40" s="383">
        <f>'Soil Hydraulic'!X51</f>
        <v>-1</v>
      </c>
      <c r="CC40" s="382"/>
      <c r="CD40" s="382"/>
      <c r="CE40" s="382"/>
      <c r="CF40" s="382"/>
      <c r="CG40" s="382"/>
      <c r="CH40" s="382"/>
      <c r="CI40" s="382"/>
      <c r="CJ40" s="382"/>
      <c r="CK40" s="382"/>
      <c r="CL40" s="382"/>
      <c r="CM40" s="382"/>
      <c r="CN40" s="382"/>
      <c r="CO40" s="382"/>
      <c r="CP40" s="382"/>
      <c r="CQ40" s="382"/>
      <c r="CR40" s="382"/>
      <c r="CS40" s="382"/>
      <c r="CT40" s="382"/>
      <c r="CU40" s="382"/>
      <c r="CV40" s="382"/>
      <c r="CW40" s="382"/>
      <c r="CX40" s="382"/>
      <c r="CY40" s="382"/>
      <c r="CZ40" s="382"/>
      <c r="DA40" s="382"/>
      <c r="DB40" s="382"/>
      <c r="DC40" s="382"/>
      <c r="DD40" s="382"/>
      <c r="DE40" s="382"/>
      <c r="DF40" s="382"/>
      <c r="DG40" s="382"/>
      <c r="DH40" s="382"/>
      <c r="DI40" s="382"/>
      <c r="DJ40" s="382">
        <f>'Soil Hydraulic'!AD51</f>
        <v>1.5035513747925355</v>
      </c>
      <c r="DK40" s="256">
        <f>'CROP PARAMETERS'!E50</f>
        <v>1</v>
      </c>
      <c r="DL40" s="256">
        <f>'CROP PARAMETERS'!F50</f>
        <v>1</v>
      </c>
      <c r="DM40" s="256">
        <f>'CROP PARAMETERS'!G50</f>
        <v>1</v>
      </c>
      <c r="DN40" s="256">
        <f>'CROP PARAMETERS'!H50</f>
        <v>1</v>
      </c>
      <c r="DO40" s="256">
        <f>'CROP PARAMETERS'!I50</f>
        <v>1</v>
      </c>
      <c r="HL40" s="382">
        <f>'TREE PARAMETERS'!G49</f>
        <v>2.5999999999999999E-3</v>
      </c>
      <c r="HM40" s="382">
        <f>'TREE PARAMETERS'!H49</f>
        <v>2.5999999999999999E-3</v>
      </c>
      <c r="HN40" s="382">
        <f>'TREE PARAMETERS'!I49</f>
        <v>2.5999999999999999E-3</v>
      </c>
    </row>
    <row r="41" spans="3:222" x14ac:dyDescent="0.3">
      <c r="C41" s="383">
        <f>WEATHER!C51</f>
        <v>6.58</v>
      </c>
      <c r="D41" s="383">
        <f>WEATHER!D51</f>
        <v>26.542120000000004</v>
      </c>
      <c r="E41" s="383">
        <f>WEATHER!E51</f>
        <v>3.3717529040419318</v>
      </c>
      <c r="F41" s="115"/>
      <c r="G41" s="383">
        <f>Phosphorus!F65</f>
        <v>2313.116336452164</v>
      </c>
      <c r="H41" s="383">
        <f>Phosphorus!G65</f>
        <v>2313.116336452164</v>
      </c>
      <c r="I41" s="383">
        <f>Phosphorus!H65</f>
        <v>2313.116336452164</v>
      </c>
      <c r="J41" s="383">
        <f>Phosphorus!I65</f>
        <v>2313.116336452164</v>
      </c>
      <c r="K41" s="383"/>
      <c r="L41" s="383"/>
      <c r="M41" s="383"/>
      <c r="N41" s="383"/>
      <c r="O41" s="383"/>
      <c r="P41" s="383"/>
      <c r="Q41" s="383"/>
      <c r="R41" s="383"/>
      <c r="S41" s="383"/>
      <c r="T41" s="383"/>
      <c r="AG41" s="384">
        <f>'CROP MANAGEMENT'!V50</f>
        <v>13</v>
      </c>
      <c r="AH41" s="384">
        <f>'CROP MANAGEMENT'!W50</f>
        <v>305</v>
      </c>
      <c r="AI41" s="383">
        <f>'CROP MANAGEMENT'!X50</f>
        <v>1</v>
      </c>
      <c r="AJ41" s="383">
        <f>'CROP MANAGEMENT'!Y50</f>
        <v>0</v>
      </c>
      <c r="AK41" s="383">
        <f>'CROP MANAGEMENT'!Z50</f>
        <v>0</v>
      </c>
      <c r="AL41" s="383">
        <f>'CROP MANAGEMENT'!AA50</f>
        <v>0</v>
      </c>
      <c r="AM41" s="383">
        <f>'CROP MANAGEMENT'!AB50</f>
        <v>12.88</v>
      </c>
      <c r="AN41" s="383">
        <f>'CROP MANAGEMENT'!AC50</f>
        <v>0</v>
      </c>
      <c r="AO41" s="383">
        <f>'CROP MANAGEMENT'!AD50</f>
        <v>12.88</v>
      </c>
      <c r="AP41" s="383">
        <f>'CROP MANAGEMENT'!AE50</f>
        <v>0</v>
      </c>
      <c r="AX41" s="256">
        <f>'TREE MANAGEMENT'!K50</f>
        <v>13</v>
      </c>
      <c r="AY41" s="256">
        <f>'TREE MANAGEMENT'!L50</f>
        <v>11</v>
      </c>
      <c r="AZ41" s="256">
        <f>'TREE MANAGEMENT'!M50</f>
        <v>0.01</v>
      </c>
      <c r="BA41" s="256">
        <f>'TREE MANAGEMENT'!O50</f>
        <v>0.01</v>
      </c>
      <c r="BB41" s="256">
        <f>'TREE MANAGEMENT'!Q50</f>
        <v>0.01</v>
      </c>
      <c r="BC41" s="256">
        <f>'TREE MANAGEMENT'!N50</f>
        <v>0</v>
      </c>
      <c r="BD41" s="256">
        <f>'TREE MANAGEMENT'!P50</f>
        <v>0</v>
      </c>
      <c r="BE41" s="256">
        <f>'TREE MANAGEMENT'!R50</f>
        <v>0</v>
      </c>
      <c r="BU41" s="115">
        <f>'Soil Hydraulic'!B52</f>
        <v>0.70239536683808701</v>
      </c>
      <c r="BV41" s="115">
        <f>'Soil Hydraulic'!I52</f>
        <v>1.0408209468775229</v>
      </c>
      <c r="BW41" s="115">
        <f>'Soil Hydraulic'!P52</f>
        <v>1.0013243299543366</v>
      </c>
      <c r="BX41" s="115">
        <f>'Soil Hydraulic'!W52</f>
        <v>1.0013375164548863</v>
      </c>
      <c r="BY41" s="383">
        <f>'Soil Hydraulic'!C52</f>
        <v>-1</v>
      </c>
      <c r="BZ41" s="383">
        <f>'Soil Hydraulic'!J52</f>
        <v>-1</v>
      </c>
      <c r="CA41" s="383">
        <f>'Soil Hydraulic'!Q52</f>
        <v>-1</v>
      </c>
      <c r="CB41" s="383">
        <f>'Soil Hydraulic'!X52</f>
        <v>-1</v>
      </c>
      <c r="CC41" s="382"/>
      <c r="CD41" s="382"/>
      <c r="CE41" s="382"/>
      <c r="CF41" s="382"/>
      <c r="CG41" s="382"/>
      <c r="CH41" s="382"/>
      <c r="CI41" s="382"/>
      <c r="CJ41" s="382"/>
      <c r="CK41" s="382"/>
      <c r="CL41" s="382"/>
      <c r="CM41" s="382"/>
      <c r="CN41" s="382"/>
      <c r="CO41" s="382"/>
      <c r="CP41" s="382"/>
      <c r="CQ41" s="382"/>
      <c r="CR41" s="382"/>
      <c r="CS41" s="382"/>
      <c r="CT41" s="382"/>
      <c r="CU41" s="382"/>
      <c r="CV41" s="382"/>
      <c r="CW41" s="382"/>
      <c r="CX41" s="382"/>
      <c r="CY41" s="382"/>
      <c r="CZ41" s="382"/>
      <c r="DA41" s="382"/>
      <c r="DB41" s="382"/>
      <c r="DC41" s="382"/>
      <c r="DD41" s="382"/>
      <c r="DE41" s="382"/>
      <c r="DF41" s="382"/>
      <c r="DG41" s="382"/>
      <c r="DH41" s="382"/>
      <c r="DI41" s="382"/>
      <c r="DJ41" s="382">
        <f>'Soil Hydraulic'!AD52</f>
        <v>1.4138319313803693</v>
      </c>
      <c r="DK41" s="256">
        <f>'CROP PARAMETERS'!E51</f>
        <v>0.3</v>
      </c>
      <c r="DL41" s="256">
        <f>'CROP PARAMETERS'!F51</f>
        <v>0.25</v>
      </c>
      <c r="DM41" s="256">
        <f>'CROP PARAMETERS'!G51</f>
        <v>0.3</v>
      </c>
      <c r="DN41" s="256">
        <f>'CROP PARAMETERS'!H51</f>
        <v>0.2</v>
      </c>
      <c r="DO41" s="256">
        <f>'CROP PARAMETERS'!I51</f>
        <v>0.25</v>
      </c>
      <c r="HL41" s="382">
        <f>'TREE PARAMETERS'!G50</f>
        <v>3.2000000000000003E-4</v>
      </c>
      <c r="HM41" s="382">
        <f>'TREE PARAMETERS'!H50</f>
        <v>3.2000000000000003E-4</v>
      </c>
      <c r="HN41" s="382">
        <f>'TREE PARAMETERS'!I50</f>
        <v>3.2000000000000003E-4</v>
      </c>
    </row>
    <row r="42" spans="3:222" x14ac:dyDescent="0.3">
      <c r="C42" s="383">
        <f>WEATHER!C52</f>
        <v>6.5055555555555555</v>
      </c>
      <c r="D42" s="383">
        <f>WEATHER!D52</f>
        <v>26.437159999999999</v>
      </c>
      <c r="E42" s="383">
        <f>WEATHER!E52</f>
        <v>3.3292321462019645</v>
      </c>
      <c r="G42" s="383">
        <f>Phosphorus!F66</f>
        <v>2107.1198224769969</v>
      </c>
      <c r="H42" s="383">
        <f>Phosphorus!G66</f>
        <v>2107.1198224769969</v>
      </c>
      <c r="I42" s="383">
        <f>Phosphorus!H66</f>
        <v>2107.1198224769969</v>
      </c>
      <c r="J42" s="383">
        <f>Phosphorus!I66</f>
        <v>2107.1198224769969</v>
      </c>
      <c r="K42" s="383"/>
      <c r="L42" s="383"/>
      <c r="M42" s="383"/>
      <c r="N42" s="383"/>
      <c r="O42" s="383"/>
      <c r="P42" s="383"/>
      <c r="Q42" s="383"/>
      <c r="R42" s="383"/>
      <c r="S42" s="383"/>
      <c r="T42" s="383"/>
      <c r="AG42" s="384">
        <f>'CROP MANAGEMENT'!V51</f>
        <v>13</v>
      </c>
      <c r="AH42" s="384">
        <f>'CROP MANAGEMENT'!W51</f>
        <v>306</v>
      </c>
      <c r="AI42" s="383">
        <f>'CROP MANAGEMENT'!X51</f>
        <v>0</v>
      </c>
      <c r="AJ42" s="383">
        <f>'CROP MANAGEMENT'!Y51</f>
        <v>1</v>
      </c>
      <c r="AK42" s="383">
        <f>'CROP MANAGEMENT'!Z51</f>
        <v>0</v>
      </c>
      <c r="AL42" s="383">
        <f>'CROP MANAGEMENT'!AA51</f>
        <v>0</v>
      </c>
      <c r="AM42" s="383">
        <f>'CROP MANAGEMENT'!AB51</f>
        <v>16.2</v>
      </c>
      <c r="AN42" s="383">
        <f>'CROP MANAGEMENT'!AC51</f>
        <v>0</v>
      </c>
      <c r="AO42" s="383">
        <f>'CROP MANAGEMENT'!AD51</f>
        <v>16.2</v>
      </c>
      <c r="AP42" s="383">
        <f>'CROP MANAGEMENT'!AE51</f>
        <v>0</v>
      </c>
      <c r="AX42" s="256">
        <f>'TREE MANAGEMENT'!K51</f>
        <v>13</v>
      </c>
      <c r="AY42" s="256">
        <f>'TREE MANAGEMENT'!L51</f>
        <v>126</v>
      </c>
      <c r="AZ42" s="256">
        <f>'TREE MANAGEMENT'!M51</f>
        <v>0.01</v>
      </c>
      <c r="BA42" s="256">
        <f>'TREE MANAGEMENT'!O51</f>
        <v>0.01</v>
      </c>
      <c r="BB42" s="256">
        <f>'TREE MANAGEMENT'!Q51</f>
        <v>0.01</v>
      </c>
      <c r="BC42" s="256">
        <f>'TREE MANAGEMENT'!N51</f>
        <v>0</v>
      </c>
      <c r="BD42" s="256">
        <f>'TREE MANAGEMENT'!P51</f>
        <v>0</v>
      </c>
      <c r="BE42" s="256">
        <f>'TREE MANAGEMENT'!R51</f>
        <v>0</v>
      </c>
      <c r="BU42" s="115">
        <f>'Soil Hydraulic'!B53</f>
        <v>0.70239536683808701</v>
      </c>
      <c r="BV42" s="115">
        <f>'Soil Hydraulic'!I53</f>
        <v>1.0408209468775229</v>
      </c>
      <c r="BW42" s="115">
        <f>'Soil Hydraulic'!P53</f>
        <v>1.0013243299543366</v>
      </c>
      <c r="BX42" s="115">
        <f>'Soil Hydraulic'!W53</f>
        <v>1.0013375164548863</v>
      </c>
      <c r="BY42" s="383">
        <f>'Soil Hydraulic'!C53</f>
        <v>-1</v>
      </c>
      <c r="BZ42" s="383">
        <f>'Soil Hydraulic'!J53</f>
        <v>-1</v>
      </c>
      <c r="CA42" s="383">
        <f>'Soil Hydraulic'!Q53</f>
        <v>-1</v>
      </c>
      <c r="CB42" s="383">
        <f>'Soil Hydraulic'!X53</f>
        <v>-1</v>
      </c>
      <c r="CC42" s="382"/>
      <c r="CD42" s="382"/>
      <c r="CE42" s="382"/>
      <c r="CF42" s="382"/>
      <c r="CG42" s="382"/>
      <c r="CH42" s="382"/>
      <c r="CI42" s="382"/>
      <c r="CJ42" s="382"/>
      <c r="CK42" s="382"/>
      <c r="CL42" s="382"/>
      <c r="CM42" s="382"/>
      <c r="CN42" s="382"/>
      <c r="CO42" s="382"/>
      <c r="CP42" s="382"/>
      <c r="CQ42" s="382"/>
      <c r="CR42" s="382"/>
      <c r="CS42" s="382"/>
      <c r="CT42" s="382"/>
      <c r="CU42" s="382"/>
      <c r="CV42" s="382"/>
      <c r="CW42" s="382"/>
      <c r="CX42" s="382"/>
      <c r="CY42" s="382"/>
      <c r="CZ42" s="382"/>
      <c r="DA42" s="382"/>
      <c r="DB42" s="382"/>
      <c r="DC42" s="382"/>
      <c r="DD42" s="382"/>
      <c r="DE42" s="382"/>
      <c r="DF42" s="382"/>
      <c r="DG42" s="382"/>
      <c r="DH42" s="382"/>
      <c r="DI42" s="382"/>
      <c r="DJ42" s="382"/>
      <c r="DK42" s="256">
        <f>'CROP PARAMETERS'!E52</f>
        <v>0</v>
      </c>
      <c r="DL42" s="256">
        <f>'CROP PARAMETERS'!F52</f>
        <v>0</v>
      </c>
      <c r="DM42" s="256">
        <f>'CROP PARAMETERS'!G52</f>
        <v>0</v>
      </c>
      <c r="DN42" s="256">
        <f>'CROP PARAMETERS'!H52</f>
        <v>0</v>
      </c>
      <c r="DO42" s="256">
        <f>'CROP PARAMETERS'!I52</f>
        <v>0</v>
      </c>
      <c r="HL42" s="382">
        <f>'TREE PARAMETERS'!G51</f>
        <v>4.0000000000000002E-4</v>
      </c>
      <c r="HM42" s="382">
        <f>'TREE PARAMETERS'!H51</f>
        <v>4.0000000000000002E-4</v>
      </c>
      <c r="HN42" s="382">
        <f>'TREE PARAMETERS'!I51</f>
        <v>4.0000000000000002E-4</v>
      </c>
    </row>
    <row r="43" spans="3:222" x14ac:dyDescent="0.3">
      <c r="C43" s="383">
        <f>WEATHER!C53</f>
        <v>10.490000000000002</v>
      </c>
      <c r="D43" s="383">
        <f>WEATHER!D53</f>
        <v>26.411559999999998</v>
      </c>
      <c r="E43" s="383">
        <f>WEATHER!E53</f>
        <v>3.3189335303552912</v>
      </c>
      <c r="G43" s="383">
        <f>Phosphorus!F67</f>
        <v>1911.2370366125501</v>
      </c>
      <c r="H43" s="383">
        <f>Phosphorus!G67</f>
        <v>1911.2370366125501</v>
      </c>
      <c r="I43" s="383">
        <f>Phosphorus!H67</f>
        <v>1911.2370366125501</v>
      </c>
      <c r="J43" s="383">
        <f>Phosphorus!I67</f>
        <v>1911.2370366125501</v>
      </c>
      <c r="K43" s="383"/>
      <c r="L43" s="383"/>
      <c r="M43" s="383"/>
      <c r="N43" s="383"/>
      <c r="O43" s="383"/>
      <c r="P43" s="383"/>
      <c r="Q43" s="383"/>
      <c r="R43" s="383"/>
      <c r="S43" s="383"/>
      <c r="T43" s="383"/>
      <c r="AG43" s="384">
        <f>'CROP MANAGEMENT'!V52</f>
        <v>13</v>
      </c>
      <c r="AH43" s="384">
        <f>'CROP MANAGEMENT'!W52</f>
        <v>307</v>
      </c>
      <c r="AI43" s="383">
        <f>'CROP MANAGEMENT'!X52</f>
        <v>0</v>
      </c>
      <c r="AJ43" s="383">
        <f>'CROP MANAGEMENT'!Y52</f>
        <v>0</v>
      </c>
      <c r="AK43" s="383">
        <f>'CROP MANAGEMENT'!Z52</f>
        <v>1</v>
      </c>
      <c r="AL43" s="383">
        <f>'CROP MANAGEMENT'!AA52</f>
        <v>0</v>
      </c>
      <c r="AM43" s="383">
        <f>'CROP MANAGEMENT'!AB52</f>
        <v>550</v>
      </c>
      <c r="AN43" s="383">
        <f>'CROP MANAGEMENT'!AC52</f>
        <v>0</v>
      </c>
      <c r="AO43" s="383">
        <f>'CROP MANAGEMENT'!AD52</f>
        <v>550</v>
      </c>
      <c r="AP43" s="383">
        <f>'CROP MANAGEMENT'!AE52</f>
        <v>0</v>
      </c>
      <c r="BU43" s="115">
        <f>'Soil Hydraulic'!B54</f>
        <v>0.70239536683808701</v>
      </c>
      <c r="BV43" s="115">
        <f>'Soil Hydraulic'!I54</f>
        <v>1.0408209468775229</v>
      </c>
      <c r="BW43" s="115">
        <f>'Soil Hydraulic'!P54</f>
        <v>1.0013243299543366</v>
      </c>
      <c r="BX43" s="115">
        <f>'Soil Hydraulic'!W54</f>
        <v>1.0013375164548863</v>
      </c>
      <c r="BY43" s="383">
        <f>'Soil Hydraulic'!C54</f>
        <v>-1</v>
      </c>
      <c r="BZ43" s="383">
        <f>'Soil Hydraulic'!J54</f>
        <v>-1</v>
      </c>
      <c r="CA43" s="383">
        <f>'Soil Hydraulic'!Q54</f>
        <v>-1</v>
      </c>
      <c r="CB43" s="383">
        <f>'Soil Hydraulic'!X54</f>
        <v>-1</v>
      </c>
      <c r="CC43" s="382"/>
      <c r="CD43" s="382"/>
      <c r="CE43" s="382"/>
      <c r="CF43" s="382"/>
      <c r="CG43" s="382"/>
      <c r="CH43" s="382"/>
      <c r="CI43" s="382"/>
      <c r="CJ43" s="382"/>
      <c r="CK43" s="382"/>
      <c r="CL43" s="382"/>
      <c r="CM43" s="382"/>
      <c r="CN43" s="382"/>
      <c r="CO43" s="382"/>
      <c r="CP43" s="382"/>
      <c r="CQ43" s="382"/>
      <c r="CR43" s="382"/>
      <c r="CS43" s="382"/>
      <c r="CT43" s="382"/>
      <c r="CU43" s="382"/>
      <c r="CV43" s="382"/>
      <c r="CW43" s="382"/>
      <c r="CX43" s="382"/>
      <c r="CY43" s="382"/>
      <c r="CZ43" s="382"/>
      <c r="DA43" s="382"/>
      <c r="DB43" s="382"/>
      <c r="DC43" s="382"/>
      <c r="DD43" s="382"/>
      <c r="DE43" s="382"/>
      <c r="DF43" s="382"/>
      <c r="DG43" s="382"/>
      <c r="DH43" s="382"/>
      <c r="DI43" s="382"/>
      <c r="DJ43" s="382"/>
      <c r="DK43" s="256">
        <f>'CROP PARAMETERS'!E53</f>
        <v>0</v>
      </c>
      <c r="DL43" s="256">
        <f>'CROP PARAMETERS'!F53</f>
        <v>0</v>
      </c>
      <c r="DM43" s="256">
        <f>'CROP PARAMETERS'!G53</f>
        <v>0</v>
      </c>
      <c r="DN43" s="256">
        <f>'CROP PARAMETERS'!H53</f>
        <v>0</v>
      </c>
      <c r="DO43" s="256">
        <f>'CROP PARAMETERS'!I53</f>
        <v>0</v>
      </c>
      <c r="HL43" s="382">
        <f>'TREE PARAMETERS'!G52</f>
        <v>5.0000000000000002E-5</v>
      </c>
      <c r="HM43" s="382">
        <f>'TREE PARAMETERS'!H52</f>
        <v>5.0000000000000002E-5</v>
      </c>
      <c r="HN43" s="382">
        <f>'TREE PARAMETERS'!I52</f>
        <v>5.0000000000000002E-5</v>
      </c>
    </row>
    <row r="44" spans="3:222" x14ac:dyDescent="0.3">
      <c r="C44" s="383">
        <f>WEATHER!C54</f>
        <v>17.12777777777778</v>
      </c>
      <c r="D44" s="383">
        <f>WEATHER!D54</f>
        <v>26.352679999999999</v>
      </c>
      <c r="E44" s="383">
        <f>WEATHER!E54</f>
        <v>3.2953540715741592</v>
      </c>
      <c r="G44" s="383">
        <f>Phosphorus!F68</f>
        <v>1725.7055086925568</v>
      </c>
      <c r="H44" s="383">
        <f>Phosphorus!G68</f>
        <v>1725.7055086925568</v>
      </c>
      <c r="I44" s="383">
        <f>Phosphorus!H68</f>
        <v>1725.7055086925568</v>
      </c>
      <c r="J44" s="383">
        <f>Phosphorus!I68</f>
        <v>1725.7055086925568</v>
      </c>
      <c r="K44" s="383"/>
      <c r="L44" s="383"/>
      <c r="M44" s="383"/>
      <c r="N44" s="383"/>
      <c r="O44" s="383"/>
      <c r="P44" s="383"/>
      <c r="Q44" s="383"/>
      <c r="R44" s="383"/>
      <c r="S44" s="383"/>
      <c r="T44" s="383"/>
      <c r="AG44" s="384">
        <f>'CROP MANAGEMENT'!V53</f>
        <v>14</v>
      </c>
      <c r="AH44" s="384">
        <f>'CROP MANAGEMENT'!W53</f>
        <v>305</v>
      </c>
      <c r="AI44" s="383">
        <f>'CROP MANAGEMENT'!X53</f>
        <v>1</v>
      </c>
      <c r="AJ44" s="383">
        <f>'CROP MANAGEMENT'!Y53</f>
        <v>0</v>
      </c>
      <c r="AK44" s="383">
        <f>'CROP MANAGEMENT'!Z53</f>
        <v>0</v>
      </c>
      <c r="AL44" s="383">
        <f>'CROP MANAGEMENT'!AA53</f>
        <v>0</v>
      </c>
      <c r="AM44" s="383">
        <f>'CROP MANAGEMENT'!AB53</f>
        <v>12.88</v>
      </c>
      <c r="AN44" s="383">
        <f>'CROP MANAGEMENT'!AC53</f>
        <v>0</v>
      </c>
      <c r="AO44" s="383">
        <f>'CROP MANAGEMENT'!AD53</f>
        <v>12.88</v>
      </c>
      <c r="AP44" s="383">
        <f>'CROP MANAGEMENT'!AE53</f>
        <v>0</v>
      </c>
      <c r="BU44" s="115">
        <f>'Soil Hydraulic'!B55</f>
        <v>0.70239536683808701</v>
      </c>
      <c r="BV44" s="115">
        <f>'Soil Hydraulic'!I55</f>
        <v>1.0408209468775229</v>
      </c>
      <c r="BW44" s="115">
        <f>'Soil Hydraulic'!P55</f>
        <v>1.0013243299543366</v>
      </c>
      <c r="BX44" s="115">
        <f>'Soil Hydraulic'!W55</f>
        <v>1.0013375164548863</v>
      </c>
      <c r="BY44" s="383">
        <f>'Soil Hydraulic'!C55</f>
        <v>-1</v>
      </c>
      <c r="BZ44" s="383">
        <f>'Soil Hydraulic'!J55</f>
        <v>-1</v>
      </c>
      <c r="CA44" s="383">
        <f>'Soil Hydraulic'!Q55</f>
        <v>-1</v>
      </c>
      <c r="CB44" s="383">
        <f>'Soil Hydraulic'!X55</f>
        <v>-1</v>
      </c>
      <c r="CC44" s="382"/>
      <c r="CD44" s="382"/>
      <c r="CE44" s="382"/>
      <c r="CF44" s="382"/>
      <c r="CG44" s="382"/>
      <c r="CH44" s="382"/>
      <c r="CI44" s="382"/>
      <c r="CJ44" s="382"/>
      <c r="CK44" s="382"/>
      <c r="CL44" s="382"/>
      <c r="CM44" s="382"/>
      <c r="CN44" s="382"/>
      <c r="CO44" s="382"/>
      <c r="CP44" s="382"/>
      <c r="CQ44" s="382"/>
      <c r="CR44" s="382"/>
      <c r="CS44" s="382"/>
      <c r="CT44" s="382"/>
      <c r="CU44" s="382"/>
      <c r="CV44" s="382"/>
      <c r="CW44" s="382"/>
      <c r="CX44" s="382"/>
      <c r="CY44" s="382"/>
      <c r="CZ44" s="382"/>
      <c r="DA44" s="382"/>
      <c r="DB44" s="382"/>
      <c r="DC44" s="382"/>
      <c r="DD44" s="382"/>
      <c r="DE44" s="382"/>
      <c r="DF44" s="382"/>
      <c r="DG44" s="382"/>
      <c r="DH44" s="382"/>
      <c r="DI44" s="382"/>
      <c r="DJ44" s="382"/>
      <c r="DK44" s="256">
        <f>'CROP PARAMETERS'!E54</f>
        <v>0</v>
      </c>
      <c r="DL44" s="256">
        <f>'CROP PARAMETERS'!F54</f>
        <v>0</v>
      </c>
      <c r="DM44" s="256">
        <f>'CROP PARAMETERS'!G54</f>
        <v>0</v>
      </c>
      <c r="DN44" s="256">
        <f>'CROP PARAMETERS'!H54</f>
        <v>0</v>
      </c>
      <c r="DO44" s="256">
        <f>'CROP PARAMETERS'!I54</f>
        <v>0</v>
      </c>
      <c r="HL44" s="382">
        <f>'TREE PARAMETERS'!G53</f>
        <v>0.03</v>
      </c>
      <c r="HM44" s="382">
        <f>'TREE PARAMETERS'!H53</f>
        <v>0.03</v>
      </c>
      <c r="HN44" s="382">
        <f>'TREE PARAMETERS'!I53</f>
        <v>0.03</v>
      </c>
    </row>
    <row r="45" spans="3:222" x14ac:dyDescent="0.3">
      <c r="C45" s="383">
        <f>WEATHER!C55</f>
        <v>5.0250000000000004</v>
      </c>
      <c r="D45" s="383">
        <f>WEATHER!D55</f>
        <v>26.401320000000002</v>
      </c>
      <c r="E45" s="383">
        <f>WEATHER!E55</f>
        <v>3.3148220096089664</v>
      </c>
      <c r="G45" s="383">
        <f>Phosphorus!F69</f>
        <v>1550.3797374820067</v>
      </c>
      <c r="H45" s="383">
        <f>Phosphorus!G69</f>
        <v>1550.3797374820067</v>
      </c>
      <c r="I45" s="383">
        <f>Phosphorus!H69</f>
        <v>1550.3797374820067</v>
      </c>
      <c r="J45" s="383">
        <f>Phosphorus!I69</f>
        <v>1550.3797374820067</v>
      </c>
      <c r="K45" s="383"/>
      <c r="L45" s="383"/>
      <c r="M45" s="383"/>
      <c r="N45" s="383"/>
      <c r="O45" s="383"/>
      <c r="P45" s="383"/>
      <c r="Q45" s="383"/>
      <c r="R45" s="383"/>
      <c r="S45" s="383"/>
      <c r="T45" s="383"/>
      <c r="AG45" s="384">
        <f>'CROP MANAGEMENT'!V54</f>
        <v>14</v>
      </c>
      <c r="AH45" s="384">
        <f>'CROP MANAGEMENT'!W54</f>
        <v>306</v>
      </c>
      <c r="AI45" s="383">
        <f>'CROP MANAGEMENT'!X54</f>
        <v>0</v>
      </c>
      <c r="AJ45" s="383">
        <f>'CROP MANAGEMENT'!Y54</f>
        <v>1</v>
      </c>
      <c r="AK45" s="383">
        <f>'CROP MANAGEMENT'!Z54</f>
        <v>0</v>
      </c>
      <c r="AL45" s="383">
        <f>'CROP MANAGEMENT'!AA54</f>
        <v>0</v>
      </c>
      <c r="AM45" s="383">
        <f>'CROP MANAGEMENT'!AB54</f>
        <v>16.2</v>
      </c>
      <c r="AN45" s="383">
        <f>'CROP MANAGEMENT'!AC54</f>
        <v>0</v>
      </c>
      <c r="AO45" s="383">
        <f>'CROP MANAGEMENT'!AD54</f>
        <v>16.2</v>
      </c>
      <c r="AP45" s="383">
        <f>'CROP MANAGEMENT'!AE54</f>
        <v>0</v>
      </c>
      <c r="BU45" s="115">
        <f>'Soil Hydraulic'!B56</f>
        <v>0.70239536683808701</v>
      </c>
      <c r="BV45" s="115">
        <f>'Soil Hydraulic'!I56</f>
        <v>1.0408209468775229</v>
      </c>
      <c r="BW45" s="115">
        <f>'Soil Hydraulic'!P56</f>
        <v>1.0013243299543366</v>
      </c>
      <c r="BX45" s="115">
        <f>'Soil Hydraulic'!W56</f>
        <v>1.0013375164548863</v>
      </c>
      <c r="BY45" s="383">
        <f>'Soil Hydraulic'!C56</f>
        <v>-1</v>
      </c>
      <c r="BZ45" s="383">
        <f>'Soil Hydraulic'!J56</f>
        <v>-1</v>
      </c>
      <c r="CA45" s="383">
        <f>'Soil Hydraulic'!Q56</f>
        <v>-1</v>
      </c>
      <c r="CB45" s="383">
        <f>'Soil Hydraulic'!X56</f>
        <v>-1</v>
      </c>
      <c r="CC45" s="382"/>
      <c r="CD45" s="382"/>
      <c r="CE45" s="382"/>
      <c r="CF45" s="382"/>
      <c r="CG45" s="382"/>
      <c r="CH45" s="382"/>
      <c r="CI45" s="382"/>
      <c r="CJ45" s="382"/>
      <c r="CK45" s="382"/>
      <c r="CL45" s="382"/>
      <c r="CM45" s="382"/>
      <c r="CN45" s="382"/>
      <c r="CO45" s="382"/>
      <c r="CP45" s="382"/>
      <c r="CQ45" s="382"/>
      <c r="CR45" s="382"/>
      <c r="CS45" s="382"/>
      <c r="CT45" s="382"/>
      <c r="CU45" s="382"/>
      <c r="CV45" s="382"/>
      <c r="CW45" s="382"/>
      <c r="CX45" s="382"/>
      <c r="CY45" s="382"/>
      <c r="CZ45" s="382"/>
      <c r="DA45" s="382"/>
      <c r="DB45" s="382"/>
      <c r="DC45" s="382"/>
      <c r="DD45" s="382"/>
      <c r="DE45" s="382"/>
      <c r="DF45" s="382"/>
      <c r="DG45" s="382"/>
      <c r="DH45" s="382"/>
      <c r="DI45" s="382"/>
      <c r="DK45" s="256">
        <f>'CROP PARAMETERS'!E55</f>
        <v>0.31</v>
      </c>
      <c r="DL45" s="256">
        <f>'CROP PARAMETERS'!F55</f>
        <v>0.2</v>
      </c>
      <c r="DM45" s="256">
        <f>'CROP PARAMETERS'!G55</f>
        <v>0.2</v>
      </c>
      <c r="DN45" s="256">
        <f>'CROP PARAMETERS'!H55</f>
        <v>0.2</v>
      </c>
      <c r="DO45" s="256">
        <f>'CROP PARAMETERS'!I55</f>
        <v>0.25</v>
      </c>
      <c r="HL45" s="382">
        <f>'TREE PARAMETERS'!G54</f>
        <v>0.9</v>
      </c>
      <c r="HM45" s="382">
        <f>'TREE PARAMETERS'!H54</f>
        <v>0.9</v>
      </c>
      <c r="HN45" s="382">
        <f>'TREE PARAMETERS'!I54</f>
        <v>0.9</v>
      </c>
    </row>
    <row r="46" spans="3:222" x14ac:dyDescent="0.3">
      <c r="C46" s="383">
        <f>WEATHER!C56</f>
        <v>17.324999999999999</v>
      </c>
      <c r="D46" s="383">
        <f>WEATHER!D56</f>
        <v>26.377711111111111</v>
      </c>
      <c r="E46" s="383">
        <f>WEATHER!E56</f>
        <v>3.3053599155901288</v>
      </c>
      <c r="G46" s="383">
        <f>Phosphorus!F70</f>
        <v>1384.895940886754</v>
      </c>
      <c r="H46" s="383">
        <f>Phosphorus!G70</f>
        <v>1384.895940886754</v>
      </c>
      <c r="I46" s="383">
        <f>Phosphorus!H70</f>
        <v>1384.895940886754</v>
      </c>
      <c r="J46" s="383">
        <f>Phosphorus!I70</f>
        <v>1384.895940886754</v>
      </c>
      <c r="K46" s="383"/>
      <c r="L46" s="383"/>
      <c r="M46" s="383"/>
      <c r="N46" s="383"/>
      <c r="O46" s="383"/>
      <c r="P46" s="383"/>
      <c r="Q46" s="383"/>
      <c r="R46" s="383"/>
      <c r="S46" s="383"/>
      <c r="T46" s="383"/>
      <c r="AG46" s="384">
        <f>'CROP MANAGEMENT'!V55</f>
        <v>14</v>
      </c>
      <c r="AH46" s="384">
        <f>'CROP MANAGEMENT'!W55</f>
        <v>307</v>
      </c>
      <c r="AI46" s="383">
        <f>'CROP MANAGEMENT'!X55</f>
        <v>0</v>
      </c>
      <c r="AJ46" s="383">
        <f>'CROP MANAGEMENT'!Y55</f>
        <v>0</v>
      </c>
      <c r="AK46" s="383">
        <f>'CROP MANAGEMENT'!Z55</f>
        <v>1</v>
      </c>
      <c r="AL46" s="383">
        <f>'CROP MANAGEMENT'!AA55</f>
        <v>0</v>
      </c>
      <c r="AM46" s="383">
        <f>'CROP MANAGEMENT'!AB55</f>
        <v>550</v>
      </c>
      <c r="AN46" s="383">
        <f>'CROP MANAGEMENT'!AC55</f>
        <v>0</v>
      </c>
      <c r="AO46" s="383">
        <f>'CROP MANAGEMENT'!AD55</f>
        <v>550</v>
      </c>
      <c r="AP46" s="383">
        <f>'CROP MANAGEMENT'!AE55</f>
        <v>0</v>
      </c>
      <c r="BU46" s="115">
        <f>'Soil Hydraulic'!B57</f>
        <v>0.70239536683808701</v>
      </c>
      <c r="BV46" s="115">
        <f>'Soil Hydraulic'!I57</f>
        <v>1.0408209468775229</v>
      </c>
      <c r="BW46" s="115">
        <f>'Soil Hydraulic'!P57</f>
        <v>1.0013243299543366</v>
      </c>
      <c r="BX46" s="115">
        <f>'Soil Hydraulic'!W57</f>
        <v>1.0013375164548863</v>
      </c>
      <c r="BY46" s="383">
        <f>'Soil Hydraulic'!C57</f>
        <v>-1</v>
      </c>
      <c r="BZ46" s="383">
        <f>'Soil Hydraulic'!J57</f>
        <v>-1</v>
      </c>
      <c r="CA46" s="383">
        <f>'Soil Hydraulic'!Q57</f>
        <v>-1</v>
      </c>
      <c r="CB46" s="383">
        <f>'Soil Hydraulic'!X57</f>
        <v>-1</v>
      </c>
      <c r="CC46" s="382"/>
      <c r="CD46" s="382"/>
      <c r="CE46" s="382"/>
      <c r="CF46" s="382"/>
      <c r="CG46" s="382"/>
      <c r="CH46" s="382"/>
      <c r="CI46" s="382"/>
      <c r="CJ46" s="382"/>
      <c r="CK46" s="382"/>
      <c r="CL46" s="382"/>
      <c r="CM46" s="382"/>
      <c r="CN46" s="382"/>
      <c r="CO46" s="382"/>
      <c r="CP46" s="382"/>
      <c r="CQ46" s="382"/>
      <c r="CR46" s="382"/>
      <c r="CS46" s="382"/>
      <c r="CT46" s="382"/>
      <c r="CU46" s="382"/>
      <c r="CV46" s="382"/>
      <c r="CW46" s="382"/>
      <c r="CX46" s="382"/>
      <c r="CY46" s="382"/>
      <c r="CZ46" s="382"/>
      <c r="DA46" s="382"/>
      <c r="DB46" s="382"/>
      <c r="DC46" s="382"/>
      <c r="DD46" s="382"/>
      <c r="DE46" s="382"/>
      <c r="DF46" s="382"/>
      <c r="DG46" s="382"/>
      <c r="DH46" s="382"/>
      <c r="DI46" s="382"/>
      <c r="DK46" s="256">
        <f>'CROP PARAMETERS'!E56</f>
        <v>0</v>
      </c>
      <c r="DL46" s="256">
        <f>'CROP PARAMETERS'!F56</f>
        <v>0.2</v>
      </c>
      <c r="DM46" s="256">
        <f>'CROP PARAMETERS'!G56</f>
        <v>0.2</v>
      </c>
      <c r="DN46" s="256">
        <f>'CROP PARAMETERS'!H56</f>
        <v>0.2</v>
      </c>
      <c r="DO46" s="256">
        <f>'CROP PARAMETERS'!I56</f>
        <v>0.2</v>
      </c>
      <c r="HL46" s="382">
        <f>'TREE PARAMETERS'!G55</f>
        <v>0.7</v>
      </c>
      <c r="HM46" s="382">
        <f>'TREE PARAMETERS'!H55</f>
        <v>0.7</v>
      </c>
      <c r="HN46" s="382">
        <f>'TREE PARAMETERS'!I55</f>
        <v>0.7</v>
      </c>
    </row>
    <row r="47" spans="3:222" x14ac:dyDescent="0.3">
      <c r="C47" s="383">
        <f>WEATHER!C57</f>
        <v>1.9666666666666666</v>
      </c>
      <c r="D47" s="383">
        <f>WEATHER!D57</f>
        <v>26.389088888888889</v>
      </c>
      <c r="E47" s="383">
        <f>WEATHER!E57</f>
        <v>3.3099169585459203</v>
      </c>
      <c r="G47" s="383">
        <f>Phosphorus!F71</f>
        <v>1228.7732872197064</v>
      </c>
      <c r="H47" s="383">
        <f>Phosphorus!G71</f>
        <v>1228.7732872197064</v>
      </c>
      <c r="I47" s="383">
        <f>Phosphorus!H71</f>
        <v>1228.7732872197064</v>
      </c>
      <c r="J47" s="383">
        <f>Phosphorus!I71</f>
        <v>1228.7732872197064</v>
      </c>
      <c r="K47" s="383"/>
      <c r="L47" s="383"/>
      <c r="M47" s="383"/>
      <c r="N47" s="383"/>
      <c r="O47" s="383"/>
      <c r="P47" s="383"/>
      <c r="Q47" s="383"/>
      <c r="R47" s="383"/>
      <c r="S47" s="383"/>
      <c r="T47" s="383"/>
      <c r="AG47" s="384">
        <f>'CROP MANAGEMENT'!V56</f>
        <v>15</v>
      </c>
      <c r="AH47" s="384">
        <f>'CROP MANAGEMENT'!W56</f>
        <v>305</v>
      </c>
      <c r="AI47" s="383">
        <f>'CROP MANAGEMENT'!X56</f>
        <v>1</v>
      </c>
      <c r="AJ47" s="383">
        <f>'CROP MANAGEMENT'!Y56</f>
        <v>0</v>
      </c>
      <c r="AK47" s="383">
        <f>'CROP MANAGEMENT'!Z56</f>
        <v>0</v>
      </c>
      <c r="AL47" s="383">
        <f>'CROP MANAGEMENT'!AA56</f>
        <v>0</v>
      </c>
      <c r="AM47" s="383">
        <f>'CROP MANAGEMENT'!AB56</f>
        <v>12.88</v>
      </c>
      <c r="AN47" s="383">
        <f>'CROP MANAGEMENT'!AC56</f>
        <v>0</v>
      </c>
      <c r="AO47" s="383">
        <f>'CROP MANAGEMENT'!AD56</f>
        <v>12.88</v>
      </c>
      <c r="AP47" s="383">
        <f>'CROP MANAGEMENT'!AE56</f>
        <v>0</v>
      </c>
      <c r="BU47" s="115">
        <f>'Soil Hydraulic'!B58</f>
        <v>0.70239536683808701</v>
      </c>
      <c r="BV47" s="115">
        <f>'Soil Hydraulic'!I58</f>
        <v>1.0408209468775229</v>
      </c>
      <c r="BW47" s="115">
        <f>'Soil Hydraulic'!P58</f>
        <v>1.0013243299543366</v>
      </c>
      <c r="BX47" s="115">
        <f>'Soil Hydraulic'!W58</f>
        <v>1.0013375164548863</v>
      </c>
      <c r="BY47" s="383">
        <f>'Soil Hydraulic'!C58</f>
        <v>-1</v>
      </c>
      <c r="BZ47" s="383">
        <f>'Soil Hydraulic'!J58</f>
        <v>-1</v>
      </c>
      <c r="CA47" s="383">
        <f>'Soil Hydraulic'!Q58</f>
        <v>-1</v>
      </c>
      <c r="CB47" s="383">
        <f>'Soil Hydraulic'!X58</f>
        <v>-1</v>
      </c>
      <c r="CC47" s="382"/>
      <c r="CD47" s="382"/>
      <c r="CE47" s="382"/>
      <c r="CF47" s="382"/>
      <c r="CG47" s="382"/>
      <c r="CH47" s="382"/>
      <c r="CI47" s="382"/>
      <c r="CJ47" s="382"/>
      <c r="CK47" s="382"/>
      <c r="CL47" s="382"/>
      <c r="CM47" s="382"/>
      <c r="CN47" s="382"/>
      <c r="CO47" s="382"/>
      <c r="CP47" s="382"/>
      <c r="CQ47" s="382"/>
      <c r="CR47" s="382"/>
      <c r="CS47" s="382"/>
      <c r="CT47" s="382"/>
      <c r="CU47" s="382"/>
      <c r="CV47" s="382"/>
      <c r="CW47" s="382"/>
      <c r="CX47" s="382"/>
      <c r="CY47" s="382"/>
      <c r="CZ47" s="382"/>
      <c r="DA47" s="382"/>
      <c r="DB47" s="382"/>
      <c r="DC47" s="382"/>
      <c r="DD47" s="382"/>
      <c r="DE47" s="382"/>
      <c r="DF47" s="382"/>
      <c r="DG47" s="382"/>
      <c r="DH47" s="382"/>
      <c r="DI47" s="382"/>
      <c r="DK47" s="256">
        <f>'CROP PARAMETERS'!E57</f>
        <v>0.08</v>
      </c>
      <c r="DL47" s="256">
        <f>'CROP PARAMETERS'!F57</f>
        <v>0</v>
      </c>
      <c r="DM47" s="256">
        <f>'CROP PARAMETERS'!G57</f>
        <v>0</v>
      </c>
      <c r="DN47" s="256">
        <f>'CROP PARAMETERS'!H57</f>
        <v>0</v>
      </c>
      <c r="DO47" s="256">
        <f>'CROP PARAMETERS'!I57</f>
        <v>0</v>
      </c>
      <c r="HL47" s="382">
        <f>'TREE PARAMETERS'!G56</f>
        <v>0.7</v>
      </c>
      <c r="HM47" s="382">
        <f>'TREE PARAMETERS'!H56</f>
        <v>0.7</v>
      </c>
      <c r="HN47" s="382">
        <f>'TREE PARAMETERS'!I56</f>
        <v>0.7</v>
      </c>
    </row>
    <row r="48" spans="3:222" x14ac:dyDescent="0.3">
      <c r="C48" s="383">
        <f>WEATHER!C58</f>
        <v>11.284999999999998</v>
      </c>
      <c r="D48" s="383">
        <f>WEATHER!D58</f>
        <v>26.329640000000005</v>
      </c>
      <c r="E48" s="383">
        <f>WEATHER!E58</f>
        <v>3.2861680109529412</v>
      </c>
      <c r="G48" s="383">
        <f>Phosphorus!F72</f>
        <v>1082.7302838122725</v>
      </c>
      <c r="H48" s="383">
        <f>Phosphorus!G72</f>
        <v>1082.7302838122725</v>
      </c>
      <c r="I48" s="383">
        <f>Phosphorus!H72</f>
        <v>1082.7302838122725</v>
      </c>
      <c r="J48" s="383">
        <f>Phosphorus!I72</f>
        <v>1082.7302838122725</v>
      </c>
      <c r="K48" s="383"/>
      <c r="L48" s="383"/>
      <c r="M48" s="383"/>
      <c r="N48" s="383"/>
      <c r="O48" s="383"/>
      <c r="P48" s="383"/>
      <c r="Q48" s="383"/>
      <c r="R48" s="383"/>
      <c r="S48" s="383"/>
      <c r="T48" s="383"/>
      <c r="AG48" s="384">
        <f>'CROP MANAGEMENT'!V57</f>
        <v>15</v>
      </c>
      <c r="AH48" s="384">
        <f>'CROP MANAGEMENT'!W57</f>
        <v>306</v>
      </c>
      <c r="AI48" s="383">
        <f>'CROP MANAGEMENT'!X57</f>
        <v>0</v>
      </c>
      <c r="AJ48" s="383">
        <f>'CROP MANAGEMENT'!Y57</f>
        <v>1</v>
      </c>
      <c r="AK48" s="383">
        <f>'CROP MANAGEMENT'!Z57</f>
        <v>0</v>
      </c>
      <c r="AL48" s="383">
        <f>'CROP MANAGEMENT'!AA57</f>
        <v>0</v>
      </c>
      <c r="AM48" s="383">
        <f>'CROP MANAGEMENT'!AB57</f>
        <v>16.2</v>
      </c>
      <c r="AN48" s="383">
        <f>'CROP MANAGEMENT'!AC57</f>
        <v>0</v>
      </c>
      <c r="AO48" s="383">
        <f>'CROP MANAGEMENT'!AD57</f>
        <v>16.2</v>
      </c>
      <c r="AP48" s="383">
        <f>'CROP MANAGEMENT'!AE57</f>
        <v>0</v>
      </c>
      <c r="BU48" s="115">
        <f>'Soil Hydraulic'!B59</f>
        <v>0.70239536683808701</v>
      </c>
      <c r="BV48" s="115">
        <f>'Soil Hydraulic'!I59</f>
        <v>1.0408209468775229</v>
      </c>
      <c r="BW48" s="115">
        <f>'Soil Hydraulic'!P59</f>
        <v>1.0013243299543366</v>
      </c>
      <c r="BX48" s="115">
        <f>'Soil Hydraulic'!W59</f>
        <v>1.0013375164548863</v>
      </c>
      <c r="BY48" s="383">
        <f>'Soil Hydraulic'!C59</f>
        <v>-1</v>
      </c>
      <c r="BZ48" s="383">
        <f>'Soil Hydraulic'!J59</f>
        <v>-1</v>
      </c>
      <c r="CA48" s="383">
        <f>'Soil Hydraulic'!Q59</f>
        <v>-1</v>
      </c>
      <c r="CB48" s="383">
        <f>'Soil Hydraulic'!X59</f>
        <v>-1</v>
      </c>
      <c r="CC48" s="382"/>
      <c r="CD48" s="382"/>
      <c r="CE48" s="382"/>
      <c r="CF48" s="382"/>
      <c r="CG48" s="382"/>
      <c r="CH48" s="382"/>
      <c r="CI48" s="382"/>
      <c r="CJ48" s="382"/>
      <c r="CK48" s="382"/>
      <c r="CL48" s="382"/>
      <c r="CM48" s="382"/>
      <c r="CN48" s="382"/>
      <c r="CO48" s="382"/>
      <c r="CP48" s="382"/>
      <c r="CQ48" s="382"/>
      <c r="CR48" s="382"/>
      <c r="CS48" s="382"/>
      <c r="CT48" s="382"/>
      <c r="CU48" s="382"/>
      <c r="CV48" s="382"/>
      <c r="CW48" s="382"/>
      <c r="CX48" s="382"/>
      <c r="CY48" s="382"/>
      <c r="CZ48" s="382"/>
      <c r="DA48" s="382"/>
      <c r="DB48" s="382"/>
      <c r="DC48" s="382"/>
      <c r="DD48" s="382"/>
      <c r="DE48" s="382"/>
      <c r="DF48" s="382"/>
      <c r="DG48" s="382"/>
      <c r="DH48" s="382"/>
      <c r="DI48" s="382"/>
      <c r="DK48" s="256">
        <f>'CROP PARAMETERS'!E58</f>
        <v>0</v>
      </c>
      <c r="DL48" s="256">
        <f>'CROP PARAMETERS'!F58</f>
        <v>0</v>
      </c>
      <c r="DM48" s="256">
        <f>'CROP PARAMETERS'!G58</f>
        <v>0</v>
      </c>
      <c r="DN48" s="256">
        <f>'CROP PARAMETERS'!H58</f>
        <v>0</v>
      </c>
      <c r="DO48" s="256">
        <f>'CROP PARAMETERS'!I58</f>
        <v>0</v>
      </c>
      <c r="HL48" s="382">
        <f>'TREE PARAMETERS'!G57</f>
        <v>0.33600000000000002</v>
      </c>
      <c r="HM48" s="382">
        <f>'TREE PARAMETERS'!H57</f>
        <v>0.33600000000000002</v>
      </c>
      <c r="HN48" s="382">
        <f>'TREE PARAMETERS'!I57</f>
        <v>0.33600000000000002</v>
      </c>
    </row>
    <row r="49" spans="3:222" x14ac:dyDescent="0.3">
      <c r="C49" s="383">
        <f>WEATHER!C59</f>
        <v>5.7700000000000005</v>
      </c>
      <c r="D49" s="383">
        <f>WEATHER!D59</f>
        <v>26.283560000000001</v>
      </c>
      <c r="E49" s="383">
        <f>WEATHER!E59</f>
        <v>3.2678644387754767</v>
      </c>
      <c r="G49" s="383">
        <f>Phosphorus!F73</f>
        <v>945.93914651748946</v>
      </c>
      <c r="H49" s="383">
        <f>Phosphorus!G73</f>
        <v>945.93914651748946</v>
      </c>
      <c r="I49" s="383">
        <f>Phosphorus!H73</f>
        <v>945.93914651748946</v>
      </c>
      <c r="J49" s="383">
        <f>Phosphorus!I73</f>
        <v>945.93914651748946</v>
      </c>
      <c r="K49" s="383"/>
      <c r="L49" s="383"/>
      <c r="M49" s="383"/>
      <c r="N49" s="383"/>
      <c r="O49" s="383"/>
      <c r="P49" s="383"/>
      <c r="Q49" s="383"/>
      <c r="R49" s="383"/>
      <c r="S49" s="383"/>
      <c r="T49" s="383"/>
      <c r="AG49" s="384">
        <f>'CROP MANAGEMENT'!V58</f>
        <v>15</v>
      </c>
      <c r="AH49" s="384">
        <f>'CROP MANAGEMENT'!W58</f>
        <v>307</v>
      </c>
      <c r="AI49" s="383">
        <f>'CROP MANAGEMENT'!X58</f>
        <v>0</v>
      </c>
      <c r="AJ49" s="383">
        <f>'CROP MANAGEMENT'!Y58</f>
        <v>0</v>
      </c>
      <c r="AK49" s="383">
        <f>'CROP MANAGEMENT'!Z58</f>
        <v>1</v>
      </c>
      <c r="AL49" s="383">
        <f>'CROP MANAGEMENT'!AA58</f>
        <v>0</v>
      </c>
      <c r="AM49" s="383">
        <f>'CROP MANAGEMENT'!AB58</f>
        <v>550</v>
      </c>
      <c r="AN49" s="383">
        <f>'CROP MANAGEMENT'!AC58</f>
        <v>0</v>
      </c>
      <c r="AO49" s="383">
        <f>'CROP MANAGEMENT'!AD58</f>
        <v>550</v>
      </c>
      <c r="AP49" s="383">
        <f>'CROP MANAGEMENT'!AE58</f>
        <v>0</v>
      </c>
      <c r="BU49" s="115">
        <f>'Soil Hydraulic'!B60</f>
        <v>0.70239536683808701</v>
      </c>
      <c r="BV49" s="115">
        <f>'Soil Hydraulic'!I60</f>
        <v>1.0408209468775229</v>
      </c>
      <c r="BW49" s="115">
        <f>'Soil Hydraulic'!P60</f>
        <v>1.0013243299543366</v>
      </c>
      <c r="BX49" s="115">
        <f>'Soil Hydraulic'!W60</f>
        <v>1.0013375164548863</v>
      </c>
      <c r="BY49" s="383">
        <f>'Soil Hydraulic'!C60</f>
        <v>-1</v>
      </c>
      <c r="BZ49" s="383">
        <f>'Soil Hydraulic'!J60</f>
        <v>-1</v>
      </c>
      <c r="CA49" s="383">
        <f>'Soil Hydraulic'!Q60</f>
        <v>-1</v>
      </c>
      <c r="CB49" s="383">
        <f>'Soil Hydraulic'!X60</f>
        <v>-1</v>
      </c>
      <c r="CC49" s="382"/>
      <c r="CD49" s="382"/>
      <c r="CE49" s="382"/>
      <c r="CF49" s="382"/>
      <c r="CG49" s="382"/>
      <c r="CH49" s="382"/>
      <c r="CI49" s="382"/>
      <c r="CJ49" s="382"/>
      <c r="CK49" s="382"/>
      <c r="CL49" s="382"/>
      <c r="CM49" s="382"/>
      <c r="CN49" s="382"/>
      <c r="CO49" s="382"/>
      <c r="CP49" s="382"/>
      <c r="CQ49" s="382"/>
      <c r="CR49" s="382"/>
      <c r="CS49" s="382"/>
      <c r="CT49" s="382"/>
      <c r="CU49" s="382"/>
      <c r="CV49" s="382"/>
      <c r="CW49" s="382"/>
      <c r="CX49" s="382"/>
      <c r="CY49" s="382"/>
      <c r="CZ49" s="382"/>
      <c r="DA49" s="382"/>
      <c r="DB49" s="382"/>
      <c r="DC49" s="382"/>
      <c r="DD49" s="382"/>
      <c r="DI49" s="382"/>
      <c r="DK49" s="256">
        <f>'CROP PARAMETERS'!E59</f>
        <v>0.2</v>
      </c>
      <c r="DL49" s="256">
        <f>'CROP PARAMETERS'!F59</f>
        <v>0.3</v>
      </c>
      <c r="DM49" s="256">
        <f>'CROP PARAMETERS'!G59</f>
        <v>0.6</v>
      </c>
      <c r="DN49" s="256">
        <f>'CROP PARAMETERS'!H59</f>
        <v>1</v>
      </c>
      <c r="DO49" s="256">
        <f>'CROP PARAMETERS'!I59</f>
        <v>0</v>
      </c>
      <c r="HL49" s="382">
        <f>'TREE PARAMETERS'!G58</f>
        <v>0.4</v>
      </c>
      <c r="HM49" s="382">
        <f>'TREE PARAMETERS'!H58</f>
        <v>0.4</v>
      </c>
      <c r="HN49" s="382">
        <f>'TREE PARAMETERS'!I58</f>
        <v>0.4</v>
      </c>
    </row>
    <row r="50" spans="3:222" x14ac:dyDescent="0.3">
      <c r="C50" s="383">
        <f>WEATHER!C60</f>
        <v>14.875</v>
      </c>
      <c r="D50" s="383">
        <f>WEATHER!D60</f>
        <v>26.311720000000001</v>
      </c>
      <c r="E50" s="383">
        <f>WEATHER!E60</f>
        <v>3.279039099799665</v>
      </c>
      <c r="G50" s="383">
        <f>Phosphorus!F74</f>
        <v>818.97560935613819</v>
      </c>
      <c r="H50" s="383">
        <f>Phosphorus!G74</f>
        <v>818.97560935613819</v>
      </c>
      <c r="I50" s="383">
        <f>Phosphorus!H74</f>
        <v>818.97560935613819</v>
      </c>
      <c r="J50" s="383">
        <f>Phosphorus!I74</f>
        <v>818.97560935613819</v>
      </c>
      <c r="K50" s="383"/>
      <c r="L50" s="383"/>
      <c r="M50" s="383"/>
      <c r="N50" s="383"/>
      <c r="O50" s="383"/>
      <c r="P50" s="383"/>
      <c r="Q50" s="383"/>
      <c r="R50" s="383"/>
      <c r="S50" s="383"/>
      <c r="T50" s="383"/>
      <c r="AG50" s="384">
        <f>'CROP MANAGEMENT'!V59</f>
        <v>16</v>
      </c>
      <c r="AH50" s="384">
        <f>'CROP MANAGEMENT'!W59</f>
        <v>305</v>
      </c>
      <c r="AI50" s="383">
        <f>'CROP MANAGEMENT'!X59</f>
        <v>1</v>
      </c>
      <c r="AJ50" s="383">
        <f>'CROP MANAGEMENT'!Y59</f>
        <v>0</v>
      </c>
      <c r="AK50" s="383">
        <f>'CROP MANAGEMENT'!Z59</f>
        <v>0</v>
      </c>
      <c r="AL50" s="383">
        <f>'CROP MANAGEMENT'!AA59</f>
        <v>0</v>
      </c>
      <c r="AM50" s="383">
        <f>'CROP MANAGEMENT'!AB59</f>
        <v>12.88</v>
      </c>
      <c r="AN50" s="383">
        <f>'CROP MANAGEMENT'!AC59</f>
        <v>0</v>
      </c>
      <c r="AO50" s="383">
        <f>'CROP MANAGEMENT'!AD59</f>
        <v>12.88</v>
      </c>
      <c r="AP50" s="383">
        <f>'CROP MANAGEMENT'!AE59</f>
        <v>0</v>
      </c>
      <c r="BU50" s="115">
        <f>'Soil Hydraulic'!B61</f>
        <v>0.70239536683808701</v>
      </c>
      <c r="BV50" s="115">
        <f>'Soil Hydraulic'!I61</f>
        <v>1.0408209468775229</v>
      </c>
      <c r="BW50" s="115">
        <f>'Soil Hydraulic'!P61</f>
        <v>1.0013243299543366</v>
      </c>
      <c r="BX50" s="115">
        <f>'Soil Hydraulic'!W61</f>
        <v>1.0013375164548863</v>
      </c>
      <c r="BY50" s="383">
        <f>'Soil Hydraulic'!C61</f>
        <v>-1</v>
      </c>
      <c r="BZ50" s="383">
        <f>'Soil Hydraulic'!J61</f>
        <v>-1</v>
      </c>
      <c r="CA50" s="383">
        <f>'Soil Hydraulic'!Q61</f>
        <v>-1</v>
      </c>
      <c r="CB50" s="383">
        <f>'Soil Hydraulic'!X61</f>
        <v>-1</v>
      </c>
      <c r="CC50" s="382"/>
      <c r="CD50" s="382"/>
      <c r="CE50" s="382"/>
      <c r="CF50" s="382"/>
      <c r="CG50" s="382"/>
      <c r="CH50" s="382"/>
      <c r="CI50" s="382"/>
      <c r="CJ50" s="382"/>
      <c r="CK50" s="382"/>
      <c r="CL50" s="382"/>
      <c r="CM50" s="382"/>
      <c r="CN50" s="382"/>
      <c r="CO50" s="382"/>
      <c r="CP50" s="382"/>
      <c r="CQ50" s="382"/>
      <c r="CR50" s="382"/>
      <c r="CS50" s="382"/>
      <c r="CT50" s="382"/>
      <c r="CU50" s="382"/>
      <c r="CV50" s="382"/>
      <c r="CW50" s="382"/>
      <c r="CX50" s="382"/>
      <c r="CY50" s="382"/>
      <c r="CZ50" s="382"/>
      <c r="DA50" s="382"/>
      <c r="DB50" s="382"/>
      <c r="DC50" s="382"/>
      <c r="DD50" s="382"/>
      <c r="DI50" s="382"/>
      <c r="DK50" s="256">
        <f>'CROP PARAMETERS'!E60</f>
        <v>0</v>
      </c>
      <c r="DL50" s="256">
        <f>'CROP PARAMETERS'!F60</f>
        <v>0</v>
      </c>
      <c r="DM50" s="256">
        <f>'CROP PARAMETERS'!G60</f>
        <v>0</v>
      </c>
      <c r="DN50" s="256">
        <f>'CROP PARAMETERS'!H60</f>
        <v>0</v>
      </c>
      <c r="DO50" s="256">
        <f>'CROP PARAMETERS'!I60</f>
        <v>0</v>
      </c>
      <c r="HL50" s="382">
        <f>'TREE PARAMETERS'!G59</f>
        <v>0.4</v>
      </c>
      <c r="HM50" s="382">
        <f>'TREE PARAMETERS'!H59</f>
        <v>0.4</v>
      </c>
      <c r="HN50" s="382">
        <f>'TREE PARAMETERS'!I59</f>
        <v>0.4</v>
      </c>
    </row>
    <row r="51" spans="3:222" x14ac:dyDescent="0.3">
      <c r="C51" s="383">
        <f>WEATHER!C61</f>
        <v>13.855</v>
      </c>
      <c r="D51" s="383">
        <f>WEATHER!D61</f>
        <v>26.201640000000005</v>
      </c>
      <c r="E51" s="383">
        <f>WEATHER!E61</f>
        <v>3.2355500206609391</v>
      </c>
      <c r="G51" s="383">
        <f>Phosphorus!F75</f>
        <v>701.64205328491289</v>
      </c>
      <c r="H51" s="383">
        <f>Phosphorus!G75</f>
        <v>701.64205328491289</v>
      </c>
      <c r="I51" s="383">
        <f>Phosphorus!H75</f>
        <v>701.64205328491289</v>
      </c>
      <c r="J51" s="383">
        <f>Phosphorus!I75</f>
        <v>701.64205328491289</v>
      </c>
      <c r="K51" s="383"/>
      <c r="L51" s="383"/>
      <c r="M51" s="383"/>
      <c r="N51" s="383"/>
      <c r="O51" s="383"/>
      <c r="P51" s="383"/>
      <c r="Q51" s="383"/>
      <c r="R51" s="383"/>
      <c r="S51" s="383"/>
      <c r="T51" s="383"/>
      <c r="AG51" s="384">
        <f>'CROP MANAGEMENT'!V60</f>
        <v>16</v>
      </c>
      <c r="AH51" s="384">
        <f>'CROP MANAGEMENT'!W60</f>
        <v>306</v>
      </c>
      <c r="AI51" s="383">
        <f>'CROP MANAGEMENT'!X60</f>
        <v>0</v>
      </c>
      <c r="AJ51" s="383">
        <f>'CROP MANAGEMENT'!Y60</f>
        <v>1</v>
      </c>
      <c r="AK51" s="383">
        <f>'CROP MANAGEMENT'!Z60</f>
        <v>0</v>
      </c>
      <c r="AL51" s="383">
        <f>'CROP MANAGEMENT'!AA60</f>
        <v>0</v>
      </c>
      <c r="AM51" s="383">
        <f>'CROP MANAGEMENT'!AB60</f>
        <v>16.2</v>
      </c>
      <c r="AN51" s="383">
        <f>'CROP MANAGEMENT'!AC60</f>
        <v>0</v>
      </c>
      <c r="AO51" s="383">
        <f>'CROP MANAGEMENT'!AD60</f>
        <v>16.2</v>
      </c>
      <c r="AP51" s="383">
        <f>'CROP MANAGEMENT'!AE60</f>
        <v>0</v>
      </c>
      <c r="BU51" s="115">
        <f>'Soil Hydraulic'!B62</f>
        <v>0.70239536683808701</v>
      </c>
      <c r="BV51" s="115">
        <f>'Soil Hydraulic'!I62</f>
        <v>1.0408209468775229</v>
      </c>
      <c r="BW51" s="115">
        <f>'Soil Hydraulic'!P62</f>
        <v>1.0013243299543366</v>
      </c>
      <c r="BX51" s="115">
        <f>'Soil Hydraulic'!W62</f>
        <v>1.0013375164548863</v>
      </c>
      <c r="BY51" s="383">
        <f>'Soil Hydraulic'!C62</f>
        <v>-1</v>
      </c>
      <c r="BZ51" s="383">
        <f>'Soil Hydraulic'!J62</f>
        <v>-1</v>
      </c>
      <c r="CA51" s="383">
        <f>'Soil Hydraulic'!Q62</f>
        <v>-1</v>
      </c>
      <c r="CB51" s="383">
        <f>'Soil Hydraulic'!X62</f>
        <v>-1</v>
      </c>
      <c r="CC51" s="382"/>
      <c r="CD51" s="382"/>
      <c r="CE51" s="382"/>
      <c r="CF51" s="382"/>
      <c r="CG51" s="382"/>
      <c r="CH51" s="382"/>
      <c r="CI51" s="382"/>
      <c r="CJ51" s="382"/>
      <c r="CK51" s="382"/>
      <c r="CL51" s="382"/>
      <c r="CM51" s="382"/>
      <c r="CN51" s="382"/>
      <c r="CO51" s="382"/>
      <c r="CP51" s="382"/>
      <c r="CQ51" s="382"/>
      <c r="CR51" s="382"/>
      <c r="CS51" s="382"/>
      <c r="CT51" s="382"/>
      <c r="CU51" s="382"/>
      <c r="CV51" s="382"/>
      <c r="CW51" s="382"/>
      <c r="CX51" s="382"/>
      <c r="CY51" s="382"/>
      <c r="CZ51" s="382"/>
      <c r="DA51" s="382"/>
      <c r="DB51" s="382"/>
      <c r="DC51" s="382"/>
      <c r="DD51" s="382"/>
      <c r="DI51" s="382"/>
      <c r="DK51" s="256">
        <f>'CROP PARAMETERS'!E61</f>
        <v>0</v>
      </c>
      <c r="DL51" s="256">
        <f>'CROP PARAMETERS'!F61</f>
        <v>0</v>
      </c>
      <c r="DM51" s="256">
        <f>'CROP PARAMETERS'!G61</f>
        <v>0</v>
      </c>
      <c r="DN51" s="256">
        <f>'CROP PARAMETERS'!H61</f>
        <v>0</v>
      </c>
      <c r="DO51" s="256">
        <f>'CROP PARAMETERS'!I61</f>
        <v>0</v>
      </c>
      <c r="HL51" s="382">
        <f>'TREE PARAMETERS'!G60</f>
        <v>6.0000000000000001E-3</v>
      </c>
      <c r="HM51" s="382">
        <f>'TREE PARAMETERS'!H60</f>
        <v>6.0000000000000001E-3</v>
      </c>
      <c r="HN51" s="382">
        <f>'TREE PARAMETERS'!I60</f>
        <v>6.0000000000000001E-3</v>
      </c>
    </row>
    <row r="52" spans="3:222" x14ac:dyDescent="0.3">
      <c r="C52" s="383">
        <f>WEATHER!C62</f>
        <v>4.9666666666666668</v>
      </c>
      <c r="D52" s="383">
        <f>WEATHER!D62</f>
        <v>26.48068</v>
      </c>
      <c r="E52" s="383">
        <f>WEATHER!E62</f>
        <v>3.3468048162069746</v>
      </c>
      <c r="G52" s="383">
        <f>Phosphorus!F76</f>
        <v>593.38646616091148</v>
      </c>
      <c r="H52" s="383">
        <f>Phosphorus!G76</f>
        <v>593.38646616091148</v>
      </c>
      <c r="I52" s="383">
        <f>Phosphorus!H76</f>
        <v>593.38646616091148</v>
      </c>
      <c r="J52" s="383">
        <f>Phosphorus!I76</f>
        <v>593.38646616091148</v>
      </c>
      <c r="K52" s="383"/>
      <c r="L52" s="383"/>
      <c r="M52" s="383"/>
      <c r="N52" s="383"/>
      <c r="O52" s="383"/>
      <c r="P52" s="383"/>
      <c r="Q52" s="383"/>
      <c r="R52" s="383"/>
      <c r="S52" s="383"/>
      <c r="T52" s="383"/>
      <c r="AG52" s="384">
        <f>'CROP MANAGEMENT'!V61</f>
        <v>16</v>
      </c>
      <c r="AH52" s="384">
        <f>'CROP MANAGEMENT'!W61</f>
        <v>307</v>
      </c>
      <c r="AI52" s="383">
        <f>'CROP MANAGEMENT'!X61</f>
        <v>0</v>
      </c>
      <c r="AJ52" s="383">
        <f>'CROP MANAGEMENT'!Y61</f>
        <v>0</v>
      </c>
      <c r="AK52" s="383">
        <f>'CROP MANAGEMENT'!Z61</f>
        <v>1</v>
      </c>
      <c r="AL52" s="383">
        <f>'CROP MANAGEMENT'!AA61</f>
        <v>0</v>
      </c>
      <c r="AM52" s="383">
        <f>'CROP MANAGEMENT'!AB61</f>
        <v>550</v>
      </c>
      <c r="AN52" s="383">
        <f>'CROP MANAGEMENT'!AC61</f>
        <v>0</v>
      </c>
      <c r="AO52" s="383">
        <f>'CROP MANAGEMENT'!AD61</f>
        <v>550</v>
      </c>
      <c r="AP52" s="383">
        <f>'CROP MANAGEMENT'!AE61</f>
        <v>0</v>
      </c>
      <c r="BU52" s="115">
        <f>'Soil Hydraulic'!B63</f>
        <v>0.70239536683808701</v>
      </c>
      <c r="BV52" s="115">
        <f>'Soil Hydraulic'!I63</f>
        <v>1.0408209468775229</v>
      </c>
      <c r="BW52" s="115">
        <f>'Soil Hydraulic'!P63</f>
        <v>1.0013243299543366</v>
      </c>
      <c r="BX52" s="115">
        <f>'Soil Hydraulic'!W63</f>
        <v>1.0013375164548863</v>
      </c>
      <c r="BY52" s="383">
        <f>'Soil Hydraulic'!C63</f>
        <v>-1</v>
      </c>
      <c r="BZ52" s="383">
        <f>'Soil Hydraulic'!J63</f>
        <v>-1</v>
      </c>
      <c r="CA52" s="383">
        <f>'Soil Hydraulic'!Q63</f>
        <v>-1</v>
      </c>
      <c r="CB52" s="383">
        <f>'Soil Hydraulic'!X63</f>
        <v>-1</v>
      </c>
      <c r="CC52" s="382"/>
      <c r="CD52" s="382"/>
      <c r="CE52" s="382"/>
      <c r="CF52" s="382"/>
      <c r="CG52" s="382"/>
      <c r="CH52" s="382"/>
      <c r="CI52" s="382"/>
      <c r="CJ52" s="382"/>
      <c r="CK52" s="382"/>
      <c r="CL52" s="382"/>
      <c r="CM52" s="382"/>
      <c r="CN52" s="382"/>
      <c r="CO52" s="382"/>
      <c r="CP52" s="382"/>
      <c r="CQ52" s="382"/>
      <c r="CR52" s="382"/>
      <c r="CS52" s="382"/>
      <c r="CT52" s="382"/>
      <c r="CU52" s="382"/>
      <c r="CV52" s="382"/>
      <c r="CW52" s="382"/>
      <c r="CX52" s="382"/>
      <c r="CY52" s="382"/>
      <c r="CZ52" s="382"/>
      <c r="DA52" s="382"/>
      <c r="DB52" s="382"/>
      <c r="DC52" s="382"/>
      <c r="DD52" s="382"/>
      <c r="DI52" s="382"/>
      <c r="DK52" s="256">
        <f>'CROP PARAMETERS'!E62</f>
        <v>0</v>
      </c>
      <c r="DL52" s="256">
        <f>'CROP PARAMETERS'!F62</f>
        <v>0</v>
      </c>
      <c r="DM52" s="256">
        <f>'CROP PARAMETERS'!G62</f>
        <v>0</v>
      </c>
      <c r="DN52" s="256">
        <f>'CROP PARAMETERS'!H62</f>
        <v>0</v>
      </c>
      <c r="DO52" s="256">
        <f>'CROP PARAMETERS'!I62</f>
        <v>0</v>
      </c>
      <c r="HL52" s="382">
        <f>'TREE PARAMETERS'!G61</f>
        <v>0</v>
      </c>
      <c r="HM52" s="382">
        <f>'TREE PARAMETERS'!H61</f>
        <v>0</v>
      </c>
      <c r="HN52" s="382">
        <f>'TREE PARAMETERS'!I61</f>
        <v>0</v>
      </c>
    </row>
    <row r="53" spans="3:222" x14ac:dyDescent="0.3">
      <c r="C53" s="383">
        <f>WEATHER!C63</f>
        <v>10.005555555555553</v>
      </c>
      <c r="D53" s="383">
        <f>WEATHER!D63</f>
        <v>26.237480000000001</v>
      </c>
      <c r="E53" s="383">
        <f>WEATHER!E63</f>
        <v>3.2496521386892354</v>
      </c>
      <c r="G53" s="383"/>
      <c r="H53" s="383"/>
      <c r="I53" s="383"/>
      <c r="J53" s="383"/>
      <c r="K53" s="383"/>
      <c r="L53" s="383"/>
      <c r="M53" s="383"/>
      <c r="N53" s="383"/>
      <c r="O53" s="383"/>
      <c r="P53" s="383"/>
      <c r="Q53" s="383"/>
      <c r="R53" s="383"/>
      <c r="S53" s="383"/>
      <c r="T53" s="383"/>
      <c r="AG53" s="384">
        <f>'CROP MANAGEMENT'!V62</f>
        <v>17</v>
      </c>
      <c r="AH53" s="384">
        <f>'CROP MANAGEMENT'!W62</f>
        <v>305</v>
      </c>
      <c r="AI53" s="383">
        <f>'CROP MANAGEMENT'!X62</f>
        <v>1</v>
      </c>
      <c r="AJ53" s="383">
        <f>'CROP MANAGEMENT'!Y62</f>
        <v>0</v>
      </c>
      <c r="AK53" s="383">
        <f>'CROP MANAGEMENT'!Z62</f>
        <v>0</v>
      </c>
      <c r="AL53" s="383">
        <f>'CROP MANAGEMENT'!AA62</f>
        <v>0</v>
      </c>
      <c r="AM53" s="383">
        <f>'CROP MANAGEMENT'!AB62</f>
        <v>12.88</v>
      </c>
      <c r="AN53" s="383">
        <f>'CROP MANAGEMENT'!AC62</f>
        <v>0</v>
      </c>
      <c r="AO53" s="383">
        <f>'CROP MANAGEMENT'!AD62</f>
        <v>12.88</v>
      </c>
      <c r="AP53" s="383">
        <f>'CROP MANAGEMENT'!AE62</f>
        <v>0</v>
      </c>
      <c r="BU53" s="115"/>
      <c r="BV53" s="115"/>
      <c r="BW53" s="115"/>
      <c r="BX53" s="115"/>
      <c r="BY53" s="383"/>
      <c r="BZ53" s="383"/>
      <c r="CA53" s="383"/>
      <c r="CB53" s="383"/>
      <c r="CC53" s="382"/>
      <c r="CD53" s="382"/>
      <c r="CE53" s="382"/>
      <c r="CF53" s="382"/>
      <c r="CG53" s="382"/>
      <c r="CH53" s="382"/>
      <c r="CI53" s="382"/>
      <c r="CJ53" s="382"/>
      <c r="CK53" s="382"/>
      <c r="CL53" s="382"/>
      <c r="CM53" s="382"/>
      <c r="CN53" s="382"/>
      <c r="CO53" s="382"/>
      <c r="CP53" s="382"/>
      <c r="CQ53" s="382"/>
      <c r="CR53" s="382"/>
      <c r="CS53" s="382"/>
      <c r="CT53" s="382"/>
      <c r="CU53" s="382"/>
      <c r="CV53" s="382"/>
      <c r="CW53" s="382"/>
      <c r="CX53" s="382"/>
      <c r="CY53" s="382"/>
      <c r="CZ53" s="382"/>
      <c r="DA53" s="382"/>
      <c r="DB53" s="382"/>
      <c r="DC53" s="382"/>
      <c r="DD53" s="382"/>
      <c r="DI53" s="382"/>
      <c r="DK53" s="256">
        <f>'CROP PARAMETERS'!E63</f>
        <v>0</v>
      </c>
      <c r="DL53" s="256">
        <f>'CROP PARAMETERS'!F63</f>
        <v>0</v>
      </c>
      <c r="DM53" s="256">
        <f>'CROP PARAMETERS'!G63</f>
        <v>0</v>
      </c>
      <c r="DN53" s="256">
        <f>'CROP PARAMETERS'!H63</f>
        <v>0</v>
      </c>
      <c r="DO53" s="256">
        <f>'CROP PARAMETERS'!I63</f>
        <v>0</v>
      </c>
      <c r="HL53" s="382">
        <f>'TREE PARAMETERS'!G62</f>
        <v>0</v>
      </c>
      <c r="HM53" s="382">
        <f>'TREE PARAMETERS'!H62</f>
        <v>0</v>
      </c>
      <c r="HN53" s="382">
        <f>'TREE PARAMETERS'!I62</f>
        <v>0</v>
      </c>
    </row>
    <row r="54" spans="3:222" x14ac:dyDescent="0.3">
      <c r="C54" s="383">
        <f>WEATHER!C64</f>
        <v>7.5650000000000004</v>
      </c>
      <c r="D54" s="383">
        <f>WEATHER!D64</f>
        <v>26.47044</v>
      </c>
      <c r="E54" s="383">
        <f>WEATHER!E64</f>
        <v>3.3426626987086192</v>
      </c>
      <c r="G54" s="383"/>
      <c r="H54" s="383"/>
      <c r="I54" s="383"/>
      <c r="J54" s="383"/>
      <c r="K54" s="383"/>
      <c r="L54" s="383"/>
      <c r="M54" s="383"/>
      <c r="N54" s="383"/>
      <c r="O54" s="383"/>
      <c r="P54" s="383"/>
      <c r="Q54" s="383"/>
      <c r="R54" s="383"/>
      <c r="S54" s="383"/>
      <c r="T54" s="383"/>
      <c r="AG54" s="384">
        <f>'CROP MANAGEMENT'!V63</f>
        <v>17</v>
      </c>
      <c r="AH54" s="384">
        <f>'CROP MANAGEMENT'!W63</f>
        <v>306</v>
      </c>
      <c r="AI54" s="383">
        <f>'CROP MANAGEMENT'!X63</f>
        <v>0</v>
      </c>
      <c r="AJ54" s="383">
        <f>'CROP MANAGEMENT'!Y63</f>
        <v>1</v>
      </c>
      <c r="AK54" s="383">
        <f>'CROP MANAGEMENT'!Z63</f>
        <v>0</v>
      </c>
      <c r="AL54" s="383">
        <f>'CROP MANAGEMENT'!AA63</f>
        <v>0</v>
      </c>
      <c r="AM54" s="383">
        <f>'CROP MANAGEMENT'!AB63</f>
        <v>16.2</v>
      </c>
      <c r="AN54" s="383">
        <f>'CROP MANAGEMENT'!AC63</f>
        <v>0</v>
      </c>
      <c r="AO54" s="383">
        <f>'CROP MANAGEMENT'!AD63</f>
        <v>16.2</v>
      </c>
      <c r="AP54" s="383">
        <f>'CROP MANAGEMENT'!AE63</f>
        <v>0</v>
      </c>
      <c r="BU54" s="115"/>
      <c r="BV54" s="115"/>
      <c r="BW54" s="115"/>
      <c r="BX54" s="115"/>
      <c r="BY54" s="383"/>
      <c r="BZ54" s="383"/>
      <c r="CA54" s="383"/>
      <c r="CB54" s="383"/>
      <c r="CC54" s="382"/>
      <c r="CD54" s="382"/>
      <c r="CE54" s="382"/>
      <c r="CF54" s="382"/>
      <c r="CG54" s="382"/>
      <c r="CH54" s="382"/>
      <c r="CI54" s="382"/>
      <c r="CJ54" s="382"/>
      <c r="CK54" s="382"/>
      <c r="CL54" s="382"/>
      <c r="CM54" s="382"/>
      <c r="CN54" s="382"/>
      <c r="CO54" s="382"/>
      <c r="CP54" s="382"/>
      <c r="CQ54" s="382"/>
      <c r="CR54" s="382"/>
      <c r="CS54" s="382"/>
      <c r="CT54" s="382"/>
      <c r="CU54" s="382"/>
      <c r="CV54" s="382"/>
      <c r="CW54" s="382"/>
      <c r="CX54" s="382"/>
      <c r="CY54" s="382"/>
      <c r="CZ54" s="382"/>
      <c r="DA54" s="382"/>
      <c r="DB54" s="382"/>
      <c r="DC54" s="382"/>
      <c r="DD54" s="382"/>
      <c r="DI54" s="382"/>
      <c r="DK54" s="256">
        <f>'CROP PARAMETERS'!E64</f>
        <v>0</v>
      </c>
      <c r="DL54" s="256">
        <f>'CROP PARAMETERS'!F64</f>
        <v>0</v>
      </c>
      <c r="DM54" s="256">
        <f>'CROP PARAMETERS'!G64</f>
        <v>0</v>
      </c>
      <c r="DN54" s="256">
        <f>'CROP PARAMETERS'!H64</f>
        <v>0</v>
      </c>
      <c r="DO54" s="256">
        <f>'CROP PARAMETERS'!I64</f>
        <v>0</v>
      </c>
      <c r="HL54" s="382">
        <f>'TREE PARAMETERS'!G63</f>
        <v>1</v>
      </c>
      <c r="HM54" s="382">
        <f>'TREE PARAMETERS'!H63</f>
        <v>1</v>
      </c>
      <c r="HN54" s="382">
        <f>'TREE PARAMETERS'!I63</f>
        <v>1</v>
      </c>
    </row>
    <row r="55" spans="3:222" x14ac:dyDescent="0.3">
      <c r="C55" s="383">
        <f>WEATHER!C65</f>
        <v>12.25</v>
      </c>
      <c r="D55" s="383">
        <f>WEATHER!D65</f>
        <v>26.490919999999999</v>
      </c>
      <c r="E55" s="383">
        <f>WEATHER!E65</f>
        <v>3.3509514729849936</v>
      </c>
      <c r="AG55" s="384">
        <f>'CROP MANAGEMENT'!V64</f>
        <v>17</v>
      </c>
      <c r="AH55" s="384">
        <f>'CROP MANAGEMENT'!W64</f>
        <v>307</v>
      </c>
      <c r="AI55" s="383">
        <f>'CROP MANAGEMENT'!X64</f>
        <v>0</v>
      </c>
      <c r="AJ55" s="383">
        <f>'CROP MANAGEMENT'!Y64</f>
        <v>0</v>
      </c>
      <c r="AK55" s="383">
        <f>'CROP MANAGEMENT'!Z64</f>
        <v>1</v>
      </c>
      <c r="AL55" s="383">
        <f>'CROP MANAGEMENT'!AA64</f>
        <v>0</v>
      </c>
      <c r="AM55" s="383">
        <f>'CROP MANAGEMENT'!AB64</f>
        <v>550</v>
      </c>
      <c r="AN55" s="383">
        <f>'CROP MANAGEMENT'!AC64</f>
        <v>0</v>
      </c>
      <c r="AO55" s="383">
        <f>'CROP MANAGEMENT'!AD64</f>
        <v>550</v>
      </c>
      <c r="AP55" s="383">
        <f>'CROP MANAGEMENT'!AE64</f>
        <v>0</v>
      </c>
      <c r="BU55" s="115"/>
      <c r="BV55" s="115"/>
      <c r="BW55" s="115"/>
      <c r="BX55" s="115"/>
      <c r="BY55" s="383"/>
      <c r="BZ55" s="383"/>
      <c r="CA55" s="383"/>
      <c r="CB55" s="383"/>
      <c r="DK55" s="256">
        <f>'CROP PARAMETERS'!E65</f>
        <v>0</v>
      </c>
      <c r="DL55" s="256">
        <f>'CROP PARAMETERS'!F65</f>
        <v>0</v>
      </c>
      <c r="DM55" s="256">
        <f>'CROP PARAMETERS'!G65</f>
        <v>0</v>
      </c>
      <c r="DN55" s="256">
        <f>'CROP PARAMETERS'!H65</f>
        <v>0</v>
      </c>
      <c r="DO55" s="256">
        <f>'CROP PARAMETERS'!I65</f>
        <v>0</v>
      </c>
      <c r="HL55" s="382">
        <f>'TREE PARAMETERS'!G64</f>
        <v>1.0999999999999999E-2</v>
      </c>
      <c r="HM55" s="382">
        <f>'TREE PARAMETERS'!H64</f>
        <v>1.0999999999999999E-2</v>
      </c>
      <c r="HN55" s="382">
        <f>'TREE PARAMETERS'!I64</f>
        <v>1.0999999999999999E-2</v>
      </c>
    </row>
    <row r="56" spans="3:222" x14ac:dyDescent="0.3">
      <c r="C56" s="383">
        <f>WEATHER!C66</f>
        <v>9.21875</v>
      </c>
      <c r="D56" s="383">
        <f>WEATHER!D66</f>
        <v>26.513960000000004</v>
      </c>
      <c r="E56" s="383">
        <f>WEATHER!E66</f>
        <v>3.360298056058276</v>
      </c>
      <c r="AG56" s="384">
        <f>'CROP MANAGEMENT'!V65</f>
        <v>18</v>
      </c>
      <c r="AH56" s="384">
        <f>'CROP MANAGEMENT'!W65</f>
        <v>305</v>
      </c>
      <c r="AI56" s="383">
        <f>'CROP MANAGEMENT'!X65</f>
        <v>1</v>
      </c>
      <c r="AJ56" s="383">
        <f>'CROP MANAGEMENT'!Y65</f>
        <v>0</v>
      </c>
      <c r="AK56" s="383">
        <f>'CROP MANAGEMENT'!Z65</f>
        <v>0</v>
      </c>
      <c r="AL56" s="383">
        <f>'CROP MANAGEMENT'!AA65</f>
        <v>0</v>
      </c>
      <c r="AM56" s="383">
        <f>'CROP MANAGEMENT'!AB65</f>
        <v>12.88</v>
      </c>
      <c r="AN56" s="383">
        <f>'CROP MANAGEMENT'!AC65</f>
        <v>0</v>
      </c>
      <c r="AO56" s="383">
        <f>'CROP MANAGEMENT'!AD65</f>
        <v>12.88</v>
      </c>
      <c r="AP56" s="383">
        <f>'CROP MANAGEMENT'!AE65</f>
        <v>0</v>
      </c>
      <c r="BU56" s="115"/>
      <c r="BV56" s="115"/>
      <c r="BW56" s="115"/>
      <c r="BX56" s="115"/>
      <c r="BY56" s="383"/>
      <c r="BZ56" s="383"/>
      <c r="CA56" s="383"/>
      <c r="CB56" s="383"/>
      <c r="DK56" s="256">
        <f>'CROP PARAMETERS'!E66</f>
        <v>0</v>
      </c>
      <c r="DL56" s="256">
        <f>'CROP PARAMETERS'!F66</f>
        <v>0</v>
      </c>
      <c r="DM56" s="256">
        <f>'CROP PARAMETERS'!G66</f>
        <v>0</v>
      </c>
      <c r="DN56" s="256">
        <f>'CROP PARAMETERS'!H66</f>
        <v>0</v>
      </c>
      <c r="DO56" s="256">
        <f>'CROP PARAMETERS'!I66</f>
        <v>0</v>
      </c>
      <c r="HL56" s="382">
        <f>'TREE PARAMETERS'!G65</f>
        <v>2.7</v>
      </c>
      <c r="HM56" s="382">
        <f>'TREE PARAMETERS'!H65</f>
        <v>2.7</v>
      </c>
      <c r="HN56" s="382">
        <f>'TREE PARAMETERS'!I65</f>
        <v>2.65</v>
      </c>
    </row>
    <row r="57" spans="3:222" x14ac:dyDescent="0.3">
      <c r="C57" s="383">
        <f>WEATHER!C67</f>
        <v>7.7111111111111104</v>
      </c>
      <c r="D57" s="383">
        <f>WEATHER!D67</f>
        <v>26.593320000000002</v>
      </c>
      <c r="E57" s="383">
        <f>WEATHER!E67</f>
        <v>3.392668065375716</v>
      </c>
      <c r="AG57" s="384">
        <f>'CROP MANAGEMENT'!V66</f>
        <v>18</v>
      </c>
      <c r="AH57" s="384">
        <f>'CROP MANAGEMENT'!W66</f>
        <v>306</v>
      </c>
      <c r="AI57" s="383">
        <f>'CROP MANAGEMENT'!X66</f>
        <v>0</v>
      </c>
      <c r="AJ57" s="383">
        <f>'CROP MANAGEMENT'!Y66</f>
        <v>1</v>
      </c>
      <c r="AK57" s="383">
        <f>'CROP MANAGEMENT'!Z66</f>
        <v>0</v>
      </c>
      <c r="AL57" s="383">
        <f>'CROP MANAGEMENT'!AA66</f>
        <v>0</v>
      </c>
      <c r="AM57" s="383">
        <f>'CROP MANAGEMENT'!AB66</f>
        <v>16.2</v>
      </c>
      <c r="AN57" s="383">
        <f>'CROP MANAGEMENT'!AC66</f>
        <v>0</v>
      </c>
      <c r="AO57" s="383">
        <f>'CROP MANAGEMENT'!AD66</f>
        <v>16.2</v>
      </c>
      <c r="AP57" s="383">
        <f>'CROP MANAGEMENT'!AE66</f>
        <v>0</v>
      </c>
      <c r="BU57" s="115"/>
      <c r="BV57" s="115"/>
      <c r="BW57" s="115"/>
      <c r="BX57" s="115"/>
      <c r="BY57" s="383"/>
      <c r="BZ57" s="383"/>
      <c r="CA57" s="383"/>
      <c r="CB57" s="383"/>
      <c r="DK57" s="256">
        <f>'CROP PARAMETERS'!E67</f>
        <v>0.65</v>
      </c>
      <c r="DL57" s="256">
        <f>'CROP PARAMETERS'!F67</f>
        <v>0.15</v>
      </c>
      <c r="DM57" s="256">
        <f>'CROP PARAMETERS'!G67</f>
        <v>0.1</v>
      </c>
      <c r="DN57" s="256">
        <f>'CROP PARAMETERS'!H67</f>
        <v>0.1</v>
      </c>
      <c r="DO57" s="256">
        <f>'CROP PARAMETERS'!I67</f>
        <v>0.75</v>
      </c>
      <c r="HL57" s="382">
        <f>'TREE PARAMETERS'!G66</f>
        <v>1.7000000000000001E-2</v>
      </c>
      <c r="HM57" s="382">
        <f>'TREE PARAMETERS'!H66</f>
        <v>1.7000000000000001E-2</v>
      </c>
      <c r="HN57" s="382">
        <f>'TREE PARAMETERS'!I66</f>
        <v>1.7000000000000001E-2</v>
      </c>
    </row>
    <row r="58" spans="3:222" x14ac:dyDescent="0.3">
      <c r="C58" s="383">
        <f>WEATHER!C68</f>
        <v>7.8250000000000002</v>
      </c>
      <c r="D58" s="383">
        <f>WEATHER!D68</f>
        <v>26.577960000000004</v>
      </c>
      <c r="E58" s="383">
        <f>WEATHER!E68</f>
        <v>3.3863815630015521</v>
      </c>
      <c r="AG58" s="384">
        <f>'CROP MANAGEMENT'!V67</f>
        <v>18</v>
      </c>
      <c r="AH58" s="384">
        <f>'CROP MANAGEMENT'!W67</f>
        <v>307</v>
      </c>
      <c r="AI58" s="383">
        <f>'CROP MANAGEMENT'!X67</f>
        <v>0</v>
      </c>
      <c r="AJ58" s="383">
        <f>'CROP MANAGEMENT'!Y67</f>
        <v>0</v>
      </c>
      <c r="AK58" s="383">
        <f>'CROP MANAGEMENT'!Z67</f>
        <v>1</v>
      </c>
      <c r="AL58" s="383">
        <f>'CROP MANAGEMENT'!AA67</f>
        <v>0</v>
      </c>
      <c r="AM58" s="383">
        <f>'CROP MANAGEMENT'!AB67</f>
        <v>550</v>
      </c>
      <c r="AN58" s="383">
        <f>'CROP MANAGEMENT'!AC67</f>
        <v>0</v>
      </c>
      <c r="AO58" s="383">
        <f>'CROP MANAGEMENT'!AD67</f>
        <v>550</v>
      </c>
      <c r="AP58" s="383">
        <f>'CROP MANAGEMENT'!AE67</f>
        <v>0</v>
      </c>
      <c r="BU58" s="115"/>
      <c r="BV58" s="115"/>
      <c r="BW58" s="115"/>
      <c r="BX58" s="115"/>
      <c r="BY58" s="383"/>
      <c r="BZ58" s="383"/>
      <c r="CA58" s="383"/>
      <c r="CB58" s="383"/>
      <c r="HL58" s="382">
        <f>'TREE PARAMETERS'!G67</f>
        <v>2.2667275310251913</v>
      </c>
      <c r="HM58" s="382">
        <f>'TREE PARAMETERS'!H67</f>
        <v>2.2667275310251913</v>
      </c>
      <c r="HN58" s="382">
        <f>'TREE PARAMETERS'!I67</f>
        <v>2.2667275310251913</v>
      </c>
    </row>
    <row r="59" spans="3:222" x14ac:dyDescent="0.3">
      <c r="C59" s="383">
        <f>WEATHER!C69</f>
        <v>7.3944444444444439</v>
      </c>
      <c r="D59" s="383">
        <f>WEATHER!D69</f>
        <v>26.409000000000006</v>
      </c>
      <c r="E59" s="383">
        <f>WEATHER!E69</f>
        <v>3.3179052257261641</v>
      </c>
      <c r="AG59" s="384">
        <f>'CROP MANAGEMENT'!V68</f>
        <v>19</v>
      </c>
      <c r="AH59" s="384">
        <f>'CROP MANAGEMENT'!W68</f>
        <v>305</v>
      </c>
      <c r="AI59" s="383">
        <f>'CROP MANAGEMENT'!X68</f>
        <v>1</v>
      </c>
      <c r="AJ59" s="383">
        <f>'CROP MANAGEMENT'!Y68</f>
        <v>0</v>
      </c>
      <c r="AK59" s="383">
        <f>'CROP MANAGEMENT'!Z68</f>
        <v>0</v>
      </c>
      <c r="AL59" s="383">
        <f>'CROP MANAGEMENT'!AA68</f>
        <v>0</v>
      </c>
      <c r="AM59" s="383">
        <f>'CROP MANAGEMENT'!AB68</f>
        <v>12.88</v>
      </c>
      <c r="AN59" s="383">
        <f>'CROP MANAGEMENT'!AC68</f>
        <v>0</v>
      </c>
      <c r="AO59" s="383">
        <f>'CROP MANAGEMENT'!AD68</f>
        <v>12.88</v>
      </c>
      <c r="AP59" s="383">
        <f>'CROP MANAGEMENT'!AE68</f>
        <v>0</v>
      </c>
      <c r="BU59" s="115"/>
      <c r="BV59" s="115"/>
      <c r="BW59" s="115"/>
      <c r="BX59" s="115"/>
      <c r="BY59" s="383"/>
      <c r="BZ59" s="383"/>
      <c r="CA59" s="383"/>
      <c r="CB59" s="383"/>
      <c r="HL59" s="382">
        <f>'TREE PARAMETERS'!G68</f>
        <v>1.4E-2</v>
      </c>
      <c r="HM59" s="382">
        <f>'TREE PARAMETERS'!H68</f>
        <v>1.4E-2</v>
      </c>
      <c r="HN59" s="382">
        <f>'TREE PARAMETERS'!I68</f>
        <v>1.4E-2</v>
      </c>
    </row>
    <row r="60" spans="3:222" x14ac:dyDescent="0.3">
      <c r="C60" s="383">
        <f>WEATHER!C70</f>
        <v>9.0055555555555546</v>
      </c>
      <c r="D60" s="383">
        <f>WEATHER!D70</f>
        <v>26.542120000000004</v>
      </c>
      <c r="E60" s="383">
        <f>WEATHER!E70</f>
        <v>3.3717529040419318</v>
      </c>
      <c r="AG60" s="384">
        <f>'CROP MANAGEMENT'!V69</f>
        <v>19</v>
      </c>
      <c r="AH60" s="384">
        <f>'CROP MANAGEMENT'!W69</f>
        <v>306</v>
      </c>
      <c r="AI60" s="383">
        <f>'CROP MANAGEMENT'!X69</f>
        <v>0</v>
      </c>
      <c r="AJ60" s="383">
        <f>'CROP MANAGEMENT'!Y69</f>
        <v>1</v>
      </c>
      <c r="AK60" s="383">
        <f>'CROP MANAGEMENT'!Z69</f>
        <v>0</v>
      </c>
      <c r="AL60" s="383">
        <f>'CROP MANAGEMENT'!AA69</f>
        <v>0</v>
      </c>
      <c r="AM60" s="383">
        <f>'CROP MANAGEMENT'!AB69</f>
        <v>16.2</v>
      </c>
      <c r="AN60" s="383">
        <f>'CROP MANAGEMENT'!AC69</f>
        <v>0</v>
      </c>
      <c r="AO60" s="383">
        <f>'CROP MANAGEMENT'!AD69</f>
        <v>16.2</v>
      </c>
      <c r="AP60" s="383">
        <f>'CROP MANAGEMENT'!AE69</f>
        <v>0</v>
      </c>
      <c r="BY60" s="383"/>
      <c r="BZ60" s="383"/>
      <c r="CA60" s="383"/>
      <c r="CB60" s="383"/>
      <c r="HL60" s="382">
        <f>'TREE PARAMETERS'!G69</f>
        <v>1.9</v>
      </c>
      <c r="HM60" s="382">
        <f>'TREE PARAMETERS'!H69</f>
        <v>1.9</v>
      </c>
      <c r="HN60" s="382">
        <f>'TREE PARAMETERS'!I69</f>
        <v>1.9</v>
      </c>
    </row>
    <row r="61" spans="3:222" x14ac:dyDescent="0.3">
      <c r="C61" s="383">
        <f>WEATHER!C71</f>
        <v>10.668749999999999</v>
      </c>
      <c r="D61" s="383">
        <f>WEATHER!D71</f>
        <v>26.48836</v>
      </c>
      <c r="E61" s="383">
        <f>WEATHER!E71</f>
        <v>3.3224560685264759</v>
      </c>
      <c r="AG61" s="384">
        <f>'CROP MANAGEMENT'!V70</f>
        <v>19</v>
      </c>
      <c r="AH61" s="384">
        <f>'CROP MANAGEMENT'!W70</f>
        <v>307</v>
      </c>
      <c r="AI61" s="383">
        <f>'CROP MANAGEMENT'!X70</f>
        <v>0</v>
      </c>
      <c r="AJ61" s="383">
        <f>'CROP MANAGEMENT'!Y70</f>
        <v>0</v>
      </c>
      <c r="AK61" s="383">
        <f>'CROP MANAGEMENT'!Z70</f>
        <v>1</v>
      </c>
      <c r="AL61" s="383">
        <f>'CROP MANAGEMENT'!AA70</f>
        <v>0</v>
      </c>
      <c r="AM61" s="383">
        <f>'CROP MANAGEMENT'!AB70</f>
        <v>550</v>
      </c>
      <c r="AN61" s="383">
        <f>'CROP MANAGEMENT'!AC70</f>
        <v>0</v>
      </c>
      <c r="AO61" s="383">
        <f>'CROP MANAGEMENT'!AD70</f>
        <v>550</v>
      </c>
      <c r="AP61" s="383">
        <f>'CROP MANAGEMENT'!AE70</f>
        <v>0</v>
      </c>
      <c r="HL61" s="382">
        <f>'TREE PARAMETERS'!G70</f>
        <v>7.4999999999999993E-5</v>
      </c>
      <c r="HM61" s="382">
        <f>'TREE PARAMETERS'!H70</f>
        <v>7.4999999999999993E-5</v>
      </c>
      <c r="HN61" s="382">
        <f>'TREE PARAMETERS'!I70</f>
        <v>5.0000000000000002E-5</v>
      </c>
    </row>
    <row r="62" spans="3:222" x14ac:dyDescent="0.3">
      <c r="C62" s="383">
        <f>WEATHER!C72</f>
        <v>13.237500000000001</v>
      </c>
      <c r="D62" s="383">
        <f>WEATHER!D72</f>
        <v>26.411559999999998</v>
      </c>
      <c r="E62" s="383">
        <f>WEATHER!E72</f>
        <v>3.2917291571556584</v>
      </c>
      <c r="AG62" s="384">
        <f>'CROP MANAGEMENT'!V71</f>
        <v>20</v>
      </c>
      <c r="AH62" s="384">
        <f>'CROP MANAGEMENT'!W71</f>
        <v>305</v>
      </c>
      <c r="AI62" s="383">
        <f>'CROP MANAGEMENT'!X71</f>
        <v>1</v>
      </c>
      <c r="AJ62" s="383">
        <f>'CROP MANAGEMENT'!Y71</f>
        <v>0</v>
      </c>
      <c r="AK62" s="383">
        <f>'CROP MANAGEMENT'!Z71</f>
        <v>0</v>
      </c>
      <c r="AL62" s="383">
        <f>'CROP MANAGEMENT'!AA71</f>
        <v>0</v>
      </c>
      <c r="AM62" s="383">
        <f>'CROP MANAGEMENT'!AB71</f>
        <v>12.88</v>
      </c>
      <c r="AN62" s="383">
        <f>'CROP MANAGEMENT'!AC71</f>
        <v>0</v>
      </c>
      <c r="AO62" s="383">
        <f>'CROP MANAGEMENT'!AD71</f>
        <v>12.88</v>
      </c>
      <c r="AP62" s="383">
        <f>'CROP MANAGEMENT'!AE71</f>
        <v>0</v>
      </c>
      <c r="HL62" s="382">
        <f>'TREE PARAMETERS'!G71</f>
        <v>4.4000000000000004</v>
      </c>
      <c r="HM62" s="382">
        <f>'TREE PARAMETERS'!H71</f>
        <v>4.4000000000000004</v>
      </c>
      <c r="HN62" s="382">
        <f>'TREE PARAMETERS'!I71</f>
        <v>4.5</v>
      </c>
    </row>
    <row r="63" spans="3:222" x14ac:dyDescent="0.3">
      <c r="C63" s="383">
        <f>WEATHER!C73</f>
        <v>13.399999999999999</v>
      </c>
      <c r="D63" s="383">
        <f>WEATHER!D73</f>
        <v>26.096679999999999</v>
      </c>
      <c r="E63" s="383">
        <f>WEATHER!E73</f>
        <v>3.1683823955380843</v>
      </c>
      <c r="AG63" s="384">
        <f>'CROP MANAGEMENT'!V72</f>
        <v>20</v>
      </c>
      <c r="AH63" s="384">
        <f>'CROP MANAGEMENT'!W72</f>
        <v>306</v>
      </c>
      <c r="AI63" s="383">
        <f>'CROP MANAGEMENT'!X72</f>
        <v>0</v>
      </c>
      <c r="AJ63" s="383">
        <f>'CROP MANAGEMENT'!Y72</f>
        <v>1</v>
      </c>
      <c r="AK63" s="383">
        <f>'CROP MANAGEMENT'!Z72</f>
        <v>0</v>
      </c>
      <c r="AL63" s="383">
        <f>'CROP MANAGEMENT'!AA72</f>
        <v>0</v>
      </c>
      <c r="AM63" s="383">
        <f>'CROP MANAGEMENT'!AB72</f>
        <v>16.2</v>
      </c>
      <c r="AN63" s="383">
        <f>'CROP MANAGEMENT'!AC72</f>
        <v>0</v>
      </c>
      <c r="AO63" s="383">
        <f>'CROP MANAGEMENT'!AD72</f>
        <v>16.2</v>
      </c>
      <c r="AP63" s="383">
        <f>'CROP MANAGEMENT'!AE72</f>
        <v>0</v>
      </c>
      <c r="HL63" s="382">
        <f>'TREE PARAMETERS'!G72</f>
        <v>420</v>
      </c>
      <c r="HM63" s="382">
        <f>'TREE PARAMETERS'!H72</f>
        <v>420</v>
      </c>
      <c r="HN63" s="382">
        <f>'TREE PARAMETERS'!I72</f>
        <v>420</v>
      </c>
    </row>
    <row r="64" spans="3:222" x14ac:dyDescent="0.3">
      <c r="C64" s="383">
        <f>WEATHER!C74</f>
        <v>11.177777777777779</v>
      </c>
      <c r="D64" s="383">
        <f>WEATHER!D74</f>
        <v>26.209320000000002</v>
      </c>
      <c r="E64" s="383">
        <f>WEATHER!E74</f>
        <v>3.2120216329933178</v>
      </c>
      <c r="AG64" s="384">
        <f>'CROP MANAGEMENT'!V73</f>
        <v>20</v>
      </c>
      <c r="AH64" s="384">
        <f>'CROP MANAGEMENT'!W73</f>
        <v>307</v>
      </c>
      <c r="AI64" s="383">
        <f>'CROP MANAGEMENT'!X73</f>
        <v>0</v>
      </c>
      <c r="AJ64" s="383">
        <f>'CROP MANAGEMENT'!Y73</f>
        <v>0</v>
      </c>
      <c r="AK64" s="383">
        <f>'CROP MANAGEMENT'!Z73</f>
        <v>1</v>
      </c>
      <c r="AL64" s="383">
        <f>'CROP MANAGEMENT'!AA73</f>
        <v>0</v>
      </c>
      <c r="AM64" s="383">
        <f>'CROP MANAGEMENT'!AB73</f>
        <v>550</v>
      </c>
      <c r="AN64" s="383">
        <f>'CROP MANAGEMENT'!AC73</f>
        <v>0</v>
      </c>
      <c r="AO64" s="383">
        <f>'CROP MANAGEMENT'!AD73</f>
        <v>550</v>
      </c>
      <c r="AP64" s="383">
        <f>'CROP MANAGEMENT'!AE73</f>
        <v>0</v>
      </c>
      <c r="HL64" s="382">
        <f>'TREE PARAMETERS'!G73</f>
        <v>0.1</v>
      </c>
      <c r="HM64" s="382">
        <f>'TREE PARAMETERS'!H73</f>
        <v>0.1</v>
      </c>
      <c r="HN64" s="382">
        <f>'TREE PARAMETERS'!I73</f>
        <v>0.1</v>
      </c>
    </row>
    <row r="65" spans="3:222" x14ac:dyDescent="0.3">
      <c r="C65" s="383">
        <f>WEATHER!C75</f>
        <v>8.9050000000000011</v>
      </c>
      <c r="D65" s="383">
        <f>WEATHER!D75</f>
        <v>26.362920000000003</v>
      </c>
      <c r="E65" s="383">
        <f>WEATHER!E75</f>
        <v>3.2723994828205978</v>
      </c>
      <c r="AG65" s="384">
        <f>'CROP MANAGEMENT'!V74</f>
        <v>21</v>
      </c>
      <c r="AH65" s="384">
        <f>'CROP MANAGEMENT'!W74</f>
        <v>305</v>
      </c>
      <c r="AI65" s="383">
        <f>'CROP MANAGEMENT'!X74</f>
        <v>1</v>
      </c>
      <c r="AJ65" s="383">
        <f>'CROP MANAGEMENT'!Y74</f>
        <v>0</v>
      </c>
      <c r="AK65" s="383">
        <f>'CROP MANAGEMENT'!Z74</f>
        <v>0</v>
      </c>
      <c r="AL65" s="383">
        <f>'CROP MANAGEMENT'!AA74</f>
        <v>0</v>
      </c>
      <c r="AM65" s="383">
        <f>'CROP MANAGEMENT'!AB74</f>
        <v>12.88</v>
      </c>
      <c r="AN65" s="383">
        <f>'CROP MANAGEMENT'!AC74</f>
        <v>0</v>
      </c>
      <c r="AO65" s="383">
        <f>'CROP MANAGEMENT'!AD74</f>
        <v>12.88</v>
      </c>
      <c r="AP65" s="383">
        <f>'CROP MANAGEMENT'!AE74</f>
        <v>0</v>
      </c>
      <c r="HL65" s="382">
        <f>'TREE PARAMETERS'!G74</f>
        <v>4</v>
      </c>
      <c r="HM65" s="382">
        <f>'TREE PARAMETERS'!H74</f>
        <v>4</v>
      </c>
      <c r="HN65" s="382">
        <f>'TREE PARAMETERS'!I74</f>
        <v>4</v>
      </c>
    </row>
    <row r="66" spans="3:222" x14ac:dyDescent="0.3">
      <c r="C66" s="383">
        <f>WEATHER!C76</f>
        <v>2.7571428571428571</v>
      </c>
      <c r="D66" s="383">
        <f>WEATHER!D76</f>
        <v>26.588200000000001</v>
      </c>
      <c r="E66" s="383">
        <f>WEATHER!E76</f>
        <v>3.3627798564298299</v>
      </c>
      <c r="AG66" s="384">
        <f>'CROP MANAGEMENT'!V75</f>
        <v>21</v>
      </c>
      <c r="AH66" s="384">
        <f>'CROP MANAGEMENT'!W75</f>
        <v>306</v>
      </c>
      <c r="AI66" s="383">
        <f>'CROP MANAGEMENT'!X75</f>
        <v>0</v>
      </c>
      <c r="AJ66" s="383">
        <f>'CROP MANAGEMENT'!Y75</f>
        <v>1</v>
      </c>
      <c r="AK66" s="383">
        <f>'CROP MANAGEMENT'!Z75</f>
        <v>0</v>
      </c>
      <c r="AL66" s="383">
        <f>'CROP MANAGEMENT'!AA75</f>
        <v>0</v>
      </c>
      <c r="AM66" s="383">
        <f>'CROP MANAGEMENT'!AB75</f>
        <v>16.2</v>
      </c>
      <c r="AN66" s="383">
        <f>'CROP MANAGEMENT'!AC75</f>
        <v>0</v>
      </c>
      <c r="AO66" s="383">
        <f>'CROP MANAGEMENT'!AD75</f>
        <v>16.2</v>
      </c>
      <c r="AP66" s="383">
        <f>'CROP MANAGEMENT'!AE75</f>
        <v>0</v>
      </c>
      <c r="HL66" s="382">
        <f>'TREE PARAMETERS'!G75</f>
        <v>2.9041999999999999</v>
      </c>
      <c r="HM66" s="382">
        <f>'TREE PARAMETERS'!H75</f>
        <v>2.9041999999999999</v>
      </c>
      <c r="HN66" s="382">
        <f>'TREE PARAMETERS'!I75</f>
        <v>2.9041999999999999</v>
      </c>
    </row>
    <row r="67" spans="3:222" x14ac:dyDescent="0.3">
      <c r="C67" s="383">
        <f>WEATHER!C77</f>
        <v>15.13125</v>
      </c>
      <c r="D67" s="383">
        <f>WEATHER!D77</f>
        <v>26.401320000000002</v>
      </c>
      <c r="E67" s="383">
        <f>WEATHER!E77</f>
        <v>3.287651337399057</v>
      </c>
      <c r="AG67" s="384">
        <f>'CROP MANAGEMENT'!V76</f>
        <v>21</v>
      </c>
      <c r="AH67" s="384">
        <f>'CROP MANAGEMENT'!W76</f>
        <v>307</v>
      </c>
      <c r="AI67" s="383">
        <f>'CROP MANAGEMENT'!X76</f>
        <v>0</v>
      </c>
      <c r="AJ67" s="383">
        <f>'CROP MANAGEMENT'!Y76</f>
        <v>0</v>
      </c>
      <c r="AK67" s="383">
        <f>'CROP MANAGEMENT'!Z76</f>
        <v>1</v>
      </c>
      <c r="AL67" s="383">
        <f>'CROP MANAGEMENT'!AA76</f>
        <v>0</v>
      </c>
      <c r="AM67" s="383">
        <f>'CROP MANAGEMENT'!AB76</f>
        <v>550</v>
      </c>
      <c r="AN67" s="383">
        <f>'CROP MANAGEMENT'!AC76</f>
        <v>0</v>
      </c>
      <c r="AO67" s="383">
        <f>'CROP MANAGEMENT'!AD76</f>
        <v>550</v>
      </c>
      <c r="AP67" s="383">
        <f>'CROP MANAGEMENT'!AE76</f>
        <v>0</v>
      </c>
      <c r="HL67" s="382">
        <f>'TREE PARAMETERS'!G76</f>
        <v>1.4520999999999999</v>
      </c>
      <c r="HM67" s="382">
        <f>'TREE PARAMETERS'!H76</f>
        <v>1.4520999999999999</v>
      </c>
      <c r="HN67" s="382">
        <f>'TREE PARAMETERS'!I76</f>
        <v>1.4520999999999999</v>
      </c>
    </row>
    <row r="68" spans="3:222" x14ac:dyDescent="0.3">
      <c r="C68" s="383">
        <f>WEATHER!C78</f>
        <v>17.407142857142855</v>
      </c>
      <c r="D68" s="383">
        <f>WEATHER!D78</f>
        <v>26.4602</v>
      </c>
      <c r="E68" s="383">
        <f>WEATHER!E78</f>
        <v>3.3111601588419477</v>
      </c>
      <c r="AG68" s="384">
        <f>'CROP MANAGEMENT'!V77</f>
        <v>22</v>
      </c>
      <c r="AH68" s="384">
        <f>'CROP MANAGEMENT'!W77</f>
        <v>305</v>
      </c>
      <c r="AI68" s="383">
        <f>'CROP MANAGEMENT'!X77</f>
        <v>1</v>
      </c>
      <c r="AJ68" s="383">
        <f>'CROP MANAGEMENT'!Y77</f>
        <v>0</v>
      </c>
      <c r="AK68" s="383">
        <f>'CROP MANAGEMENT'!Z77</f>
        <v>0</v>
      </c>
      <c r="AL68" s="383">
        <f>'CROP MANAGEMENT'!AA77</f>
        <v>0</v>
      </c>
      <c r="AM68" s="383">
        <f>'CROP MANAGEMENT'!AB77</f>
        <v>12.88</v>
      </c>
      <c r="AN68" s="383">
        <f>'CROP MANAGEMENT'!AC77</f>
        <v>0</v>
      </c>
      <c r="AO68" s="383">
        <f>'CROP MANAGEMENT'!AD77</f>
        <v>12.88</v>
      </c>
      <c r="AP68" s="383">
        <f>'CROP MANAGEMENT'!AE77</f>
        <v>0</v>
      </c>
      <c r="HL68" s="382">
        <f>'TREE PARAMETERS'!G77</f>
        <v>0</v>
      </c>
      <c r="HM68" s="382">
        <f>'TREE PARAMETERS'!H77</f>
        <v>0</v>
      </c>
      <c r="HN68" s="382">
        <f>'TREE PARAMETERS'!I77</f>
        <v>0</v>
      </c>
    </row>
    <row r="69" spans="3:222" x14ac:dyDescent="0.3">
      <c r="C69" s="383">
        <f>WEATHER!C79</f>
        <v>0.99375000000000002</v>
      </c>
      <c r="D69" s="383">
        <f>WEATHER!D79</f>
        <v>26.595880000000001</v>
      </c>
      <c r="E69" s="383">
        <f>WEATHER!E79</f>
        <v>3.3658994616454625</v>
      </c>
      <c r="AG69" s="384">
        <f>'CROP MANAGEMENT'!V78</f>
        <v>22</v>
      </c>
      <c r="AH69" s="384">
        <f>'CROP MANAGEMENT'!W78</f>
        <v>306</v>
      </c>
      <c r="AI69" s="383">
        <f>'CROP MANAGEMENT'!X78</f>
        <v>0</v>
      </c>
      <c r="AJ69" s="383">
        <f>'CROP MANAGEMENT'!Y78</f>
        <v>1</v>
      </c>
      <c r="AK69" s="383">
        <f>'CROP MANAGEMENT'!Z78</f>
        <v>0</v>
      </c>
      <c r="AL69" s="383">
        <f>'CROP MANAGEMENT'!AA78</f>
        <v>0</v>
      </c>
      <c r="AM69" s="383">
        <f>'CROP MANAGEMENT'!AB78</f>
        <v>16.2</v>
      </c>
      <c r="AN69" s="383">
        <f>'CROP MANAGEMENT'!AC78</f>
        <v>0</v>
      </c>
      <c r="AO69" s="383">
        <f>'CROP MANAGEMENT'!AD78</f>
        <v>16.2</v>
      </c>
      <c r="AP69" s="383">
        <f>'CROP MANAGEMENT'!AE78</f>
        <v>0</v>
      </c>
      <c r="HL69" s="382">
        <f>'TREE PARAMETERS'!G78</f>
        <v>0.8</v>
      </c>
      <c r="HM69" s="382">
        <f>'TREE PARAMETERS'!H78</f>
        <v>0.8</v>
      </c>
      <c r="HN69" s="382">
        <f>'TREE PARAMETERS'!I78</f>
        <v>0.8</v>
      </c>
    </row>
    <row r="70" spans="3:222" x14ac:dyDescent="0.3">
      <c r="C70" s="383">
        <f>WEATHER!C80</f>
        <v>2.0874999999999999</v>
      </c>
      <c r="D70" s="383">
        <f>WEATHER!D80</f>
        <v>26.501159999999999</v>
      </c>
      <c r="E70" s="383">
        <f>WEATHER!E80</f>
        <v>3.3276018291365066</v>
      </c>
      <c r="AG70" s="384">
        <f>'CROP MANAGEMENT'!V79</f>
        <v>22</v>
      </c>
      <c r="AH70" s="384">
        <f>'CROP MANAGEMENT'!W79</f>
        <v>307</v>
      </c>
      <c r="AI70" s="383">
        <f>'CROP MANAGEMENT'!X79</f>
        <v>0</v>
      </c>
      <c r="AJ70" s="383">
        <f>'CROP MANAGEMENT'!Y79</f>
        <v>0</v>
      </c>
      <c r="AK70" s="383">
        <f>'CROP MANAGEMENT'!Z79</f>
        <v>1</v>
      </c>
      <c r="AL70" s="383">
        <f>'CROP MANAGEMENT'!AA79</f>
        <v>0</v>
      </c>
      <c r="AM70" s="383">
        <f>'CROP MANAGEMENT'!AB79</f>
        <v>550</v>
      </c>
      <c r="AN70" s="383">
        <f>'CROP MANAGEMENT'!AC79</f>
        <v>0</v>
      </c>
      <c r="AO70" s="383">
        <f>'CROP MANAGEMENT'!AD79</f>
        <v>550</v>
      </c>
      <c r="AP70" s="383">
        <f>'CROP MANAGEMENT'!AE79</f>
        <v>0</v>
      </c>
      <c r="HL70" s="382">
        <f>'TREE PARAMETERS'!G79</f>
        <v>0.58084000000000002</v>
      </c>
      <c r="HM70" s="382">
        <f>'TREE PARAMETERS'!H79</f>
        <v>0.58084000000000002</v>
      </c>
      <c r="HN70" s="382">
        <f>'TREE PARAMETERS'!I79</f>
        <v>0.58084000000000002</v>
      </c>
    </row>
    <row r="71" spans="3:222" x14ac:dyDescent="0.3">
      <c r="C71" s="383">
        <f>WEATHER!C81</f>
        <v>15.242857142857144</v>
      </c>
      <c r="D71" s="383">
        <f>WEATHER!D81</f>
        <v>26.429480000000002</v>
      </c>
      <c r="E71" s="383">
        <f>WEATHER!E81</f>
        <v>3.2988761491029455</v>
      </c>
      <c r="AG71" s="384">
        <f>'CROP MANAGEMENT'!V80</f>
        <v>23</v>
      </c>
      <c r="AH71" s="384">
        <f>'CROP MANAGEMENT'!W80</f>
        <v>305</v>
      </c>
      <c r="AI71" s="383">
        <f>'CROP MANAGEMENT'!X80</f>
        <v>1</v>
      </c>
      <c r="AJ71" s="383">
        <f>'CROP MANAGEMENT'!Y80</f>
        <v>0</v>
      </c>
      <c r="AK71" s="383">
        <f>'CROP MANAGEMENT'!Z80</f>
        <v>0</v>
      </c>
      <c r="AL71" s="383">
        <f>'CROP MANAGEMENT'!AA80</f>
        <v>0</v>
      </c>
      <c r="AM71" s="383">
        <f>'CROP MANAGEMENT'!AB80</f>
        <v>12.88</v>
      </c>
      <c r="AN71" s="383">
        <f>'CROP MANAGEMENT'!AC80</f>
        <v>0</v>
      </c>
      <c r="AO71" s="383">
        <f>'CROP MANAGEMENT'!AD80</f>
        <v>12.88</v>
      </c>
      <c r="AP71" s="383">
        <f>'CROP MANAGEMENT'!AE80</f>
        <v>0</v>
      </c>
      <c r="HL71" s="382">
        <f>'TREE PARAMETERS'!G80</f>
        <v>0.29042000000000001</v>
      </c>
      <c r="HM71" s="382">
        <f>'TREE PARAMETERS'!H80</f>
        <v>0.29042000000000001</v>
      </c>
      <c r="HN71" s="382">
        <f>'TREE PARAMETERS'!I80</f>
        <v>0.29042000000000001</v>
      </c>
    </row>
    <row r="72" spans="3:222" x14ac:dyDescent="0.3">
      <c r="C72" s="383">
        <f>WEATHER!C82</f>
        <v>13.154999999999998</v>
      </c>
      <c r="D72" s="383">
        <f>WEATHER!D82</f>
        <v>26.117159999999998</v>
      </c>
      <c r="E72" s="383">
        <f>WEATHER!E82</f>
        <v>3.1762767773521445</v>
      </c>
      <c r="AG72" s="384">
        <f>'CROP MANAGEMENT'!V81</f>
        <v>23</v>
      </c>
      <c r="AH72" s="384">
        <f>'CROP MANAGEMENT'!W81</f>
        <v>306</v>
      </c>
      <c r="AI72" s="383">
        <f>'CROP MANAGEMENT'!X81</f>
        <v>0</v>
      </c>
      <c r="AJ72" s="383">
        <f>'CROP MANAGEMENT'!Y81</f>
        <v>1</v>
      </c>
      <c r="AK72" s="383">
        <f>'CROP MANAGEMENT'!Z81</f>
        <v>0</v>
      </c>
      <c r="AL72" s="383">
        <f>'CROP MANAGEMENT'!AA81</f>
        <v>0</v>
      </c>
      <c r="AM72" s="383">
        <f>'CROP MANAGEMENT'!AB81</f>
        <v>16.2</v>
      </c>
      <c r="AN72" s="383">
        <f>'CROP MANAGEMENT'!AC81</f>
        <v>0</v>
      </c>
      <c r="AO72" s="383">
        <f>'CROP MANAGEMENT'!AD81</f>
        <v>16.2</v>
      </c>
      <c r="AP72" s="383">
        <f>'CROP MANAGEMENT'!AE81</f>
        <v>0</v>
      </c>
      <c r="HL72" s="382">
        <f>'TREE PARAMETERS'!G81</f>
        <v>0</v>
      </c>
      <c r="HM72" s="382">
        <f>'TREE PARAMETERS'!H81</f>
        <v>0</v>
      </c>
      <c r="HN72" s="382">
        <f>'TREE PARAMETERS'!I81</f>
        <v>0</v>
      </c>
    </row>
    <row r="73" spans="3:222" x14ac:dyDescent="0.3">
      <c r="C73" s="383">
        <f>WEATHER!C83</f>
        <v>24.745000000000001</v>
      </c>
      <c r="D73" s="383">
        <f>WEATHER!D83</f>
        <v>26.408999999999999</v>
      </c>
      <c r="E73" s="383">
        <f>WEATHER!E83</f>
        <v>3.290709281252997</v>
      </c>
      <c r="AG73" s="384">
        <f>'CROP MANAGEMENT'!V82</f>
        <v>23</v>
      </c>
      <c r="AH73" s="384">
        <f>'CROP MANAGEMENT'!W82</f>
        <v>307</v>
      </c>
      <c r="AI73" s="383">
        <f>'CROP MANAGEMENT'!X82</f>
        <v>0</v>
      </c>
      <c r="AJ73" s="383">
        <f>'CROP MANAGEMENT'!Y82</f>
        <v>0</v>
      </c>
      <c r="AK73" s="383">
        <f>'CROP MANAGEMENT'!Z82</f>
        <v>1</v>
      </c>
      <c r="AL73" s="383">
        <f>'CROP MANAGEMENT'!AA82</f>
        <v>0</v>
      </c>
      <c r="AM73" s="383">
        <f>'CROP MANAGEMENT'!AB82</f>
        <v>550</v>
      </c>
      <c r="AN73" s="383">
        <f>'CROP MANAGEMENT'!AC82</f>
        <v>0</v>
      </c>
      <c r="AO73" s="383">
        <f>'CROP MANAGEMENT'!AD82</f>
        <v>550</v>
      </c>
      <c r="AP73" s="383">
        <f>'CROP MANAGEMENT'!AE82</f>
        <v>0</v>
      </c>
      <c r="HL73" s="382">
        <f>'TREE PARAMETERS'!G82</f>
        <v>0.8</v>
      </c>
      <c r="HM73" s="382">
        <f>'TREE PARAMETERS'!H82</f>
        <v>0.8</v>
      </c>
      <c r="HN73" s="382">
        <f>'TREE PARAMETERS'!I82</f>
        <v>0.8</v>
      </c>
    </row>
    <row r="74" spans="3:222" x14ac:dyDescent="0.3">
      <c r="C74" s="383">
        <f>WEATHER!C84</f>
        <v>20.672222222222224</v>
      </c>
      <c r="D74" s="383">
        <f>WEATHER!D84</f>
        <v>26.133088888888892</v>
      </c>
      <c r="E74" s="383">
        <f>WEATHER!E84</f>
        <v>3.182429139166886</v>
      </c>
      <c r="AG74" s="384">
        <f>'CROP MANAGEMENT'!V83</f>
        <v>24</v>
      </c>
      <c r="AH74" s="384">
        <f>'CROP MANAGEMENT'!W83</f>
        <v>305</v>
      </c>
      <c r="AI74" s="383">
        <f>'CROP MANAGEMENT'!X83</f>
        <v>1</v>
      </c>
      <c r="AJ74" s="383">
        <f>'CROP MANAGEMENT'!Y83</f>
        <v>0</v>
      </c>
      <c r="AK74" s="383">
        <f>'CROP MANAGEMENT'!Z83</f>
        <v>0</v>
      </c>
      <c r="AL74" s="383">
        <f>'CROP MANAGEMENT'!AA83</f>
        <v>0</v>
      </c>
      <c r="AM74" s="383">
        <f>'CROP MANAGEMENT'!AB83</f>
        <v>12.88</v>
      </c>
      <c r="AN74" s="383">
        <f>'CROP MANAGEMENT'!AC83</f>
        <v>0</v>
      </c>
      <c r="AO74" s="383">
        <f>'CROP MANAGEMENT'!AD83</f>
        <v>12.88</v>
      </c>
      <c r="AP74" s="383">
        <f>'CROP MANAGEMENT'!AE83</f>
        <v>0</v>
      </c>
      <c r="HL74" s="382">
        <f>'TREE PARAMETERS'!G83</f>
        <v>0.58084000000000002</v>
      </c>
      <c r="HM74" s="382">
        <f>'TREE PARAMETERS'!H83</f>
        <v>0.58084000000000002</v>
      </c>
      <c r="HN74" s="382">
        <f>'TREE PARAMETERS'!I83</f>
        <v>0.58084000000000002</v>
      </c>
    </row>
    <row r="75" spans="3:222" x14ac:dyDescent="0.3">
      <c r="C75" s="383">
        <f>WEATHER!C85</f>
        <v>21.758333333333336</v>
      </c>
      <c r="D75" s="383">
        <f>WEATHER!D85</f>
        <v>26.554066666666671</v>
      </c>
      <c r="E75" s="383">
        <f>WEATHER!E85</f>
        <v>3.3489456910952109</v>
      </c>
      <c r="AG75" s="384">
        <f>'CROP MANAGEMENT'!V84</f>
        <v>24</v>
      </c>
      <c r="AH75" s="384">
        <f>'CROP MANAGEMENT'!W84</f>
        <v>306</v>
      </c>
      <c r="AI75" s="383">
        <f>'CROP MANAGEMENT'!X84</f>
        <v>0</v>
      </c>
      <c r="AJ75" s="383">
        <f>'CROP MANAGEMENT'!Y84</f>
        <v>1</v>
      </c>
      <c r="AK75" s="383">
        <f>'CROP MANAGEMENT'!Z84</f>
        <v>0</v>
      </c>
      <c r="AL75" s="383">
        <f>'CROP MANAGEMENT'!AA84</f>
        <v>0</v>
      </c>
      <c r="AM75" s="383">
        <f>'CROP MANAGEMENT'!AB84</f>
        <v>16.2</v>
      </c>
      <c r="AN75" s="383">
        <f>'CROP MANAGEMENT'!AC84</f>
        <v>0</v>
      </c>
      <c r="AO75" s="383">
        <f>'CROP MANAGEMENT'!AD84</f>
        <v>16.2</v>
      </c>
      <c r="AP75" s="383">
        <f>'CROP MANAGEMENT'!AE84</f>
        <v>0</v>
      </c>
      <c r="HL75" s="382">
        <f>'TREE PARAMETERS'!G84</f>
        <v>0.29042000000000001</v>
      </c>
      <c r="HM75" s="382">
        <f>'TREE PARAMETERS'!H84</f>
        <v>0.29042000000000001</v>
      </c>
      <c r="HN75" s="382">
        <f>'TREE PARAMETERS'!I84</f>
        <v>0.29042000000000001</v>
      </c>
    </row>
    <row r="76" spans="3:222" x14ac:dyDescent="0.3">
      <c r="C76" s="383">
        <f>WEATHER!C86</f>
        <v>8.1624999999999996</v>
      </c>
      <c r="D76" s="383">
        <f>WEATHER!D86</f>
        <v>26.571133333333336</v>
      </c>
      <c r="E76" s="383">
        <f>WEATHER!E86</f>
        <v>3.3558565007513397</v>
      </c>
      <c r="AG76" s="384">
        <f>'CROP MANAGEMENT'!V85</f>
        <v>24</v>
      </c>
      <c r="AH76" s="384">
        <f>'CROP MANAGEMENT'!W85</f>
        <v>307</v>
      </c>
      <c r="AI76" s="383">
        <f>'CROP MANAGEMENT'!X85</f>
        <v>0</v>
      </c>
      <c r="AJ76" s="383">
        <f>'CROP MANAGEMENT'!Y85</f>
        <v>0</v>
      </c>
      <c r="AK76" s="383">
        <f>'CROP MANAGEMENT'!Z85</f>
        <v>1</v>
      </c>
      <c r="AL76" s="383">
        <f>'CROP MANAGEMENT'!AA85</f>
        <v>0</v>
      </c>
      <c r="AM76" s="383">
        <f>'CROP MANAGEMENT'!AB85</f>
        <v>550</v>
      </c>
      <c r="AN76" s="383">
        <f>'CROP MANAGEMENT'!AC85</f>
        <v>0</v>
      </c>
      <c r="AO76" s="383">
        <f>'CROP MANAGEMENT'!AD85</f>
        <v>550</v>
      </c>
      <c r="AP76" s="383">
        <f>'CROP MANAGEMENT'!AE85</f>
        <v>0</v>
      </c>
      <c r="HL76" s="382">
        <f>'TREE PARAMETERS'!G85</f>
        <v>0</v>
      </c>
      <c r="HM76" s="382">
        <f>'TREE PARAMETERS'!H85</f>
        <v>0</v>
      </c>
      <c r="HN76" s="382">
        <f>'TREE PARAMETERS'!I85</f>
        <v>0</v>
      </c>
    </row>
    <row r="77" spans="3:222" x14ac:dyDescent="0.3">
      <c r="C77" s="383">
        <f>WEATHER!C87</f>
        <v>8.1444444444444439</v>
      </c>
      <c r="D77" s="383">
        <f>WEATHER!D87</f>
        <v>26.704822222222223</v>
      </c>
      <c r="E77" s="383">
        <f>WEATHER!E87</f>
        <v>3.4104258309531628</v>
      </c>
      <c r="AG77" s="384">
        <f>'CROP MANAGEMENT'!V86</f>
        <v>25</v>
      </c>
      <c r="AH77" s="384">
        <f>'CROP MANAGEMENT'!W86</f>
        <v>305</v>
      </c>
      <c r="AI77" s="383">
        <f>'CROP MANAGEMENT'!X86</f>
        <v>1</v>
      </c>
      <c r="AJ77" s="383">
        <f>'CROP MANAGEMENT'!Y86</f>
        <v>0</v>
      </c>
      <c r="AK77" s="383">
        <f>'CROP MANAGEMENT'!Z86</f>
        <v>0</v>
      </c>
      <c r="AL77" s="383">
        <f>'CROP MANAGEMENT'!AA86</f>
        <v>0</v>
      </c>
      <c r="AM77" s="383">
        <f>'CROP MANAGEMENT'!AB86</f>
        <v>12.88</v>
      </c>
      <c r="AN77" s="383">
        <f>'CROP MANAGEMENT'!AC86</f>
        <v>0</v>
      </c>
      <c r="AO77" s="383">
        <f>'CROP MANAGEMENT'!AD86</f>
        <v>12.88</v>
      </c>
      <c r="AP77" s="383">
        <f>'CROP MANAGEMENT'!AE86</f>
        <v>0</v>
      </c>
      <c r="HL77" s="382">
        <f>'TREE PARAMETERS'!G86</f>
        <v>1.2</v>
      </c>
      <c r="HM77" s="382">
        <f>'TREE PARAMETERS'!H86</f>
        <v>1.2</v>
      </c>
      <c r="HN77" s="382">
        <f>'TREE PARAMETERS'!I86</f>
        <v>1.2</v>
      </c>
    </row>
    <row r="78" spans="3:222" x14ac:dyDescent="0.3">
      <c r="C78" s="383">
        <f>WEATHER!C88</f>
        <v>5.6333333333333337</v>
      </c>
      <c r="D78" s="383">
        <f>WEATHER!D88</f>
        <v>26.5626</v>
      </c>
      <c r="E78" s="383">
        <f>WEATHER!E88</f>
        <v>3.3523995281445873</v>
      </c>
      <c r="AG78" s="384">
        <f>'CROP MANAGEMENT'!V87</f>
        <v>25</v>
      </c>
      <c r="AH78" s="384">
        <f>'CROP MANAGEMENT'!W87</f>
        <v>306</v>
      </c>
      <c r="AI78" s="383">
        <f>'CROP MANAGEMENT'!X87</f>
        <v>0</v>
      </c>
      <c r="AJ78" s="383">
        <f>'CROP MANAGEMENT'!Y87</f>
        <v>1</v>
      </c>
      <c r="AK78" s="383">
        <f>'CROP MANAGEMENT'!Z87</f>
        <v>0</v>
      </c>
      <c r="AL78" s="383">
        <f>'CROP MANAGEMENT'!AA87</f>
        <v>0</v>
      </c>
      <c r="AM78" s="383">
        <f>'CROP MANAGEMENT'!AB87</f>
        <v>16.2</v>
      </c>
      <c r="AN78" s="383">
        <f>'CROP MANAGEMENT'!AC87</f>
        <v>0</v>
      </c>
      <c r="AO78" s="383">
        <f>'CROP MANAGEMENT'!AD87</f>
        <v>16.2</v>
      </c>
      <c r="AP78" s="383">
        <f>'CROP MANAGEMENT'!AE87</f>
        <v>0</v>
      </c>
      <c r="HL78" s="382">
        <f>'TREE PARAMETERS'!G87</f>
        <v>0.87125999999999992</v>
      </c>
      <c r="HM78" s="382">
        <f>'TREE PARAMETERS'!H87</f>
        <v>0.87125999999999992</v>
      </c>
      <c r="HN78" s="382">
        <f>'TREE PARAMETERS'!I87</f>
        <v>0.87125999999999992</v>
      </c>
    </row>
    <row r="79" spans="3:222" x14ac:dyDescent="0.3">
      <c r="C79" s="383">
        <f>WEATHER!C89</f>
        <v>7.6388888888888875</v>
      </c>
      <c r="D79" s="383">
        <f>WEATHER!D89</f>
        <v>26.591044444444446</v>
      </c>
      <c r="E79" s="383">
        <f>WEATHER!E89</f>
        <v>3.363934969327588</v>
      </c>
      <c r="AG79" s="384">
        <f>'CROP MANAGEMENT'!V88</f>
        <v>25</v>
      </c>
      <c r="AH79" s="384">
        <f>'CROP MANAGEMENT'!W88</f>
        <v>307</v>
      </c>
      <c r="AI79" s="383">
        <f>'CROP MANAGEMENT'!X88</f>
        <v>0</v>
      </c>
      <c r="AJ79" s="383">
        <f>'CROP MANAGEMENT'!Y88</f>
        <v>0</v>
      </c>
      <c r="AK79" s="383">
        <f>'CROP MANAGEMENT'!Z88</f>
        <v>1</v>
      </c>
      <c r="AL79" s="383">
        <f>'CROP MANAGEMENT'!AA88</f>
        <v>0</v>
      </c>
      <c r="AM79" s="383">
        <f>'CROP MANAGEMENT'!AB88</f>
        <v>550</v>
      </c>
      <c r="AN79" s="383">
        <f>'CROP MANAGEMENT'!AC88</f>
        <v>0</v>
      </c>
      <c r="AO79" s="383">
        <f>'CROP MANAGEMENT'!AD88</f>
        <v>550</v>
      </c>
      <c r="AP79" s="383">
        <f>'CROP MANAGEMENT'!AE88</f>
        <v>0</v>
      </c>
      <c r="HL79" s="382">
        <f>'TREE PARAMETERS'!G88</f>
        <v>0.43562999999999996</v>
      </c>
      <c r="HM79" s="382">
        <f>'TREE PARAMETERS'!H88</f>
        <v>0.43562999999999996</v>
      </c>
      <c r="HN79" s="382">
        <f>'TREE PARAMETERS'!I88</f>
        <v>0.43562999999999996</v>
      </c>
    </row>
    <row r="80" spans="3:222" x14ac:dyDescent="0.3">
      <c r="C80" s="383">
        <f>WEATHER!C90</f>
        <v>7.8611111111111107</v>
      </c>
      <c r="D80" s="383">
        <f>WEATHER!D90</f>
        <v>26.480111111111114</v>
      </c>
      <c r="E80" s="383">
        <f>WEATHER!E90</f>
        <v>3.3191436403212284</v>
      </c>
      <c r="AG80" s="384">
        <f>'CROP MANAGEMENT'!V89</f>
        <v>100</v>
      </c>
      <c r="AH80" s="384">
        <f>'CROP MANAGEMENT'!W89</f>
        <v>46</v>
      </c>
      <c r="AI80" s="383">
        <f>'CROP MANAGEMENT'!X89</f>
        <v>1</v>
      </c>
      <c r="AJ80" s="383">
        <f>'CROP MANAGEMENT'!Y89</f>
        <v>0</v>
      </c>
      <c r="AK80" s="383">
        <f>'CROP MANAGEMENT'!Z89</f>
        <v>0</v>
      </c>
      <c r="AL80" s="383">
        <f>'CROP MANAGEMENT'!AA89</f>
        <v>0</v>
      </c>
      <c r="AM80" s="383">
        <f>'CROP MANAGEMENT'!AB89</f>
        <v>16.985138004246284</v>
      </c>
      <c r="AN80" s="383">
        <f>'CROP MANAGEMENT'!AC89</f>
        <v>0</v>
      </c>
      <c r="AO80" s="383">
        <f>'CROP MANAGEMENT'!AD89</f>
        <v>16.985138004246284</v>
      </c>
      <c r="AP80" s="383">
        <f>'CROP MANAGEMENT'!AE89</f>
        <v>0</v>
      </c>
      <c r="HL80" s="382">
        <f>'TREE PARAMETERS'!G89</f>
        <v>0</v>
      </c>
      <c r="HM80" s="382">
        <f>'TREE PARAMETERS'!H89</f>
        <v>0</v>
      </c>
      <c r="HN80" s="382">
        <f>'TREE PARAMETERS'!I89</f>
        <v>0</v>
      </c>
    </row>
    <row r="81" spans="3:222" x14ac:dyDescent="0.3">
      <c r="C81" s="383">
        <f>WEATHER!C91</f>
        <v>19.727777777777781</v>
      </c>
      <c r="D81" s="383">
        <f>WEATHER!D91</f>
        <v>26.448822222222226</v>
      </c>
      <c r="E81" s="383">
        <f>WEATHER!E91</f>
        <v>3.3066058070252335</v>
      </c>
      <c r="AG81" s="384">
        <f>'CROP MANAGEMENT'!V90</f>
        <v>100</v>
      </c>
      <c r="AH81" s="384">
        <f>'CROP MANAGEMENT'!W90</f>
        <v>47</v>
      </c>
      <c r="AI81" s="383">
        <f>'CROP MANAGEMENT'!X90</f>
        <v>0</v>
      </c>
      <c r="AJ81" s="383">
        <f>'CROP MANAGEMENT'!Y90</f>
        <v>1</v>
      </c>
      <c r="AK81" s="383">
        <f>'CROP MANAGEMENT'!Z90</f>
        <v>0</v>
      </c>
      <c r="AL81" s="383">
        <f>'CROP MANAGEMENT'!AA90</f>
        <v>0</v>
      </c>
      <c r="AM81" s="383">
        <f>'CROP MANAGEMENT'!AB90</f>
        <v>16.985138004246284</v>
      </c>
      <c r="AN81" s="383">
        <f>'CROP MANAGEMENT'!AC90</f>
        <v>0</v>
      </c>
      <c r="AO81" s="383">
        <f>'CROP MANAGEMENT'!AD90</f>
        <v>16.985138004246284</v>
      </c>
      <c r="AP81" s="383">
        <f>'CROP MANAGEMENT'!AE90</f>
        <v>0</v>
      </c>
      <c r="HL81" s="382">
        <f>'TREE PARAMETERS'!G90</f>
        <v>1</v>
      </c>
      <c r="HM81" s="382">
        <f>'TREE PARAMETERS'!H90</f>
        <v>1</v>
      </c>
      <c r="HN81" s="382">
        <f>'TREE PARAMETERS'!I90</f>
        <v>1</v>
      </c>
    </row>
    <row r="82" spans="3:222" x14ac:dyDescent="0.3">
      <c r="C82" s="383">
        <f>WEATHER!C92</f>
        <v>21.9375</v>
      </c>
      <c r="D82" s="383">
        <f>WEATHER!D92</f>
        <v>26.229800000000004</v>
      </c>
      <c r="E82" s="383">
        <f>WEATHER!E92</f>
        <v>3.2200139329365824</v>
      </c>
      <c r="AG82" s="384">
        <f>'CROP MANAGEMENT'!V91</f>
        <v>100</v>
      </c>
      <c r="AH82" s="384">
        <f>'CROP MANAGEMENT'!W91</f>
        <v>141</v>
      </c>
      <c r="AI82" s="383">
        <f>'CROP MANAGEMENT'!X91</f>
        <v>1</v>
      </c>
      <c r="AJ82" s="383">
        <f>'CROP MANAGEMENT'!Y91</f>
        <v>0</v>
      </c>
      <c r="AK82" s="383">
        <f>'CROP MANAGEMENT'!Z91</f>
        <v>0</v>
      </c>
      <c r="AL82" s="383">
        <f>'CROP MANAGEMENT'!AA91</f>
        <v>0</v>
      </c>
      <c r="AM82" s="383">
        <f>'CROP MANAGEMENT'!AB91</f>
        <v>29.723991507430998</v>
      </c>
      <c r="AN82" s="383">
        <f>'CROP MANAGEMENT'!AC91</f>
        <v>0</v>
      </c>
      <c r="AO82" s="383">
        <f>'CROP MANAGEMENT'!AD91</f>
        <v>29.723991507430998</v>
      </c>
      <c r="AP82" s="383">
        <f>'CROP MANAGEMENT'!AE91</f>
        <v>0</v>
      </c>
      <c r="HL82" s="382">
        <f>'TREE PARAMETERS'!G91</f>
        <v>0.05</v>
      </c>
      <c r="HM82" s="382">
        <f>'TREE PARAMETERS'!H91</f>
        <v>0.05</v>
      </c>
      <c r="HN82" s="382">
        <f>'TREE PARAMETERS'!I91</f>
        <v>0.05</v>
      </c>
    </row>
    <row r="83" spans="3:222" x14ac:dyDescent="0.3">
      <c r="C83" s="383">
        <f>WEATHER!C93</f>
        <v>12.483333333333333</v>
      </c>
      <c r="D83" s="383">
        <f>WEATHER!D93</f>
        <v>26.539844444444448</v>
      </c>
      <c r="E83" s="383">
        <f>WEATHER!E93</f>
        <v>3.343196261341701</v>
      </c>
      <c r="AG83" s="384">
        <f>'CROP MANAGEMENT'!V92</f>
        <v>100</v>
      </c>
      <c r="AH83" s="384">
        <f>'CROP MANAGEMENT'!W92</f>
        <v>142</v>
      </c>
      <c r="AI83" s="383">
        <f>'CROP MANAGEMENT'!X92</f>
        <v>0</v>
      </c>
      <c r="AJ83" s="383">
        <f>'CROP MANAGEMENT'!Y92</f>
        <v>1</v>
      </c>
      <c r="AK83" s="383">
        <f>'CROP MANAGEMENT'!Z92</f>
        <v>0</v>
      </c>
      <c r="AL83" s="383">
        <f>'CROP MANAGEMENT'!AA92</f>
        <v>0</v>
      </c>
      <c r="AM83" s="383">
        <f>'CROP MANAGEMENT'!AB92</f>
        <v>29.723991507430998</v>
      </c>
      <c r="AN83" s="383">
        <f>'CROP MANAGEMENT'!AC92</f>
        <v>0</v>
      </c>
      <c r="AO83" s="383">
        <f>'CROP MANAGEMENT'!AD92</f>
        <v>29.723991507430998</v>
      </c>
      <c r="AP83" s="383">
        <f>'CROP MANAGEMENT'!AE92</f>
        <v>0</v>
      </c>
      <c r="HL83" s="382">
        <f>'TREE PARAMETERS'!G92</f>
        <v>3</v>
      </c>
      <c r="HM83" s="382">
        <f>'TREE PARAMETERS'!H92</f>
        <v>3</v>
      </c>
      <c r="HN83" s="382">
        <f>'TREE PARAMETERS'!I92</f>
        <v>3</v>
      </c>
    </row>
    <row r="84" spans="3:222" x14ac:dyDescent="0.3">
      <c r="C84" s="383">
        <f>WEATHER!C94</f>
        <v>1.51</v>
      </c>
      <c r="D84" s="383">
        <f>WEATHER!D94</f>
        <v>26.448822222222223</v>
      </c>
      <c r="E84" s="383">
        <f>WEATHER!E94</f>
        <v>3.3066058070252335</v>
      </c>
      <c r="AG84" s="384">
        <f>'CROP MANAGEMENT'!V93</f>
        <v>100</v>
      </c>
      <c r="AH84" s="384">
        <f>'CROP MANAGEMENT'!W93</f>
        <v>143</v>
      </c>
      <c r="AI84" s="383">
        <f>'CROP MANAGEMENT'!X93</f>
        <v>0</v>
      </c>
      <c r="AJ84" s="383">
        <f>'CROP MANAGEMENT'!Y93</f>
        <v>0</v>
      </c>
      <c r="AK84" s="383">
        <f>'CROP MANAGEMENT'!Z93</f>
        <v>1</v>
      </c>
      <c r="AL84" s="383">
        <f>'CROP MANAGEMENT'!AA93</f>
        <v>0</v>
      </c>
      <c r="AM84" s="383">
        <f>'CROP MANAGEMENT'!AB93</f>
        <v>1592.3566878980891</v>
      </c>
      <c r="AN84" s="383">
        <f>'CROP MANAGEMENT'!AC93</f>
        <v>0</v>
      </c>
      <c r="AO84" s="383">
        <f>'CROP MANAGEMENT'!AD93</f>
        <v>1592.3566878980891</v>
      </c>
      <c r="AP84" s="383">
        <f>'CROP MANAGEMENT'!AE93</f>
        <v>0</v>
      </c>
      <c r="HL84" s="382">
        <f>'TREE PARAMETERS'!G93</f>
        <v>60</v>
      </c>
      <c r="HM84" s="382">
        <f>'TREE PARAMETERS'!H93</f>
        <v>60</v>
      </c>
      <c r="HN84" s="382">
        <f>'TREE PARAMETERS'!I93</f>
        <v>60</v>
      </c>
    </row>
    <row r="85" spans="3:222" x14ac:dyDescent="0.3">
      <c r="C85" s="383">
        <f>WEATHER!C95</f>
        <v>6.1111111111111107</v>
      </c>
      <c r="D85" s="383">
        <f>WEATHER!D95</f>
        <v>26.497177777777779</v>
      </c>
      <c r="E85" s="383">
        <f>WEATHER!E95</f>
        <v>3.3260001716164043</v>
      </c>
      <c r="AG85" s="384">
        <f>'CROP MANAGEMENT'!V94</f>
        <v>100</v>
      </c>
      <c r="AH85" s="384">
        <f>'CROP MANAGEMENT'!W94</f>
        <v>231</v>
      </c>
      <c r="AI85" s="383">
        <f>'CROP MANAGEMENT'!X94</f>
        <v>1</v>
      </c>
      <c r="AJ85" s="383">
        <f>'CROP MANAGEMENT'!Y94</f>
        <v>0</v>
      </c>
      <c r="AK85" s="383">
        <f>'CROP MANAGEMENT'!Z94</f>
        <v>0</v>
      </c>
      <c r="AL85" s="383">
        <f>'CROP MANAGEMENT'!AA94</f>
        <v>0</v>
      </c>
      <c r="AM85" s="383">
        <f>'CROP MANAGEMENT'!AB94</f>
        <v>21.231422505307858</v>
      </c>
      <c r="AN85" s="383">
        <f>'CROP MANAGEMENT'!AC94</f>
        <v>0</v>
      </c>
      <c r="AO85" s="383">
        <f>'CROP MANAGEMENT'!AD94</f>
        <v>21.231422505307858</v>
      </c>
      <c r="AP85" s="383">
        <f>'CROP MANAGEMENT'!AE94</f>
        <v>0</v>
      </c>
      <c r="HL85" s="382">
        <f>'TREE PARAMETERS'!G94</f>
        <v>2</v>
      </c>
      <c r="HM85" s="382">
        <f>'TREE PARAMETERS'!H94</f>
        <v>2</v>
      </c>
      <c r="HN85" s="382">
        <f>'TREE PARAMETERS'!I94</f>
        <v>2</v>
      </c>
    </row>
    <row r="86" spans="3:222" x14ac:dyDescent="0.3">
      <c r="C86" s="383">
        <f>WEATHER!C96</f>
        <v>5.625</v>
      </c>
      <c r="D86" s="383">
        <f>WEATHER!D96</f>
        <v>26.610955555555556</v>
      </c>
      <c r="E86" s="383">
        <f>WEATHER!E96</f>
        <v>3.3720305264747359</v>
      </c>
      <c r="AG86" s="384">
        <f>'CROP MANAGEMENT'!V95</f>
        <v>100</v>
      </c>
      <c r="AH86" s="384">
        <f>'CROP MANAGEMENT'!W95</f>
        <v>232</v>
      </c>
      <c r="AI86" s="383">
        <f>'CROP MANAGEMENT'!X95</f>
        <v>0</v>
      </c>
      <c r="AJ86" s="383">
        <f>'CROP MANAGEMENT'!Y95</f>
        <v>1</v>
      </c>
      <c r="AK86" s="383">
        <f>'CROP MANAGEMENT'!Z95</f>
        <v>0</v>
      </c>
      <c r="AL86" s="383">
        <f>'CROP MANAGEMENT'!AA95</f>
        <v>0</v>
      </c>
      <c r="AM86" s="383">
        <f>'CROP MANAGEMENT'!AB95</f>
        <v>21.231422505307858</v>
      </c>
      <c r="AN86" s="383">
        <f>'CROP MANAGEMENT'!AC95</f>
        <v>0</v>
      </c>
      <c r="AO86" s="383">
        <f>'CROP MANAGEMENT'!AD95</f>
        <v>21.231422505307858</v>
      </c>
      <c r="AP86" s="383">
        <f>'CROP MANAGEMENT'!AE95</f>
        <v>0</v>
      </c>
      <c r="HL86" s="382">
        <f>'TREE PARAMETERS'!G95</f>
        <v>2</v>
      </c>
      <c r="HM86" s="382">
        <f>'TREE PARAMETERS'!H95</f>
        <v>2</v>
      </c>
      <c r="HN86" s="382">
        <f>'TREE PARAMETERS'!I95</f>
        <v>2</v>
      </c>
    </row>
    <row r="87" spans="3:222" x14ac:dyDescent="0.3">
      <c r="C87" s="383">
        <f>WEATHER!C97</f>
        <v>9.7833333333333332</v>
      </c>
      <c r="D87" s="383">
        <f>WEATHER!D97</f>
        <v>26.463044444444449</v>
      </c>
      <c r="E87" s="383">
        <f>WEATHER!E97</f>
        <v>3.31229961452896</v>
      </c>
      <c r="AG87" s="384">
        <f>'CROP MANAGEMENT'!V96</f>
        <v>100</v>
      </c>
      <c r="AH87" s="384">
        <f>'CROP MANAGEMENT'!W96</f>
        <v>321</v>
      </c>
      <c r="AI87" s="383">
        <f>'CROP MANAGEMENT'!X96</f>
        <v>1</v>
      </c>
      <c r="AJ87" s="383">
        <f>'CROP MANAGEMENT'!Y96</f>
        <v>0</v>
      </c>
      <c r="AK87" s="383">
        <f>'CROP MANAGEMENT'!Z96</f>
        <v>0</v>
      </c>
      <c r="AL87" s="383">
        <f>'CROP MANAGEMENT'!AA96</f>
        <v>0</v>
      </c>
      <c r="AM87" s="383">
        <f>'CROP MANAGEMENT'!AB96</f>
        <v>25.477707006369428</v>
      </c>
      <c r="AN87" s="383">
        <f>'CROP MANAGEMENT'!AC96</f>
        <v>0</v>
      </c>
      <c r="AO87" s="383">
        <f>'CROP MANAGEMENT'!AD96</f>
        <v>25.477707006369428</v>
      </c>
      <c r="AP87" s="383">
        <f>'CROP MANAGEMENT'!AE96</f>
        <v>0</v>
      </c>
      <c r="HL87" s="382">
        <f>'TREE PARAMETERS'!G96</f>
        <v>0.1</v>
      </c>
      <c r="HM87" s="382">
        <f>'TREE PARAMETERS'!H96</f>
        <v>0.1</v>
      </c>
      <c r="HN87" s="382">
        <f>'TREE PARAMETERS'!I96</f>
        <v>0.1</v>
      </c>
    </row>
    <row r="88" spans="3:222" x14ac:dyDescent="0.3">
      <c r="C88" s="383">
        <f>WEATHER!C98</f>
        <v>0.35000000000000003</v>
      </c>
      <c r="D88" s="383">
        <f>WEATHER!D98</f>
        <v>26.511400000000002</v>
      </c>
      <c r="E88" s="383">
        <f>WEATHER!E98</f>
        <v>3.3317235059989345</v>
      </c>
      <c r="AG88" s="384">
        <f>'CROP MANAGEMENT'!V97</f>
        <v>100</v>
      </c>
      <c r="AH88" s="384">
        <f>'CROP MANAGEMENT'!W97</f>
        <v>322</v>
      </c>
      <c r="AI88" s="383">
        <f>'CROP MANAGEMENT'!X97</f>
        <v>0</v>
      </c>
      <c r="AJ88" s="383">
        <f>'CROP MANAGEMENT'!Y97</f>
        <v>1</v>
      </c>
      <c r="AK88" s="383">
        <f>'CROP MANAGEMENT'!Z97</f>
        <v>0</v>
      </c>
      <c r="AL88" s="383">
        <f>'CROP MANAGEMENT'!AA97</f>
        <v>0</v>
      </c>
      <c r="AM88" s="383">
        <f>'CROP MANAGEMENT'!AB97</f>
        <v>25.477707006369428</v>
      </c>
      <c r="AN88" s="383">
        <f>'CROP MANAGEMENT'!AC97</f>
        <v>0</v>
      </c>
      <c r="AO88" s="383">
        <f>'CROP MANAGEMENT'!AD97</f>
        <v>25.477707006369428</v>
      </c>
      <c r="AP88" s="383">
        <f>'CROP MANAGEMENT'!AE97</f>
        <v>0</v>
      </c>
      <c r="HL88" s="382">
        <f>'TREE PARAMETERS'!G97</f>
        <v>10</v>
      </c>
      <c r="HM88" s="382">
        <f>'TREE PARAMETERS'!H97</f>
        <v>10</v>
      </c>
      <c r="HN88" s="382">
        <f>'TREE PARAMETERS'!I97</f>
        <v>10</v>
      </c>
    </row>
    <row r="89" spans="3:222" x14ac:dyDescent="0.3">
      <c r="C89" s="383">
        <f>WEATHER!C99</f>
        <v>11.795000000000002</v>
      </c>
      <c r="D89" s="383">
        <f>WEATHER!D99</f>
        <v>26.5626</v>
      </c>
      <c r="E89" s="383">
        <f>WEATHER!E99</f>
        <v>3.3523995281445873</v>
      </c>
      <c r="AG89" s="384">
        <f>'CROP MANAGEMENT'!V98</f>
        <v>100</v>
      </c>
      <c r="AH89" s="384">
        <f>'CROP MANAGEMENT'!W98</f>
        <v>323</v>
      </c>
      <c r="AI89" s="383">
        <f>'CROP MANAGEMENT'!X98</f>
        <v>0</v>
      </c>
      <c r="AJ89" s="383">
        <f>'CROP MANAGEMENT'!Y98</f>
        <v>0</v>
      </c>
      <c r="AK89" s="383">
        <f>'CROP MANAGEMENT'!Z98</f>
        <v>1</v>
      </c>
      <c r="AL89" s="383">
        <f>'CROP MANAGEMENT'!AA98</f>
        <v>0</v>
      </c>
      <c r="AM89" s="383">
        <f>'CROP MANAGEMENT'!AB98</f>
        <v>1592.3566878980891</v>
      </c>
      <c r="AN89" s="383">
        <f>'CROP MANAGEMENT'!AC98</f>
        <v>0</v>
      </c>
      <c r="AO89" s="383">
        <f>'CROP MANAGEMENT'!AD98</f>
        <v>1592.3566878980891</v>
      </c>
      <c r="AP89" s="383">
        <f>'CROP MANAGEMENT'!AE98</f>
        <v>0</v>
      </c>
      <c r="HL89" s="382">
        <f>'TREE PARAMETERS'!G98</f>
        <v>1.5</v>
      </c>
      <c r="HM89" s="382">
        <f>'TREE PARAMETERS'!H98</f>
        <v>1.5</v>
      </c>
      <c r="HN89" s="382">
        <f>'TREE PARAMETERS'!I98</f>
        <v>1.5</v>
      </c>
    </row>
    <row r="90" spans="3:222" x14ac:dyDescent="0.3">
      <c r="C90" s="383">
        <f>WEATHER!C100</f>
        <v>4.21</v>
      </c>
      <c r="D90" s="383">
        <f>WEATHER!D100</f>
        <v>26.608111111111114</v>
      </c>
      <c r="E90" s="383">
        <f>WEATHER!E100</f>
        <v>3.3708729716157024</v>
      </c>
      <c r="AG90" s="384">
        <f>'CROP MANAGEMENT'!V99</f>
        <v>100</v>
      </c>
      <c r="AH90" s="384">
        <f>'CROP MANAGEMENT'!W99</f>
        <v>46</v>
      </c>
      <c r="AI90" s="383">
        <f>'CROP MANAGEMENT'!X99</f>
        <v>1</v>
      </c>
      <c r="AJ90" s="383">
        <f>'CROP MANAGEMENT'!Y99</f>
        <v>0</v>
      </c>
      <c r="AK90" s="383">
        <f>'CROP MANAGEMENT'!Z99</f>
        <v>0</v>
      </c>
      <c r="AL90" s="383">
        <f>'CROP MANAGEMENT'!AA99</f>
        <v>0</v>
      </c>
      <c r="AM90" s="383">
        <f>'CROP MANAGEMENT'!AB99</f>
        <v>16.985138004246284</v>
      </c>
      <c r="AN90" s="383">
        <f>'CROP MANAGEMENT'!AC99</f>
        <v>0</v>
      </c>
      <c r="AO90" s="383">
        <f>'CROP MANAGEMENT'!AD99</f>
        <v>16.985138004246284</v>
      </c>
      <c r="AP90" s="383">
        <f>'CROP MANAGEMENT'!AE99</f>
        <v>0</v>
      </c>
      <c r="HL90" s="382">
        <f>'TREE PARAMETERS'!G99</f>
        <v>0.5</v>
      </c>
      <c r="HM90" s="382">
        <f>'TREE PARAMETERS'!H99</f>
        <v>0.5</v>
      </c>
      <c r="HN90" s="382">
        <f>'TREE PARAMETERS'!I99</f>
        <v>0.5</v>
      </c>
    </row>
    <row r="91" spans="3:222" x14ac:dyDescent="0.3">
      <c r="C91" s="383">
        <f>WEATHER!C101</f>
        <v>2.8</v>
      </c>
      <c r="D91" s="383">
        <f>WEATHER!D101</f>
        <v>26.426066666666671</v>
      </c>
      <c r="E91" s="383">
        <f>WEATHER!E101</f>
        <v>3.2975137565263752</v>
      </c>
      <c r="AG91" s="384">
        <f>'CROP MANAGEMENT'!V100</f>
        <v>100</v>
      </c>
      <c r="AH91" s="384">
        <f>'CROP MANAGEMENT'!W100</f>
        <v>47</v>
      </c>
      <c r="AI91" s="383">
        <f>'CROP MANAGEMENT'!X100</f>
        <v>0</v>
      </c>
      <c r="AJ91" s="383">
        <f>'CROP MANAGEMENT'!Y100</f>
        <v>1</v>
      </c>
      <c r="AK91" s="383">
        <f>'CROP MANAGEMENT'!Z100</f>
        <v>0</v>
      </c>
      <c r="AL91" s="383">
        <f>'CROP MANAGEMENT'!AA100</f>
        <v>0</v>
      </c>
      <c r="AM91" s="383">
        <f>'CROP MANAGEMENT'!AB100</f>
        <v>16.985138004246284</v>
      </c>
      <c r="AN91" s="383">
        <f>'CROP MANAGEMENT'!AC100</f>
        <v>0</v>
      </c>
      <c r="AO91" s="383">
        <f>'CROP MANAGEMENT'!AD100</f>
        <v>16.985138004246284</v>
      </c>
      <c r="AP91" s="383">
        <f>'CROP MANAGEMENT'!AE100</f>
        <v>0</v>
      </c>
      <c r="HL91" s="382">
        <f>'TREE PARAMETERS'!G100</f>
        <v>2.2999999999999998</v>
      </c>
      <c r="HM91" s="382">
        <f>'TREE PARAMETERS'!H100</f>
        <v>2.2999999999999998</v>
      </c>
      <c r="HN91" s="382">
        <f>'TREE PARAMETERS'!I100</f>
        <v>2.2999999999999998</v>
      </c>
    </row>
    <row r="92" spans="3:222" x14ac:dyDescent="0.3">
      <c r="C92" s="383">
        <f>WEATHER!C102</f>
        <v>7.9111111111111097</v>
      </c>
      <c r="D92" s="383">
        <f>WEATHER!D102</f>
        <v>26.650777777777776</v>
      </c>
      <c r="E92" s="383">
        <f>WEATHER!E102</f>
        <v>3.3602706987788382</v>
      </c>
      <c r="AG92" s="384">
        <f>'CROP MANAGEMENT'!V101</f>
        <v>100</v>
      </c>
      <c r="AH92" s="384">
        <f>'CROP MANAGEMENT'!W101</f>
        <v>141</v>
      </c>
      <c r="AI92" s="383">
        <f>'CROP MANAGEMENT'!X101</f>
        <v>1</v>
      </c>
      <c r="AJ92" s="383">
        <f>'CROP MANAGEMENT'!Y101</f>
        <v>0</v>
      </c>
      <c r="AK92" s="383">
        <f>'CROP MANAGEMENT'!Z101</f>
        <v>0</v>
      </c>
      <c r="AL92" s="383">
        <f>'CROP MANAGEMENT'!AA101</f>
        <v>0</v>
      </c>
      <c r="AM92" s="383">
        <f>'CROP MANAGEMENT'!AB101</f>
        <v>29.723991507430998</v>
      </c>
      <c r="AN92" s="383">
        <f>'CROP MANAGEMENT'!AC101</f>
        <v>0</v>
      </c>
      <c r="AO92" s="383">
        <f>'CROP MANAGEMENT'!AD101</f>
        <v>29.723991507430998</v>
      </c>
      <c r="AP92" s="383">
        <f>'CROP MANAGEMENT'!AE101</f>
        <v>0</v>
      </c>
      <c r="HL92" s="382">
        <f>'TREE PARAMETERS'!G101</f>
        <v>0.3</v>
      </c>
      <c r="HM92" s="382">
        <f>'TREE PARAMETERS'!H101</f>
        <v>0.3</v>
      </c>
      <c r="HN92" s="382">
        <f>'TREE PARAMETERS'!I101</f>
        <v>0.3</v>
      </c>
    </row>
    <row r="93" spans="3:222" x14ac:dyDescent="0.3">
      <c r="C93" s="383">
        <f>WEATHER!C103</f>
        <v>5.4562499999999998</v>
      </c>
      <c r="D93" s="383">
        <f>WEATHER!D103</f>
        <v>26.579666666666668</v>
      </c>
      <c r="E93" s="383">
        <f>WEATHER!E103</f>
        <v>3.3315536626747968</v>
      </c>
      <c r="AG93" s="384">
        <f>'CROP MANAGEMENT'!V102</f>
        <v>100</v>
      </c>
      <c r="AH93" s="384">
        <f>'CROP MANAGEMENT'!W102</f>
        <v>142</v>
      </c>
      <c r="AI93" s="383">
        <f>'CROP MANAGEMENT'!X102</f>
        <v>0</v>
      </c>
      <c r="AJ93" s="383">
        <f>'CROP MANAGEMENT'!Y102</f>
        <v>1</v>
      </c>
      <c r="AK93" s="383">
        <f>'CROP MANAGEMENT'!Z102</f>
        <v>0</v>
      </c>
      <c r="AL93" s="383">
        <f>'CROP MANAGEMENT'!AA102</f>
        <v>0</v>
      </c>
      <c r="AM93" s="383">
        <f>'CROP MANAGEMENT'!AB102</f>
        <v>29.723991507430998</v>
      </c>
      <c r="AN93" s="383">
        <f>'CROP MANAGEMENT'!AC102</f>
        <v>0</v>
      </c>
      <c r="AO93" s="383">
        <f>'CROP MANAGEMENT'!AD102</f>
        <v>29.723991507430998</v>
      </c>
      <c r="AP93" s="383">
        <f>'CROP MANAGEMENT'!AE102</f>
        <v>0</v>
      </c>
      <c r="HL93" s="382">
        <f>'TREE PARAMETERS'!G102</f>
        <v>0.3</v>
      </c>
      <c r="HM93" s="382">
        <f>'TREE PARAMETERS'!H102</f>
        <v>0.3</v>
      </c>
      <c r="HN93" s="382">
        <f>'TREE PARAMETERS'!I102</f>
        <v>0.3</v>
      </c>
    </row>
    <row r="94" spans="3:222" x14ac:dyDescent="0.3">
      <c r="C94" s="383">
        <f>WEATHER!C104</f>
        <v>4.3187499999999996</v>
      </c>
      <c r="D94" s="383">
        <f>WEATHER!D104</f>
        <v>26.596733333333333</v>
      </c>
      <c r="E94" s="383">
        <f>WEATHER!E104</f>
        <v>3.3384260245262194</v>
      </c>
      <c r="AG94" s="384">
        <f>'CROP MANAGEMENT'!V103</f>
        <v>100</v>
      </c>
      <c r="AH94" s="384">
        <f>'CROP MANAGEMENT'!W103</f>
        <v>143</v>
      </c>
      <c r="AI94" s="383">
        <f>'CROP MANAGEMENT'!X103</f>
        <v>0</v>
      </c>
      <c r="AJ94" s="383">
        <f>'CROP MANAGEMENT'!Y103</f>
        <v>0</v>
      </c>
      <c r="AK94" s="383">
        <f>'CROP MANAGEMENT'!Z103</f>
        <v>1</v>
      </c>
      <c r="AL94" s="383">
        <f>'CROP MANAGEMENT'!AA103</f>
        <v>0</v>
      </c>
      <c r="AM94" s="383">
        <f>'CROP MANAGEMENT'!AB103</f>
        <v>1592.3566878980891</v>
      </c>
      <c r="AN94" s="383">
        <f>'CROP MANAGEMENT'!AC103</f>
        <v>0</v>
      </c>
      <c r="AO94" s="383">
        <f>'CROP MANAGEMENT'!AD103</f>
        <v>1592.3566878980891</v>
      </c>
      <c r="AP94" s="383">
        <f>'CROP MANAGEMENT'!AE103</f>
        <v>0</v>
      </c>
      <c r="HL94" s="382">
        <f>'TREE PARAMETERS'!G103</f>
        <v>0</v>
      </c>
      <c r="HM94" s="382">
        <f>'TREE PARAMETERS'!H103</f>
        <v>0</v>
      </c>
      <c r="HN94" s="382">
        <f>'TREE PARAMETERS'!I103</f>
        <v>0</v>
      </c>
    </row>
    <row r="95" spans="3:222" x14ac:dyDescent="0.3">
      <c r="C95" s="383">
        <f>WEATHER!C105</f>
        <v>2.916666666666667</v>
      </c>
      <c r="D95" s="383">
        <f>WEATHER!D105</f>
        <v>26.42037777777778</v>
      </c>
      <c r="E95" s="383">
        <f>WEATHER!E105</f>
        <v>3.2680107884213543</v>
      </c>
      <c r="AG95" s="384">
        <f>'CROP MANAGEMENT'!V104</f>
        <v>100</v>
      </c>
      <c r="AH95" s="384">
        <f>'CROP MANAGEMENT'!W104</f>
        <v>231</v>
      </c>
      <c r="AI95" s="383">
        <f>'CROP MANAGEMENT'!X104</f>
        <v>1</v>
      </c>
      <c r="AJ95" s="383">
        <f>'CROP MANAGEMENT'!Y104</f>
        <v>0</v>
      </c>
      <c r="AK95" s="383">
        <f>'CROP MANAGEMENT'!Z104</f>
        <v>0</v>
      </c>
      <c r="AL95" s="383">
        <f>'CROP MANAGEMENT'!AA104</f>
        <v>0</v>
      </c>
      <c r="AM95" s="383">
        <f>'CROP MANAGEMENT'!AB104</f>
        <v>21.231422505307858</v>
      </c>
      <c r="AN95" s="383">
        <f>'CROP MANAGEMENT'!AC104</f>
        <v>0</v>
      </c>
      <c r="AO95" s="383">
        <f>'CROP MANAGEMENT'!AD104</f>
        <v>21.231422505307858</v>
      </c>
      <c r="AP95" s="383">
        <f>'CROP MANAGEMENT'!AE104</f>
        <v>0</v>
      </c>
      <c r="HL95" s="382">
        <f>'TREE PARAMETERS'!G104</f>
        <v>0</v>
      </c>
      <c r="HM95" s="382">
        <f>'TREE PARAMETERS'!H104</f>
        <v>0</v>
      </c>
      <c r="HN95" s="382">
        <f>'TREE PARAMETERS'!I104</f>
        <v>0</v>
      </c>
    </row>
    <row r="96" spans="3:222" x14ac:dyDescent="0.3">
      <c r="C96" s="383">
        <f>WEATHER!C106</f>
        <v>10.293749999999999</v>
      </c>
      <c r="D96" s="383">
        <f>WEATHER!D106</f>
        <v>26.573977777777777</v>
      </c>
      <c r="E96" s="383">
        <f>WEATHER!E106</f>
        <v>3.3292656415616806</v>
      </c>
      <c r="AG96" s="384">
        <f>'CROP MANAGEMENT'!V105</f>
        <v>100</v>
      </c>
      <c r="AH96" s="384">
        <f>'CROP MANAGEMENT'!W105</f>
        <v>232</v>
      </c>
      <c r="AI96" s="383">
        <f>'CROP MANAGEMENT'!X105</f>
        <v>0</v>
      </c>
      <c r="AJ96" s="383">
        <f>'CROP MANAGEMENT'!Y105</f>
        <v>1</v>
      </c>
      <c r="AK96" s="383">
        <f>'CROP MANAGEMENT'!Z105</f>
        <v>0</v>
      </c>
      <c r="AL96" s="383">
        <f>'CROP MANAGEMENT'!AA105</f>
        <v>0</v>
      </c>
      <c r="AM96" s="383">
        <f>'CROP MANAGEMENT'!AB105</f>
        <v>21.231422505307858</v>
      </c>
      <c r="AN96" s="383">
        <f>'CROP MANAGEMENT'!AC105</f>
        <v>0</v>
      </c>
      <c r="AO96" s="383">
        <f>'CROP MANAGEMENT'!AD105</f>
        <v>21.231422505307858</v>
      </c>
      <c r="AP96" s="383">
        <f>'CROP MANAGEMENT'!AE105</f>
        <v>0</v>
      </c>
      <c r="HL96" s="382">
        <f>'TREE PARAMETERS'!G105</f>
        <v>0</v>
      </c>
      <c r="HM96" s="382">
        <f>'TREE PARAMETERS'!H105</f>
        <v>0</v>
      </c>
      <c r="HN96" s="382">
        <f>'TREE PARAMETERS'!I105</f>
        <v>0</v>
      </c>
    </row>
    <row r="97" spans="3:222" x14ac:dyDescent="0.3">
      <c r="C97" s="383">
        <f>WEATHER!C107</f>
        <v>13.434999999999999</v>
      </c>
      <c r="D97" s="383">
        <f>WEATHER!D107</f>
        <v>26.511400000000002</v>
      </c>
      <c r="E97" s="383">
        <f>WEATHER!E107</f>
        <v>3.3041886009906789</v>
      </c>
      <c r="AG97" s="384">
        <f>'CROP MANAGEMENT'!V106</f>
        <v>100</v>
      </c>
      <c r="AH97" s="384">
        <f>'CROP MANAGEMENT'!W106</f>
        <v>321</v>
      </c>
      <c r="AI97" s="383">
        <f>'CROP MANAGEMENT'!X106</f>
        <v>1</v>
      </c>
      <c r="AJ97" s="383">
        <f>'CROP MANAGEMENT'!Y106</f>
        <v>0</v>
      </c>
      <c r="AK97" s="383">
        <f>'CROP MANAGEMENT'!Z106</f>
        <v>0</v>
      </c>
      <c r="AL97" s="383">
        <f>'CROP MANAGEMENT'!AA106</f>
        <v>0</v>
      </c>
      <c r="AM97" s="383">
        <f>'CROP MANAGEMENT'!AB106</f>
        <v>25.477707006369428</v>
      </c>
      <c r="AN97" s="383">
        <f>'CROP MANAGEMENT'!AC106</f>
        <v>0</v>
      </c>
      <c r="AO97" s="383">
        <f>'CROP MANAGEMENT'!AD106</f>
        <v>25.477707006369428</v>
      </c>
      <c r="AP97" s="383">
        <f>'CROP MANAGEMENT'!AE106</f>
        <v>0</v>
      </c>
      <c r="HL97" s="382">
        <f>'TREE PARAMETERS'!G106</f>
        <v>75</v>
      </c>
      <c r="HM97" s="382">
        <f>'TREE PARAMETERS'!H106</f>
        <v>75</v>
      </c>
      <c r="HN97" s="382">
        <f>'TREE PARAMETERS'!I106</f>
        <v>75</v>
      </c>
    </row>
    <row r="98" spans="3:222" x14ac:dyDescent="0.3">
      <c r="C98" s="383">
        <f>WEATHER!C108</f>
        <v>8.8062499999999986</v>
      </c>
      <c r="D98" s="383">
        <f>WEATHER!D108</f>
        <v>26.29237777777778</v>
      </c>
      <c r="E98" s="383">
        <f>WEATHER!E108</f>
        <v>3.2177310568444679</v>
      </c>
      <c r="AG98" s="384">
        <f>'CROP MANAGEMENT'!V107</f>
        <v>100</v>
      </c>
      <c r="AH98" s="384">
        <f>'CROP MANAGEMENT'!W107</f>
        <v>322</v>
      </c>
      <c r="AI98" s="383">
        <f>'CROP MANAGEMENT'!X107</f>
        <v>0</v>
      </c>
      <c r="AJ98" s="383">
        <f>'CROP MANAGEMENT'!Y107</f>
        <v>1</v>
      </c>
      <c r="AK98" s="383">
        <f>'CROP MANAGEMENT'!Z107</f>
        <v>0</v>
      </c>
      <c r="AL98" s="383">
        <f>'CROP MANAGEMENT'!AA107</f>
        <v>0</v>
      </c>
      <c r="AM98" s="383">
        <f>'CROP MANAGEMENT'!AB107</f>
        <v>25.477707006369428</v>
      </c>
      <c r="AN98" s="383">
        <f>'CROP MANAGEMENT'!AC107</f>
        <v>0</v>
      </c>
      <c r="AO98" s="383">
        <f>'CROP MANAGEMENT'!AD107</f>
        <v>25.477707006369428</v>
      </c>
      <c r="AP98" s="383">
        <f>'CROP MANAGEMENT'!AE107</f>
        <v>0</v>
      </c>
      <c r="HL98" s="382">
        <f>'TREE PARAMETERS'!G107</f>
        <v>0.05</v>
      </c>
      <c r="HM98" s="382">
        <f>'TREE PARAMETERS'!H107</f>
        <v>0.05</v>
      </c>
      <c r="HN98" s="382">
        <f>'TREE PARAMETERS'!I107</f>
        <v>0.05</v>
      </c>
    </row>
    <row r="99" spans="3:222" x14ac:dyDescent="0.3">
      <c r="C99" s="383">
        <f>WEATHER!C109</f>
        <v>13.922222222222222</v>
      </c>
      <c r="D99" s="383">
        <f>WEATHER!D109</f>
        <v>26.400466666666667</v>
      </c>
      <c r="E99" s="383">
        <f>WEATHER!E109</f>
        <v>3.2601438562824567</v>
      </c>
      <c r="AG99" s="384">
        <f>'CROP MANAGEMENT'!V108</f>
        <v>100</v>
      </c>
      <c r="AH99" s="384">
        <f>'CROP MANAGEMENT'!W108</f>
        <v>323</v>
      </c>
      <c r="AI99" s="383">
        <f>'CROP MANAGEMENT'!X108</f>
        <v>0</v>
      </c>
      <c r="AJ99" s="383">
        <f>'CROP MANAGEMENT'!Y108</f>
        <v>0</v>
      </c>
      <c r="AK99" s="383">
        <f>'CROP MANAGEMENT'!Z108</f>
        <v>1</v>
      </c>
      <c r="AL99" s="383">
        <f>'CROP MANAGEMENT'!AA108</f>
        <v>0</v>
      </c>
      <c r="AM99" s="383">
        <f>'CROP MANAGEMENT'!AB108</f>
        <v>1592.3566878980891</v>
      </c>
      <c r="AN99" s="383">
        <f>'CROP MANAGEMENT'!AC108</f>
        <v>0</v>
      </c>
      <c r="AO99" s="383">
        <f>'CROP MANAGEMENT'!AD108</f>
        <v>1592.3566878980891</v>
      </c>
      <c r="AP99" s="383">
        <f>'CROP MANAGEMENT'!AE108</f>
        <v>0</v>
      </c>
      <c r="HL99" s="382">
        <f>'TREE PARAMETERS'!G108</f>
        <v>0</v>
      </c>
      <c r="HM99" s="382">
        <f>'TREE PARAMETERS'!H108</f>
        <v>0</v>
      </c>
      <c r="HN99" s="382">
        <f>'TREE PARAMETERS'!I108</f>
        <v>0</v>
      </c>
    </row>
    <row r="100" spans="3:222" x14ac:dyDescent="0.3">
      <c r="C100" s="383">
        <f>WEATHER!C110</f>
        <v>5.1333333333333337</v>
      </c>
      <c r="D100" s="383">
        <f>WEATHER!D110</f>
        <v>26.061977777777777</v>
      </c>
      <c r="E100" s="383">
        <f>WEATHER!E110</f>
        <v>3.1289715764186097</v>
      </c>
      <c r="AG100" s="384">
        <f>'CROP MANAGEMENT'!V109</f>
        <v>100</v>
      </c>
      <c r="AH100" s="384">
        <f>'CROP MANAGEMENT'!W109</f>
        <v>46</v>
      </c>
      <c r="AI100" s="383">
        <f>'CROP MANAGEMENT'!X109</f>
        <v>1</v>
      </c>
      <c r="AJ100" s="383">
        <f>'CROP MANAGEMENT'!Y109</f>
        <v>0</v>
      </c>
      <c r="AK100" s="383">
        <f>'CROP MANAGEMENT'!Z109</f>
        <v>0</v>
      </c>
      <c r="AL100" s="383">
        <f>'CROP MANAGEMENT'!AA109</f>
        <v>0</v>
      </c>
      <c r="AM100" s="383">
        <f>'CROP MANAGEMENT'!AB109</f>
        <v>16.985138004246284</v>
      </c>
      <c r="AN100" s="383">
        <f>'CROP MANAGEMENT'!AC109</f>
        <v>0</v>
      </c>
      <c r="AO100" s="383">
        <f>'CROP MANAGEMENT'!AD109</f>
        <v>16.985138004246284</v>
      </c>
      <c r="AP100" s="383">
        <f>'CROP MANAGEMENT'!AE109</f>
        <v>0</v>
      </c>
      <c r="HL100" s="382">
        <f>'TREE PARAMETERS'!G109</f>
        <v>0</v>
      </c>
      <c r="HM100" s="382">
        <f>'TREE PARAMETERS'!H109</f>
        <v>0</v>
      </c>
      <c r="HN100" s="382">
        <f>'TREE PARAMETERS'!I109</f>
        <v>0</v>
      </c>
    </row>
    <row r="101" spans="3:222" x14ac:dyDescent="0.3">
      <c r="C101" s="383">
        <f>WEATHER!C111</f>
        <v>9.5749999999999993</v>
      </c>
      <c r="D101" s="383">
        <f>WEATHER!D111</f>
        <v>26.201355555555558</v>
      </c>
      <c r="E101" s="383">
        <f>WEATHER!E111</f>
        <v>3.1823983469223576</v>
      </c>
      <c r="AG101" s="384">
        <f>'CROP MANAGEMENT'!V110</f>
        <v>100</v>
      </c>
      <c r="AH101" s="384">
        <f>'CROP MANAGEMENT'!W110</f>
        <v>47</v>
      </c>
      <c r="AI101" s="383">
        <f>'CROP MANAGEMENT'!X110</f>
        <v>0</v>
      </c>
      <c r="AJ101" s="383">
        <f>'CROP MANAGEMENT'!Y110</f>
        <v>1</v>
      </c>
      <c r="AK101" s="383">
        <f>'CROP MANAGEMENT'!Z110</f>
        <v>0</v>
      </c>
      <c r="AL101" s="383">
        <f>'CROP MANAGEMENT'!AA110</f>
        <v>0</v>
      </c>
      <c r="AM101" s="383">
        <f>'CROP MANAGEMENT'!AB110</f>
        <v>16.985138004246284</v>
      </c>
      <c r="AN101" s="383">
        <f>'CROP MANAGEMENT'!AC110</f>
        <v>0</v>
      </c>
      <c r="AO101" s="383">
        <f>'CROP MANAGEMENT'!AD110</f>
        <v>16.985138004246284</v>
      </c>
      <c r="AP101" s="383">
        <f>'CROP MANAGEMENT'!AE110</f>
        <v>0</v>
      </c>
      <c r="HL101" s="382">
        <f>'TREE PARAMETERS'!G110</f>
        <v>0</v>
      </c>
      <c r="HM101" s="382">
        <f>'TREE PARAMETERS'!H110</f>
        <v>0</v>
      </c>
      <c r="HN101" s="382">
        <f>'TREE PARAMETERS'!I110</f>
        <v>0</v>
      </c>
    </row>
    <row r="102" spans="3:222" x14ac:dyDescent="0.3">
      <c r="C102" s="383">
        <f>WEATHER!C112</f>
        <v>9.1222222222222218</v>
      </c>
      <c r="D102" s="383">
        <f>WEATHER!D112</f>
        <v>26.531311111111116</v>
      </c>
      <c r="E102" s="383">
        <f>WEATHER!E112</f>
        <v>3.3121495350152972</v>
      </c>
      <c r="AG102" s="384">
        <f>'CROP MANAGEMENT'!V111</f>
        <v>100</v>
      </c>
      <c r="AH102" s="384">
        <f>'CROP MANAGEMENT'!W111</f>
        <v>141</v>
      </c>
      <c r="AI102" s="383">
        <f>'CROP MANAGEMENT'!X111</f>
        <v>1</v>
      </c>
      <c r="AJ102" s="383">
        <f>'CROP MANAGEMENT'!Y111</f>
        <v>0</v>
      </c>
      <c r="AK102" s="383">
        <f>'CROP MANAGEMENT'!Z111</f>
        <v>0</v>
      </c>
      <c r="AL102" s="383">
        <f>'CROP MANAGEMENT'!AA111</f>
        <v>0</v>
      </c>
      <c r="AM102" s="383">
        <f>'CROP MANAGEMENT'!AB111</f>
        <v>29.723991507430998</v>
      </c>
      <c r="AN102" s="383">
        <f>'CROP MANAGEMENT'!AC111</f>
        <v>0</v>
      </c>
      <c r="AO102" s="383">
        <f>'CROP MANAGEMENT'!AD111</f>
        <v>29.723991507430998</v>
      </c>
      <c r="AP102" s="383">
        <f>'CROP MANAGEMENT'!AE111</f>
        <v>0</v>
      </c>
      <c r="HL102" s="382">
        <f>'TREE PARAMETERS'!G111</f>
        <v>0</v>
      </c>
      <c r="HM102" s="382">
        <f>'TREE PARAMETERS'!H111</f>
        <v>0</v>
      </c>
      <c r="HN102" s="382">
        <f>'TREE PARAMETERS'!I111</f>
        <v>0</v>
      </c>
    </row>
    <row r="103" spans="3:222" x14ac:dyDescent="0.3">
      <c r="C103" s="383">
        <f>WEATHER!C113</f>
        <v>7.4149999999999991</v>
      </c>
      <c r="D103" s="383">
        <f>WEATHER!D113</f>
        <v>26.44028888888889</v>
      </c>
      <c r="E103" s="383">
        <f>WEATHER!E113</f>
        <v>3.2758945652759119</v>
      </c>
      <c r="AG103" s="384">
        <f>'CROP MANAGEMENT'!V112</f>
        <v>100</v>
      </c>
      <c r="AH103" s="384">
        <f>'CROP MANAGEMENT'!W112</f>
        <v>142</v>
      </c>
      <c r="AI103" s="383">
        <f>'CROP MANAGEMENT'!X112</f>
        <v>0</v>
      </c>
      <c r="AJ103" s="383">
        <f>'CROP MANAGEMENT'!Y112</f>
        <v>1</v>
      </c>
      <c r="AK103" s="383">
        <f>'CROP MANAGEMENT'!Z112</f>
        <v>0</v>
      </c>
      <c r="AL103" s="383">
        <f>'CROP MANAGEMENT'!AA112</f>
        <v>0</v>
      </c>
      <c r="AM103" s="383">
        <f>'CROP MANAGEMENT'!AB112</f>
        <v>29.723991507430998</v>
      </c>
      <c r="AN103" s="383">
        <f>'CROP MANAGEMENT'!AC112</f>
        <v>0</v>
      </c>
      <c r="AO103" s="383">
        <f>'CROP MANAGEMENT'!AD112</f>
        <v>29.723991507430998</v>
      </c>
      <c r="AP103" s="383">
        <f>'CROP MANAGEMENT'!AE112</f>
        <v>0</v>
      </c>
      <c r="HL103" s="382">
        <f>'TREE PARAMETERS'!G112</f>
        <v>0</v>
      </c>
      <c r="HM103" s="382">
        <f>'TREE PARAMETERS'!H112</f>
        <v>0</v>
      </c>
      <c r="HN103" s="382">
        <f>'TREE PARAMETERS'!I112</f>
        <v>0</v>
      </c>
    </row>
    <row r="104" spans="3:222" x14ac:dyDescent="0.3">
      <c r="C104" s="383">
        <f>WEATHER!C114</f>
        <v>7.1166666666666663</v>
      </c>
      <c r="D104" s="383">
        <f>WEATHER!D114</f>
        <v>26.534155555555557</v>
      </c>
      <c r="E104" s="383">
        <f>WEATHER!E114</f>
        <v>3.3132881915556802</v>
      </c>
      <c r="AG104" s="384">
        <f>'CROP MANAGEMENT'!V113</f>
        <v>100</v>
      </c>
      <c r="AH104" s="384">
        <f>'CROP MANAGEMENT'!W113</f>
        <v>143</v>
      </c>
      <c r="AI104" s="383">
        <f>'CROP MANAGEMENT'!X113</f>
        <v>0</v>
      </c>
      <c r="AJ104" s="383">
        <f>'CROP MANAGEMENT'!Y113</f>
        <v>0</v>
      </c>
      <c r="AK104" s="383">
        <f>'CROP MANAGEMENT'!Z113</f>
        <v>1</v>
      </c>
      <c r="AL104" s="383">
        <f>'CROP MANAGEMENT'!AA113</f>
        <v>0</v>
      </c>
      <c r="AM104" s="383">
        <f>'CROP MANAGEMENT'!AB113</f>
        <v>1592.3566878980891</v>
      </c>
      <c r="AN104" s="383">
        <f>'CROP MANAGEMENT'!AC113</f>
        <v>0</v>
      </c>
      <c r="AO104" s="383">
        <f>'CROP MANAGEMENT'!AD113</f>
        <v>1592.3566878980891</v>
      </c>
      <c r="AP104" s="383">
        <f>'CROP MANAGEMENT'!AE113</f>
        <v>0</v>
      </c>
      <c r="HL104" s="382">
        <f>'TREE PARAMETERS'!G113</f>
        <v>0</v>
      </c>
      <c r="HM104" s="382">
        <f>'TREE PARAMETERS'!H113</f>
        <v>0</v>
      </c>
      <c r="HN104" s="382">
        <f>'TREE PARAMETERS'!I113</f>
        <v>0</v>
      </c>
    </row>
    <row r="105" spans="3:222" x14ac:dyDescent="0.3">
      <c r="C105" s="383">
        <f>WEATHER!C115</f>
        <v>2.5812499999999998</v>
      </c>
      <c r="D105" s="383">
        <f>WEATHER!D115</f>
        <v>26.5626</v>
      </c>
      <c r="E105" s="383">
        <f>WEATHER!E115</f>
        <v>3.3246937469202513</v>
      </c>
      <c r="AG105" s="384">
        <f>'CROP MANAGEMENT'!V114</f>
        <v>100</v>
      </c>
      <c r="AH105" s="384">
        <f>'CROP MANAGEMENT'!W114</f>
        <v>231</v>
      </c>
      <c r="AI105" s="383">
        <f>'CROP MANAGEMENT'!X114</f>
        <v>1</v>
      </c>
      <c r="AJ105" s="383">
        <f>'CROP MANAGEMENT'!Y114</f>
        <v>0</v>
      </c>
      <c r="AK105" s="383">
        <f>'CROP MANAGEMENT'!Z114</f>
        <v>0</v>
      </c>
      <c r="AL105" s="383">
        <f>'CROP MANAGEMENT'!AA114</f>
        <v>0</v>
      </c>
      <c r="AM105" s="383">
        <f>'CROP MANAGEMENT'!AB114</f>
        <v>21.231422505307858</v>
      </c>
      <c r="AN105" s="383">
        <f>'CROP MANAGEMENT'!AC114</f>
        <v>0</v>
      </c>
      <c r="AO105" s="383">
        <f>'CROP MANAGEMENT'!AD114</f>
        <v>21.231422505307858</v>
      </c>
      <c r="AP105" s="383">
        <f>'CROP MANAGEMENT'!AE114</f>
        <v>0</v>
      </c>
      <c r="HL105" s="382">
        <f>'TREE PARAMETERS'!G114</f>
        <v>0</v>
      </c>
      <c r="HM105" s="382">
        <f>'TREE PARAMETERS'!H114</f>
        <v>0</v>
      </c>
      <c r="HN105" s="382">
        <f>'TREE PARAMETERS'!I114</f>
        <v>0</v>
      </c>
    </row>
    <row r="106" spans="3:222" x14ac:dyDescent="0.3">
      <c r="C106" s="383">
        <f>WEATHER!C116</f>
        <v>9.2187499999999982</v>
      </c>
      <c r="D106" s="383">
        <f>WEATHER!D116</f>
        <v>26.44028888888889</v>
      </c>
      <c r="E106" s="383">
        <f>WEATHER!E116</f>
        <v>3.2758945652759119</v>
      </c>
      <c r="AG106" s="384">
        <f>'CROP MANAGEMENT'!V115</f>
        <v>100</v>
      </c>
      <c r="AH106" s="384">
        <f>'CROP MANAGEMENT'!W115</f>
        <v>232</v>
      </c>
      <c r="AI106" s="383">
        <f>'CROP MANAGEMENT'!X115</f>
        <v>0</v>
      </c>
      <c r="AJ106" s="383">
        <f>'CROP MANAGEMENT'!Y115</f>
        <v>1</v>
      </c>
      <c r="AK106" s="383">
        <f>'CROP MANAGEMENT'!Z115</f>
        <v>0</v>
      </c>
      <c r="AL106" s="383">
        <f>'CROP MANAGEMENT'!AA115</f>
        <v>0</v>
      </c>
      <c r="AM106" s="383">
        <f>'CROP MANAGEMENT'!AB115</f>
        <v>21.231422505307858</v>
      </c>
      <c r="AN106" s="383">
        <f>'CROP MANAGEMENT'!AC115</f>
        <v>0</v>
      </c>
      <c r="AO106" s="383">
        <f>'CROP MANAGEMENT'!AD115</f>
        <v>21.231422505307858</v>
      </c>
      <c r="AP106" s="383">
        <f>'CROP MANAGEMENT'!AE115</f>
        <v>0</v>
      </c>
      <c r="HL106" s="382">
        <f>'TREE PARAMETERS'!G115</f>
        <v>0</v>
      </c>
      <c r="HM106" s="382">
        <f>'TREE PARAMETERS'!H115</f>
        <v>0</v>
      </c>
      <c r="HN106" s="382">
        <f>'TREE PARAMETERS'!I115</f>
        <v>2.1999999999999999E-2</v>
      </c>
    </row>
    <row r="107" spans="3:222" x14ac:dyDescent="0.3">
      <c r="C107" s="383">
        <f>WEATHER!C117</f>
        <v>10.08888888888889</v>
      </c>
      <c r="D107" s="383">
        <f>WEATHER!D117</f>
        <v>26.383400000000002</v>
      </c>
      <c r="E107" s="383">
        <f>WEATHER!E117</f>
        <v>3.2534141695039991</v>
      </c>
      <c r="AG107" s="384">
        <f>'CROP MANAGEMENT'!V116</f>
        <v>100</v>
      </c>
      <c r="AH107" s="384">
        <f>'CROP MANAGEMENT'!W116</f>
        <v>321</v>
      </c>
      <c r="AI107" s="383">
        <f>'CROP MANAGEMENT'!X116</f>
        <v>1</v>
      </c>
      <c r="AJ107" s="383">
        <f>'CROP MANAGEMENT'!Y116</f>
        <v>0</v>
      </c>
      <c r="AK107" s="383">
        <f>'CROP MANAGEMENT'!Z116</f>
        <v>0</v>
      </c>
      <c r="AL107" s="383">
        <f>'CROP MANAGEMENT'!AA116</f>
        <v>0</v>
      </c>
      <c r="AM107" s="383">
        <f>'CROP MANAGEMENT'!AB116</f>
        <v>25.477707006369428</v>
      </c>
      <c r="AN107" s="383">
        <f>'CROP MANAGEMENT'!AC116</f>
        <v>0</v>
      </c>
      <c r="AO107" s="383">
        <f>'CROP MANAGEMENT'!AD116</f>
        <v>25.477707006369428</v>
      </c>
      <c r="AP107" s="383">
        <f>'CROP MANAGEMENT'!AE116</f>
        <v>0</v>
      </c>
      <c r="HL107" s="382">
        <f>'TREE PARAMETERS'!G116</f>
        <v>0</v>
      </c>
      <c r="HM107" s="382">
        <f>'TREE PARAMETERS'!H116</f>
        <v>0</v>
      </c>
      <c r="HN107" s="382">
        <f>'TREE PARAMETERS'!I116</f>
        <v>25</v>
      </c>
    </row>
    <row r="108" spans="3:222" x14ac:dyDescent="0.3">
      <c r="C108" s="383">
        <f>WEATHER!C118</f>
        <v>9.7687499999999989</v>
      </c>
      <c r="D108" s="383">
        <f>WEATHER!D118</f>
        <v>26.431755555555554</v>
      </c>
      <c r="E108" s="383">
        <f>WEATHER!E118</f>
        <v>3.2725137403783506</v>
      </c>
      <c r="AG108" s="384">
        <f>'CROP MANAGEMENT'!V117</f>
        <v>100</v>
      </c>
      <c r="AH108" s="384">
        <f>'CROP MANAGEMENT'!W117</f>
        <v>322</v>
      </c>
      <c r="AI108" s="383">
        <f>'CROP MANAGEMENT'!X117</f>
        <v>0</v>
      </c>
      <c r="AJ108" s="383">
        <f>'CROP MANAGEMENT'!Y117</f>
        <v>1</v>
      </c>
      <c r="AK108" s="383">
        <f>'CROP MANAGEMENT'!Z117</f>
        <v>0</v>
      </c>
      <c r="AL108" s="383">
        <f>'CROP MANAGEMENT'!AA117</f>
        <v>0</v>
      </c>
      <c r="AM108" s="383">
        <f>'CROP MANAGEMENT'!AB117</f>
        <v>25.477707006369428</v>
      </c>
      <c r="AN108" s="383">
        <f>'CROP MANAGEMENT'!AC117</f>
        <v>0</v>
      </c>
      <c r="AO108" s="383">
        <f>'CROP MANAGEMENT'!AD117</f>
        <v>25.477707006369428</v>
      </c>
      <c r="AP108" s="383">
        <f>'CROP MANAGEMENT'!AE117</f>
        <v>0</v>
      </c>
      <c r="HL108" s="382">
        <f>'TREE PARAMETERS'!G117</f>
        <v>0</v>
      </c>
      <c r="HM108" s="382">
        <f>'TREE PARAMETERS'!H117</f>
        <v>0</v>
      </c>
      <c r="HN108" s="382">
        <f>'TREE PARAMETERS'!I117</f>
        <v>0.05</v>
      </c>
    </row>
    <row r="109" spans="3:222" x14ac:dyDescent="0.3">
      <c r="C109" s="383">
        <f>WEATHER!C119</f>
        <v>6.15</v>
      </c>
      <c r="D109" s="383">
        <f>WEATHER!D119</f>
        <v>26.622333333333337</v>
      </c>
      <c r="E109" s="383">
        <f>WEATHER!E119</f>
        <v>3.3487579201791542</v>
      </c>
      <c r="AG109" s="384">
        <f>'CROP MANAGEMENT'!V118</f>
        <v>100</v>
      </c>
      <c r="AH109" s="384">
        <f>'CROP MANAGEMENT'!W118</f>
        <v>323</v>
      </c>
      <c r="AI109" s="383">
        <f>'CROP MANAGEMENT'!X118</f>
        <v>0</v>
      </c>
      <c r="AJ109" s="383">
        <f>'CROP MANAGEMENT'!Y118</f>
        <v>0</v>
      </c>
      <c r="AK109" s="383">
        <f>'CROP MANAGEMENT'!Z118</f>
        <v>1</v>
      </c>
      <c r="AL109" s="383">
        <f>'CROP MANAGEMENT'!AA118</f>
        <v>0</v>
      </c>
      <c r="AM109" s="383">
        <f>'CROP MANAGEMENT'!AB118</f>
        <v>1592.3566878980891</v>
      </c>
      <c r="AN109" s="383">
        <f>'CROP MANAGEMENT'!AC118</f>
        <v>0</v>
      </c>
      <c r="AO109" s="383">
        <f>'CROP MANAGEMENT'!AD118</f>
        <v>1592.3566878980891</v>
      </c>
      <c r="AP109" s="383">
        <f>'CROP MANAGEMENT'!AE118</f>
        <v>0</v>
      </c>
      <c r="HL109" s="382">
        <f>'TREE PARAMETERS'!G118</f>
        <v>0</v>
      </c>
      <c r="HM109" s="382">
        <f>'TREE PARAMETERS'!H118</f>
        <v>0</v>
      </c>
      <c r="HN109" s="382">
        <f>'TREE PARAMETERS'!I118</f>
        <v>0.9</v>
      </c>
    </row>
    <row r="110" spans="3:222" x14ac:dyDescent="0.3">
      <c r="C110" s="383">
        <f>WEATHER!C120</f>
        <v>4.9222222222222225</v>
      </c>
      <c r="D110" s="383">
        <f>WEATHER!D120</f>
        <v>26.471577777777778</v>
      </c>
      <c r="E110" s="383">
        <f>WEATHER!E120</f>
        <v>3.2883174195499554</v>
      </c>
      <c r="AG110" s="384">
        <f>'CROP MANAGEMENT'!V119</f>
        <v>100</v>
      </c>
      <c r="AH110" s="384">
        <f>'CROP MANAGEMENT'!W119</f>
        <v>46</v>
      </c>
      <c r="AI110" s="383">
        <f>'CROP MANAGEMENT'!X119</f>
        <v>1</v>
      </c>
      <c r="AJ110" s="383">
        <f>'CROP MANAGEMENT'!Y119</f>
        <v>0</v>
      </c>
      <c r="AK110" s="383">
        <f>'CROP MANAGEMENT'!Z119</f>
        <v>0</v>
      </c>
      <c r="AL110" s="383">
        <f>'CROP MANAGEMENT'!AA119</f>
        <v>0</v>
      </c>
      <c r="AM110" s="383">
        <f>'CROP MANAGEMENT'!AB119</f>
        <v>16.985138004246284</v>
      </c>
      <c r="AN110" s="383">
        <f>'CROP MANAGEMENT'!AC119</f>
        <v>0</v>
      </c>
      <c r="AO110" s="383">
        <f>'CROP MANAGEMENT'!AD119</f>
        <v>16.985138004246284</v>
      </c>
      <c r="AP110" s="383">
        <f>'CROP MANAGEMENT'!AE119</f>
        <v>0</v>
      </c>
      <c r="HL110" s="382">
        <f>'TREE PARAMETERS'!G119</f>
        <v>0</v>
      </c>
      <c r="HM110" s="382">
        <f>'TREE PARAMETERS'!H119</f>
        <v>0</v>
      </c>
      <c r="HN110" s="382">
        <f>'TREE PARAMETERS'!I119</f>
        <v>0.9</v>
      </c>
    </row>
    <row r="111" spans="3:222" x14ac:dyDescent="0.3">
      <c r="C111" s="383">
        <f>WEATHER!C121</f>
        <v>1.3875</v>
      </c>
      <c r="D111" s="383">
        <f>WEATHER!D121</f>
        <v>26.531311111111112</v>
      </c>
      <c r="E111" s="383">
        <f>WEATHER!E121</f>
        <v>3.3121495350152963</v>
      </c>
      <c r="AG111" s="384">
        <f>'CROP MANAGEMENT'!V120</f>
        <v>100</v>
      </c>
      <c r="AH111" s="384">
        <f>'CROP MANAGEMENT'!W120</f>
        <v>47</v>
      </c>
      <c r="AI111" s="383">
        <f>'CROP MANAGEMENT'!X120</f>
        <v>0</v>
      </c>
      <c r="AJ111" s="383">
        <f>'CROP MANAGEMENT'!Y120</f>
        <v>1</v>
      </c>
      <c r="AK111" s="383">
        <f>'CROP MANAGEMENT'!Z120</f>
        <v>0</v>
      </c>
      <c r="AL111" s="383">
        <f>'CROP MANAGEMENT'!AA120</f>
        <v>0</v>
      </c>
      <c r="AM111" s="383">
        <f>'CROP MANAGEMENT'!AB120</f>
        <v>16.985138004246284</v>
      </c>
      <c r="AN111" s="383">
        <f>'CROP MANAGEMENT'!AC120</f>
        <v>0</v>
      </c>
      <c r="AO111" s="383">
        <f>'CROP MANAGEMENT'!AD120</f>
        <v>16.985138004246284</v>
      </c>
      <c r="AP111" s="383">
        <f>'CROP MANAGEMENT'!AE120</f>
        <v>0</v>
      </c>
      <c r="HL111" s="382">
        <f>'TREE PARAMETERS'!G120</f>
        <v>0</v>
      </c>
      <c r="HM111" s="382">
        <f>'TREE PARAMETERS'!H120</f>
        <v>0</v>
      </c>
      <c r="HN111" s="382">
        <f>'TREE PARAMETERS'!I120</f>
        <v>0.01</v>
      </c>
    </row>
    <row r="112" spans="3:222" x14ac:dyDescent="0.3">
      <c r="C112" s="383">
        <f>WEATHER!C122</f>
        <v>2.2624999999999997</v>
      </c>
      <c r="D112" s="383">
        <f>WEATHER!D122</f>
        <v>26.500022222222224</v>
      </c>
      <c r="E112" s="383">
        <f>WEATHER!E122</f>
        <v>3.2996470841447385</v>
      </c>
      <c r="AG112" s="384">
        <f>'CROP MANAGEMENT'!V121</f>
        <v>100</v>
      </c>
      <c r="AH112" s="384">
        <f>'CROP MANAGEMENT'!W121</f>
        <v>141</v>
      </c>
      <c r="AI112" s="383">
        <f>'CROP MANAGEMENT'!X121</f>
        <v>1</v>
      </c>
      <c r="AJ112" s="383">
        <f>'CROP MANAGEMENT'!Y121</f>
        <v>0</v>
      </c>
      <c r="AK112" s="383">
        <f>'CROP MANAGEMENT'!Z121</f>
        <v>0</v>
      </c>
      <c r="AL112" s="383">
        <f>'CROP MANAGEMENT'!AA121</f>
        <v>0</v>
      </c>
      <c r="AM112" s="383">
        <f>'CROP MANAGEMENT'!AB121</f>
        <v>29.723991507430998</v>
      </c>
      <c r="AN112" s="383">
        <f>'CROP MANAGEMENT'!AC121</f>
        <v>0</v>
      </c>
      <c r="AO112" s="383">
        <f>'CROP MANAGEMENT'!AD121</f>
        <v>29.723991507430998</v>
      </c>
      <c r="AP112" s="383">
        <f>'CROP MANAGEMENT'!AE121</f>
        <v>0</v>
      </c>
      <c r="HL112" s="382">
        <f>'TREE PARAMETERS'!G121</f>
        <v>0</v>
      </c>
      <c r="HM112" s="382">
        <f>'TREE PARAMETERS'!H121</f>
        <v>0</v>
      </c>
      <c r="HN112" s="382">
        <f>'TREE PARAMETERS'!I121</f>
        <v>0.01</v>
      </c>
    </row>
    <row r="113" spans="3:222" x14ac:dyDescent="0.3">
      <c r="C113" s="383">
        <f>WEATHER!C123</f>
        <v>2.8444444444444446</v>
      </c>
      <c r="D113" s="383">
        <f>WEATHER!D123</f>
        <v>26.42037777777778</v>
      </c>
      <c r="E113" s="383">
        <f>WEATHER!E123</f>
        <v>3.2680107884213543</v>
      </c>
      <c r="AG113" s="384">
        <f>'CROP MANAGEMENT'!V122</f>
        <v>100</v>
      </c>
      <c r="AH113" s="384">
        <f>'CROP MANAGEMENT'!W122</f>
        <v>142</v>
      </c>
      <c r="AI113" s="383">
        <f>'CROP MANAGEMENT'!X122</f>
        <v>0</v>
      </c>
      <c r="AJ113" s="383">
        <f>'CROP MANAGEMENT'!Y122</f>
        <v>1</v>
      </c>
      <c r="AK113" s="383">
        <f>'CROP MANAGEMENT'!Z122</f>
        <v>0</v>
      </c>
      <c r="AL113" s="383">
        <f>'CROP MANAGEMENT'!AA122</f>
        <v>0</v>
      </c>
      <c r="AM113" s="383">
        <f>'CROP MANAGEMENT'!AB122</f>
        <v>29.723991507430998</v>
      </c>
      <c r="AN113" s="383">
        <f>'CROP MANAGEMENT'!AC122</f>
        <v>0</v>
      </c>
      <c r="AO113" s="383">
        <f>'CROP MANAGEMENT'!AD122</f>
        <v>29.723991507430998</v>
      </c>
      <c r="AP113" s="383">
        <f>'CROP MANAGEMENT'!AE122</f>
        <v>0</v>
      </c>
      <c r="HL113" s="382">
        <f>'TREE PARAMETERS'!G122</f>
        <v>0</v>
      </c>
      <c r="HM113" s="382">
        <f>'TREE PARAMETERS'!H122</f>
        <v>0</v>
      </c>
      <c r="HN113" s="382">
        <f>'TREE PARAMETERS'!I122</f>
        <v>0.4</v>
      </c>
    </row>
    <row r="114" spans="3:222" x14ac:dyDescent="0.3">
      <c r="C114" s="383">
        <f>WEATHER!C124</f>
        <v>3.2937499999999997</v>
      </c>
      <c r="D114" s="383">
        <f>WEATHER!D124</f>
        <v>26.297000000000001</v>
      </c>
      <c r="E114" s="383">
        <f>WEATHER!E124</f>
        <v>3.2195346350329568</v>
      </c>
      <c r="AG114" s="384">
        <f>'CROP MANAGEMENT'!V123</f>
        <v>100</v>
      </c>
      <c r="AH114" s="384">
        <f>'CROP MANAGEMENT'!W123</f>
        <v>143</v>
      </c>
      <c r="AI114" s="383">
        <f>'CROP MANAGEMENT'!X123</f>
        <v>0</v>
      </c>
      <c r="AJ114" s="383">
        <f>'CROP MANAGEMENT'!Y123</f>
        <v>0</v>
      </c>
      <c r="AK114" s="383">
        <f>'CROP MANAGEMENT'!Z123</f>
        <v>1</v>
      </c>
      <c r="AL114" s="383">
        <f>'CROP MANAGEMENT'!AA123</f>
        <v>0</v>
      </c>
      <c r="AM114" s="383">
        <f>'CROP MANAGEMENT'!AB123</f>
        <v>1592.3566878980891</v>
      </c>
      <c r="AN114" s="383">
        <f>'CROP MANAGEMENT'!AC123</f>
        <v>0</v>
      </c>
      <c r="AO114" s="383">
        <f>'CROP MANAGEMENT'!AD123</f>
        <v>1592.3566878980891</v>
      </c>
      <c r="AP114" s="383">
        <f>'CROP MANAGEMENT'!AE123</f>
        <v>0</v>
      </c>
      <c r="HL114" s="382">
        <f>'TREE PARAMETERS'!G123</f>
        <v>0</v>
      </c>
      <c r="HM114" s="382">
        <f>'TREE PARAMETERS'!H123</f>
        <v>0</v>
      </c>
      <c r="HN114" s="382">
        <f>'TREE PARAMETERS'!I123</f>
        <v>1.5</v>
      </c>
    </row>
    <row r="115" spans="3:222" x14ac:dyDescent="0.3">
      <c r="C115" s="383">
        <f>WEATHER!C125</f>
        <v>5.2555555555555555</v>
      </c>
      <c r="D115" s="383">
        <f>WEATHER!D125</f>
        <v>26.2746</v>
      </c>
      <c r="E115" s="383">
        <f>WEATHER!E125</f>
        <v>3.2108026374170966</v>
      </c>
      <c r="AG115" s="384">
        <f>'CROP MANAGEMENT'!V124</f>
        <v>100</v>
      </c>
      <c r="AH115" s="384">
        <f>'CROP MANAGEMENT'!W124</f>
        <v>231</v>
      </c>
      <c r="AI115" s="383">
        <f>'CROP MANAGEMENT'!X124</f>
        <v>1</v>
      </c>
      <c r="AJ115" s="383">
        <f>'CROP MANAGEMENT'!Y124</f>
        <v>0</v>
      </c>
      <c r="AK115" s="383">
        <f>'CROP MANAGEMENT'!Z124</f>
        <v>0</v>
      </c>
      <c r="AL115" s="383">
        <f>'CROP MANAGEMENT'!AA124</f>
        <v>0</v>
      </c>
      <c r="AM115" s="383">
        <f>'CROP MANAGEMENT'!AB124</f>
        <v>21.231422505307858</v>
      </c>
      <c r="AN115" s="383">
        <f>'CROP MANAGEMENT'!AC124</f>
        <v>0</v>
      </c>
      <c r="AO115" s="383">
        <f>'CROP MANAGEMENT'!AD124</f>
        <v>21.231422505307858</v>
      </c>
      <c r="AP115" s="383">
        <f>'CROP MANAGEMENT'!AE124</f>
        <v>0</v>
      </c>
      <c r="HL115" s="382">
        <f>'TREE PARAMETERS'!G124</f>
        <v>0</v>
      </c>
      <c r="HM115" s="382">
        <f>'TREE PARAMETERS'!H124</f>
        <v>0</v>
      </c>
      <c r="HN115" s="382">
        <f>'TREE PARAMETERS'!I124</f>
        <v>0.75</v>
      </c>
    </row>
    <row r="116" spans="3:222" x14ac:dyDescent="0.3">
      <c r="C116" s="383">
        <f>WEATHER!C126</f>
        <v>11.56111111111111</v>
      </c>
      <c r="D116" s="383">
        <f>WEATHER!D126</f>
        <v>26.343577777777778</v>
      </c>
      <c r="E116" s="383">
        <f>WEATHER!E126</f>
        <v>3.2377596179196999</v>
      </c>
      <c r="AG116" s="384">
        <f>'CROP MANAGEMENT'!V125</f>
        <v>100</v>
      </c>
      <c r="AH116" s="384">
        <f>'CROP MANAGEMENT'!W125</f>
        <v>232</v>
      </c>
      <c r="AI116" s="383">
        <f>'CROP MANAGEMENT'!X125</f>
        <v>0</v>
      </c>
      <c r="AJ116" s="383">
        <f>'CROP MANAGEMENT'!Y125</f>
        <v>1</v>
      </c>
      <c r="AK116" s="383">
        <f>'CROP MANAGEMENT'!Z125</f>
        <v>0</v>
      </c>
      <c r="AL116" s="383">
        <f>'CROP MANAGEMENT'!AA125</f>
        <v>0</v>
      </c>
      <c r="AM116" s="383">
        <f>'CROP MANAGEMENT'!AB125</f>
        <v>21.231422505307858</v>
      </c>
      <c r="AN116" s="383">
        <f>'CROP MANAGEMENT'!AC125</f>
        <v>0</v>
      </c>
      <c r="AO116" s="383">
        <f>'CROP MANAGEMENT'!AD125</f>
        <v>21.231422505307858</v>
      </c>
      <c r="AP116" s="383">
        <f>'CROP MANAGEMENT'!AE125</f>
        <v>0</v>
      </c>
      <c r="HL116" s="382">
        <f>'TREE PARAMETERS'!G125</f>
        <v>0</v>
      </c>
      <c r="HM116" s="382">
        <f>'TREE PARAMETERS'!H125</f>
        <v>0</v>
      </c>
      <c r="HN116" s="382">
        <f>'TREE PARAMETERS'!I125</f>
        <v>4</v>
      </c>
    </row>
    <row r="117" spans="3:222" x14ac:dyDescent="0.3">
      <c r="C117" s="383">
        <f>WEATHER!C127</f>
        <v>15.722222222222221</v>
      </c>
      <c r="D117" s="383">
        <f>WEATHER!D127</f>
        <v>26.287399999999998</v>
      </c>
      <c r="E117" s="383">
        <f>WEATHER!E127</f>
        <v>3.2157897523991839</v>
      </c>
      <c r="AG117" s="384">
        <f>'CROP MANAGEMENT'!V126</f>
        <v>100</v>
      </c>
      <c r="AH117" s="384">
        <f>'CROP MANAGEMENT'!W126</f>
        <v>321</v>
      </c>
      <c r="AI117" s="383">
        <f>'CROP MANAGEMENT'!X126</f>
        <v>1</v>
      </c>
      <c r="AJ117" s="383">
        <f>'CROP MANAGEMENT'!Y126</f>
        <v>0</v>
      </c>
      <c r="AK117" s="383">
        <f>'CROP MANAGEMENT'!Z126</f>
        <v>0</v>
      </c>
      <c r="AL117" s="383">
        <f>'CROP MANAGEMENT'!AA126</f>
        <v>0</v>
      </c>
      <c r="AM117" s="383">
        <f>'CROP MANAGEMENT'!AB126</f>
        <v>25.477707006369428</v>
      </c>
      <c r="AN117" s="383">
        <f>'CROP MANAGEMENT'!AC126</f>
        <v>0</v>
      </c>
      <c r="AO117" s="383">
        <f>'CROP MANAGEMENT'!AD126</f>
        <v>25.477707006369428</v>
      </c>
      <c r="AP117" s="383">
        <f>'CROP MANAGEMENT'!AE126</f>
        <v>0</v>
      </c>
      <c r="HL117" s="382">
        <f>'TREE PARAMETERS'!G126</f>
        <v>0</v>
      </c>
      <c r="HM117" s="382">
        <f>'TREE PARAMETERS'!H126</f>
        <v>0</v>
      </c>
      <c r="HN117" s="382">
        <f>'TREE PARAMETERS'!I126</f>
        <v>0.87</v>
      </c>
    </row>
    <row r="118" spans="3:222" x14ac:dyDescent="0.3">
      <c r="C118" s="383">
        <f>WEATHER!C128</f>
        <v>4.7222222222222223</v>
      </c>
      <c r="D118" s="383">
        <f>WEATHER!D128</f>
        <v>26.340733333333336</v>
      </c>
      <c r="E118" s="383">
        <f>WEATHER!E128</f>
        <v>3.2366440079772341</v>
      </c>
      <c r="AG118" s="384">
        <f>'CROP MANAGEMENT'!V127</f>
        <v>100</v>
      </c>
      <c r="AH118" s="384">
        <f>'CROP MANAGEMENT'!W127</f>
        <v>322</v>
      </c>
      <c r="AI118" s="383">
        <f>'CROP MANAGEMENT'!X127</f>
        <v>0</v>
      </c>
      <c r="AJ118" s="383">
        <f>'CROP MANAGEMENT'!Y127</f>
        <v>1</v>
      </c>
      <c r="AK118" s="383">
        <f>'CROP MANAGEMENT'!Z127</f>
        <v>0</v>
      </c>
      <c r="AL118" s="383">
        <f>'CROP MANAGEMENT'!AA127</f>
        <v>0</v>
      </c>
      <c r="AM118" s="383">
        <f>'CROP MANAGEMENT'!AB127</f>
        <v>25.477707006369428</v>
      </c>
      <c r="AN118" s="383">
        <f>'CROP MANAGEMENT'!AC127</f>
        <v>0</v>
      </c>
      <c r="AO118" s="383">
        <f>'CROP MANAGEMENT'!AD127</f>
        <v>25.477707006369428</v>
      </c>
      <c r="AP118" s="383">
        <f>'CROP MANAGEMENT'!AE127</f>
        <v>0</v>
      </c>
      <c r="HL118" s="382">
        <f>'TREE PARAMETERS'!G127</f>
        <v>0</v>
      </c>
      <c r="HM118" s="382">
        <f>'TREE PARAMETERS'!H127</f>
        <v>0</v>
      </c>
      <c r="HN118" s="382">
        <f>'TREE PARAMETERS'!I127</f>
        <v>0.9</v>
      </c>
    </row>
    <row r="119" spans="3:222" x14ac:dyDescent="0.3">
      <c r="C119" s="383">
        <f>WEATHER!C129</f>
        <v>8.6785714285714288</v>
      </c>
      <c r="D119" s="383">
        <f>WEATHER!D129</f>
        <v>26.280999999999999</v>
      </c>
      <c r="E119" s="383">
        <f>WEATHER!E129</f>
        <v>3.2132953290947079</v>
      </c>
      <c r="AG119" s="384">
        <f>'CROP MANAGEMENT'!V128</f>
        <v>100</v>
      </c>
      <c r="AH119" s="384">
        <f>'CROP MANAGEMENT'!W128</f>
        <v>323</v>
      </c>
      <c r="AI119" s="383">
        <f>'CROP MANAGEMENT'!X128</f>
        <v>0</v>
      </c>
      <c r="AJ119" s="383">
        <f>'CROP MANAGEMENT'!Y128</f>
        <v>0</v>
      </c>
      <c r="AK119" s="383">
        <f>'CROP MANAGEMENT'!Z128</f>
        <v>1</v>
      </c>
      <c r="AL119" s="383">
        <f>'CROP MANAGEMENT'!AA128</f>
        <v>0</v>
      </c>
      <c r="AM119" s="383">
        <f>'CROP MANAGEMENT'!AB128</f>
        <v>1592.3566878980891</v>
      </c>
      <c r="AN119" s="383">
        <f>'CROP MANAGEMENT'!AC128</f>
        <v>0</v>
      </c>
      <c r="AO119" s="383">
        <f>'CROP MANAGEMENT'!AD128</f>
        <v>1592.3566878980891</v>
      </c>
      <c r="AP119" s="383">
        <f>'CROP MANAGEMENT'!AE128</f>
        <v>0</v>
      </c>
      <c r="HL119" s="382">
        <f>'TREE PARAMETERS'!G128</f>
        <v>0</v>
      </c>
      <c r="HM119" s="382">
        <f>'TREE PARAMETERS'!H128</f>
        <v>0</v>
      </c>
      <c r="HN119" s="382">
        <f>'TREE PARAMETERS'!I128</f>
        <v>0.7</v>
      </c>
    </row>
    <row r="120" spans="3:222" x14ac:dyDescent="0.3">
      <c r="C120" s="383">
        <f>WEATHER!C130</f>
        <v>4.04</v>
      </c>
      <c r="D120" s="383">
        <f>WEATHER!D130</f>
        <v>26.421800000000001</v>
      </c>
      <c r="E120" s="383">
        <f>WEATHER!E130</f>
        <v>3.2685733565715216</v>
      </c>
      <c r="AG120" s="384">
        <f>'CROP MANAGEMENT'!V129</f>
        <v>100</v>
      </c>
      <c r="AH120" s="384">
        <f>'CROP MANAGEMENT'!W129</f>
        <v>46</v>
      </c>
      <c r="AI120" s="383">
        <f>'CROP MANAGEMENT'!X129</f>
        <v>1</v>
      </c>
      <c r="AJ120" s="383">
        <f>'CROP MANAGEMENT'!Y129</f>
        <v>0</v>
      </c>
      <c r="AK120" s="383">
        <f>'CROP MANAGEMENT'!Z129</f>
        <v>0</v>
      </c>
      <c r="AL120" s="383">
        <f>'CROP MANAGEMENT'!AA129</f>
        <v>0</v>
      </c>
      <c r="AM120" s="383">
        <f>'CROP MANAGEMENT'!AB129</f>
        <v>16.985138004246284</v>
      </c>
      <c r="AN120" s="383">
        <f>'CROP MANAGEMENT'!AC129</f>
        <v>0</v>
      </c>
      <c r="AO120" s="383">
        <f>'CROP MANAGEMENT'!AD129</f>
        <v>16.985138004246284</v>
      </c>
      <c r="AP120" s="383">
        <f>'CROP MANAGEMENT'!AE129</f>
        <v>0</v>
      </c>
      <c r="HL120" s="382">
        <f>'TREE PARAMETERS'!G129</f>
        <v>0</v>
      </c>
      <c r="HM120" s="382">
        <f>'TREE PARAMETERS'!H129</f>
        <v>0</v>
      </c>
      <c r="HN120" s="382">
        <f>'TREE PARAMETERS'!I129</f>
        <v>13</v>
      </c>
    </row>
    <row r="121" spans="3:222" x14ac:dyDescent="0.3">
      <c r="C121" s="383">
        <f>WEATHER!C131</f>
        <v>4.2666666666666657</v>
      </c>
      <c r="D121" s="383">
        <f>WEATHER!D131</f>
        <v>26.329355555555559</v>
      </c>
      <c r="E121" s="383">
        <f>WEATHER!E131</f>
        <v>3.2321849957355804</v>
      </c>
      <c r="AG121" s="384">
        <f>'CROP MANAGEMENT'!V130</f>
        <v>100</v>
      </c>
      <c r="AH121" s="384">
        <f>'CROP MANAGEMENT'!W130</f>
        <v>47</v>
      </c>
      <c r="AI121" s="383">
        <f>'CROP MANAGEMENT'!X130</f>
        <v>0</v>
      </c>
      <c r="AJ121" s="383">
        <f>'CROP MANAGEMENT'!Y130</f>
        <v>1</v>
      </c>
      <c r="AK121" s="383">
        <f>'CROP MANAGEMENT'!Z130</f>
        <v>0</v>
      </c>
      <c r="AL121" s="383">
        <f>'CROP MANAGEMENT'!AA130</f>
        <v>0</v>
      </c>
      <c r="AM121" s="383">
        <f>'CROP MANAGEMENT'!AB130</f>
        <v>16.985138004246284</v>
      </c>
      <c r="AN121" s="383">
        <f>'CROP MANAGEMENT'!AC130</f>
        <v>0</v>
      </c>
      <c r="AO121" s="383">
        <f>'CROP MANAGEMENT'!AD130</f>
        <v>16.985138004246284</v>
      </c>
      <c r="AP121" s="383">
        <f>'CROP MANAGEMENT'!AE130</f>
        <v>0</v>
      </c>
      <c r="HL121" s="382">
        <f>'TREE PARAMETERS'!G130</f>
        <v>0</v>
      </c>
      <c r="HM121" s="382">
        <f>'TREE PARAMETERS'!H130</f>
        <v>0</v>
      </c>
      <c r="HN121" s="382">
        <f>'TREE PARAMETERS'!I130</f>
        <v>0.05</v>
      </c>
    </row>
    <row r="122" spans="3:222" x14ac:dyDescent="0.3">
      <c r="C122" s="383">
        <f>WEATHER!C132</f>
        <v>3.0562500000000004</v>
      </c>
      <c r="D122" s="383">
        <f>WEATHER!D132</f>
        <v>26.494333333333334</v>
      </c>
      <c r="E122" s="383">
        <f>WEATHER!E132</f>
        <v>3.2699002410673761</v>
      </c>
      <c r="AG122" s="384">
        <f>'CROP MANAGEMENT'!V131</f>
        <v>100</v>
      </c>
      <c r="AH122" s="384">
        <f>'CROP MANAGEMENT'!W131</f>
        <v>141</v>
      </c>
      <c r="AI122" s="383">
        <f>'CROP MANAGEMENT'!X131</f>
        <v>1</v>
      </c>
      <c r="AJ122" s="383">
        <f>'CROP MANAGEMENT'!Y131</f>
        <v>0</v>
      </c>
      <c r="AK122" s="383">
        <f>'CROP MANAGEMENT'!Z131</f>
        <v>0</v>
      </c>
      <c r="AL122" s="383">
        <f>'CROP MANAGEMENT'!AA131</f>
        <v>0</v>
      </c>
      <c r="AM122" s="383">
        <f>'CROP MANAGEMENT'!AB131</f>
        <v>29.723991507430998</v>
      </c>
      <c r="AN122" s="383">
        <f>'CROP MANAGEMENT'!AC131</f>
        <v>0</v>
      </c>
      <c r="AO122" s="383">
        <f>'CROP MANAGEMENT'!AD131</f>
        <v>29.723991507430998</v>
      </c>
      <c r="AP122" s="383">
        <f>'CROP MANAGEMENT'!AE131</f>
        <v>0</v>
      </c>
      <c r="HL122" s="382">
        <f>'TREE PARAMETERS'!G131</f>
        <v>0</v>
      </c>
      <c r="HM122" s="382">
        <f>'TREE PARAMETERS'!H131</f>
        <v>0</v>
      </c>
      <c r="HN122" s="382">
        <f>'TREE PARAMETERS'!I131</f>
        <v>0.1</v>
      </c>
    </row>
    <row r="123" spans="3:222" x14ac:dyDescent="0.3">
      <c r="C123" s="383">
        <f>WEATHER!C133</f>
        <v>8.1187500000000004</v>
      </c>
      <c r="D123" s="383">
        <f>WEATHER!D133</f>
        <v>26.278155555555557</v>
      </c>
      <c r="E123" s="383">
        <f>WEATHER!E133</f>
        <v>3.1854190252665346</v>
      </c>
      <c r="AG123" s="384">
        <f>'CROP MANAGEMENT'!V132</f>
        <v>100</v>
      </c>
      <c r="AH123" s="384">
        <f>'CROP MANAGEMENT'!W132</f>
        <v>142</v>
      </c>
      <c r="AI123" s="383">
        <f>'CROP MANAGEMENT'!X132</f>
        <v>0</v>
      </c>
      <c r="AJ123" s="383">
        <f>'CROP MANAGEMENT'!Y132</f>
        <v>1</v>
      </c>
      <c r="AK123" s="383">
        <f>'CROP MANAGEMENT'!Z132</f>
        <v>0</v>
      </c>
      <c r="AL123" s="383">
        <f>'CROP MANAGEMENT'!AA132</f>
        <v>0</v>
      </c>
      <c r="AM123" s="383">
        <f>'CROP MANAGEMENT'!AB132</f>
        <v>29.723991507430998</v>
      </c>
      <c r="AN123" s="383">
        <f>'CROP MANAGEMENT'!AC132</f>
        <v>0</v>
      </c>
      <c r="AO123" s="383">
        <f>'CROP MANAGEMENT'!AD132</f>
        <v>29.723991507430998</v>
      </c>
      <c r="AP123" s="383">
        <f>'CROP MANAGEMENT'!AE132</f>
        <v>0</v>
      </c>
      <c r="HL123" s="382">
        <f>'TREE PARAMETERS'!G132</f>
        <v>0</v>
      </c>
      <c r="HM123" s="382">
        <f>'TREE PARAMETERS'!H132</f>
        <v>0</v>
      </c>
      <c r="HN123" s="382">
        <f>'TREE PARAMETERS'!I132</f>
        <v>25</v>
      </c>
    </row>
    <row r="124" spans="3:222" x14ac:dyDescent="0.3">
      <c r="C124" s="383">
        <f>WEATHER!C134</f>
        <v>5.9499999999999993</v>
      </c>
      <c r="D124" s="383">
        <f>WEATHER!D134</f>
        <v>26.565444444444445</v>
      </c>
      <c r="E124" s="383">
        <f>WEATHER!E134</f>
        <v>3.2981209005344119</v>
      </c>
      <c r="AG124" s="384">
        <f>'CROP MANAGEMENT'!V133</f>
        <v>100</v>
      </c>
      <c r="AH124" s="384">
        <f>'CROP MANAGEMENT'!W133</f>
        <v>143</v>
      </c>
      <c r="AI124" s="383">
        <f>'CROP MANAGEMENT'!X133</f>
        <v>0</v>
      </c>
      <c r="AJ124" s="383">
        <f>'CROP MANAGEMENT'!Y133</f>
        <v>0</v>
      </c>
      <c r="AK124" s="383">
        <f>'CROP MANAGEMENT'!Z133</f>
        <v>1</v>
      </c>
      <c r="AL124" s="383">
        <f>'CROP MANAGEMENT'!AA133</f>
        <v>0</v>
      </c>
      <c r="AM124" s="383">
        <f>'CROP MANAGEMENT'!AB133</f>
        <v>1592.3566878980891</v>
      </c>
      <c r="AN124" s="383">
        <f>'CROP MANAGEMENT'!AC133</f>
        <v>0</v>
      </c>
      <c r="AO124" s="383">
        <f>'CROP MANAGEMENT'!AD133</f>
        <v>1592.3566878980891</v>
      </c>
      <c r="AP124" s="383">
        <f>'CROP MANAGEMENT'!AE133</f>
        <v>0</v>
      </c>
      <c r="HL124" s="382">
        <f>'TREE PARAMETERS'!G133</f>
        <v>0</v>
      </c>
      <c r="HM124" s="382">
        <f>'TREE PARAMETERS'!H133</f>
        <v>0</v>
      </c>
      <c r="HN124" s="382">
        <f>'TREE PARAMETERS'!I133</f>
        <v>0</v>
      </c>
    </row>
    <row r="125" spans="3:222" x14ac:dyDescent="0.3">
      <c r="C125" s="383">
        <f>WEATHER!C135</f>
        <v>5.6187500000000004</v>
      </c>
      <c r="D125" s="383">
        <f>WEATHER!D135</f>
        <v>26.599577777777782</v>
      </c>
      <c r="E125" s="383">
        <f>WEATHER!E135</f>
        <v>3.3117428568271534</v>
      </c>
      <c r="AG125" s="384">
        <f>'CROP MANAGEMENT'!V134</f>
        <v>100</v>
      </c>
      <c r="AH125" s="384">
        <f>'CROP MANAGEMENT'!W134</f>
        <v>231</v>
      </c>
      <c r="AI125" s="383">
        <f>'CROP MANAGEMENT'!X134</f>
        <v>1</v>
      </c>
      <c r="AJ125" s="383">
        <f>'CROP MANAGEMENT'!Y134</f>
        <v>0</v>
      </c>
      <c r="AK125" s="383">
        <f>'CROP MANAGEMENT'!Z134</f>
        <v>0</v>
      </c>
      <c r="AL125" s="383">
        <f>'CROP MANAGEMENT'!AA134</f>
        <v>0</v>
      </c>
      <c r="AM125" s="383">
        <f>'CROP MANAGEMENT'!AB134</f>
        <v>21.231422505307858</v>
      </c>
      <c r="AN125" s="383">
        <f>'CROP MANAGEMENT'!AC134</f>
        <v>0</v>
      </c>
      <c r="AO125" s="383">
        <f>'CROP MANAGEMENT'!AD134</f>
        <v>21.231422505307858</v>
      </c>
      <c r="AP125" s="383">
        <f>'CROP MANAGEMENT'!AE134</f>
        <v>0</v>
      </c>
      <c r="HL125" s="382">
        <f>'TREE PARAMETERS'!G134</f>
        <v>0</v>
      </c>
      <c r="HM125" s="382">
        <f>'TREE PARAMETERS'!H134</f>
        <v>0</v>
      </c>
      <c r="HN125" s="382">
        <f>'TREE PARAMETERS'!I134</f>
        <v>0</v>
      </c>
    </row>
    <row r="126" spans="3:222" x14ac:dyDescent="0.3">
      <c r="C126" s="383">
        <f>WEATHER!C136</f>
        <v>3.6062499999999997</v>
      </c>
      <c r="D126" s="383">
        <f>WEATHER!D136</f>
        <v>26.653622222222221</v>
      </c>
      <c r="E126" s="383">
        <f>WEATHER!E136</f>
        <v>3.3334120166477414</v>
      </c>
      <c r="AG126" s="384">
        <f>'CROP MANAGEMENT'!V135</f>
        <v>100</v>
      </c>
      <c r="AH126" s="384">
        <f>'CROP MANAGEMENT'!W135</f>
        <v>232</v>
      </c>
      <c r="AI126" s="383">
        <f>'CROP MANAGEMENT'!X135</f>
        <v>0</v>
      </c>
      <c r="AJ126" s="383">
        <f>'CROP MANAGEMENT'!Y135</f>
        <v>1</v>
      </c>
      <c r="AK126" s="383">
        <f>'CROP MANAGEMENT'!Z135</f>
        <v>0</v>
      </c>
      <c r="AL126" s="383">
        <f>'CROP MANAGEMENT'!AA135</f>
        <v>0</v>
      </c>
      <c r="AM126" s="383">
        <f>'CROP MANAGEMENT'!AB135</f>
        <v>21.231422505307858</v>
      </c>
      <c r="AN126" s="383">
        <f>'CROP MANAGEMENT'!AC135</f>
        <v>0</v>
      </c>
      <c r="AO126" s="383">
        <f>'CROP MANAGEMENT'!AD135</f>
        <v>21.231422505307858</v>
      </c>
      <c r="AP126" s="383">
        <f>'CROP MANAGEMENT'!AE135</f>
        <v>0</v>
      </c>
      <c r="HL126" s="382">
        <f>'TREE PARAMETERS'!G135</f>
        <v>0</v>
      </c>
      <c r="HM126" s="382">
        <f>'TREE PARAMETERS'!H135</f>
        <v>0</v>
      </c>
      <c r="HN126" s="382">
        <f>'TREE PARAMETERS'!I135</f>
        <v>0</v>
      </c>
    </row>
    <row r="127" spans="3:222" x14ac:dyDescent="0.3">
      <c r="C127" s="383">
        <f>WEATHER!C137</f>
        <v>6.0142857142857151</v>
      </c>
      <c r="D127" s="383">
        <f>WEATHER!D137</f>
        <v>26.525622222222225</v>
      </c>
      <c r="E127" s="383">
        <f>WEATHER!E137</f>
        <v>3.2822909801531628</v>
      </c>
      <c r="AG127" s="384">
        <f>'CROP MANAGEMENT'!V136</f>
        <v>100</v>
      </c>
      <c r="AH127" s="384">
        <f>'CROP MANAGEMENT'!W136</f>
        <v>321</v>
      </c>
      <c r="AI127" s="383">
        <f>'CROP MANAGEMENT'!X136</f>
        <v>1</v>
      </c>
      <c r="AJ127" s="383">
        <f>'CROP MANAGEMENT'!Y136</f>
        <v>0</v>
      </c>
      <c r="AK127" s="383">
        <f>'CROP MANAGEMENT'!Z136</f>
        <v>0</v>
      </c>
      <c r="AL127" s="383">
        <f>'CROP MANAGEMENT'!AA136</f>
        <v>0</v>
      </c>
      <c r="AM127" s="383">
        <f>'CROP MANAGEMENT'!AB136</f>
        <v>25.477707006369428</v>
      </c>
      <c r="AN127" s="383">
        <f>'CROP MANAGEMENT'!AC136</f>
        <v>0</v>
      </c>
      <c r="AO127" s="383">
        <f>'CROP MANAGEMENT'!AD136</f>
        <v>25.477707006369428</v>
      </c>
      <c r="AP127" s="383">
        <f>'CROP MANAGEMENT'!AE136</f>
        <v>0</v>
      </c>
      <c r="HL127" s="382">
        <f>'TREE PARAMETERS'!G136</f>
        <v>0</v>
      </c>
      <c r="HM127" s="382">
        <f>'TREE PARAMETERS'!H136</f>
        <v>0</v>
      </c>
      <c r="HN127" s="382">
        <f>'TREE PARAMETERS'!I136</f>
        <v>0</v>
      </c>
    </row>
    <row r="128" spans="3:222" x14ac:dyDescent="0.3">
      <c r="C128" s="383">
        <f>WEATHER!C138</f>
        <v>15.559999999999999</v>
      </c>
      <c r="D128" s="383">
        <f>WEATHER!D138</f>
        <v>26.426066666666667</v>
      </c>
      <c r="E128" s="383">
        <f>WEATHER!E138</f>
        <v>3.2430093969143683</v>
      </c>
      <c r="AG128" s="384">
        <f>'CROP MANAGEMENT'!V137</f>
        <v>100</v>
      </c>
      <c r="AH128" s="384">
        <f>'CROP MANAGEMENT'!W137</f>
        <v>322</v>
      </c>
      <c r="AI128" s="383">
        <f>'CROP MANAGEMENT'!X137</f>
        <v>0</v>
      </c>
      <c r="AJ128" s="383">
        <f>'CROP MANAGEMENT'!Y137</f>
        <v>1</v>
      </c>
      <c r="AK128" s="383">
        <f>'CROP MANAGEMENT'!Z137</f>
        <v>0</v>
      </c>
      <c r="AL128" s="383">
        <f>'CROP MANAGEMENT'!AA137</f>
        <v>0</v>
      </c>
      <c r="AM128" s="383">
        <f>'CROP MANAGEMENT'!AB137</f>
        <v>25.477707006369428</v>
      </c>
      <c r="AN128" s="383">
        <f>'CROP MANAGEMENT'!AC137</f>
        <v>0</v>
      </c>
      <c r="AO128" s="383">
        <f>'CROP MANAGEMENT'!AD137</f>
        <v>25.477707006369428</v>
      </c>
      <c r="AP128" s="383">
        <f>'CROP MANAGEMENT'!AE137</f>
        <v>0</v>
      </c>
      <c r="HL128" s="382">
        <f>'TREE PARAMETERS'!G137</f>
        <v>0</v>
      </c>
      <c r="HM128" s="382">
        <f>'TREE PARAMETERS'!H137</f>
        <v>0</v>
      </c>
      <c r="HN128" s="382">
        <f>'TREE PARAMETERS'!I137</f>
        <v>0</v>
      </c>
    </row>
    <row r="129" spans="3:222" x14ac:dyDescent="0.3">
      <c r="C129" s="383">
        <f>WEATHER!C139</f>
        <v>12.84375</v>
      </c>
      <c r="D129" s="383">
        <f>WEATHER!D139</f>
        <v>26.269622222222221</v>
      </c>
      <c r="E129" s="383">
        <f>WEATHER!E139</f>
        <v>3.1821245318563975</v>
      </c>
      <c r="AG129" s="384">
        <f>'CROP MANAGEMENT'!V138</f>
        <v>100</v>
      </c>
      <c r="AH129" s="384">
        <f>'CROP MANAGEMENT'!W138</f>
        <v>323</v>
      </c>
      <c r="AI129" s="383">
        <f>'CROP MANAGEMENT'!X138</f>
        <v>0</v>
      </c>
      <c r="AJ129" s="383">
        <f>'CROP MANAGEMENT'!Y138</f>
        <v>0</v>
      </c>
      <c r="AK129" s="383">
        <f>'CROP MANAGEMENT'!Z138</f>
        <v>1</v>
      </c>
      <c r="AL129" s="383">
        <f>'CROP MANAGEMENT'!AA138</f>
        <v>0</v>
      </c>
      <c r="AM129" s="383">
        <f>'CROP MANAGEMENT'!AB138</f>
        <v>1592.3566878980891</v>
      </c>
      <c r="AN129" s="383">
        <f>'CROP MANAGEMENT'!AC138</f>
        <v>0</v>
      </c>
      <c r="AO129" s="383">
        <f>'CROP MANAGEMENT'!AD138</f>
        <v>1592.3566878980891</v>
      </c>
      <c r="AP129" s="383">
        <f>'CROP MANAGEMENT'!AE138</f>
        <v>0</v>
      </c>
      <c r="HL129" s="382">
        <f>'TREE PARAMETERS'!G138</f>
        <v>0</v>
      </c>
      <c r="HM129" s="382">
        <f>'TREE PARAMETERS'!H138</f>
        <v>0</v>
      </c>
      <c r="HN129" s="382">
        <f>'TREE PARAMETERS'!I138</f>
        <v>0</v>
      </c>
    </row>
    <row r="130" spans="3:222" x14ac:dyDescent="0.3">
      <c r="C130" s="383">
        <f>WEATHER!C140</f>
        <v>3.4111111111111114</v>
      </c>
      <c r="D130" s="383">
        <f>WEATHER!D140</f>
        <v>26.533799999999999</v>
      </c>
      <c r="E130" s="383">
        <f>WEATHER!E140</f>
        <v>3.285536291940732</v>
      </c>
      <c r="AG130" s="384">
        <f>'CROP MANAGEMENT'!V139</f>
        <v>100</v>
      </c>
      <c r="AH130" s="384">
        <f>'CROP MANAGEMENT'!W139</f>
        <v>46</v>
      </c>
      <c r="AI130" s="383">
        <f>'CROP MANAGEMENT'!X139</f>
        <v>1</v>
      </c>
      <c r="AJ130" s="383">
        <f>'CROP MANAGEMENT'!Y139</f>
        <v>0</v>
      </c>
      <c r="AK130" s="383">
        <f>'CROP MANAGEMENT'!Z139</f>
        <v>0</v>
      </c>
      <c r="AL130" s="383">
        <f>'CROP MANAGEMENT'!AA139</f>
        <v>0</v>
      </c>
      <c r="AM130" s="383">
        <f>'CROP MANAGEMENT'!AB139</f>
        <v>16.985138004246284</v>
      </c>
      <c r="AN130" s="383">
        <f>'CROP MANAGEMENT'!AC139</f>
        <v>0</v>
      </c>
      <c r="AO130" s="383">
        <f>'CROP MANAGEMENT'!AD139</f>
        <v>16.985138004246284</v>
      </c>
      <c r="AP130" s="383">
        <f>'CROP MANAGEMENT'!AE139</f>
        <v>0</v>
      </c>
      <c r="HL130" s="382">
        <f>'TREE PARAMETERS'!G139</f>
        <v>0</v>
      </c>
      <c r="HM130" s="382">
        <f>'TREE PARAMETERS'!H139</f>
        <v>0</v>
      </c>
      <c r="HN130" s="382">
        <f>'TREE PARAMETERS'!I139</f>
        <v>0</v>
      </c>
    </row>
    <row r="131" spans="3:222" x14ac:dyDescent="0.3">
      <c r="C131" s="383">
        <f>WEATHER!C141</f>
        <v>5.6277777777777773</v>
      </c>
      <c r="D131" s="383">
        <f>WEATHER!D141</f>
        <v>26.312288888888894</v>
      </c>
      <c r="E131" s="383">
        <f>WEATHER!E141</f>
        <v>3.1986275331264626</v>
      </c>
      <c r="AG131" s="384">
        <f>'CROP MANAGEMENT'!V140</f>
        <v>100</v>
      </c>
      <c r="AH131" s="384">
        <f>'CROP MANAGEMENT'!W140</f>
        <v>47</v>
      </c>
      <c r="AI131" s="383">
        <f>'CROP MANAGEMENT'!X140</f>
        <v>0</v>
      </c>
      <c r="AJ131" s="383">
        <f>'CROP MANAGEMENT'!Y140</f>
        <v>1</v>
      </c>
      <c r="AK131" s="383">
        <f>'CROP MANAGEMENT'!Z140</f>
        <v>0</v>
      </c>
      <c r="AL131" s="383">
        <f>'CROP MANAGEMENT'!AA140</f>
        <v>0</v>
      </c>
      <c r="AM131" s="383">
        <f>'CROP MANAGEMENT'!AB140</f>
        <v>16.985138004246284</v>
      </c>
      <c r="AN131" s="383">
        <f>'CROP MANAGEMENT'!AC140</f>
        <v>0</v>
      </c>
      <c r="AO131" s="383">
        <f>'CROP MANAGEMENT'!AD140</f>
        <v>16.985138004246284</v>
      </c>
      <c r="AP131" s="383">
        <f>'CROP MANAGEMENT'!AE140</f>
        <v>0</v>
      </c>
      <c r="HL131" s="382">
        <f>'TREE PARAMETERS'!G140</f>
        <v>0</v>
      </c>
      <c r="HM131" s="382">
        <f>'TREE PARAMETERS'!H140</f>
        <v>0</v>
      </c>
      <c r="HN131" s="382">
        <f>'TREE PARAMETERS'!I140</f>
        <v>0</v>
      </c>
    </row>
    <row r="132" spans="3:222" x14ac:dyDescent="0.3">
      <c r="C132" s="383">
        <f>WEATHER!C142</f>
        <v>17.3</v>
      </c>
      <c r="D132" s="383">
        <f>WEATHER!D142</f>
        <v>26.107488888888888</v>
      </c>
      <c r="E132" s="383">
        <f>WEATHER!E142</f>
        <v>3.1201078730487679</v>
      </c>
      <c r="AG132" s="384">
        <f>'CROP MANAGEMENT'!V141</f>
        <v>100</v>
      </c>
      <c r="AH132" s="384">
        <f>'CROP MANAGEMENT'!W141</f>
        <v>141</v>
      </c>
      <c r="AI132" s="383">
        <f>'CROP MANAGEMENT'!X141</f>
        <v>1</v>
      </c>
      <c r="AJ132" s="383">
        <f>'CROP MANAGEMENT'!Y141</f>
        <v>0</v>
      </c>
      <c r="AK132" s="383">
        <f>'CROP MANAGEMENT'!Z141</f>
        <v>0</v>
      </c>
      <c r="AL132" s="383">
        <f>'CROP MANAGEMENT'!AA141</f>
        <v>0</v>
      </c>
      <c r="AM132" s="383">
        <f>'CROP MANAGEMENT'!AB141</f>
        <v>29.723991507430998</v>
      </c>
      <c r="AN132" s="383">
        <f>'CROP MANAGEMENT'!AC141</f>
        <v>0</v>
      </c>
      <c r="AO132" s="383">
        <f>'CROP MANAGEMENT'!AD141</f>
        <v>29.723991507430998</v>
      </c>
      <c r="AP132" s="383">
        <f>'CROP MANAGEMENT'!AE141</f>
        <v>0</v>
      </c>
      <c r="HL132" s="382">
        <f>'TREE PARAMETERS'!G141</f>
        <v>0</v>
      </c>
      <c r="HM132" s="382">
        <f>'TREE PARAMETERS'!H141</f>
        <v>0</v>
      </c>
      <c r="HN132" s="382">
        <f>'TREE PARAMETERS'!I141</f>
        <v>0</v>
      </c>
    </row>
    <row r="133" spans="3:222" x14ac:dyDescent="0.3">
      <c r="C133" s="383">
        <f>WEATHER!C143</f>
        <v>25.466666666666665</v>
      </c>
      <c r="D133" s="383">
        <f>WEATHER!D143</f>
        <v>26.191400000000002</v>
      </c>
      <c r="E133" s="383">
        <f>WEATHER!E143</f>
        <v>3.1520670824497117</v>
      </c>
      <c r="AG133" s="384">
        <f>'CROP MANAGEMENT'!V142</f>
        <v>100</v>
      </c>
      <c r="AH133" s="384">
        <f>'CROP MANAGEMENT'!W142</f>
        <v>142</v>
      </c>
      <c r="AI133" s="383">
        <f>'CROP MANAGEMENT'!X142</f>
        <v>0</v>
      </c>
      <c r="AJ133" s="383">
        <f>'CROP MANAGEMENT'!Y142</f>
        <v>1</v>
      </c>
      <c r="AK133" s="383">
        <f>'CROP MANAGEMENT'!Z142</f>
        <v>0</v>
      </c>
      <c r="AL133" s="383">
        <f>'CROP MANAGEMENT'!AA142</f>
        <v>0</v>
      </c>
      <c r="AM133" s="383">
        <f>'CROP MANAGEMENT'!AB142</f>
        <v>29.723991507430998</v>
      </c>
      <c r="AN133" s="383">
        <f>'CROP MANAGEMENT'!AC142</f>
        <v>0</v>
      </c>
      <c r="AO133" s="383">
        <f>'CROP MANAGEMENT'!AD142</f>
        <v>29.723991507430998</v>
      </c>
      <c r="AP133" s="383">
        <f>'CROP MANAGEMENT'!AE142</f>
        <v>0</v>
      </c>
      <c r="HL133" s="382">
        <f>'TREE PARAMETERS'!G142</f>
        <v>0</v>
      </c>
      <c r="HM133" s="382">
        <f>'TREE PARAMETERS'!H142</f>
        <v>0</v>
      </c>
      <c r="HN133" s="382">
        <f>'TREE PARAMETERS'!I142</f>
        <v>0</v>
      </c>
    </row>
    <row r="134" spans="3:222" x14ac:dyDescent="0.3">
      <c r="C134" s="383">
        <f>WEATHER!C144</f>
        <v>14.129999999999999</v>
      </c>
      <c r="D134" s="383">
        <f>WEATHER!D144</f>
        <v>26.207044444444449</v>
      </c>
      <c r="E134" s="383">
        <f>WEATHER!E144</f>
        <v>3.1580580941010279</v>
      </c>
      <c r="AG134" s="384">
        <f>'CROP MANAGEMENT'!V143</f>
        <v>100</v>
      </c>
      <c r="AH134" s="384">
        <f>'CROP MANAGEMENT'!W143</f>
        <v>143</v>
      </c>
      <c r="AI134" s="383">
        <f>'CROP MANAGEMENT'!X143</f>
        <v>0</v>
      </c>
      <c r="AJ134" s="383">
        <f>'CROP MANAGEMENT'!Y143</f>
        <v>0</v>
      </c>
      <c r="AK134" s="383">
        <f>'CROP MANAGEMENT'!Z143</f>
        <v>1</v>
      </c>
      <c r="AL134" s="383">
        <f>'CROP MANAGEMENT'!AA143</f>
        <v>0</v>
      </c>
      <c r="AM134" s="383">
        <f>'CROP MANAGEMENT'!AB143</f>
        <v>1592.3566878980891</v>
      </c>
      <c r="AN134" s="383">
        <f>'CROP MANAGEMENT'!AC143</f>
        <v>0</v>
      </c>
      <c r="AO134" s="383">
        <f>'CROP MANAGEMENT'!AD143</f>
        <v>1592.3566878980891</v>
      </c>
      <c r="AP134" s="383">
        <f>'CROP MANAGEMENT'!AE143</f>
        <v>0</v>
      </c>
      <c r="HL134" s="382">
        <f>'TREE PARAMETERS'!G143</f>
        <v>0</v>
      </c>
      <c r="HM134" s="382">
        <f>'TREE PARAMETERS'!H143</f>
        <v>0</v>
      </c>
      <c r="HN134" s="382">
        <f>'TREE PARAMETERS'!I143</f>
        <v>0</v>
      </c>
    </row>
    <row r="135" spans="3:222" x14ac:dyDescent="0.3">
      <c r="C135" s="383">
        <f>WEATHER!C145</f>
        <v>19.899999999999999</v>
      </c>
      <c r="D135" s="383">
        <f>WEATHER!D145</f>
        <v>26.121711111111111</v>
      </c>
      <c r="E135" s="383">
        <f>WEATHER!E145</f>
        <v>3.1255040183190972</v>
      </c>
      <c r="AG135" s="384">
        <f>'CROP MANAGEMENT'!V144</f>
        <v>100</v>
      </c>
      <c r="AH135" s="384">
        <f>'CROP MANAGEMENT'!W144</f>
        <v>231</v>
      </c>
      <c r="AI135" s="383">
        <f>'CROP MANAGEMENT'!X144</f>
        <v>1</v>
      </c>
      <c r="AJ135" s="383">
        <f>'CROP MANAGEMENT'!Y144</f>
        <v>0</v>
      </c>
      <c r="AK135" s="383">
        <f>'CROP MANAGEMENT'!Z144</f>
        <v>0</v>
      </c>
      <c r="AL135" s="383">
        <f>'CROP MANAGEMENT'!AA144</f>
        <v>0</v>
      </c>
      <c r="AM135" s="383">
        <f>'CROP MANAGEMENT'!AB144</f>
        <v>21.231422505307858</v>
      </c>
      <c r="AN135" s="383">
        <f>'CROP MANAGEMENT'!AC144</f>
        <v>0</v>
      </c>
      <c r="AO135" s="383">
        <f>'CROP MANAGEMENT'!AD144</f>
        <v>21.231422505307858</v>
      </c>
      <c r="AP135" s="383">
        <f>'CROP MANAGEMENT'!AE144</f>
        <v>0</v>
      </c>
      <c r="HL135" s="382">
        <f>'TREE PARAMETERS'!G144</f>
        <v>0</v>
      </c>
      <c r="HM135" s="382">
        <f>'TREE PARAMETERS'!H144</f>
        <v>0</v>
      </c>
      <c r="HN135" s="382">
        <f>'TREE PARAMETERS'!I144</f>
        <v>0</v>
      </c>
    </row>
    <row r="136" spans="3:222" x14ac:dyDescent="0.3">
      <c r="C136" s="383">
        <f>WEATHER!C146</f>
        <v>13.175000000000001</v>
      </c>
      <c r="D136" s="383">
        <f>WEATHER!D146</f>
        <v>26.300911111111112</v>
      </c>
      <c r="E136" s="383">
        <f>WEATHER!E146</f>
        <v>3.1942192668209115</v>
      </c>
      <c r="AG136" s="384">
        <f>'CROP MANAGEMENT'!V145</f>
        <v>100</v>
      </c>
      <c r="AH136" s="384">
        <f>'CROP MANAGEMENT'!W145</f>
        <v>232</v>
      </c>
      <c r="AI136" s="383">
        <f>'CROP MANAGEMENT'!X145</f>
        <v>0</v>
      </c>
      <c r="AJ136" s="383">
        <f>'CROP MANAGEMENT'!Y145</f>
        <v>1</v>
      </c>
      <c r="AK136" s="383">
        <f>'CROP MANAGEMENT'!Z145</f>
        <v>0</v>
      </c>
      <c r="AL136" s="383">
        <f>'CROP MANAGEMENT'!AA145</f>
        <v>0</v>
      </c>
      <c r="AM136" s="383">
        <f>'CROP MANAGEMENT'!AB145</f>
        <v>21.231422505307858</v>
      </c>
      <c r="AN136" s="383">
        <f>'CROP MANAGEMENT'!AC145</f>
        <v>0</v>
      </c>
      <c r="AO136" s="383">
        <f>'CROP MANAGEMENT'!AD145</f>
        <v>21.231422505307858</v>
      </c>
      <c r="AP136" s="383">
        <f>'CROP MANAGEMENT'!AE145</f>
        <v>0</v>
      </c>
      <c r="HL136" s="382">
        <f>'TREE PARAMETERS'!G145</f>
        <v>0</v>
      </c>
      <c r="HM136" s="382">
        <f>'TREE PARAMETERS'!H145</f>
        <v>0</v>
      </c>
      <c r="HN136" s="382">
        <f>'TREE PARAMETERS'!I145</f>
        <v>0</v>
      </c>
    </row>
    <row r="137" spans="3:222" x14ac:dyDescent="0.3">
      <c r="C137" s="383">
        <f>WEATHER!C147</f>
        <v>10.9125</v>
      </c>
      <c r="D137" s="383">
        <f>WEATHER!D147</f>
        <v>26.238333333333337</v>
      </c>
      <c r="E137" s="383">
        <f>WEATHER!E147</f>
        <v>3.1700708231139854</v>
      </c>
      <c r="AG137" s="384">
        <f>'CROP MANAGEMENT'!V146</f>
        <v>100</v>
      </c>
      <c r="AH137" s="384">
        <f>'CROP MANAGEMENT'!W146</f>
        <v>321</v>
      </c>
      <c r="AI137" s="383">
        <f>'CROP MANAGEMENT'!X146</f>
        <v>1</v>
      </c>
      <c r="AJ137" s="383">
        <f>'CROP MANAGEMENT'!Y146</f>
        <v>0</v>
      </c>
      <c r="AK137" s="383">
        <f>'CROP MANAGEMENT'!Z146</f>
        <v>0</v>
      </c>
      <c r="AL137" s="383">
        <f>'CROP MANAGEMENT'!AA146</f>
        <v>0</v>
      </c>
      <c r="AM137" s="383">
        <f>'CROP MANAGEMENT'!AB146</f>
        <v>25.477707006369428</v>
      </c>
      <c r="AN137" s="383">
        <f>'CROP MANAGEMENT'!AC146</f>
        <v>0</v>
      </c>
      <c r="AO137" s="383">
        <f>'CROP MANAGEMENT'!AD146</f>
        <v>25.477707006369428</v>
      </c>
      <c r="AP137" s="383">
        <f>'CROP MANAGEMENT'!AE146</f>
        <v>0</v>
      </c>
      <c r="HL137" s="382">
        <f>'TREE PARAMETERS'!G146</f>
        <v>0</v>
      </c>
      <c r="HM137" s="382">
        <f>'TREE PARAMETERS'!H146</f>
        <v>0</v>
      </c>
      <c r="HN137" s="382">
        <f>'TREE PARAMETERS'!I146</f>
        <v>0</v>
      </c>
    </row>
    <row r="138" spans="3:222" x14ac:dyDescent="0.3">
      <c r="C138" s="383">
        <f>WEATHER!C148</f>
        <v>4.3049999999999997</v>
      </c>
      <c r="D138" s="383">
        <f>WEATHER!D148</f>
        <v>26.147311111111112</v>
      </c>
      <c r="E138" s="383">
        <f>WEATHER!E148</f>
        <v>3.1352383288397863</v>
      </c>
      <c r="AG138" s="384">
        <f>'CROP MANAGEMENT'!V147</f>
        <v>100</v>
      </c>
      <c r="AH138" s="384">
        <f>'CROP MANAGEMENT'!W147</f>
        <v>322</v>
      </c>
      <c r="AI138" s="383">
        <f>'CROP MANAGEMENT'!X147</f>
        <v>0</v>
      </c>
      <c r="AJ138" s="383">
        <f>'CROP MANAGEMENT'!Y147</f>
        <v>1</v>
      </c>
      <c r="AK138" s="383">
        <f>'CROP MANAGEMENT'!Z147</f>
        <v>0</v>
      </c>
      <c r="AL138" s="383">
        <f>'CROP MANAGEMENT'!AA147</f>
        <v>0</v>
      </c>
      <c r="AM138" s="383">
        <f>'CROP MANAGEMENT'!AB147</f>
        <v>25.477707006369428</v>
      </c>
      <c r="AN138" s="383">
        <f>'CROP MANAGEMENT'!AC147</f>
        <v>0</v>
      </c>
      <c r="AO138" s="383">
        <f>'CROP MANAGEMENT'!AD147</f>
        <v>25.477707006369428</v>
      </c>
      <c r="AP138" s="383">
        <f>'CROP MANAGEMENT'!AE147</f>
        <v>0</v>
      </c>
      <c r="HL138" s="382">
        <f>'TREE PARAMETERS'!G147</f>
        <v>0</v>
      </c>
      <c r="HM138" s="382">
        <f>'TREE PARAMETERS'!H147</f>
        <v>0</v>
      </c>
      <c r="HN138" s="382">
        <f>'TREE PARAMETERS'!I147</f>
        <v>0.01</v>
      </c>
    </row>
    <row r="139" spans="3:222" x14ac:dyDescent="0.3">
      <c r="C139" s="383">
        <f>WEATHER!C149</f>
        <v>19.018749999999997</v>
      </c>
      <c r="D139" s="383">
        <f>WEATHER!D149</f>
        <v>26.351399999999998</v>
      </c>
      <c r="E139" s="383">
        <f>WEATHER!E149</f>
        <v>3.2138224021063646</v>
      </c>
      <c r="AG139" s="384">
        <f>'CROP MANAGEMENT'!V148</f>
        <v>100</v>
      </c>
      <c r="AH139" s="384">
        <f>'CROP MANAGEMENT'!W148</f>
        <v>323</v>
      </c>
      <c r="AI139" s="383">
        <f>'CROP MANAGEMENT'!X148</f>
        <v>0</v>
      </c>
      <c r="AJ139" s="383">
        <f>'CROP MANAGEMENT'!Y148</f>
        <v>0</v>
      </c>
      <c r="AK139" s="383">
        <f>'CROP MANAGEMENT'!Z148</f>
        <v>1</v>
      </c>
      <c r="AL139" s="383">
        <f>'CROP MANAGEMENT'!AA148</f>
        <v>0</v>
      </c>
      <c r="AM139" s="383">
        <f>'CROP MANAGEMENT'!AB148</f>
        <v>1592.3566878980891</v>
      </c>
      <c r="AN139" s="383">
        <f>'CROP MANAGEMENT'!AC148</f>
        <v>0</v>
      </c>
      <c r="AO139" s="383">
        <f>'CROP MANAGEMENT'!AD148</f>
        <v>1592.3566878980891</v>
      </c>
      <c r="AP139" s="383">
        <f>'CROP MANAGEMENT'!AE148</f>
        <v>0</v>
      </c>
      <c r="HL139" s="382">
        <f>'TREE PARAMETERS'!G148</f>
        <v>0</v>
      </c>
      <c r="HM139" s="382">
        <f>'TREE PARAMETERS'!H148</f>
        <v>0</v>
      </c>
      <c r="HN139" s="382">
        <f>'TREE PARAMETERS'!I148</f>
        <v>0.99</v>
      </c>
    </row>
    <row r="140" spans="3:222" x14ac:dyDescent="0.3">
      <c r="C140" s="383">
        <f>WEATHER!C150</f>
        <v>8.3350000000000009</v>
      </c>
      <c r="D140" s="383">
        <f>WEATHER!D150</f>
        <v>26.534155555555557</v>
      </c>
      <c r="E140" s="383">
        <f>WEATHER!E150</f>
        <v>3.28567745662605</v>
      </c>
      <c r="AG140" s="384">
        <f>'CROP MANAGEMENT'!V149</f>
        <v>100</v>
      </c>
      <c r="AH140" s="384">
        <f>'CROP MANAGEMENT'!W149</f>
        <v>46</v>
      </c>
      <c r="AI140" s="383">
        <f>'CROP MANAGEMENT'!X149</f>
        <v>1</v>
      </c>
      <c r="AJ140" s="383">
        <f>'CROP MANAGEMENT'!Y149</f>
        <v>0</v>
      </c>
      <c r="AK140" s="383">
        <f>'CROP MANAGEMENT'!Z149</f>
        <v>0</v>
      </c>
      <c r="AL140" s="383">
        <f>'CROP MANAGEMENT'!AA149</f>
        <v>0</v>
      </c>
      <c r="AM140" s="383">
        <f>'CROP MANAGEMENT'!AB149</f>
        <v>16.985138004246284</v>
      </c>
      <c r="AN140" s="383">
        <f>'CROP MANAGEMENT'!AC149</f>
        <v>0</v>
      </c>
      <c r="AO140" s="383">
        <f>'CROP MANAGEMENT'!AD149</f>
        <v>16.985138004246284</v>
      </c>
      <c r="AP140" s="383">
        <f>'CROP MANAGEMENT'!AE149</f>
        <v>0</v>
      </c>
      <c r="HL140" s="382">
        <f>'TREE PARAMETERS'!G149</f>
        <v>0</v>
      </c>
      <c r="HM140" s="382">
        <f>'TREE PARAMETERS'!H149</f>
        <v>0</v>
      </c>
      <c r="HN140" s="382">
        <f>'TREE PARAMETERS'!I149</f>
        <v>0.7</v>
      </c>
    </row>
    <row r="141" spans="3:222" x14ac:dyDescent="0.3">
      <c r="C141" s="383">
        <f>WEATHER!C151</f>
        <v>8.90625</v>
      </c>
      <c r="D141" s="383">
        <f>WEATHER!D151</f>
        <v>26.286688888888889</v>
      </c>
      <c r="E141" s="383">
        <f>WEATHER!E151</f>
        <v>3.1887165711565975</v>
      </c>
      <c r="AG141" s="384">
        <f>'CROP MANAGEMENT'!V150</f>
        <v>100</v>
      </c>
      <c r="AH141" s="384">
        <f>'CROP MANAGEMENT'!W150</f>
        <v>47</v>
      </c>
      <c r="AI141" s="383">
        <f>'CROP MANAGEMENT'!X150</f>
        <v>0</v>
      </c>
      <c r="AJ141" s="383">
        <f>'CROP MANAGEMENT'!Y150</f>
        <v>1</v>
      </c>
      <c r="AK141" s="383">
        <f>'CROP MANAGEMENT'!Z150</f>
        <v>0</v>
      </c>
      <c r="AL141" s="383">
        <f>'CROP MANAGEMENT'!AA150</f>
        <v>0</v>
      </c>
      <c r="AM141" s="383">
        <f>'CROP MANAGEMENT'!AB150</f>
        <v>16.985138004246284</v>
      </c>
      <c r="AN141" s="383">
        <f>'CROP MANAGEMENT'!AC150</f>
        <v>0</v>
      </c>
      <c r="AO141" s="383">
        <f>'CROP MANAGEMENT'!AD150</f>
        <v>16.985138004246284</v>
      </c>
      <c r="AP141" s="383">
        <f>'CROP MANAGEMENT'!AE150</f>
        <v>0</v>
      </c>
      <c r="HL141" s="382">
        <f>'TREE PARAMETERS'!G150</f>
        <v>0</v>
      </c>
      <c r="HM141" s="382">
        <f>'TREE PARAMETERS'!H150</f>
        <v>0</v>
      </c>
      <c r="HN141" s="382">
        <f>'TREE PARAMETERS'!I150</f>
        <v>0.43</v>
      </c>
    </row>
    <row r="142" spans="3:222" x14ac:dyDescent="0.3">
      <c r="C142" s="383">
        <f>WEATHER!C152</f>
        <v>12.31875</v>
      </c>
      <c r="D142" s="383">
        <f>WEATHER!D152</f>
        <v>26.235488888888888</v>
      </c>
      <c r="E142" s="383">
        <f>WEATHER!E152</f>
        <v>3.1689770641618553</v>
      </c>
      <c r="AG142" s="384">
        <f>'CROP MANAGEMENT'!V151</f>
        <v>100</v>
      </c>
      <c r="AH142" s="384">
        <f>'CROP MANAGEMENT'!W151</f>
        <v>141</v>
      </c>
      <c r="AI142" s="383">
        <f>'CROP MANAGEMENT'!X151</f>
        <v>1</v>
      </c>
      <c r="AJ142" s="383">
        <f>'CROP MANAGEMENT'!Y151</f>
        <v>0</v>
      </c>
      <c r="AK142" s="383">
        <f>'CROP MANAGEMENT'!Z151</f>
        <v>0</v>
      </c>
      <c r="AL142" s="383">
        <f>'CROP MANAGEMENT'!AA151</f>
        <v>0</v>
      </c>
      <c r="AM142" s="383">
        <f>'CROP MANAGEMENT'!AB151</f>
        <v>29.723991507430998</v>
      </c>
      <c r="AN142" s="383">
        <f>'CROP MANAGEMENT'!AC151</f>
        <v>0</v>
      </c>
      <c r="AO142" s="383">
        <f>'CROP MANAGEMENT'!AD151</f>
        <v>29.723991507430998</v>
      </c>
      <c r="AP142" s="383">
        <f>'CROP MANAGEMENT'!AE151</f>
        <v>0</v>
      </c>
      <c r="HL142" s="382">
        <f>'TREE PARAMETERS'!G151</f>
        <v>0</v>
      </c>
      <c r="HM142" s="382">
        <f>'TREE PARAMETERS'!H151</f>
        <v>0</v>
      </c>
      <c r="HN142" s="382">
        <f>'TREE PARAMETERS'!I151</f>
        <v>0.31</v>
      </c>
    </row>
    <row r="143" spans="3:222" x14ac:dyDescent="0.3">
      <c r="C143" s="383">
        <f>WEATHER!C153</f>
        <v>11.556249999999999</v>
      </c>
      <c r="D143" s="383">
        <f>WEATHER!D153</f>
        <v>26.044911111111112</v>
      </c>
      <c r="E143" s="383">
        <f>WEATHER!E153</f>
        <v>3.0964648827085055</v>
      </c>
      <c r="AG143" s="384">
        <f>'CROP MANAGEMENT'!V152</f>
        <v>100</v>
      </c>
      <c r="AH143" s="384">
        <f>'CROP MANAGEMENT'!W152</f>
        <v>142</v>
      </c>
      <c r="AI143" s="383">
        <f>'CROP MANAGEMENT'!X152</f>
        <v>0</v>
      </c>
      <c r="AJ143" s="383">
        <f>'CROP MANAGEMENT'!Y152</f>
        <v>1</v>
      </c>
      <c r="AK143" s="383">
        <f>'CROP MANAGEMENT'!Z152</f>
        <v>0</v>
      </c>
      <c r="AL143" s="383">
        <f>'CROP MANAGEMENT'!AA152</f>
        <v>0</v>
      </c>
      <c r="AM143" s="383">
        <f>'CROP MANAGEMENT'!AB152</f>
        <v>29.723991507430998</v>
      </c>
      <c r="AN143" s="383">
        <f>'CROP MANAGEMENT'!AC152</f>
        <v>0</v>
      </c>
      <c r="AO143" s="383">
        <f>'CROP MANAGEMENT'!AD152</f>
        <v>29.723991507430998</v>
      </c>
      <c r="AP143" s="383">
        <f>'CROP MANAGEMENT'!AE152</f>
        <v>0</v>
      </c>
      <c r="HL143" s="382">
        <f>'TREE PARAMETERS'!G152</f>
        <v>0</v>
      </c>
      <c r="HM143" s="382">
        <f>'TREE PARAMETERS'!H152</f>
        <v>0</v>
      </c>
      <c r="HN143" s="382">
        <f>'TREE PARAMETERS'!I152</f>
        <v>0.12</v>
      </c>
    </row>
    <row r="144" spans="3:222" x14ac:dyDescent="0.3">
      <c r="C144" s="383">
        <f>WEATHER!C154</f>
        <v>10.292857142857143</v>
      </c>
      <c r="D144" s="383">
        <f>WEATHER!D154</f>
        <v>26.391933333333334</v>
      </c>
      <c r="E144" s="383">
        <f>WEATHER!E154</f>
        <v>3.2296376552766901</v>
      </c>
      <c r="AG144" s="384">
        <f>'CROP MANAGEMENT'!V153</f>
        <v>100</v>
      </c>
      <c r="AH144" s="384">
        <f>'CROP MANAGEMENT'!W153</f>
        <v>143</v>
      </c>
      <c r="AI144" s="383">
        <f>'CROP MANAGEMENT'!X153</f>
        <v>0</v>
      </c>
      <c r="AJ144" s="383">
        <f>'CROP MANAGEMENT'!Y153</f>
        <v>0</v>
      </c>
      <c r="AK144" s="383">
        <f>'CROP MANAGEMENT'!Z153</f>
        <v>1</v>
      </c>
      <c r="AL144" s="383">
        <f>'CROP MANAGEMENT'!AA153</f>
        <v>0</v>
      </c>
      <c r="AM144" s="383">
        <f>'CROP MANAGEMENT'!AB153</f>
        <v>1592.3566878980891</v>
      </c>
      <c r="AN144" s="383">
        <f>'CROP MANAGEMENT'!AC153</f>
        <v>0</v>
      </c>
      <c r="AO144" s="383">
        <f>'CROP MANAGEMENT'!AD153</f>
        <v>1592.3566878980891</v>
      </c>
      <c r="AP144" s="383">
        <f>'CROP MANAGEMENT'!AE153</f>
        <v>0</v>
      </c>
      <c r="HL144" s="382">
        <f>'TREE PARAMETERS'!G153</f>
        <v>0</v>
      </c>
      <c r="HM144" s="382">
        <f>'TREE PARAMETERS'!H153</f>
        <v>0</v>
      </c>
      <c r="HN144" s="382">
        <f>'TREE PARAMETERS'!I153</f>
        <v>0.04</v>
      </c>
    </row>
    <row r="145" spans="3:222" x14ac:dyDescent="0.3">
      <c r="C145" s="383">
        <f>WEATHER!C155</f>
        <v>8.2900000000000009</v>
      </c>
      <c r="D145" s="383">
        <f>WEATHER!D155</f>
        <v>26.152999999999999</v>
      </c>
      <c r="E145" s="383">
        <f>WEATHER!E155</f>
        <v>3.1374052211626595</v>
      </c>
      <c r="AG145" s="384">
        <f>'CROP MANAGEMENT'!V154</f>
        <v>100</v>
      </c>
      <c r="AH145" s="384">
        <f>'CROP MANAGEMENT'!W154</f>
        <v>231</v>
      </c>
      <c r="AI145" s="383">
        <f>'CROP MANAGEMENT'!X154</f>
        <v>1</v>
      </c>
      <c r="AJ145" s="383">
        <f>'CROP MANAGEMENT'!Y154</f>
        <v>0</v>
      </c>
      <c r="AK145" s="383">
        <f>'CROP MANAGEMENT'!Z154</f>
        <v>0</v>
      </c>
      <c r="AL145" s="383">
        <f>'CROP MANAGEMENT'!AA154</f>
        <v>0</v>
      </c>
      <c r="AM145" s="383">
        <f>'CROP MANAGEMENT'!AB154</f>
        <v>21.231422505307858</v>
      </c>
      <c r="AN145" s="383">
        <f>'CROP MANAGEMENT'!AC154</f>
        <v>0</v>
      </c>
      <c r="AO145" s="383">
        <f>'CROP MANAGEMENT'!AD154</f>
        <v>21.231422505307858</v>
      </c>
      <c r="AP145" s="383">
        <f>'CROP MANAGEMENT'!AE154</f>
        <v>0</v>
      </c>
      <c r="HL145" s="382">
        <f>'TREE PARAMETERS'!G154</f>
        <v>0</v>
      </c>
      <c r="HM145" s="382">
        <f>'TREE PARAMETERS'!H154</f>
        <v>0</v>
      </c>
      <c r="HN145" s="382">
        <f>'TREE PARAMETERS'!I154</f>
        <v>0.01</v>
      </c>
    </row>
    <row r="146" spans="3:222" x14ac:dyDescent="0.3">
      <c r="C146" s="383">
        <f>WEATHER!C156</f>
        <v>7.6055555555555561</v>
      </c>
      <c r="D146" s="383">
        <f>WEATHER!D156</f>
        <v>26.030688888888889</v>
      </c>
      <c r="E146" s="383">
        <f>WEATHER!E156</f>
        <v>3.0911141888741485</v>
      </c>
      <c r="AG146" s="384">
        <f>'CROP MANAGEMENT'!V155</f>
        <v>100</v>
      </c>
      <c r="AH146" s="384">
        <f>'CROP MANAGEMENT'!W155</f>
        <v>232</v>
      </c>
      <c r="AI146" s="383">
        <f>'CROP MANAGEMENT'!X155</f>
        <v>0</v>
      </c>
      <c r="AJ146" s="383">
        <f>'CROP MANAGEMENT'!Y155</f>
        <v>1</v>
      </c>
      <c r="AK146" s="383">
        <f>'CROP MANAGEMENT'!Z155</f>
        <v>0</v>
      </c>
      <c r="AL146" s="383">
        <f>'CROP MANAGEMENT'!AA155</f>
        <v>0</v>
      </c>
      <c r="AM146" s="383">
        <f>'CROP MANAGEMENT'!AB155</f>
        <v>21.231422505307858</v>
      </c>
      <c r="AN146" s="383">
        <f>'CROP MANAGEMENT'!AC155</f>
        <v>0</v>
      </c>
      <c r="AO146" s="383">
        <f>'CROP MANAGEMENT'!AD155</f>
        <v>21.231422505307858</v>
      </c>
      <c r="AP146" s="383">
        <f>'CROP MANAGEMENT'!AE155</f>
        <v>0</v>
      </c>
      <c r="HL146" s="382">
        <f>'TREE PARAMETERS'!G155</f>
        <v>0</v>
      </c>
      <c r="HM146" s="382">
        <f>'TREE PARAMETERS'!H155</f>
        <v>0</v>
      </c>
      <c r="HN146" s="382">
        <f>'TREE PARAMETERS'!I155</f>
        <v>0.99</v>
      </c>
    </row>
    <row r="147" spans="3:222" x14ac:dyDescent="0.3">
      <c r="C147" s="383">
        <f>WEATHER!C157</f>
        <v>19.259999999999998</v>
      </c>
      <c r="D147" s="383">
        <f>WEATHER!D157</f>
        <v>26.161533333333338</v>
      </c>
      <c r="E147" s="383">
        <f>WEATHER!E157</f>
        <v>3.1406580919246934</v>
      </c>
      <c r="AG147" s="384">
        <f>'CROP MANAGEMENT'!V156</f>
        <v>100</v>
      </c>
      <c r="AH147" s="384">
        <f>'CROP MANAGEMENT'!W156</f>
        <v>321</v>
      </c>
      <c r="AI147" s="383">
        <f>'CROP MANAGEMENT'!X156</f>
        <v>1</v>
      </c>
      <c r="AJ147" s="383">
        <f>'CROP MANAGEMENT'!Y156</f>
        <v>0</v>
      </c>
      <c r="AK147" s="383">
        <f>'CROP MANAGEMENT'!Z156</f>
        <v>0</v>
      </c>
      <c r="AL147" s="383">
        <f>'CROP MANAGEMENT'!AA156</f>
        <v>0</v>
      </c>
      <c r="AM147" s="383">
        <f>'CROP MANAGEMENT'!AB156</f>
        <v>25.477707006369428</v>
      </c>
      <c r="AN147" s="383">
        <f>'CROP MANAGEMENT'!AC156</f>
        <v>0</v>
      </c>
      <c r="AO147" s="383">
        <f>'CROP MANAGEMENT'!AD156</f>
        <v>25.477707006369428</v>
      </c>
      <c r="AP147" s="383">
        <f>'CROP MANAGEMENT'!AE156</f>
        <v>0</v>
      </c>
      <c r="HL147" s="382">
        <f>'TREE PARAMETERS'!G156</f>
        <v>0</v>
      </c>
      <c r="HM147" s="382">
        <f>'TREE PARAMETERS'!H156</f>
        <v>0</v>
      </c>
      <c r="HN147" s="382">
        <f>'TREE PARAMETERS'!I156</f>
        <v>0.98</v>
      </c>
    </row>
    <row r="148" spans="3:222" x14ac:dyDescent="0.3">
      <c r="C148" s="383">
        <f>WEATHER!C158</f>
        <v>11.94375</v>
      </c>
      <c r="D148" s="383">
        <f>WEATHER!D158</f>
        <v>26.135933333333334</v>
      </c>
      <c r="E148" s="383">
        <f>WEATHER!E158</f>
        <v>3.1309085945761139</v>
      </c>
      <c r="AG148" s="384">
        <f>'CROP MANAGEMENT'!V157</f>
        <v>100</v>
      </c>
      <c r="AH148" s="384">
        <f>'CROP MANAGEMENT'!W157</f>
        <v>322</v>
      </c>
      <c r="AI148" s="383">
        <f>'CROP MANAGEMENT'!X157</f>
        <v>0</v>
      </c>
      <c r="AJ148" s="383">
        <f>'CROP MANAGEMENT'!Y157</f>
        <v>1</v>
      </c>
      <c r="AK148" s="383">
        <f>'CROP MANAGEMENT'!Z157</f>
        <v>0</v>
      </c>
      <c r="AL148" s="383">
        <f>'CROP MANAGEMENT'!AA157</f>
        <v>0</v>
      </c>
      <c r="AM148" s="383">
        <f>'CROP MANAGEMENT'!AB157</f>
        <v>25.477707006369428</v>
      </c>
      <c r="AN148" s="383">
        <f>'CROP MANAGEMENT'!AC157</f>
        <v>0</v>
      </c>
      <c r="AO148" s="383">
        <f>'CROP MANAGEMENT'!AD157</f>
        <v>25.477707006369428</v>
      </c>
      <c r="AP148" s="383">
        <f>'CROP MANAGEMENT'!AE157</f>
        <v>0</v>
      </c>
      <c r="HL148" s="382">
        <f>'TREE PARAMETERS'!G157</f>
        <v>0</v>
      </c>
      <c r="HM148" s="382">
        <f>'TREE PARAMETERS'!H157</f>
        <v>0</v>
      </c>
      <c r="HN148" s="382">
        <f>'TREE PARAMETERS'!I157</f>
        <v>0.93</v>
      </c>
    </row>
    <row r="149" spans="3:222" x14ac:dyDescent="0.3">
      <c r="C149" s="383">
        <f>WEATHER!C159</f>
        <v>10.8125</v>
      </c>
      <c r="D149" s="383">
        <f>WEATHER!D159</f>
        <v>26.161533333333338</v>
      </c>
      <c r="E149" s="383">
        <f>WEATHER!E159</f>
        <v>3.1406580919246934</v>
      </c>
      <c r="AG149" s="384">
        <f>'CROP MANAGEMENT'!V158</f>
        <v>100</v>
      </c>
      <c r="AH149" s="384">
        <f>'CROP MANAGEMENT'!W158</f>
        <v>323</v>
      </c>
      <c r="AI149" s="383">
        <f>'CROP MANAGEMENT'!X158</f>
        <v>0</v>
      </c>
      <c r="AJ149" s="383">
        <f>'CROP MANAGEMENT'!Y158</f>
        <v>0</v>
      </c>
      <c r="AK149" s="383">
        <f>'CROP MANAGEMENT'!Z158</f>
        <v>1</v>
      </c>
      <c r="AL149" s="383">
        <f>'CROP MANAGEMENT'!AA158</f>
        <v>0</v>
      </c>
      <c r="AM149" s="383">
        <f>'CROP MANAGEMENT'!AB158</f>
        <v>1592.3566878980891</v>
      </c>
      <c r="AN149" s="383">
        <f>'CROP MANAGEMENT'!AC158</f>
        <v>0</v>
      </c>
      <c r="AO149" s="383">
        <f>'CROP MANAGEMENT'!AD158</f>
        <v>1592.3566878980891</v>
      </c>
      <c r="AP149" s="383">
        <f>'CROP MANAGEMENT'!AE158</f>
        <v>0</v>
      </c>
      <c r="HL149" s="382">
        <f>'TREE PARAMETERS'!G158</f>
        <v>0</v>
      </c>
      <c r="HM149" s="382">
        <f>'TREE PARAMETERS'!H158</f>
        <v>0</v>
      </c>
      <c r="HN149" s="382">
        <f>'TREE PARAMETERS'!I158</f>
        <v>0.81499999999999995</v>
      </c>
    </row>
    <row r="150" spans="3:222" x14ac:dyDescent="0.3">
      <c r="C150" s="383">
        <f>WEATHER!C160</f>
        <v>12.735714285714286</v>
      </c>
      <c r="D150" s="383">
        <f>WEATHER!D160</f>
        <v>26.050599999999999</v>
      </c>
      <c r="E150" s="383">
        <f>WEATHER!E160</f>
        <v>3.098607514029041</v>
      </c>
      <c r="AG150" s="384">
        <f>'CROP MANAGEMENT'!V159</f>
        <v>100</v>
      </c>
      <c r="AH150" s="384">
        <f>'CROP MANAGEMENT'!W159</f>
        <v>46</v>
      </c>
      <c r="AI150" s="383">
        <f>'CROP MANAGEMENT'!X159</f>
        <v>1</v>
      </c>
      <c r="AJ150" s="383">
        <f>'CROP MANAGEMENT'!Y159</f>
        <v>0</v>
      </c>
      <c r="AK150" s="383">
        <f>'CROP MANAGEMENT'!Z159</f>
        <v>0</v>
      </c>
      <c r="AL150" s="383">
        <f>'CROP MANAGEMENT'!AA159</f>
        <v>0</v>
      </c>
      <c r="AM150" s="383">
        <f>'CROP MANAGEMENT'!AB159</f>
        <v>16.985138004246284</v>
      </c>
      <c r="AN150" s="383">
        <f>'CROP MANAGEMENT'!AC159</f>
        <v>0</v>
      </c>
      <c r="AO150" s="383">
        <f>'CROP MANAGEMENT'!AD159</f>
        <v>16.985138004246284</v>
      </c>
      <c r="AP150" s="383">
        <f>'CROP MANAGEMENT'!AE159</f>
        <v>0</v>
      </c>
      <c r="HL150" s="382">
        <f>'TREE PARAMETERS'!G159</f>
        <v>0</v>
      </c>
      <c r="HM150" s="382">
        <f>'TREE PARAMETERS'!H159</f>
        <v>0</v>
      </c>
      <c r="HN150" s="382">
        <f>'TREE PARAMETERS'!I159</f>
        <v>0.81</v>
      </c>
    </row>
    <row r="151" spans="3:222" x14ac:dyDescent="0.3">
      <c r="C151" s="383">
        <f>WEATHER!C161</f>
        <v>19.162500000000005</v>
      </c>
      <c r="D151" s="383">
        <f>WEATHER!D161</f>
        <v>26.013622222222224</v>
      </c>
      <c r="E151" s="383">
        <f>WEATHER!E161</f>
        <v>3.0847044476611702</v>
      </c>
      <c r="AG151" s="384">
        <f>'CROP MANAGEMENT'!V160</f>
        <v>100</v>
      </c>
      <c r="AH151" s="384">
        <f>'CROP MANAGEMENT'!W160</f>
        <v>47</v>
      </c>
      <c r="AI151" s="383">
        <f>'CROP MANAGEMENT'!X160</f>
        <v>0</v>
      </c>
      <c r="AJ151" s="383">
        <f>'CROP MANAGEMENT'!Y160</f>
        <v>1</v>
      </c>
      <c r="AK151" s="383">
        <f>'CROP MANAGEMENT'!Z160</f>
        <v>0</v>
      </c>
      <c r="AL151" s="383">
        <f>'CROP MANAGEMENT'!AA160</f>
        <v>0</v>
      </c>
      <c r="AM151" s="383">
        <f>'CROP MANAGEMENT'!AB160</f>
        <v>16.985138004246284</v>
      </c>
      <c r="AN151" s="383">
        <f>'CROP MANAGEMENT'!AC160</f>
        <v>0</v>
      </c>
      <c r="AO151" s="383">
        <f>'CROP MANAGEMENT'!AD160</f>
        <v>16.985138004246284</v>
      </c>
      <c r="AP151" s="383">
        <f>'CROP MANAGEMENT'!AE160</f>
        <v>0</v>
      </c>
      <c r="HL151" s="382">
        <f>'TREE PARAMETERS'!G160</f>
        <v>0</v>
      </c>
      <c r="HM151" s="382">
        <f>'TREE PARAMETERS'!H160</f>
        <v>0</v>
      </c>
      <c r="HN151" s="382">
        <f>'TREE PARAMETERS'!I160</f>
        <v>0.4</v>
      </c>
    </row>
    <row r="152" spans="3:222" x14ac:dyDescent="0.3">
      <c r="C152" s="383">
        <f>WEATHER!C162</f>
        <v>7.7777777777777777</v>
      </c>
      <c r="D152" s="383">
        <f>WEATHER!D162</f>
        <v>26.007933333333334</v>
      </c>
      <c r="E152" s="383">
        <f>WEATHER!E162</f>
        <v>3.082570554857103</v>
      </c>
      <c r="AG152" s="384">
        <f>'CROP MANAGEMENT'!V161</f>
        <v>100</v>
      </c>
      <c r="AH152" s="384">
        <f>'CROP MANAGEMENT'!W161</f>
        <v>141</v>
      </c>
      <c r="AI152" s="383">
        <f>'CROP MANAGEMENT'!X161</f>
        <v>1</v>
      </c>
      <c r="AJ152" s="383">
        <f>'CROP MANAGEMENT'!Y161</f>
        <v>0</v>
      </c>
      <c r="AK152" s="383">
        <f>'CROP MANAGEMENT'!Z161</f>
        <v>0</v>
      </c>
      <c r="AL152" s="383">
        <f>'CROP MANAGEMENT'!AA161</f>
        <v>0</v>
      </c>
      <c r="AM152" s="383">
        <f>'CROP MANAGEMENT'!AB161</f>
        <v>29.723991507430998</v>
      </c>
      <c r="AN152" s="383">
        <f>'CROP MANAGEMENT'!AC161</f>
        <v>0</v>
      </c>
      <c r="AO152" s="383">
        <f>'CROP MANAGEMENT'!AD161</f>
        <v>29.723991507430998</v>
      </c>
      <c r="AP152" s="383">
        <f>'CROP MANAGEMENT'!AE161</f>
        <v>0</v>
      </c>
      <c r="HL152" s="382">
        <f>'TREE PARAMETERS'!G161</f>
        <v>0</v>
      </c>
      <c r="HM152" s="382">
        <f>'TREE PARAMETERS'!H161</f>
        <v>0</v>
      </c>
      <c r="HN152" s="382">
        <f>'TREE PARAMETERS'!I161</f>
        <v>0.39500000000000002</v>
      </c>
    </row>
    <row r="153" spans="3:222" x14ac:dyDescent="0.3">
      <c r="C153" s="383">
        <f>WEATHER!C163</f>
        <v>15.206249999999999</v>
      </c>
      <c r="D153" s="383">
        <f>WEATHER!D163</f>
        <v>26.098955555555555</v>
      </c>
      <c r="E153" s="383">
        <f>WEATHER!E163</f>
        <v>3.0906820105066148</v>
      </c>
      <c r="AG153" s="384">
        <f>'CROP MANAGEMENT'!V162</f>
        <v>100</v>
      </c>
      <c r="AH153" s="384">
        <f>'CROP MANAGEMENT'!W162</f>
        <v>142</v>
      </c>
      <c r="AI153" s="383">
        <f>'CROP MANAGEMENT'!X162</f>
        <v>0</v>
      </c>
      <c r="AJ153" s="383">
        <f>'CROP MANAGEMENT'!Y162</f>
        <v>1</v>
      </c>
      <c r="AK153" s="383">
        <f>'CROP MANAGEMENT'!Z162</f>
        <v>0</v>
      </c>
      <c r="AL153" s="383">
        <f>'CROP MANAGEMENT'!AA162</f>
        <v>0</v>
      </c>
      <c r="AM153" s="383">
        <f>'CROP MANAGEMENT'!AB162</f>
        <v>29.723991507430998</v>
      </c>
      <c r="AN153" s="383">
        <f>'CROP MANAGEMENT'!AC162</f>
        <v>0</v>
      </c>
      <c r="AO153" s="383">
        <f>'CROP MANAGEMENT'!AD162</f>
        <v>29.723991507430998</v>
      </c>
      <c r="AP153" s="383">
        <f>'CROP MANAGEMENT'!AE162</f>
        <v>0</v>
      </c>
      <c r="HL153" s="382">
        <f>'TREE PARAMETERS'!G162</f>
        <v>0</v>
      </c>
      <c r="HM153" s="382">
        <f>'TREE PARAMETERS'!H162</f>
        <v>0</v>
      </c>
      <c r="HN153" s="382">
        <f>'TREE PARAMETERS'!I162</f>
        <v>0.2</v>
      </c>
    </row>
    <row r="154" spans="3:222" x14ac:dyDescent="0.3">
      <c r="C154" s="383">
        <f>WEATHER!C164</f>
        <v>15.865000000000004</v>
      </c>
      <c r="D154" s="383">
        <f>WEATHER!D164</f>
        <v>25.922599999999999</v>
      </c>
      <c r="E154" s="383">
        <f>WEATHER!E164</f>
        <v>3.0250868749527942</v>
      </c>
      <c r="AG154" s="384">
        <f>'CROP MANAGEMENT'!V163</f>
        <v>100</v>
      </c>
      <c r="AH154" s="384">
        <f>'CROP MANAGEMENT'!W163</f>
        <v>143</v>
      </c>
      <c r="AI154" s="383">
        <f>'CROP MANAGEMENT'!X163</f>
        <v>0</v>
      </c>
      <c r="AJ154" s="383">
        <f>'CROP MANAGEMENT'!Y163</f>
        <v>0</v>
      </c>
      <c r="AK154" s="383">
        <f>'CROP MANAGEMENT'!Z163</f>
        <v>1</v>
      </c>
      <c r="AL154" s="383">
        <f>'CROP MANAGEMENT'!AA163</f>
        <v>0</v>
      </c>
      <c r="AM154" s="383">
        <f>'CROP MANAGEMENT'!AB163</f>
        <v>1592.3566878980891</v>
      </c>
      <c r="AN154" s="383">
        <f>'CROP MANAGEMENT'!AC163</f>
        <v>0</v>
      </c>
      <c r="AO154" s="383">
        <f>'CROP MANAGEMENT'!AD163</f>
        <v>1592.3566878980891</v>
      </c>
      <c r="AP154" s="383">
        <f>'CROP MANAGEMENT'!AE163</f>
        <v>0</v>
      </c>
      <c r="HL154" s="382">
        <f>'TREE PARAMETERS'!G163</f>
        <v>0</v>
      </c>
      <c r="HM154" s="382">
        <f>'TREE PARAMETERS'!H163</f>
        <v>0</v>
      </c>
      <c r="HN154" s="382">
        <f>'TREE PARAMETERS'!I163</f>
        <v>0.11</v>
      </c>
    </row>
    <row r="155" spans="3:222" x14ac:dyDescent="0.3">
      <c r="C155" s="383">
        <f>WEATHER!C165</f>
        <v>11.824999999999999</v>
      </c>
      <c r="D155" s="383">
        <f>WEATHER!D165</f>
        <v>25.945355555555555</v>
      </c>
      <c r="E155" s="383">
        <f>WEATHER!E165</f>
        <v>3.0334788835754889</v>
      </c>
      <c r="AG155" s="384">
        <f>'CROP MANAGEMENT'!V164</f>
        <v>100</v>
      </c>
      <c r="AH155" s="384">
        <f>'CROP MANAGEMENT'!W164</f>
        <v>231</v>
      </c>
      <c r="AI155" s="383">
        <f>'CROP MANAGEMENT'!X164</f>
        <v>1</v>
      </c>
      <c r="AJ155" s="383">
        <f>'CROP MANAGEMENT'!Y164</f>
        <v>0</v>
      </c>
      <c r="AK155" s="383">
        <f>'CROP MANAGEMENT'!Z164</f>
        <v>0</v>
      </c>
      <c r="AL155" s="383">
        <f>'CROP MANAGEMENT'!AA164</f>
        <v>0</v>
      </c>
      <c r="AM155" s="383">
        <f>'CROP MANAGEMENT'!AB164</f>
        <v>21.231422505307858</v>
      </c>
      <c r="AN155" s="383">
        <f>'CROP MANAGEMENT'!AC164</f>
        <v>0</v>
      </c>
      <c r="AO155" s="383">
        <f>'CROP MANAGEMENT'!AD164</f>
        <v>21.231422505307858</v>
      </c>
      <c r="AP155" s="383">
        <f>'CROP MANAGEMENT'!AE164</f>
        <v>0</v>
      </c>
      <c r="HL155" s="382">
        <f>'TREE PARAMETERS'!G164</f>
        <v>0</v>
      </c>
      <c r="HM155" s="382">
        <f>'TREE PARAMETERS'!H164</f>
        <v>0</v>
      </c>
      <c r="HN155" s="382">
        <f>'TREE PARAMETERS'!I164</f>
        <v>0.08</v>
      </c>
    </row>
    <row r="156" spans="3:222" x14ac:dyDescent="0.3">
      <c r="C156" s="383">
        <f>WEATHER!C166</f>
        <v>13.849999999999998</v>
      </c>
      <c r="D156" s="383">
        <f>WEATHER!D166</f>
        <v>25.899844444444447</v>
      </c>
      <c r="E156" s="383">
        <f>WEATHER!E166</f>
        <v>3.0167161117873538</v>
      </c>
      <c r="AG156" s="384">
        <f>'CROP MANAGEMENT'!V165</f>
        <v>100</v>
      </c>
      <c r="AH156" s="384">
        <f>'CROP MANAGEMENT'!W165</f>
        <v>232</v>
      </c>
      <c r="AI156" s="383">
        <f>'CROP MANAGEMENT'!X165</f>
        <v>0</v>
      </c>
      <c r="AJ156" s="383">
        <f>'CROP MANAGEMENT'!Y165</f>
        <v>1</v>
      </c>
      <c r="AK156" s="383">
        <f>'CROP MANAGEMENT'!Z165</f>
        <v>0</v>
      </c>
      <c r="AL156" s="383">
        <f>'CROP MANAGEMENT'!AA165</f>
        <v>0</v>
      </c>
      <c r="AM156" s="383">
        <f>'CROP MANAGEMENT'!AB165</f>
        <v>21.231422505307858</v>
      </c>
      <c r="AN156" s="383">
        <f>'CROP MANAGEMENT'!AC165</f>
        <v>0</v>
      </c>
      <c r="AO156" s="383">
        <f>'CROP MANAGEMENT'!AD165</f>
        <v>21.231422505307858</v>
      </c>
      <c r="AP156" s="383">
        <f>'CROP MANAGEMENT'!AE165</f>
        <v>0</v>
      </c>
      <c r="HL156" s="382">
        <f>'TREE PARAMETERS'!G165</f>
        <v>0</v>
      </c>
      <c r="HM156" s="382">
        <f>'TREE PARAMETERS'!H165</f>
        <v>0</v>
      </c>
      <c r="HN156" s="382">
        <f>'TREE PARAMETERS'!I165</f>
        <v>7.0000000000000007E-2</v>
      </c>
    </row>
    <row r="157" spans="3:222" x14ac:dyDescent="0.3">
      <c r="C157" s="383">
        <f>WEATHER!C167</f>
        <v>12.783333333333333</v>
      </c>
      <c r="D157" s="383">
        <f>WEATHER!D167</f>
        <v>26.170066666666671</v>
      </c>
      <c r="E157" s="383">
        <f>WEATHER!E167</f>
        <v>3.1174945568641119</v>
      </c>
      <c r="AG157" s="384">
        <f>'CROP MANAGEMENT'!V166</f>
        <v>100</v>
      </c>
      <c r="AH157" s="384">
        <f>'CROP MANAGEMENT'!W166</f>
        <v>321</v>
      </c>
      <c r="AI157" s="383">
        <f>'CROP MANAGEMENT'!X166</f>
        <v>1</v>
      </c>
      <c r="AJ157" s="383">
        <f>'CROP MANAGEMENT'!Y166</f>
        <v>0</v>
      </c>
      <c r="AK157" s="383">
        <f>'CROP MANAGEMENT'!Z166</f>
        <v>0</v>
      </c>
      <c r="AL157" s="383">
        <f>'CROP MANAGEMENT'!AA166</f>
        <v>0</v>
      </c>
      <c r="AM157" s="383">
        <f>'CROP MANAGEMENT'!AB166</f>
        <v>25.477707006369428</v>
      </c>
      <c r="AN157" s="383">
        <f>'CROP MANAGEMENT'!AC166</f>
        <v>0</v>
      </c>
      <c r="AO157" s="383">
        <f>'CROP MANAGEMENT'!AD166</f>
        <v>25.477707006369428</v>
      </c>
      <c r="AP157" s="383">
        <f>'CROP MANAGEMENT'!AE166</f>
        <v>0</v>
      </c>
      <c r="HL157" s="382">
        <f>'TREE PARAMETERS'!G166</f>
        <v>0</v>
      </c>
      <c r="HM157" s="382">
        <f>'TREE PARAMETERS'!H166</f>
        <v>0</v>
      </c>
      <c r="HN157" s="382">
        <f>'TREE PARAMETERS'!I166</f>
        <v>0.05</v>
      </c>
    </row>
    <row r="158" spans="3:222" x14ac:dyDescent="0.3">
      <c r="C158" s="383">
        <f>WEATHER!C168</f>
        <v>9.7375000000000007</v>
      </c>
      <c r="D158" s="383">
        <f>WEATHER!D168</f>
        <v>26.255400000000002</v>
      </c>
      <c r="E158" s="383">
        <f>WEATHER!E168</f>
        <v>3.1499460323339079</v>
      </c>
      <c r="AG158" s="384">
        <f>'CROP MANAGEMENT'!V167</f>
        <v>100</v>
      </c>
      <c r="AH158" s="384">
        <f>'CROP MANAGEMENT'!W167</f>
        <v>322</v>
      </c>
      <c r="AI158" s="383">
        <f>'CROP MANAGEMENT'!X167</f>
        <v>0</v>
      </c>
      <c r="AJ158" s="383">
        <f>'CROP MANAGEMENT'!Y167</f>
        <v>1</v>
      </c>
      <c r="AK158" s="383">
        <f>'CROP MANAGEMENT'!Z167</f>
        <v>0</v>
      </c>
      <c r="AL158" s="383">
        <f>'CROP MANAGEMENT'!AA167</f>
        <v>0</v>
      </c>
      <c r="AM158" s="383">
        <f>'CROP MANAGEMENT'!AB167</f>
        <v>25.477707006369428</v>
      </c>
      <c r="AN158" s="383">
        <f>'CROP MANAGEMENT'!AC167</f>
        <v>0</v>
      </c>
      <c r="AO158" s="383">
        <f>'CROP MANAGEMENT'!AD167</f>
        <v>25.477707006369428</v>
      </c>
      <c r="AP158" s="383">
        <f>'CROP MANAGEMENT'!AE167</f>
        <v>0</v>
      </c>
      <c r="HL158" s="382">
        <f>'TREE PARAMETERS'!G167</f>
        <v>0</v>
      </c>
      <c r="HM158" s="382">
        <f>'TREE PARAMETERS'!H167</f>
        <v>0</v>
      </c>
      <c r="HN158" s="382">
        <f>'TREE PARAMETERS'!I167</f>
        <v>3.5000000000000003E-2</v>
      </c>
    </row>
    <row r="159" spans="3:222" x14ac:dyDescent="0.3">
      <c r="C159" s="383">
        <f>WEATHER!C169</f>
        <v>9.004999999999999</v>
      </c>
      <c r="D159" s="383">
        <f>WEATHER!D169</f>
        <v>26.147311111111115</v>
      </c>
      <c r="E159" s="383">
        <f>WEATHER!E169</f>
        <v>3.108891788261301</v>
      </c>
      <c r="AG159" s="384">
        <f>'CROP MANAGEMENT'!V168</f>
        <v>100</v>
      </c>
      <c r="AH159" s="384">
        <f>'CROP MANAGEMENT'!W168</f>
        <v>323</v>
      </c>
      <c r="AI159" s="383">
        <f>'CROP MANAGEMENT'!X168</f>
        <v>0</v>
      </c>
      <c r="AJ159" s="383">
        <f>'CROP MANAGEMENT'!Y168</f>
        <v>0</v>
      </c>
      <c r="AK159" s="383">
        <f>'CROP MANAGEMENT'!Z168</f>
        <v>1</v>
      </c>
      <c r="AL159" s="383">
        <f>'CROP MANAGEMENT'!AA168</f>
        <v>0</v>
      </c>
      <c r="AM159" s="383">
        <f>'CROP MANAGEMENT'!AB168</f>
        <v>1592.3566878980891</v>
      </c>
      <c r="AN159" s="383">
        <f>'CROP MANAGEMENT'!AC168</f>
        <v>0</v>
      </c>
      <c r="AO159" s="383">
        <f>'CROP MANAGEMENT'!AD168</f>
        <v>1592.3566878980891</v>
      </c>
      <c r="AP159" s="383">
        <f>'CROP MANAGEMENT'!AE168</f>
        <v>0</v>
      </c>
      <c r="HL159" s="382">
        <f>'TREE PARAMETERS'!G168</f>
        <v>0</v>
      </c>
      <c r="HM159" s="382">
        <f>'TREE PARAMETERS'!H168</f>
        <v>0</v>
      </c>
      <c r="HN159" s="382">
        <f>'TREE PARAMETERS'!I168</f>
        <v>0.03</v>
      </c>
    </row>
    <row r="160" spans="3:222" x14ac:dyDescent="0.3">
      <c r="C160" s="383">
        <f>WEATHER!C170</f>
        <v>15.144444444444446</v>
      </c>
      <c r="D160" s="383">
        <f>WEATHER!D170</f>
        <v>26.081888888888887</v>
      </c>
      <c r="E160" s="383">
        <f>WEATHER!E170</f>
        <v>3.084278093692375</v>
      </c>
      <c r="AG160" s="384">
        <f>'CROP MANAGEMENT'!V169</f>
        <v>100</v>
      </c>
      <c r="AH160" s="384">
        <f>'CROP MANAGEMENT'!W169</f>
        <v>46</v>
      </c>
      <c r="AI160" s="383">
        <f>'CROP MANAGEMENT'!X169</f>
        <v>1</v>
      </c>
      <c r="AJ160" s="383">
        <f>'CROP MANAGEMENT'!Y169</f>
        <v>0</v>
      </c>
      <c r="AK160" s="383">
        <f>'CROP MANAGEMENT'!Z169</f>
        <v>0</v>
      </c>
      <c r="AL160" s="383">
        <f>'CROP MANAGEMENT'!AA169</f>
        <v>0</v>
      </c>
      <c r="AM160" s="383">
        <f>'CROP MANAGEMENT'!AB169</f>
        <v>16.985138004246284</v>
      </c>
      <c r="AN160" s="383">
        <f>'CROP MANAGEMENT'!AC169</f>
        <v>0</v>
      </c>
      <c r="AO160" s="383">
        <f>'CROP MANAGEMENT'!AD169</f>
        <v>16.985138004246284</v>
      </c>
      <c r="AP160" s="383">
        <f>'CROP MANAGEMENT'!AE169</f>
        <v>0</v>
      </c>
      <c r="HL160" s="382">
        <f>'TREE PARAMETERS'!G169</f>
        <v>0</v>
      </c>
      <c r="HM160" s="382">
        <f>'TREE PARAMETERS'!H169</f>
        <v>0</v>
      </c>
      <c r="HN160" s="382">
        <f>'TREE PARAMETERS'!I169</f>
        <v>0.03</v>
      </c>
    </row>
    <row r="161" spans="3:222" x14ac:dyDescent="0.3">
      <c r="C161" s="383">
        <f>WEATHER!C171</f>
        <v>11.975</v>
      </c>
      <c r="D161" s="383">
        <f>WEATHER!D171</f>
        <v>25.93397777777778</v>
      </c>
      <c r="E161" s="383">
        <f>WEATHER!E171</f>
        <v>3.029280222460164</v>
      </c>
      <c r="AG161" s="384">
        <f>'CROP MANAGEMENT'!V170</f>
        <v>100</v>
      </c>
      <c r="AH161" s="384">
        <f>'CROP MANAGEMENT'!W170</f>
        <v>47</v>
      </c>
      <c r="AI161" s="383">
        <f>'CROP MANAGEMENT'!X170</f>
        <v>0</v>
      </c>
      <c r="AJ161" s="383">
        <f>'CROP MANAGEMENT'!Y170</f>
        <v>1</v>
      </c>
      <c r="AK161" s="383">
        <f>'CROP MANAGEMENT'!Z170</f>
        <v>0</v>
      </c>
      <c r="AL161" s="383">
        <f>'CROP MANAGEMENT'!AA170</f>
        <v>0</v>
      </c>
      <c r="AM161" s="383">
        <f>'CROP MANAGEMENT'!AB170</f>
        <v>16.985138004246284</v>
      </c>
      <c r="AN161" s="383">
        <f>'CROP MANAGEMENT'!AC170</f>
        <v>0</v>
      </c>
      <c r="AO161" s="383">
        <f>'CROP MANAGEMENT'!AD170</f>
        <v>16.985138004246284</v>
      </c>
      <c r="AP161" s="383">
        <f>'CROP MANAGEMENT'!AE170</f>
        <v>0</v>
      </c>
      <c r="HL161" s="382">
        <f>'TREE PARAMETERS'!G170</f>
        <v>0</v>
      </c>
      <c r="HM161" s="382">
        <f>'TREE PARAMETERS'!H170</f>
        <v>0</v>
      </c>
      <c r="HN161" s="382">
        <f>'TREE PARAMETERS'!I170</f>
        <v>0.03</v>
      </c>
    </row>
    <row r="162" spans="3:222" x14ac:dyDescent="0.3">
      <c r="C162" s="383">
        <f>WEATHER!C172</f>
        <v>15.075000000000001</v>
      </c>
      <c r="D162" s="383">
        <f>WEATHER!D172</f>
        <v>26.118866666666669</v>
      </c>
      <c r="E162" s="383">
        <f>WEATHER!E172</f>
        <v>3.0981684500951814</v>
      </c>
      <c r="AG162" s="384">
        <f>'CROP MANAGEMENT'!V171</f>
        <v>100</v>
      </c>
      <c r="AH162" s="384">
        <f>'CROP MANAGEMENT'!W171</f>
        <v>141</v>
      </c>
      <c r="AI162" s="383">
        <f>'CROP MANAGEMENT'!X171</f>
        <v>1</v>
      </c>
      <c r="AJ162" s="383">
        <f>'CROP MANAGEMENT'!Y171</f>
        <v>0</v>
      </c>
      <c r="AK162" s="383">
        <f>'CROP MANAGEMENT'!Z171</f>
        <v>0</v>
      </c>
      <c r="AL162" s="383">
        <f>'CROP MANAGEMENT'!AA171</f>
        <v>0</v>
      </c>
      <c r="AM162" s="383">
        <f>'CROP MANAGEMENT'!AB171</f>
        <v>29.723991507430998</v>
      </c>
      <c r="AN162" s="383">
        <f>'CROP MANAGEMENT'!AC171</f>
        <v>0</v>
      </c>
      <c r="AO162" s="383">
        <f>'CROP MANAGEMENT'!AD171</f>
        <v>29.723991507430998</v>
      </c>
      <c r="AP162" s="383">
        <f>'CROP MANAGEMENT'!AE171</f>
        <v>0</v>
      </c>
      <c r="HL162" s="382">
        <f>'TREE PARAMETERS'!G171</f>
        <v>0</v>
      </c>
      <c r="HM162" s="382">
        <f>'TREE PARAMETERS'!H171</f>
        <v>0</v>
      </c>
      <c r="HN162" s="382">
        <f>'TREE PARAMETERS'!I171</f>
        <v>0.02</v>
      </c>
    </row>
    <row r="163" spans="3:222" x14ac:dyDescent="0.3">
      <c r="C163" s="383">
        <f>WEATHER!C173</f>
        <v>12.430000000000001</v>
      </c>
      <c r="D163" s="383">
        <f>WEATHER!D173</f>
        <v>25.962422222222223</v>
      </c>
      <c r="E163" s="383">
        <f>WEATHER!E173</f>
        <v>3.0397868431685331</v>
      </c>
      <c r="AG163" s="384">
        <f>'CROP MANAGEMENT'!V172</f>
        <v>100</v>
      </c>
      <c r="AH163" s="384">
        <f>'CROP MANAGEMENT'!W172</f>
        <v>142</v>
      </c>
      <c r="AI163" s="383">
        <f>'CROP MANAGEMENT'!X172</f>
        <v>0</v>
      </c>
      <c r="AJ163" s="383">
        <f>'CROP MANAGEMENT'!Y172</f>
        <v>1</v>
      </c>
      <c r="AK163" s="383">
        <f>'CROP MANAGEMENT'!Z172</f>
        <v>0</v>
      </c>
      <c r="AL163" s="383">
        <f>'CROP MANAGEMENT'!AA172</f>
        <v>0</v>
      </c>
      <c r="AM163" s="383">
        <f>'CROP MANAGEMENT'!AB172</f>
        <v>29.723991507430998</v>
      </c>
      <c r="AN163" s="383">
        <f>'CROP MANAGEMENT'!AC172</f>
        <v>0</v>
      </c>
      <c r="AO163" s="383">
        <f>'CROP MANAGEMENT'!AD172</f>
        <v>29.723991507430998</v>
      </c>
      <c r="AP163" s="383">
        <f>'CROP MANAGEMENT'!AE172</f>
        <v>0</v>
      </c>
      <c r="HL163" s="382">
        <f>'TREE PARAMETERS'!G172</f>
        <v>0</v>
      </c>
      <c r="HM163" s="382">
        <f>'TREE PARAMETERS'!H172</f>
        <v>0</v>
      </c>
      <c r="HN163" s="382">
        <f>'TREE PARAMETERS'!I172</f>
        <v>0.01</v>
      </c>
    </row>
    <row r="164" spans="3:222" x14ac:dyDescent="0.3">
      <c r="C164" s="383">
        <f>WEATHER!C174</f>
        <v>18.388888888888889</v>
      </c>
      <c r="D164" s="383">
        <f>WEATHER!D174</f>
        <v>25.979488888888888</v>
      </c>
      <c r="E164" s="383">
        <f>WEATHER!E174</f>
        <v>3.0461067709891259</v>
      </c>
      <c r="AG164" s="384">
        <f>'CROP MANAGEMENT'!V173</f>
        <v>100</v>
      </c>
      <c r="AH164" s="384">
        <f>'CROP MANAGEMENT'!W173</f>
        <v>143</v>
      </c>
      <c r="AI164" s="383">
        <f>'CROP MANAGEMENT'!X173</f>
        <v>0</v>
      </c>
      <c r="AJ164" s="383">
        <f>'CROP MANAGEMENT'!Y173</f>
        <v>0</v>
      </c>
      <c r="AK164" s="383">
        <f>'CROP MANAGEMENT'!Z173</f>
        <v>1</v>
      </c>
      <c r="AL164" s="383">
        <f>'CROP MANAGEMENT'!AA173</f>
        <v>0</v>
      </c>
      <c r="AM164" s="383">
        <f>'CROP MANAGEMENT'!AB173</f>
        <v>1592.3566878980891</v>
      </c>
      <c r="AN164" s="383">
        <f>'CROP MANAGEMENT'!AC173</f>
        <v>0</v>
      </c>
      <c r="AO164" s="383">
        <f>'CROP MANAGEMENT'!AD173</f>
        <v>1592.3566878980891</v>
      </c>
      <c r="AP164" s="383">
        <f>'CROP MANAGEMENT'!AE173</f>
        <v>0</v>
      </c>
      <c r="HL164" s="382">
        <f>'TREE PARAMETERS'!G173</f>
        <v>0</v>
      </c>
      <c r="HM164" s="382">
        <f>'TREE PARAMETERS'!H173</f>
        <v>0</v>
      </c>
      <c r="HN164" s="382">
        <f>'TREE PARAMETERS'!I173</f>
        <v>0.01</v>
      </c>
    </row>
    <row r="165" spans="3:222" x14ac:dyDescent="0.3">
      <c r="C165" s="383">
        <f>WEATHER!C175</f>
        <v>7.43</v>
      </c>
      <c r="D165" s="383">
        <f>WEATHER!D175</f>
        <v>25.976644444444446</v>
      </c>
      <c r="E165" s="383">
        <f>WEATHER!E175</f>
        <v>3.045052618237909</v>
      </c>
      <c r="AG165" s="384">
        <f>'CROP MANAGEMENT'!V174</f>
        <v>100</v>
      </c>
      <c r="AH165" s="384">
        <f>'CROP MANAGEMENT'!W174</f>
        <v>231</v>
      </c>
      <c r="AI165" s="383">
        <f>'CROP MANAGEMENT'!X174</f>
        <v>1</v>
      </c>
      <c r="AJ165" s="383">
        <f>'CROP MANAGEMENT'!Y174</f>
        <v>0</v>
      </c>
      <c r="AK165" s="383">
        <f>'CROP MANAGEMENT'!Z174</f>
        <v>0</v>
      </c>
      <c r="AL165" s="383">
        <f>'CROP MANAGEMENT'!AA174</f>
        <v>0</v>
      </c>
      <c r="AM165" s="383">
        <f>'CROP MANAGEMENT'!AB174</f>
        <v>21.231422505307858</v>
      </c>
      <c r="AN165" s="383">
        <f>'CROP MANAGEMENT'!AC174</f>
        <v>0</v>
      </c>
      <c r="AO165" s="383">
        <f>'CROP MANAGEMENT'!AD174</f>
        <v>21.231422505307858</v>
      </c>
      <c r="AP165" s="383">
        <f>'CROP MANAGEMENT'!AE174</f>
        <v>0</v>
      </c>
      <c r="HL165" s="382">
        <f>'TREE PARAMETERS'!G174</f>
        <v>0</v>
      </c>
      <c r="HM165" s="382">
        <f>'TREE PARAMETERS'!H174</f>
        <v>0</v>
      </c>
      <c r="HN165" s="382">
        <f>'TREE PARAMETERS'!I174</f>
        <v>0.01</v>
      </c>
    </row>
    <row r="166" spans="3:222" x14ac:dyDescent="0.3">
      <c r="C166" s="383">
        <f>WEATHER!C176</f>
        <v>3.1444444444444448</v>
      </c>
      <c r="D166" s="383">
        <f>WEATHER!D176</f>
        <v>26.11602222222222</v>
      </c>
      <c r="E166" s="383">
        <f>WEATHER!E176</f>
        <v>3.0970979558917286</v>
      </c>
      <c r="AG166" s="384">
        <f>'CROP MANAGEMENT'!V175</f>
        <v>100</v>
      </c>
      <c r="AH166" s="384">
        <f>'CROP MANAGEMENT'!W175</f>
        <v>232</v>
      </c>
      <c r="AI166" s="383">
        <f>'CROP MANAGEMENT'!X175</f>
        <v>0</v>
      </c>
      <c r="AJ166" s="383">
        <f>'CROP MANAGEMENT'!Y175</f>
        <v>1</v>
      </c>
      <c r="AK166" s="383">
        <f>'CROP MANAGEMENT'!Z175</f>
        <v>0</v>
      </c>
      <c r="AL166" s="383">
        <f>'CROP MANAGEMENT'!AA175</f>
        <v>0</v>
      </c>
      <c r="AM166" s="383">
        <f>'CROP MANAGEMENT'!AB175</f>
        <v>21.231422505307858</v>
      </c>
      <c r="AN166" s="383">
        <f>'CROP MANAGEMENT'!AC175</f>
        <v>0</v>
      </c>
      <c r="AO166" s="383">
        <f>'CROP MANAGEMENT'!AD175</f>
        <v>21.231422505307858</v>
      </c>
      <c r="AP166" s="383">
        <f>'CROP MANAGEMENT'!AE175</f>
        <v>0</v>
      </c>
      <c r="HL166" s="382">
        <f>'TREE PARAMETERS'!G175</f>
        <v>0</v>
      </c>
      <c r="HM166" s="382">
        <f>'TREE PARAMETERS'!H175</f>
        <v>0</v>
      </c>
      <c r="HN166" s="382">
        <f>'TREE PARAMETERS'!I175</f>
        <v>0.01</v>
      </c>
    </row>
    <row r="167" spans="3:222" x14ac:dyDescent="0.3">
      <c r="C167" s="383">
        <f>WEATHER!C177</f>
        <v>1.3187500000000001</v>
      </c>
      <c r="D167" s="383">
        <f>WEATHER!D177</f>
        <v>26.138777777777779</v>
      </c>
      <c r="E167" s="383">
        <f>WEATHER!E177</f>
        <v>3.1056712738484888</v>
      </c>
      <c r="AG167" s="384">
        <f>'CROP MANAGEMENT'!V176</f>
        <v>100</v>
      </c>
      <c r="AH167" s="384">
        <f>'CROP MANAGEMENT'!W176</f>
        <v>321</v>
      </c>
      <c r="AI167" s="383">
        <f>'CROP MANAGEMENT'!X176</f>
        <v>1</v>
      </c>
      <c r="AJ167" s="383">
        <f>'CROP MANAGEMENT'!Y176</f>
        <v>0</v>
      </c>
      <c r="AK167" s="383">
        <f>'CROP MANAGEMENT'!Z176</f>
        <v>0</v>
      </c>
      <c r="AL167" s="383">
        <f>'CROP MANAGEMENT'!AA176</f>
        <v>0</v>
      </c>
      <c r="AM167" s="383">
        <f>'CROP MANAGEMENT'!AB176</f>
        <v>25.477707006369428</v>
      </c>
      <c r="AN167" s="383">
        <f>'CROP MANAGEMENT'!AC176</f>
        <v>0</v>
      </c>
      <c r="AO167" s="383">
        <f>'CROP MANAGEMENT'!AD176</f>
        <v>25.477707006369428</v>
      </c>
      <c r="AP167" s="383">
        <f>'CROP MANAGEMENT'!AE176</f>
        <v>0</v>
      </c>
      <c r="HL167" s="382">
        <f>'TREE PARAMETERS'!G176</f>
        <v>0</v>
      </c>
      <c r="HM167" s="382">
        <f>'TREE PARAMETERS'!H176</f>
        <v>0</v>
      </c>
      <c r="HN167" s="382">
        <f>'TREE PARAMETERS'!I176</f>
        <v>0.01</v>
      </c>
    </row>
    <row r="168" spans="3:222" x14ac:dyDescent="0.3">
      <c r="C168" s="383">
        <f>WEATHER!C178</f>
        <v>4.0333333333333332</v>
      </c>
      <c r="D168" s="383">
        <f>WEATHER!D178</f>
        <v>25.831577777777781</v>
      </c>
      <c r="E168" s="383">
        <f>WEATHER!E178</f>
        <v>2.9917311153719313</v>
      </c>
      <c r="AG168" s="384">
        <f>'CROP MANAGEMENT'!V177</f>
        <v>100</v>
      </c>
      <c r="AH168" s="384">
        <f>'CROP MANAGEMENT'!W177</f>
        <v>322</v>
      </c>
      <c r="AI168" s="383">
        <f>'CROP MANAGEMENT'!X177</f>
        <v>0</v>
      </c>
      <c r="AJ168" s="383">
        <f>'CROP MANAGEMENT'!Y177</f>
        <v>1</v>
      </c>
      <c r="AK168" s="383">
        <f>'CROP MANAGEMENT'!Z177</f>
        <v>0</v>
      </c>
      <c r="AL168" s="383">
        <f>'CROP MANAGEMENT'!AA177</f>
        <v>0</v>
      </c>
      <c r="AM168" s="383">
        <f>'CROP MANAGEMENT'!AB177</f>
        <v>25.477707006369428</v>
      </c>
      <c r="AN168" s="383">
        <f>'CROP MANAGEMENT'!AC177</f>
        <v>0</v>
      </c>
      <c r="AO168" s="383">
        <f>'CROP MANAGEMENT'!AD177</f>
        <v>25.477707006369428</v>
      </c>
      <c r="AP168" s="383">
        <f>'CROP MANAGEMENT'!AE177</f>
        <v>0</v>
      </c>
      <c r="HL168" s="382">
        <f>'TREE PARAMETERS'!G177</f>
        <v>0</v>
      </c>
      <c r="HM168" s="382">
        <f>'TREE PARAMETERS'!H177</f>
        <v>0</v>
      </c>
      <c r="HN168" s="382">
        <f>'TREE PARAMETERS'!I177</f>
        <v>7.0000000000000007E-2</v>
      </c>
    </row>
    <row r="169" spans="3:222" x14ac:dyDescent="0.3">
      <c r="C169" s="383">
        <f>WEATHER!C179</f>
        <v>10.185714285714287</v>
      </c>
      <c r="D169" s="383">
        <f>WEATHER!D179</f>
        <v>25.902688888888889</v>
      </c>
      <c r="E169" s="383">
        <f>WEATHER!E179</f>
        <v>3.0177612959357654</v>
      </c>
      <c r="AG169" s="384">
        <f>'CROP MANAGEMENT'!V178</f>
        <v>100</v>
      </c>
      <c r="AH169" s="384">
        <f>'CROP MANAGEMENT'!W178</f>
        <v>323</v>
      </c>
      <c r="AI169" s="383">
        <f>'CROP MANAGEMENT'!X178</f>
        <v>0</v>
      </c>
      <c r="AJ169" s="383">
        <f>'CROP MANAGEMENT'!Y178</f>
        <v>0</v>
      </c>
      <c r="AK169" s="383">
        <f>'CROP MANAGEMENT'!Z178</f>
        <v>1</v>
      </c>
      <c r="AL169" s="383">
        <f>'CROP MANAGEMENT'!AA178</f>
        <v>0</v>
      </c>
      <c r="AM169" s="383">
        <f>'CROP MANAGEMENT'!AB178</f>
        <v>1592.3566878980891</v>
      </c>
      <c r="AN169" s="383">
        <f>'CROP MANAGEMENT'!AC178</f>
        <v>0</v>
      </c>
      <c r="AO169" s="383">
        <f>'CROP MANAGEMENT'!AD178</f>
        <v>1592.3566878980891</v>
      </c>
      <c r="AP169" s="383">
        <f>'CROP MANAGEMENT'!AE178</f>
        <v>0</v>
      </c>
      <c r="HL169" s="382">
        <f>'TREE PARAMETERS'!G178</f>
        <v>0</v>
      </c>
      <c r="HM169" s="382">
        <f>'TREE PARAMETERS'!H178</f>
        <v>0</v>
      </c>
      <c r="HN169" s="382">
        <f>'TREE PARAMETERS'!I178</f>
        <v>0.05</v>
      </c>
    </row>
    <row r="170" spans="3:222" x14ac:dyDescent="0.3">
      <c r="C170" s="383">
        <f>WEATHER!C180</f>
        <v>14.016666666666667</v>
      </c>
      <c r="D170" s="383">
        <f>WEATHER!D180</f>
        <v>25.848644444444446</v>
      </c>
      <c r="E170" s="383">
        <f>WEATHER!E180</f>
        <v>2.9979594803233587</v>
      </c>
      <c r="AG170" s="384">
        <f>'CROP MANAGEMENT'!V179</f>
        <v>100</v>
      </c>
      <c r="AH170" s="384">
        <f>'CROP MANAGEMENT'!W179</f>
        <v>46</v>
      </c>
      <c r="AI170" s="383">
        <f>'CROP MANAGEMENT'!X179</f>
        <v>1</v>
      </c>
      <c r="AJ170" s="383">
        <f>'CROP MANAGEMENT'!Y179</f>
        <v>0</v>
      </c>
      <c r="AK170" s="383">
        <f>'CROP MANAGEMENT'!Z179</f>
        <v>0</v>
      </c>
      <c r="AL170" s="383">
        <f>'CROP MANAGEMENT'!AA179</f>
        <v>0</v>
      </c>
      <c r="AM170" s="383">
        <f>'CROP MANAGEMENT'!AB179</f>
        <v>16.985138004246284</v>
      </c>
      <c r="AN170" s="383">
        <f>'CROP MANAGEMENT'!AC179</f>
        <v>0</v>
      </c>
      <c r="AO170" s="383">
        <f>'CROP MANAGEMENT'!AD179</f>
        <v>16.985138004246284</v>
      </c>
      <c r="AP170" s="383">
        <f>'CROP MANAGEMENT'!AE179</f>
        <v>0</v>
      </c>
      <c r="HL170" s="382">
        <f>'TREE PARAMETERS'!G179</f>
        <v>0</v>
      </c>
      <c r="HM170" s="382">
        <f>'TREE PARAMETERS'!H179</f>
        <v>0</v>
      </c>
      <c r="HN170" s="382">
        <f>'TREE PARAMETERS'!I179</f>
        <v>0.03</v>
      </c>
    </row>
    <row r="171" spans="3:222" x14ac:dyDescent="0.3">
      <c r="C171" s="383">
        <f>WEATHER!C181</f>
        <v>12.484999999999999</v>
      </c>
      <c r="D171" s="383">
        <f>WEATHER!D181</f>
        <v>25.905533333333334</v>
      </c>
      <c r="E171" s="383">
        <f>WEATHER!E181</f>
        <v>3.0188068117989499</v>
      </c>
      <c r="AG171" s="384">
        <f>'CROP MANAGEMENT'!V180</f>
        <v>100</v>
      </c>
      <c r="AH171" s="384">
        <f>'CROP MANAGEMENT'!W180</f>
        <v>47</v>
      </c>
      <c r="AI171" s="383">
        <f>'CROP MANAGEMENT'!X180</f>
        <v>0</v>
      </c>
      <c r="AJ171" s="383">
        <f>'CROP MANAGEMENT'!Y180</f>
        <v>1</v>
      </c>
      <c r="AK171" s="383">
        <f>'CROP MANAGEMENT'!Z180</f>
        <v>0</v>
      </c>
      <c r="AL171" s="383">
        <f>'CROP MANAGEMENT'!AA180</f>
        <v>0</v>
      </c>
      <c r="AM171" s="383">
        <f>'CROP MANAGEMENT'!AB180</f>
        <v>16.985138004246284</v>
      </c>
      <c r="AN171" s="383">
        <f>'CROP MANAGEMENT'!AC180</f>
        <v>0</v>
      </c>
      <c r="AO171" s="383">
        <f>'CROP MANAGEMENT'!AD180</f>
        <v>16.985138004246284</v>
      </c>
      <c r="AP171" s="383">
        <f>'CROP MANAGEMENT'!AE180</f>
        <v>0</v>
      </c>
      <c r="HL171" s="382">
        <f>'TREE PARAMETERS'!G180</f>
        <v>0</v>
      </c>
      <c r="HM171" s="382">
        <f>'TREE PARAMETERS'!H180</f>
        <v>0</v>
      </c>
      <c r="HN171" s="382">
        <f>'TREE PARAMETERS'!I180</f>
        <v>0.01</v>
      </c>
    </row>
    <row r="172" spans="3:222" x14ac:dyDescent="0.3">
      <c r="C172" s="383">
        <f>WEATHER!C182</f>
        <v>25.110000000000003</v>
      </c>
      <c r="D172" s="383">
        <f>WEATHER!D182</f>
        <v>25.69788888888889</v>
      </c>
      <c r="E172" s="383">
        <f>WEATHER!E182</f>
        <v>2.943353713789949</v>
      </c>
      <c r="AG172" s="384">
        <f>'CROP MANAGEMENT'!V181</f>
        <v>100</v>
      </c>
      <c r="AH172" s="384">
        <f>'CROP MANAGEMENT'!W181</f>
        <v>141</v>
      </c>
      <c r="AI172" s="383">
        <f>'CROP MANAGEMENT'!X181</f>
        <v>1</v>
      </c>
      <c r="AJ172" s="383">
        <f>'CROP MANAGEMENT'!Y181</f>
        <v>0</v>
      </c>
      <c r="AK172" s="383">
        <f>'CROP MANAGEMENT'!Z181</f>
        <v>0</v>
      </c>
      <c r="AL172" s="383">
        <f>'CROP MANAGEMENT'!AA181</f>
        <v>0</v>
      </c>
      <c r="AM172" s="383">
        <f>'CROP MANAGEMENT'!AB181</f>
        <v>29.723991507430998</v>
      </c>
      <c r="AN172" s="383">
        <f>'CROP MANAGEMENT'!AC181</f>
        <v>0</v>
      </c>
      <c r="AO172" s="383">
        <f>'CROP MANAGEMENT'!AD181</f>
        <v>29.723991507430998</v>
      </c>
      <c r="AP172" s="383">
        <f>'CROP MANAGEMENT'!AE181</f>
        <v>0</v>
      </c>
      <c r="HL172" s="382">
        <f>'TREE PARAMETERS'!G181</f>
        <v>0</v>
      </c>
      <c r="HM172" s="382">
        <f>'TREE PARAMETERS'!H181</f>
        <v>0</v>
      </c>
      <c r="HN172" s="382">
        <f>'TREE PARAMETERS'!I181</f>
        <v>0</v>
      </c>
    </row>
    <row r="173" spans="3:222" x14ac:dyDescent="0.3">
      <c r="C173" s="383">
        <f>WEATHER!C183</f>
        <v>16.84375</v>
      </c>
      <c r="D173" s="383">
        <f>WEATHER!D183</f>
        <v>25.894155555555557</v>
      </c>
      <c r="E173" s="383">
        <f>WEATHER!E183</f>
        <v>3.0146267384944938</v>
      </c>
      <c r="AG173" s="384">
        <f>'CROP MANAGEMENT'!V182</f>
        <v>100</v>
      </c>
      <c r="AH173" s="384">
        <f>'CROP MANAGEMENT'!W182</f>
        <v>142</v>
      </c>
      <c r="AI173" s="383">
        <f>'CROP MANAGEMENT'!X182</f>
        <v>0</v>
      </c>
      <c r="AJ173" s="383">
        <f>'CROP MANAGEMENT'!Y182</f>
        <v>1</v>
      </c>
      <c r="AK173" s="383">
        <f>'CROP MANAGEMENT'!Z182</f>
        <v>0</v>
      </c>
      <c r="AL173" s="383">
        <f>'CROP MANAGEMENT'!AA182</f>
        <v>0</v>
      </c>
      <c r="AM173" s="383">
        <f>'CROP MANAGEMENT'!AB182</f>
        <v>29.723991507430998</v>
      </c>
      <c r="AN173" s="383">
        <f>'CROP MANAGEMENT'!AC182</f>
        <v>0</v>
      </c>
      <c r="AO173" s="383">
        <f>'CROP MANAGEMENT'!AD182</f>
        <v>29.723991507430998</v>
      </c>
      <c r="AP173" s="383">
        <f>'CROP MANAGEMENT'!AE182</f>
        <v>0</v>
      </c>
      <c r="HL173" s="382">
        <f>'TREE PARAMETERS'!G182</f>
        <v>0</v>
      </c>
      <c r="HM173" s="382">
        <f>'TREE PARAMETERS'!H182</f>
        <v>0</v>
      </c>
      <c r="HN173" s="382">
        <f>'TREE PARAMETERS'!I182</f>
        <v>0</v>
      </c>
    </row>
    <row r="174" spans="3:222" x14ac:dyDescent="0.3">
      <c r="C174" s="383">
        <f>WEATHER!C184</f>
        <v>9.0062500000000014</v>
      </c>
      <c r="D174" s="383">
        <f>WEATHER!D184</f>
        <v>26.079044444444445</v>
      </c>
      <c r="E174" s="383">
        <f>WEATHER!E184</f>
        <v>3.0832119431393239</v>
      </c>
      <c r="AG174" s="384">
        <f>'CROP MANAGEMENT'!V183</f>
        <v>100</v>
      </c>
      <c r="AH174" s="384">
        <f>'CROP MANAGEMENT'!W183</f>
        <v>143</v>
      </c>
      <c r="AI174" s="383">
        <f>'CROP MANAGEMENT'!X183</f>
        <v>0</v>
      </c>
      <c r="AJ174" s="383">
        <f>'CROP MANAGEMENT'!Y183</f>
        <v>0</v>
      </c>
      <c r="AK174" s="383">
        <f>'CROP MANAGEMENT'!Z183</f>
        <v>1</v>
      </c>
      <c r="AL174" s="383">
        <f>'CROP MANAGEMENT'!AA183</f>
        <v>0</v>
      </c>
      <c r="AM174" s="383">
        <f>'CROP MANAGEMENT'!AB183</f>
        <v>1592.3566878980891</v>
      </c>
      <c r="AN174" s="383">
        <f>'CROP MANAGEMENT'!AC183</f>
        <v>0</v>
      </c>
      <c r="AO174" s="383">
        <f>'CROP MANAGEMENT'!AD183</f>
        <v>1592.3566878980891</v>
      </c>
      <c r="AP174" s="383">
        <f>'CROP MANAGEMENT'!AE183</f>
        <v>0</v>
      </c>
      <c r="HL174" s="382">
        <f>'TREE PARAMETERS'!G183</f>
        <v>0</v>
      </c>
      <c r="HM174" s="382">
        <f>'TREE PARAMETERS'!H183</f>
        <v>0</v>
      </c>
      <c r="HN174" s="382">
        <f>'TREE PARAMETERS'!I183</f>
        <v>0</v>
      </c>
    </row>
    <row r="175" spans="3:222" x14ac:dyDescent="0.3">
      <c r="C175" s="383">
        <f>WEATHER!C185</f>
        <v>12.583333333333334</v>
      </c>
      <c r="D175" s="383">
        <f>WEATHER!D185</f>
        <v>25.848644444444446</v>
      </c>
      <c r="E175" s="383">
        <f>WEATHER!E185</f>
        <v>2.9979594803233574</v>
      </c>
      <c r="AG175" s="384">
        <f>'CROP MANAGEMENT'!V184</f>
        <v>100</v>
      </c>
      <c r="AH175" s="384">
        <f>'CROP MANAGEMENT'!W184</f>
        <v>231</v>
      </c>
      <c r="AI175" s="383">
        <f>'CROP MANAGEMENT'!X184</f>
        <v>1</v>
      </c>
      <c r="AJ175" s="383">
        <f>'CROP MANAGEMENT'!Y184</f>
        <v>0</v>
      </c>
      <c r="AK175" s="383">
        <f>'CROP MANAGEMENT'!Z184</f>
        <v>0</v>
      </c>
      <c r="AL175" s="383">
        <f>'CROP MANAGEMENT'!AA184</f>
        <v>0</v>
      </c>
      <c r="AM175" s="383">
        <f>'CROP MANAGEMENT'!AB184</f>
        <v>21.231422505307858</v>
      </c>
      <c r="AN175" s="383">
        <f>'CROP MANAGEMENT'!AC184</f>
        <v>0</v>
      </c>
      <c r="AO175" s="383">
        <f>'CROP MANAGEMENT'!AD184</f>
        <v>21.231422505307858</v>
      </c>
      <c r="AP175" s="383">
        <f>'CROP MANAGEMENT'!AE184</f>
        <v>0</v>
      </c>
      <c r="HL175" s="382">
        <f>'TREE PARAMETERS'!G184</f>
        <v>0</v>
      </c>
      <c r="HM175" s="382">
        <f>'TREE PARAMETERS'!H184</f>
        <v>0</v>
      </c>
      <c r="HN175" s="382">
        <f>'TREE PARAMETERS'!I184</f>
        <v>0</v>
      </c>
    </row>
    <row r="176" spans="3:222" x14ac:dyDescent="0.3">
      <c r="C176" s="383">
        <f>WEATHER!C186</f>
        <v>9.7062500000000007</v>
      </c>
      <c r="D176" s="383">
        <f>WEATHER!D186</f>
        <v>25.746244444444443</v>
      </c>
      <c r="E176" s="383">
        <f>WEATHER!E186</f>
        <v>2.9607677901912579</v>
      </c>
      <c r="AG176" s="384">
        <f>'CROP MANAGEMENT'!V185</f>
        <v>100</v>
      </c>
      <c r="AH176" s="384">
        <f>'CROP MANAGEMENT'!W185</f>
        <v>232</v>
      </c>
      <c r="AI176" s="383">
        <f>'CROP MANAGEMENT'!X185</f>
        <v>0</v>
      </c>
      <c r="AJ176" s="383">
        <f>'CROP MANAGEMENT'!Y185</f>
        <v>1</v>
      </c>
      <c r="AK176" s="383">
        <f>'CROP MANAGEMENT'!Z185</f>
        <v>0</v>
      </c>
      <c r="AL176" s="383">
        <f>'CROP MANAGEMENT'!AA185</f>
        <v>0</v>
      </c>
      <c r="AM176" s="383">
        <f>'CROP MANAGEMENT'!AB185</f>
        <v>21.231422505307858</v>
      </c>
      <c r="AN176" s="383">
        <f>'CROP MANAGEMENT'!AC185</f>
        <v>0</v>
      </c>
      <c r="AO176" s="383">
        <f>'CROP MANAGEMENT'!AD185</f>
        <v>21.231422505307858</v>
      </c>
      <c r="AP176" s="383">
        <f>'CROP MANAGEMENT'!AE185</f>
        <v>0</v>
      </c>
      <c r="HL176" s="382">
        <f>'TREE PARAMETERS'!G185</f>
        <v>0</v>
      </c>
      <c r="HM176" s="382">
        <f>'TREE PARAMETERS'!H185</f>
        <v>0</v>
      </c>
      <c r="HN176" s="382">
        <f>'TREE PARAMETERS'!I185</f>
        <v>0</v>
      </c>
    </row>
    <row r="177" spans="3:222" x14ac:dyDescent="0.3">
      <c r="C177" s="383">
        <f>WEATHER!C187</f>
        <v>24.727777777777778</v>
      </c>
      <c r="D177" s="383">
        <f>WEATHER!D187</f>
        <v>25.586600000000004</v>
      </c>
      <c r="E177" s="383">
        <f>WEATHER!E187</f>
        <v>2.9036368627998193</v>
      </c>
      <c r="AG177" s="384">
        <f>'CROP MANAGEMENT'!V186</f>
        <v>100</v>
      </c>
      <c r="AH177" s="384">
        <f>'CROP MANAGEMENT'!W186</f>
        <v>321</v>
      </c>
      <c r="AI177" s="383">
        <f>'CROP MANAGEMENT'!X186</f>
        <v>1</v>
      </c>
      <c r="AJ177" s="383">
        <f>'CROP MANAGEMENT'!Y186</f>
        <v>0</v>
      </c>
      <c r="AK177" s="383">
        <f>'CROP MANAGEMENT'!Z186</f>
        <v>0</v>
      </c>
      <c r="AL177" s="383">
        <f>'CROP MANAGEMENT'!AA186</f>
        <v>0</v>
      </c>
      <c r="AM177" s="383">
        <f>'CROP MANAGEMENT'!AB186</f>
        <v>25.477707006369428</v>
      </c>
      <c r="AN177" s="383">
        <f>'CROP MANAGEMENT'!AC186</f>
        <v>0</v>
      </c>
      <c r="AO177" s="383">
        <f>'CROP MANAGEMENT'!AD186</f>
        <v>25.477707006369428</v>
      </c>
      <c r="AP177" s="383">
        <f>'CROP MANAGEMENT'!AE186</f>
        <v>0</v>
      </c>
      <c r="HL177" s="382">
        <f>'TREE PARAMETERS'!G186</f>
        <v>0</v>
      </c>
      <c r="HM177" s="382">
        <f>'TREE PARAMETERS'!H186</f>
        <v>0</v>
      </c>
      <c r="HN177" s="382">
        <f>'TREE PARAMETERS'!I186</f>
        <v>0</v>
      </c>
    </row>
    <row r="178" spans="3:222" x14ac:dyDescent="0.3">
      <c r="C178" s="383">
        <f>WEATHER!C188</f>
        <v>14.915000000000001</v>
      </c>
      <c r="D178" s="383">
        <f>WEATHER!D188</f>
        <v>25.905533333333334</v>
      </c>
      <c r="E178" s="383">
        <f>WEATHER!E188</f>
        <v>3.0188068117989499</v>
      </c>
      <c r="AG178" s="384">
        <f>'CROP MANAGEMENT'!V187</f>
        <v>100</v>
      </c>
      <c r="AH178" s="384">
        <f>'CROP MANAGEMENT'!W187</f>
        <v>322</v>
      </c>
      <c r="AI178" s="383">
        <f>'CROP MANAGEMENT'!X187</f>
        <v>0</v>
      </c>
      <c r="AJ178" s="383">
        <f>'CROP MANAGEMENT'!Y187</f>
        <v>1</v>
      </c>
      <c r="AK178" s="383">
        <f>'CROP MANAGEMENT'!Z187</f>
        <v>0</v>
      </c>
      <c r="AL178" s="383">
        <f>'CROP MANAGEMENT'!AA187</f>
        <v>0</v>
      </c>
      <c r="AM178" s="383">
        <f>'CROP MANAGEMENT'!AB187</f>
        <v>25.477707006369428</v>
      </c>
      <c r="AN178" s="383">
        <f>'CROP MANAGEMENT'!AC187</f>
        <v>0</v>
      </c>
      <c r="AO178" s="383">
        <f>'CROP MANAGEMENT'!AD187</f>
        <v>25.477707006369428</v>
      </c>
      <c r="AP178" s="383">
        <f>'CROP MANAGEMENT'!AE187</f>
        <v>0</v>
      </c>
      <c r="HL178" s="382">
        <f>'TREE PARAMETERS'!G187</f>
        <v>0</v>
      </c>
      <c r="HM178" s="382">
        <f>'TREE PARAMETERS'!H187</f>
        <v>0</v>
      </c>
      <c r="HN178" s="382">
        <f>'TREE PARAMETERS'!I187</f>
        <v>0</v>
      </c>
    </row>
    <row r="179" spans="3:222" x14ac:dyDescent="0.3">
      <c r="C179" s="383">
        <f>WEATHER!C189</f>
        <v>11.699999999999998</v>
      </c>
      <c r="D179" s="383">
        <f>WEATHER!D189</f>
        <v>25.942511111111113</v>
      </c>
      <c r="E179" s="383">
        <f>WEATHER!E189</f>
        <v>3.0324287200232614</v>
      </c>
      <c r="AG179" s="384">
        <f>'CROP MANAGEMENT'!V188</f>
        <v>100</v>
      </c>
      <c r="AH179" s="384">
        <f>'CROP MANAGEMENT'!W188</f>
        <v>323</v>
      </c>
      <c r="AI179" s="383">
        <f>'CROP MANAGEMENT'!X188</f>
        <v>0</v>
      </c>
      <c r="AJ179" s="383">
        <f>'CROP MANAGEMENT'!Y188</f>
        <v>0</v>
      </c>
      <c r="AK179" s="383">
        <f>'CROP MANAGEMENT'!Z188</f>
        <v>1</v>
      </c>
      <c r="AL179" s="383">
        <f>'CROP MANAGEMENT'!AA188</f>
        <v>0</v>
      </c>
      <c r="AM179" s="383">
        <f>'CROP MANAGEMENT'!AB188</f>
        <v>1592.3566878980891</v>
      </c>
      <c r="AN179" s="383">
        <f>'CROP MANAGEMENT'!AC188</f>
        <v>0</v>
      </c>
      <c r="AO179" s="383">
        <f>'CROP MANAGEMENT'!AD188</f>
        <v>1592.3566878980891</v>
      </c>
      <c r="AP179" s="383">
        <f>'CROP MANAGEMENT'!AE188</f>
        <v>0</v>
      </c>
      <c r="HL179" s="382">
        <f>'TREE PARAMETERS'!G188</f>
        <v>0</v>
      </c>
      <c r="HM179" s="382">
        <f>'TREE PARAMETERS'!H188</f>
        <v>0</v>
      </c>
      <c r="HN179" s="382">
        <f>'TREE PARAMETERS'!I188</f>
        <v>0</v>
      </c>
    </row>
    <row r="180" spans="3:222" x14ac:dyDescent="0.3">
      <c r="C180" s="383">
        <f>WEATHER!C190</f>
        <v>1.9833333333333334</v>
      </c>
      <c r="D180" s="383">
        <f>WEATHER!D190</f>
        <v>25.842955555555555</v>
      </c>
      <c r="E180" s="383">
        <f>WEATHER!E190</f>
        <v>2.9958820348581314</v>
      </c>
      <c r="AG180" s="384">
        <f>'CROP MANAGEMENT'!V189</f>
        <v>100</v>
      </c>
      <c r="AH180" s="384">
        <f>'CROP MANAGEMENT'!W189</f>
        <v>46</v>
      </c>
      <c r="AI180" s="383">
        <f>'CROP MANAGEMENT'!X189</f>
        <v>1</v>
      </c>
      <c r="AJ180" s="383">
        <f>'CROP MANAGEMENT'!Y189</f>
        <v>0</v>
      </c>
      <c r="AK180" s="383">
        <f>'CROP MANAGEMENT'!Z189</f>
        <v>0</v>
      </c>
      <c r="AL180" s="383">
        <f>'CROP MANAGEMENT'!AA189</f>
        <v>0</v>
      </c>
      <c r="AM180" s="383">
        <f>'CROP MANAGEMENT'!AB189</f>
        <v>16.985138004246284</v>
      </c>
      <c r="AN180" s="383">
        <f>'CROP MANAGEMENT'!AC189</f>
        <v>0</v>
      </c>
      <c r="AO180" s="383">
        <f>'CROP MANAGEMENT'!AD189</f>
        <v>16.985138004246284</v>
      </c>
      <c r="AP180" s="383">
        <f>'CROP MANAGEMENT'!AE189</f>
        <v>0</v>
      </c>
      <c r="HL180" s="382">
        <f>'TREE PARAMETERS'!G189</f>
        <v>0</v>
      </c>
      <c r="HM180" s="382">
        <f>'TREE PARAMETERS'!H189</f>
        <v>0</v>
      </c>
      <c r="HN180" s="382">
        <f>'TREE PARAMETERS'!I189</f>
        <v>0</v>
      </c>
    </row>
    <row r="181" spans="3:222" x14ac:dyDescent="0.3">
      <c r="C181" s="383">
        <f>WEATHER!C191</f>
        <v>8.6999999999999993</v>
      </c>
      <c r="D181" s="383">
        <f>WEATHER!D191</f>
        <v>25.732022222222223</v>
      </c>
      <c r="E181" s="383">
        <f>WEATHER!E191</f>
        <v>2.955636117401629</v>
      </c>
      <c r="AG181" s="384">
        <f>'CROP MANAGEMENT'!V190</f>
        <v>100</v>
      </c>
      <c r="AH181" s="384">
        <f>'CROP MANAGEMENT'!W190</f>
        <v>47</v>
      </c>
      <c r="AI181" s="383">
        <f>'CROP MANAGEMENT'!X190</f>
        <v>0</v>
      </c>
      <c r="AJ181" s="383">
        <f>'CROP MANAGEMENT'!Y190</f>
        <v>1</v>
      </c>
      <c r="AK181" s="383">
        <f>'CROP MANAGEMENT'!Z190</f>
        <v>0</v>
      </c>
      <c r="AL181" s="383">
        <f>'CROP MANAGEMENT'!AA190</f>
        <v>0</v>
      </c>
      <c r="AM181" s="383">
        <f>'CROP MANAGEMENT'!AB190</f>
        <v>16.985138004246284</v>
      </c>
      <c r="AN181" s="383">
        <f>'CROP MANAGEMENT'!AC190</f>
        <v>0</v>
      </c>
      <c r="AO181" s="383">
        <f>'CROP MANAGEMENT'!AD190</f>
        <v>16.985138004246284</v>
      </c>
      <c r="AP181" s="383">
        <f>'CROP MANAGEMENT'!AE190</f>
        <v>0</v>
      </c>
      <c r="HL181" s="382">
        <f>'TREE PARAMETERS'!G190</f>
        <v>0</v>
      </c>
      <c r="HM181" s="382">
        <f>'TREE PARAMETERS'!H190</f>
        <v>0</v>
      </c>
      <c r="HN181" s="382">
        <f>'TREE PARAMETERS'!I190</f>
        <v>0</v>
      </c>
    </row>
    <row r="182" spans="3:222" x14ac:dyDescent="0.3">
      <c r="C182" s="383">
        <f>WEATHER!C192</f>
        <v>7.7950000000000017</v>
      </c>
      <c r="D182" s="383">
        <f>WEATHER!D192</f>
        <v>25.621088888888888</v>
      </c>
      <c r="E182" s="383">
        <f>WEATHER!E192</f>
        <v>2.9158915251560393</v>
      </c>
      <c r="AG182" s="384">
        <f>'CROP MANAGEMENT'!V191</f>
        <v>100</v>
      </c>
      <c r="AH182" s="384">
        <f>'CROP MANAGEMENT'!W191</f>
        <v>141</v>
      </c>
      <c r="AI182" s="383">
        <f>'CROP MANAGEMENT'!X191</f>
        <v>1</v>
      </c>
      <c r="AJ182" s="383">
        <f>'CROP MANAGEMENT'!Y191</f>
        <v>0</v>
      </c>
      <c r="AK182" s="383">
        <f>'CROP MANAGEMENT'!Z191</f>
        <v>0</v>
      </c>
      <c r="AL182" s="383">
        <f>'CROP MANAGEMENT'!AA191</f>
        <v>0</v>
      </c>
      <c r="AM182" s="383">
        <f>'CROP MANAGEMENT'!AB191</f>
        <v>29.723991507430998</v>
      </c>
      <c r="AN182" s="383">
        <f>'CROP MANAGEMENT'!AC191</f>
        <v>0</v>
      </c>
      <c r="AO182" s="383">
        <f>'CROP MANAGEMENT'!AD191</f>
        <v>29.723991507430998</v>
      </c>
      <c r="AP182" s="383">
        <f>'CROP MANAGEMENT'!AE191</f>
        <v>0</v>
      </c>
      <c r="HL182" s="382">
        <f>'TREE PARAMETERS'!G191</f>
        <v>0</v>
      </c>
      <c r="HM182" s="382">
        <f>'TREE PARAMETERS'!H191</f>
        <v>0</v>
      </c>
      <c r="HN182" s="382">
        <f>'TREE PARAMETERS'!I191</f>
        <v>0</v>
      </c>
    </row>
    <row r="183" spans="3:222" x14ac:dyDescent="0.3">
      <c r="C183" s="383">
        <f>WEATHER!C193</f>
        <v>13.324999999999999</v>
      </c>
      <c r="D183" s="383">
        <f>WEATHER!D193</f>
        <v>25.669444444444444</v>
      </c>
      <c r="E183" s="383">
        <f>WEATHER!E193</f>
        <v>2.9580118319938578</v>
      </c>
      <c r="AG183" s="384">
        <f>'CROP MANAGEMENT'!V192</f>
        <v>100</v>
      </c>
      <c r="AH183" s="384">
        <f>'CROP MANAGEMENT'!W192</f>
        <v>142</v>
      </c>
      <c r="AI183" s="383">
        <f>'CROP MANAGEMENT'!X192</f>
        <v>0</v>
      </c>
      <c r="AJ183" s="383">
        <f>'CROP MANAGEMENT'!Y192</f>
        <v>1</v>
      </c>
      <c r="AK183" s="383">
        <f>'CROP MANAGEMENT'!Z192</f>
        <v>0</v>
      </c>
      <c r="AL183" s="383">
        <f>'CROP MANAGEMENT'!AA192</f>
        <v>0</v>
      </c>
      <c r="AM183" s="383">
        <f>'CROP MANAGEMENT'!AB192</f>
        <v>29.723991507430998</v>
      </c>
      <c r="AN183" s="383">
        <f>'CROP MANAGEMENT'!AC192</f>
        <v>0</v>
      </c>
      <c r="AO183" s="383">
        <f>'CROP MANAGEMENT'!AD192</f>
        <v>29.723991507430998</v>
      </c>
      <c r="AP183" s="383">
        <f>'CROP MANAGEMENT'!AE192</f>
        <v>0</v>
      </c>
      <c r="HL183" s="382">
        <f>'TREE PARAMETERS'!G192</f>
        <v>0</v>
      </c>
      <c r="HM183" s="382">
        <f>'TREE PARAMETERS'!H192</f>
        <v>0</v>
      </c>
      <c r="HN183" s="382">
        <f>'TREE PARAMETERS'!I192</f>
        <v>0</v>
      </c>
    </row>
    <row r="184" spans="3:222" x14ac:dyDescent="0.3">
      <c r="C184" s="383">
        <f>WEATHER!C194</f>
        <v>10.938888888888888</v>
      </c>
      <c r="D184" s="383">
        <f>WEATHER!D194</f>
        <v>25.459240000000001</v>
      </c>
      <c r="E184" s="383">
        <f>WEATHER!E194</f>
        <v>2.8830272326553912</v>
      </c>
      <c r="AG184" s="384">
        <f>'CROP MANAGEMENT'!V193</f>
        <v>100</v>
      </c>
      <c r="AH184" s="384">
        <f>'CROP MANAGEMENT'!W193</f>
        <v>143</v>
      </c>
      <c r="AI184" s="383">
        <f>'CROP MANAGEMENT'!X193</f>
        <v>0</v>
      </c>
      <c r="AJ184" s="383">
        <f>'CROP MANAGEMENT'!Y193</f>
        <v>0</v>
      </c>
      <c r="AK184" s="383">
        <f>'CROP MANAGEMENT'!Z193</f>
        <v>1</v>
      </c>
      <c r="AL184" s="383">
        <f>'CROP MANAGEMENT'!AA193</f>
        <v>0</v>
      </c>
      <c r="AM184" s="383">
        <f>'CROP MANAGEMENT'!AB193</f>
        <v>1592.3566878980891</v>
      </c>
      <c r="AN184" s="383">
        <f>'CROP MANAGEMENT'!AC193</f>
        <v>0</v>
      </c>
      <c r="AO184" s="383">
        <f>'CROP MANAGEMENT'!AD193</f>
        <v>1592.3566878980891</v>
      </c>
      <c r="AP184" s="383">
        <f>'CROP MANAGEMENT'!AE193</f>
        <v>0</v>
      </c>
      <c r="HL184" s="382">
        <f>'TREE PARAMETERS'!G193</f>
        <v>0</v>
      </c>
      <c r="HM184" s="382">
        <f>'TREE PARAMETERS'!H193</f>
        <v>0</v>
      </c>
      <c r="HN184" s="382">
        <f>'TREE PARAMETERS'!I193</f>
        <v>0</v>
      </c>
    </row>
    <row r="185" spans="3:222" x14ac:dyDescent="0.3">
      <c r="C185" s="383">
        <f>WEATHER!C195</f>
        <v>16.055</v>
      </c>
      <c r="D185" s="383">
        <f>WEATHER!D195</f>
        <v>25.4618</v>
      </c>
      <c r="E185" s="383">
        <f>WEATHER!E195</f>
        <v>2.8839296057213257</v>
      </c>
      <c r="AG185" s="384">
        <f>'CROP MANAGEMENT'!V194</f>
        <v>100</v>
      </c>
      <c r="AH185" s="384">
        <f>'CROP MANAGEMENT'!W194</f>
        <v>231</v>
      </c>
      <c r="AI185" s="383">
        <f>'CROP MANAGEMENT'!X194</f>
        <v>1</v>
      </c>
      <c r="AJ185" s="383">
        <f>'CROP MANAGEMENT'!Y194</f>
        <v>0</v>
      </c>
      <c r="AK185" s="383">
        <f>'CROP MANAGEMENT'!Z194</f>
        <v>0</v>
      </c>
      <c r="AL185" s="383">
        <f>'CROP MANAGEMENT'!AA194</f>
        <v>0</v>
      </c>
      <c r="AM185" s="383">
        <f>'CROP MANAGEMENT'!AB194</f>
        <v>21.231422505307858</v>
      </c>
      <c r="AN185" s="383">
        <f>'CROP MANAGEMENT'!AC194</f>
        <v>0</v>
      </c>
      <c r="AO185" s="383">
        <f>'CROP MANAGEMENT'!AD194</f>
        <v>21.231422505307858</v>
      </c>
      <c r="AP185" s="383">
        <f>'CROP MANAGEMENT'!AE194</f>
        <v>0</v>
      </c>
      <c r="HL185" s="382">
        <f>'TREE PARAMETERS'!G194</f>
        <v>0</v>
      </c>
      <c r="HM185" s="382">
        <f>'TREE PARAMETERS'!H194</f>
        <v>0</v>
      </c>
      <c r="HN185" s="382">
        <f>'TREE PARAMETERS'!I194</f>
        <v>0</v>
      </c>
    </row>
    <row r="186" spans="3:222" x14ac:dyDescent="0.3">
      <c r="C186" s="383">
        <f>WEATHER!C196</f>
        <v>13.19375</v>
      </c>
      <c r="D186" s="383">
        <f>WEATHER!D196</f>
        <v>25.635311111111115</v>
      </c>
      <c r="E186" s="383">
        <f>WEATHER!E196</f>
        <v>2.9457129327927731</v>
      </c>
      <c r="AG186" s="384">
        <f>'CROP MANAGEMENT'!V195</f>
        <v>100</v>
      </c>
      <c r="AH186" s="384">
        <f>'CROP MANAGEMENT'!W195</f>
        <v>232</v>
      </c>
      <c r="AI186" s="383">
        <f>'CROP MANAGEMENT'!X195</f>
        <v>0</v>
      </c>
      <c r="AJ186" s="383">
        <f>'CROP MANAGEMENT'!Y195</f>
        <v>1</v>
      </c>
      <c r="AK186" s="383">
        <f>'CROP MANAGEMENT'!Z195</f>
        <v>0</v>
      </c>
      <c r="AL186" s="383">
        <f>'CROP MANAGEMENT'!AA195</f>
        <v>0</v>
      </c>
      <c r="AM186" s="383">
        <f>'CROP MANAGEMENT'!AB195</f>
        <v>21.231422505307858</v>
      </c>
      <c r="AN186" s="383">
        <f>'CROP MANAGEMENT'!AC195</f>
        <v>0</v>
      </c>
      <c r="AO186" s="383">
        <f>'CROP MANAGEMENT'!AD195</f>
        <v>21.231422505307858</v>
      </c>
      <c r="AP186" s="383">
        <f>'CROP MANAGEMENT'!AE195</f>
        <v>0</v>
      </c>
      <c r="HL186" s="382">
        <f>'TREE PARAMETERS'!G195</f>
        <v>0</v>
      </c>
      <c r="HM186" s="382">
        <f>'TREE PARAMETERS'!H195</f>
        <v>0</v>
      </c>
      <c r="HN186" s="382">
        <f>'TREE PARAMETERS'!I195</f>
        <v>0</v>
      </c>
    </row>
    <row r="187" spans="3:222" x14ac:dyDescent="0.3">
      <c r="C187" s="383">
        <f>WEATHER!C197</f>
        <v>12.775</v>
      </c>
      <c r="D187" s="383">
        <f>WEATHER!D197</f>
        <v>25.48171111111111</v>
      </c>
      <c r="E187" s="383">
        <f>WEATHER!E197</f>
        <v>2.8909571616540095</v>
      </c>
      <c r="AG187" s="384">
        <f>'CROP MANAGEMENT'!V196</f>
        <v>100</v>
      </c>
      <c r="AH187" s="384">
        <f>'CROP MANAGEMENT'!W196</f>
        <v>321</v>
      </c>
      <c r="AI187" s="383">
        <f>'CROP MANAGEMENT'!X196</f>
        <v>1</v>
      </c>
      <c r="AJ187" s="383">
        <f>'CROP MANAGEMENT'!Y196</f>
        <v>0</v>
      </c>
      <c r="AK187" s="383">
        <f>'CROP MANAGEMENT'!Z196</f>
        <v>0</v>
      </c>
      <c r="AL187" s="383">
        <f>'CROP MANAGEMENT'!AA196</f>
        <v>0</v>
      </c>
      <c r="AM187" s="383">
        <f>'CROP MANAGEMENT'!AB196</f>
        <v>25.477707006369428</v>
      </c>
      <c r="AN187" s="383">
        <f>'CROP MANAGEMENT'!AC196</f>
        <v>0</v>
      </c>
      <c r="AO187" s="383">
        <f>'CROP MANAGEMENT'!AD196</f>
        <v>25.477707006369428</v>
      </c>
      <c r="AP187" s="383">
        <f>'CROP MANAGEMENT'!AE196</f>
        <v>0</v>
      </c>
      <c r="HL187" s="382">
        <f>'TREE PARAMETERS'!G196</f>
        <v>0</v>
      </c>
      <c r="HM187" s="382">
        <f>'TREE PARAMETERS'!H196</f>
        <v>0</v>
      </c>
      <c r="HN187" s="382">
        <f>'TREE PARAMETERS'!I196</f>
        <v>0</v>
      </c>
    </row>
    <row r="188" spans="3:222" x14ac:dyDescent="0.3">
      <c r="C188" s="383">
        <f>WEATHER!C198</f>
        <v>16.331250000000001</v>
      </c>
      <c r="D188" s="383">
        <f>WEATHER!D198</f>
        <v>25.551400000000001</v>
      </c>
      <c r="E188" s="383">
        <f>WEATHER!E198</f>
        <v>2.9156807366395259</v>
      </c>
      <c r="AG188" s="384">
        <f>'CROP MANAGEMENT'!V197</f>
        <v>100</v>
      </c>
      <c r="AH188" s="384">
        <f>'CROP MANAGEMENT'!W197</f>
        <v>322</v>
      </c>
      <c r="AI188" s="383">
        <f>'CROP MANAGEMENT'!X197</f>
        <v>0</v>
      </c>
      <c r="AJ188" s="383">
        <f>'CROP MANAGEMENT'!Y197</f>
        <v>1</v>
      </c>
      <c r="AK188" s="383">
        <f>'CROP MANAGEMENT'!Z197</f>
        <v>0</v>
      </c>
      <c r="AL188" s="383">
        <f>'CROP MANAGEMENT'!AA197</f>
        <v>0</v>
      </c>
      <c r="AM188" s="383">
        <f>'CROP MANAGEMENT'!AB197</f>
        <v>25.477707006369428</v>
      </c>
      <c r="AN188" s="383">
        <f>'CROP MANAGEMENT'!AC197</f>
        <v>0</v>
      </c>
      <c r="AO188" s="383">
        <f>'CROP MANAGEMENT'!AD197</f>
        <v>25.477707006369428</v>
      </c>
      <c r="AP188" s="383">
        <f>'CROP MANAGEMENT'!AE197</f>
        <v>0</v>
      </c>
      <c r="HL188" s="382">
        <f>'TREE PARAMETERS'!G197</f>
        <v>0</v>
      </c>
      <c r="HM188" s="382">
        <f>'TREE PARAMETERS'!H197</f>
        <v>0</v>
      </c>
      <c r="HN188" s="382">
        <f>'TREE PARAMETERS'!I197</f>
        <v>0</v>
      </c>
    </row>
    <row r="189" spans="3:222" x14ac:dyDescent="0.3">
      <c r="C189" s="383">
        <f>WEATHER!C199</f>
        <v>2.8444444444444441</v>
      </c>
      <c r="D189" s="383">
        <f>WEATHER!D199</f>
        <v>25.697319999999998</v>
      </c>
      <c r="E189" s="383">
        <f>WEATHER!E199</f>
        <v>2.9680913529735227</v>
      </c>
      <c r="AG189" s="384">
        <f>'CROP MANAGEMENT'!V198</f>
        <v>100</v>
      </c>
      <c r="AH189" s="384">
        <f>'CROP MANAGEMENT'!W198</f>
        <v>323</v>
      </c>
      <c r="AI189" s="383">
        <f>'CROP MANAGEMENT'!X198</f>
        <v>0</v>
      </c>
      <c r="AJ189" s="383">
        <f>'CROP MANAGEMENT'!Y198</f>
        <v>0</v>
      </c>
      <c r="AK189" s="383">
        <f>'CROP MANAGEMENT'!Z198</f>
        <v>1</v>
      </c>
      <c r="AL189" s="383">
        <f>'CROP MANAGEMENT'!AA198</f>
        <v>0</v>
      </c>
      <c r="AM189" s="383">
        <f>'CROP MANAGEMENT'!AB198</f>
        <v>1592.3566878980891</v>
      </c>
      <c r="AN189" s="383">
        <f>'CROP MANAGEMENT'!AC198</f>
        <v>0</v>
      </c>
      <c r="AO189" s="383">
        <f>'CROP MANAGEMENT'!AD198</f>
        <v>1592.3566878980891</v>
      </c>
      <c r="AP189" s="383">
        <f>'CROP MANAGEMENT'!AE198</f>
        <v>0</v>
      </c>
      <c r="HL189" s="382">
        <f>'TREE PARAMETERS'!G198</f>
        <v>0</v>
      </c>
      <c r="HM189" s="382">
        <f>'TREE PARAMETERS'!H198</f>
        <v>0</v>
      </c>
      <c r="HN189" s="382">
        <f>'TREE PARAMETERS'!I198</f>
        <v>0</v>
      </c>
    </row>
    <row r="190" spans="3:222" x14ac:dyDescent="0.3">
      <c r="C190" s="383">
        <f>WEATHER!C200</f>
        <v>2.0833333333333335</v>
      </c>
      <c r="D190" s="383">
        <f>WEATHER!D200</f>
        <v>25.623080000000002</v>
      </c>
      <c r="E190" s="383">
        <f>WEATHER!E200</f>
        <v>2.9413174367718269</v>
      </c>
      <c r="AG190" s="384">
        <f>'CROP MANAGEMENT'!V199</f>
        <v>100</v>
      </c>
      <c r="AH190" s="384">
        <f>'CROP MANAGEMENT'!W199</f>
        <v>46</v>
      </c>
      <c r="AI190" s="383">
        <f>'CROP MANAGEMENT'!X199</f>
        <v>1</v>
      </c>
      <c r="AJ190" s="383">
        <f>'CROP MANAGEMENT'!Y199</f>
        <v>0</v>
      </c>
      <c r="AK190" s="383">
        <f>'CROP MANAGEMENT'!Z199</f>
        <v>0</v>
      </c>
      <c r="AL190" s="383">
        <f>'CROP MANAGEMENT'!AA199</f>
        <v>0</v>
      </c>
      <c r="AM190" s="383">
        <f>'CROP MANAGEMENT'!AB199</f>
        <v>16.985138004246284</v>
      </c>
      <c r="AN190" s="383">
        <f>'CROP MANAGEMENT'!AC199</f>
        <v>0</v>
      </c>
      <c r="AO190" s="383">
        <f>'CROP MANAGEMENT'!AD199</f>
        <v>16.985138004246284</v>
      </c>
      <c r="AP190" s="383">
        <f>'CROP MANAGEMENT'!AE199</f>
        <v>0</v>
      </c>
      <c r="HL190" s="382">
        <f>'TREE PARAMETERS'!G199</f>
        <v>0</v>
      </c>
      <c r="HM190" s="382">
        <f>'TREE PARAMETERS'!H199</f>
        <v>0</v>
      </c>
      <c r="HN190" s="382">
        <f>'TREE PARAMETERS'!I199</f>
        <v>0.5</v>
      </c>
    </row>
    <row r="191" spans="3:222" x14ac:dyDescent="0.3">
      <c r="C191" s="383">
        <f>WEATHER!C201</f>
        <v>6.7055555555555557</v>
      </c>
      <c r="D191" s="383">
        <f>WEATHER!D201</f>
        <v>25.812519999999999</v>
      </c>
      <c r="E191" s="383">
        <f>WEATHER!E201</f>
        <v>3.0100850149883658</v>
      </c>
      <c r="AG191" s="384">
        <f>'CROP MANAGEMENT'!V200</f>
        <v>100</v>
      </c>
      <c r="AH191" s="384">
        <f>'CROP MANAGEMENT'!W200</f>
        <v>47</v>
      </c>
      <c r="AI191" s="383">
        <f>'CROP MANAGEMENT'!X200</f>
        <v>0</v>
      </c>
      <c r="AJ191" s="383">
        <f>'CROP MANAGEMENT'!Y200</f>
        <v>1</v>
      </c>
      <c r="AK191" s="383">
        <f>'CROP MANAGEMENT'!Z200</f>
        <v>0</v>
      </c>
      <c r="AL191" s="383">
        <f>'CROP MANAGEMENT'!AA200</f>
        <v>0</v>
      </c>
      <c r="AM191" s="383">
        <f>'CROP MANAGEMENT'!AB200</f>
        <v>16.985138004246284</v>
      </c>
      <c r="AN191" s="383">
        <f>'CROP MANAGEMENT'!AC200</f>
        <v>0</v>
      </c>
      <c r="AO191" s="383">
        <f>'CROP MANAGEMENT'!AD200</f>
        <v>16.985138004246284</v>
      </c>
      <c r="AP191" s="383">
        <f>'CROP MANAGEMENT'!AE200</f>
        <v>0</v>
      </c>
      <c r="HL191" s="382">
        <f>'TREE PARAMETERS'!G200</f>
        <v>0</v>
      </c>
      <c r="HM191" s="382">
        <f>'TREE PARAMETERS'!H200</f>
        <v>0</v>
      </c>
      <c r="HN191" s="382">
        <f>'TREE PARAMETERS'!I200</f>
        <v>-1500</v>
      </c>
    </row>
    <row r="192" spans="3:222" x14ac:dyDescent="0.3">
      <c r="C192" s="383">
        <f>WEATHER!C202</f>
        <v>11.725</v>
      </c>
      <c r="D192" s="383">
        <f>WEATHER!D202</f>
        <v>25.707560000000001</v>
      </c>
      <c r="E192" s="383">
        <f>WEATHER!E202</f>
        <v>2.971802039279797</v>
      </c>
      <c r="AG192" s="384">
        <f>'CROP MANAGEMENT'!V201</f>
        <v>100</v>
      </c>
      <c r="AH192" s="384">
        <f>'CROP MANAGEMENT'!W201</f>
        <v>141</v>
      </c>
      <c r="AI192" s="383">
        <f>'CROP MANAGEMENT'!X201</f>
        <v>1</v>
      </c>
      <c r="AJ192" s="383">
        <f>'CROP MANAGEMENT'!Y201</f>
        <v>0</v>
      </c>
      <c r="AK192" s="383">
        <f>'CROP MANAGEMENT'!Z201</f>
        <v>0</v>
      </c>
      <c r="AL192" s="383">
        <f>'CROP MANAGEMENT'!AA201</f>
        <v>0</v>
      </c>
      <c r="AM192" s="383">
        <f>'CROP MANAGEMENT'!AB201</f>
        <v>29.723991507430998</v>
      </c>
      <c r="AN192" s="383">
        <f>'CROP MANAGEMENT'!AC201</f>
        <v>0</v>
      </c>
      <c r="AO192" s="383">
        <f>'CROP MANAGEMENT'!AD201</f>
        <v>29.723991507430998</v>
      </c>
      <c r="AP192" s="383">
        <f>'CROP MANAGEMENT'!AE201</f>
        <v>0</v>
      </c>
      <c r="HL192" s="382">
        <f>'TREE PARAMETERS'!G201</f>
        <v>0</v>
      </c>
      <c r="HM192" s="382">
        <f>'TREE PARAMETERS'!H201</f>
        <v>0</v>
      </c>
      <c r="HN192" s="382">
        <f>'TREE PARAMETERS'!I201</f>
        <v>-4500</v>
      </c>
    </row>
    <row r="193" spans="3:222" x14ac:dyDescent="0.3">
      <c r="C193" s="383">
        <f>WEATHER!C203</f>
        <v>8.56111111111111</v>
      </c>
      <c r="D193" s="383">
        <f>WEATHER!D203</f>
        <v>25.697319999999998</v>
      </c>
      <c r="E193" s="383">
        <f>WEATHER!E203</f>
        <v>2.9680913529735227</v>
      </c>
      <c r="AG193" s="384">
        <f>'CROP MANAGEMENT'!V202</f>
        <v>100</v>
      </c>
      <c r="AH193" s="384">
        <f>'CROP MANAGEMENT'!W202</f>
        <v>142</v>
      </c>
      <c r="AI193" s="383">
        <f>'CROP MANAGEMENT'!X202</f>
        <v>0</v>
      </c>
      <c r="AJ193" s="383">
        <f>'CROP MANAGEMENT'!Y202</f>
        <v>1</v>
      </c>
      <c r="AK193" s="383">
        <f>'CROP MANAGEMENT'!Z202</f>
        <v>0</v>
      </c>
      <c r="AL193" s="383">
        <f>'CROP MANAGEMENT'!AA202</f>
        <v>0</v>
      </c>
      <c r="AM193" s="383">
        <f>'CROP MANAGEMENT'!AB202</f>
        <v>29.723991507430998</v>
      </c>
      <c r="AN193" s="383">
        <f>'CROP MANAGEMENT'!AC202</f>
        <v>0</v>
      </c>
      <c r="AO193" s="383">
        <f>'CROP MANAGEMENT'!AD202</f>
        <v>29.723991507430998</v>
      </c>
      <c r="AP193" s="383">
        <f>'CROP MANAGEMENT'!AE202</f>
        <v>0</v>
      </c>
      <c r="HL193" s="382">
        <f>'TREE PARAMETERS'!G202</f>
        <v>0</v>
      </c>
      <c r="HM193" s="382">
        <f>'TREE PARAMETERS'!H202</f>
        <v>0</v>
      </c>
      <c r="HN193" s="382">
        <f>'TREE PARAMETERS'!I202</f>
        <v>9.5000000000000001E-2</v>
      </c>
    </row>
    <row r="194" spans="3:222" x14ac:dyDescent="0.3">
      <c r="C194" s="383">
        <f>WEATHER!C204</f>
        <v>6.7944444444444443</v>
      </c>
      <c r="D194" s="383">
        <f>WEATHER!D204</f>
        <v>25.707560000000001</v>
      </c>
      <c r="E194" s="383">
        <f>WEATHER!E204</f>
        <v>2.971802039279797</v>
      </c>
      <c r="AG194" s="384">
        <f>'CROP MANAGEMENT'!V203</f>
        <v>100</v>
      </c>
      <c r="AH194" s="384">
        <f>'CROP MANAGEMENT'!W203</f>
        <v>143</v>
      </c>
      <c r="AI194" s="383">
        <f>'CROP MANAGEMENT'!X203</f>
        <v>0</v>
      </c>
      <c r="AJ194" s="383">
        <f>'CROP MANAGEMENT'!Y203</f>
        <v>0</v>
      </c>
      <c r="AK194" s="383">
        <f>'CROP MANAGEMENT'!Z203</f>
        <v>1</v>
      </c>
      <c r="AL194" s="383">
        <f>'CROP MANAGEMENT'!AA203</f>
        <v>0</v>
      </c>
      <c r="AM194" s="383">
        <f>'CROP MANAGEMENT'!AB203</f>
        <v>1592.3566878980891</v>
      </c>
      <c r="AN194" s="383">
        <f>'CROP MANAGEMENT'!AC203</f>
        <v>0</v>
      </c>
      <c r="AO194" s="383">
        <f>'CROP MANAGEMENT'!AD203</f>
        <v>1592.3566878980891</v>
      </c>
      <c r="AP194" s="383">
        <f>'CROP MANAGEMENT'!AE203</f>
        <v>0</v>
      </c>
      <c r="HL194" s="382">
        <f>'TREE PARAMETERS'!G203</f>
        <v>0</v>
      </c>
      <c r="HM194" s="382">
        <f>'TREE PARAMETERS'!H203</f>
        <v>0</v>
      </c>
      <c r="HN194" s="382">
        <f>'TREE PARAMETERS'!I203</f>
        <v>0.105</v>
      </c>
    </row>
    <row r="195" spans="3:222" x14ac:dyDescent="0.3">
      <c r="C195" s="383">
        <f>WEATHER!C205</f>
        <v>8.1166666666666671</v>
      </c>
      <c r="D195" s="383">
        <f>WEATHER!D205</f>
        <v>25.766439999999999</v>
      </c>
      <c r="E195" s="383">
        <f>WEATHER!E205</f>
        <v>2.9932220588305416</v>
      </c>
      <c r="AG195" s="384">
        <f>'CROP MANAGEMENT'!V204</f>
        <v>100</v>
      </c>
      <c r="AH195" s="384">
        <f>'CROP MANAGEMENT'!W204</f>
        <v>231</v>
      </c>
      <c r="AI195" s="383">
        <f>'CROP MANAGEMENT'!X204</f>
        <v>1</v>
      </c>
      <c r="AJ195" s="383">
        <f>'CROP MANAGEMENT'!Y204</f>
        <v>0</v>
      </c>
      <c r="AK195" s="383">
        <f>'CROP MANAGEMENT'!Z204</f>
        <v>0</v>
      </c>
      <c r="AL195" s="383">
        <f>'CROP MANAGEMENT'!AA204</f>
        <v>0</v>
      </c>
      <c r="AM195" s="383">
        <f>'CROP MANAGEMENT'!AB204</f>
        <v>21.231422505307858</v>
      </c>
      <c r="AN195" s="383">
        <f>'CROP MANAGEMENT'!AC204</f>
        <v>0</v>
      </c>
      <c r="AO195" s="383">
        <f>'CROP MANAGEMENT'!AD204</f>
        <v>21.231422505307858</v>
      </c>
      <c r="AP195" s="383">
        <f>'CROP MANAGEMENT'!AE204</f>
        <v>0</v>
      </c>
      <c r="HL195" s="382">
        <f>'TREE PARAMETERS'!G204</f>
        <v>0</v>
      </c>
      <c r="HM195" s="382">
        <f>'TREE PARAMETERS'!H204</f>
        <v>0</v>
      </c>
      <c r="HN195" s="382">
        <f>'TREE PARAMETERS'!I204</f>
        <v>0.17499999999999999</v>
      </c>
    </row>
    <row r="196" spans="3:222" x14ac:dyDescent="0.3">
      <c r="C196" s="383">
        <f>WEATHER!C206</f>
        <v>16.105555555555554</v>
      </c>
      <c r="D196" s="383">
        <f>WEATHER!D206</f>
        <v>25.982333333333337</v>
      </c>
      <c r="E196" s="383">
        <f>WEATHER!E206</f>
        <v>3.072984656879084</v>
      </c>
      <c r="AG196" s="384">
        <f>'CROP MANAGEMENT'!V205</f>
        <v>100</v>
      </c>
      <c r="AH196" s="384">
        <f>'CROP MANAGEMENT'!W205</f>
        <v>232</v>
      </c>
      <c r="AI196" s="383">
        <f>'CROP MANAGEMENT'!X205</f>
        <v>0</v>
      </c>
      <c r="AJ196" s="383">
        <f>'CROP MANAGEMENT'!Y205</f>
        <v>1</v>
      </c>
      <c r="AK196" s="383">
        <f>'CROP MANAGEMENT'!Z205</f>
        <v>0</v>
      </c>
      <c r="AL196" s="383">
        <f>'CROP MANAGEMENT'!AA205</f>
        <v>0</v>
      </c>
      <c r="AM196" s="383">
        <f>'CROP MANAGEMENT'!AB205</f>
        <v>21.231422505307858</v>
      </c>
      <c r="AN196" s="383">
        <f>'CROP MANAGEMENT'!AC205</f>
        <v>0</v>
      </c>
      <c r="AO196" s="383">
        <f>'CROP MANAGEMENT'!AD205</f>
        <v>21.231422505307858</v>
      </c>
      <c r="AP196" s="383">
        <f>'CROP MANAGEMENT'!AE205</f>
        <v>0</v>
      </c>
      <c r="HL196" s="382">
        <f>'TREE PARAMETERS'!G205</f>
        <v>0</v>
      </c>
      <c r="HM196" s="382">
        <f>'TREE PARAMETERS'!H205</f>
        <v>0</v>
      </c>
      <c r="HN196" s="382">
        <f>'TREE PARAMETERS'!I205</f>
        <v>0.09</v>
      </c>
    </row>
    <row r="197" spans="3:222" x14ac:dyDescent="0.3">
      <c r="C197" s="383">
        <f>WEATHER!C207</f>
        <v>5.6083333333333334</v>
      </c>
      <c r="D197" s="383">
        <f>WEATHER!D207</f>
        <v>25.723488888888888</v>
      </c>
      <c r="E197" s="383">
        <f>WEATHER!E207</f>
        <v>2.9775827732211613</v>
      </c>
      <c r="AG197" s="384">
        <f>'CROP MANAGEMENT'!V206</f>
        <v>100</v>
      </c>
      <c r="AH197" s="384">
        <f>'CROP MANAGEMENT'!W206</f>
        <v>321</v>
      </c>
      <c r="AI197" s="383">
        <f>'CROP MANAGEMENT'!X206</f>
        <v>1</v>
      </c>
      <c r="AJ197" s="383">
        <f>'CROP MANAGEMENT'!Y206</f>
        <v>0</v>
      </c>
      <c r="AK197" s="383">
        <f>'CROP MANAGEMENT'!Z206</f>
        <v>0</v>
      </c>
      <c r="AL197" s="383">
        <f>'CROP MANAGEMENT'!AA206</f>
        <v>0</v>
      </c>
      <c r="AM197" s="383">
        <f>'CROP MANAGEMENT'!AB206</f>
        <v>25.477707006369428</v>
      </c>
      <c r="AN197" s="383">
        <f>'CROP MANAGEMENT'!AC206</f>
        <v>0</v>
      </c>
      <c r="AO197" s="383">
        <f>'CROP MANAGEMENT'!AD206</f>
        <v>25.477707006369428</v>
      </c>
      <c r="AP197" s="383">
        <f>'CROP MANAGEMENT'!AE206</f>
        <v>0</v>
      </c>
      <c r="HL197" s="382">
        <f>'TREE PARAMETERS'!G206</f>
        <v>0</v>
      </c>
      <c r="HM197" s="382">
        <f>'TREE PARAMETERS'!H206</f>
        <v>0</v>
      </c>
      <c r="HN197" s="382">
        <f>'TREE PARAMETERS'!I206</f>
        <v>0.09</v>
      </c>
    </row>
    <row r="198" spans="3:222" x14ac:dyDescent="0.3">
      <c r="C198" s="383">
        <f>WEATHER!C208</f>
        <v>15.344444444444447</v>
      </c>
      <c r="D198" s="383">
        <f>WEATHER!D208</f>
        <v>25.45412</v>
      </c>
      <c r="E198" s="383">
        <f>WEATHER!E208</f>
        <v>2.8812232858781179</v>
      </c>
      <c r="AG198" s="384">
        <f>'CROP MANAGEMENT'!V207</f>
        <v>100</v>
      </c>
      <c r="AH198" s="384">
        <f>'CROP MANAGEMENT'!W207</f>
        <v>322</v>
      </c>
      <c r="AI198" s="383">
        <f>'CROP MANAGEMENT'!X207</f>
        <v>0</v>
      </c>
      <c r="AJ198" s="383">
        <f>'CROP MANAGEMENT'!Y207</f>
        <v>1</v>
      </c>
      <c r="AK198" s="383">
        <f>'CROP MANAGEMENT'!Z207</f>
        <v>0</v>
      </c>
      <c r="AL198" s="383">
        <f>'CROP MANAGEMENT'!AA207</f>
        <v>0</v>
      </c>
      <c r="AM198" s="383">
        <f>'CROP MANAGEMENT'!AB207</f>
        <v>25.477707006369428</v>
      </c>
      <c r="AN198" s="383">
        <f>'CROP MANAGEMENT'!AC207</f>
        <v>0</v>
      </c>
      <c r="AO198" s="383">
        <f>'CROP MANAGEMENT'!AD207</f>
        <v>25.477707006369428</v>
      </c>
      <c r="AP198" s="383">
        <f>'CROP MANAGEMENT'!AE207</f>
        <v>0</v>
      </c>
      <c r="HL198" s="382">
        <f>'TREE PARAMETERS'!G207</f>
        <v>0</v>
      </c>
      <c r="HM198" s="382">
        <f>'TREE PARAMETERS'!H207</f>
        <v>0</v>
      </c>
      <c r="HN198" s="382">
        <f>'TREE PARAMETERS'!I207</f>
        <v>0.16</v>
      </c>
    </row>
    <row r="199" spans="3:222" x14ac:dyDescent="0.3">
      <c r="C199" s="383">
        <f>WEATHER!C209</f>
        <v>5.5277777777777777</v>
      </c>
      <c r="D199" s="383">
        <f>WEATHER!D209</f>
        <v>25.643560000000001</v>
      </c>
      <c r="E199" s="383">
        <f>WEATHER!E209</f>
        <v>2.9486807944635762</v>
      </c>
      <c r="AG199" s="384">
        <f>'CROP MANAGEMENT'!V208</f>
        <v>100</v>
      </c>
      <c r="AH199" s="384">
        <f>'CROP MANAGEMENT'!W208</f>
        <v>323</v>
      </c>
      <c r="AI199" s="383">
        <f>'CROP MANAGEMENT'!X208</f>
        <v>0</v>
      </c>
      <c r="AJ199" s="383">
        <f>'CROP MANAGEMENT'!Y208</f>
        <v>0</v>
      </c>
      <c r="AK199" s="383">
        <f>'CROP MANAGEMENT'!Z208</f>
        <v>1</v>
      </c>
      <c r="AL199" s="383">
        <f>'CROP MANAGEMENT'!AA208</f>
        <v>0</v>
      </c>
      <c r="AM199" s="383">
        <f>'CROP MANAGEMENT'!AB208</f>
        <v>1592.3566878980891</v>
      </c>
      <c r="AN199" s="383">
        <f>'CROP MANAGEMENT'!AC208</f>
        <v>0</v>
      </c>
      <c r="AO199" s="383">
        <f>'CROP MANAGEMENT'!AD208</f>
        <v>1592.3566878980891</v>
      </c>
      <c r="AP199" s="383">
        <f>'CROP MANAGEMENT'!AE208</f>
        <v>0</v>
      </c>
      <c r="HL199" s="382">
        <f>'TREE PARAMETERS'!G208</f>
        <v>0</v>
      </c>
      <c r="HM199" s="382">
        <f>'TREE PARAMETERS'!H208</f>
        <v>0</v>
      </c>
      <c r="HN199" s="382">
        <f>'TREE PARAMETERS'!I208</f>
        <v>0.22</v>
      </c>
    </row>
    <row r="200" spans="3:222" x14ac:dyDescent="0.3">
      <c r="C200" s="383">
        <f>WEATHER!C210</f>
        <v>12.614999999999998</v>
      </c>
      <c r="D200" s="383">
        <f>WEATHER!D210</f>
        <v>25.582120000000003</v>
      </c>
      <c r="E200" s="383">
        <f>WEATHER!E210</f>
        <v>2.9266421897261297</v>
      </c>
      <c r="AG200" s="384">
        <f>'CROP MANAGEMENT'!V209</f>
        <v>100</v>
      </c>
      <c r="AH200" s="384">
        <f>'CROP MANAGEMENT'!W209</f>
        <v>46</v>
      </c>
      <c r="AI200" s="383">
        <f>'CROP MANAGEMENT'!X209</f>
        <v>1</v>
      </c>
      <c r="AJ200" s="383">
        <f>'CROP MANAGEMENT'!Y209</f>
        <v>0</v>
      </c>
      <c r="AK200" s="383">
        <f>'CROP MANAGEMENT'!Z209</f>
        <v>0</v>
      </c>
      <c r="AL200" s="383">
        <f>'CROP MANAGEMENT'!AA209</f>
        <v>0</v>
      </c>
      <c r="AM200" s="383">
        <f>'CROP MANAGEMENT'!AB209</f>
        <v>16.985138004246284</v>
      </c>
      <c r="AN200" s="383">
        <f>'CROP MANAGEMENT'!AC209</f>
        <v>0</v>
      </c>
      <c r="AO200" s="383">
        <f>'CROP MANAGEMENT'!AD209</f>
        <v>16.985138004246284</v>
      </c>
      <c r="AP200" s="383">
        <f>'CROP MANAGEMENT'!AE209</f>
        <v>0</v>
      </c>
      <c r="HL200" s="382">
        <f>'TREE PARAMETERS'!G209</f>
        <v>0</v>
      </c>
      <c r="HM200" s="382">
        <f>'TREE PARAMETERS'!H209</f>
        <v>0</v>
      </c>
      <c r="HN200" s="382">
        <f>'TREE PARAMETERS'!I209</f>
        <v>0.3</v>
      </c>
    </row>
    <row r="201" spans="3:222" x14ac:dyDescent="0.3">
      <c r="C201" s="383">
        <f>WEATHER!C211</f>
        <v>13.334999999999999</v>
      </c>
      <c r="D201" s="383">
        <f>WEATHER!D211</f>
        <v>25.820200000000003</v>
      </c>
      <c r="E201" s="383">
        <f>WEATHER!E211</f>
        <v>3.0129040103642795</v>
      </c>
      <c r="AG201" s="384">
        <f>'CROP MANAGEMENT'!V210</f>
        <v>100</v>
      </c>
      <c r="AH201" s="384">
        <f>'CROP MANAGEMENT'!W210</f>
        <v>47</v>
      </c>
      <c r="AI201" s="383">
        <f>'CROP MANAGEMENT'!X210</f>
        <v>0</v>
      </c>
      <c r="AJ201" s="383">
        <f>'CROP MANAGEMENT'!Y210</f>
        <v>1</v>
      </c>
      <c r="AK201" s="383">
        <f>'CROP MANAGEMENT'!Z210</f>
        <v>0</v>
      </c>
      <c r="AL201" s="383">
        <f>'CROP MANAGEMENT'!AA210</f>
        <v>0</v>
      </c>
      <c r="AM201" s="383">
        <f>'CROP MANAGEMENT'!AB210</f>
        <v>16.985138004246284</v>
      </c>
      <c r="AN201" s="383">
        <f>'CROP MANAGEMENT'!AC210</f>
        <v>0</v>
      </c>
      <c r="AO201" s="383">
        <f>'CROP MANAGEMENT'!AD210</f>
        <v>16.985138004246284</v>
      </c>
      <c r="AP201" s="383">
        <f>'CROP MANAGEMENT'!AE210</f>
        <v>0</v>
      </c>
      <c r="HL201" s="382">
        <f>'TREE PARAMETERS'!G210</f>
        <v>0</v>
      </c>
      <c r="HM201" s="382">
        <f>'TREE PARAMETERS'!H210</f>
        <v>0</v>
      </c>
      <c r="HN201" s="382">
        <f>'TREE PARAMETERS'!I210</f>
        <v>0.43</v>
      </c>
    </row>
    <row r="202" spans="3:222" x14ac:dyDescent="0.3">
      <c r="C202" s="383">
        <f>WEATHER!C212</f>
        <v>17.656249999999996</v>
      </c>
      <c r="D202" s="383">
        <f>WEATHER!D212</f>
        <v>25.840679999999999</v>
      </c>
      <c r="E202" s="383">
        <f>WEATHER!E212</f>
        <v>3.0204332191396612</v>
      </c>
      <c r="AG202" s="384">
        <f>'CROP MANAGEMENT'!V211</f>
        <v>100</v>
      </c>
      <c r="AH202" s="384">
        <f>'CROP MANAGEMENT'!W211</f>
        <v>141</v>
      </c>
      <c r="AI202" s="383">
        <f>'CROP MANAGEMENT'!X211</f>
        <v>1</v>
      </c>
      <c r="AJ202" s="383">
        <f>'CROP MANAGEMENT'!Y211</f>
        <v>0</v>
      </c>
      <c r="AK202" s="383">
        <f>'CROP MANAGEMENT'!Z211</f>
        <v>0</v>
      </c>
      <c r="AL202" s="383">
        <f>'CROP MANAGEMENT'!AA211</f>
        <v>0</v>
      </c>
      <c r="AM202" s="383">
        <f>'CROP MANAGEMENT'!AB211</f>
        <v>29.723991507430998</v>
      </c>
      <c r="AN202" s="383">
        <f>'CROP MANAGEMENT'!AC211</f>
        <v>0</v>
      </c>
      <c r="AO202" s="383">
        <f>'CROP MANAGEMENT'!AD211</f>
        <v>29.723991507430998</v>
      </c>
      <c r="AP202" s="383">
        <f>'CROP MANAGEMENT'!AE211</f>
        <v>0</v>
      </c>
      <c r="HL202" s="382">
        <f>'TREE PARAMETERS'!G211</f>
        <v>0</v>
      </c>
      <c r="HM202" s="382">
        <f>'TREE PARAMETERS'!H211</f>
        <v>0</v>
      </c>
      <c r="HN202" s="382">
        <f>'TREE PARAMETERS'!I211</f>
        <v>0.78</v>
      </c>
    </row>
    <row r="203" spans="3:222" x14ac:dyDescent="0.3">
      <c r="C203" s="383">
        <f>WEATHER!C213</f>
        <v>3.9187500000000002</v>
      </c>
      <c r="D203" s="383">
        <f>WEATHER!D213</f>
        <v>25.63588</v>
      </c>
      <c r="E203" s="383">
        <f>WEATHER!E213</f>
        <v>2.9459175234785873</v>
      </c>
      <c r="AG203" s="384">
        <f>'CROP MANAGEMENT'!V212</f>
        <v>100</v>
      </c>
      <c r="AH203" s="384">
        <f>'CROP MANAGEMENT'!W212</f>
        <v>142</v>
      </c>
      <c r="AI203" s="383">
        <f>'CROP MANAGEMENT'!X212</f>
        <v>0</v>
      </c>
      <c r="AJ203" s="383">
        <f>'CROP MANAGEMENT'!Y212</f>
        <v>1</v>
      </c>
      <c r="AK203" s="383">
        <f>'CROP MANAGEMENT'!Z212</f>
        <v>0</v>
      </c>
      <c r="AL203" s="383">
        <f>'CROP MANAGEMENT'!AA212</f>
        <v>0</v>
      </c>
      <c r="AM203" s="383">
        <f>'CROP MANAGEMENT'!AB212</f>
        <v>29.723991507430998</v>
      </c>
      <c r="AN203" s="383">
        <f>'CROP MANAGEMENT'!AC212</f>
        <v>0</v>
      </c>
      <c r="AO203" s="383">
        <f>'CROP MANAGEMENT'!AD212</f>
        <v>29.723991507430998</v>
      </c>
      <c r="AP203" s="383">
        <f>'CROP MANAGEMENT'!AE212</f>
        <v>0</v>
      </c>
      <c r="HL203" s="382">
        <f>'TREE PARAMETERS'!G212</f>
        <v>0</v>
      </c>
      <c r="HM203" s="382">
        <f>'TREE PARAMETERS'!H212</f>
        <v>0</v>
      </c>
      <c r="HN203" s="382">
        <f>'TREE PARAMETERS'!I212</f>
        <v>0.73</v>
      </c>
    </row>
    <row r="204" spans="3:222" x14ac:dyDescent="0.3">
      <c r="C204" s="383">
        <f>WEATHER!C214</f>
        <v>5.8687500000000004</v>
      </c>
      <c r="D204" s="383">
        <f>WEATHER!D214</f>
        <v>25.615400000000001</v>
      </c>
      <c r="E204" s="383">
        <f>WEATHER!E214</f>
        <v>2.9385606025620166</v>
      </c>
      <c r="AG204" s="384">
        <f>'CROP MANAGEMENT'!V213</f>
        <v>100</v>
      </c>
      <c r="AH204" s="384">
        <f>'CROP MANAGEMENT'!W213</f>
        <v>143</v>
      </c>
      <c r="AI204" s="383">
        <f>'CROP MANAGEMENT'!X213</f>
        <v>0</v>
      </c>
      <c r="AJ204" s="383">
        <f>'CROP MANAGEMENT'!Y213</f>
        <v>0</v>
      </c>
      <c r="AK204" s="383">
        <f>'CROP MANAGEMENT'!Z213</f>
        <v>1</v>
      </c>
      <c r="AL204" s="383">
        <f>'CROP MANAGEMENT'!AA213</f>
        <v>0</v>
      </c>
      <c r="AM204" s="383">
        <f>'CROP MANAGEMENT'!AB213</f>
        <v>1592.3566878980891</v>
      </c>
      <c r="AN204" s="383">
        <f>'CROP MANAGEMENT'!AC213</f>
        <v>0</v>
      </c>
      <c r="AO204" s="383">
        <f>'CROP MANAGEMENT'!AD213</f>
        <v>1592.3566878980891</v>
      </c>
      <c r="AP204" s="383">
        <f>'CROP MANAGEMENT'!AE213</f>
        <v>0</v>
      </c>
      <c r="HL204" s="382">
        <f>'TREE PARAMETERS'!G213</f>
        <v>0</v>
      </c>
      <c r="HM204" s="382">
        <f>'TREE PARAMETERS'!H213</f>
        <v>0</v>
      </c>
      <c r="HN204" s="382">
        <f>'TREE PARAMETERS'!I213</f>
        <v>0.19</v>
      </c>
    </row>
    <row r="205" spans="3:222" x14ac:dyDescent="0.3">
      <c r="C205" s="383">
        <f>WEATHER!C215</f>
        <v>5.3055555555555554</v>
      </c>
      <c r="D205" s="383">
        <f>WEATHER!D215</f>
        <v>25.630759999999999</v>
      </c>
      <c r="E205" s="383">
        <f>WEATHER!E215</f>
        <v>2.9440766841859345</v>
      </c>
      <c r="AG205" s="384">
        <f>'CROP MANAGEMENT'!V214</f>
        <v>100</v>
      </c>
      <c r="AH205" s="384">
        <f>'CROP MANAGEMENT'!W214</f>
        <v>231</v>
      </c>
      <c r="AI205" s="383">
        <f>'CROP MANAGEMENT'!X214</f>
        <v>1</v>
      </c>
      <c r="AJ205" s="383">
        <f>'CROP MANAGEMENT'!Y214</f>
        <v>0</v>
      </c>
      <c r="AK205" s="383">
        <f>'CROP MANAGEMENT'!Z214</f>
        <v>0</v>
      </c>
      <c r="AL205" s="383">
        <f>'CROP MANAGEMENT'!AA214</f>
        <v>0</v>
      </c>
      <c r="AM205" s="383">
        <f>'CROP MANAGEMENT'!AB214</f>
        <v>21.231422505307858</v>
      </c>
      <c r="AN205" s="383">
        <f>'CROP MANAGEMENT'!AC214</f>
        <v>0</v>
      </c>
      <c r="AO205" s="383">
        <f>'CROP MANAGEMENT'!AD214</f>
        <v>21.231422505307858</v>
      </c>
      <c r="AP205" s="383">
        <f>'CROP MANAGEMENT'!AE214</f>
        <v>0</v>
      </c>
      <c r="HL205" s="382">
        <f>'TREE PARAMETERS'!G214</f>
        <v>0</v>
      </c>
      <c r="HM205" s="382">
        <f>'TREE PARAMETERS'!H214</f>
        <v>0</v>
      </c>
      <c r="HN205" s="382">
        <f>'TREE PARAMETERS'!I214</f>
        <v>0.06</v>
      </c>
    </row>
    <row r="206" spans="3:222" x14ac:dyDescent="0.3">
      <c r="C206" s="383">
        <f>WEATHER!C216</f>
        <v>4.05</v>
      </c>
      <c r="D206" s="383">
        <f>WEATHER!D216</f>
        <v>25.523240000000001</v>
      </c>
      <c r="E206" s="383">
        <f>WEATHER!E216</f>
        <v>2.9056665655460754</v>
      </c>
      <c r="AG206" s="384">
        <f>'CROP MANAGEMENT'!V215</f>
        <v>100</v>
      </c>
      <c r="AH206" s="384">
        <f>'CROP MANAGEMENT'!W215</f>
        <v>232</v>
      </c>
      <c r="AI206" s="383">
        <f>'CROP MANAGEMENT'!X215</f>
        <v>0</v>
      </c>
      <c r="AJ206" s="383">
        <f>'CROP MANAGEMENT'!Y215</f>
        <v>1</v>
      </c>
      <c r="AK206" s="383">
        <f>'CROP MANAGEMENT'!Z215</f>
        <v>0</v>
      </c>
      <c r="AL206" s="383">
        <f>'CROP MANAGEMENT'!AA215</f>
        <v>0</v>
      </c>
      <c r="AM206" s="383">
        <f>'CROP MANAGEMENT'!AB215</f>
        <v>21.231422505307858</v>
      </c>
      <c r="AN206" s="383">
        <f>'CROP MANAGEMENT'!AC215</f>
        <v>0</v>
      </c>
      <c r="AO206" s="383">
        <f>'CROP MANAGEMENT'!AD215</f>
        <v>21.231422505307858</v>
      </c>
      <c r="AP206" s="383">
        <f>'CROP MANAGEMENT'!AE215</f>
        <v>0</v>
      </c>
      <c r="HL206" s="382">
        <f>'TREE PARAMETERS'!G215</f>
        <v>0</v>
      </c>
      <c r="HM206" s="382">
        <f>'TREE PARAMETERS'!H215</f>
        <v>0</v>
      </c>
      <c r="HN206" s="382">
        <f>'TREE PARAMETERS'!I215</f>
        <v>0.11</v>
      </c>
    </row>
    <row r="207" spans="3:222" x14ac:dyDescent="0.3">
      <c r="C207" s="383">
        <f>WEATHER!C217</f>
        <v>5.56</v>
      </c>
      <c r="D207" s="383">
        <f>WEATHER!D217</f>
        <v>25.658919999999998</v>
      </c>
      <c r="E207" s="383">
        <f>WEATHER!E217</f>
        <v>2.9542145823779902</v>
      </c>
      <c r="AG207" s="384">
        <f>'CROP MANAGEMENT'!V216</f>
        <v>100</v>
      </c>
      <c r="AH207" s="384">
        <f>'CROP MANAGEMENT'!W216</f>
        <v>321</v>
      </c>
      <c r="AI207" s="383">
        <f>'CROP MANAGEMENT'!X216</f>
        <v>1</v>
      </c>
      <c r="AJ207" s="383">
        <f>'CROP MANAGEMENT'!Y216</f>
        <v>0</v>
      </c>
      <c r="AK207" s="383">
        <f>'CROP MANAGEMENT'!Z216</f>
        <v>0</v>
      </c>
      <c r="AL207" s="383">
        <f>'CROP MANAGEMENT'!AA216</f>
        <v>0</v>
      </c>
      <c r="AM207" s="383">
        <f>'CROP MANAGEMENT'!AB216</f>
        <v>25.477707006369428</v>
      </c>
      <c r="AN207" s="383">
        <f>'CROP MANAGEMENT'!AC216</f>
        <v>0</v>
      </c>
      <c r="AO207" s="383">
        <f>'CROP MANAGEMENT'!AD216</f>
        <v>25.477707006369428</v>
      </c>
      <c r="AP207" s="383">
        <f>'CROP MANAGEMENT'!AE216</f>
        <v>0</v>
      </c>
      <c r="HL207" s="382">
        <f>'TREE PARAMETERS'!G216</f>
        <v>0</v>
      </c>
      <c r="HM207" s="382">
        <f>'TREE PARAMETERS'!H216</f>
        <v>0</v>
      </c>
      <c r="HN207" s="382">
        <f>'TREE PARAMETERS'!I216</f>
        <v>0.52</v>
      </c>
    </row>
    <row r="208" spans="3:222" x14ac:dyDescent="0.3">
      <c r="C208" s="383">
        <f>WEATHER!C218</f>
        <v>9.8249999999999993</v>
      </c>
      <c r="D208" s="383">
        <f>WEATHER!D218</f>
        <v>25.815079999999998</v>
      </c>
      <c r="E208" s="383">
        <f>WEATHER!E218</f>
        <v>3.0110244100232531</v>
      </c>
      <c r="AG208" s="384">
        <f>'CROP MANAGEMENT'!V217</f>
        <v>100</v>
      </c>
      <c r="AH208" s="384">
        <f>'CROP MANAGEMENT'!W217</f>
        <v>322</v>
      </c>
      <c r="AI208" s="383">
        <f>'CROP MANAGEMENT'!X217</f>
        <v>0</v>
      </c>
      <c r="AJ208" s="383">
        <f>'CROP MANAGEMENT'!Y217</f>
        <v>1</v>
      </c>
      <c r="AK208" s="383">
        <f>'CROP MANAGEMENT'!Z217</f>
        <v>0</v>
      </c>
      <c r="AL208" s="383">
        <f>'CROP MANAGEMENT'!AA217</f>
        <v>0</v>
      </c>
      <c r="AM208" s="383">
        <f>'CROP MANAGEMENT'!AB217</f>
        <v>25.477707006369428</v>
      </c>
      <c r="AN208" s="383">
        <f>'CROP MANAGEMENT'!AC217</f>
        <v>0</v>
      </c>
      <c r="AO208" s="383">
        <f>'CROP MANAGEMENT'!AD217</f>
        <v>25.477707006369428</v>
      </c>
      <c r="AP208" s="383">
        <f>'CROP MANAGEMENT'!AE217</f>
        <v>0</v>
      </c>
      <c r="HL208" s="382">
        <f>'TREE PARAMETERS'!G217</f>
        <v>0</v>
      </c>
      <c r="HM208" s="382">
        <f>'TREE PARAMETERS'!H217</f>
        <v>0</v>
      </c>
      <c r="HN208" s="382">
        <f>'TREE PARAMETERS'!I217</f>
        <v>0.65</v>
      </c>
    </row>
    <row r="209" spans="3:222" x14ac:dyDescent="0.3">
      <c r="C209" s="383">
        <f>WEATHER!C219</f>
        <v>2.5625</v>
      </c>
      <c r="D209" s="383">
        <f>WEATHER!D219</f>
        <v>25.687080000000002</v>
      </c>
      <c r="E209" s="383">
        <f>WEATHER!E219</f>
        <v>2.964384968886467</v>
      </c>
      <c r="AG209" s="384">
        <f>'CROP MANAGEMENT'!V218</f>
        <v>100</v>
      </c>
      <c r="AH209" s="384">
        <f>'CROP MANAGEMENT'!W218</f>
        <v>323</v>
      </c>
      <c r="AI209" s="383">
        <f>'CROP MANAGEMENT'!X218</f>
        <v>0</v>
      </c>
      <c r="AJ209" s="383">
        <f>'CROP MANAGEMENT'!Y218</f>
        <v>0</v>
      </c>
      <c r="AK209" s="383">
        <f>'CROP MANAGEMENT'!Z218</f>
        <v>1</v>
      </c>
      <c r="AL209" s="383">
        <f>'CROP MANAGEMENT'!AA218</f>
        <v>0</v>
      </c>
      <c r="AM209" s="383">
        <f>'CROP MANAGEMENT'!AB218</f>
        <v>1592.3566878980891</v>
      </c>
      <c r="AN209" s="383">
        <f>'CROP MANAGEMENT'!AC218</f>
        <v>0</v>
      </c>
      <c r="AO209" s="383">
        <f>'CROP MANAGEMENT'!AD218</f>
        <v>1592.3566878980891</v>
      </c>
      <c r="AP209" s="383">
        <f>'CROP MANAGEMENT'!AE218</f>
        <v>0</v>
      </c>
      <c r="HL209" s="382">
        <f>'TREE PARAMETERS'!G218</f>
        <v>0</v>
      </c>
      <c r="HM209" s="382">
        <f>'TREE PARAMETERS'!H218</f>
        <v>0</v>
      </c>
      <c r="HN209" s="382">
        <f>'TREE PARAMETERS'!I218</f>
        <v>0.59499999999999997</v>
      </c>
    </row>
    <row r="210" spans="3:222" x14ac:dyDescent="0.3">
      <c r="C210" s="383">
        <f>WEATHER!C220</f>
        <v>1.9055555555555554</v>
      </c>
      <c r="D210" s="383">
        <f>WEATHER!D220</f>
        <v>25.681960000000004</v>
      </c>
      <c r="E210" s="383">
        <f>WEATHER!E220</f>
        <v>2.9625333896551829</v>
      </c>
      <c r="AG210" s="384">
        <f>'CROP MANAGEMENT'!V219</f>
        <v>100</v>
      </c>
      <c r="AH210" s="384">
        <f>'CROP MANAGEMENT'!W219</f>
        <v>46</v>
      </c>
      <c r="AI210" s="383">
        <f>'CROP MANAGEMENT'!X219</f>
        <v>1</v>
      </c>
      <c r="AJ210" s="383">
        <f>'CROP MANAGEMENT'!Y219</f>
        <v>0</v>
      </c>
      <c r="AK210" s="383">
        <f>'CROP MANAGEMENT'!Z219</f>
        <v>0</v>
      </c>
      <c r="AL210" s="383">
        <f>'CROP MANAGEMENT'!AA219</f>
        <v>0</v>
      </c>
      <c r="AM210" s="383">
        <f>'CROP MANAGEMENT'!AB219</f>
        <v>16.985138004246284</v>
      </c>
      <c r="AN210" s="383">
        <f>'CROP MANAGEMENT'!AC219</f>
        <v>0</v>
      </c>
      <c r="AO210" s="383">
        <f>'CROP MANAGEMENT'!AD219</f>
        <v>16.985138004246284</v>
      </c>
      <c r="AP210" s="383">
        <f>'CROP MANAGEMENT'!AE219</f>
        <v>0</v>
      </c>
      <c r="HL210" s="382">
        <f>'TREE PARAMETERS'!G219</f>
        <v>0</v>
      </c>
      <c r="HM210" s="382">
        <f>'TREE PARAMETERS'!H219</f>
        <v>0</v>
      </c>
      <c r="HN210" s="382">
        <f>'TREE PARAMETERS'!I219</f>
        <v>0.59499999999999997</v>
      </c>
    </row>
    <row r="211" spans="3:222" x14ac:dyDescent="0.3">
      <c r="C211" s="383">
        <f>WEATHER!C221</f>
        <v>1.1428571428571428</v>
      </c>
      <c r="D211" s="383">
        <f>WEATHER!D221</f>
        <v>25.524377777777779</v>
      </c>
      <c r="E211" s="383">
        <f>WEATHER!E221</f>
        <v>2.9060705517188259</v>
      </c>
      <c r="AG211" s="384">
        <f>'CROP MANAGEMENT'!V220</f>
        <v>100</v>
      </c>
      <c r="AH211" s="384">
        <f>'CROP MANAGEMENT'!W220</f>
        <v>47</v>
      </c>
      <c r="AI211" s="383">
        <f>'CROP MANAGEMENT'!X220</f>
        <v>0</v>
      </c>
      <c r="AJ211" s="383">
        <f>'CROP MANAGEMENT'!Y220</f>
        <v>1</v>
      </c>
      <c r="AK211" s="383">
        <f>'CROP MANAGEMENT'!Z220</f>
        <v>0</v>
      </c>
      <c r="AL211" s="383">
        <f>'CROP MANAGEMENT'!AA220</f>
        <v>0</v>
      </c>
      <c r="AM211" s="383">
        <f>'CROP MANAGEMENT'!AB220</f>
        <v>16.985138004246284</v>
      </c>
      <c r="AN211" s="383">
        <f>'CROP MANAGEMENT'!AC220</f>
        <v>0</v>
      </c>
      <c r="AO211" s="383">
        <f>'CROP MANAGEMENT'!AD220</f>
        <v>16.985138004246284</v>
      </c>
      <c r="AP211" s="383">
        <f>'CROP MANAGEMENT'!AE220</f>
        <v>0</v>
      </c>
      <c r="HL211" s="382">
        <f>'TREE PARAMETERS'!G220</f>
        <v>0</v>
      </c>
      <c r="HM211" s="382">
        <f>'TREE PARAMETERS'!H220</f>
        <v>0</v>
      </c>
      <c r="HN211" s="382">
        <f>'TREE PARAMETERS'!I220</f>
        <v>0.59499999999999997</v>
      </c>
    </row>
    <row r="212" spans="3:222" x14ac:dyDescent="0.3">
      <c r="C212" s="383">
        <f>WEATHER!C222</f>
        <v>1.3222222222222222</v>
      </c>
      <c r="D212" s="383">
        <f>WEATHER!D222</f>
        <v>25.336360000000003</v>
      </c>
      <c r="E212" s="383">
        <f>WEATHER!E222</f>
        <v>2.8400261989226299</v>
      </c>
      <c r="AG212" s="384">
        <f>'CROP MANAGEMENT'!V221</f>
        <v>100</v>
      </c>
      <c r="AH212" s="384">
        <f>'CROP MANAGEMENT'!W221</f>
        <v>141</v>
      </c>
      <c r="AI212" s="383">
        <f>'CROP MANAGEMENT'!X221</f>
        <v>1</v>
      </c>
      <c r="AJ212" s="383">
        <f>'CROP MANAGEMENT'!Y221</f>
        <v>0</v>
      </c>
      <c r="AK212" s="383">
        <f>'CROP MANAGEMENT'!Z221</f>
        <v>0</v>
      </c>
      <c r="AL212" s="383">
        <f>'CROP MANAGEMENT'!AA221</f>
        <v>0</v>
      </c>
      <c r="AM212" s="383">
        <f>'CROP MANAGEMENT'!AB221</f>
        <v>29.723991507430998</v>
      </c>
      <c r="AN212" s="383">
        <f>'CROP MANAGEMENT'!AC221</f>
        <v>0</v>
      </c>
      <c r="AO212" s="383">
        <f>'CROP MANAGEMENT'!AD221</f>
        <v>29.723991507430998</v>
      </c>
      <c r="AP212" s="383">
        <f>'CROP MANAGEMENT'!AE221</f>
        <v>0</v>
      </c>
      <c r="HL212" s="382">
        <f>'TREE PARAMETERS'!G221</f>
        <v>0</v>
      </c>
      <c r="HM212" s="382">
        <f>'TREE PARAMETERS'!H221</f>
        <v>0</v>
      </c>
      <c r="HN212" s="382">
        <f>'TREE PARAMETERS'!I221</f>
        <v>0.59499999999999997</v>
      </c>
    </row>
    <row r="213" spans="3:222" x14ac:dyDescent="0.3">
      <c r="C213" s="383">
        <f>WEATHER!C223</f>
        <v>5.5142857142857142</v>
      </c>
      <c r="D213" s="383">
        <f>WEATHER!D223</f>
        <v>25.697320000000005</v>
      </c>
      <c r="E213" s="383">
        <f>WEATHER!E223</f>
        <v>2.968091352973524</v>
      </c>
      <c r="AG213" s="384">
        <f>'CROP MANAGEMENT'!V222</f>
        <v>100</v>
      </c>
      <c r="AH213" s="384">
        <f>'CROP MANAGEMENT'!W222</f>
        <v>142</v>
      </c>
      <c r="AI213" s="383">
        <f>'CROP MANAGEMENT'!X222</f>
        <v>0</v>
      </c>
      <c r="AJ213" s="383">
        <f>'CROP MANAGEMENT'!Y222</f>
        <v>1</v>
      </c>
      <c r="AK213" s="383">
        <f>'CROP MANAGEMENT'!Z222</f>
        <v>0</v>
      </c>
      <c r="AL213" s="383">
        <f>'CROP MANAGEMENT'!AA222</f>
        <v>0</v>
      </c>
      <c r="AM213" s="383">
        <f>'CROP MANAGEMENT'!AB222</f>
        <v>29.723991507430998</v>
      </c>
      <c r="AN213" s="383">
        <f>'CROP MANAGEMENT'!AC222</f>
        <v>0</v>
      </c>
      <c r="AO213" s="383">
        <f>'CROP MANAGEMENT'!AD222</f>
        <v>29.723991507430998</v>
      </c>
      <c r="AP213" s="383">
        <f>'CROP MANAGEMENT'!AE222</f>
        <v>0</v>
      </c>
      <c r="HL213" s="382">
        <f>'TREE PARAMETERS'!G222</f>
        <v>0</v>
      </c>
      <c r="HM213" s="382">
        <f>'TREE PARAMETERS'!H222</f>
        <v>0</v>
      </c>
      <c r="HN213" s="382">
        <f>'TREE PARAMETERS'!I222</f>
        <v>0.59499999999999997</v>
      </c>
    </row>
    <row r="214" spans="3:222" x14ac:dyDescent="0.3">
      <c r="C214" s="383">
        <f>WEATHER!C224</f>
        <v>2.6357142857142857</v>
      </c>
      <c r="D214" s="383">
        <f>WEATHER!D224</f>
        <v>25.436199999999999</v>
      </c>
      <c r="E214" s="383">
        <f>WEATHER!E224</f>
        <v>2.8749178626260323</v>
      </c>
      <c r="AG214" s="384">
        <f>'CROP MANAGEMENT'!V223</f>
        <v>100</v>
      </c>
      <c r="AH214" s="384">
        <f>'CROP MANAGEMENT'!W223</f>
        <v>143</v>
      </c>
      <c r="AI214" s="383">
        <f>'CROP MANAGEMENT'!X223</f>
        <v>0</v>
      </c>
      <c r="AJ214" s="383">
        <f>'CROP MANAGEMENT'!Y223</f>
        <v>0</v>
      </c>
      <c r="AK214" s="383">
        <f>'CROP MANAGEMENT'!Z223</f>
        <v>1</v>
      </c>
      <c r="AL214" s="383">
        <f>'CROP MANAGEMENT'!AA223</f>
        <v>0</v>
      </c>
      <c r="AM214" s="383">
        <f>'CROP MANAGEMENT'!AB223</f>
        <v>1592.3566878980891</v>
      </c>
      <c r="AN214" s="383">
        <f>'CROP MANAGEMENT'!AC223</f>
        <v>0</v>
      </c>
      <c r="AO214" s="383">
        <f>'CROP MANAGEMENT'!AD223</f>
        <v>1592.3566878980891</v>
      </c>
      <c r="AP214" s="383">
        <f>'CROP MANAGEMENT'!AE223</f>
        <v>0</v>
      </c>
      <c r="HL214" s="382">
        <f>'TREE PARAMETERS'!G223</f>
        <v>0</v>
      </c>
      <c r="HM214" s="382">
        <f>'TREE PARAMETERS'!H223</f>
        <v>0</v>
      </c>
      <c r="HN214" s="382">
        <f>'TREE PARAMETERS'!I223</f>
        <v>0.59499999999999997</v>
      </c>
    </row>
    <row r="215" spans="3:222" x14ac:dyDescent="0.3">
      <c r="C215" s="383">
        <f>WEATHER!C225</f>
        <v>3.0142857142857138</v>
      </c>
      <c r="D215" s="383">
        <f>WEATHER!D225</f>
        <v>25.469480000000004</v>
      </c>
      <c r="E215" s="383">
        <f>WEATHER!E225</f>
        <v>2.8866383239430862</v>
      </c>
      <c r="AG215" s="384">
        <f>'CROP MANAGEMENT'!V224</f>
        <v>100</v>
      </c>
      <c r="AH215" s="384">
        <f>'CROP MANAGEMENT'!W224</f>
        <v>231</v>
      </c>
      <c r="AI215" s="383">
        <f>'CROP MANAGEMENT'!X224</f>
        <v>1</v>
      </c>
      <c r="AJ215" s="383">
        <f>'CROP MANAGEMENT'!Y224</f>
        <v>0</v>
      </c>
      <c r="AK215" s="383">
        <f>'CROP MANAGEMENT'!Z224</f>
        <v>0</v>
      </c>
      <c r="AL215" s="383">
        <f>'CROP MANAGEMENT'!AA224</f>
        <v>0</v>
      </c>
      <c r="AM215" s="383">
        <f>'CROP MANAGEMENT'!AB224</f>
        <v>21.231422505307858</v>
      </c>
      <c r="AN215" s="383">
        <f>'CROP MANAGEMENT'!AC224</f>
        <v>0</v>
      </c>
      <c r="AO215" s="383">
        <f>'CROP MANAGEMENT'!AD224</f>
        <v>21.231422505307858</v>
      </c>
      <c r="AP215" s="383">
        <f>'CROP MANAGEMENT'!AE224</f>
        <v>0</v>
      </c>
      <c r="HL215" s="382">
        <f>'TREE PARAMETERS'!G224</f>
        <v>0</v>
      </c>
      <c r="HM215" s="382">
        <f>'TREE PARAMETERS'!H224</f>
        <v>0</v>
      </c>
      <c r="HN215" s="382">
        <f>'TREE PARAMETERS'!I224</f>
        <v>0.05</v>
      </c>
    </row>
    <row r="216" spans="3:222" x14ac:dyDescent="0.3">
      <c r="C216" s="383">
        <f>WEATHER!C226</f>
        <v>2.2700000000000005</v>
      </c>
      <c r="D216" s="383">
        <f>WEATHER!D226</f>
        <v>25.584111111111113</v>
      </c>
      <c r="E216" s="383">
        <f>WEATHER!E226</f>
        <v>2.9273539841117922</v>
      </c>
      <c r="AG216" s="384">
        <f>'CROP MANAGEMENT'!V225</f>
        <v>100</v>
      </c>
      <c r="AH216" s="384">
        <f>'CROP MANAGEMENT'!W225</f>
        <v>232</v>
      </c>
      <c r="AI216" s="383">
        <f>'CROP MANAGEMENT'!X225</f>
        <v>0</v>
      </c>
      <c r="AJ216" s="383">
        <f>'CROP MANAGEMENT'!Y225</f>
        <v>1</v>
      </c>
      <c r="AK216" s="383">
        <f>'CROP MANAGEMENT'!Z225</f>
        <v>0</v>
      </c>
      <c r="AL216" s="383">
        <f>'CROP MANAGEMENT'!AA225</f>
        <v>0</v>
      </c>
      <c r="AM216" s="383">
        <f>'CROP MANAGEMENT'!AB225</f>
        <v>21.231422505307858</v>
      </c>
      <c r="AN216" s="383">
        <f>'CROP MANAGEMENT'!AC225</f>
        <v>0</v>
      </c>
      <c r="AO216" s="383">
        <f>'CROP MANAGEMENT'!AD225</f>
        <v>21.231422505307858</v>
      </c>
      <c r="AP216" s="383">
        <f>'CROP MANAGEMENT'!AE225</f>
        <v>0</v>
      </c>
      <c r="HL216" s="382">
        <f>'TREE PARAMETERS'!G225</f>
        <v>0</v>
      </c>
      <c r="HM216" s="382">
        <f>'TREE PARAMETERS'!H225</f>
        <v>0</v>
      </c>
      <c r="HN216" s="382">
        <f>'TREE PARAMETERS'!I225</f>
        <v>2</v>
      </c>
    </row>
    <row r="217" spans="3:222" x14ac:dyDescent="0.3">
      <c r="C217" s="383">
        <f>WEATHER!C227</f>
        <v>3.5277777777777772</v>
      </c>
      <c r="D217" s="383">
        <f>WEATHER!D227</f>
        <v>25.666600000000003</v>
      </c>
      <c r="E217" s="383">
        <f>WEATHER!E227</f>
        <v>2.9569851007135508</v>
      </c>
      <c r="AG217" s="384">
        <f>'CROP MANAGEMENT'!V226</f>
        <v>100</v>
      </c>
      <c r="AH217" s="384">
        <f>'CROP MANAGEMENT'!W226</f>
        <v>321</v>
      </c>
      <c r="AI217" s="383">
        <f>'CROP MANAGEMENT'!X226</f>
        <v>1</v>
      </c>
      <c r="AJ217" s="383">
        <f>'CROP MANAGEMENT'!Y226</f>
        <v>0</v>
      </c>
      <c r="AK217" s="383">
        <f>'CROP MANAGEMENT'!Z226</f>
        <v>0</v>
      </c>
      <c r="AL217" s="383">
        <f>'CROP MANAGEMENT'!AA226</f>
        <v>0</v>
      </c>
      <c r="AM217" s="383">
        <f>'CROP MANAGEMENT'!AB226</f>
        <v>25.477707006369428</v>
      </c>
      <c r="AN217" s="383">
        <f>'CROP MANAGEMENT'!AC226</f>
        <v>0</v>
      </c>
      <c r="AO217" s="383">
        <f>'CROP MANAGEMENT'!AD226</f>
        <v>25.477707006369428</v>
      </c>
      <c r="AP217" s="383">
        <f>'CROP MANAGEMENT'!AE226</f>
        <v>0</v>
      </c>
      <c r="HL217" s="385"/>
      <c r="HM217" s="385"/>
      <c r="HN217" s="385"/>
    </row>
    <row r="218" spans="3:222" x14ac:dyDescent="0.3">
      <c r="C218" s="383">
        <f>WEATHER!C228</f>
        <v>0.66666666666666663</v>
      </c>
      <c r="D218" s="383">
        <f>WEATHER!D228</f>
        <v>25.761320000000005</v>
      </c>
      <c r="E218" s="383">
        <f>WEATHER!E228</f>
        <v>2.9913537915921986</v>
      </c>
      <c r="AG218" s="384">
        <f>'CROP MANAGEMENT'!V227</f>
        <v>100</v>
      </c>
      <c r="AH218" s="384">
        <f>'CROP MANAGEMENT'!W227</f>
        <v>322</v>
      </c>
      <c r="AI218" s="383">
        <f>'CROP MANAGEMENT'!X227</f>
        <v>0</v>
      </c>
      <c r="AJ218" s="383">
        <f>'CROP MANAGEMENT'!Y227</f>
        <v>1</v>
      </c>
      <c r="AK218" s="383">
        <f>'CROP MANAGEMENT'!Z227</f>
        <v>0</v>
      </c>
      <c r="AL218" s="383">
        <f>'CROP MANAGEMENT'!AA227</f>
        <v>0</v>
      </c>
      <c r="AM218" s="383">
        <f>'CROP MANAGEMENT'!AB227</f>
        <v>25.477707006369428</v>
      </c>
      <c r="AN218" s="383">
        <f>'CROP MANAGEMENT'!AC227</f>
        <v>0</v>
      </c>
      <c r="AO218" s="383">
        <f>'CROP MANAGEMENT'!AD227</f>
        <v>25.477707006369428</v>
      </c>
      <c r="AP218" s="383">
        <f>'CROP MANAGEMENT'!AE227</f>
        <v>0</v>
      </c>
      <c r="HL218" s="385"/>
      <c r="HM218" s="385"/>
      <c r="HN218" s="385"/>
    </row>
    <row r="219" spans="3:222" x14ac:dyDescent="0.3">
      <c r="C219" s="383">
        <f>WEATHER!C229</f>
        <v>0.45714285714285718</v>
      </c>
      <c r="D219" s="383">
        <f>WEATHER!D229</f>
        <v>25.697320000000005</v>
      </c>
      <c r="E219" s="383">
        <f>WEATHER!E229</f>
        <v>2.968091352973524</v>
      </c>
      <c r="AG219" s="384">
        <f>'CROP MANAGEMENT'!V228</f>
        <v>100</v>
      </c>
      <c r="AH219" s="384">
        <f>'CROP MANAGEMENT'!W228</f>
        <v>323</v>
      </c>
      <c r="AI219" s="383">
        <f>'CROP MANAGEMENT'!X228</f>
        <v>0</v>
      </c>
      <c r="AJ219" s="383">
        <f>'CROP MANAGEMENT'!Y228</f>
        <v>0</v>
      </c>
      <c r="AK219" s="383">
        <f>'CROP MANAGEMENT'!Z228</f>
        <v>1</v>
      </c>
      <c r="AL219" s="383">
        <f>'CROP MANAGEMENT'!AA228</f>
        <v>0</v>
      </c>
      <c r="AM219" s="383">
        <f>'CROP MANAGEMENT'!AB228</f>
        <v>1592.3566878980891</v>
      </c>
      <c r="AN219" s="383">
        <f>'CROP MANAGEMENT'!AC228</f>
        <v>0</v>
      </c>
      <c r="AO219" s="383">
        <f>'CROP MANAGEMENT'!AD228</f>
        <v>1592.3566878980891</v>
      </c>
      <c r="AP219" s="383">
        <f>'CROP MANAGEMENT'!AE228</f>
        <v>0</v>
      </c>
      <c r="HL219" s="385"/>
      <c r="HM219" s="385"/>
      <c r="HN219" s="385"/>
    </row>
    <row r="220" spans="3:222" x14ac:dyDescent="0.3">
      <c r="C220" s="383">
        <f>WEATHER!C230</f>
        <v>4.8777777777777773</v>
      </c>
      <c r="D220" s="383">
        <f>WEATHER!D230</f>
        <v>25.60004</v>
      </c>
      <c r="E220" s="383">
        <f>WEATHER!E230</f>
        <v>2.9330541709394029</v>
      </c>
      <c r="AG220" s="384">
        <f>'CROP MANAGEMENT'!V229</f>
        <v>100</v>
      </c>
      <c r="AH220" s="384">
        <f>'CROP MANAGEMENT'!W229</f>
        <v>46</v>
      </c>
      <c r="AI220" s="383">
        <f>'CROP MANAGEMENT'!X229</f>
        <v>1</v>
      </c>
      <c r="AJ220" s="383">
        <f>'CROP MANAGEMENT'!Y229</f>
        <v>0</v>
      </c>
      <c r="AK220" s="383">
        <f>'CROP MANAGEMENT'!Z229</f>
        <v>0</v>
      </c>
      <c r="AL220" s="383">
        <f>'CROP MANAGEMENT'!AA229</f>
        <v>0</v>
      </c>
      <c r="AM220" s="383">
        <f>'CROP MANAGEMENT'!AB229</f>
        <v>16.985138004246284</v>
      </c>
      <c r="AN220" s="383">
        <f>'CROP MANAGEMENT'!AC229</f>
        <v>0</v>
      </c>
      <c r="AO220" s="383">
        <f>'CROP MANAGEMENT'!AD229</f>
        <v>16.985138004246284</v>
      </c>
      <c r="AP220" s="383">
        <f>'CROP MANAGEMENT'!AE229</f>
        <v>0</v>
      </c>
      <c r="HL220" s="385"/>
      <c r="HM220" s="385"/>
      <c r="HN220" s="385"/>
    </row>
    <row r="221" spans="3:222" x14ac:dyDescent="0.3">
      <c r="C221" s="383">
        <f>WEATHER!C231</f>
        <v>3.0785714285714283</v>
      </c>
      <c r="D221" s="383">
        <f>WEATHER!D231</f>
        <v>25.7178</v>
      </c>
      <c r="E221" s="383">
        <f>WEATHER!E231</f>
        <v>2.975517029468592</v>
      </c>
      <c r="AG221" s="384">
        <f>'CROP MANAGEMENT'!V230</f>
        <v>100</v>
      </c>
      <c r="AH221" s="384">
        <f>'CROP MANAGEMENT'!W230</f>
        <v>47</v>
      </c>
      <c r="AI221" s="383">
        <f>'CROP MANAGEMENT'!X230</f>
        <v>0</v>
      </c>
      <c r="AJ221" s="383">
        <f>'CROP MANAGEMENT'!Y230</f>
        <v>1</v>
      </c>
      <c r="AK221" s="383">
        <f>'CROP MANAGEMENT'!Z230</f>
        <v>0</v>
      </c>
      <c r="AL221" s="383">
        <f>'CROP MANAGEMENT'!AA230</f>
        <v>0</v>
      </c>
      <c r="AM221" s="383">
        <f>'CROP MANAGEMENT'!AB230</f>
        <v>16.985138004246284</v>
      </c>
      <c r="AN221" s="383">
        <f>'CROP MANAGEMENT'!AC230</f>
        <v>0</v>
      </c>
      <c r="AO221" s="383">
        <f>'CROP MANAGEMENT'!AD230</f>
        <v>16.985138004246284</v>
      </c>
      <c r="AP221" s="383">
        <f>'CROP MANAGEMENT'!AE230</f>
        <v>0</v>
      </c>
      <c r="HL221" s="385"/>
      <c r="HM221" s="385"/>
      <c r="HN221" s="385"/>
    </row>
    <row r="222" spans="3:222" x14ac:dyDescent="0.3">
      <c r="C222" s="383">
        <f>WEATHER!C232</f>
        <v>3.05</v>
      </c>
      <c r="D222" s="383">
        <f>WEATHER!D232</f>
        <v>25.625640000000004</v>
      </c>
      <c r="E222" s="383">
        <f>WEATHER!E232</f>
        <v>2.942236917741297</v>
      </c>
      <c r="AG222" s="384">
        <f>'CROP MANAGEMENT'!V231</f>
        <v>100</v>
      </c>
      <c r="AH222" s="384">
        <f>'CROP MANAGEMENT'!W231</f>
        <v>141</v>
      </c>
      <c r="AI222" s="383">
        <f>'CROP MANAGEMENT'!X231</f>
        <v>1</v>
      </c>
      <c r="AJ222" s="383">
        <f>'CROP MANAGEMENT'!Y231</f>
        <v>0</v>
      </c>
      <c r="AK222" s="383">
        <f>'CROP MANAGEMENT'!Z231</f>
        <v>0</v>
      </c>
      <c r="AL222" s="383">
        <f>'CROP MANAGEMENT'!AA231</f>
        <v>0</v>
      </c>
      <c r="AM222" s="383">
        <f>'CROP MANAGEMENT'!AB231</f>
        <v>29.723991507430998</v>
      </c>
      <c r="AN222" s="383">
        <f>'CROP MANAGEMENT'!AC231</f>
        <v>0</v>
      </c>
      <c r="AO222" s="383">
        <f>'CROP MANAGEMENT'!AD231</f>
        <v>29.723991507430998</v>
      </c>
      <c r="AP222" s="383">
        <f>'CROP MANAGEMENT'!AE231</f>
        <v>0</v>
      </c>
      <c r="HL222" s="385"/>
      <c r="HM222" s="385"/>
      <c r="HN222" s="385"/>
    </row>
    <row r="223" spans="3:222" x14ac:dyDescent="0.3">
      <c r="C223" s="383">
        <f>WEATHER!C233</f>
        <v>4.1722222222222216</v>
      </c>
      <c r="D223" s="383">
        <f>WEATHER!D233</f>
        <v>25.661480000000001</v>
      </c>
      <c r="E223" s="383">
        <f>WEATHER!E233</f>
        <v>2.9551378199566289</v>
      </c>
      <c r="AG223" s="384">
        <f>'CROP MANAGEMENT'!V232</f>
        <v>100</v>
      </c>
      <c r="AH223" s="384">
        <f>'CROP MANAGEMENT'!W232</f>
        <v>142</v>
      </c>
      <c r="AI223" s="383">
        <f>'CROP MANAGEMENT'!X232</f>
        <v>0</v>
      </c>
      <c r="AJ223" s="383">
        <f>'CROP MANAGEMENT'!Y232</f>
        <v>1</v>
      </c>
      <c r="AK223" s="383">
        <f>'CROP MANAGEMENT'!Z232</f>
        <v>0</v>
      </c>
      <c r="AL223" s="383">
        <f>'CROP MANAGEMENT'!AA232</f>
        <v>0</v>
      </c>
      <c r="AM223" s="383">
        <f>'CROP MANAGEMENT'!AB232</f>
        <v>29.723991507430998</v>
      </c>
      <c r="AN223" s="383">
        <f>'CROP MANAGEMENT'!AC232</f>
        <v>0</v>
      </c>
      <c r="AO223" s="383">
        <f>'CROP MANAGEMENT'!AD232</f>
        <v>29.723991507430998</v>
      </c>
      <c r="AP223" s="383">
        <f>'CROP MANAGEMENT'!AE232</f>
        <v>0</v>
      </c>
      <c r="HL223" s="385"/>
      <c r="HM223" s="385"/>
      <c r="HN223" s="385"/>
    </row>
    <row r="224" spans="3:222" x14ac:dyDescent="0.3">
      <c r="C224" s="383">
        <f>WEATHER!C234</f>
        <v>1.655</v>
      </c>
      <c r="D224" s="383">
        <f>WEATHER!D234</f>
        <v>25.77412</v>
      </c>
      <c r="E224" s="383">
        <f>WEATHER!E234</f>
        <v>2.996026481675115</v>
      </c>
      <c r="AG224" s="384">
        <f>'CROP MANAGEMENT'!V233</f>
        <v>100</v>
      </c>
      <c r="AH224" s="384">
        <f>'CROP MANAGEMENT'!W233</f>
        <v>143</v>
      </c>
      <c r="AI224" s="383">
        <f>'CROP MANAGEMENT'!X233</f>
        <v>0</v>
      </c>
      <c r="AJ224" s="383">
        <f>'CROP MANAGEMENT'!Y233</f>
        <v>0</v>
      </c>
      <c r="AK224" s="383">
        <f>'CROP MANAGEMENT'!Z233</f>
        <v>1</v>
      </c>
      <c r="AL224" s="383">
        <f>'CROP MANAGEMENT'!AA233</f>
        <v>0</v>
      </c>
      <c r="AM224" s="383">
        <f>'CROP MANAGEMENT'!AB233</f>
        <v>1592.3566878980891</v>
      </c>
      <c r="AN224" s="383">
        <f>'CROP MANAGEMENT'!AC233</f>
        <v>0</v>
      </c>
      <c r="AO224" s="383">
        <f>'CROP MANAGEMENT'!AD233</f>
        <v>1592.3566878980891</v>
      </c>
      <c r="AP224" s="383">
        <f>'CROP MANAGEMENT'!AE233</f>
        <v>0</v>
      </c>
      <c r="HL224" s="385"/>
      <c r="HM224" s="385"/>
      <c r="HN224" s="385"/>
    </row>
    <row r="225" spans="3:222" x14ac:dyDescent="0.3">
      <c r="C225" s="383">
        <f>WEATHER!C235</f>
        <v>4.1449999999999996</v>
      </c>
      <c r="D225" s="383">
        <f>WEATHER!D235</f>
        <v>25.753640000000001</v>
      </c>
      <c r="E225" s="383">
        <f>WEATHER!E235</f>
        <v>2.9885534122031614</v>
      </c>
      <c r="AG225" s="384">
        <f>'CROP MANAGEMENT'!V234</f>
        <v>100</v>
      </c>
      <c r="AH225" s="384">
        <f>'CROP MANAGEMENT'!W234</f>
        <v>231</v>
      </c>
      <c r="AI225" s="383">
        <f>'CROP MANAGEMENT'!X234</f>
        <v>1</v>
      </c>
      <c r="AJ225" s="383">
        <f>'CROP MANAGEMENT'!Y234</f>
        <v>0</v>
      </c>
      <c r="AK225" s="383">
        <f>'CROP MANAGEMENT'!Z234</f>
        <v>0</v>
      </c>
      <c r="AL225" s="383">
        <f>'CROP MANAGEMENT'!AA234</f>
        <v>0</v>
      </c>
      <c r="AM225" s="383">
        <f>'CROP MANAGEMENT'!AB234</f>
        <v>21.231422505307858</v>
      </c>
      <c r="AN225" s="383">
        <f>'CROP MANAGEMENT'!AC234</f>
        <v>0</v>
      </c>
      <c r="AO225" s="383">
        <f>'CROP MANAGEMENT'!AD234</f>
        <v>21.231422505307858</v>
      </c>
      <c r="AP225" s="383">
        <f>'CROP MANAGEMENT'!AE234</f>
        <v>0</v>
      </c>
      <c r="HL225" s="385"/>
      <c r="HM225" s="385"/>
      <c r="HN225" s="385"/>
    </row>
    <row r="226" spans="3:222" x14ac:dyDescent="0.3">
      <c r="C226" s="383">
        <f>WEATHER!C236</f>
        <v>2.8055555555555554</v>
      </c>
      <c r="D226" s="383">
        <f>WEATHER!D236</f>
        <v>25.510439999999999</v>
      </c>
      <c r="E226" s="383">
        <f>WEATHER!E236</f>
        <v>2.9011253562970931</v>
      </c>
      <c r="AG226" s="384">
        <f>'CROP MANAGEMENT'!V235</f>
        <v>100</v>
      </c>
      <c r="AH226" s="384">
        <f>'CROP MANAGEMENT'!W235</f>
        <v>232</v>
      </c>
      <c r="AI226" s="383">
        <f>'CROP MANAGEMENT'!X235</f>
        <v>0</v>
      </c>
      <c r="AJ226" s="383">
        <f>'CROP MANAGEMENT'!Y235</f>
        <v>1</v>
      </c>
      <c r="AK226" s="383">
        <f>'CROP MANAGEMENT'!Z235</f>
        <v>0</v>
      </c>
      <c r="AL226" s="383">
        <f>'CROP MANAGEMENT'!AA235</f>
        <v>0</v>
      </c>
      <c r="AM226" s="383">
        <f>'CROP MANAGEMENT'!AB235</f>
        <v>21.231422505307858</v>
      </c>
      <c r="AN226" s="383">
        <f>'CROP MANAGEMENT'!AC235</f>
        <v>0</v>
      </c>
      <c r="AO226" s="383">
        <f>'CROP MANAGEMENT'!AD235</f>
        <v>21.231422505307858</v>
      </c>
      <c r="AP226" s="383">
        <f>'CROP MANAGEMENT'!AE235</f>
        <v>0</v>
      </c>
      <c r="HL226" s="385"/>
      <c r="HM226" s="385"/>
      <c r="HN226" s="385"/>
    </row>
    <row r="227" spans="3:222" x14ac:dyDescent="0.3">
      <c r="C227" s="383">
        <f>WEATHER!C237</f>
        <v>0.18571428571428572</v>
      </c>
      <c r="D227" s="383">
        <f>WEATHER!D237</f>
        <v>25.533480000000001</v>
      </c>
      <c r="E227" s="383">
        <f>WEATHER!E237</f>
        <v>2.9093043408626893</v>
      </c>
      <c r="AG227" s="384">
        <f>'CROP MANAGEMENT'!V236</f>
        <v>100</v>
      </c>
      <c r="AH227" s="384">
        <f>'CROP MANAGEMENT'!W236</f>
        <v>321</v>
      </c>
      <c r="AI227" s="383">
        <f>'CROP MANAGEMENT'!X236</f>
        <v>1</v>
      </c>
      <c r="AJ227" s="383">
        <f>'CROP MANAGEMENT'!Y236</f>
        <v>0</v>
      </c>
      <c r="AK227" s="383">
        <f>'CROP MANAGEMENT'!Z236</f>
        <v>0</v>
      </c>
      <c r="AL227" s="383">
        <f>'CROP MANAGEMENT'!AA236</f>
        <v>0</v>
      </c>
      <c r="AM227" s="383">
        <f>'CROP MANAGEMENT'!AB236</f>
        <v>25.477707006369428</v>
      </c>
      <c r="AN227" s="383">
        <f>'CROP MANAGEMENT'!AC236</f>
        <v>0</v>
      </c>
      <c r="AO227" s="383">
        <f>'CROP MANAGEMENT'!AD236</f>
        <v>25.477707006369428</v>
      </c>
      <c r="AP227" s="383">
        <f>'CROP MANAGEMENT'!AE236</f>
        <v>0</v>
      </c>
      <c r="HL227" s="385"/>
      <c r="HM227" s="385"/>
      <c r="HN227" s="385"/>
    </row>
    <row r="228" spans="3:222" x14ac:dyDescent="0.3">
      <c r="C228" s="383">
        <f>WEATHER!C238</f>
        <v>0.38125000000000003</v>
      </c>
      <c r="D228" s="383">
        <f>WEATHER!D238</f>
        <v>25.556519999999999</v>
      </c>
      <c r="E228" s="383">
        <f>WEATHER!E238</f>
        <v>2.9175049702385554</v>
      </c>
      <c r="AG228" s="384">
        <f>'CROP MANAGEMENT'!V237</f>
        <v>100</v>
      </c>
      <c r="AH228" s="384">
        <f>'CROP MANAGEMENT'!W237</f>
        <v>322</v>
      </c>
      <c r="AI228" s="383">
        <f>'CROP MANAGEMENT'!X237</f>
        <v>0</v>
      </c>
      <c r="AJ228" s="383">
        <f>'CROP MANAGEMENT'!Y237</f>
        <v>1</v>
      </c>
      <c r="AK228" s="383">
        <f>'CROP MANAGEMENT'!Z237</f>
        <v>0</v>
      </c>
      <c r="AL228" s="383">
        <f>'CROP MANAGEMENT'!AA237</f>
        <v>0</v>
      </c>
      <c r="AM228" s="383">
        <f>'CROP MANAGEMENT'!AB237</f>
        <v>25.477707006369428</v>
      </c>
      <c r="AN228" s="383">
        <f>'CROP MANAGEMENT'!AC237</f>
        <v>0</v>
      </c>
      <c r="AO228" s="383">
        <f>'CROP MANAGEMENT'!AD237</f>
        <v>25.477707006369428</v>
      </c>
      <c r="AP228" s="383">
        <f>'CROP MANAGEMENT'!AE237</f>
        <v>0</v>
      </c>
      <c r="HL228" s="385"/>
      <c r="HM228" s="385"/>
      <c r="HN228" s="385"/>
    </row>
    <row r="229" spans="3:222" x14ac:dyDescent="0.3">
      <c r="C229" s="383">
        <f>WEATHER!C239</f>
        <v>2.15</v>
      </c>
      <c r="D229" s="383">
        <f>WEATHER!D239</f>
        <v>25.715239999999998</v>
      </c>
      <c r="E229" s="383">
        <f>WEATHER!E239</f>
        <v>2.9745878783414672</v>
      </c>
      <c r="AG229" s="384">
        <f>'CROP MANAGEMENT'!V238</f>
        <v>100</v>
      </c>
      <c r="AH229" s="384">
        <f>'CROP MANAGEMENT'!W238</f>
        <v>323</v>
      </c>
      <c r="AI229" s="383">
        <f>'CROP MANAGEMENT'!X238</f>
        <v>0</v>
      </c>
      <c r="AJ229" s="383">
        <f>'CROP MANAGEMENT'!Y238</f>
        <v>0</v>
      </c>
      <c r="AK229" s="383">
        <f>'CROP MANAGEMENT'!Z238</f>
        <v>1</v>
      </c>
      <c r="AL229" s="383">
        <f>'CROP MANAGEMENT'!AA238</f>
        <v>0</v>
      </c>
      <c r="AM229" s="383">
        <f>'CROP MANAGEMENT'!AB238</f>
        <v>1592.3566878980891</v>
      </c>
      <c r="AN229" s="383">
        <f>'CROP MANAGEMENT'!AC238</f>
        <v>0</v>
      </c>
      <c r="AO229" s="383">
        <f>'CROP MANAGEMENT'!AD238</f>
        <v>1592.3566878980891</v>
      </c>
      <c r="AP229" s="383">
        <f>'CROP MANAGEMENT'!AE238</f>
        <v>0</v>
      </c>
      <c r="HL229" s="385"/>
      <c r="HM229" s="385"/>
      <c r="HN229" s="385"/>
    </row>
    <row r="230" spans="3:222" x14ac:dyDescent="0.3">
      <c r="C230" s="383">
        <f>WEATHER!C240</f>
        <v>0.92499999999999993</v>
      </c>
      <c r="D230" s="383">
        <f>WEATHER!D240</f>
        <v>25.751080000000002</v>
      </c>
      <c r="E230" s="383">
        <f>WEATHER!E240</f>
        <v>2.9876204913613371</v>
      </c>
      <c r="AG230" s="384">
        <f>'CROP MANAGEMENT'!V239</f>
        <v>100</v>
      </c>
      <c r="AH230" s="384">
        <f>'CROP MANAGEMENT'!W239</f>
        <v>46</v>
      </c>
      <c r="AI230" s="383">
        <f>'CROP MANAGEMENT'!X239</f>
        <v>1</v>
      </c>
      <c r="AJ230" s="383">
        <f>'CROP MANAGEMENT'!Y239</f>
        <v>0</v>
      </c>
      <c r="AK230" s="383">
        <f>'CROP MANAGEMENT'!Z239</f>
        <v>0</v>
      </c>
      <c r="AL230" s="383">
        <f>'CROP MANAGEMENT'!AA239</f>
        <v>0</v>
      </c>
      <c r="AM230" s="383">
        <f>'CROP MANAGEMENT'!AB239</f>
        <v>16.985138004246284</v>
      </c>
      <c r="AN230" s="383">
        <f>'CROP MANAGEMENT'!AC239</f>
        <v>0</v>
      </c>
      <c r="AO230" s="383">
        <f>'CROP MANAGEMENT'!AD239</f>
        <v>16.985138004246284</v>
      </c>
      <c r="AP230" s="383">
        <f>'CROP MANAGEMENT'!AE239</f>
        <v>0</v>
      </c>
      <c r="HL230" s="385"/>
      <c r="HM230" s="385"/>
      <c r="HN230" s="385"/>
    </row>
    <row r="231" spans="3:222" x14ac:dyDescent="0.3">
      <c r="C231" s="383">
        <f>WEATHER!C241</f>
        <v>1.2</v>
      </c>
      <c r="D231" s="383">
        <f>WEATHER!D241</f>
        <v>25.418279999999996</v>
      </c>
      <c r="E231" s="383">
        <f>WEATHER!E241</f>
        <v>2.8686254843539989</v>
      </c>
      <c r="AG231" s="384">
        <f>'CROP MANAGEMENT'!V240</f>
        <v>100</v>
      </c>
      <c r="AH231" s="384">
        <f>'CROP MANAGEMENT'!W240</f>
        <v>47</v>
      </c>
      <c r="AI231" s="383">
        <f>'CROP MANAGEMENT'!X240</f>
        <v>0</v>
      </c>
      <c r="AJ231" s="383">
        <f>'CROP MANAGEMENT'!Y240</f>
        <v>1</v>
      </c>
      <c r="AK231" s="383">
        <f>'CROP MANAGEMENT'!Z240</f>
        <v>0</v>
      </c>
      <c r="AL231" s="383">
        <f>'CROP MANAGEMENT'!AA240</f>
        <v>0</v>
      </c>
      <c r="AM231" s="383">
        <f>'CROP MANAGEMENT'!AB240</f>
        <v>16.985138004246284</v>
      </c>
      <c r="AN231" s="383">
        <f>'CROP MANAGEMENT'!AC240</f>
        <v>0</v>
      </c>
      <c r="AO231" s="383">
        <f>'CROP MANAGEMENT'!AD240</f>
        <v>16.985138004246284</v>
      </c>
      <c r="AP231" s="383">
        <f>'CROP MANAGEMENT'!AE240</f>
        <v>0</v>
      </c>
      <c r="HL231" s="385"/>
      <c r="HM231" s="385"/>
      <c r="HN231" s="385"/>
    </row>
    <row r="232" spans="3:222" x14ac:dyDescent="0.3">
      <c r="C232" s="383">
        <f>WEATHER!C242</f>
        <v>3.7611111111111111</v>
      </c>
      <c r="D232" s="383">
        <f>WEATHER!D242</f>
        <v>25.37988</v>
      </c>
      <c r="E232" s="383">
        <f>WEATHER!E242</f>
        <v>2.8551857017033915</v>
      </c>
      <c r="AG232" s="384">
        <f>'CROP MANAGEMENT'!V241</f>
        <v>100</v>
      </c>
      <c r="AH232" s="384">
        <f>'CROP MANAGEMENT'!W241</f>
        <v>141</v>
      </c>
      <c r="AI232" s="383">
        <f>'CROP MANAGEMENT'!X241</f>
        <v>1</v>
      </c>
      <c r="AJ232" s="383">
        <f>'CROP MANAGEMENT'!Y241</f>
        <v>0</v>
      </c>
      <c r="AK232" s="383">
        <f>'CROP MANAGEMENT'!Z241</f>
        <v>0</v>
      </c>
      <c r="AL232" s="383">
        <f>'CROP MANAGEMENT'!AA241</f>
        <v>0</v>
      </c>
      <c r="AM232" s="383">
        <f>'CROP MANAGEMENT'!AB241</f>
        <v>29.723991507430998</v>
      </c>
      <c r="AN232" s="383">
        <f>'CROP MANAGEMENT'!AC241</f>
        <v>0</v>
      </c>
      <c r="AO232" s="383">
        <f>'CROP MANAGEMENT'!AD241</f>
        <v>29.723991507430998</v>
      </c>
      <c r="AP232" s="383">
        <f>'CROP MANAGEMENT'!AE241</f>
        <v>0</v>
      </c>
      <c r="HL232" s="385"/>
      <c r="HM232" s="385"/>
      <c r="HN232" s="385"/>
    </row>
    <row r="233" spans="3:222" x14ac:dyDescent="0.3">
      <c r="C233" s="383">
        <f>WEATHER!C243</f>
        <v>0.19999999999999998</v>
      </c>
      <c r="D233" s="383">
        <f>WEATHER!D243</f>
        <v>25.47972</v>
      </c>
      <c r="E233" s="383">
        <f>WEATHER!E243</f>
        <v>2.8902536802736347</v>
      </c>
      <c r="AG233" s="384">
        <f>'CROP MANAGEMENT'!V242</f>
        <v>100</v>
      </c>
      <c r="AH233" s="384">
        <f>'CROP MANAGEMENT'!W242</f>
        <v>142</v>
      </c>
      <c r="AI233" s="383">
        <f>'CROP MANAGEMENT'!X242</f>
        <v>0</v>
      </c>
      <c r="AJ233" s="383">
        <f>'CROP MANAGEMENT'!Y242</f>
        <v>1</v>
      </c>
      <c r="AK233" s="383">
        <f>'CROP MANAGEMENT'!Z242</f>
        <v>0</v>
      </c>
      <c r="AL233" s="383">
        <f>'CROP MANAGEMENT'!AA242</f>
        <v>0</v>
      </c>
      <c r="AM233" s="383">
        <f>'CROP MANAGEMENT'!AB242</f>
        <v>29.723991507430998</v>
      </c>
      <c r="AN233" s="383">
        <f>'CROP MANAGEMENT'!AC242</f>
        <v>0</v>
      </c>
      <c r="AO233" s="383">
        <f>'CROP MANAGEMENT'!AD242</f>
        <v>29.723991507430998</v>
      </c>
      <c r="AP233" s="383">
        <f>'CROP MANAGEMENT'!AE242</f>
        <v>0</v>
      </c>
      <c r="HL233" s="385"/>
      <c r="HM233" s="385"/>
      <c r="HN233" s="385"/>
    </row>
    <row r="234" spans="3:222" x14ac:dyDescent="0.3">
      <c r="C234" s="383">
        <f>WEATHER!C244</f>
        <v>1.6666666666666666E-2</v>
      </c>
      <c r="D234" s="383">
        <f>WEATHER!D244</f>
        <v>25.649533333333334</v>
      </c>
      <c r="E234" s="383">
        <f>WEATHER!E244</f>
        <v>2.9508316748788941</v>
      </c>
      <c r="AG234" s="384">
        <f>'CROP MANAGEMENT'!V243</f>
        <v>100</v>
      </c>
      <c r="AH234" s="384">
        <f>'CROP MANAGEMENT'!W243</f>
        <v>143</v>
      </c>
      <c r="AI234" s="383">
        <f>'CROP MANAGEMENT'!X243</f>
        <v>0</v>
      </c>
      <c r="AJ234" s="383">
        <f>'CROP MANAGEMENT'!Y243</f>
        <v>0</v>
      </c>
      <c r="AK234" s="383">
        <f>'CROP MANAGEMENT'!Z243</f>
        <v>1</v>
      </c>
      <c r="AL234" s="383">
        <f>'CROP MANAGEMENT'!AA243</f>
        <v>0</v>
      </c>
      <c r="AM234" s="383">
        <f>'CROP MANAGEMENT'!AB243</f>
        <v>1592.3566878980891</v>
      </c>
      <c r="AN234" s="383">
        <f>'CROP MANAGEMENT'!AC243</f>
        <v>0</v>
      </c>
      <c r="AO234" s="383">
        <f>'CROP MANAGEMENT'!AD243</f>
        <v>1592.3566878980891</v>
      </c>
      <c r="AP234" s="383">
        <f>'CROP MANAGEMENT'!AE243</f>
        <v>0</v>
      </c>
      <c r="HL234" s="385"/>
      <c r="HM234" s="385"/>
      <c r="HN234" s="385"/>
    </row>
    <row r="235" spans="3:222" x14ac:dyDescent="0.3">
      <c r="C235" s="383">
        <f>WEATHER!C245</f>
        <v>0.47142857142857142</v>
      </c>
      <c r="D235" s="383">
        <f>WEATHER!D245</f>
        <v>25.612839999999998</v>
      </c>
      <c r="E235" s="383">
        <f>WEATHER!E245</f>
        <v>2.9376421939713748</v>
      </c>
      <c r="AG235" s="384">
        <f>'CROP MANAGEMENT'!V244</f>
        <v>100</v>
      </c>
      <c r="AH235" s="384">
        <f>'CROP MANAGEMENT'!W244</f>
        <v>231</v>
      </c>
      <c r="AI235" s="383">
        <f>'CROP MANAGEMENT'!X244</f>
        <v>1</v>
      </c>
      <c r="AJ235" s="383">
        <f>'CROP MANAGEMENT'!Y244</f>
        <v>0</v>
      </c>
      <c r="AK235" s="383">
        <f>'CROP MANAGEMENT'!Z244</f>
        <v>0</v>
      </c>
      <c r="AL235" s="383">
        <f>'CROP MANAGEMENT'!AA244</f>
        <v>0</v>
      </c>
      <c r="AM235" s="383">
        <f>'CROP MANAGEMENT'!AB244</f>
        <v>21.231422505307858</v>
      </c>
      <c r="AN235" s="383">
        <f>'CROP MANAGEMENT'!AC244</f>
        <v>0</v>
      </c>
      <c r="AO235" s="383">
        <f>'CROP MANAGEMENT'!AD244</f>
        <v>21.231422505307858</v>
      </c>
      <c r="AP235" s="383">
        <f>'CROP MANAGEMENT'!AE244</f>
        <v>0</v>
      </c>
      <c r="HL235" s="385"/>
      <c r="HM235" s="385"/>
      <c r="HN235" s="385"/>
    </row>
    <row r="236" spans="3:222" x14ac:dyDescent="0.3">
      <c r="C236" s="383">
        <f>WEATHER!C246</f>
        <v>1.2749999999999999</v>
      </c>
      <c r="D236" s="383">
        <f>WEATHER!D246</f>
        <v>25.589799999999997</v>
      </c>
      <c r="E236" s="383">
        <f>WEATHER!E246</f>
        <v>2.9293885748541539</v>
      </c>
      <c r="AG236" s="384">
        <f>'CROP MANAGEMENT'!V245</f>
        <v>100</v>
      </c>
      <c r="AH236" s="384">
        <f>'CROP MANAGEMENT'!W245</f>
        <v>232</v>
      </c>
      <c r="AI236" s="383">
        <f>'CROP MANAGEMENT'!X245</f>
        <v>0</v>
      </c>
      <c r="AJ236" s="383">
        <f>'CROP MANAGEMENT'!Y245</f>
        <v>1</v>
      </c>
      <c r="AK236" s="383">
        <f>'CROP MANAGEMENT'!Z245</f>
        <v>0</v>
      </c>
      <c r="AL236" s="383">
        <f>'CROP MANAGEMENT'!AA245</f>
        <v>0</v>
      </c>
      <c r="AM236" s="383">
        <f>'CROP MANAGEMENT'!AB245</f>
        <v>21.231422505307858</v>
      </c>
      <c r="AN236" s="383">
        <f>'CROP MANAGEMENT'!AC245</f>
        <v>0</v>
      </c>
      <c r="AO236" s="383">
        <f>'CROP MANAGEMENT'!AD245</f>
        <v>21.231422505307858</v>
      </c>
      <c r="AP236" s="383">
        <f>'CROP MANAGEMENT'!AE245</f>
        <v>0</v>
      </c>
      <c r="HL236" s="385"/>
      <c r="HM236" s="385"/>
      <c r="HN236" s="385"/>
    </row>
    <row r="237" spans="3:222" x14ac:dyDescent="0.3">
      <c r="C237" s="383">
        <f>WEATHER!C247</f>
        <v>0.16666666666666666</v>
      </c>
      <c r="D237" s="383">
        <f>WEATHER!D247</f>
        <v>25.776679999999999</v>
      </c>
      <c r="E237" s="383">
        <f>WEATHER!E247</f>
        <v>2.9969618285902162</v>
      </c>
      <c r="AG237" s="384">
        <f>'CROP MANAGEMENT'!V246</f>
        <v>100</v>
      </c>
      <c r="AH237" s="384">
        <f>'CROP MANAGEMENT'!W246</f>
        <v>321</v>
      </c>
      <c r="AI237" s="383">
        <f>'CROP MANAGEMENT'!X246</f>
        <v>1</v>
      </c>
      <c r="AJ237" s="383">
        <f>'CROP MANAGEMENT'!Y246</f>
        <v>0</v>
      </c>
      <c r="AK237" s="383">
        <f>'CROP MANAGEMENT'!Z246</f>
        <v>0</v>
      </c>
      <c r="AL237" s="383">
        <f>'CROP MANAGEMENT'!AA246</f>
        <v>0</v>
      </c>
      <c r="AM237" s="383">
        <f>'CROP MANAGEMENT'!AB246</f>
        <v>25.477707006369428</v>
      </c>
      <c r="AN237" s="383">
        <f>'CROP MANAGEMENT'!AC246</f>
        <v>0</v>
      </c>
      <c r="AO237" s="383">
        <f>'CROP MANAGEMENT'!AD246</f>
        <v>25.477707006369428</v>
      </c>
      <c r="AP237" s="383">
        <f>'CROP MANAGEMENT'!AE246</f>
        <v>0</v>
      </c>
      <c r="HL237" s="385"/>
      <c r="HM237" s="385"/>
      <c r="HN237" s="385"/>
    </row>
    <row r="238" spans="3:222" x14ac:dyDescent="0.3">
      <c r="C238" s="383">
        <f>WEATHER!C248</f>
        <v>0.23333333333333334</v>
      </c>
      <c r="D238" s="383">
        <f>WEATHER!D248</f>
        <v>25.651240000000001</v>
      </c>
      <c r="E238" s="383">
        <f>WEATHER!E248</f>
        <v>2.9514464805289866</v>
      </c>
      <c r="AG238" s="384">
        <f>'CROP MANAGEMENT'!V247</f>
        <v>100</v>
      </c>
      <c r="AH238" s="384">
        <f>'CROP MANAGEMENT'!W247</f>
        <v>322</v>
      </c>
      <c r="AI238" s="383">
        <f>'CROP MANAGEMENT'!X247</f>
        <v>0</v>
      </c>
      <c r="AJ238" s="383">
        <f>'CROP MANAGEMENT'!Y247</f>
        <v>1</v>
      </c>
      <c r="AK238" s="383">
        <f>'CROP MANAGEMENT'!Z247</f>
        <v>0</v>
      </c>
      <c r="AL238" s="383">
        <f>'CROP MANAGEMENT'!AA247</f>
        <v>0</v>
      </c>
      <c r="AM238" s="383">
        <f>'CROP MANAGEMENT'!AB247</f>
        <v>25.477707006369428</v>
      </c>
      <c r="AN238" s="383">
        <f>'CROP MANAGEMENT'!AC247</f>
        <v>0</v>
      </c>
      <c r="AO238" s="383">
        <f>'CROP MANAGEMENT'!AD247</f>
        <v>25.477707006369428</v>
      </c>
      <c r="AP238" s="383">
        <f>'CROP MANAGEMENT'!AE247</f>
        <v>0</v>
      </c>
      <c r="HL238" s="385"/>
      <c r="HM238" s="385"/>
      <c r="HN238" s="385"/>
    </row>
    <row r="239" spans="3:222" x14ac:dyDescent="0.3">
      <c r="C239" s="383">
        <f>WEATHER!C249</f>
        <v>4.0444444444444443</v>
      </c>
      <c r="D239" s="383">
        <f>WEATHER!D249</f>
        <v>25.602600000000002</v>
      </c>
      <c r="E239" s="383">
        <f>WEATHER!E249</f>
        <v>2.9339712396432418</v>
      </c>
      <c r="AG239" s="384">
        <f>'CROP MANAGEMENT'!V248</f>
        <v>100</v>
      </c>
      <c r="AH239" s="384">
        <f>'CROP MANAGEMENT'!W248</f>
        <v>323</v>
      </c>
      <c r="AI239" s="383">
        <f>'CROP MANAGEMENT'!X248</f>
        <v>0</v>
      </c>
      <c r="AJ239" s="383">
        <f>'CROP MANAGEMENT'!Y248</f>
        <v>0</v>
      </c>
      <c r="AK239" s="383">
        <f>'CROP MANAGEMENT'!Z248</f>
        <v>1</v>
      </c>
      <c r="AL239" s="383">
        <f>'CROP MANAGEMENT'!AA248</f>
        <v>0</v>
      </c>
      <c r="AM239" s="383">
        <f>'CROP MANAGEMENT'!AB248</f>
        <v>1592.3566878980891</v>
      </c>
      <c r="AN239" s="383">
        <f>'CROP MANAGEMENT'!AC248</f>
        <v>0</v>
      </c>
      <c r="AO239" s="383">
        <f>'CROP MANAGEMENT'!AD248</f>
        <v>1592.3566878980891</v>
      </c>
      <c r="AP239" s="383">
        <f>'CROP MANAGEMENT'!AE248</f>
        <v>0</v>
      </c>
      <c r="HL239" s="385"/>
      <c r="HM239" s="385"/>
      <c r="HN239" s="385"/>
    </row>
    <row r="240" spans="3:222" x14ac:dyDescent="0.3">
      <c r="C240" s="383">
        <f>WEATHER!C250</f>
        <v>0.15</v>
      </c>
      <c r="D240" s="383">
        <f>WEATHER!D250</f>
        <v>25.738280000000003</v>
      </c>
      <c r="E240" s="383">
        <f>WEATHER!E250</f>
        <v>2.9829599281437638</v>
      </c>
      <c r="AG240" s="384">
        <f>'CROP MANAGEMENT'!V249</f>
        <v>100</v>
      </c>
      <c r="AH240" s="384">
        <f>'CROP MANAGEMENT'!W249</f>
        <v>46</v>
      </c>
      <c r="AI240" s="383">
        <f>'CROP MANAGEMENT'!X249</f>
        <v>1</v>
      </c>
      <c r="AJ240" s="383">
        <f>'CROP MANAGEMENT'!Y249</f>
        <v>0</v>
      </c>
      <c r="AK240" s="383">
        <f>'CROP MANAGEMENT'!Z249</f>
        <v>0</v>
      </c>
      <c r="AL240" s="383">
        <f>'CROP MANAGEMENT'!AA249</f>
        <v>0</v>
      </c>
      <c r="AM240" s="383">
        <f>'CROP MANAGEMENT'!AB249</f>
        <v>16.985138004246284</v>
      </c>
      <c r="AN240" s="383">
        <f>'CROP MANAGEMENT'!AC249</f>
        <v>0</v>
      </c>
      <c r="AO240" s="383">
        <f>'CROP MANAGEMENT'!AD249</f>
        <v>16.985138004246284</v>
      </c>
      <c r="AP240" s="383">
        <f>'CROP MANAGEMENT'!AE249</f>
        <v>0</v>
      </c>
      <c r="HL240" s="385"/>
      <c r="HM240" s="385"/>
      <c r="HN240" s="385"/>
    </row>
    <row r="241" spans="3:222" x14ac:dyDescent="0.3">
      <c r="C241" s="383">
        <f>WEATHER!C251</f>
        <v>1.6</v>
      </c>
      <c r="D241" s="383">
        <f>WEATHER!D251</f>
        <v>25.8202</v>
      </c>
      <c r="E241" s="383">
        <f>WEATHER!E251</f>
        <v>3.012904010364279</v>
      </c>
      <c r="AG241" s="384">
        <f>'CROP MANAGEMENT'!V250</f>
        <v>100</v>
      </c>
      <c r="AH241" s="384">
        <f>'CROP MANAGEMENT'!W250</f>
        <v>47</v>
      </c>
      <c r="AI241" s="383">
        <f>'CROP MANAGEMENT'!X250</f>
        <v>0</v>
      </c>
      <c r="AJ241" s="383">
        <f>'CROP MANAGEMENT'!Y250</f>
        <v>1</v>
      </c>
      <c r="AK241" s="383">
        <f>'CROP MANAGEMENT'!Z250</f>
        <v>0</v>
      </c>
      <c r="AL241" s="383">
        <f>'CROP MANAGEMENT'!AA250</f>
        <v>0</v>
      </c>
      <c r="AM241" s="383">
        <f>'CROP MANAGEMENT'!AB250</f>
        <v>16.985138004246284</v>
      </c>
      <c r="AN241" s="383">
        <f>'CROP MANAGEMENT'!AC250</f>
        <v>0</v>
      </c>
      <c r="AO241" s="383">
        <f>'CROP MANAGEMENT'!AD250</f>
        <v>16.985138004246284</v>
      </c>
      <c r="AP241" s="383">
        <f>'CROP MANAGEMENT'!AE250</f>
        <v>0</v>
      </c>
      <c r="HL241" s="385"/>
      <c r="HM241" s="385"/>
      <c r="HN241" s="385"/>
    </row>
    <row r="242" spans="3:222" x14ac:dyDescent="0.3">
      <c r="C242" s="383">
        <f>WEATHER!C252</f>
        <v>2.25</v>
      </c>
      <c r="D242" s="383">
        <f>WEATHER!D252</f>
        <v>25.658920000000002</v>
      </c>
      <c r="E242" s="383">
        <f>WEATHER!E252</f>
        <v>2.9542145823779911</v>
      </c>
      <c r="AG242" s="384">
        <f>'CROP MANAGEMENT'!V251</f>
        <v>100</v>
      </c>
      <c r="AH242" s="384">
        <f>'CROP MANAGEMENT'!W251</f>
        <v>141</v>
      </c>
      <c r="AI242" s="383">
        <f>'CROP MANAGEMENT'!X251</f>
        <v>1</v>
      </c>
      <c r="AJ242" s="383">
        <f>'CROP MANAGEMENT'!Y251</f>
        <v>0</v>
      </c>
      <c r="AK242" s="383">
        <f>'CROP MANAGEMENT'!Z251</f>
        <v>0</v>
      </c>
      <c r="AL242" s="383">
        <f>'CROP MANAGEMENT'!AA251</f>
        <v>0</v>
      </c>
      <c r="AM242" s="383">
        <f>'CROP MANAGEMENT'!AB251</f>
        <v>29.723991507430998</v>
      </c>
      <c r="AN242" s="383">
        <f>'CROP MANAGEMENT'!AC251</f>
        <v>0</v>
      </c>
      <c r="AO242" s="383">
        <f>'CROP MANAGEMENT'!AD251</f>
        <v>29.723991507430998</v>
      </c>
      <c r="AP242" s="383">
        <f>'CROP MANAGEMENT'!AE251</f>
        <v>0</v>
      </c>
      <c r="HL242" s="385"/>
      <c r="HM242" s="385"/>
      <c r="HN242" s="385"/>
    </row>
    <row r="243" spans="3:222" x14ac:dyDescent="0.3">
      <c r="C243" s="383">
        <f>WEATHER!C253</f>
        <v>0.56111111111111112</v>
      </c>
      <c r="D243" s="383">
        <f>WEATHER!D253</f>
        <v>25.551400000000001</v>
      </c>
      <c r="E243" s="383">
        <f>WEATHER!E253</f>
        <v>2.9156807366395259</v>
      </c>
      <c r="AG243" s="384">
        <f>'CROP MANAGEMENT'!V252</f>
        <v>100</v>
      </c>
      <c r="AH243" s="384">
        <f>'CROP MANAGEMENT'!W252</f>
        <v>142</v>
      </c>
      <c r="AI243" s="383">
        <f>'CROP MANAGEMENT'!X252</f>
        <v>0</v>
      </c>
      <c r="AJ243" s="383">
        <f>'CROP MANAGEMENT'!Y252</f>
        <v>1</v>
      </c>
      <c r="AK243" s="383">
        <f>'CROP MANAGEMENT'!Z252</f>
        <v>0</v>
      </c>
      <c r="AL243" s="383">
        <f>'CROP MANAGEMENT'!AA252</f>
        <v>0</v>
      </c>
      <c r="AM243" s="383">
        <f>'CROP MANAGEMENT'!AB252</f>
        <v>29.723991507430998</v>
      </c>
      <c r="AN243" s="383">
        <f>'CROP MANAGEMENT'!AC252</f>
        <v>0</v>
      </c>
      <c r="AO243" s="383">
        <f>'CROP MANAGEMENT'!AD252</f>
        <v>29.723991507430998</v>
      </c>
      <c r="AP243" s="383">
        <f>'CROP MANAGEMENT'!AE252</f>
        <v>0</v>
      </c>
      <c r="HL243" s="385"/>
      <c r="HM243" s="385"/>
      <c r="HN243" s="385"/>
    </row>
    <row r="244" spans="3:222" x14ac:dyDescent="0.3">
      <c r="C244" s="383">
        <f>WEATHER!C254</f>
        <v>0.16666666666666666</v>
      </c>
      <c r="D244" s="383">
        <f>WEATHER!D254</f>
        <v>25.745960000000004</v>
      </c>
      <c r="E244" s="383">
        <f>WEATHER!E254</f>
        <v>2.9857554579538359</v>
      </c>
      <c r="AG244" s="384">
        <f>'CROP MANAGEMENT'!V253</f>
        <v>100</v>
      </c>
      <c r="AH244" s="384">
        <f>'CROP MANAGEMENT'!W253</f>
        <v>143</v>
      </c>
      <c r="AI244" s="383">
        <f>'CROP MANAGEMENT'!X253</f>
        <v>0</v>
      </c>
      <c r="AJ244" s="383">
        <f>'CROP MANAGEMENT'!Y253</f>
        <v>0</v>
      </c>
      <c r="AK244" s="383">
        <f>'CROP MANAGEMENT'!Z253</f>
        <v>1</v>
      </c>
      <c r="AL244" s="383">
        <f>'CROP MANAGEMENT'!AA253</f>
        <v>0</v>
      </c>
      <c r="AM244" s="383">
        <f>'CROP MANAGEMENT'!AB253</f>
        <v>1592.3566878980891</v>
      </c>
      <c r="AN244" s="383">
        <f>'CROP MANAGEMENT'!AC253</f>
        <v>0</v>
      </c>
      <c r="AO244" s="383">
        <f>'CROP MANAGEMENT'!AD253</f>
        <v>1592.3566878980891</v>
      </c>
      <c r="AP244" s="383">
        <f>'CROP MANAGEMENT'!AE253</f>
        <v>0</v>
      </c>
      <c r="HL244" s="385"/>
      <c r="HM244" s="385"/>
      <c r="HN244" s="385"/>
    </row>
    <row r="245" spans="3:222" x14ac:dyDescent="0.3">
      <c r="C245" s="383">
        <f>WEATHER!C255</f>
        <v>5</v>
      </c>
      <c r="D245" s="383">
        <f>WEATHER!D255</f>
        <v>25.761319999999998</v>
      </c>
      <c r="E245" s="383">
        <f>WEATHER!E255</f>
        <v>3.0164912184122996</v>
      </c>
      <c r="AG245" s="384">
        <f>'CROP MANAGEMENT'!V254</f>
        <v>100</v>
      </c>
      <c r="AH245" s="384">
        <f>'CROP MANAGEMENT'!W254</f>
        <v>231</v>
      </c>
      <c r="AI245" s="383">
        <f>'CROP MANAGEMENT'!X254</f>
        <v>1</v>
      </c>
      <c r="AJ245" s="383">
        <f>'CROP MANAGEMENT'!Y254</f>
        <v>0</v>
      </c>
      <c r="AK245" s="383">
        <f>'CROP MANAGEMENT'!Z254</f>
        <v>0</v>
      </c>
      <c r="AL245" s="383">
        <f>'CROP MANAGEMENT'!AA254</f>
        <v>0</v>
      </c>
      <c r="AM245" s="383">
        <f>'CROP MANAGEMENT'!AB254</f>
        <v>21.231422505307858</v>
      </c>
      <c r="AN245" s="383">
        <f>'CROP MANAGEMENT'!AC254</f>
        <v>0</v>
      </c>
      <c r="AO245" s="383">
        <f>'CROP MANAGEMENT'!AD254</f>
        <v>21.231422505307858</v>
      </c>
      <c r="AP245" s="383">
        <f>'CROP MANAGEMENT'!AE254</f>
        <v>0</v>
      </c>
      <c r="HL245" s="385"/>
      <c r="HM245" s="385"/>
      <c r="HN245" s="385"/>
    </row>
    <row r="246" spans="3:222" x14ac:dyDescent="0.3">
      <c r="C246" s="383">
        <f>WEATHER!C256</f>
        <v>1.4777777777777779</v>
      </c>
      <c r="D246" s="383">
        <f>WEATHER!D256</f>
        <v>25.63588</v>
      </c>
      <c r="E246" s="383">
        <f>WEATHER!E256</f>
        <v>2.9706731329195835</v>
      </c>
      <c r="AG246" s="384">
        <f>'CROP MANAGEMENT'!V255</f>
        <v>100</v>
      </c>
      <c r="AH246" s="384">
        <f>'CROP MANAGEMENT'!W255</f>
        <v>232</v>
      </c>
      <c r="AI246" s="383">
        <f>'CROP MANAGEMENT'!X255</f>
        <v>0</v>
      </c>
      <c r="AJ246" s="383">
        <f>'CROP MANAGEMENT'!Y255</f>
        <v>1</v>
      </c>
      <c r="AK246" s="383">
        <f>'CROP MANAGEMENT'!Z255</f>
        <v>0</v>
      </c>
      <c r="AL246" s="383">
        <f>'CROP MANAGEMENT'!AA255</f>
        <v>0</v>
      </c>
      <c r="AM246" s="383">
        <f>'CROP MANAGEMENT'!AB255</f>
        <v>21.231422505307858</v>
      </c>
      <c r="AN246" s="383">
        <f>'CROP MANAGEMENT'!AC255</f>
        <v>0</v>
      </c>
      <c r="AO246" s="383">
        <f>'CROP MANAGEMENT'!AD255</f>
        <v>21.231422505307858</v>
      </c>
      <c r="AP246" s="383">
        <f>'CROP MANAGEMENT'!AE255</f>
        <v>0</v>
      </c>
      <c r="HL246" s="385"/>
      <c r="HM246" s="385"/>
      <c r="HN246" s="385"/>
    </row>
    <row r="247" spans="3:222" x14ac:dyDescent="0.3">
      <c r="C247" s="383">
        <f>WEATHER!C257</f>
        <v>1.6055555555555554</v>
      </c>
      <c r="D247" s="383">
        <f>WEATHER!D257</f>
        <v>25.710120000000003</v>
      </c>
      <c r="E247" s="383">
        <f>WEATHER!E257</f>
        <v>2.9977113108635804</v>
      </c>
      <c r="AG247" s="384">
        <f>'CROP MANAGEMENT'!V256</f>
        <v>100</v>
      </c>
      <c r="AH247" s="384">
        <f>'CROP MANAGEMENT'!W256</f>
        <v>321</v>
      </c>
      <c r="AI247" s="383">
        <f>'CROP MANAGEMENT'!X256</f>
        <v>1</v>
      </c>
      <c r="AJ247" s="383">
        <f>'CROP MANAGEMENT'!Y256</f>
        <v>0</v>
      </c>
      <c r="AK247" s="383">
        <f>'CROP MANAGEMENT'!Z256</f>
        <v>0</v>
      </c>
      <c r="AL247" s="383">
        <f>'CROP MANAGEMENT'!AA256</f>
        <v>0</v>
      </c>
      <c r="AM247" s="383">
        <f>'CROP MANAGEMENT'!AB256</f>
        <v>25.477707006369428</v>
      </c>
      <c r="AN247" s="383">
        <f>'CROP MANAGEMENT'!AC256</f>
        <v>0</v>
      </c>
      <c r="AO247" s="383">
        <f>'CROP MANAGEMENT'!AD256</f>
        <v>25.477707006369428</v>
      </c>
      <c r="AP247" s="383">
        <f>'CROP MANAGEMENT'!AE256</f>
        <v>0</v>
      </c>
      <c r="HL247" s="385"/>
      <c r="HM247" s="385"/>
      <c r="HN247" s="385"/>
    </row>
    <row r="248" spans="3:222" x14ac:dyDescent="0.3">
      <c r="C248" s="383">
        <f>WEATHER!C258</f>
        <v>0.42000000000000004</v>
      </c>
      <c r="D248" s="383">
        <f>WEATHER!D258</f>
        <v>25.881640000000001</v>
      </c>
      <c r="E248" s="383">
        <f>WEATHER!E258</f>
        <v>3.0610523246608659</v>
      </c>
      <c r="AG248" s="384">
        <f>'CROP MANAGEMENT'!V257</f>
        <v>100</v>
      </c>
      <c r="AH248" s="384">
        <f>'CROP MANAGEMENT'!W257</f>
        <v>322</v>
      </c>
      <c r="AI248" s="383">
        <f>'CROP MANAGEMENT'!X257</f>
        <v>0</v>
      </c>
      <c r="AJ248" s="383">
        <f>'CROP MANAGEMENT'!Y257</f>
        <v>1</v>
      </c>
      <c r="AK248" s="383">
        <f>'CROP MANAGEMENT'!Z257</f>
        <v>0</v>
      </c>
      <c r="AL248" s="383">
        <f>'CROP MANAGEMENT'!AA257</f>
        <v>0</v>
      </c>
      <c r="AM248" s="383">
        <f>'CROP MANAGEMENT'!AB257</f>
        <v>25.477707006369428</v>
      </c>
      <c r="AN248" s="383">
        <f>'CROP MANAGEMENT'!AC257</f>
        <v>0</v>
      </c>
      <c r="AO248" s="383">
        <f>'CROP MANAGEMENT'!AD257</f>
        <v>25.477707006369428</v>
      </c>
      <c r="AP248" s="383">
        <f>'CROP MANAGEMENT'!AE257</f>
        <v>0</v>
      </c>
      <c r="HL248" s="385"/>
      <c r="HM248" s="385"/>
      <c r="HN248" s="385"/>
    </row>
    <row r="249" spans="3:222" x14ac:dyDescent="0.3">
      <c r="C249" s="383">
        <f>WEATHER!C259</f>
        <v>0.22999999999999998</v>
      </c>
      <c r="D249" s="383">
        <f>WEATHER!D259</f>
        <v>25.733160000000002</v>
      </c>
      <c r="E249" s="383">
        <f>WEATHER!E259</f>
        <v>3.0061488284051241</v>
      </c>
      <c r="AG249" s="384">
        <f>'CROP MANAGEMENT'!V258</f>
        <v>100</v>
      </c>
      <c r="AH249" s="384">
        <f>'CROP MANAGEMENT'!W258</f>
        <v>323</v>
      </c>
      <c r="AI249" s="383">
        <f>'CROP MANAGEMENT'!X258</f>
        <v>0</v>
      </c>
      <c r="AJ249" s="383">
        <f>'CROP MANAGEMENT'!Y258</f>
        <v>0</v>
      </c>
      <c r="AK249" s="383">
        <f>'CROP MANAGEMENT'!Z258</f>
        <v>1</v>
      </c>
      <c r="AL249" s="383">
        <f>'CROP MANAGEMENT'!AA258</f>
        <v>0</v>
      </c>
      <c r="AM249" s="383">
        <f>'CROP MANAGEMENT'!AB258</f>
        <v>1592.3566878980891</v>
      </c>
      <c r="AN249" s="383">
        <f>'CROP MANAGEMENT'!AC258</f>
        <v>0</v>
      </c>
      <c r="AO249" s="383">
        <f>'CROP MANAGEMENT'!AD258</f>
        <v>1592.3566878980891</v>
      </c>
      <c r="AP249" s="383">
        <f>'CROP MANAGEMENT'!AE258</f>
        <v>0</v>
      </c>
      <c r="HL249" s="385"/>
      <c r="HM249" s="385"/>
      <c r="HN249" s="385"/>
    </row>
    <row r="250" spans="3:222" x14ac:dyDescent="0.3">
      <c r="C250" s="383">
        <f>WEATHER!C260</f>
        <v>2.1437500000000003</v>
      </c>
      <c r="D250" s="383">
        <f>WEATHER!D260</f>
        <v>25.7818</v>
      </c>
      <c r="E250" s="383">
        <f>WEATHER!E260</f>
        <v>3.0240336116231554</v>
      </c>
      <c r="AG250" s="384">
        <f>'CROP MANAGEMENT'!V259</f>
        <v>100</v>
      </c>
      <c r="AH250" s="384">
        <f>'CROP MANAGEMENT'!W259</f>
        <v>46</v>
      </c>
      <c r="AI250" s="383">
        <f>'CROP MANAGEMENT'!X259</f>
        <v>1</v>
      </c>
      <c r="AJ250" s="383">
        <f>'CROP MANAGEMENT'!Y259</f>
        <v>0</v>
      </c>
      <c r="AK250" s="383">
        <f>'CROP MANAGEMENT'!Z259</f>
        <v>0</v>
      </c>
      <c r="AL250" s="383">
        <f>'CROP MANAGEMENT'!AA259</f>
        <v>0</v>
      </c>
      <c r="AM250" s="383">
        <f>'CROP MANAGEMENT'!AB259</f>
        <v>16.985138004246284</v>
      </c>
      <c r="AN250" s="383">
        <f>'CROP MANAGEMENT'!AC259</f>
        <v>0</v>
      </c>
      <c r="AO250" s="383">
        <f>'CROP MANAGEMENT'!AD259</f>
        <v>16.985138004246284</v>
      </c>
      <c r="AP250" s="383">
        <f>'CROP MANAGEMENT'!AE259</f>
        <v>0</v>
      </c>
      <c r="HL250" s="385"/>
      <c r="HM250" s="385"/>
      <c r="HN250" s="385"/>
    </row>
    <row r="251" spans="3:222" x14ac:dyDescent="0.3">
      <c r="C251" s="383">
        <f>WEATHER!C261</f>
        <v>7.0349999999999993</v>
      </c>
      <c r="D251" s="383">
        <f>WEATHER!D261</f>
        <v>25.874244444444443</v>
      </c>
      <c r="E251" s="383">
        <f>WEATHER!E261</f>
        <v>3.0582959754158998</v>
      </c>
      <c r="AG251" s="384">
        <f>'CROP MANAGEMENT'!V260</f>
        <v>100</v>
      </c>
      <c r="AH251" s="384">
        <f>'CROP MANAGEMENT'!W260</f>
        <v>47</v>
      </c>
      <c r="AI251" s="383">
        <f>'CROP MANAGEMENT'!X260</f>
        <v>0</v>
      </c>
      <c r="AJ251" s="383">
        <f>'CROP MANAGEMENT'!Y260</f>
        <v>1</v>
      </c>
      <c r="AK251" s="383">
        <f>'CROP MANAGEMENT'!Z260</f>
        <v>0</v>
      </c>
      <c r="AL251" s="383">
        <f>'CROP MANAGEMENT'!AA260</f>
        <v>0</v>
      </c>
      <c r="AM251" s="383">
        <f>'CROP MANAGEMENT'!AB260</f>
        <v>16.985138004246284</v>
      </c>
      <c r="AN251" s="383">
        <f>'CROP MANAGEMENT'!AC260</f>
        <v>0</v>
      </c>
      <c r="AO251" s="383">
        <f>'CROP MANAGEMENT'!AD260</f>
        <v>16.985138004246284</v>
      </c>
      <c r="AP251" s="383">
        <f>'CROP MANAGEMENT'!AE260</f>
        <v>0</v>
      </c>
      <c r="HL251" s="385"/>
      <c r="HM251" s="385"/>
      <c r="HN251" s="385"/>
    </row>
    <row r="252" spans="3:222" x14ac:dyDescent="0.3">
      <c r="C252" s="383">
        <f>WEATHER!C262</f>
        <v>3.5350000000000001</v>
      </c>
      <c r="D252" s="383">
        <f>WEATHER!D262</f>
        <v>25.794599999999996</v>
      </c>
      <c r="E252" s="383">
        <f>WEATHER!E262</f>
        <v>3.0287564469176265</v>
      </c>
      <c r="AG252" s="384">
        <f>'CROP MANAGEMENT'!V261</f>
        <v>100</v>
      </c>
      <c r="AH252" s="384">
        <f>'CROP MANAGEMENT'!W261</f>
        <v>141</v>
      </c>
      <c r="AI252" s="383">
        <f>'CROP MANAGEMENT'!X261</f>
        <v>1</v>
      </c>
      <c r="AJ252" s="383">
        <f>'CROP MANAGEMENT'!Y261</f>
        <v>0</v>
      </c>
      <c r="AK252" s="383">
        <f>'CROP MANAGEMENT'!Z261</f>
        <v>0</v>
      </c>
      <c r="AL252" s="383">
        <f>'CROP MANAGEMENT'!AA261</f>
        <v>0</v>
      </c>
      <c r="AM252" s="383">
        <f>'CROP MANAGEMENT'!AB261</f>
        <v>29.723991507430998</v>
      </c>
      <c r="AN252" s="383">
        <f>'CROP MANAGEMENT'!AC261</f>
        <v>0</v>
      </c>
      <c r="AO252" s="383">
        <f>'CROP MANAGEMENT'!AD261</f>
        <v>29.723991507430998</v>
      </c>
      <c r="AP252" s="383">
        <f>'CROP MANAGEMENT'!AE261</f>
        <v>0</v>
      </c>
      <c r="HL252" s="385"/>
      <c r="HM252" s="385"/>
      <c r="HN252" s="385"/>
    </row>
    <row r="253" spans="3:222" x14ac:dyDescent="0.3">
      <c r="C253" s="383">
        <f>WEATHER!C263</f>
        <v>2.2944444444444447</v>
      </c>
      <c r="D253" s="383">
        <f>WEATHER!D263</f>
        <v>25.615400000000001</v>
      </c>
      <c r="E253" s="383">
        <f>WEATHER!E263</f>
        <v>2.9632543891381671</v>
      </c>
      <c r="AG253" s="384">
        <f>'CROP MANAGEMENT'!V262</f>
        <v>100</v>
      </c>
      <c r="AH253" s="384">
        <f>'CROP MANAGEMENT'!W262</f>
        <v>142</v>
      </c>
      <c r="AI253" s="383">
        <f>'CROP MANAGEMENT'!X262</f>
        <v>0</v>
      </c>
      <c r="AJ253" s="383">
        <f>'CROP MANAGEMENT'!Y262</f>
        <v>1</v>
      </c>
      <c r="AK253" s="383">
        <f>'CROP MANAGEMENT'!Z262</f>
        <v>0</v>
      </c>
      <c r="AL253" s="383">
        <f>'CROP MANAGEMENT'!AA262</f>
        <v>0</v>
      </c>
      <c r="AM253" s="383">
        <f>'CROP MANAGEMENT'!AB262</f>
        <v>29.723991507430998</v>
      </c>
      <c r="AN253" s="383">
        <f>'CROP MANAGEMENT'!AC262</f>
        <v>0</v>
      </c>
      <c r="AO253" s="383">
        <f>'CROP MANAGEMENT'!AD262</f>
        <v>29.723991507430998</v>
      </c>
      <c r="AP253" s="383">
        <f>'CROP MANAGEMENT'!AE262</f>
        <v>0</v>
      </c>
      <c r="HL253" s="385"/>
      <c r="HM253" s="385"/>
      <c r="HN253" s="385"/>
    </row>
    <row r="254" spans="3:222" x14ac:dyDescent="0.3">
      <c r="C254" s="383">
        <f>WEATHER!C264</f>
        <v>6.0062499999999996</v>
      </c>
      <c r="D254" s="383">
        <f>WEATHER!D264</f>
        <v>25.594920000000002</v>
      </c>
      <c r="E254" s="383">
        <f>WEATHER!E264</f>
        <v>2.9558529450785982</v>
      </c>
      <c r="AG254" s="384">
        <f>'CROP MANAGEMENT'!V263</f>
        <v>100</v>
      </c>
      <c r="AH254" s="384">
        <f>'CROP MANAGEMENT'!W263</f>
        <v>143</v>
      </c>
      <c r="AI254" s="383">
        <f>'CROP MANAGEMENT'!X263</f>
        <v>0</v>
      </c>
      <c r="AJ254" s="383">
        <f>'CROP MANAGEMENT'!Y263</f>
        <v>0</v>
      </c>
      <c r="AK254" s="383">
        <f>'CROP MANAGEMENT'!Z263</f>
        <v>1</v>
      </c>
      <c r="AL254" s="383">
        <f>'CROP MANAGEMENT'!AA263</f>
        <v>0</v>
      </c>
      <c r="AM254" s="383">
        <f>'CROP MANAGEMENT'!AB263</f>
        <v>1592.3566878980891</v>
      </c>
      <c r="AN254" s="383">
        <f>'CROP MANAGEMENT'!AC263</f>
        <v>0</v>
      </c>
      <c r="AO254" s="383">
        <f>'CROP MANAGEMENT'!AD263</f>
        <v>1592.3566878980891</v>
      </c>
      <c r="AP254" s="383">
        <f>'CROP MANAGEMENT'!AE263</f>
        <v>0</v>
      </c>
      <c r="HL254" s="385"/>
      <c r="HM254" s="385"/>
      <c r="HN254" s="385"/>
    </row>
    <row r="255" spans="3:222" x14ac:dyDescent="0.3">
      <c r="C255" s="383">
        <f>WEATHER!C265</f>
        <v>2.1666666666666661</v>
      </c>
      <c r="D255" s="383">
        <f>WEATHER!D265</f>
        <v>25.725480000000005</v>
      </c>
      <c r="E255" s="383">
        <f>WEATHER!E265</f>
        <v>3.0033338798655262</v>
      </c>
      <c r="AG255" s="384">
        <f>'CROP MANAGEMENT'!V264</f>
        <v>100</v>
      </c>
      <c r="AH255" s="384">
        <f>'CROP MANAGEMENT'!W264</f>
        <v>231</v>
      </c>
      <c r="AI255" s="383">
        <f>'CROP MANAGEMENT'!X264</f>
        <v>1</v>
      </c>
      <c r="AJ255" s="383">
        <f>'CROP MANAGEMENT'!Y264</f>
        <v>0</v>
      </c>
      <c r="AK255" s="383">
        <f>'CROP MANAGEMENT'!Z264</f>
        <v>0</v>
      </c>
      <c r="AL255" s="383">
        <f>'CROP MANAGEMENT'!AA264</f>
        <v>0</v>
      </c>
      <c r="AM255" s="383">
        <f>'CROP MANAGEMENT'!AB264</f>
        <v>21.231422505307858</v>
      </c>
      <c r="AN255" s="383">
        <f>'CROP MANAGEMENT'!AC264</f>
        <v>0</v>
      </c>
      <c r="AO255" s="383">
        <f>'CROP MANAGEMENT'!AD264</f>
        <v>21.231422505307858</v>
      </c>
      <c r="AP255" s="383">
        <f>'CROP MANAGEMENT'!AE264</f>
        <v>0</v>
      </c>
      <c r="HL255" s="385"/>
      <c r="HM255" s="385"/>
      <c r="HN255" s="385"/>
    </row>
    <row r="256" spans="3:222" x14ac:dyDescent="0.3">
      <c r="C256" s="383">
        <f>WEATHER!C266</f>
        <v>4.9999999999999996E-2</v>
      </c>
      <c r="D256" s="383">
        <f>WEATHER!D266</f>
        <v>25.7818</v>
      </c>
      <c r="E256" s="383">
        <f>WEATHER!E266</f>
        <v>3.0240336116231554</v>
      </c>
      <c r="AG256" s="384">
        <f>'CROP MANAGEMENT'!V265</f>
        <v>100</v>
      </c>
      <c r="AH256" s="384">
        <f>'CROP MANAGEMENT'!W265</f>
        <v>232</v>
      </c>
      <c r="AI256" s="383">
        <f>'CROP MANAGEMENT'!X265</f>
        <v>0</v>
      </c>
      <c r="AJ256" s="383">
        <f>'CROP MANAGEMENT'!Y265</f>
        <v>1</v>
      </c>
      <c r="AK256" s="383">
        <f>'CROP MANAGEMENT'!Z265</f>
        <v>0</v>
      </c>
      <c r="AL256" s="383">
        <f>'CROP MANAGEMENT'!AA265</f>
        <v>0</v>
      </c>
      <c r="AM256" s="383">
        <f>'CROP MANAGEMENT'!AB265</f>
        <v>21.231422505307858</v>
      </c>
      <c r="AN256" s="383">
        <f>'CROP MANAGEMENT'!AC265</f>
        <v>0</v>
      </c>
      <c r="AO256" s="383">
        <f>'CROP MANAGEMENT'!AD265</f>
        <v>21.231422505307858</v>
      </c>
      <c r="AP256" s="383">
        <f>'CROP MANAGEMENT'!AE265</f>
        <v>0</v>
      </c>
      <c r="HL256" s="385"/>
      <c r="HM256" s="385"/>
      <c r="HN256" s="385"/>
    </row>
    <row r="257" spans="3:222" x14ac:dyDescent="0.3">
      <c r="C257" s="383">
        <f>WEATHER!C267</f>
        <v>0.5</v>
      </c>
      <c r="D257" s="383">
        <f>WEATHER!D267</f>
        <v>25.697319999999998</v>
      </c>
      <c r="E257" s="383">
        <f>WEATHER!E267</f>
        <v>2.9930332971161571</v>
      </c>
      <c r="AG257" s="384">
        <f>'CROP MANAGEMENT'!V266</f>
        <v>100</v>
      </c>
      <c r="AH257" s="384">
        <f>'CROP MANAGEMENT'!W266</f>
        <v>321</v>
      </c>
      <c r="AI257" s="383">
        <f>'CROP MANAGEMENT'!X266</f>
        <v>1</v>
      </c>
      <c r="AJ257" s="383">
        <f>'CROP MANAGEMENT'!Y266</f>
        <v>0</v>
      </c>
      <c r="AK257" s="383">
        <f>'CROP MANAGEMENT'!Z266</f>
        <v>0</v>
      </c>
      <c r="AL257" s="383">
        <f>'CROP MANAGEMENT'!AA266</f>
        <v>0</v>
      </c>
      <c r="AM257" s="383">
        <f>'CROP MANAGEMENT'!AB266</f>
        <v>25.477707006369428</v>
      </c>
      <c r="AN257" s="383">
        <f>'CROP MANAGEMENT'!AC266</f>
        <v>0</v>
      </c>
      <c r="AO257" s="383">
        <f>'CROP MANAGEMENT'!AD266</f>
        <v>25.477707006369428</v>
      </c>
      <c r="AP257" s="383">
        <f>'CROP MANAGEMENT'!AE266</f>
        <v>0</v>
      </c>
      <c r="HL257" s="385"/>
      <c r="HM257" s="385"/>
      <c r="HN257" s="385"/>
    </row>
    <row r="258" spans="3:222" x14ac:dyDescent="0.3">
      <c r="C258" s="383">
        <f>WEATHER!C268</f>
        <v>1.1625000000000001</v>
      </c>
      <c r="D258" s="383">
        <f>WEATHER!D268</f>
        <v>25.881640000000001</v>
      </c>
      <c r="E258" s="383">
        <f>WEATHER!E268</f>
        <v>3.0610523246608659</v>
      </c>
      <c r="AG258" s="384">
        <f>'CROP MANAGEMENT'!V267</f>
        <v>100</v>
      </c>
      <c r="AH258" s="384">
        <f>'CROP MANAGEMENT'!W267</f>
        <v>322</v>
      </c>
      <c r="AI258" s="383">
        <f>'CROP MANAGEMENT'!X267</f>
        <v>0</v>
      </c>
      <c r="AJ258" s="383">
        <f>'CROP MANAGEMENT'!Y267</f>
        <v>1</v>
      </c>
      <c r="AK258" s="383">
        <f>'CROP MANAGEMENT'!Z267</f>
        <v>0</v>
      </c>
      <c r="AL258" s="383">
        <f>'CROP MANAGEMENT'!AA267</f>
        <v>0</v>
      </c>
      <c r="AM258" s="383">
        <f>'CROP MANAGEMENT'!AB267</f>
        <v>25.477707006369428</v>
      </c>
      <c r="AN258" s="383">
        <f>'CROP MANAGEMENT'!AC267</f>
        <v>0</v>
      </c>
      <c r="AO258" s="383">
        <f>'CROP MANAGEMENT'!AD267</f>
        <v>25.477707006369428</v>
      </c>
      <c r="AP258" s="383">
        <f>'CROP MANAGEMENT'!AE267</f>
        <v>0</v>
      </c>
      <c r="HL258" s="385"/>
      <c r="HM258" s="385"/>
      <c r="HN258" s="385"/>
    </row>
    <row r="259" spans="3:222" x14ac:dyDescent="0.3">
      <c r="C259" s="383">
        <f>WEATHER!C269</f>
        <v>1.7777777777777777</v>
      </c>
      <c r="D259" s="383">
        <f>WEATHER!D269</f>
        <v>25.857177777777778</v>
      </c>
      <c r="E259" s="383">
        <f>WEATHER!E269</f>
        <v>3.0519438625067803</v>
      </c>
      <c r="AG259" s="384">
        <f>'CROP MANAGEMENT'!V268</f>
        <v>100</v>
      </c>
      <c r="AH259" s="384">
        <f>'CROP MANAGEMENT'!W268</f>
        <v>323</v>
      </c>
      <c r="AI259" s="383">
        <f>'CROP MANAGEMENT'!X268</f>
        <v>0</v>
      </c>
      <c r="AJ259" s="383">
        <f>'CROP MANAGEMENT'!Y268</f>
        <v>0</v>
      </c>
      <c r="AK259" s="383">
        <f>'CROP MANAGEMENT'!Z268</f>
        <v>1</v>
      </c>
      <c r="AL259" s="383">
        <f>'CROP MANAGEMENT'!AA268</f>
        <v>0</v>
      </c>
      <c r="AM259" s="383">
        <f>'CROP MANAGEMENT'!AB268</f>
        <v>1592.3566878980891</v>
      </c>
      <c r="AN259" s="383">
        <f>'CROP MANAGEMENT'!AC268</f>
        <v>0</v>
      </c>
      <c r="AO259" s="383">
        <f>'CROP MANAGEMENT'!AD268</f>
        <v>1592.3566878980891</v>
      </c>
      <c r="AP259" s="383">
        <f>'CROP MANAGEMENT'!AE268</f>
        <v>0</v>
      </c>
      <c r="HL259" s="385"/>
      <c r="HM259" s="385"/>
      <c r="HN259" s="385"/>
    </row>
    <row r="260" spans="3:222" x14ac:dyDescent="0.3">
      <c r="C260" s="383">
        <f>WEATHER!C270</f>
        <v>5.7285714285714286</v>
      </c>
      <c r="D260" s="383">
        <f>WEATHER!D270</f>
        <v>26.04206666666667</v>
      </c>
      <c r="E260" s="383">
        <f>WEATHER!E270</f>
        <v>3.1214057863880935</v>
      </c>
      <c r="AG260" s="384">
        <f>'CROP MANAGEMENT'!V269</f>
        <v>100</v>
      </c>
      <c r="AH260" s="384">
        <f>'CROP MANAGEMENT'!W269</f>
        <v>46</v>
      </c>
      <c r="AI260" s="383">
        <f>'CROP MANAGEMENT'!X269</f>
        <v>1</v>
      </c>
      <c r="AJ260" s="383">
        <f>'CROP MANAGEMENT'!Y269</f>
        <v>0</v>
      </c>
      <c r="AK260" s="383">
        <f>'CROP MANAGEMENT'!Z269</f>
        <v>0</v>
      </c>
      <c r="AL260" s="383">
        <f>'CROP MANAGEMENT'!AA269</f>
        <v>0</v>
      </c>
      <c r="AM260" s="383">
        <f>'CROP MANAGEMENT'!AB269</f>
        <v>16.985138004246284</v>
      </c>
      <c r="AN260" s="383">
        <f>'CROP MANAGEMENT'!AC269</f>
        <v>0</v>
      </c>
      <c r="AO260" s="383">
        <f>'CROP MANAGEMENT'!AD269</f>
        <v>16.985138004246284</v>
      </c>
      <c r="AP260" s="383">
        <f>'CROP MANAGEMENT'!AE269</f>
        <v>0</v>
      </c>
      <c r="HL260" s="385"/>
      <c r="HM260" s="385"/>
      <c r="HN260" s="385"/>
    </row>
    <row r="261" spans="3:222" x14ac:dyDescent="0.3">
      <c r="C261" s="383">
        <f>WEATHER!C271</f>
        <v>0.14285714285714285</v>
      </c>
      <c r="D261" s="383">
        <f>WEATHER!D271</f>
        <v>26.187133333333332</v>
      </c>
      <c r="E261" s="383">
        <f>WEATHER!E271</f>
        <v>3.1769091886813556</v>
      </c>
      <c r="AG261" s="384">
        <f>'CROP MANAGEMENT'!V270</f>
        <v>100</v>
      </c>
      <c r="AH261" s="384">
        <f>'CROP MANAGEMENT'!W270</f>
        <v>47</v>
      </c>
      <c r="AI261" s="383">
        <f>'CROP MANAGEMENT'!X270</f>
        <v>0</v>
      </c>
      <c r="AJ261" s="383">
        <f>'CROP MANAGEMENT'!Y270</f>
        <v>1</v>
      </c>
      <c r="AK261" s="383">
        <f>'CROP MANAGEMENT'!Z270</f>
        <v>0</v>
      </c>
      <c r="AL261" s="383">
        <f>'CROP MANAGEMENT'!AA270</f>
        <v>0</v>
      </c>
      <c r="AM261" s="383">
        <f>'CROP MANAGEMENT'!AB270</f>
        <v>16.985138004246284</v>
      </c>
      <c r="AN261" s="383">
        <f>'CROP MANAGEMENT'!AC270</f>
        <v>0</v>
      </c>
      <c r="AO261" s="383">
        <f>'CROP MANAGEMENT'!AD270</f>
        <v>16.985138004246284</v>
      </c>
      <c r="AP261" s="383">
        <f>'CROP MANAGEMENT'!AE270</f>
        <v>0</v>
      </c>
      <c r="HL261" s="385"/>
      <c r="HM261" s="385"/>
      <c r="HN261" s="385"/>
    </row>
    <row r="262" spans="3:222" x14ac:dyDescent="0.3">
      <c r="C262" s="383">
        <f>WEATHER!C272</f>
        <v>0.5</v>
      </c>
      <c r="D262" s="383">
        <f>WEATHER!D272</f>
        <v>26.133088888888889</v>
      </c>
      <c r="E262" s="383">
        <f>WEATHER!E272</f>
        <v>3.1561280719010432</v>
      </c>
      <c r="AG262" s="384">
        <f>'CROP MANAGEMENT'!V271</f>
        <v>100</v>
      </c>
      <c r="AH262" s="384">
        <f>'CROP MANAGEMENT'!W271</f>
        <v>1</v>
      </c>
      <c r="AI262" s="383">
        <f>'CROP MANAGEMENT'!X271</f>
        <v>0</v>
      </c>
      <c r="AJ262" s="383">
        <f>'CROP MANAGEMENT'!Y271</f>
        <v>0</v>
      </c>
      <c r="AK262" s="383">
        <f>'CROP MANAGEMENT'!Z271</f>
        <v>0</v>
      </c>
      <c r="AL262" s="383">
        <f>'CROP MANAGEMENT'!AA271</f>
        <v>0</v>
      </c>
      <c r="AM262" s="383">
        <f>'CROP MANAGEMENT'!AB271</f>
        <v>0</v>
      </c>
      <c r="AN262" s="383">
        <f>'CROP MANAGEMENT'!AC271</f>
        <v>0</v>
      </c>
      <c r="AO262" s="383">
        <f>'CROP MANAGEMENT'!AD271</f>
        <v>0</v>
      </c>
      <c r="AP262" s="383">
        <f>'CROP MANAGEMENT'!AE271</f>
        <v>0</v>
      </c>
      <c r="HL262" s="385"/>
      <c r="HM262" s="385"/>
      <c r="HN262" s="385"/>
    </row>
    <row r="263" spans="3:222" x14ac:dyDescent="0.3">
      <c r="C263" s="383">
        <f>WEATHER!C273</f>
        <v>0.55714285714285716</v>
      </c>
      <c r="D263" s="383">
        <f>WEATHER!D273</f>
        <v>26.178600000000003</v>
      </c>
      <c r="E263" s="383">
        <f>WEATHER!E273</f>
        <v>3.1736197846573395</v>
      </c>
      <c r="AG263" s="384">
        <f>'CROP MANAGEMENT'!V272</f>
        <v>100</v>
      </c>
      <c r="AH263" s="384">
        <f>'CROP MANAGEMENT'!W272</f>
        <v>1</v>
      </c>
      <c r="AI263" s="383">
        <f>'CROP MANAGEMENT'!X272</f>
        <v>0</v>
      </c>
      <c r="AJ263" s="383">
        <f>'CROP MANAGEMENT'!Y272</f>
        <v>0</v>
      </c>
      <c r="AK263" s="383">
        <f>'CROP MANAGEMENT'!Z272</f>
        <v>0</v>
      </c>
      <c r="AL263" s="383">
        <f>'CROP MANAGEMENT'!AA272</f>
        <v>0</v>
      </c>
      <c r="AM263" s="383">
        <f>'CROP MANAGEMENT'!AB272</f>
        <v>0</v>
      </c>
      <c r="AN263" s="383">
        <f>'CROP MANAGEMENT'!AC272</f>
        <v>0</v>
      </c>
      <c r="AO263" s="383">
        <f>'CROP MANAGEMENT'!AD272</f>
        <v>0</v>
      </c>
      <c r="AP263" s="383">
        <f>'CROP MANAGEMENT'!AE272</f>
        <v>0</v>
      </c>
      <c r="HL263" s="385"/>
      <c r="HM263" s="385"/>
      <c r="HN263" s="385"/>
    </row>
    <row r="264" spans="3:222" x14ac:dyDescent="0.3">
      <c r="C264" s="383">
        <f>WEATHER!C274</f>
        <v>0</v>
      </c>
      <c r="D264" s="383">
        <f>WEATHER!D274</f>
        <v>25.874244444444443</v>
      </c>
      <c r="E264" s="383">
        <f>WEATHER!E274</f>
        <v>3.0582959754158998</v>
      </c>
      <c r="AG264" s="384">
        <f>'CROP MANAGEMENT'!V273</f>
        <v>100</v>
      </c>
      <c r="AH264" s="384">
        <f>'CROP MANAGEMENT'!W273</f>
        <v>1</v>
      </c>
      <c r="AI264" s="383">
        <f>'CROP MANAGEMENT'!X273</f>
        <v>0</v>
      </c>
      <c r="AJ264" s="383">
        <f>'CROP MANAGEMENT'!Y273</f>
        <v>0</v>
      </c>
      <c r="AK264" s="383">
        <f>'CROP MANAGEMENT'!Z273</f>
        <v>0</v>
      </c>
      <c r="AL264" s="383">
        <f>'CROP MANAGEMENT'!AA273</f>
        <v>0</v>
      </c>
      <c r="AM264" s="383">
        <f>'CROP MANAGEMENT'!AB273</f>
        <v>0</v>
      </c>
      <c r="AN264" s="383">
        <f>'CROP MANAGEMENT'!AC273</f>
        <v>0</v>
      </c>
      <c r="AO264" s="383">
        <f>'CROP MANAGEMENT'!AD273</f>
        <v>0</v>
      </c>
      <c r="AP264" s="383">
        <f>'CROP MANAGEMENT'!AE273</f>
        <v>0</v>
      </c>
      <c r="HL264" s="385"/>
      <c r="HM264" s="385"/>
      <c r="HN264" s="385"/>
    </row>
    <row r="265" spans="3:222" x14ac:dyDescent="0.3">
      <c r="C265" s="383">
        <f>WEATHER!C275</f>
        <v>1.7437499999999999</v>
      </c>
      <c r="D265" s="383">
        <f>WEATHER!D275</f>
        <v>25.80597777777778</v>
      </c>
      <c r="E265" s="383">
        <f>WEATHER!E275</f>
        <v>3.0329602342666835</v>
      </c>
      <c r="AG265" s="384">
        <f>'CROP MANAGEMENT'!V274</f>
        <v>100</v>
      </c>
      <c r="AH265" s="384">
        <f>'CROP MANAGEMENT'!W274</f>
        <v>1</v>
      </c>
      <c r="AI265" s="383">
        <f>'CROP MANAGEMENT'!X274</f>
        <v>0</v>
      </c>
      <c r="AJ265" s="383">
        <f>'CROP MANAGEMENT'!Y274</f>
        <v>0</v>
      </c>
      <c r="AK265" s="383">
        <f>'CROP MANAGEMENT'!Z274</f>
        <v>0</v>
      </c>
      <c r="AL265" s="383">
        <f>'CROP MANAGEMENT'!AA274</f>
        <v>0</v>
      </c>
      <c r="AM265" s="383">
        <f>'CROP MANAGEMENT'!AB274</f>
        <v>0</v>
      </c>
      <c r="AN265" s="383">
        <f>'CROP MANAGEMENT'!AC274</f>
        <v>0</v>
      </c>
      <c r="AO265" s="383">
        <f>'CROP MANAGEMENT'!AD274</f>
        <v>0</v>
      </c>
      <c r="AP265" s="383">
        <f>'CROP MANAGEMENT'!AE274</f>
        <v>0</v>
      </c>
      <c r="HL265" s="385"/>
      <c r="HM265" s="385"/>
      <c r="HN265" s="385"/>
    </row>
    <row r="266" spans="3:222" x14ac:dyDescent="0.3">
      <c r="C266" s="383">
        <f>WEATHER!C276</f>
        <v>1.5874999999999999</v>
      </c>
      <c r="D266" s="383">
        <f>WEATHER!D276</f>
        <v>26.007933333333334</v>
      </c>
      <c r="E266" s="383">
        <f>WEATHER!E276</f>
        <v>3.1084745090995991</v>
      </c>
      <c r="AG266" s="384">
        <f>'CROP MANAGEMENT'!V275</f>
        <v>100</v>
      </c>
      <c r="AH266" s="384">
        <f>'CROP MANAGEMENT'!W275</f>
        <v>1</v>
      </c>
      <c r="AI266" s="383">
        <f>'CROP MANAGEMENT'!X275</f>
        <v>0</v>
      </c>
      <c r="AJ266" s="383">
        <f>'CROP MANAGEMENT'!Y275</f>
        <v>0</v>
      </c>
      <c r="AK266" s="383">
        <f>'CROP MANAGEMENT'!Z275</f>
        <v>0</v>
      </c>
      <c r="AL266" s="383">
        <f>'CROP MANAGEMENT'!AA275</f>
        <v>0</v>
      </c>
      <c r="AM266" s="383">
        <f>'CROP MANAGEMENT'!AB275</f>
        <v>0</v>
      </c>
      <c r="AN266" s="383">
        <f>'CROP MANAGEMENT'!AC275</f>
        <v>0</v>
      </c>
      <c r="AO266" s="383">
        <f>'CROP MANAGEMENT'!AD275</f>
        <v>0</v>
      </c>
      <c r="AP266" s="383">
        <f>'CROP MANAGEMENT'!AE275</f>
        <v>0</v>
      </c>
      <c r="HL266" s="385"/>
      <c r="HM266" s="385"/>
      <c r="HN266" s="385"/>
    </row>
    <row r="267" spans="3:222" x14ac:dyDescent="0.3">
      <c r="C267" s="383">
        <f>WEATHER!C277</f>
        <v>0.74285714285714277</v>
      </c>
      <c r="D267" s="383">
        <f>WEATHER!D277</f>
        <v>26.101800000000001</v>
      </c>
      <c r="E267" s="383">
        <f>WEATHER!E277</f>
        <v>3.1441530500510422</v>
      </c>
      <c r="AG267" s="384">
        <f>'CROP MANAGEMENT'!V276</f>
        <v>100</v>
      </c>
      <c r="AH267" s="384">
        <f>'CROP MANAGEMENT'!W276</f>
        <v>1</v>
      </c>
      <c r="AI267" s="383">
        <f>'CROP MANAGEMENT'!X276</f>
        <v>0</v>
      </c>
      <c r="AJ267" s="383">
        <f>'CROP MANAGEMENT'!Y276</f>
        <v>0</v>
      </c>
      <c r="AK267" s="383">
        <f>'CROP MANAGEMENT'!Z276</f>
        <v>0</v>
      </c>
      <c r="AL267" s="383">
        <f>'CROP MANAGEMENT'!AA276</f>
        <v>0</v>
      </c>
      <c r="AM267" s="383">
        <f>'CROP MANAGEMENT'!AB276</f>
        <v>0</v>
      </c>
      <c r="AN267" s="383">
        <f>'CROP MANAGEMENT'!AC276</f>
        <v>0</v>
      </c>
      <c r="AO267" s="383">
        <f>'CROP MANAGEMENT'!AD276</f>
        <v>0</v>
      </c>
      <c r="AP267" s="383">
        <f>'CROP MANAGEMENT'!AE276</f>
        <v>0</v>
      </c>
      <c r="HL267" s="385"/>
      <c r="HM267" s="385"/>
      <c r="HN267" s="385"/>
    </row>
    <row r="268" spans="3:222" x14ac:dyDescent="0.3">
      <c r="C268" s="383">
        <f>WEATHER!C278</f>
        <v>0</v>
      </c>
      <c r="D268" s="383">
        <f>WEATHER!D278</f>
        <v>25.817355555555558</v>
      </c>
      <c r="E268" s="383">
        <f>WEATHER!E278</f>
        <v>3.0371693995629259</v>
      </c>
      <c r="AG268" s="384">
        <f>'CROP MANAGEMENT'!V277</f>
        <v>100</v>
      </c>
      <c r="AH268" s="384">
        <f>'CROP MANAGEMENT'!W277</f>
        <v>1</v>
      </c>
      <c r="AI268" s="383">
        <f>'CROP MANAGEMENT'!X277</f>
        <v>0</v>
      </c>
      <c r="AJ268" s="383">
        <f>'CROP MANAGEMENT'!Y277</f>
        <v>0</v>
      </c>
      <c r="AK268" s="383">
        <f>'CROP MANAGEMENT'!Z277</f>
        <v>0</v>
      </c>
      <c r="AL268" s="383">
        <f>'CROP MANAGEMENT'!AA277</f>
        <v>0</v>
      </c>
      <c r="AM268" s="383">
        <f>'CROP MANAGEMENT'!AB277</f>
        <v>0</v>
      </c>
      <c r="AN268" s="383">
        <f>'CROP MANAGEMENT'!AC277</f>
        <v>0</v>
      </c>
      <c r="AO268" s="383">
        <f>'CROP MANAGEMENT'!AD277</f>
        <v>0</v>
      </c>
      <c r="AP268" s="383">
        <f>'CROP MANAGEMENT'!AE277</f>
        <v>0</v>
      </c>
      <c r="HL268" s="385"/>
      <c r="HM268" s="385"/>
      <c r="HN268" s="385"/>
    </row>
    <row r="269" spans="3:222" x14ac:dyDescent="0.3">
      <c r="C269" s="383">
        <f>WEATHER!C279</f>
        <v>0.94374999999999998</v>
      </c>
      <c r="D269" s="383">
        <f>WEATHER!D279</f>
        <v>25.899844444444444</v>
      </c>
      <c r="E269" s="383">
        <f>WEATHER!E279</f>
        <v>3.0678468933430714</v>
      </c>
      <c r="AG269" s="384">
        <f>'CROP MANAGEMENT'!V278</f>
        <v>100</v>
      </c>
      <c r="AH269" s="384">
        <f>'CROP MANAGEMENT'!W278</f>
        <v>1</v>
      </c>
      <c r="AI269" s="383">
        <f>'CROP MANAGEMENT'!X278</f>
        <v>0</v>
      </c>
      <c r="AJ269" s="383">
        <f>'CROP MANAGEMENT'!Y278</f>
        <v>0</v>
      </c>
      <c r="AK269" s="383">
        <f>'CROP MANAGEMENT'!Z278</f>
        <v>0</v>
      </c>
      <c r="AL269" s="383">
        <f>'CROP MANAGEMENT'!AA278</f>
        <v>0</v>
      </c>
      <c r="AM269" s="383">
        <f>'CROP MANAGEMENT'!AB278</f>
        <v>0</v>
      </c>
      <c r="AN269" s="383">
        <f>'CROP MANAGEMENT'!AC278</f>
        <v>0</v>
      </c>
      <c r="AO269" s="383">
        <f>'CROP MANAGEMENT'!AD278</f>
        <v>0</v>
      </c>
      <c r="AP269" s="383">
        <f>'CROP MANAGEMENT'!AE278</f>
        <v>0</v>
      </c>
      <c r="HL269" s="385"/>
      <c r="HM269" s="385"/>
      <c r="HN269" s="385"/>
    </row>
    <row r="270" spans="3:222" x14ac:dyDescent="0.3">
      <c r="C270" s="383">
        <f>WEATHER!C280</f>
        <v>2.0874999999999999</v>
      </c>
      <c r="D270" s="383">
        <f>WEATHER!D280</f>
        <v>26.141622222222225</v>
      </c>
      <c r="E270" s="383">
        <f>WEATHER!E280</f>
        <v>3.1594011294834874</v>
      </c>
      <c r="AG270" s="384">
        <f>'CROP MANAGEMENT'!V279</f>
        <v>100</v>
      </c>
      <c r="AH270" s="384">
        <f>'CROP MANAGEMENT'!W279</f>
        <v>1</v>
      </c>
      <c r="AI270" s="383">
        <f>'CROP MANAGEMENT'!X279</f>
        <v>0</v>
      </c>
      <c r="AJ270" s="383">
        <f>'CROP MANAGEMENT'!Y279</f>
        <v>0</v>
      </c>
      <c r="AK270" s="383">
        <f>'CROP MANAGEMENT'!Z279</f>
        <v>0</v>
      </c>
      <c r="AL270" s="383">
        <f>'CROP MANAGEMENT'!AA279</f>
        <v>0</v>
      </c>
      <c r="AM270" s="383">
        <f>'CROP MANAGEMENT'!AB279</f>
        <v>0</v>
      </c>
      <c r="AN270" s="383">
        <f>'CROP MANAGEMENT'!AC279</f>
        <v>0</v>
      </c>
      <c r="AO270" s="383">
        <f>'CROP MANAGEMENT'!AD279</f>
        <v>0</v>
      </c>
      <c r="AP270" s="383">
        <f>'CROP MANAGEMENT'!AE279</f>
        <v>0</v>
      </c>
      <c r="HL270" s="385"/>
      <c r="HM270" s="385"/>
      <c r="HN270" s="385"/>
    </row>
    <row r="271" spans="3:222" x14ac:dyDescent="0.3">
      <c r="C271" s="383">
        <f>WEATHER!C281</f>
        <v>0</v>
      </c>
      <c r="D271" s="383">
        <f>WEATHER!D281</f>
        <v>26.170066666666671</v>
      </c>
      <c r="E271" s="383">
        <f>WEATHER!E281</f>
        <v>3.1703334476584186</v>
      </c>
      <c r="AG271" s="384">
        <f>'CROP MANAGEMENT'!V280</f>
        <v>100</v>
      </c>
      <c r="AH271" s="384">
        <f>'CROP MANAGEMENT'!W280</f>
        <v>1</v>
      </c>
      <c r="AI271" s="383">
        <f>'CROP MANAGEMENT'!X280</f>
        <v>0</v>
      </c>
      <c r="AJ271" s="383">
        <f>'CROP MANAGEMENT'!Y280</f>
        <v>0</v>
      </c>
      <c r="AK271" s="383">
        <f>'CROP MANAGEMENT'!Z280</f>
        <v>0</v>
      </c>
      <c r="AL271" s="383">
        <f>'CROP MANAGEMENT'!AA280</f>
        <v>0</v>
      </c>
      <c r="AM271" s="383">
        <f>'CROP MANAGEMENT'!AB280</f>
        <v>0</v>
      </c>
      <c r="AN271" s="383">
        <f>'CROP MANAGEMENT'!AC280</f>
        <v>0</v>
      </c>
      <c r="AO271" s="383">
        <f>'CROP MANAGEMENT'!AD280</f>
        <v>0</v>
      </c>
      <c r="AP271" s="383">
        <f>'CROP MANAGEMENT'!AE280</f>
        <v>0</v>
      </c>
      <c r="HL271" s="385"/>
      <c r="HM271" s="385"/>
      <c r="HN271" s="385"/>
    </row>
    <row r="272" spans="3:222" x14ac:dyDescent="0.3">
      <c r="C272" s="383">
        <f>WEATHER!C282</f>
        <v>0.57777777777777783</v>
      </c>
      <c r="D272" s="383">
        <f>WEATHER!D282</f>
        <v>26.216999999999999</v>
      </c>
      <c r="E272" s="383">
        <f>WEATHER!E282</f>
        <v>3.1884462693516902</v>
      </c>
      <c r="AG272" s="384">
        <f>'CROP MANAGEMENT'!V281</f>
        <v>100</v>
      </c>
      <c r="AH272" s="384">
        <f>'CROP MANAGEMENT'!W281</f>
        <v>1</v>
      </c>
      <c r="AI272" s="383">
        <f>'CROP MANAGEMENT'!X281</f>
        <v>0</v>
      </c>
      <c r="AJ272" s="383">
        <f>'CROP MANAGEMENT'!Y281</f>
        <v>0</v>
      </c>
      <c r="AK272" s="383">
        <f>'CROP MANAGEMENT'!Z281</f>
        <v>0</v>
      </c>
      <c r="AL272" s="383">
        <f>'CROP MANAGEMENT'!AA281</f>
        <v>0</v>
      </c>
      <c r="AM272" s="383">
        <f>'CROP MANAGEMENT'!AB281</f>
        <v>0</v>
      </c>
      <c r="AN272" s="383">
        <f>'CROP MANAGEMENT'!AC281</f>
        <v>0</v>
      </c>
      <c r="AO272" s="383">
        <f>'CROP MANAGEMENT'!AD281</f>
        <v>0</v>
      </c>
      <c r="AP272" s="383">
        <f>'CROP MANAGEMENT'!AE281</f>
        <v>0</v>
      </c>
      <c r="HL272" s="385"/>
      <c r="HM272" s="385"/>
      <c r="HN272" s="385"/>
    </row>
    <row r="273" spans="3:222" x14ac:dyDescent="0.3">
      <c r="C273" s="383">
        <f>WEATHER!C283</f>
        <v>0.21249999999999999</v>
      </c>
      <c r="D273" s="383">
        <f>WEATHER!D283</f>
        <v>26.252839999999999</v>
      </c>
      <c r="E273" s="383">
        <f>WEATHER!E283</f>
        <v>3.2023404328839575</v>
      </c>
      <c r="AG273" s="384">
        <f>'CROP MANAGEMENT'!V282</f>
        <v>100</v>
      </c>
      <c r="AH273" s="384">
        <f>'CROP MANAGEMENT'!W282</f>
        <v>1</v>
      </c>
      <c r="AI273" s="383">
        <f>'CROP MANAGEMENT'!X282</f>
        <v>0</v>
      </c>
      <c r="AJ273" s="383">
        <f>'CROP MANAGEMENT'!Y282</f>
        <v>0</v>
      </c>
      <c r="AK273" s="383">
        <f>'CROP MANAGEMENT'!Z282</f>
        <v>0</v>
      </c>
      <c r="AL273" s="383">
        <f>'CROP MANAGEMENT'!AA282</f>
        <v>0</v>
      </c>
      <c r="AM273" s="383">
        <f>'CROP MANAGEMENT'!AB282</f>
        <v>0</v>
      </c>
      <c r="AN273" s="383">
        <f>'CROP MANAGEMENT'!AC282</f>
        <v>0</v>
      </c>
      <c r="AO273" s="383">
        <f>'CROP MANAGEMENT'!AD282</f>
        <v>0</v>
      </c>
      <c r="AP273" s="383">
        <f>'CROP MANAGEMENT'!AE282</f>
        <v>0</v>
      </c>
      <c r="HL273" s="385"/>
      <c r="HM273" s="385"/>
      <c r="HN273" s="385"/>
    </row>
    <row r="274" spans="3:222" x14ac:dyDescent="0.3">
      <c r="C274" s="383">
        <f>WEATHER!C284</f>
        <v>0.95</v>
      </c>
      <c r="D274" s="383">
        <f>WEATHER!D284</f>
        <v>26.109480000000001</v>
      </c>
      <c r="E274" s="383">
        <f>WEATHER!E284</f>
        <v>3.1470885640386435</v>
      </c>
      <c r="AG274" s="384">
        <f>'CROP MANAGEMENT'!V283</f>
        <v>100</v>
      </c>
      <c r="AH274" s="384">
        <f>'CROP MANAGEMENT'!W283</f>
        <v>1</v>
      </c>
      <c r="AI274" s="383">
        <f>'CROP MANAGEMENT'!X283</f>
        <v>0</v>
      </c>
      <c r="AJ274" s="383">
        <f>'CROP MANAGEMENT'!Y283</f>
        <v>0</v>
      </c>
      <c r="AK274" s="383">
        <f>'CROP MANAGEMENT'!Z283</f>
        <v>0</v>
      </c>
      <c r="AL274" s="383">
        <f>'CROP MANAGEMENT'!AA283</f>
        <v>0</v>
      </c>
      <c r="AM274" s="383">
        <f>'CROP MANAGEMENT'!AB283</f>
        <v>0</v>
      </c>
      <c r="AN274" s="383">
        <f>'CROP MANAGEMENT'!AC283</f>
        <v>0</v>
      </c>
      <c r="AO274" s="383">
        <f>'CROP MANAGEMENT'!AD283</f>
        <v>0</v>
      </c>
      <c r="AP274" s="383">
        <f>'CROP MANAGEMENT'!AE283</f>
        <v>0</v>
      </c>
      <c r="HL274" s="385"/>
      <c r="HM274" s="385"/>
      <c r="HN274" s="385"/>
    </row>
    <row r="275" spans="3:222" x14ac:dyDescent="0.3">
      <c r="C275" s="383">
        <f>WEATHER!C285</f>
        <v>5.5714285714285712</v>
      </c>
      <c r="D275" s="383">
        <f>WEATHER!D285</f>
        <v>26.19652</v>
      </c>
      <c r="E275" s="383">
        <f>WEATHER!E285</f>
        <v>3.2335399279374291</v>
      </c>
      <c r="AG275" s="384">
        <f>'CROP MANAGEMENT'!V284</f>
        <v>100</v>
      </c>
      <c r="AH275" s="384">
        <f>'CROP MANAGEMENT'!W284</f>
        <v>1</v>
      </c>
      <c r="AI275" s="383">
        <f>'CROP MANAGEMENT'!X284</f>
        <v>0</v>
      </c>
      <c r="AJ275" s="383">
        <f>'CROP MANAGEMENT'!Y284</f>
        <v>0</v>
      </c>
      <c r="AK275" s="383">
        <f>'CROP MANAGEMENT'!Z284</f>
        <v>0</v>
      </c>
      <c r="AL275" s="383">
        <f>'CROP MANAGEMENT'!AA284</f>
        <v>0</v>
      </c>
      <c r="AM275" s="383">
        <f>'CROP MANAGEMENT'!AB284</f>
        <v>0</v>
      </c>
      <c r="AN275" s="383">
        <f>'CROP MANAGEMENT'!AC284</f>
        <v>0</v>
      </c>
      <c r="AO275" s="383">
        <f>'CROP MANAGEMENT'!AD284</f>
        <v>0</v>
      </c>
      <c r="AP275" s="383">
        <f>'CROP MANAGEMENT'!AE284</f>
        <v>0</v>
      </c>
      <c r="HL275" s="385"/>
      <c r="HM275" s="385"/>
      <c r="HN275" s="385"/>
    </row>
    <row r="276" spans="3:222" x14ac:dyDescent="0.3">
      <c r="C276" s="383">
        <f>WEATHER!C286</f>
        <v>7.5400000000000009</v>
      </c>
      <c r="D276" s="383">
        <f>WEATHER!D286</f>
        <v>26.403880000000001</v>
      </c>
      <c r="E276" s="383">
        <f>WEATHER!E286</f>
        <v>3.3158494653789616</v>
      </c>
      <c r="AG276" s="384">
        <f>'CROP MANAGEMENT'!V285</f>
        <v>100</v>
      </c>
      <c r="AH276" s="384">
        <f>'CROP MANAGEMENT'!W285</f>
        <v>1</v>
      </c>
      <c r="AI276" s="383">
        <f>'CROP MANAGEMENT'!X285</f>
        <v>0</v>
      </c>
      <c r="AJ276" s="383">
        <f>'CROP MANAGEMENT'!Y285</f>
        <v>0</v>
      </c>
      <c r="AK276" s="383">
        <f>'CROP MANAGEMENT'!Z285</f>
        <v>0</v>
      </c>
      <c r="AL276" s="383">
        <f>'CROP MANAGEMENT'!AA285</f>
        <v>0</v>
      </c>
      <c r="AM276" s="383">
        <f>'CROP MANAGEMENT'!AB285</f>
        <v>0</v>
      </c>
      <c r="AN276" s="383">
        <f>'CROP MANAGEMENT'!AC285</f>
        <v>0</v>
      </c>
      <c r="AO276" s="383">
        <f>'CROP MANAGEMENT'!AD285</f>
        <v>0</v>
      </c>
      <c r="AP276" s="383">
        <f>'CROP MANAGEMENT'!AE285</f>
        <v>0</v>
      </c>
      <c r="HL276" s="385"/>
      <c r="HM276" s="385"/>
      <c r="HN276" s="385"/>
    </row>
    <row r="277" spans="3:222" x14ac:dyDescent="0.3">
      <c r="C277" s="383">
        <f>WEATHER!C287</f>
        <v>0</v>
      </c>
      <c r="D277" s="383">
        <f>WEATHER!D287</f>
        <v>26.283560000000001</v>
      </c>
      <c r="E277" s="383">
        <f>WEATHER!E287</f>
        <v>3.2678644387754772</v>
      </c>
      <c r="AG277" s="384">
        <f>'CROP MANAGEMENT'!V286</f>
        <v>100</v>
      </c>
      <c r="AH277" s="384">
        <f>'CROP MANAGEMENT'!W286</f>
        <v>1</v>
      </c>
      <c r="AI277" s="383">
        <f>'CROP MANAGEMENT'!X286</f>
        <v>0</v>
      </c>
      <c r="AJ277" s="383">
        <f>'CROP MANAGEMENT'!Y286</f>
        <v>0</v>
      </c>
      <c r="AK277" s="383">
        <f>'CROP MANAGEMENT'!Z286</f>
        <v>0</v>
      </c>
      <c r="AL277" s="383">
        <f>'CROP MANAGEMENT'!AA286</f>
        <v>0</v>
      </c>
      <c r="AM277" s="383">
        <f>'CROP MANAGEMENT'!AB286</f>
        <v>0</v>
      </c>
      <c r="AN277" s="383">
        <f>'CROP MANAGEMENT'!AC286</f>
        <v>0</v>
      </c>
      <c r="AO277" s="383">
        <f>'CROP MANAGEMENT'!AD286</f>
        <v>0</v>
      </c>
      <c r="AP277" s="383">
        <f>'CROP MANAGEMENT'!AE286</f>
        <v>0</v>
      </c>
      <c r="HL277" s="385"/>
      <c r="HM277" s="385"/>
      <c r="HN277" s="385"/>
    </row>
    <row r="278" spans="3:222" x14ac:dyDescent="0.3">
      <c r="C278" s="383">
        <f>WEATHER!C288</f>
        <v>0.52222222222222225</v>
      </c>
      <c r="D278" s="383">
        <f>WEATHER!D288</f>
        <v>26.36036</v>
      </c>
      <c r="E278" s="383">
        <f>WEATHER!E288</f>
        <v>3.2984211741757385</v>
      </c>
      <c r="AG278" s="384">
        <f>'CROP MANAGEMENT'!V287</f>
        <v>100</v>
      </c>
      <c r="AH278" s="384">
        <f>'CROP MANAGEMENT'!W287</f>
        <v>1</v>
      </c>
      <c r="AI278" s="383">
        <f>'CROP MANAGEMENT'!X287</f>
        <v>0</v>
      </c>
      <c r="AJ278" s="383">
        <f>'CROP MANAGEMENT'!Y287</f>
        <v>0</v>
      </c>
      <c r="AK278" s="383">
        <f>'CROP MANAGEMENT'!Z287</f>
        <v>0</v>
      </c>
      <c r="AL278" s="383">
        <f>'CROP MANAGEMENT'!AA287</f>
        <v>0</v>
      </c>
      <c r="AM278" s="383">
        <f>'CROP MANAGEMENT'!AB287</f>
        <v>0</v>
      </c>
      <c r="AN278" s="383">
        <f>'CROP MANAGEMENT'!AC287</f>
        <v>0</v>
      </c>
      <c r="AO278" s="383">
        <f>'CROP MANAGEMENT'!AD287</f>
        <v>0</v>
      </c>
      <c r="AP278" s="383">
        <f>'CROP MANAGEMENT'!AE287</f>
        <v>0</v>
      </c>
      <c r="HL278" s="385"/>
      <c r="HM278" s="385"/>
      <c r="HN278" s="385"/>
    </row>
    <row r="279" spans="3:222" x14ac:dyDescent="0.3">
      <c r="C279" s="383">
        <f>WEATHER!C289</f>
        <v>1.6111111111111112</v>
      </c>
      <c r="D279" s="383">
        <f>WEATHER!D289</f>
        <v>26.437159999999999</v>
      </c>
      <c r="E279" s="383">
        <f>WEATHER!E289</f>
        <v>3.3292321462019645</v>
      </c>
      <c r="AG279" s="384">
        <f>'CROP MANAGEMENT'!V288</f>
        <v>100</v>
      </c>
      <c r="AH279" s="384">
        <f>'CROP MANAGEMENT'!W288</f>
        <v>1</v>
      </c>
      <c r="AI279" s="383">
        <f>'CROP MANAGEMENT'!X288</f>
        <v>0</v>
      </c>
      <c r="AJ279" s="383">
        <f>'CROP MANAGEMENT'!Y288</f>
        <v>0</v>
      </c>
      <c r="AK279" s="383">
        <f>'CROP MANAGEMENT'!Z288</f>
        <v>0</v>
      </c>
      <c r="AL279" s="383">
        <f>'CROP MANAGEMENT'!AA288</f>
        <v>0</v>
      </c>
      <c r="AM279" s="383">
        <f>'CROP MANAGEMENT'!AB288</f>
        <v>0</v>
      </c>
      <c r="AN279" s="383">
        <f>'CROP MANAGEMENT'!AC288</f>
        <v>0</v>
      </c>
      <c r="AO279" s="383">
        <f>'CROP MANAGEMENT'!AD288</f>
        <v>0</v>
      </c>
      <c r="AP279" s="383">
        <f>'CROP MANAGEMENT'!AE288</f>
        <v>0</v>
      </c>
      <c r="HL279" s="385"/>
      <c r="HM279" s="385"/>
      <c r="HN279" s="385"/>
    </row>
    <row r="280" spans="3:222" x14ac:dyDescent="0.3">
      <c r="C280" s="383">
        <f>WEATHER!C290</f>
        <v>4.8499999999999996</v>
      </c>
      <c r="D280" s="383">
        <f>WEATHER!D290</f>
        <v>26.380839999999999</v>
      </c>
      <c r="E280" s="383">
        <f>WEATHER!E290</f>
        <v>3.3066125457073747</v>
      </c>
      <c r="AG280" s="384">
        <f>'CROP MANAGEMENT'!V289</f>
        <v>100</v>
      </c>
      <c r="AH280" s="384">
        <f>'CROP MANAGEMENT'!W289</f>
        <v>1</v>
      </c>
      <c r="AI280" s="383">
        <f>'CROP MANAGEMENT'!X289</f>
        <v>0</v>
      </c>
      <c r="AJ280" s="383">
        <f>'CROP MANAGEMENT'!Y289</f>
        <v>0</v>
      </c>
      <c r="AK280" s="383">
        <f>'CROP MANAGEMENT'!Z289</f>
        <v>0</v>
      </c>
      <c r="AL280" s="383">
        <f>'CROP MANAGEMENT'!AA289</f>
        <v>0</v>
      </c>
      <c r="AM280" s="383">
        <f>'CROP MANAGEMENT'!AB289</f>
        <v>0</v>
      </c>
      <c r="AN280" s="383">
        <f>'CROP MANAGEMENT'!AC289</f>
        <v>0</v>
      </c>
      <c r="AO280" s="383">
        <f>'CROP MANAGEMENT'!AD289</f>
        <v>0</v>
      </c>
      <c r="AP280" s="383">
        <f>'CROP MANAGEMENT'!AE289</f>
        <v>0</v>
      </c>
      <c r="HL280" s="385"/>
      <c r="HM280" s="385"/>
      <c r="HN280" s="385"/>
    </row>
    <row r="281" spans="3:222" x14ac:dyDescent="0.3">
      <c r="C281" s="383">
        <f>WEATHER!C291</f>
        <v>0.57999999999999996</v>
      </c>
      <c r="D281" s="383">
        <f>WEATHER!D291</f>
        <v>26.411560000000001</v>
      </c>
      <c r="E281" s="383">
        <f>WEATHER!E291</f>
        <v>3.3189335303552938</v>
      </c>
      <c r="AG281" s="384">
        <f>'CROP MANAGEMENT'!V290</f>
        <v>100</v>
      </c>
      <c r="AH281" s="384">
        <f>'CROP MANAGEMENT'!W290</f>
        <v>1</v>
      </c>
      <c r="AI281" s="383">
        <f>'CROP MANAGEMENT'!X290</f>
        <v>0</v>
      </c>
      <c r="AJ281" s="383">
        <f>'CROP MANAGEMENT'!Y290</f>
        <v>0</v>
      </c>
      <c r="AK281" s="383">
        <f>'CROP MANAGEMENT'!Z290</f>
        <v>0</v>
      </c>
      <c r="AL281" s="383">
        <f>'CROP MANAGEMENT'!AA290</f>
        <v>0</v>
      </c>
      <c r="AM281" s="383">
        <f>'CROP MANAGEMENT'!AB290</f>
        <v>0</v>
      </c>
      <c r="AN281" s="383">
        <f>'CROP MANAGEMENT'!AC290</f>
        <v>0</v>
      </c>
      <c r="AO281" s="383">
        <f>'CROP MANAGEMENT'!AD290</f>
        <v>0</v>
      </c>
      <c r="AP281" s="383">
        <f>'CROP MANAGEMENT'!AE290</f>
        <v>0</v>
      </c>
      <c r="HL281" s="385"/>
      <c r="HM281" s="385"/>
      <c r="HN281" s="385"/>
    </row>
    <row r="282" spans="3:222" x14ac:dyDescent="0.3">
      <c r="C282" s="383">
        <f>WEATHER!C292</f>
        <v>2.6444444444444444</v>
      </c>
      <c r="D282" s="383">
        <f>WEATHER!D292</f>
        <v>26.3322</v>
      </c>
      <c r="E282" s="383">
        <f>WEATHER!E292</f>
        <v>3.2871875553159513</v>
      </c>
      <c r="AG282" s="384">
        <f>'CROP MANAGEMENT'!V291</f>
        <v>100</v>
      </c>
      <c r="AH282" s="384">
        <f>'CROP MANAGEMENT'!W291</f>
        <v>1</v>
      </c>
      <c r="AI282" s="383">
        <f>'CROP MANAGEMENT'!X291</f>
        <v>0</v>
      </c>
      <c r="AJ282" s="383">
        <f>'CROP MANAGEMENT'!Y291</f>
        <v>0</v>
      </c>
      <c r="AK282" s="383">
        <f>'CROP MANAGEMENT'!Z291</f>
        <v>0</v>
      </c>
      <c r="AL282" s="383">
        <f>'CROP MANAGEMENT'!AA291</f>
        <v>0</v>
      </c>
      <c r="AM282" s="383">
        <f>'CROP MANAGEMENT'!AB291</f>
        <v>0</v>
      </c>
      <c r="AN282" s="383">
        <f>'CROP MANAGEMENT'!AC291</f>
        <v>0</v>
      </c>
      <c r="AO282" s="383">
        <f>'CROP MANAGEMENT'!AD291</f>
        <v>0</v>
      </c>
      <c r="AP282" s="383">
        <f>'CROP MANAGEMENT'!AE291</f>
        <v>0</v>
      </c>
      <c r="HL282" s="385"/>
      <c r="HM282" s="385"/>
      <c r="HN282" s="385"/>
    </row>
    <row r="283" spans="3:222" x14ac:dyDescent="0.3">
      <c r="C283" s="383">
        <f>WEATHER!C293</f>
        <v>2.7722222222222226</v>
      </c>
      <c r="D283" s="383">
        <f>WEATHER!D293</f>
        <v>26.439720000000001</v>
      </c>
      <c r="E283" s="383">
        <f>WEATHER!E293</f>
        <v>3.3302635653129968</v>
      </c>
      <c r="AG283" s="384">
        <f>'CROP MANAGEMENT'!V292</f>
        <v>100</v>
      </c>
      <c r="AH283" s="384">
        <f>'CROP MANAGEMENT'!W292</f>
        <v>1</v>
      </c>
      <c r="AI283" s="383">
        <f>'CROP MANAGEMENT'!X292</f>
        <v>0</v>
      </c>
      <c r="AJ283" s="383">
        <f>'CROP MANAGEMENT'!Y292</f>
        <v>0</v>
      </c>
      <c r="AK283" s="383">
        <f>'CROP MANAGEMENT'!Z292</f>
        <v>0</v>
      </c>
      <c r="AL283" s="383">
        <f>'CROP MANAGEMENT'!AA292</f>
        <v>0</v>
      </c>
      <c r="AM283" s="383">
        <f>'CROP MANAGEMENT'!AB292</f>
        <v>0</v>
      </c>
      <c r="AN283" s="383">
        <f>'CROP MANAGEMENT'!AC292</f>
        <v>0</v>
      </c>
      <c r="AO283" s="383">
        <f>'CROP MANAGEMENT'!AD292</f>
        <v>0</v>
      </c>
      <c r="AP283" s="383">
        <f>'CROP MANAGEMENT'!AE292</f>
        <v>0</v>
      </c>
      <c r="HL283" s="385"/>
      <c r="HM283" s="385"/>
      <c r="HN283" s="385"/>
    </row>
    <row r="284" spans="3:222" x14ac:dyDescent="0.3">
      <c r="C284" s="383">
        <f>WEATHER!C294</f>
        <v>0.25</v>
      </c>
      <c r="D284" s="383">
        <f>WEATHER!D294</f>
        <v>26.498600000000003</v>
      </c>
      <c r="E284" s="383">
        <f>WEATHER!E294</f>
        <v>3.3540644454675648</v>
      </c>
      <c r="AG284" s="384">
        <f>'CROP MANAGEMENT'!V293</f>
        <v>100</v>
      </c>
      <c r="AH284" s="384">
        <f>'CROP MANAGEMENT'!W293</f>
        <v>1</v>
      </c>
      <c r="AI284" s="383">
        <f>'CROP MANAGEMENT'!X293</f>
        <v>0</v>
      </c>
      <c r="AJ284" s="383">
        <f>'CROP MANAGEMENT'!Y293</f>
        <v>0</v>
      </c>
      <c r="AK284" s="383">
        <f>'CROP MANAGEMENT'!Z293</f>
        <v>0</v>
      </c>
      <c r="AL284" s="383">
        <f>'CROP MANAGEMENT'!AA293</f>
        <v>0</v>
      </c>
      <c r="AM284" s="383">
        <f>'CROP MANAGEMENT'!AB293</f>
        <v>0</v>
      </c>
      <c r="AN284" s="383">
        <f>'CROP MANAGEMENT'!AC293</f>
        <v>0</v>
      </c>
      <c r="AO284" s="383">
        <f>'CROP MANAGEMENT'!AD293</f>
        <v>0</v>
      </c>
      <c r="AP284" s="383">
        <f>'CROP MANAGEMENT'!AE293</f>
        <v>0</v>
      </c>
      <c r="HL284" s="385"/>
      <c r="HM284" s="385"/>
      <c r="HN284" s="385"/>
    </row>
    <row r="285" spans="3:222" x14ac:dyDescent="0.3">
      <c r="C285" s="383">
        <f>WEATHER!C295</f>
        <v>1.675</v>
      </c>
      <c r="D285" s="383">
        <f>WEATHER!D295</f>
        <v>26.549800000000001</v>
      </c>
      <c r="E285" s="383">
        <f>WEATHER!E295</f>
        <v>3.374882922885873</v>
      </c>
      <c r="AG285" s="384">
        <f>'CROP MANAGEMENT'!V294</f>
        <v>100</v>
      </c>
      <c r="AH285" s="384">
        <f>'CROP MANAGEMENT'!W294</f>
        <v>1</v>
      </c>
      <c r="AI285" s="383">
        <f>'CROP MANAGEMENT'!X294</f>
        <v>0</v>
      </c>
      <c r="AJ285" s="383">
        <f>'CROP MANAGEMENT'!Y294</f>
        <v>0</v>
      </c>
      <c r="AK285" s="383">
        <f>'CROP MANAGEMENT'!Z294</f>
        <v>0</v>
      </c>
      <c r="AL285" s="383">
        <f>'CROP MANAGEMENT'!AA294</f>
        <v>0</v>
      </c>
      <c r="AM285" s="383">
        <f>'CROP MANAGEMENT'!AB294</f>
        <v>0</v>
      </c>
      <c r="AN285" s="383">
        <f>'CROP MANAGEMENT'!AC294</f>
        <v>0</v>
      </c>
      <c r="AO285" s="383">
        <f>'CROP MANAGEMENT'!AD294</f>
        <v>0</v>
      </c>
      <c r="AP285" s="383">
        <f>'CROP MANAGEMENT'!AE294</f>
        <v>0</v>
      </c>
      <c r="HL285" s="385"/>
      <c r="HM285" s="385"/>
      <c r="HN285" s="385"/>
    </row>
    <row r="286" spans="3:222" x14ac:dyDescent="0.3">
      <c r="C286" s="383">
        <f>WEATHER!C296</f>
        <v>5.5555555555555552E-2</v>
      </c>
      <c r="D286" s="383">
        <f>WEATHER!D296</f>
        <v>26.60868</v>
      </c>
      <c r="E286" s="383">
        <f>WEATHER!E296</f>
        <v>3.3989648220638036</v>
      </c>
      <c r="AG286" s="384">
        <f>'CROP MANAGEMENT'!V295</f>
        <v>100</v>
      </c>
      <c r="AH286" s="384">
        <f>'CROP MANAGEMENT'!W295</f>
        <v>1</v>
      </c>
      <c r="AI286" s="383">
        <f>'CROP MANAGEMENT'!X295</f>
        <v>0</v>
      </c>
      <c r="AJ286" s="383">
        <f>'CROP MANAGEMENT'!Y295</f>
        <v>0</v>
      </c>
      <c r="AK286" s="383">
        <f>'CROP MANAGEMENT'!Z295</f>
        <v>0</v>
      </c>
      <c r="AL286" s="383">
        <f>'CROP MANAGEMENT'!AA295</f>
        <v>0</v>
      </c>
      <c r="AM286" s="383">
        <f>'CROP MANAGEMENT'!AB295</f>
        <v>0</v>
      </c>
      <c r="AN286" s="383">
        <f>'CROP MANAGEMENT'!AC295</f>
        <v>0</v>
      </c>
      <c r="AO286" s="383">
        <f>'CROP MANAGEMENT'!AD295</f>
        <v>0</v>
      </c>
      <c r="AP286" s="383">
        <f>'CROP MANAGEMENT'!AE295</f>
        <v>0</v>
      </c>
      <c r="HL286" s="385"/>
      <c r="HM286" s="385"/>
      <c r="HN286" s="385"/>
    </row>
    <row r="287" spans="3:222" x14ac:dyDescent="0.3">
      <c r="C287" s="383">
        <f>WEATHER!C297</f>
        <v>0</v>
      </c>
      <c r="D287" s="383">
        <f>WEATHER!D297</f>
        <v>26.65476</v>
      </c>
      <c r="E287" s="383">
        <f>WEATHER!E297</f>
        <v>3.4179166736901925</v>
      </c>
      <c r="AG287" s="384">
        <f>'CROP MANAGEMENT'!V296</f>
        <v>100</v>
      </c>
      <c r="AH287" s="384">
        <f>'CROP MANAGEMENT'!W296</f>
        <v>1</v>
      </c>
      <c r="AI287" s="383">
        <f>'CROP MANAGEMENT'!X296</f>
        <v>0</v>
      </c>
      <c r="AJ287" s="383">
        <f>'CROP MANAGEMENT'!Y296</f>
        <v>0</v>
      </c>
      <c r="AK287" s="383">
        <f>'CROP MANAGEMENT'!Z296</f>
        <v>0</v>
      </c>
      <c r="AL287" s="383">
        <f>'CROP MANAGEMENT'!AA296</f>
        <v>0</v>
      </c>
      <c r="AM287" s="383">
        <f>'CROP MANAGEMENT'!AB296</f>
        <v>0</v>
      </c>
      <c r="AN287" s="383">
        <f>'CROP MANAGEMENT'!AC296</f>
        <v>0</v>
      </c>
      <c r="AO287" s="383">
        <f>'CROP MANAGEMENT'!AD296</f>
        <v>0</v>
      </c>
      <c r="AP287" s="383">
        <f>'CROP MANAGEMENT'!AE296</f>
        <v>0</v>
      </c>
      <c r="HL287" s="385"/>
      <c r="HM287" s="385"/>
      <c r="HN287" s="385"/>
    </row>
    <row r="288" spans="3:222" x14ac:dyDescent="0.3">
      <c r="C288" s="383">
        <f>WEATHER!C298</f>
        <v>1.6666666666666667</v>
      </c>
      <c r="D288" s="383">
        <f>WEATHER!D298</f>
        <v>26.670120000000004</v>
      </c>
      <c r="E288" s="383">
        <f>WEATHER!E298</f>
        <v>3.4242545032974672</v>
      </c>
      <c r="AG288" s="384">
        <f>'CROP MANAGEMENT'!V297</f>
        <v>100</v>
      </c>
      <c r="AH288" s="384">
        <f>'CROP MANAGEMENT'!W297</f>
        <v>1</v>
      </c>
      <c r="AI288" s="383">
        <f>'CROP MANAGEMENT'!X297</f>
        <v>0</v>
      </c>
      <c r="AJ288" s="383">
        <f>'CROP MANAGEMENT'!Y297</f>
        <v>0</v>
      </c>
      <c r="AK288" s="383">
        <f>'CROP MANAGEMENT'!Z297</f>
        <v>0</v>
      </c>
      <c r="AL288" s="383">
        <f>'CROP MANAGEMENT'!AA297</f>
        <v>0</v>
      </c>
      <c r="AM288" s="383">
        <f>'CROP MANAGEMENT'!AB297</f>
        <v>0</v>
      </c>
      <c r="AN288" s="383">
        <f>'CROP MANAGEMENT'!AC297</f>
        <v>0</v>
      </c>
      <c r="AO288" s="383">
        <f>'CROP MANAGEMENT'!AD297</f>
        <v>0</v>
      </c>
      <c r="AP288" s="383">
        <f>'CROP MANAGEMENT'!AE297</f>
        <v>0</v>
      </c>
      <c r="HL288" s="385"/>
      <c r="HM288" s="385"/>
      <c r="HN288" s="385"/>
    </row>
    <row r="289" spans="3:222" x14ac:dyDescent="0.3">
      <c r="C289" s="383">
        <f>WEATHER!C299</f>
        <v>1.6714285714285713</v>
      </c>
      <c r="D289" s="383">
        <f>WEATHER!D299</f>
        <v>26.5242</v>
      </c>
      <c r="E289" s="383">
        <f>WEATHER!E299</f>
        <v>3.3644594769353389</v>
      </c>
      <c r="AG289" s="384">
        <f>'CROP MANAGEMENT'!V298</f>
        <v>100</v>
      </c>
      <c r="AH289" s="384">
        <f>'CROP MANAGEMENT'!W298</f>
        <v>1</v>
      </c>
      <c r="AI289" s="383">
        <f>'CROP MANAGEMENT'!X298</f>
        <v>0</v>
      </c>
      <c r="AJ289" s="383">
        <f>'CROP MANAGEMENT'!Y298</f>
        <v>0</v>
      </c>
      <c r="AK289" s="383">
        <f>'CROP MANAGEMENT'!Z298</f>
        <v>0</v>
      </c>
      <c r="AL289" s="383">
        <f>'CROP MANAGEMENT'!AA298</f>
        <v>0</v>
      </c>
      <c r="AM289" s="383">
        <f>'CROP MANAGEMENT'!AB298</f>
        <v>0</v>
      </c>
      <c r="AN289" s="383">
        <f>'CROP MANAGEMENT'!AC298</f>
        <v>0</v>
      </c>
      <c r="AO289" s="383">
        <f>'CROP MANAGEMENT'!AD298</f>
        <v>0</v>
      </c>
      <c r="AP289" s="383">
        <f>'CROP MANAGEMENT'!AE298</f>
        <v>0</v>
      </c>
      <c r="HL289" s="385"/>
      <c r="HM289" s="385"/>
      <c r="HN289" s="385"/>
    </row>
    <row r="290" spans="3:222" x14ac:dyDescent="0.3">
      <c r="C290" s="383">
        <f>WEATHER!C300</f>
        <v>1.3666666666666667</v>
      </c>
      <c r="D290" s="383">
        <f>WEATHER!D300</f>
        <v>26.434600000000003</v>
      </c>
      <c r="E290" s="383">
        <f>WEATHER!E300</f>
        <v>3.328201010355369</v>
      </c>
      <c r="AG290" s="384">
        <f>'CROP MANAGEMENT'!V299</f>
        <v>100</v>
      </c>
      <c r="AH290" s="384">
        <f>'CROP MANAGEMENT'!W299</f>
        <v>1</v>
      </c>
      <c r="AI290" s="383">
        <f>'CROP MANAGEMENT'!X299</f>
        <v>0</v>
      </c>
      <c r="AJ290" s="383">
        <f>'CROP MANAGEMENT'!Y299</f>
        <v>0</v>
      </c>
      <c r="AK290" s="383">
        <f>'CROP MANAGEMENT'!Z299</f>
        <v>0</v>
      </c>
      <c r="AL290" s="383">
        <f>'CROP MANAGEMENT'!AA299</f>
        <v>0</v>
      </c>
      <c r="AM290" s="383">
        <f>'CROP MANAGEMENT'!AB299</f>
        <v>0</v>
      </c>
      <c r="AN290" s="383">
        <f>'CROP MANAGEMENT'!AC299</f>
        <v>0</v>
      </c>
      <c r="AO290" s="383">
        <f>'CROP MANAGEMENT'!AD299</f>
        <v>0</v>
      </c>
      <c r="AP290" s="383">
        <f>'CROP MANAGEMENT'!AE299</f>
        <v>0</v>
      </c>
      <c r="HL290" s="385"/>
      <c r="HM290" s="385"/>
      <c r="HN290" s="385"/>
    </row>
    <row r="291" spans="3:222" x14ac:dyDescent="0.3">
      <c r="C291" s="383">
        <f>WEATHER!C301</f>
        <v>5.177777777777778</v>
      </c>
      <c r="D291" s="383">
        <f>WEATHER!D301</f>
        <v>26.629159999999999</v>
      </c>
      <c r="E291" s="383">
        <f>WEATHER!E301</f>
        <v>3.4073764584285469</v>
      </c>
      <c r="AG291" s="384">
        <f>'CROP MANAGEMENT'!V300</f>
        <v>100</v>
      </c>
      <c r="AH291" s="384">
        <f>'CROP MANAGEMENT'!W300</f>
        <v>1</v>
      </c>
      <c r="AI291" s="383">
        <f>'CROP MANAGEMENT'!X300</f>
        <v>0</v>
      </c>
      <c r="AJ291" s="383">
        <f>'CROP MANAGEMENT'!Y300</f>
        <v>0</v>
      </c>
      <c r="AK291" s="383">
        <f>'CROP MANAGEMENT'!Z300</f>
        <v>0</v>
      </c>
      <c r="AL291" s="383">
        <f>'CROP MANAGEMENT'!AA300</f>
        <v>0</v>
      </c>
      <c r="AM291" s="383">
        <f>'CROP MANAGEMENT'!AB300</f>
        <v>0</v>
      </c>
      <c r="AN291" s="383">
        <f>'CROP MANAGEMENT'!AC300</f>
        <v>0</v>
      </c>
      <c r="AO291" s="383">
        <f>'CROP MANAGEMENT'!AD300</f>
        <v>0</v>
      </c>
      <c r="AP291" s="383">
        <f>'CROP MANAGEMENT'!AE300</f>
        <v>0</v>
      </c>
      <c r="HL291" s="385"/>
      <c r="HM291" s="385"/>
      <c r="HN291" s="385"/>
    </row>
    <row r="292" spans="3:222" x14ac:dyDescent="0.3">
      <c r="C292" s="383">
        <f>WEATHER!C302</f>
        <v>0.9</v>
      </c>
      <c r="D292" s="383">
        <f>WEATHER!D302</f>
        <v>26.624040000000001</v>
      </c>
      <c r="E292" s="383">
        <f>WEATHER!E302</f>
        <v>3.4052718386351843</v>
      </c>
      <c r="AG292" s="384">
        <f>'CROP MANAGEMENT'!V301</f>
        <v>100</v>
      </c>
      <c r="AH292" s="384">
        <f>'CROP MANAGEMENT'!W301</f>
        <v>1</v>
      </c>
      <c r="AI292" s="383">
        <f>'CROP MANAGEMENT'!X301</f>
        <v>0</v>
      </c>
      <c r="AJ292" s="383">
        <f>'CROP MANAGEMENT'!Y301</f>
        <v>0</v>
      </c>
      <c r="AK292" s="383">
        <f>'CROP MANAGEMENT'!Z301</f>
        <v>0</v>
      </c>
      <c r="AL292" s="383">
        <f>'CROP MANAGEMENT'!AA301</f>
        <v>0</v>
      </c>
      <c r="AM292" s="383">
        <f>'CROP MANAGEMENT'!AB301</f>
        <v>0</v>
      </c>
      <c r="AN292" s="383">
        <f>'CROP MANAGEMENT'!AC301</f>
        <v>0</v>
      </c>
      <c r="AO292" s="383">
        <f>'CROP MANAGEMENT'!AD301</f>
        <v>0</v>
      </c>
      <c r="AP292" s="383">
        <f>'CROP MANAGEMENT'!AE301</f>
        <v>0</v>
      </c>
      <c r="HL292" s="385"/>
      <c r="HM292" s="385"/>
      <c r="HN292" s="385"/>
    </row>
    <row r="293" spans="3:222" x14ac:dyDescent="0.3">
      <c r="C293" s="383">
        <f>WEATHER!C303</f>
        <v>0</v>
      </c>
      <c r="D293" s="383">
        <f>WEATHER!D303</f>
        <v>26.787880000000001</v>
      </c>
      <c r="E293" s="383">
        <f>WEATHER!E303</f>
        <v>3.4731865352599187</v>
      </c>
      <c r="AG293" s="384">
        <f>'CROP MANAGEMENT'!V302</f>
        <v>100</v>
      </c>
      <c r="AH293" s="384">
        <f>'CROP MANAGEMENT'!W302</f>
        <v>1</v>
      </c>
      <c r="AI293" s="383">
        <f>'CROP MANAGEMENT'!X302</f>
        <v>0</v>
      </c>
      <c r="AJ293" s="383">
        <f>'CROP MANAGEMENT'!Y302</f>
        <v>0</v>
      </c>
      <c r="AK293" s="383">
        <f>'CROP MANAGEMENT'!Z302</f>
        <v>0</v>
      </c>
      <c r="AL293" s="383">
        <f>'CROP MANAGEMENT'!AA302</f>
        <v>0</v>
      </c>
      <c r="AM293" s="383">
        <f>'CROP MANAGEMENT'!AB302</f>
        <v>0</v>
      </c>
      <c r="AN293" s="383">
        <f>'CROP MANAGEMENT'!AC302</f>
        <v>0</v>
      </c>
      <c r="AO293" s="383">
        <f>'CROP MANAGEMENT'!AD302</f>
        <v>0</v>
      </c>
      <c r="AP293" s="383">
        <f>'CROP MANAGEMENT'!AE302</f>
        <v>0</v>
      </c>
      <c r="HL293" s="385"/>
      <c r="HM293" s="385"/>
      <c r="HN293" s="385"/>
    </row>
    <row r="294" spans="3:222" x14ac:dyDescent="0.3">
      <c r="C294" s="383">
        <f>WEATHER!C304</f>
        <v>0.57999999999999996</v>
      </c>
      <c r="D294" s="383">
        <f>WEATHER!D304</f>
        <v>26.711079999999999</v>
      </c>
      <c r="E294" s="383">
        <f>WEATHER!E304</f>
        <v>3.4412056655286367</v>
      </c>
      <c r="AG294" s="384">
        <f>'CROP MANAGEMENT'!V303</f>
        <v>100</v>
      </c>
      <c r="AH294" s="384">
        <f>'CROP MANAGEMENT'!W303</f>
        <v>1</v>
      </c>
      <c r="AI294" s="383">
        <f>'CROP MANAGEMENT'!X303</f>
        <v>0</v>
      </c>
      <c r="AJ294" s="383">
        <f>'CROP MANAGEMENT'!Y303</f>
        <v>0</v>
      </c>
      <c r="AK294" s="383">
        <f>'CROP MANAGEMENT'!Z303</f>
        <v>0</v>
      </c>
      <c r="AL294" s="383">
        <f>'CROP MANAGEMENT'!AA303</f>
        <v>0</v>
      </c>
      <c r="AM294" s="383">
        <f>'CROP MANAGEMENT'!AB303</f>
        <v>0</v>
      </c>
      <c r="AN294" s="383">
        <f>'CROP MANAGEMENT'!AC303</f>
        <v>0</v>
      </c>
      <c r="AO294" s="383">
        <f>'CROP MANAGEMENT'!AD303</f>
        <v>0</v>
      </c>
      <c r="AP294" s="383">
        <f>'CROP MANAGEMENT'!AE303</f>
        <v>0</v>
      </c>
      <c r="HL294" s="385"/>
      <c r="HM294" s="385"/>
      <c r="HN294" s="385"/>
    </row>
    <row r="295" spans="3:222" x14ac:dyDescent="0.3">
      <c r="C295" s="383">
        <f>WEATHER!C305</f>
        <v>2.5</v>
      </c>
      <c r="D295" s="383">
        <f>WEATHER!D305</f>
        <v>26.847044444444442</v>
      </c>
      <c r="E295" s="383">
        <f>WEATHER!E305</f>
        <v>3.4979996280664798</v>
      </c>
      <c r="AG295" s="384">
        <f>'CROP MANAGEMENT'!V304</f>
        <v>100</v>
      </c>
      <c r="AH295" s="384">
        <f>'CROP MANAGEMENT'!W304</f>
        <v>1</v>
      </c>
      <c r="AI295" s="383">
        <f>'CROP MANAGEMENT'!X304</f>
        <v>0</v>
      </c>
      <c r="AJ295" s="383">
        <f>'CROP MANAGEMENT'!Y304</f>
        <v>0</v>
      </c>
      <c r="AK295" s="383">
        <f>'CROP MANAGEMENT'!Z304</f>
        <v>0</v>
      </c>
      <c r="AL295" s="383">
        <f>'CROP MANAGEMENT'!AA304</f>
        <v>0</v>
      </c>
      <c r="AM295" s="383">
        <f>'CROP MANAGEMENT'!AB304</f>
        <v>0</v>
      </c>
      <c r="AN295" s="383">
        <f>'CROP MANAGEMENT'!AC304</f>
        <v>0</v>
      </c>
      <c r="AO295" s="383">
        <f>'CROP MANAGEMENT'!AD304</f>
        <v>0</v>
      </c>
      <c r="AP295" s="383">
        <f>'CROP MANAGEMENT'!AE304</f>
        <v>0</v>
      </c>
      <c r="HL295" s="385"/>
      <c r="HM295" s="385"/>
      <c r="HN295" s="385"/>
    </row>
    <row r="296" spans="3:222" x14ac:dyDescent="0.3">
      <c r="C296" s="383">
        <f>WEATHER!C306</f>
        <v>0.58888888888888891</v>
      </c>
      <c r="D296" s="383">
        <f>WEATHER!D306</f>
        <v>26.613799999999998</v>
      </c>
      <c r="E296" s="383">
        <f>WEATHER!E306</f>
        <v>3.4010660206589542</v>
      </c>
      <c r="AG296" s="384">
        <f>'CROP MANAGEMENT'!V305</f>
        <v>100</v>
      </c>
      <c r="AH296" s="384">
        <f>'CROP MANAGEMENT'!W305</f>
        <v>1</v>
      </c>
      <c r="AI296" s="383">
        <f>'CROP MANAGEMENT'!X305</f>
        <v>0</v>
      </c>
      <c r="AJ296" s="383">
        <f>'CROP MANAGEMENT'!Y305</f>
        <v>0</v>
      </c>
      <c r="AK296" s="383">
        <f>'CROP MANAGEMENT'!Z305</f>
        <v>0</v>
      </c>
      <c r="AL296" s="383">
        <f>'CROP MANAGEMENT'!AA305</f>
        <v>0</v>
      </c>
      <c r="AM296" s="383">
        <f>'CROP MANAGEMENT'!AB305</f>
        <v>0</v>
      </c>
      <c r="AN296" s="383">
        <f>'CROP MANAGEMENT'!AC305</f>
        <v>0</v>
      </c>
      <c r="AO296" s="383">
        <f>'CROP MANAGEMENT'!AD305</f>
        <v>0</v>
      </c>
      <c r="AP296" s="383">
        <f>'CROP MANAGEMENT'!AE305</f>
        <v>0</v>
      </c>
      <c r="HL296" s="385"/>
      <c r="HM296" s="385"/>
      <c r="HN296" s="385"/>
    </row>
    <row r="297" spans="3:222" x14ac:dyDescent="0.3">
      <c r="C297" s="383">
        <f>WEATHER!C307</f>
        <v>0.88888888888888884</v>
      </c>
      <c r="D297" s="383">
        <f>WEATHER!D307</f>
        <v>26.58052</v>
      </c>
      <c r="E297" s="383">
        <f>WEATHER!E307</f>
        <v>3.3874286015285593</v>
      </c>
      <c r="AG297" s="384">
        <f>'CROP MANAGEMENT'!V306</f>
        <v>100</v>
      </c>
      <c r="AH297" s="384">
        <f>'CROP MANAGEMENT'!W306</f>
        <v>1</v>
      </c>
      <c r="AI297" s="383">
        <f>'CROP MANAGEMENT'!X306</f>
        <v>0</v>
      </c>
      <c r="AJ297" s="383">
        <f>'CROP MANAGEMENT'!Y306</f>
        <v>0</v>
      </c>
      <c r="AK297" s="383">
        <f>'CROP MANAGEMENT'!Z306</f>
        <v>0</v>
      </c>
      <c r="AL297" s="383">
        <f>'CROP MANAGEMENT'!AA306</f>
        <v>0</v>
      </c>
      <c r="AM297" s="383">
        <f>'CROP MANAGEMENT'!AB306</f>
        <v>0</v>
      </c>
      <c r="AN297" s="383">
        <f>'CROP MANAGEMENT'!AC306</f>
        <v>0</v>
      </c>
      <c r="AO297" s="383">
        <f>'CROP MANAGEMENT'!AD306</f>
        <v>0</v>
      </c>
      <c r="AP297" s="383">
        <f>'CROP MANAGEMENT'!AE306</f>
        <v>0</v>
      </c>
      <c r="HL297" s="385"/>
      <c r="HM297" s="385"/>
      <c r="HN297" s="385"/>
    </row>
    <row r="298" spans="3:222" x14ac:dyDescent="0.3">
      <c r="C298" s="383">
        <f>WEATHER!C308</f>
        <v>2.3937499999999998</v>
      </c>
      <c r="D298" s="383">
        <f>WEATHER!D308</f>
        <v>26.521639999999998</v>
      </c>
      <c r="E298" s="383">
        <f>WEATHER!E308</f>
        <v>3.3634186955634431</v>
      </c>
      <c r="AG298" s="384">
        <f>'CROP MANAGEMENT'!V307</f>
        <v>100</v>
      </c>
      <c r="AH298" s="384">
        <f>'CROP MANAGEMENT'!W307</f>
        <v>1</v>
      </c>
      <c r="AI298" s="383">
        <f>'CROP MANAGEMENT'!X307</f>
        <v>0</v>
      </c>
      <c r="AJ298" s="383">
        <f>'CROP MANAGEMENT'!Y307</f>
        <v>0</v>
      </c>
      <c r="AK298" s="383">
        <f>'CROP MANAGEMENT'!Z307</f>
        <v>0</v>
      </c>
      <c r="AL298" s="383">
        <f>'CROP MANAGEMENT'!AA307</f>
        <v>0</v>
      </c>
      <c r="AM298" s="383">
        <f>'CROP MANAGEMENT'!AB307</f>
        <v>0</v>
      </c>
      <c r="AN298" s="383">
        <f>'CROP MANAGEMENT'!AC307</f>
        <v>0</v>
      </c>
      <c r="AO298" s="383">
        <f>'CROP MANAGEMENT'!AD307</f>
        <v>0</v>
      </c>
      <c r="AP298" s="383">
        <f>'CROP MANAGEMENT'!AE307</f>
        <v>0</v>
      </c>
      <c r="HL298" s="385"/>
      <c r="HM298" s="385"/>
      <c r="HN298" s="385"/>
    </row>
    <row r="299" spans="3:222" x14ac:dyDescent="0.3">
      <c r="C299" s="383">
        <f>WEATHER!C309</f>
        <v>2.125</v>
      </c>
      <c r="D299" s="383">
        <f>WEATHER!D309</f>
        <v>26.728999999999999</v>
      </c>
      <c r="E299" s="383">
        <f>WEATHER!E309</f>
        <v>3.4486448178912879</v>
      </c>
      <c r="AG299" s="384">
        <f>'CROP MANAGEMENT'!V308</f>
        <v>100</v>
      </c>
      <c r="AH299" s="384">
        <f>'CROP MANAGEMENT'!W308</f>
        <v>1</v>
      </c>
      <c r="AI299" s="383">
        <f>'CROP MANAGEMENT'!X308</f>
        <v>0</v>
      </c>
      <c r="AJ299" s="383">
        <f>'CROP MANAGEMENT'!Y308</f>
        <v>0</v>
      </c>
      <c r="AK299" s="383">
        <f>'CROP MANAGEMENT'!Z308</f>
        <v>0</v>
      </c>
      <c r="AL299" s="383">
        <f>'CROP MANAGEMENT'!AA308</f>
        <v>0</v>
      </c>
      <c r="AM299" s="383">
        <f>'CROP MANAGEMENT'!AB308</f>
        <v>0</v>
      </c>
      <c r="AN299" s="383">
        <f>'CROP MANAGEMENT'!AC308</f>
        <v>0</v>
      </c>
      <c r="AO299" s="383">
        <f>'CROP MANAGEMENT'!AD308</f>
        <v>0</v>
      </c>
      <c r="AP299" s="383">
        <f>'CROP MANAGEMENT'!AE308</f>
        <v>0</v>
      </c>
      <c r="HL299" s="385"/>
      <c r="HM299" s="385"/>
      <c r="HN299" s="385"/>
    </row>
    <row r="300" spans="3:222" x14ac:dyDescent="0.3">
      <c r="C300" s="383">
        <f>WEATHER!C310</f>
        <v>3.8149999999999999</v>
      </c>
      <c r="D300" s="383">
        <f>WEATHER!D310</f>
        <v>26.639400000000002</v>
      </c>
      <c r="E300" s="383">
        <f>WEATHER!E310</f>
        <v>3.4115891206562048</v>
      </c>
      <c r="AG300" s="384">
        <f>'CROP MANAGEMENT'!V309</f>
        <v>100</v>
      </c>
      <c r="AH300" s="384">
        <f>'CROP MANAGEMENT'!W309</f>
        <v>1</v>
      </c>
      <c r="AI300" s="383">
        <f>'CROP MANAGEMENT'!X309</f>
        <v>0</v>
      </c>
      <c r="AJ300" s="383">
        <f>'CROP MANAGEMENT'!Y309</f>
        <v>0</v>
      </c>
      <c r="AK300" s="383">
        <f>'CROP MANAGEMENT'!Z309</f>
        <v>0</v>
      </c>
      <c r="AL300" s="383">
        <f>'CROP MANAGEMENT'!AA309</f>
        <v>0</v>
      </c>
      <c r="AM300" s="383">
        <f>'CROP MANAGEMENT'!AB309</f>
        <v>0</v>
      </c>
      <c r="AN300" s="383">
        <f>'CROP MANAGEMENT'!AC309</f>
        <v>0</v>
      </c>
      <c r="AO300" s="383">
        <f>'CROP MANAGEMENT'!AD309</f>
        <v>0</v>
      </c>
      <c r="AP300" s="383">
        <f>'CROP MANAGEMENT'!AE309</f>
        <v>0</v>
      </c>
      <c r="HL300" s="385"/>
      <c r="HM300" s="385"/>
      <c r="HN300" s="385"/>
    </row>
    <row r="301" spans="3:222" x14ac:dyDescent="0.3">
      <c r="C301" s="383">
        <f>WEATHER!C311</f>
        <v>0.53749999999999998</v>
      </c>
      <c r="D301" s="383">
        <f>WEATHER!D311</f>
        <v>26.695719999999998</v>
      </c>
      <c r="E301" s="383">
        <f>WEATHER!E311</f>
        <v>3.4348404045650147</v>
      </c>
      <c r="AG301" s="384">
        <f>'CROP MANAGEMENT'!V310</f>
        <v>100</v>
      </c>
      <c r="AH301" s="384">
        <f>'CROP MANAGEMENT'!W310</f>
        <v>1</v>
      </c>
      <c r="AI301" s="383">
        <f>'CROP MANAGEMENT'!X310</f>
        <v>0</v>
      </c>
      <c r="AJ301" s="383">
        <f>'CROP MANAGEMENT'!Y310</f>
        <v>0</v>
      </c>
      <c r="AK301" s="383">
        <f>'CROP MANAGEMENT'!Z310</f>
        <v>0</v>
      </c>
      <c r="AL301" s="383">
        <f>'CROP MANAGEMENT'!AA310</f>
        <v>0</v>
      </c>
      <c r="AM301" s="383">
        <f>'CROP MANAGEMENT'!AB310</f>
        <v>0</v>
      </c>
      <c r="AN301" s="383">
        <f>'CROP MANAGEMENT'!AC310</f>
        <v>0</v>
      </c>
      <c r="AO301" s="383">
        <f>'CROP MANAGEMENT'!AD310</f>
        <v>0</v>
      </c>
      <c r="AP301" s="383">
        <f>'CROP MANAGEMENT'!AE310</f>
        <v>0</v>
      </c>
      <c r="HL301" s="385"/>
      <c r="HM301" s="385"/>
      <c r="HN301" s="385"/>
    </row>
    <row r="302" spans="3:222" x14ac:dyDescent="0.3">
      <c r="C302" s="383">
        <f>WEATHER!C312</f>
        <v>4.1111111111111107</v>
      </c>
      <c r="D302" s="383">
        <f>WEATHER!D312</f>
        <v>26.782760000000003</v>
      </c>
      <c r="E302" s="383">
        <f>WEATHER!E312</f>
        <v>3.4710464546598465</v>
      </c>
      <c r="AG302" s="384">
        <f>'CROP MANAGEMENT'!V311</f>
        <v>100</v>
      </c>
      <c r="AH302" s="384">
        <f>'CROP MANAGEMENT'!W311</f>
        <v>1</v>
      </c>
      <c r="AI302" s="383">
        <f>'CROP MANAGEMENT'!X311</f>
        <v>0</v>
      </c>
      <c r="AJ302" s="383">
        <f>'CROP MANAGEMENT'!Y311</f>
        <v>0</v>
      </c>
      <c r="AK302" s="383">
        <f>'CROP MANAGEMENT'!Z311</f>
        <v>0</v>
      </c>
      <c r="AL302" s="383">
        <f>'CROP MANAGEMENT'!AA311</f>
        <v>0</v>
      </c>
      <c r="AM302" s="383">
        <f>'CROP MANAGEMENT'!AB311</f>
        <v>0</v>
      </c>
      <c r="AN302" s="383">
        <f>'CROP MANAGEMENT'!AC311</f>
        <v>0</v>
      </c>
      <c r="AO302" s="383">
        <f>'CROP MANAGEMENT'!AD311</f>
        <v>0</v>
      </c>
      <c r="AP302" s="383">
        <f>'CROP MANAGEMENT'!AE311</f>
        <v>0</v>
      </c>
      <c r="HL302" s="385"/>
      <c r="HM302" s="385"/>
      <c r="HN302" s="385"/>
    </row>
    <row r="303" spans="3:222" x14ac:dyDescent="0.3">
      <c r="C303" s="383">
        <f>WEATHER!C313</f>
        <v>0.1111111111111111</v>
      </c>
      <c r="D303" s="383">
        <f>WEATHER!D313</f>
        <v>26.798120000000001</v>
      </c>
      <c r="E303" s="383">
        <f>WEATHER!E313</f>
        <v>3.4774701382107942</v>
      </c>
      <c r="AG303" s="384">
        <f>'CROP MANAGEMENT'!V312</f>
        <v>100</v>
      </c>
      <c r="AH303" s="384">
        <f>'CROP MANAGEMENT'!W312</f>
        <v>1</v>
      </c>
      <c r="AI303" s="383">
        <f>'CROP MANAGEMENT'!X312</f>
        <v>0</v>
      </c>
      <c r="AJ303" s="383">
        <f>'CROP MANAGEMENT'!Y312</f>
        <v>0</v>
      </c>
      <c r="AK303" s="383">
        <f>'CROP MANAGEMENT'!Z312</f>
        <v>0</v>
      </c>
      <c r="AL303" s="383">
        <f>'CROP MANAGEMENT'!AA312</f>
        <v>0</v>
      </c>
      <c r="AM303" s="383">
        <f>'CROP MANAGEMENT'!AB312</f>
        <v>0</v>
      </c>
      <c r="AN303" s="383">
        <f>'CROP MANAGEMENT'!AC312</f>
        <v>0</v>
      </c>
      <c r="AO303" s="383">
        <f>'CROP MANAGEMENT'!AD312</f>
        <v>0</v>
      </c>
      <c r="AP303" s="383">
        <f>'CROP MANAGEMENT'!AE312</f>
        <v>0</v>
      </c>
      <c r="HL303" s="385"/>
      <c r="HM303" s="385"/>
      <c r="HN303" s="385"/>
    </row>
    <row r="304" spans="3:222" x14ac:dyDescent="0.3">
      <c r="C304" s="383">
        <f>WEATHER!C314</f>
        <v>5.322222222222222</v>
      </c>
      <c r="D304" s="383">
        <f>WEATHER!D314</f>
        <v>26.813479999999998</v>
      </c>
      <c r="E304" s="383">
        <f>WEATHER!E314</f>
        <v>3.4839041500869667</v>
      </c>
      <c r="AG304" s="384">
        <f>'CROP MANAGEMENT'!V313</f>
        <v>100</v>
      </c>
      <c r="AH304" s="384">
        <f>'CROP MANAGEMENT'!W313</f>
        <v>1</v>
      </c>
      <c r="AI304" s="383">
        <f>'CROP MANAGEMENT'!X313</f>
        <v>0</v>
      </c>
      <c r="AJ304" s="383">
        <f>'CROP MANAGEMENT'!Y313</f>
        <v>0</v>
      </c>
      <c r="AK304" s="383">
        <f>'CROP MANAGEMENT'!Z313</f>
        <v>0</v>
      </c>
      <c r="AL304" s="383">
        <f>'CROP MANAGEMENT'!AA313</f>
        <v>0</v>
      </c>
      <c r="AM304" s="383">
        <f>'CROP MANAGEMENT'!AB313</f>
        <v>0</v>
      </c>
      <c r="AN304" s="383">
        <f>'CROP MANAGEMENT'!AC313</f>
        <v>0</v>
      </c>
      <c r="AO304" s="383">
        <f>'CROP MANAGEMENT'!AD313</f>
        <v>0</v>
      </c>
      <c r="AP304" s="383">
        <f>'CROP MANAGEMENT'!AE313</f>
        <v>0</v>
      </c>
      <c r="HL304" s="385"/>
      <c r="HM304" s="385"/>
      <c r="HN304" s="385"/>
    </row>
    <row r="305" spans="3:222" x14ac:dyDescent="0.3">
      <c r="C305" s="383">
        <f>WEATHER!C315</f>
        <v>3</v>
      </c>
      <c r="D305" s="383">
        <f>WEATHER!D315</f>
        <v>26.979880000000001</v>
      </c>
      <c r="E305" s="383">
        <f>WEATHER!E315</f>
        <v>3.5542694765295484</v>
      </c>
      <c r="AG305" s="384">
        <f>'CROP MANAGEMENT'!V314</f>
        <v>100</v>
      </c>
      <c r="AH305" s="384">
        <f>'CROP MANAGEMENT'!W314</f>
        <v>1</v>
      </c>
      <c r="AI305" s="383">
        <f>'CROP MANAGEMENT'!X314</f>
        <v>0</v>
      </c>
      <c r="AJ305" s="383">
        <f>'CROP MANAGEMENT'!Y314</f>
        <v>0</v>
      </c>
      <c r="AK305" s="383">
        <f>'CROP MANAGEMENT'!Z314</f>
        <v>0</v>
      </c>
      <c r="AL305" s="383">
        <f>'CROP MANAGEMENT'!AA314</f>
        <v>0</v>
      </c>
      <c r="AM305" s="383">
        <f>'CROP MANAGEMENT'!AB314</f>
        <v>0</v>
      </c>
      <c r="AN305" s="383">
        <f>'CROP MANAGEMENT'!AC314</f>
        <v>0</v>
      </c>
      <c r="AO305" s="383">
        <f>'CROP MANAGEMENT'!AD314</f>
        <v>0</v>
      </c>
      <c r="AP305" s="383">
        <f>'CROP MANAGEMENT'!AE314</f>
        <v>0</v>
      </c>
      <c r="HL305" s="385"/>
      <c r="HM305" s="385"/>
      <c r="HN305" s="385"/>
    </row>
    <row r="306" spans="3:222" x14ac:dyDescent="0.3">
      <c r="C306" s="383">
        <f>WEATHER!C316</f>
        <v>0.78888888888888886</v>
      </c>
      <c r="D306" s="383">
        <f>WEATHER!D316</f>
        <v>26.792999999999999</v>
      </c>
      <c r="E306" s="383">
        <f>WEATHER!E316</f>
        <v>3.5038140561816213</v>
      </c>
      <c r="AG306" s="384">
        <f>'CROP MANAGEMENT'!V315</f>
        <v>100</v>
      </c>
      <c r="AH306" s="384">
        <f>'CROP MANAGEMENT'!W315</f>
        <v>1</v>
      </c>
      <c r="AI306" s="383">
        <f>'CROP MANAGEMENT'!X315</f>
        <v>0</v>
      </c>
      <c r="AJ306" s="383">
        <f>'CROP MANAGEMENT'!Y315</f>
        <v>0</v>
      </c>
      <c r="AK306" s="383">
        <f>'CROP MANAGEMENT'!Z315</f>
        <v>0</v>
      </c>
      <c r="AL306" s="383">
        <f>'CROP MANAGEMENT'!AA315</f>
        <v>0</v>
      </c>
      <c r="AM306" s="383">
        <f>'CROP MANAGEMENT'!AB315</f>
        <v>0</v>
      </c>
      <c r="AN306" s="383">
        <f>'CROP MANAGEMENT'!AC315</f>
        <v>0</v>
      </c>
      <c r="AO306" s="383">
        <f>'CROP MANAGEMENT'!AD315</f>
        <v>0</v>
      </c>
      <c r="AP306" s="383">
        <f>'CROP MANAGEMENT'!AE315</f>
        <v>0</v>
      </c>
      <c r="HL306" s="385"/>
      <c r="HM306" s="385"/>
      <c r="HN306" s="385"/>
    </row>
    <row r="307" spans="3:222" x14ac:dyDescent="0.3">
      <c r="C307" s="383">
        <f>WEATHER!C317</f>
        <v>0.68888888888888888</v>
      </c>
      <c r="D307" s="383">
        <f>WEATHER!D317</f>
        <v>26.723880000000001</v>
      </c>
      <c r="E307" s="383">
        <f>WEATHER!E317</f>
        <v>3.4747680619895811</v>
      </c>
      <c r="AG307" s="384">
        <f>'CROP MANAGEMENT'!V316</f>
        <v>100</v>
      </c>
      <c r="AH307" s="384">
        <f>'CROP MANAGEMENT'!W316</f>
        <v>1</v>
      </c>
      <c r="AI307" s="383">
        <f>'CROP MANAGEMENT'!X316</f>
        <v>0</v>
      </c>
      <c r="AJ307" s="383">
        <f>'CROP MANAGEMENT'!Y316</f>
        <v>0</v>
      </c>
      <c r="AK307" s="383">
        <f>'CROP MANAGEMENT'!Z316</f>
        <v>0</v>
      </c>
      <c r="AL307" s="383">
        <f>'CROP MANAGEMENT'!AA316</f>
        <v>0</v>
      </c>
      <c r="AM307" s="383">
        <f>'CROP MANAGEMENT'!AB316</f>
        <v>0</v>
      </c>
      <c r="AN307" s="383">
        <f>'CROP MANAGEMENT'!AC316</f>
        <v>0</v>
      </c>
      <c r="AO307" s="383">
        <f>'CROP MANAGEMENT'!AD316</f>
        <v>0</v>
      </c>
      <c r="AP307" s="383">
        <f>'CROP MANAGEMENT'!AE316</f>
        <v>0</v>
      </c>
      <c r="HL307" s="385"/>
      <c r="HM307" s="385"/>
      <c r="HN307" s="385"/>
    </row>
    <row r="308" spans="3:222" x14ac:dyDescent="0.3">
      <c r="C308" s="383">
        <f>WEATHER!C318</f>
        <v>0</v>
      </c>
      <c r="D308" s="383">
        <f>WEATHER!D318</f>
        <v>26.769960000000005</v>
      </c>
      <c r="E308" s="383">
        <f>WEATHER!E318</f>
        <v>3.4941086582006906</v>
      </c>
      <c r="AG308" s="384">
        <f>'CROP MANAGEMENT'!V317</f>
        <v>100</v>
      </c>
      <c r="AH308" s="384">
        <f>'CROP MANAGEMENT'!W317</f>
        <v>1</v>
      </c>
      <c r="AI308" s="383">
        <f>'CROP MANAGEMENT'!X317</f>
        <v>0</v>
      </c>
      <c r="AJ308" s="383">
        <f>'CROP MANAGEMENT'!Y317</f>
        <v>0</v>
      </c>
      <c r="AK308" s="383">
        <f>'CROP MANAGEMENT'!Z317</f>
        <v>0</v>
      </c>
      <c r="AL308" s="383">
        <f>'CROP MANAGEMENT'!AA317</f>
        <v>0</v>
      </c>
      <c r="AM308" s="383">
        <f>'CROP MANAGEMENT'!AB317</f>
        <v>0</v>
      </c>
      <c r="AN308" s="383">
        <f>'CROP MANAGEMENT'!AC317</f>
        <v>0</v>
      </c>
      <c r="AO308" s="383">
        <f>'CROP MANAGEMENT'!AD317</f>
        <v>0</v>
      </c>
      <c r="AP308" s="383">
        <f>'CROP MANAGEMENT'!AE317</f>
        <v>0</v>
      </c>
      <c r="HL308" s="385"/>
      <c r="HM308" s="385"/>
      <c r="HN308" s="385"/>
    </row>
    <row r="309" spans="3:222" x14ac:dyDescent="0.3">
      <c r="C309" s="383">
        <f>WEATHER!C319</f>
        <v>3.2375000000000003</v>
      </c>
      <c r="D309" s="383">
        <f>WEATHER!D319</f>
        <v>26.782760000000003</v>
      </c>
      <c r="E309" s="383">
        <f>WEATHER!E319</f>
        <v>3.4994976551078785</v>
      </c>
      <c r="AG309" s="384">
        <f>'CROP MANAGEMENT'!V318</f>
        <v>100</v>
      </c>
      <c r="AH309" s="384">
        <f>'CROP MANAGEMENT'!W318</f>
        <v>1</v>
      </c>
      <c r="AI309" s="383">
        <f>'CROP MANAGEMENT'!X318</f>
        <v>0</v>
      </c>
      <c r="AJ309" s="383">
        <f>'CROP MANAGEMENT'!Y318</f>
        <v>0</v>
      </c>
      <c r="AK309" s="383">
        <f>'CROP MANAGEMENT'!Z318</f>
        <v>0</v>
      </c>
      <c r="AL309" s="383">
        <f>'CROP MANAGEMENT'!AA318</f>
        <v>0</v>
      </c>
      <c r="AM309" s="383">
        <f>'CROP MANAGEMENT'!AB318</f>
        <v>0</v>
      </c>
      <c r="AN309" s="383">
        <f>'CROP MANAGEMENT'!AC318</f>
        <v>0</v>
      </c>
      <c r="AO309" s="383">
        <f>'CROP MANAGEMENT'!AD318</f>
        <v>0</v>
      </c>
      <c r="AP309" s="383">
        <f>'CROP MANAGEMENT'!AE318</f>
        <v>0</v>
      </c>
      <c r="HL309" s="385"/>
      <c r="HM309" s="385"/>
      <c r="HN309" s="385"/>
    </row>
    <row r="310" spans="3:222" x14ac:dyDescent="0.3">
      <c r="C310" s="383">
        <f>WEATHER!C320</f>
        <v>3.2399999999999998</v>
      </c>
      <c r="D310" s="383">
        <f>WEATHER!D320</f>
        <v>26.92868</v>
      </c>
      <c r="E310" s="383">
        <f>WEATHER!E320</f>
        <v>3.56144384014096</v>
      </c>
      <c r="AG310" s="384">
        <f>'CROP MANAGEMENT'!V319</f>
        <v>100</v>
      </c>
      <c r="AH310" s="384">
        <f>'CROP MANAGEMENT'!W319</f>
        <v>1</v>
      </c>
      <c r="AI310" s="383">
        <f>'CROP MANAGEMENT'!X319</f>
        <v>0</v>
      </c>
      <c r="AJ310" s="383">
        <f>'CROP MANAGEMENT'!Y319</f>
        <v>0</v>
      </c>
      <c r="AK310" s="383">
        <f>'CROP MANAGEMENT'!Z319</f>
        <v>0</v>
      </c>
      <c r="AL310" s="383">
        <f>'CROP MANAGEMENT'!AA319</f>
        <v>0</v>
      </c>
      <c r="AM310" s="383">
        <f>'CROP MANAGEMENT'!AB319</f>
        <v>0</v>
      </c>
      <c r="AN310" s="383">
        <f>'CROP MANAGEMENT'!AC319</f>
        <v>0</v>
      </c>
      <c r="AO310" s="383">
        <f>'CROP MANAGEMENT'!AD319</f>
        <v>0</v>
      </c>
      <c r="AP310" s="383">
        <f>'CROP MANAGEMENT'!AE319</f>
        <v>0</v>
      </c>
      <c r="HL310" s="385"/>
      <c r="HM310" s="385"/>
      <c r="HN310" s="385"/>
    </row>
    <row r="311" spans="3:222" x14ac:dyDescent="0.3">
      <c r="C311" s="383">
        <f>WEATHER!C321</f>
        <v>0.79999999999999993</v>
      </c>
      <c r="D311" s="383">
        <f>WEATHER!D321</f>
        <v>26.997800000000005</v>
      </c>
      <c r="E311" s="383">
        <f>WEATHER!E321</f>
        <v>3.5911159765983505</v>
      </c>
      <c r="AG311" s="384">
        <f>'CROP MANAGEMENT'!V320</f>
        <v>100</v>
      </c>
      <c r="AH311" s="384">
        <f>'CROP MANAGEMENT'!W320</f>
        <v>1</v>
      </c>
      <c r="AI311" s="383">
        <f>'CROP MANAGEMENT'!X320</f>
        <v>0</v>
      </c>
      <c r="AJ311" s="383">
        <f>'CROP MANAGEMENT'!Y320</f>
        <v>0</v>
      </c>
      <c r="AK311" s="383">
        <f>'CROP MANAGEMENT'!Z320</f>
        <v>0</v>
      </c>
      <c r="AL311" s="383">
        <f>'CROP MANAGEMENT'!AA320</f>
        <v>0</v>
      </c>
      <c r="AM311" s="383">
        <f>'CROP MANAGEMENT'!AB320</f>
        <v>0</v>
      </c>
      <c r="AN311" s="383">
        <f>'CROP MANAGEMENT'!AC320</f>
        <v>0</v>
      </c>
      <c r="AO311" s="383">
        <f>'CROP MANAGEMENT'!AD320</f>
        <v>0</v>
      </c>
      <c r="AP311" s="383">
        <f>'CROP MANAGEMENT'!AE320</f>
        <v>0</v>
      </c>
      <c r="HL311" s="385"/>
      <c r="HM311" s="385"/>
      <c r="HN311" s="385"/>
    </row>
    <row r="312" spans="3:222" x14ac:dyDescent="0.3">
      <c r="C312" s="383">
        <f>WEATHER!C322</f>
        <v>1.9750000000000001</v>
      </c>
      <c r="D312" s="383">
        <f>WEATHER!D322</f>
        <v>27.08484</v>
      </c>
      <c r="E312" s="383">
        <f>WEATHER!E322</f>
        <v>3.6287829837560621</v>
      </c>
      <c r="AG312" s="384">
        <f>'CROP MANAGEMENT'!V321</f>
        <v>100</v>
      </c>
      <c r="AH312" s="384">
        <f>'CROP MANAGEMENT'!W321</f>
        <v>1</v>
      </c>
      <c r="AI312" s="383">
        <f>'CROP MANAGEMENT'!X321</f>
        <v>0</v>
      </c>
      <c r="AJ312" s="383">
        <f>'CROP MANAGEMENT'!Y321</f>
        <v>0</v>
      </c>
      <c r="AK312" s="383">
        <f>'CROP MANAGEMENT'!Z321</f>
        <v>0</v>
      </c>
      <c r="AL312" s="383">
        <f>'CROP MANAGEMENT'!AA321</f>
        <v>0</v>
      </c>
      <c r="AM312" s="383">
        <f>'CROP MANAGEMENT'!AB321</f>
        <v>0</v>
      </c>
      <c r="AN312" s="383">
        <f>'CROP MANAGEMENT'!AC321</f>
        <v>0</v>
      </c>
      <c r="AO312" s="383">
        <f>'CROP MANAGEMENT'!AD321</f>
        <v>0</v>
      </c>
      <c r="AP312" s="383">
        <f>'CROP MANAGEMENT'!AE321</f>
        <v>0</v>
      </c>
      <c r="HL312" s="385"/>
      <c r="HM312" s="385"/>
      <c r="HN312" s="385"/>
    </row>
    <row r="313" spans="3:222" x14ac:dyDescent="0.3">
      <c r="C313" s="383">
        <f>WEATHER!C323</f>
        <v>0.42777777777777776</v>
      </c>
      <c r="D313" s="383">
        <f>WEATHER!D323</f>
        <v>26.887720000000002</v>
      </c>
      <c r="E313" s="383">
        <f>WEATHER!E323</f>
        <v>3.5439603379882314</v>
      </c>
      <c r="AG313" s="384">
        <f>'CROP MANAGEMENT'!V322</f>
        <v>100</v>
      </c>
      <c r="AH313" s="384">
        <f>'CROP MANAGEMENT'!W322</f>
        <v>1</v>
      </c>
      <c r="AI313" s="383">
        <f>'CROP MANAGEMENT'!X322</f>
        <v>0</v>
      </c>
      <c r="AJ313" s="383">
        <f>'CROP MANAGEMENT'!Y322</f>
        <v>0</v>
      </c>
      <c r="AK313" s="383">
        <f>'CROP MANAGEMENT'!Z322</f>
        <v>0</v>
      </c>
      <c r="AL313" s="383">
        <f>'CROP MANAGEMENT'!AA322</f>
        <v>0</v>
      </c>
      <c r="AM313" s="383">
        <f>'CROP MANAGEMENT'!AB322</f>
        <v>0</v>
      </c>
      <c r="AN313" s="383">
        <f>'CROP MANAGEMENT'!AC322</f>
        <v>0</v>
      </c>
      <c r="AO313" s="383">
        <f>'CROP MANAGEMENT'!AD322</f>
        <v>0</v>
      </c>
      <c r="AP313" s="383">
        <f>'CROP MANAGEMENT'!AE322</f>
        <v>0</v>
      </c>
      <c r="HL313" s="385"/>
      <c r="HM313" s="385"/>
      <c r="HN313" s="385"/>
    </row>
    <row r="314" spans="3:222" x14ac:dyDescent="0.3">
      <c r="C314" s="383">
        <f>WEATHER!C324</f>
        <v>6.0166666666666675</v>
      </c>
      <c r="D314" s="383">
        <f>WEATHER!D324</f>
        <v>26.967079999999999</v>
      </c>
      <c r="E314" s="383">
        <f>WEATHER!E324</f>
        <v>3.577902177349424</v>
      </c>
      <c r="AG314" s="384">
        <f>'CROP MANAGEMENT'!V323</f>
        <v>100</v>
      </c>
      <c r="AH314" s="384">
        <f>'CROP MANAGEMENT'!W323</f>
        <v>1</v>
      </c>
      <c r="AI314" s="383">
        <f>'CROP MANAGEMENT'!X323</f>
        <v>0</v>
      </c>
      <c r="AJ314" s="383">
        <f>'CROP MANAGEMENT'!Y323</f>
        <v>0</v>
      </c>
      <c r="AK314" s="383">
        <f>'CROP MANAGEMENT'!Z323</f>
        <v>0</v>
      </c>
      <c r="AL314" s="383">
        <f>'CROP MANAGEMENT'!AA323</f>
        <v>0</v>
      </c>
      <c r="AM314" s="383">
        <f>'CROP MANAGEMENT'!AB323</f>
        <v>0</v>
      </c>
      <c r="AN314" s="383">
        <f>'CROP MANAGEMENT'!AC323</f>
        <v>0</v>
      </c>
      <c r="AO314" s="383">
        <f>'CROP MANAGEMENT'!AD323</f>
        <v>0</v>
      </c>
      <c r="AP314" s="383">
        <f>'CROP MANAGEMENT'!AE323</f>
        <v>0</v>
      </c>
      <c r="HL314" s="385"/>
      <c r="HM314" s="385"/>
      <c r="HN314" s="385"/>
    </row>
    <row r="315" spans="3:222" x14ac:dyDescent="0.3">
      <c r="C315" s="383">
        <f>WEATHER!C325</f>
        <v>2.5375000000000001</v>
      </c>
      <c r="D315" s="383">
        <f>WEATHER!D325</f>
        <v>27.020840000000003</v>
      </c>
      <c r="E315" s="383">
        <f>WEATHER!E325</f>
        <v>3.6010538473260274</v>
      </c>
      <c r="AG315" s="384">
        <f>'CROP MANAGEMENT'!V324</f>
        <v>100</v>
      </c>
      <c r="AH315" s="384">
        <f>'CROP MANAGEMENT'!W324</f>
        <v>1</v>
      </c>
      <c r="AI315" s="383">
        <f>'CROP MANAGEMENT'!X324</f>
        <v>0</v>
      </c>
      <c r="AJ315" s="383">
        <f>'CROP MANAGEMENT'!Y324</f>
        <v>0</v>
      </c>
      <c r="AK315" s="383">
        <f>'CROP MANAGEMENT'!Z324</f>
        <v>0</v>
      </c>
      <c r="AL315" s="383">
        <f>'CROP MANAGEMENT'!AA324</f>
        <v>0</v>
      </c>
      <c r="AM315" s="383">
        <f>'CROP MANAGEMENT'!AB324</f>
        <v>0</v>
      </c>
      <c r="AN315" s="383">
        <f>'CROP MANAGEMENT'!AC324</f>
        <v>0</v>
      </c>
      <c r="AO315" s="383">
        <f>'CROP MANAGEMENT'!AD324</f>
        <v>0</v>
      </c>
      <c r="AP315" s="383">
        <f>'CROP MANAGEMENT'!AE324</f>
        <v>0</v>
      </c>
      <c r="HL315" s="385"/>
      <c r="HM315" s="385"/>
      <c r="HN315" s="385"/>
    </row>
    <row r="316" spans="3:222" x14ac:dyDescent="0.3">
      <c r="C316" s="383">
        <f>WEATHER!C326</f>
        <v>0</v>
      </c>
      <c r="D316" s="383">
        <f>WEATHER!D326</f>
        <v>27.059240000000003</v>
      </c>
      <c r="E316" s="383">
        <f>WEATHER!E326</f>
        <v>3.6176694420652931</v>
      </c>
      <c r="AG316" s="384">
        <f>'CROP MANAGEMENT'!V325</f>
        <v>100</v>
      </c>
      <c r="AH316" s="384">
        <f>'CROP MANAGEMENT'!W325</f>
        <v>1</v>
      </c>
      <c r="AI316" s="383">
        <f>'CROP MANAGEMENT'!X325</f>
        <v>0</v>
      </c>
      <c r="AJ316" s="383">
        <f>'CROP MANAGEMENT'!Y325</f>
        <v>0</v>
      </c>
      <c r="AK316" s="383">
        <f>'CROP MANAGEMENT'!Z325</f>
        <v>0</v>
      </c>
      <c r="AL316" s="383">
        <f>'CROP MANAGEMENT'!AA325</f>
        <v>0</v>
      </c>
      <c r="AM316" s="383">
        <f>'CROP MANAGEMENT'!AB325</f>
        <v>0</v>
      </c>
      <c r="AN316" s="383">
        <f>'CROP MANAGEMENT'!AC325</f>
        <v>0</v>
      </c>
      <c r="AO316" s="383">
        <f>'CROP MANAGEMENT'!AD325</f>
        <v>0</v>
      </c>
      <c r="AP316" s="383">
        <f>'CROP MANAGEMENT'!AE325</f>
        <v>0</v>
      </c>
      <c r="HL316" s="385"/>
      <c r="HM316" s="385"/>
      <c r="HN316" s="385"/>
    </row>
    <row r="317" spans="3:222" x14ac:dyDescent="0.3">
      <c r="C317" s="383">
        <f>WEATHER!C327</f>
        <v>1.0299999999999998</v>
      </c>
      <c r="D317" s="383">
        <f>WEATHER!D327</f>
        <v>27.189799999999998</v>
      </c>
      <c r="E317" s="383">
        <f>WEATHER!E327</f>
        <v>3.674654198996739</v>
      </c>
      <c r="AG317" s="384">
        <f>'CROP MANAGEMENT'!V326</f>
        <v>100</v>
      </c>
      <c r="AH317" s="384">
        <f>'CROP MANAGEMENT'!W326</f>
        <v>1</v>
      </c>
      <c r="AI317" s="383">
        <f>'CROP MANAGEMENT'!X326</f>
        <v>0</v>
      </c>
      <c r="AJ317" s="383">
        <f>'CROP MANAGEMENT'!Y326</f>
        <v>0</v>
      </c>
      <c r="AK317" s="383">
        <f>'CROP MANAGEMENT'!Z326</f>
        <v>0</v>
      </c>
      <c r="AL317" s="383">
        <f>'CROP MANAGEMENT'!AA326</f>
        <v>0</v>
      </c>
      <c r="AM317" s="383">
        <f>'CROP MANAGEMENT'!AB326</f>
        <v>0</v>
      </c>
      <c r="AN317" s="383">
        <f>'CROP MANAGEMENT'!AC326</f>
        <v>0</v>
      </c>
      <c r="AO317" s="383">
        <f>'CROP MANAGEMENT'!AD326</f>
        <v>0</v>
      </c>
      <c r="AP317" s="383">
        <f>'CROP MANAGEMENT'!AE326</f>
        <v>0</v>
      </c>
      <c r="HL317" s="385"/>
      <c r="HM317" s="385"/>
      <c r="HN317" s="385"/>
    </row>
    <row r="318" spans="3:222" x14ac:dyDescent="0.3">
      <c r="C318" s="383">
        <f>WEATHER!C328</f>
        <v>0.05</v>
      </c>
      <c r="D318" s="383">
        <f>WEATHER!D328</f>
        <v>27.105319999999999</v>
      </c>
      <c r="E318" s="383">
        <f>WEATHER!E328</f>
        <v>3.637694848999689</v>
      </c>
      <c r="AG318" s="384">
        <f>'CROP MANAGEMENT'!V327</f>
        <v>100</v>
      </c>
      <c r="AH318" s="384">
        <f>'CROP MANAGEMENT'!W327</f>
        <v>1</v>
      </c>
      <c r="AI318" s="383">
        <f>'CROP MANAGEMENT'!X327</f>
        <v>0</v>
      </c>
      <c r="AJ318" s="383">
        <f>'CROP MANAGEMENT'!Y327</f>
        <v>0</v>
      </c>
      <c r="AK318" s="383">
        <f>'CROP MANAGEMENT'!Z327</f>
        <v>0</v>
      </c>
      <c r="AL318" s="383">
        <f>'CROP MANAGEMENT'!AA327</f>
        <v>0</v>
      </c>
      <c r="AM318" s="383">
        <f>'CROP MANAGEMENT'!AB327</f>
        <v>0</v>
      </c>
      <c r="AN318" s="383">
        <f>'CROP MANAGEMENT'!AC327</f>
        <v>0</v>
      </c>
      <c r="AO318" s="383">
        <f>'CROP MANAGEMENT'!AD327</f>
        <v>0</v>
      </c>
      <c r="AP318" s="383">
        <f>'CROP MANAGEMENT'!AE327</f>
        <v>0</v>
      </c>
      <c r="HL318" s="385"/>
      <c r="HM318" s="385"/>
      <c r="HN318" s="385"/>
    </row>
    <row r="319" spans="3:222" x14ac:dyDescent="0.3">
      <c r="C319" s="383">
        <f>WEATHER!C329</f>
        <v>1.9214285714285713</v>
      </c>
      <c r="D319" s="383">
        <f>WEATHER!D329</f>
        <v>27.064360000000001</v>
      </c>
      <c r="E319" s="383">
        <f>WEATHER!E329</f>
        <v>3.6198898146175491</v>
      </c>
      <c r="AG319" s="384">
        <f>'CROP MANAGEMENT'!V328</f>
        <v>100</v>
      </c>
      <c r="AH319" s="384">
        <f>'CROP MANAGEMENT'!W328</f>
        <v>1</v>
      </c>
      <c r="AI319" s="383">
        <f>'CROP MANAGEMENT'!X328</f>
        <v>0</v>
      </c>
      <c r="AJ319" s="383">
        <f>'CROP MANAGEMENT'!Y328</f>
        <v>0</v>
      </c>
      <c r="AK319" s="383">
        <f>'CROP MANAGEMENT'!Z328</f>
        <v>0</v>
      </c>
      <c r="AL319" s="383">
        <f>'CROP MANAGEMENT'!AA328</f>
        <v>0</v>
      </c>
      <c r="AM319" s="383">
        <f>'CROP MANAGEMENT'!AB328</f>
        <v>0</v>
      </c>
      <c r="AN319" s="383">
        <f>'CROP MANAGEMENT'!AC328</f>
        <v>0</v>
      </c>
      <c r="AO319" s="383">
        <f>'CROP MANAGEMENT'!AD328</f>
        <v>0</v>
      </c>
      <c r="AP319" s="383">
        <f>'CROP MANAGEMENT'!AE328</f>
        <v>0</v>
      </c>
      <c r="HL319" s="385"/>
      <c r="HM319" s="385"/>
      <c r="HN319" s="385"/>
    </row>
    <row r="320" spans="3:222" x14ac:dyDescent="0.3">
      <c r="C320" s="383">
        <f>WEATHER!C330</f>
        <v>1.7666666666666666</v>
      </c>
      <c r="D320" s="383">
        <f>WEATHER!D330</f>
        <v>27.077159999999999</v>
      </c>
      <c r="E320" s="383">
        <f>WEATHER!E330</f>
        <v>3.6254458550822997</v>
      </c>
      <c r="AG320" s="384">
        <f>'CROP MANAGEMENT'!V329</f>
        <v>100</v>
      </c>
      <c r="AH320" s="384">
        <f>'CROP MANAGEMENT'!W329</f>
        <v>1</v>
      </c>
      <c r="AI320" s="383">
        <f>'CROP MANAGEMENT'!X329</f>
        <v>0</v>
      </c>
      <c r="AJ320" s="383">
        <f>'CROP MANAGEMENT'!Y329</f>
        <v>0</v>
      </c>
      <c r="AK320" s="383">
        <f>'CROP MANAGEMENT'!Z329</f>
        <v>0</v>
      </c>
      <c r="AL320" s="383">
        <f>'CROP MANAGEMENT'!AA329</f>
        <v>0</v>
      </c>
      <c r="AM320" s="383">
        <f>'CROP MANAGEMENT'!AB329</f>
        <v>0</v>
      </c>
      <c r="AN320" s="383">
        <f>'CROP MANAGEMENT'!AC329</f>
        <v>0</v>
      </c>
      <c r="AO320" s="383">
        <f>'CROP MANAGEMENT'!AD329</f>
        <v>0</v>
      </c>
      <c r="AP320" s="383">
        <f>'CROP MANAGEMENT'!AE329</f>
        <v>0</v>
      </c>
      <c r="HL320" s="385"/>
      <c r="HM320" s="385"/>
      <c r="HN320" s="385"/>
    </row>
    <row r="321" spans="3:222" x14ac:dyDescent="0.3">
      <c r="C321" s="383">
        <f>WEATHER!C331</f>
        <v>11.31111111111111</v>
      </c>
      <c r="D321" s="383">
        <f>WEATHER!D331</f>
        <v>27.107880000000002</v>
      </c>
      <c r="E321" s="383">
        <f>WEATHER!E331</f>
        <v>3.6388101473767338</v>
      </c>
      <c r="AG321" s="384">
        <f>'CROP MANAGEMENT'!V330</f>
        <v>100</v>
      </c>
      <c r="AH321" s="384">
        <f>'CROP MANAGEMENT'!W330</f>
        <v>1</v>
      </c>
      <c r="AI321" s="383">
        <f>'CROP MANAGEMENT'!X330</f>
        <v>0</v>
      </c>
      <c r="AJ321" s="383">
        <f>'CROP MANAGEMENT'!Y330</f>
        <v>0</v>
      </c>
      <c r="AK321" s="383">
        <f>'CROP MANAGEMENT'!Z330</f>
        <v>0</v>
      </c>
      <c r="AL321" s="383">
        <f>'CROP MANAGEMENT'!AA330</f>
        <v>0</v>
      </c>
      <c r="AM321" s="383">
        <f>'CROP MANAGEMENT'!AB330</f>
        <v>0</v>
      </c>
      <c r="AN321" s="383">
        <f>'CROP MANAGEMENT'!AC330</f>
        <v>0</v>
      </c>
      <c r="AO321" s="383">
        <f>'CROP MANAGEMENT'!AD330</f>
        <v>0</v>
      </c>
      <c r="AP321" s="383">
        <f>'CROP MANAGEMENT'!AE330</f>
        <v>0</v>
      </c>
      <c r="HL321" s="385"/>
      <c r="HM321" s="385"/>
      <c r="HN321" s="385"/>
    </row>
    <row r="322" spans="3:222" x14ac:dyDescent="0.3">
      <c r="C322" s="383">
        <f>WEATHER!C332</f>
        <v>0</v>
      </c>
      <c r="D322" s="383">
        <f>WEATHER!D332</f>
        <v>27.133479999999999</v>
      </c>
      <c r="E322" s="383">
        <f>WEATHER!E332</f>
        <v>3.6499792149747967</v>
      </c>
      <c r="AG322" s="384">
        <f>'CROP MANAGEMENT'!V331</f>
        <v>100</v>
      </c>
      <c r="AH322" s="384">
        <f>'CROP MANAGEMENT'!W331</f>
        <v>1</v>
      </c>
      <c r="AI322" s="383">
        <f>'CROP MANAGEMENT'!X331</f>
        <v>0</v>
      </c>
      <c r="AJ322" s="383">
        <f>'CROP MANAGEMENT'!Y331</f>
        <v>0</v>
      </c>
      <c r="AK322" s="383">
        <f>'CROP MANAGEMENT'!Z331</f>
        <v>0</v>
      </c>
      <c r="AL322" s="383">
        <f>'CROP MANAGEMENT'!AA331</f>
        <v>0</v>
      </c>
      <c r="AM322" s="383">
        <f>'CROP MANAGEMENT'!AB331</f>
        <v>0</v>
      </c>
      <c r="AN322" s="383">
        <f>'CROP MANAGEMENT'!AC331</f>
        <v>0</v>
      </c>
      <c r="AO322" s="383">
        <f>'CROP MANAGEMENT'!AD331</f>
        <v>0</v>
      </c>
      <c r="AP322" s="383">
        <f>'CROP MANAGEMENT'!AE331</f>
        <v>0</v>
      </c>
      <c r="HL322" s="385"/>
      <c r="HM322" s="385"/>
      <c r="HN322" s="385"/>
    </row>
    <row r="323" spans="3:222" x14ac:dyDescent="0.3">
      <c r="C323" s="383">
        <f>WEATHER!C333</f>
        <v>1.9416666666666667</v>
      </c>
      <c r="D323" s="383">
        <f>WEATHER!D333</f>
        <v>27.128644444444443</v>
      </c>
      <c r="E323" s="383">
        <f>WEATHER!E333</f>
        <v>3.6478672614293126</v>
      </c>
      <c r="AG323" s="384">
        <f>'CROP MANAGEMENT'!V332</f>
        <v>100</v>
      </c>
      <c r="AH323" s="384">
        <f>'CROP MANAGEMENT'!W332</f>
        <v>1</v>
      </c>
      <c r="AI323" s="383">
        <f>'CROP MANAGEMENT'!X332</f>
        <v>0</v>
      </c>
      <c r="AJ323" s="383">
        <f>'CROP MANAGEMENT'!Y332</f>
        <v>0</v>
      </c>
      <c r="AK323" s="383">
        <f>'CROP MANAGEMENT'!Z332</f>
        <v>0</v>
      </c>
      <c r="AL323" s="383">
        <f>'CROP MANAGEMENT'!AA332</f>
        <v>0</v>
      </c>
      <c r="AM323" s="383">
        <f>'CROP MANAGEMENT'!AB332</f>
        <v>0</v>
      </c>
      <c r="AN323" s="383">
        <f>'CROP MANAGEMENT'!AC332</f>
        <v>0</v>
      </c>
      <c r="AO323" s="383">
        <f>'CROP MANAGEMENT'!AD332</f>
        <v>0</v>
      </c>
      <c r="AP323" s="383">
        <f>'CROP MANAGEMENT'!AE332</f>
        <v>0</v>
      </c>
      <c r="HL323" s="385"/>
      <c r="HM323" s="385"/>
      <c r="HN323" s="385"/>
    </row>
    <row r="324" spans="3:222" x14ac:dyDescent="0.3">
      <c r="C324" s="383">
        <f>WEATHER!C334</f>
        <v>5.9124999999999996</v>
      </c>
      <c r="D324" s="383">
        <f>WEATHER!D334</f>
        <v>27.097355555555559</v>
      </c>
      <c r="E324" s="383">
        <f>WEATHER!E334</f>
        <v>3.634226901186989</v>
      </c>
      <c r="AG324" s="384">
        <f>'CROP MANAGEMENT'!V333</f>
        <v>100</v>
      </c>
      <c r="AH324" s="384">
        <f>'CROP MANAGEMENT'!W333</f>
        <v>1</v>
      </c>
      <c r="AI324" s="383">
        <f>'CROP MANAGEMENT'!X333</f>
        <v>0</v>
      </c>
      <c r="AJ324" s="383">
        <f>'CROP MANAGEMENT'!Y333</f>
        <v>0</v>
      </c>
      <c r="AK324" s="383">
        <f>'CROP MANAGEMENT'!Z333</f>
        <v>0</v>
      </c>
      <c r="AL324" s="383">
        <f>'CROP MANAGEMENT'!AA333</f>
        <v>0</v>
      </c>
      <c r="AM324" s="383">
        <f>'CROP MANAGEMENT'!AB333</f>
        <v>0</v>
      </c>
      <c r="AN324" s="383">
        <f>'CROP MANAGEMENT'!AC333</f>
        <v>0</v>
      </c>
      <c r="AO324" s="383">
        <f>'CROP MANAGEMENT'!AD333</f>
        <v>0</v>
      </c>
      <c r="AP324" s="383">
        <f>'CROP MANAGEMENT'!AE333</f>
        <v>0</v>
      </c>
      <c r="HL324" s="385"/>
      <c r="HM324" s="385"/>
      <c r="HN324" s="385"/>
    </row>
    <row r="325" spans="3:222" x14ac:dyDescent="0.3">
      <c r="C325" s="383">
        <f>WEATHER!C335</f>
        <v>7.75</v>
      </c>
      <c r="D325" s="383">
        <f>WEATHER!D335</f>
        <v>27.09451111111111</v>
      </c>
      <c r="E325" s="383">
        <f>WEATHER!E335</f>
        <v>3.6329890339651283</v>
      </c>
      <c r="AG325" s="384">
        <f>'CROP MANAGEMENT'!V334</f>
        <v>100</v>
      </c>
      <c r="AH325" s="384">
        <f>'CROP MANAGEMENT'!W334</f>
        <v>1</v>
      </c>
      <c r="AI325" s="383">
        <f>'CROP MANAGEMENT'!X334</f>
        <v>0</v>
      </c>
      <c r="AJ325" s="383">
        <f>'CROP MANAGEMENT'!Y334</f>
        <v>0</v>
      </c>
      <c r="AK325" s="383">
        <f>'CROP MANAGEMENT'!Z334</f>
        <v>0</v>
      </c>
      <c r="AL325" s="383">
        <f>'CROP MANAGEMENT'!AA334</f>
        <v>0</v>
      </c>
      <c r="AM325" s="383">
        <f>'CROP MANAGEMENT'!AB334</f>
        <v>0</v>
      </c>
      <c r="AN325" s="383">
        <f>'CROP MANAGEMENT'!AC334</f>
        <v>0</v>
      </c>
      <c r="AO325" s="383">
        <f>'CROP MANAGEMENT'!AD334</f>
        <v>0</v>
      </c>
      <c r="AP325" s="383">
        <f>'CROP MANAGEMENT'!AE334</f>
        <v>0</v>
      </c>
      <c r="HL325" s="385"/>
      <c r="HM325" s="385"/>
      <c r="HN325" s="385"/>
    </row>
    <row r="326" spans="3:222" x14ac:dyDescent="0.3">
      <c r="C326" s="383">
        <f>WEATHER!C336</f>
        <v>5.5250000000000004</v>
      </c>
      <c r="D326" s="383">
        <f>WEATHER!D336</f>
        <v>27.169319999999999</v>
      </c>
      <c r="E326" s="383">
        <f>WEATHER!E336</f>
        <v>3.6656650741274115</v>
      </c>
      <c r="AG326" s="384">
        <f>'CROP MANAGEMENT'!V335</f>
        <v>100</v>
      </c>
      <c r="AH326" s="384">
        <f>'CROP MANAGEMENT'!W335</f>
        <v>1</v>
      </c>
      <c r="AI326" s="383">
        <f>'CROP MANAGEMENT'!X335</f>
        <v>0</v>
      </c>
      <c r="AJ326" s="383">
        <f>'CROP MANAGEMENT'!Y335</f>
        <v>0</v>
      </c>
      <c r="AK326" s="383">
        <f>'CROP MANAGEMENT'!Z335</f>
        <v>0</v>
      </c>
      <c r="AL326" s="383">
        <f>'CROP MANAGEMENT'!AA335</f>
        <v>0</v>
      </c>
      <c r="AM326" s="383">
        <f>'CROP MANAGEMENT'!AB335</f>
        <v>0</v>
      </c>
      <c r="AN326" s="383">
        <f>'CROP MANAGEMENT'!AC335</f>
        <v>0</v>
      </c>
      <c r="AO326" s="383">
        <f>'CROP MANAGEMENT'!AD335</f>
        <v>0</v>
      </c>
      <c r="AP326" s="383">
        <f>'CROP MANAGEMENT'!AE335</f>
        <v>0</v>
      </c>
      <c r="HL326" s="385"/>
      <c r="HM326" s="385"/>
      <c r="HN326" s="385"/>
    </row>
    <row r="327" spans="3:222" x14ac:dyDescent="0.3">
      <c r="C327" s="383">
        <f>WEATHER!C337</f>
        <v>8.0555555555555554</v>
      </c>
      <c r="D327" s="383">
        <f>WEATHER!D337</f>
        <v>26.884022222222224</v>
      </c>
      <c r="E327" s="383">
        <f>WEATHER!E337</f>
        <v>3.5423856233920668</v>
      </c>
      <c r="AG327" s="384">
        <f>'CROP MANAGEMENT'!V336</f>
        <v>100</v>
      </c>
      <c r="AH327" s="384">
        <f>'CROP MANAGEMENT'!W336</f>
        <v>1</v>
      </c>
      <c r="AI327" s="383">
        <f>'CROP MANAGEMENT'!X336</f>
        <v>0</v>
      </c>
      <c r="AJ327" s="383">
        <f>'CROP MANAGEMENT'!Y336</f>
        <v>0</v>
      </c>
      <c r="AK327" s="383">
        <f>'CROP MANAGEMENT'!Z336</f>
        <v>0</v>
      </c>
      <c r="AL327" s="383">
        <f>'CROP MANAGEMENT'!AA336</f>
        <v>0</v>
      </c>
      <c r="AM327" s="383">
        <f>'CROP MANAGEMENT'!AB336</f>
        <v>0</v>
      </c>
      <c r="AN327" s="383">
        <f>'CROP MANAGEMENT'!AC336</f>
        <v>0</v>
      </c>
      <c r="AO327" s="383">
        <f>'CROP MANAGEMENT'!AD336</f>
        <v>0</v>
      </c>
      <c r="AP327" s="383">
        <f>'CROP MANAGEMENT'!AE336</f>
        <v>0</v>
      </c>
      <c r="HL327" s="385"/>
      <c r="HM327" s="385"/>
      <c r="HN327" s="385"/>
    </row>
    <row r="328" spans="3:222" x14ac:dyDescent="0.3">
      <c r="C328" s="383">
        <f>WEATHER!C338</f>
        <v>2.4714285714285715</v>
      </c>
      <c r="D328" s="383">
        <f>WEATHER!D338</f>
        <v>26.943755555555555</v>
      </c>
      <c r="E328" s="383">
        <f>WEATHER!E338</f>
        <v>3.5678974616311527</v>
      </c>
      <c r="AG328" s="384">
        <f>'CROP MANAGEMENT'!V337</f>
        <v>100</v>
      </c>
      <c r="AH328" s="384">
        <f>'CROP MANAGEMENT'!W337</f>
        <v>1</v>
      </c>
      <c r="AI328" s="383">
        <f>'CROP MANAGEMENT'!X337</f>
        <v>0</v>
      </c>
      <c r="AJ328" s="383">
        <f>'CROP MANAGEMENT'!Y337</f>
        <v>0</v>
      </c>
      <c r="AK328" s="383">
        <f>'CROP MANAGEMENT'!Z337</f>
        <v>0</v>
      </c>
      <c r="AL328" s="383">
        <f>'CROP MANAGEMENT'!AA337</f>
        <v>0</v>
      </c>
      <c r="AM328" s="383">
        <f>'CROP MANAGEMENT'!AB337</f>
        <v>0</v>
      </c>
      <c r="AN328" s="383">
        <f>'CROP MANAGEMENT'!AC337</f>
        <v>0</v>
      </c>
      <c r="AO328" s="383">
        <f>'CROP MANAGEMENT'!AD337</f>
        <v>0</v>
      </c>
      <c r="AP328" s="383">
        <f>'CROP MANAGEMENT'!AE337</f>
        <v>0</v>
      </c>
      <c r="HL328" s="385"/>
      <c r="HM328" s="385"/>
      <c r="HN328" s="385"/>
    </row>
    <row r="329" spans="3:222" x14ac:dyDescent="0.3">
      <c r="C329" s="383">
        <f>WEATHER!C339</f>
        <v>1.53125</v>
      </c>
      <c r="D329" s="383">
        <f>WEATHER!D339</f>
        <v>26.980733333333333</v>
      </c>
      <c r="E329" s="383">
        <f>WEATHER!E339</f>
        <v>3.5837698019636148</v>
      </c>
      <c r="AG329" s="384">
        <f>'CROP MANAGEMENT'!V338</f>
        <v>100</v>
      </c>
      <c r="AH329" s="384">
        <f>'CROP MANAGEMENT'!W338</f>
        <v>1</v>
      </c>
      <c r="AI329" s="383">
        <f>'CROP MANAGEMENT'!X338</f>
        <v>0</v>
      </c>
      <c r="AJ329" s="383">
        <f>'CROP MANAGEMENT'!Y338</f>
        <v>0</v>
      </c>
      <c r="AK329" s="383">
        <f>'CROP MANAGEMENT'!Z338</f>
        <v>0</v>
      </c>
      <c r="AL329" s="383">
        <f>'CROP MANAGEMENT'!AA338</f>
        <v>0</v>
      </c>
      <c r="AM329" s="383">
        <f>'CROP MANAGEMENT'!AB338</f>
        <v>0</v>
      </c>
      <c r="AN329" s="383">
        <f>'CROP MANAGEMENT'!AC338</f>
        <v>0</v>
      </c>
      <c r="AO329" s="383">
        <f>'CROP MANAGEMENT'!AD338</f>
        <v>0</v>
      </c>
      <c r="AP329" s="383">
        <f>'CROP MANAGEMENT'!AE338</f>
        <v>0</v>
      </c>
      <c r="HL329" s="385"/>
      <c r="HM329" s="385"/>
      <c r="HN329" s="385"/>
    </row>
    <row r="330" spans="3:222" x14ac:dyDescent="0.3">
      <c r="C330" s="383">
        <f>WEATHER!C340</f>
        <v>1.79375</v>
      </c>
      <c r="D330" s="383">
        <f>WEATHER!D340</f>
        <v>26.975044444444443</v>
      </c>
      <c r="E330" s="383">
        <f>WEATHER!E340</f>
        <v>3.5813239523770122</v>
      </c>
      <c r="AG330" s="384">
        <f>'CROP MANAGEMENT'!V339</f>
        <v>100</v>
      </c>
      <c r="AH330" s="384">
        <f>'CROP MANAGEMENT'!W339</f>
        <v>1</v>
      </c>
      <c r="AI330" s="383">
        <f>'CROP MANAGEMENT'!X339</f>
        <v>0</v>
      </c>
      <c r="AJ330" s="383">
        <f>'CROP MANAGEMENT'!Y339</f>
        <v>0</v>
      </c>
      <c r="AK330" s="383">
        <f>'CROP MANAGEMENT'!Z339</f>
        <v>0</v>
      </c>
      <c r="AL330" s="383">
        <f>'CROP MANAGEMENT'!AA339</f>
        <v>0</v>
      </c>
      <c r="AM330" s="383">
        <f>'CROP MANAGEMENT'!AB339</f>
        <v>0</v>
      </c>
      <c r="AN330" s="383">
        <f>'CROP MANAGEMENT'!AC339</f>
        <v>0</v>
      </c>
      <c r="AO330" s="383">
        <f>'CROP MANAGEMENT'!AD339</f>
        <v>0</v>
      </c>
      <c r="AP330" s="383">
        <f>'CROP MANAGEMENT'!AE339</f>
        <v>0</v>
      </c>
      <c r="HL330" s="385"/>
      <c r="HM330" s="385"/>
      <c r="HN330" s="385"/>
    </row>
    <row r="331" spans="3:222" x14ac:dyDescent="0.3">
      <c r="C331" s="383">
        <f>WEATHER!C341</f>
        <v>7.1749999999999998</v>
      </c>
      <c r="D331" s="383">
        <f>WEATHER!D341</f>
        <v>27.020555555555553</v>
      </c>
      <c r="E331" s="383">
        <f>WEATHER!E341</f>
        <v>3.6009310136582346</v>
      </c>
      <c r="AG331" s="384">
        <f>'CROP MANAGEMENT'!V340</f>
        <v>100</v>
      </c>
      <c r="AH331" s="384">
        <f>'CROP MANAGEMENT'!W340</f>
        <v>1</v>
      </c>
      <c r="AI331" s="383">
        <f>'CROP MANAGEMENT'!X340</f>
        <v>0</v>
      </c>
      <c r="AJ331" s="383">
        <f>'CROP MANAGEMENT'!Y340</f>
        <v>0</v>
      </c>
      <c r="AK331" s="383">
        <f>'CROP MANAGEMENT'!Z340</f>
        <v>0</v>
      </c>
      <c r="AL331" s="383">
        <f>'CROP MANAGEMENT'!AA340</f>
        <v>0</v>
      </c>
      <c r="AM331" s="383">
        <f>'CROP MANAGEMENT'!AB340</f>
        <v>0</v>
      </c>
      <c r="AN331" s="383">
        <f>'CROP MANAGEMENT'!AC340</f>
        <v>0</v>
      </c>
      <c r="AO331" s="383">
        <f>'CROP MANAGEMENT'!AD340</f>
        <v>0</v>
      </c>
      <c r="AP331" s="383">
        <f>'CROP MANAGEMENT'!AE340</f>
        <v>0</v>
      </c>
      <c r="HL331" s="385"/>
      <c r="HM331" s="385"/>
      <c r="HN331" s="385"/>
    </row>
    <row r="332" spans="3:222" x14ac:dyDescent="0.3">
      <c r="C332" s="383">
        <f>WEATHER!C342</f>
        <v>14.45</v>
      </c>
      <c r="D332" s="383">
        <f>WEATHER!D342</f>
        <v>26.949444444444445</v>
      </c>
      <c r="E332" s="383">
        <f>WEATHER!E342</f>
        <v>3.5703354102319276</v>
      </c>
      <c r="AG332" s="384">
        <f>'CROP MANAGEMENT'!V341</f>
        <v>100</v>
      </c>
      <c r="AH332" s="384">
        <f>'CROP MANAGEMENT'!W341</f>
        <v>1</v>
      </c>
      <c r="AI332" s="383">
        <f>'CROP MANAGEMENT'!X341</f>
        <v>0</v>
      </c>
      <c r="AJ332" s="383">
        <f>'CROP MANAGEMENT'!Y341</f>
        <v>0</v>
      </c>
      <c r="AK332" s="383">
        <f>'CROP MANAGEMENT'!Z341</f>
        <v>0</v>
      </c>
      <c r="AL332" s="383">
        <f>'CROP MANAGEMENT'!AA341</f>
        <v>0</v>
      </c>
      <c r="AM332" s="383">
        <f>'CROP MANAGEMENT'!AB341</f>
        <v>0</v>
      </c>
      <c r="AN332" s="383">
        <f>'CROP MANAGEMENT'!AC341</f>
        <v>0</v>
      </c>
      <c r="AO332" s="383">
        <f>'CROP MANAGEMENT'!AD341</f>
        <v>0</v>
      </c>
      <c r="AP332" s="383">
        <f>'CROP MANAGEMENT'!AE341</f>
        <v>0</v>
      </c>
      <c r="HL332" s="385"/>
      <c r="HM332" s="385"/>
      <c r="HN332" s="385"/>
    </row>
    <row r="333" spans="3:222" x14ac:dyDescent="0.3">
      <c r="C333" s="383">
        <f>WEATHER!C343</f>
        <v>9.2437499999999986</v>
      </c>
      <c r="D333" s="383">
        <f>WEATHER!D343</f>
        <v>27.034777777777776</v>
      </c>
      <c r="E333" s="383">
        <f>WEATHER!E343</f>
        <v>3.6070771060261726</v>
      </c>
      <c r="AG333" s="384">
        <f>'CROP MANAGEMENT'!V342</f>
        <v>100</v>
      </c>
      <c r="AH333" s="384">
        <f>'CROP MANAGEMENT'!W342</f>
        <v>1</v>
      </c>
      <c r="AI333" s="383">
        <f>'CROP MANAGEMENT'!X342</f>
        <v>0</v>
      </c>
      <c r="AJ333" s="383">
        <f>'CROP MANAGEMENT'!Y342</f>
        <v>0</v>
      </c>
      <c r="AK333" s="383">
        <f>'CROP MANAGEMENT'!Z342</f>
        <v>0</v>
      </c>
      <c r="AL333" s="383">
        <f>'CROP MANAGEMENT'!AA342</f>
        <v>0</v>
      </c>
      <c r="AM333" s="383">
        <f>'CROP MANAGEMENT'!AB342</f>
        <v>0</v>
      </c>
      <c r="AN333" s="383">
        <f>'CROP MANAGEMENT'!AC342</f>
        <v>0</v>
      </c>
      <c r="AO333" s="383">
        <f>'CROP MANAGEMENT'!AD342</f>
        <v>0</v>
      </c>
      <c r="AP333" s="383">
        <f>'CROP MANAGEMENT'!AE342</f>
        <v>0</v>
      </c>
      <c r="HL333" s="385"/>
      <c r="HM333" s="385"/>
      <c r="HN333" s="385"/>
    </row>
    <row r="334" spans="3:222" x14ac:dyDescent="0.3">
      <c r="C334" s="383">
        <f>WEATHER!C344</f>
        <v>2.4857142857142853</v>
      </c>
      <c r="D334" s="383">
        <f>WEATHER!D344</f>
        <v>27.208288888888891</v>
      </c>
      <c r="E334" s="383">
        <f>WEATHER!E344</f>
        <v>3.6827854962633668</v>
      </c>
      <c r="AG334" s="384">
        <f>'CROP MANAGEMENT'!V343</f>
        <v>100</v>
      </c>
      <c r="AH334" s="384">
        <f>'CROP MANAGEMENT'!W343</f>
        <v>1</v>
      </c>
      <c r="AI334" s="383">
        <f>'CROP MANAGEMENT'!X343</f>
        <v>0</v>
      </c>
      <c r="AJ334" s="383">
        <f>'CROP MANAGEMENT'!Y343</f>
        <v>0</v>
      </c>
      <c r="AK334" s="383">
        <f>'CROP MANAGEMENT'!Z343</f>
        <v>0</v>
      </c>
      <c r="AL334" s="383">
        <f>'CROP MANAGEMENT'!AA343</f>
        <v>0</v>
      </c>
      <c r="AM334" s="383">
        <f>'CROP MANAGEMENT'!AB343</f>
        <v>0</v>
      </c>
      <c r="AN334" s="383">
        <f>'CROP MANAGEMENT'!AC343</f>
        <v>0</v>
      </c>
      <c r="AO334" s="383">
        <f>'CROP MANAGEMENT'!AD343</f>
        <v>0</v>
      </c>
      <c r="AP334" s="383">
        <f>'CROP MANAGEMENT'!AE343</f>
        <v>0</v>
      </c>
      <c r="HL334" s="385"/>
      <c r="HM334" s="385"/>
      <c r="HN334" s="385"/>
    </row>
    <row r="335" spans="3:222" x14ac:dyDescent="0.3">
      <c r="C335" s="383">
        <f>WEATHER!C345</f>
        <v>1.9000000000000001</v>
      </c>
      <c r="D335" s="383">
        <f>WEATHER!D345</f>
        <v>27.154244444444448</v>
      </c>
      <c r="E335" s="383">
        <f>WEATHER!E345</f>
        <v>3.6590600611496886</v>
      </c>
      <c r="AG335" s="384">
        <f>'CROP MANAGEMENT'!V344</f>
        <v>100</v>
      </c>
      <c r="AH335" s="384">
        <f>'CROP MANAGEMENT'!W344</f>
        <v>1</v>
      </c>
      <c r="AI335" s="383">
        <f>'CROP MANAGEMENT'!X344</f>
        <v>0</v>
      </c>
      <c r="AJ335" s="383">
        <f>'CROP MANAGEMENT'!Y344</f>
        <v>0</v>
      </c>
      <c r="AK335" s="383">
        <f>'CROP MANAGEMENT'!Z344</f>
        <v>0</v>
      </c>
      <c r="AL335" s="383">
        <f>'CROP MANAGEMENT'!AA344</f>
        <v>0</v>
      </c>
      <c r="AM335" s="383">
        <f>'CROP MANAGEMENT'!AB344</f>
        <v>0</v>
      </c>
      <c r="AN335" s="383">
        <f>'CROP MANAGEMENT'!AC344</f>
        <v>0</v>
      </c>
      <c r="AO335" s="383">
        <f>'CROP MANAGEMENT'!AD344</f>
        <v>0</v>
      </c>
      <c r="AP335" s="383">
        <f>'CROP MANAGEMENT'!AE344</f>
        <v>0</v>
      </c>
      <c r="HL335" s="385"/>
      <c r="HM335" s="385"/>
      <c r="HN335" s="385"/>
    </row>
    <row r="336" spans="3:222" x14ac:dyDescent="0.3">
      <c r="C336" s="383">
        <f>WEATHER!C346</f>
        <v>5.73</v>
      </c>
      <c r="D336" s="383">
        <f>WEATHER!D346</f>
        <v>27.05468888888889</v>
      </c>
      <c r="E336" s="383">
        <f>WEATHER!E346</f>
        <v>3.6156967576905301</v>
      </c>
      <c r="AG336" s="384">
        <f>'CROP MANAGEMENT'!V345</f>
        <v>100</v>
      </c>
      <c r="AH336" s="384">
        <f>'CROP MANAGEMENT'!W345</f>
        <v>1</v>
      </c>
      <c r="AI336" s="383">
        <f>'CROP MANAGEMENT'!X345</f>
        <v>0</v>
      </c>
      <c r="AJ336" s="383">
        <f>'CROP MANAGEMENT'!Y345</f>
        <v>0</v>
      </c>
      <c r="AK336" s="383">
        <f>'CROP MANAGEMENT'!Z345</f>
        <v>0</v>
      </c>
      <c r="AL336" s="383">
        <f>'CROP MANAGEMENT'!AA345</f>
        <v>0</v>
      </c>
      <c r="AM336" s="383">
        <f>'CROP MANAGEMENT'!AB345</f>
        <v>0</v>
      </c>
      <c r="AN336" s="383">
        <f>'CROP MANAGEMENT'!AC345</f>
        <v>0</v>
      </c>
      <c r="AO336" s="383">
        <f>'CROP MANAGEMENT'!AD345</f>
        <v>0</v>
      </c>
      <c r="AP336" s="383">
        <f>'CROP MANAGEMENT'!AE345</f>
        <v>0</v>
      </c>
      <c r="HL336" s="385"/>
      <c r="HM336" s="385"/>
      <c r="HN336" s="385"/>
    </row>
    <row r="337" spans="3:222" x14ac:dyDescent="0.3">
      <c r="C337" s="383">
        <f>WEATHER!C347</f>
        <v>2.0062500000000001</v>
      </c>
      <c r="D337" s="383">
        <f>WEATHER!D347</f>
        <v>27.037622222222222</v>
      </c>
      <c r="E337" s="383">
        <f>WEATHER!E347</f>
        <v>3.6083074044568311</v>
      </c>
      <c r="AG337" s="384">
        <f>'CROP MANAGEMENT'!V346</f>
        <v>100</v>
      </c>
      <c r="AH337" s="384">
        <f>'CROP MANAGEMENT'!W346</f>
        <v>1</v>
      </c>
      <c r="AI337" s="383">
        <f>'CROP MANAGEMENT'!X346</f>
        <v>0</v>
      </c>
      <c r="AJ337" s="383">
        <f>'CROP MANAGEMENT'!Y346</f>
        <v>0</v>
      </c>
      <c r="AK337" s="383">
        <f>'CROP MANAGEMENT'!Z346</f>
        <v>0</v>
      </c>
      <c r="AL337" s="383">
        <f>'CROP MANAGEMENT'!AA346</f>
        <v>0</v>
      </c>
      <c r="AM337" s="383">
        <f>'CROP MANAGEMENT'!AB346</f>
        <v>0</v>
      </c>
      <c r="AN337" s="383">
        <f>'CROP MANAGEMENT'!AC346</f>
        <v>0</v>
      </c>
      <c r="AO337" s="383">
        <f>'CROP MANAGEMENT'!AD346</f>
        <v>0</v>
      </c>
      <c r="AP337" s="383">
        <f>'CROP MANAGEMENT'!AE346</f>
        <v>0</v>
      </c>
      <c r="HL337" s="385"/>
      <c r="HM337" s="385"/>
      <c r="HN337" s="385"/>
    </row>
    <row r="338" spans="3:222" x14ac:dyDescent="0.3">
      <c r="C338" s="383">
        <f>WEATHER!C348</f>
        <v>5.9555555555555557</v>
      </c>
      <c r="D338" s="383">
        <f>WEATHER!D348</f>
        <v>26.885159999999999</v>
      </c>
      <c r="E338" s="383">
        <f>WEATHER!E348</f>
        <v>3.5428700864866185</v>
      </c>
      <c r="AG338" s="384">
        <f>'CROP MANAGEMENT'!V347</f>
        <v>100</v>
      </c>
      <c r="AH338" s="384">
        <f>'CROP MANAGEMENT'!W347</f>
        <v>1</v>
      </c>
      <c r="AI338" s="383">
        <f>'CROP MANAGEMENT'!X347</f>
        <v>0</v>
      </c>
      <c r="AJ338" s="383">
        <f>'CROP MANAGEMENT'!Y347</f>
        <v>0</v>
      </c>
      <c r="AK338" s="383">
        <f>'CROP MANAGEMENT'!Z347</f>
        <v>0</v>
      </c>
      <c r="AL338" s="383">
        <f>'CROP MANAGEMENT'!AA347</f>
        <v>0</v>
      </c>
      <c r="AM338" s="383">
        <f>'CROP MANAGEMENT'!AB347</f>
        <v>0</v>
      </c>
      <c r="AN338" s="383">
        <f>'CROP MANAGEMENT'!AC347</f>
        <v>0</v>
      </c>
      <c r="AO338" s="383">
        <f>'CROP MANAGEMENT'!AD347</f>
        <v>0</v>
      </c>
      <c r="AP338" s="383">
        <f>'CROP MANAGEMENT'!AE347</f>
        <v>0</v>
      </c>
      <c r="HL338" s="385"/>
      <c r="HM338" s="385"/>
      <c r="HN338" s="385"/>
    </row>
    <row r="339" spans="3:222" x14ac:dyDescent="0.3">
      <c r="C339" s="383">
        <f>WEATHER!C349</f>
        <v>7.4611111111111121</v>
      </c>
      <c r="D339" s="383">
        <f>WEATHER!D349</f>
        <v>27.02084</v>
      </c>
      <c r="E339" s="383">
        <f>WEATHER!E349</f>
        <v>3.6010538473260261</v>
      </c>
      <c r="AG339" s="384">
        <f>'CROP MANAGEMENT'!V348</f>
        <v>100</v>
      </c>
      <c r="AH339" s="384">
        <f>'CROP MANAGEMENT'!W348</f>
        <v>1</v>
      </c>
      <c r="AI339" s="383">
        <f>'CROP MANAGEMENT'!X348</f>
        <v>0</v>
      </c>
      <c r="AJ339" s="383">
        <f>'CROP MANAGEMENT'!Y348</f>
        <v>0</v>
      </c>
      <c r="AK339" s="383">
        <f>'CROP MANAGEMENT'!Z348</f>
        <v>0</v>
      </c>
      <c r="AL339" s="383">
        <f>'CROP MANAGEMENT'!AA348</f>
        <v>0</v>
      </c>
      <c r="AM339" s="383">
        <f>'CROP MANAGEMENT'!AB348</f>
        <v>0</v>
      </c>
      <c r="AN339" s="383">
        <f>'CROP MANAGEMENT'!AC348</f>
        <v>0</v>
      </c>
      <c r="AO339" s="383">
        <f>'CROP MANAGEMENT'!AD348</f>
        <v>0</v>
      </c>
      <c r="AP339" s="383">
        <f>'CROP MANAGEMENT'!AE348</f>
        <v>0</v>
      </c>
      <c r="HL339" s="385"/>
      <c r="HM339" s="385"/>
      <c r="HN339" s="385"/>
    </row>
    <row r="340" spans="3:222" x14ac:dyDescent="0.3">
      <c r="C340" s="383">
        <f>WEATHER!C350</f>
        <v>4.9000000000000004</v>
      </c>
      <c r="D340" s="383">
        <f>WEATHER!D350</f>
        <v>26.821159999999999</v>
      </c>
      <c r="E340" s="383">
        <f>WEATHER!E350</f>
        <v>3.5157080229314448</v>
      </c>
      <c r="AG340" s="384">
        <f>'CROP MANAGEMENT'!V349</f>
        <v>100</v>
      </c>
      <c r="AH340" s="384">
        <f>'CROP MANAGEMENT'!W349</f>
        <v>1</v>
      </c>
      <c r="AI340" s="383">
        <f>'CROP MANAGEMENT'!X349</f>
        <v>0</v>
      </c>
      <c r="AJ340" s="383">
        <f>'CROP MANAGEMENT'!Y349</f>
        <v>0</v>
      </c>
      <c r="AK340" s="383">
        <f>'CROP MANAGEMENT'!Z349</f>
        <v>0</v>
      </c>
      <c r="AL340" s="383">
        <f>'CROP MANAGEMENT'!AA349</f>
        <v>0</v>
      </c>
      <c r="AM340" s="383">
        <f>'CROP MANAGEMENT'!AB349</f>
        <v>0</v>
      </c>
      <c r="AN340" s="383">
        <f>'CROP MANAGEMENT'!AC349</f>
        <v>0</v>
      </c>
      <c r="AO340" s="383">
        <f>'CROP MANAGEMENT'!AD349</f>
        <v>0</v>
      </c>
      <c r="AP340" s="383">
        <f>'CROP MANAGEMENT'!AE349</f>
        <v>0</v>
      </c>
      <c r="HL340" s="385"/>
      <c r="HM340" s="385"/>
      <c r="HN340" s="385"/>
    </row>
    <row r="341" spans="3:222" x14ac:dyDescent="0.3">
      <c r="C341" s="383">
        <f>WEATHER!C351</f>
        <v>5.2555555555555555</v>
      </c>
      <c r="D341" s="383">
        <f>WEATHER!D351</f>
        <v>26.910760000000003</v>
      </c>
      <c r="E341" s="383">
        <f>WEATHER!E351</f>
        <v>3.553785661417439</v>
      </c>
      <c r="AG341" s="384">
        <f>'CROP MANAGEMENT'!V350</f>
        <v>100</v>
      </c>
      <c r="AH341" s="384">
        <f>'CROP MANAGEMENT'!W350</f>
        <v>1</v>
      </c>
      <c r="AI341" s="383">
        <f>'CROP MANAGEMENT'!X350</f>
        <v>0</v>
      </c>
      <c r="AJ341" s="383">
        <f>'CROP MANAGEMENT'!Y350</f>
        <v>0</v>
      </c>
      <c r="AK341" s="383">
        <f>'CROP MANAGEMENT'!Z350</f>
        <v>0</v>
      </c>
      <c r="AL341" s="383">
        <f>'CROP MANAGEMENT'!AA350</f>
        <v>0</v>
      </c>
      <c r="AM341" s="383">
        <f>'CROP MANAGEMENT'!AB350</f>
        <v>0</v>
      </c>
      <c r="AN341" s="383">
        <f>'CROP MANAGEMENT'!AC350</f>
        <v>0</v>
      </c>
      <c r="AO341" s="383">
        <f>'CROP MANAGEMENT'!AD350</f>
        <v>0</v>
      </c>
      <c r="AP341" s="383">
        <f>'CROP MANAGEMENT'!AE350</f>
        <v>0</v>
      </c>
      <c r="HL341" s="385"/>
      <c r="HM341" s="385"/>
      <c r="HN341" s="385"/>
    </row>
    <row r="342" spans="3:222" x14ac:dyDescent="0.3">
      <c r="C342" s="383">
        <f>WEATHER!C352</f>
        <v>3.35</v>
      </c>
      <c r="D342" s="383">
        <f>WEATHER!D352</f>
        <v>27.031933333333335</v>
      </c>
      <c r="E342" s="383">
        <f>WEATHER!E352</f>
        <v>3.6058471676280446</v>
      </c>
      <c r="AG342" s="384">
        <f>'CROP MANAGEMENT'!V351</f>
        <v>100</v>
      </c>
      <c r="AH342" s="384">
        <f>'CROP MANAGEMENT'!W351</f>
        <v>1</v>
      </c>
      <c r="AI342" s="383">
        <f>'CROP MANAGEMENT'!X351</f>
        <v>0</v>
      </c>
      <c r="AJ342" s="383">
        <f>'CROP MANAGEMENT'!Y351</f>
        <v>0</v>
      </c>
      <c r="AK342" s="383">
        <f>'CROP MANAGEMENT'!Z351</f>
        <v>0</v>
      </c>
      <c r="AL342" s="383">
        <f>'CROP MANAGEMENT'!AA351</f>
        <v>0</v>
      </c>
      <c r="AM342" s="383">
        <f>'CROP MANAGEMENT'!AB351</f>
        <v>0</v>
      </c>
      <c r="AN342" s="383">
        <f>'CROP MANAGEMENT'!AC351</f>
        <v>0</v>
      </c>
      <c r="AO342" s="383">
        <f>'CROP MANAGEMENT'!AD351</f>
        <v>0</v>
      </c>
      <c r="AP342" s="383">
        <f>'CROP MANAGEMENT'!AE351</f>
        <v>0</v>
      </c>
      <c r="HL342" s="385"/>
      <c r="HM342" s="385"/>
      <c r="HN342" s="385"/>
    </row>
    <row r="343" spans="3:222" x14ac:dyDescent="0.3">
      <c r="C343" s="383">
        <f>WEATHER!C353</f>
        <v>3.0333333333333332</v>
      </c>
      <c r="D343" s="383">
        <f>WEATHER!D353</f>
        <v>27.188377777777774</v>
      </c>
      <c r="E343" s="383">
        <f>WEATHER!E353</f>
        <v>3.6740293481119477</v>
      </c>
      <c r="AG343" s="384">
        <f>'CROP MANAGEMENT'!V352</f>
        <v>100</v>
      </c>
      <c r="AH343" s="384">
        <f>'CROP MANAGEMENT'!W352</f>
        <v>1</v>
      </c>
      <c r="AI343" s="383">
        <f>'CROP MANAGEMENT'!X352</f>
        <v>0</v>
      </c>
      <c r="AJ343" s="383">
        <f>'CROP MANAGEMENT'!Y352</f>
        <v>0</v>
      </c>
      <c r="AK343" s="383">
        <f>'CROP MANAGEMENT'!Z352</f>
        <v>0</v>
      </c>
      <c r="AL343" s="383">
        <f>'CROP MANAGEMENT'!AA352</f>
        <v>0</v>
      </c>
      <c r="AM343" s="383">
        <f>'CROP MANAGEMENT'!AB352</f>
        <v>0</v>
      </c>
      <c r="AN343" s="383">
        <f>'CROP MANAGEMENT'!AC352</f>
        <v>0</v>
      </c>
      <c r="AO343" s="383">
        <f>'CROP MANAGEMENT'!AD352</f>
        <v>0</v>
      </c>
      <c r="AP343" s="383">
        <f>'CROP MANAGEMENT'!AE352</f>
        <v>0</v>
      </c>
      <c r="HL343" s="385"/>
      <c r="HM343" s="385"/>
      <c r="HN343" s="385"/>
    </row>
    <row r="344" spans="3:222" x14ac:dyDescent="0.3">
      <c r="C344" s="383">
        <f>WEATHER!C354</f>
        <v>6.1428571428571432</v>
      </c>
      <c r="D344" s="383">
        <f>WEATHER!D354</f>
        <v>26.906777777777776</v>
      </c>
      <c r="E344" s="383">
        <f>WEATHER!E354</f>
        <v>3.5520857765371234</v>
      </c>
      <c r="AG344" s="384">
        <f>'CROP MANAGEMENT'!V353</f>
        <v>100</v>
      </c>
      <c r="AH344" s="384">
        <f>'CROP MANAGEMENT'!W353</f>
        <v>1</v>
      </c>
      <c r="AI344" s="383">
        <f>'CROP MANAGEMENT'!X353</f>
        <v>0</v>
      </c>
      <c r="AJ344" s="383">
        <f>'CROP MANAGEMENT'!Y353</f>
        <v>0</v>
      </c>
      <c r="AK344" s="383">
        <f>'CROP MANAGEMENT'!Z353</f>
        <v>0</v>
      </c>
      <c r="AL344" s="383">
        <f>'CROP MANAGEMENT'!AA353</f>
        <v>0</v>
      </c>
      <c r="AM344" s="383">
        <f>'CROP MANAGEMENT'!AB353</f>
        <v>0</v>
      </c>
      <c r="AN344" s="383">
        <f>'CROP MANAGEMENT'!AC353</f>
        <v>0</v>
      </c>
      <c r="AO344" s="383">
        <f>'CROP MANAGEMENT'!AD353</f>
        <v>0</v>
      </c>
      <c r="AP344" s="383">
        <f>'CROP MANAGEMENT'!AE353</f>
        <v>0</v>
      </c>
      <c r="HL344" s="385"/>
      <c r="HM344" s="385"/>
      <c r="HN344" s="385"/>
    </row>
    <row r="345" spans="3:222" x14ac:dyDescent="0.3">
      <c r="C345" s="383">
        <f>WEATHER!C355</f>
        <v>8.6083333333333325</v>
      </c>
      <c r="D345" s="383">
        <f>WEATHER!D355</f>
        <v>26.77252</v>
      </c>
      <c r="E345" s="383">
        <f>WEATHER!E355</f>
        <v>3.4951858795479032</v>
      </c>
      <c r="AG345" s="384">
        <f>'CROP MANAGEMENT'!V354</f>
        <v>100</v>
      </c>
      <c r="AH345" s="384">
        <f>'CROP MANAGEMENT'!W354</f>
        <v>1</v>
      </c>
      <c r="AI345" s="383">
        <f>'CROP MANAGEMENT'!X354</f>
        <v>0</v>
      </c>
      <c r="AJ345" s="383">
        <f>'CROP MANAGEMENT'!Y354</f>
        <v>0</v>
      </c>
      <c r="AK345" s="383">
        <f>'CROP MANAGEMENT'!Z354</f>
        <v>0</v>
      </c>
      <c r="AL345" s="383">
        <f>'CROP MANAGEMENT'!AA354</f>
        <v>0</v>
      </c>
      <c r="AM345" s="383">
        <f>'CROP MANAGEMENT'!AB354</f>
        <v>0</v>
      </c>
      <c r="AN345" s="383">
        <f>'CROP MANAGEMENT'!AC354</f>
        <v>0</v>
      </c>
      <c r="AO345" s="383">
        <f>'CROP MANAGEMENT'!AD354</f>
        <v>0</v>
      </c>
      <c r="AP345" s="383">
        <f>'CROP MANAGEMENT'!AE354</f>
        <v>0</v>
      </c>
      <c r="HL345" s="385"/>
      <c r="HM345" s="385"/>
      <c r="HN345" s="385"/>
    </row>
    <row r="346" spans="3:222" x14ac:dyDescent="0.3">
      <c r="C346" s="383">
        <f>WEATHER!C356</f>
        <v>10.75</v>
      </c>
      <c r="D346" s="383">
        <f>WEATHER!D356</f>
        <v>26.813479999999998</v>
      </c>
      <c r="E346" s="383">
        <f>WEATHER!E356</f>
        <v>3.5124607414811226</v>
      </c>
      <c r="AG346" s="384">
        <f>'CROP MANAGEMENT'!V355</f>
        <v>100</v>
      </c>
      <c r="AH346" s="384">
        <f>'CROP MANAGEMENT'!W355</f>
        <v>1</v>
      </c>
      <c r="AI346" s="383">
        <f>'CROP MANAGEMENT'!X355</f>
        <v>0</v>
      </c>
      <c r="AJ346" s="383">
        <f>'CROP MANAGEMENT'!Y355</f>
        <v>0</v>
      </c>
      <c r="AK346" s="383">
        <f>'CROP MANAGEMENT'!Z355</f>
        <v>0</v>
      </c>
      <c r="AL346" s="383">
        <f>'CROP MANAGEMENT'!AA355</f>
        <v>0</v>
      </c>
      <c r="AM346" s="383">
        <f>'CROP MANAGEMENT'!AB355</f>
        <v>0</v>
      </c>
      <c r="AN346" s="383">
        <f>'CROP MANAGEMENT'!AC355</f>
        <v>0</v>
      </c>
      <c r="AO346" s="383">
        <f>'CROP MANAGEMENT'!AD355</f>
        <v>0</v>
      </c>
      <c r="AP346" s="383">
        <f>'CROP MANAGEMENT'!AE355</f>
        <v>0</v>
      </c>
      <c r="HL346" s="385"/>
      <c r="HM346" s="385"/>
      <c r="HN346" s="385"/>
    </row>
    <row r="347" spans="3:222" x14ac:dyDescent="0.3">
      <c r="C347" s="383">
        <f>WEATHER!C357</f>
        <v>11.9</v>
      </c>
      <c r="D347" s="383">
        <f>WEATHER!D357</f>
        <v>26.762280000000004</v>
      </c>
      <c r="E347" s="383">
        <f>WEATHER!E357</f>
        <v>3.4908787278482825</v>
      </c>
      <c r="AG347" s="384">
        <f>'CROP MANAGEMENT'!V356</f>
        <v>100</v>
      </c>
      <c r="AH347" s="384">
        <f>'CROP MANAGEMENT'!W356</f>
        <v>1</v>
      </c>
      <c r="AI347" s="383">
        <f>'CROP MANAGEMENT'!X356</f>
        <v>0</v>
      </c>
      <c r="AJ347" s="383">
        <f>'CROP MANAGEMENT'!Y356</f>
        <v>0</v>
      </c>
      <c r="AK347" s="383">
        <f>'CROP MANAGEMENT'!Z356</f>
        <v>0</v>
      </c>
      <c r="AL347" s="383">
        <f>'CROP MANAGEMENT'!AA356</f>
        <v>0</v>
      </c>
      <c r="AM347" s="383">
        <f>'CROP MANAGEMENT'!AB356</f>
        <v>0</v>
      </c>
      <c r="AN347" s="383">
        <f>'CROP MANAGEMENT'!AC356</f>
        <v>0</v>
      </c>
      <c r="AO347" s="383">
        <f>'CROP MANAGEMENT'!AD356</f>
        <v>0</v>
      </c>
      <c r="AP347" s="383">
        <f>'CROP MANAGEMENT'!AE356</f>
        <v>0</v>
      </c>
      <c r="HL347" s="385"/>
      <c r="HM347" s="385"/>
      <c r="HN347" s="385"/>
    </row>
    <row r="348" spans="3:222" x14ac:dyDescent="0.3">
      <c r="C348" s="383">
        <f>WEATHER!C358</f>
        <v>10.692857142857141</v>
      </c>
      <c r="D348" s="383">
        <f>WEATHER!D358</f>
        <v>26.887720000000002</v>
      </c>
      <c r="E348" s="383">
        <f>WEATHER!E358</f>
        <v>3.5439603379882318</v>
      </c>
      <c r="AG348" s="384">
        <f>'CROP MANAGEMENT'!V357</f>
        <v>100</v>
      </c>
      <c r="AH348" s="384">
        <f>'CROP MANAGEMENT'!W357</f>
        <v>1</v>
      </c>
      <c r="AI348" s="383">
        <f>'CROP MANAGEMENT'!X357</f>
        <v>0</v>
      </c>
      <c r="AJ348" s="383">
        <f>'CROP MANAGEMENT'!Y357</f>
        <v>0</v>
      </c>
      <c r="AK348" s="383">
        <f>'CROP MANAGEMENT'!Z357</f>
        <v>0</v>
      </c>
      <c r="AL348" s="383">
        <f>'CROP MANAGEMENT'!AA357</f>
        <v>0</v>
      </c>
      <c r="AM348" s="383">
        <f>'CROP MANAGEMENT'!AB357</f>
        <v>0</v>
      </c>
      <c r="AN348" s="383">
        <f>'CROP MANAGEMENT'!AC357</f>
        <v>0</v>
      </c>
      <c r="AO348" s="383">
        <f>'CROP MANAGEMENT'!AD357</f>
        <v>0</v>
      </c>
      <c r="AP348" s="383">
        <f>'CROP MANAGEMENT'!AE357</f>
        <v>0</v>
      </c>
      <c r="HL348" s="385"/>
      <c r="HM348" s="385"/>
      <c r="HN348" s="385"/>
    </row>
    <row r="349" spans="3:222" x14ac:dyDescent="0.3">
      <c r="C349" s="383">
        <f>WEATHER!C359</f>
        <v>16.95</v>
      </c>
      <c r="D349" s="383">
        <f>WEATHER!D359</f>
        <v>26.713639999999998</v>
      </c>
      <c r="E349" s="383">
        <f>WEATHER!E359</f>
        <v>3.4704828510289714</v>
      </c>
      <c r="AG349" s="384">
        <f>'CROP MANAGEMENT'!V358</f>
        <v>100</v>
      </c>
      <c r="AH349" s="384">
        <f>'CROP MANAGEMENT'!W358</f>
        <v>1</v>
      </c>
      <c r="AI349" s="383">
        <f>'CROP MANAGEMENT'!X358</f>
        <v>0</v>
      </c>
      <c r="AJ349" s="383">
        <f>'CROP MANAGEMENT'!Y358</f>
        <v>0</v>
      </c>
      <c r="AK349" s="383">
        <f>'CROP MANAGEMENT'!Z358</f>
        <v>0</v>
      </c>
      <c r="AL349" s="383">
        <f>'CROP MANAGEMENT'!AA358</f>
        <v>0</v>
      </c>
      <c r="AM349" s="383">
        <f>'CROP MANAGEMENT'!AB358</f>
        <v>0</v>
      </c>
      <c r="AN349" s="383">
        <f>'CROP MANAGEMENT'!AC358</f>
        <v>0</v>
      </c>
      <c r="AO349" s="383">
        <f>'CROP MANAGEMENT'!AD358</f>
        <v>0</v>
      </c>
      <c r="AP349" s="383">
        <f>'CROP MANAGEMENT'!AE358</f>
        <v>0</v>
      </c>
      <c r="HL349" s="385"/>
      <c r="HM349" s="385"/>
      <c r="HN349" s="385"/>
    </row>
    <row r="350" spans="3:222" x14ac:dyDescent="0.3">
      <c r="C350" s="383">
        <f>WEATHER!C360</f>
        <v>2.4500000000000002</v>
      </c>
      <c r="D350" s="383">
        <f>WEATHER!D360</f>
        <v>26.83652</v>
      </c>
      <c r="E350" s="383">
        <f>WEATHER!E360</f>
        <v>3.522210402537147</v>
      </c>
      <c r="AG350" s="384">
        <f>'CROP MANAGEMENT'!V359</f>
        <v>100</v>
      </c>
      <c r="AH350" s="384">
        <f>'CROP MANAGEMENT'!W359</f>
        <v>1</v>
      </c>
      <c r="AI350" s="383">
        <f>'CROP MANAGEMENT'!X359</f>
        <v>0</v>
      </c>
      <c r="AJ350" s="383">
        <f>'CROP MANAGEMENT'!Y359</f>
        <v>0</v>
      </c>
      <c r="AK350" s="383">
        <f>'CROP MANAGEMENT'!Z359</f>
        <v>0</v>
      </c>
      <c r="AL350" s="383">
        <f>'CROP MANAGEMENT'!AA359</f>
        <v>0</v>
      </c>
      <c r="AM350" s="383">
        <f>'CROP MANAGEMENT'!AB359</f>
        <v>0</v>
      </c>
      <c r="AN350" s="383">
        <f>'CROP MANAGEMENT'!AC359</f>
        <v>0</v>
      </c>
      <c r="AO350" s="383">
        <f>'CROP MANAGEMENT'!AD359</f>
        <v>0</v>
      </c>
      <c r="AP350" s="383">
        <f>'CROP MANAGEMENT'!AE359</f>
        <v>0</v>
      </c>
      <c r="HL350" s="385"/>
      <c r="HM350" s="385"/>
      <c r="HN350" s="385"/>
    </row>
    <row r="351" spans="3:222" x14ac:dyDescent="0.3">
      <c r="C351" s="383">
        <f>WEATHER!C361</f>
        <v>15.488888888888889</v>
      </c>
      <c r="D351" s="383">
        <f>WEATHER!D361</f>
        <v>26.997799999999998</v>
      </c>
      <c r="E351" s="383">
        <f>WEATHER!E361</f>
        <v>3.5911159765983505</v>
      </c>
      <c r="AG351" s="384">
        <f>'CROP MANAGEMENT'!V360</f>
        <v>100</v>
      </c>
      <c r="AH351" s="384">
        <f>'CROP MANAGEMENT'!W360</f>
        <v>1</v>
      </c>
      <c r="AI351" s="383">
        <f>'CROP MANAGEMENT'!X360</f>
        <v>0</v>
      </c>
      <c r="AJ351" s="383">
        <f>'CROP MANAGEMENT'!Y360</f>
        <v>0</v>
      </c>
      <c r="AK351" s="383">
        <f>'CROP MANAGEMENT'!Z360</f>
        <v>0</v>
      </c>
      <c r="AL351" s="383">
        <f>'CROP MANAGEMENT'!AA360</f>
        <v>0</v>
      </c>
      <c r="AM351" s="383">
        <f>'CROP MANAGEMENT'!AB360</f>
        <v>0</v>
      </c>
      <c r="AN351" s="383">
        <f>'CROP MANAGEMENT'!AC360</f>
        <v>0</v>
      </c>
      <c r="AO351" s="383">
        <f>'CROP MANAGEMENT'!AD360</f>
        <v>0</v>
      </c>
      <c r="AP351" s="383">
        <f>'CROP MANAGEMENT'!AE360</f>
        <v>0</v>
      </c>
      <c r="HL351" s="385"/>
      <c r="HM351" s="385"/>
      <c r="HN351" s="385"/>
    </row>
    <row r="352" spans="3:222" x14ac:dyDescent="0.3">
      <c r="C352" s="383">
        <f>WEATHER!C362</f>
        <v>7.4400000000000022</v>
      </c>
      <c r="D352" s="383">
        <f>WEATHER!D362</f>
        <v>26.953000000000003</v>
      </c>
      <c r="E352" s="383">
        <f>WEATHER!E362</f>
        <v>3.5718598572620572</v>
      </c>
      <c r="AG352" s="384">
        <f>'CROP MANAGEMENT'!V361</f>
        <v>100</v>
      </c>
      <c r="AH352" s="384">
        <f>'CROP MANAGEMENT'!W361</f>
        <v>1</v>
      </c>
      <c r="AI352" s="383">
        <f>'CROP MANAGEMENT'!X361</f>
        <v>0</v>
      </c>
      <c r="AJ352" s="383">
        <f>'CROP MANAGEMENT'!Y361</f>
        <v>0</v>
      </c>
      <c r="AK352" s="383">
        <f>'CROP MANAGEMENT'!Z361</f>
        <v>0</v>
      </c>
      <c r="AL352" s="383">
        <f>'CROP MANAGEMENT'!AA361</f>
        <v>0</v>
      </c>
      <c r="AM352" s="383">
        <f>'CROP MANAGEMENT'!AB361</f>
        <v>0</v>
      </c>
      <c r="AN352" s="383">
        <f>'CROP MANAGEMENT'!AC361</f>
        <v>0</v>
      </c>
      <c r="AO352" s="383">
        <f>'CROP MANAGEMENT'!AD361</f>
        <v>0</v>
      </c>
      <c r="AP352" s="383">
        <f>'CROP MANAGEMENT'!AE361</f>
        <v>0</v>
      </c>
      <c r="HL352" s="385"/>
      <c r="HM352" s="385"/>
      <c r="HN352" s="385"/>
    </row>
    <row r="353" spans="3:222" x14ac:dyDescent="0.3">
      <c r="C353" s="383">
        <f>WEATHER!C363</f>
        <v>8.2499999999999982</v>
      </c>
      <c r="D353" s="383">
        <f>WEATHER!D363</f>
        <v>26.959400000000002</v>
      </c>
      <c r="E353" s="383">
        <f>WEATHER!E363</f>
        <v>3.5746052756087985</v>
      </c>
      <c r="AG353" s="384">
        <f>'CROP MANAGEMENT'!V362</f>
        <v>100</v>
      </c>
      <c r="AH353" s="384">
        <f>'CROP MANAGEMENT'!W362</f>
        <v>1</v>
      </c>
      <c r="AI353" s="383">
        <f>'CROP MANAGEMENT'!X362</f>
        <v>0</v>
      </c>
      <c r="AJ353" s="383">
        <f>'CROP MANAGEMENT'!Y362</f>
        <v>0</v>
      </c>
      <c r="AK353" s="383">
        <f>'CROP MANAGEMENT'!Z362</f>
        <v>0</v>
      </c>
      <c r="AL353" s="383">
        <f>'CROP MANAGEMENT'!AA362</f>
        <v>0</v>
      </c>
      <c r="AM353" s="383">
        <f>'CROP MANAGEMENT'!AB362</f>
        <v>0</v>
      </c>
      <c r="AN353" s="383">
        <f>'CROP MANAGEMENT'!AC362</f>
        <v>0</v>
      </c>
      <c r="AO353" s="383">
        <f>'CROP MANAGEMENT'!AD362</f>
        <v>0</v>
      </c>
      <c r="AP353" s="383">
        <f>'CROP MANAGEMENT'!AE362</f>
        <v>0</v>
      </c>
      <c r="HL353" s="385"/>
      <c r="HM353" s="385"/>
      <c r="HN353" s="385"/>
    </row>
    <row r="354" spans="3:222" x14ac:dyDescent="0.3">
      <c r="C354" s="383">
        <f>WEATHER!C364</f>
        <v>16.485714285714288</v>
      </c>
      <c r="D354" s="383">
        <f>WEATHER!D364</f>
        <v>26.785320000000002</v>
      </c>
      <c r="E354" s="383">
        <f>WEATHER!E364</f>
        <v>3.5005763216698256</v>
      </c>
      <c r="AG354" s="384">
        <f>'CROP MANAGEMENT'!V363</f>
        <v>100</v>
      </c>
      <c r="AH354" s="384">
        <f>'CROP MANAGEMENT'!W363</f>
        <v>1</v>
      </c>
      <c r="AI354" s="383">
        <f>'CROP MANAGEMENT'!X363</f>
        <v>0</v>
      </c>
      <c r="AJ354" s="383">
        <f>'CROP MANAGEMENT'!Y363</f>
        <v>0</v>
      </c>
      <c r="AK354" s="383">
        <f>'CROP MANAGEMENT'!Z363</f>
        <v>0</v>
      </c>
      <c r="AL354" s="383">
        <f>'CROP MANAGEMENT'!AA363</f>
        <v>0</v>
      </c>
      <c r="AM354" s="383">
        <f>'CROP MANAGEMENT'!AB363</f>
        <v>0</v>
      </c>
      <c r="AN354" s="383">
        <f>'CROP MANAGEMENT'!AC363</f>
        <v>0</v>
      </c>
      <c r="AO354" s="383">
        <f>'CROP MANAGEMENT'!AD363</f>
        <v>0</v>
      </c>
      <c r="AP354" s="383">
        <f>'CROP MANAGEMENT'!AE363</f>
        <v>0</v>
      </c>
      <c r="HL354" s="385"/>
      <c r="HM354" s="385"/>
      <c r="HN354" s="385"/>
    </row>
    <row r="355" spans="3:222" x14ac:dyDescent="0.3">
      <c r="C355" s="383">
        <f>WEATHER!C365</f>
        <v>7.46875</v>
      </c>
      <c r="D355" s="383">
        <f>WEATHER!D365</f>
        <v>26.647933333333334</v>
      </c>
      <c r="E355" s="383">
        <f>WEATHER!E365</f>
        <v>3.4430958083634895</v>
      </c>
      <c r="AG355" s="384">
        <f>'CROP MANAGEMENT'!V364</f>
        <v>100</v>
      </c>
      <c r="AH355" s="384">
        <f>'CROP MANAGEMENT'!W364</f>
        <v>1</v>
      </c>
      <c r="AI355" s="383">
        <f>'CROP MANAGEMENT'!X364</f>
        <v>0</v>
      </c>
      <c r="AJ355" s="383">
        <f>'CROP MANAGEMENT'!Y364</f>
        <v>0</v>
      </c>
      <c r="AK355" s="383">
        <f>'CROP MANAGEMENT'!Z364</f>
        <v>0</v>
      </c>
      <c r="AL355" s="383">
        <f>'CROP MANAGEMENT'!AA364</f>
        <v>0</v>
      </c>
      <c r="AM355" s="383">
        <f>'CROP MANAGEMENT'!AB364</f>
        <v>0</v>
      </c>
      <c r="AN355" s="383">
        <f>'CROP MANAGEMENT'!AC364</f>
        <v>0</v>
      </c>
      <c r="AO355" s="383">
        <f>'CROP MANAGEMENT'!AD364</f>
        <v>0</v>
      </c>
      <c r="AP355" s="383">
        <f>'CROP MANAGEMENT'!AE364</f>
        <v>0</v>
      </c>
      <c r="HL355" s="385"/>
      <c r="HM355" s="385"/>
      <c r="HN355" s="385"/>
    </row>
    <row r="356" spans="3:222" x14ac:dyDescent="0.3">
      <c r="C356" s="383">
        <f>WEATHER!C366</f>
        <v>8.1000000000000014</v>
      </c>
      <c r="D356" s="383">
        <f>WEATHER!D366</f>
        <v>26.995240000000003</v>
      </c>
      <c r="E356" s="383">
        <f>WEATHER!E366</f>
        <v>3.5900132253627581</v>
      </c>
      <c r="AG356" s="384">
        <f>'CROP MANAGEMENT'!V365</f>
        <v>100</v>
      </c>
      <c r="AH356" s="384">
        <f>'CROP MANAGEMENT'!W365</f>
        <v>1</v>
      </c>
      <c r="AI356" s="383">
        <f>'CROP MANAGEMENT'!X365</f>
        <v>0</v>
      </c>
      <c r="AJ356" s="383">
        <f>'CROP MANAGEMENT'!Y365</f>
        <v>0</v>
      </c>
      <c r="AK356" s="383">
        <f>'CROP MANAGEMENT'!Z365</f>
        <v>0</v>
      </c>
      <c r="AL356" s="383">
        <f>'CROP MANAGEMENT'!AA365</f>
        <v>0</v>
      </c>
      <c r="AM356" s="383">
        <f>'CROP MANAGEMENT'!AB365</f>
        <v>0</v>
      </c>
      <c r="AN356" s="383">
        <f>'CROP MANAGEMENT'!AC365</f>
        <v>0</v>
      </c>
      <c r="AO356" s="383">
        <f>'CROP MANAGEMENT'!AD365</f>
        <v>0</v>
      </c>
      <c r="AP356" s="383">
        <f>'CROP MANAGEMENT'!AE365</f>
        <v>0</v>
      </c>
      <c r="HL356" s="385"/>
      <c r="HM356" s="385"/>
      <c r="HN356" s="385"/>
    </row>
    <row r="357" spans="3:222" x14ac:dyDescent="0.3">
      <c r="C357" s="383">
        <f>WEATHER!C367</f>
        <v>3.5944444444444446</v>
      </c>
      <c r="D357" s="383">
        <f>WEATHER!D367</f>
        <v>26.773800000000001</v>
      </c>
      <c r="E357" s="383">
        <f>WEATHER!E367</f>
        <v>3.4957245985916239</v>
      </c>
      <c r="AG357" s="384">
        <f>'CROP MANAGEMENT'!V366</f>
        <v>100</v>
      </c>
      <c r="AH357" s="384">
        <f>'CROP MANAGEMENT'!W366</f>
        <v>1</v>
      </c>
      <c r="AI357" s="383">
        <f>'CROP MANAGEMENT'!X366</f>
        <v>0</v>
      </c>
      <c r="AJ357" s="383">
        <f>'CROP MANAGEMENT'!Y366</f>
        <v>0</v>
      </c>
      <c r="AK357" s="383">
        <f>'CROP MANAGEMENT'!Z366</f>
        <v>0</v>
      </c>
      <c r="AL357" s="383">
        <f>'CROP MANAGEMENT'!AA366</f>
        <v>0</v>
      </c>
      <c r="AM357" s="383">
        <f>'CROP MANAGEMENT'!AB366</f>
        <v>0</v>
      </c>
      <c r="AN357" s="383">
        <f>'CROP MANAGEMENT'!AC366</f>
        <v>0</v>
      </c>
      <c r="AO357" s="383">
        <f>'CROP MANAGEMENT'!AD366</f>
        <v>0</v>
      </c>
      <c r="AP357" s="383">
        <f>'CROP MANAGEMENT'!AE366</f>
        <v>0</v>
      </c>
      <c r="HL357" s="385"/>
      <c r="HM357" s="385"/>
      <c r="HN357" s="385"/>
    </row>
    <row r="358" spans="3:222" x14ac:dyDescent="0.3">
      <c r="C358" s="383">
        <f>WEATHER!C368</f>
        <v>6.1437499999999998</v>
      </c>
      <c r="D358" s="383">
        <f>WEATHER!D368</f>
        <v>26.821800000000003</v>
      </c>
      <c r="E358" s="383">
        <f>WEATHER!E368</f>
        <v>3.515978747311348</v>
      </c>
      <c r="AG358" s="384">
        <f>'CROP MANAGEMENT'!V367</f>
        <v>100</v>
      </c>
      <c r="AH358" s="384">
        <f>'CROP MANAGEMENT'!W367</f>
        <v>1</v>
      </c>
      <c r="AI358" s="383">
        <f>'CROP MANAGEMENT'!X367</f>
        <v>0</v>
      </c>
      <c r="AJ358" s="383">
        <f>'CROP MANAGEMENT'!Y367</f>
        <v>0</v>
      </c>
      <c r="AK358" s="383">
        <f>'CROP MANAGEMENT'!Z367</f>
        <v>0</v>
      </c>
      <c r="AL358" s="383">
        <f>'CROP MANAGEMENT'!AA367</f>
        <v>0</v>
      </c>
      <c r="AM358" s="383">
        <f>'CROP MANAGEMENT'!AB367</f>
        <v>0</v>
      </c>
      <c r="AN358" s="383">
        <f>'CROP MANAGEMENT'!AC367</f>
        <v>0</v>
      </c>
      <c r="AO358" s="383">
        <f>'CROP MANAGEMENT'!AD367</f>
        <v>0</v>
      </c>
      <c r="AP358" s="383">
        <f>'CROP MANAGEMENT'!AE367</f>
        <v>0</v>
      </c>
      <c r="HL358" s="385"/>
      <c r="HM358" s="385"/>
      <c r="HN358" s="385"/>
    </row>
    <row r="359" spans="3:222" x14ac:dyDescent="0.3">
      <c r="C359" s="383">
        <f>WEATHER!C369</f>
        <v>5.9333333333333336</v>
      </c>
      <c r="D359" s="383">
        <f>WEATHER!D369</f>
        <v>26.83652</v>
      </c>
      <c r="E359" s="383">
        <f>WEATHER!E369</f>
        <v>3.522210402537147</v>
      </c>
      <c r="AG359" s="384">
        <f>'CROP MANAGEMENT'!V368</f>
        <v>100</v>
      </c>
      <c r="AH359" s="384">
        <f>'CROP MANAGEMENT'!W368</f>
        <v>1</v>
      </c>
      <c r="AI359" s="383">
        <f>'CROP MANAGEMENT'!X368</f>
        <v>0</v>
      </c>
      <c r="AJ359" s="383">
        <f>'CROP MANAGEMENT'!Y368</f>
        <v>0</v>
      </c>
      <c r="AK359" s="383">
        <f>'CROP MANAGEMENT'!Z368</f>
        <v>0</v>
      </c>
      <c r="AL359" s="383">
        <f>'CROP MANAGEMENT'!AA368</f>
        <v>0</v>
      </c>
      <c r="AM359" s="383">
        <f>'CROP MANAGEMENT'!AB368</f>
        <v>0</v>
      </c>
      <c r="AN359" s="383">
        <f>'CROP MANAGEMENT'!AC368</f>
        <v>0</v>
      </c>
      <c r="AO359" s="383">
        <f>'CROP MANAGEMENT'!AD368</f>
        <v>0</v>
      </c>
      <c r="AP359" s="383">
        <f>'CROP MANAGEMENT'!AE368</f>
        <v>0</v>
      </c>
      <c r="HL359" s="385"/>
      <c r="HM359" s="385"/>
      <c r="HN359" s="385"/>
    </row>
    <row r="360" spans="3:222" x14ac:dyDescent="0.3">
      <c r="C360" s="383">
        <f>WEATHER!C370</f>
        <v>7.5625</v>
      </c>
      <c r="D360" s="383">
        <f>WEATHER!D370</f>
        <v>26.577960000000004</v>
      </c>
      <c r="E360" s="383">
        <f>WEATHER!E370</f>
        <v>3.414138788927795</v>
      </c>
      <c r="AG360" s="384">
        <f>'CROP MANAGEMENT'!V369</f>
        <v>100</v>
      </c>
      <c r="AH360" s="384">
        <f>'CROP MANAGEMENT'!W369</f>
        <v>1</v>
      </c>
      <c r="AI360" s="383">
        <f>'CROP MANAGEMENT'!X369</f>
        <v>0</v>
      </c>
      <c r="AJ360" s="383">
        <f>'CROP MANAGEMENT'!Y369</f>
        <v>0</v>
      </c>
      <c r="AK360" s="383">
        <f>'CROP MANAGEMENT'!Z369</f>
        <v>0</v>
      </c>
      <c r="AL360" s="383">
        <f>'CROP MANAGEMENT'!AA369</f>
        <v>0</v>
      </c>
      <c r="AM360" s="383">
        <f>'CROP MANAGEMENT'!AB369</f>
        <v>0</v>
      </c>
      <c r="AN360" s="383">
        <f>'CROP MANAGEMENT'!AC369</f>
        <v>0</v>
      </c>
      <c r="AO360" s="383">
        <f>'CROP MANAGEMENT'!AD369</f>
        <v>0</v>
      </c>
      <c r="AP360" s="383">
        <f>'CROP MANAGEMENT'!AE369</f>
        <v>0</v>
      </c>
      <c r="HL360" s="385"/>
      <c r="HM360" s="385"/>
      <c r="HN360" s="385"/>
    </row>
    <row r="361" spans="3:222" x14ac:dyDescent="0.3">
      <c r="C361" s="383">
        <f>WEATHER!C371</f>
        <v>5.8611111111111107</v>
      </c>
      <c r="D361" s="383">
        <f>WEATHER!D371</f>
        <v>26.852733333333333</v>
      </c>
      <c r="E361" s="383">
        <f>WEATHER!E371</f>
        <v>3.5290853374816913</v>
      </c>
      <c r="AG361" s="384">
        <f>'CROP MANAGEMENT'!V370</f>
        <v>100</v>
      </c>
      <c r="AH361" s="384">
        <f>'CROP MANAGEMENT'!W370</f>
        <v>1</v>
      </c>
      <c r="AI361" s="383">
        <f>'CROP MANAGEMENT'!X370</f>
        <v>0</v>
      </c>
      <c r="AJ361" s="383">
        <f>'CROP MANAGEMENT'!Y370</f>
        <v>0</v>
      </c>
      <c r="AK361" s="383">
        <f>'CROP MANAGEMENT'!Z370</f>
        <v>0</v>
      </c>
      <c r="AL361" s="383">
        <f>'CROP MANAGEMENT'!AA370</f>
        <v>0</v>
      </c>
      <c r="AM361" s="383">
        <f>'CROP MANAGEMENT'!AB370</f>
        <v>0</v>
      </c>
      <c r="AN361" s="383">
        <f>'CROP MANAGEMENT'!AC370</f>
        <v>0</v>
      </c>
      <c r="AO361" s="383">
        <f>'CROP MANAGEMENT'!AD370</f>
        <v>0</v>
      </c>
      <c r="AP361" s="383">
        <f>'CROP MANAGEMENT'!AE370</f>
        <v>0</v>
      </c>
      <c r="HL361" s="385"/>
      <c r="HM361" s="385"/>
      <c r="HN361" s="385"/>
    </row>
    <row r="362" spans="3:222" x14ac:dyDescent="0.3">
      <c r="C362" s="383">
        <f>WEATHER!C372</f>
        <v>7.8166666666666664</v>
      </c>
      <c r="D362" s="383">
        <f>WEATHER!D372</f>
        <v>26.881177777777779</v>
      </c>
      <c r="E362" s="383">
        <f>WEATHER!E372</f>
        <v>3.5411747163670042</v>
      </c>
      <c r="AG362" s="384">
        <f>'CROP MANAGEMENT'!V371</f>
        <v>100</v>
      </c>
      <c r="AH362" s="384">
        <f>'CROP MANAGEMENT'!W371</f>
        <v>1</v>
      </c>
      <c r="AI362" s="383">
        <f>'CROP MANAGEMENT'!X371</f>
        <v>0</v>
      </c>
      <c r="AJ362" s="383">
        <f>'CROP MANAGEMENT'!Y371</f>
        <v>0</v>
      </c>
      <c r="AK362" s="383">
        <f>'CROP MANAGEMENT'!Z371</f>
        <v>0</v>
      </c>
      <c r="AL362" s="383">
        <f>'CROP MANAGEMENT'!AA371</f>
        <v>0</v>
      </c>
      <c r="AM362" s="383">
        <f>'CROP MANAGEMENT'!AB371</f>
        <v>0</v>
      </c>
      <c r="AN362" s="383">
        <f>'CROP MANAGEMENT'!AC371</f>
        <v>0</v>
      </c>
      <c r="AO362" s="383">
        <f>'CROP MANAGEMENT'!AD371</f>
        <v>0</v>
      </c>
      <c r="AP362" s="383">
        <f>'CROP MANAGEMENT'!AE371</f>
        <v>0</v>
      </c>
      <c r="HL362" s="385"/>
      <c r="HM362" s="385"/>
      <c r="HN362" s="385"/>
    </row>
    <row r="363" spans="3:222" x14ac:dyDescent="0.3">
      <c r="C363" s="383">
        <f>WEATHER!C373</f>
        <v>6.614285714285713</v>
      </c>
      <c r="D363" s="383">
        <f>WEATHER!D373</f>
        <v>26.572200000000002</v>
      </c>
      <c r="E363" s="383">
        <f>WEATHER!E373</f>
        <v>3.4117646914853328</v>
      </c>
      <c r="AG363" s="384">
        <f>'CROP MANAGEMENT'!V372</f>
        <v>100</v>
      </c>
      <c r="AH363" s="384">
        <f>'CROP MANAGEMENT'!W372</f>
        <v>1</v>
      </c>
      <c r="AI363" s="383">
        <f>'CROP MANAGEMENT'!X372</f>
        <v>0</v>
      </c>
      <c r="AJ363" s="383">
        <f>'CROP MANAGEMENT'!Y372</f>
        <v>0</v>
      </c>
      <c r="AK363" s="383">
        <f>'CROP MANAGEMENT'!Z372</f>
        <v>0</v>
      </c>
      <c r="AL363" s="383">
        <f>'CROP MANAGEMENT'!AA372</f>
        <v>0</v>
      </c>
      <c r="AM363" s="383">
        <f>'CROP MANAGEMENT'!AB372</f>
        <v>0</v>
      </c>
      <c r="AN363" s="383">
        <f>'CROP MANAGEMENT'!AC372</f>
        <v>0</v>
      </c>
      <c r="AO363" s="383">
        <f>'CROP MANAGEMENT'!AD372</f>
        <v>0</v>
      </c>
      <c r="AP363" s="383">
        <f>'CROP MANAGEMENT'!AE372</f>
        <v>0</v>
      </c>
      <c r="HL363" s="385"/>
      <c r="HM363" s="385"/>
      <c r="HN363" s="385"/>
    </row>
    <row r="364" spans="3:222" x14ac:dyDescent="0.3">
      <c r="C364" s="383">
        <f>WEATHER!C374</f>
        <v>11.285714285714286</v>
      </c>
      <c r="D364" s="383">
        <f>WEATHER!D374</f>
        <v>26.650777777777776</v>
      </c>
      <c r="E364" s="383">
        <f>WEATHER!E374</f>
        <v>3.4442774662483098</v>
      </c>
      <c r="AG364" s="384">
        <f>'CROP MANAGEMENT'!V373</f>
        <v>100</v>
      </c>
      <c r="AH364" s="384">
        <f>'CROP MANAGEMENT'!W373</f>
        <v>1</v>
      </c>
      <c r="AI364" s="383">
        <f>'CROP MANAGEMENT'!X373</f>
        <v>0</v>
      </c>
      <c r="AJ364" s="383">
        <f>'CROP MANAGEMENT'!Y373</f>
        <v>0</v>
      </c>
      <c r="AK364" s="383">
        <f>'CROP MANAGEMENT'!Z373</f>
        <v>0</v>
      </c>
      <c r="AL364" s="383">
        <f>'CROP MANAGEMENT'!AA373</f>
        <v>0</v>
      </c>
      <c r="AM364" s="383">
        <f>'CROP MANAGEMENT'!AB373</f>
        <v>0</v>
      </c>
      <c r="AN364" s="383">
        <f>'CROP MANAGEMENT'!AC373</f>
        <v>0</v>
      </c>
      <c r="AO364" s="383">
        <f>'CROP MANAGEMENT'!AD373</f>
        <v>0</v>
      </c>
      <c r="AP364" s="383">
        <f>'CROP MANAGEMENT'!AE373</f>
        <v>0</v>
      </c>
      <c r="HL364" s="385"/>
      <c r="HM364" s="385"/>
      <c r="HN364" s="385"/>
    </row>
    <row r="365" spans="3:222" x14ac:dyDescent="0.3">
      <c r="C365" s="383">
        <f>WEATHER!C375</f>
        <v>8.18888888888889</v>
      </c>
      <c r="D365" s="383">
        <f>WEATHER!D375</f>
        <v>26.443133333333332</v>
      </c>
      <c r="E365" s="383">
        <f>WEATHER!E375</f>
        <v>3.3589477497635163</v>
      </c>
      <c r="AG365" s="384">
        <f>'CROP MANAGEMENT'!V374</f>
        <v>100</v>
      </c>
      <c r="AH365" s="384">
        <f>'CROP MANAGEMENT'!W374</f>
        <v>1</v>
      </c>
      <c r="AI365" s="383">
        <f>'CROP MANAGEMENT'!X374</f>
        <v>0</v>
      </c>
      <c r="AJ365" s="383">
        <f>'CROP MANAGEMENT'!Y374</f>
        <v>0</v>
      </c>
      <c r="AK365" s="383">
        <f>'CROP MANAGEMENT'!Z374</f>
        <v>0</v>
      </c>
      <c r="AL365" s="383">
        <f>'CROP MANAGEMENT'!AA374</f>
        <v>0</v>
      </c>
      <c r="AM365" s="383">
        <f>'CROP MANAGEMENT'!AB374</f>
        <v>0</v>
      </c>
      <c r="AN365" s="383">
        <f>'CROP MANAGEMENT'!AC374</f>
        <v>0</v>
      </c>
      <c r="AO365" s="383">
        <f>'CROP MANAGEMENT'!AD374</f>
        <v>0</v>
      </c>
      <c r="AP365" s="383">
        <f>'CROP MANAGEMENT'!AE374</f>
        <v>0</v>
      </c>
      <c r="HL365" s="385"/>
      <c r="HM365" s="385"/>
      <c r="HN365" s="385"/>
    </row>
    <row r="366" spans="3:222" x14ac:dyDescent="0.3">
      <c r="C366" s="383">
        <f>WEATHER!C376</f>
        <v>3.5124999999999997</v>
      </c>
      <c r="D366" s="383">
        <f>WEATHER!D376</f>
        <v>26.63086666666667</v>
      </c>
      <c r="E366" s="383">
        <f>WEATHER!E376</f>
        <v>3.436013319501412</v>
      </c>
      <c r="AG366" s="384">
        <f>'CROP MANAGEMENT'!V375</f>
        <v>100</v>
      </c>
      <c r="AH366" s="384">
        <f>'CROP MANAGEMENT'!W375</f>
        <v>1</v>
      </c>
      <c r="AI366" s="383">
        <f>'CROP MANAGEMENT'!X375</f>
        <v>0</v>
      </c>
      <c r="AJ366" s="383">
        <f>'CROP MANAGEMENT'!Y375</f>
        <v>0</v>
      </c>
      <c r="AK366" s="383">
        <f>'CROP MANAGEMENT'!Z375</f>
        <v>0</v>
      </c>
      <c r="AL366" s="383">
        <f>'CROP MANAGEMENT'!AA375</f>
        <v>0</v>
      </c>
      <c r="AM366" s="383">
        <f>'CROP MANAGEMENT'!AB375</f>
        <v>0</v>
      </c>
      <c r="AN366" s="383">
        <f>'CROP MANAGEMENT'!AC375</f>
        <v>0</v>
      </c>
      <c r="AO366" s="383">
        <f>'CROP MANAGEMENT'!AD375</f>
        <v>0</v>
      </c>
      <c r="AP366" s="383">
        <f>'CROP MANAGEMENT'!AE375</f>
        <v>0</v>
      </c>
      <c r="HL366" s="385"/>
      <c r="HM366" s="385"/>
      <c r="HN366" s="385"/>
    </row>
    <row r="367" spans="3:222" x14ac:dyDescent="0.3">
      <c r="C367" s="383"/>
      <c r="D367" s="383"/>
      <c r="E367" s="383"/>
      <c r="HL367" s="385"/>
      <c r="HM367" s="385"/>
      <c r="HN367" s="385"/>
    </row>
    <row r="368" spans="3:222" x14ac:dyDescent="0.3">
      <c r="C368" s="383"/>
      <c r="D368" s="383"/>
      <c r="E368" s="383"/>
      <c r="HL368" s="385"/>
      <c r="HM368" s="385"/>
      <c r="HN368" s="385"/>
    </row>
    <row r="369" spans="3:222" x14ac:dyDescent="0.3">
      <c r="C369" s="383"/>
      <c r="D369" s="383"/>
      <c r="E369" s="383"/>
      <c r="HL369" s="385"/>
      <c r="HM369" s="385"/>
      <c r="HN369" s="385"/>
    </row>
    <row r="370" spans="3:222" x14ac:dyDescent="0.3">
      <c r="C370" s="383"/>
      <c r="D370" s="383"/>
      <c r="E370" s="383"/>
      <c r="HL370" s="385"/>
      <c r="HM370" s="385"/>
      <c r="HN370" s="385"/>
    </row>
    <row r="371" spans="3:222" x14ac:dyDescent="0.3">
      <c r="C371" s="383"/>
      <c r="D371" s="383"/>
      <c r="E371" s="383"/>
      <c r="HL371" s="385"/>
      <c r="HM371" s="385"/>
      <c r="HN371" s="385"/>
    </row>
    <row r="372" spans="3:222" x14ac:dyDescent="0.3">
      <c r="C372" s="383"/>
      <c r="D372" s="383"/>
      <c r="E372" s="383"/>
      <c r="HL372" s="385"/>
      <c r="HM372" s="385"/>
      <c r="HN372" s="385"/>
    </row>
    <row r="373" spans="3:222" x14ac:dyDescent="0.3">
      <c r="C373" s="383"/>
      <c r="D373" s="383"/>
      <c r="E373" s="383"/>
      <c r="HL373" s="385"/>
      <c r="HM373" s="385"/>
      <c r="HN373" s="385"/>
    </row>
    <row r="374" spans="3:222" x14ac:dyDescent="0.3">
      <c r="C374" s="383"/>
      <c r="D374" s="383"/>
      <c r="E374" s="383"/>
      <c r="HL374" s="385"/>
      <c r="HM374" s="385"/>
      <c r="HN374" s="385"/>
    </row>
    <row r="375" spans="3:222" x14ac:dyDescent="0.3">
      <c r="C375" s="383"/>
      <c r="D375" s="383"/>
      <c r="E375" s="383"/>
      <c r="HL375" s="385"/>
      <c r="HM375" s="385"/>
      <c r="HN375" s="385"/>
    </row>
    <row r="376" spans="3:222" x14ac:dyDescent="0.3">
      <c r="C376" s="383"/>
      <c r="D376" s="383"/>
      <c r="E376" s="383"/>
      <c r="HL376" s="385"/>
      <c r="HM376" s="385"/>
      <c r="HN376" s="385"/>
    </row>
    <row r="377" spans="3:222" x14ac:dyDescent="0.3">
      <c r="C377" s="383"/>
      <c r="D377" s="383"/>
      <c r="E377" s="383"/>
      <c r="HL377" s="385"/>
      <c r="HM377" s="385"/>
      <c r="HN377" s="385"/>
    </row>
    <row r="378" spans="3:222" x14ac:dyDescent="0.3">
      <c r="C378" s="383"/>
      <c r="D378" s="383"/>
      <c r="E378" s="383"/>
      <c r="HL378" s="385"/>
      <c r="HM378" s="385"/>
      <c r="HN378" s="385"/>
    </row>
    <row r="379" spans="3:222" x14ac:dyDescent="0.3">
      <c r="C379" s="383"/>
      <c r="D379" s="383"/>
      <c r="E379" s="383"/>
      <c r="HL379" s="385"/>
      <c r="HM379" s="385"/>
      <c r="HN379" s="385"/>
    </row>
    <row r="380" spans="3:222" x14ac:dyDescent="0.3">
      <c r="C380" s="383"/>
      <c r="D380" s="383"/>
      <c r="E380" s="383"/>
      <c r="HL380" s="385"/>
      <c r="HM380" s="385"/>
      <c r="HN380" s="385"/>
    </row>
    <row r="381" spans="3:222" x14ac:dyDescent="0.3">
      <c r="C381" s="383"/>
      <c r="D381" s="383"/>
      <c r="E381" s="383"/>
      <c r="HL381" s="385"/>
      <c r="HM381" s="385"/>
      <c r="HN381" s="385"/>
    </row>
    <row r="382" spans="3:222" x14ac:dyDescent="0.3">
      <c r="C382" s="383"/>
      <c r="D382" s="383"/>
      <c r="E382" s="383"/>
      <c r="HL382" s="385"/>
      <c r="HM382" s="385"/>
      <c r="HN382" s="385"/>
    </row>
    <row r="383" spans="3:222" x14ac:dyDescent="0.3">
      <c r="C383" s="383"/>
      <c r="D383" s="383"/>
      <c r="E383" s="383"/>
      <c r="HL383" s="385"/>
      <c r="HM383" s="385"/>
      <c r="HN383" s="385"/>
    </row>
    <row r="384" spans="3:222" x14ac:dyDescent="0.3">
      <c r="C384" s="383"/>
      <c r="D384" s="383"/>
      <c r="E384" s="383"/>
      <c r="HL384" s="385"/>
      <c r="HM384" s="385"/>
      <c r="HN384" s="385"/>
    </row>
    <row r="385" spans="3:222" x14ac:dyDescent="0.3">
      <c r="C385" s="383"/>
      <c r="D385" s="383"/>
      <c r="E385" s="383"/>
      <c r="HL385" s="385"/>
      <c r="HM385" s="385"/>
      <c r="HN385" s="385"/>
    </row>
    <row r="386" spans="3:222" x14ac:dyDescent="0.3">
      <c r="C386" s="383"/>
      <c r="D386" s="383"/>
      <c r="E386" s="383"/>
      <c r="HL386" s="385"/>
      <c r="HM386" s="385"/>
      <c r="HN386" s="385"/>
    </row>
    <row r="387" spans="3:222" x14ac:dyDescent="0.3">
      <c r="C387" s="383"/>
      <c r="D387" s="383"/>
      <c r="E387" s="383"/>
      <c r="HL387" s="385"/>
      <c r="HM387" s="385"/>
      <c r="HN387" s="385"/>
    </row>
    <row r="388" spans="3:222" x14ac:dyDescent="0.3">
      <c r="C388" s="383"/>
      <c r="D388" s="383"/>
      <c r="E388" s="383"/>
      <c r="HL388" s="385"/>
      <c r="HM388" s="385"/>
      <c r="HN388" s="385"/>
    </row>
    <row r="389" spans="3:222" x14ac:dyDescent="0.3">
      <c r="C389" s="383"/>
      <c r="D389" s="383"/>
      <c r="E389" s="383"/>
      <c r="HL389" s="385"/>
      <c r="HM389" s="385"/>
      <c r="HN389" s="385"/>
    </row>
    <row r="390" spans="3:222" x14ac:dyDescent="0.3">
      <c r="C390" s="383"/>
      <c r="D390" s="383"/>
      <c r="E390" s="383"/>
      <c r="HL390" s="385"/>
      <c r="HM390" s="385"/>
      <c r="HN390" s="385"/>
    </row>
    <row r="391" spans="3:222" x14ac:dyDescent="0.3">
      <c r="C391" s="383"/>
      <c r="D391" s="383"/>
      <c r="E391" s="383"/>
      <c r="HL391" s="385"/>
      <c r="HM391" s="385"/>
      <c r="HN391" s="385"/>
    </row>
    <row r="392" spans="3:222" x14ac:dyDescent="0.3">
      <c r="C392" s="383"/>
      <c r="D392" s="383"/>
      <c r="E392" s="383"/>
      <c r="HL392" s="385"/>
      <c r="HM392" s="385"/>
      <c r="HN392" s="385"/>
    </row>
    <row r="393" spans="3:222" x14ac:dyDescent="0.3">
      <c r="C393" s="383"/>
      <c r="D393" s="383"/>
      <c r="E393" s="383"/>
      <c r="HL393" s="385"/>
      <c r="HM393" s="385"/>
      <c r="HN393" s="385"/>
    </row>
    <row r="394" spans="3:222" x14ac:dyDescent="0.3">
      <c r="C394" s="383"/>
      <c r="D394" s="383"/>
      <c r="E394" s="383"/>
      <c r="HL394" s="385"/>
      <c r="HM394" s="385"/>
      <c r="HN394" s="385"/>
    </row>
    <row r="395" spans="3:222" x14ac:dyDescent="0.3">
      <c r="C395" s="383"/>
      <c r="D395" s="383"/>
      <c r="E395" s="383"/>
      <c r="HL395" s="385"/>
      <c r="HM395" s="385"/>
      <c r="HN395" s="385"/>
    </row>
    <row r="396" spans="3:222" x14ac:dyDescent="0.3">
      <c r="C396" s="383"/>
      <c r="D396" s="383"/>
      <c r="E396" s="383"/>
      <c r="HL396" s="385"/>
      <c r="HM396" s="385"/>
      <c r="HN396" s="385"/>
    </row>
    <row r="397" spans="3:222" x14ac:dyDescent="0.3">
      <c r="C397" s="383"/>
      <c r="D397" s="383"/>
      <c r="E397" s="383"/>
      <c r="HL397" s="385"/>
      <c r="HM397" s="385"/>
      <c r="HN397" s="385"/>
    </row>
    <row r="398" spans="3:222" x14ac:dyDescent="0.3">
      <c r="C398" s="383"/>
      <c r="D398" s="383"/>
      <c r="E398" s="383"/>
      <c r="HL398" s="385"/>
      <c r="HM398" s="385"/>
      <c r="HN398" s="385"/>
    </row>
    <row r="399" spans="3:222" x14ac:dyDescent="0.3">
      <c r="C399" s="383"/>
      <c r="D399" s="383"/>
      <c r="E399" s="383"/>
      <c r="HL399" s="385"/>
      <c r="HM399" s="385"/>
      <c r="HN399" s="385"/>
    </row>
    <row r="400" spans="3:222" x14ac:dyDescent="0.3">
      <c r="C400" s="383"/>
      <c r="D400" s="383"/>
      <c r="E400" s="383"/>
      <c r="HL400" s="385"/>
      <c r="HM400" s="385"/>
      <c r="HN400" s="385"/>
    </row>
    <row r="401" spans="3:222" x14ac:dyDescent="0.3">
      <c r="C401" s="383"/>
      <c r="D401" s="383"/>
      <c r="E401" s="383"/>
      <c r="HL401" s="385"/>
      <c r="HM401" s="385"/>
      <c r="HN401" s="385"/>
    </row>
    <row r="402" spans="3:222" x14ac:dyDescent="0.3">
      <c r="C402" s="383"/>
      <c r="D402" s="383"/>
      <c r="E402" s="383"/>
      <c r="HL402" s="385"/>
      <c r="HM402" s="385"/>
      <c r="HN402" s="385"/>
    </row>
    <row r="403" spans="3:222" x14ac:dyDescent="0.3">
      <c r="C403" s="383"/>
      <c r="D403" s="383"/>
      <c r="E403" s="383"/>
      <c r="HL403" s="385"/>
      <c r="HM403" s="385"/>
      <c r="HN403" s="385"/>
    </row>
    <row r="404" spans="3:222" x14ac:dyDescent="0.3">
      <c r="C404" s="383"/>
      <c r="D404" s="383"/>
      <c r="E404" s="383"/>
      <c r="HL404" s="385"/>
      <c r="HM404" s="385"/>
      <c r="HN404" s="385"/>
    </row>
    <row r="405" spans="3:222" x14ac:dyDescent="0.3">
      <c r="C405" s="383"/>
      <c r="D405" s="383"/>
      <c r="E405" s="383"/>
      <c r="HL405" s="385"/>
      <c r="HM405" s="385"/>
      <c r="HN405" s="385"/>
    </row>
    <row r="406" spans="3:222" x14ac:dyDescent="0.3">
      <c r="C406" s="383"/>
      <c r="D406" s="383"/>
      <c r="E406" s="383"/>
      <c r="HL406" s="385"/>
      <c r="HM406" s="385"/>
      <c r="HN406" s="385"/>
    </row>
    <row r="407" spans="3:222" x14ac:dyDescent="0.3">
      <c r="C407" s="383"/>
      <c r="D407" s="383"/>
      <c r="E407" s="383"/>
      <c r="HL407" s="385"/>
      <c r="HM407" s="385"/>
      <c r="HN407" s="385"/>
    </row>
    <row r="408" spans="3:222" x14ac:dyDescent="0.3">
      <c r="C408" s="383"/>
      <c r="D408" s="383"/>
      <c r="E408" s="383"/>
      <c r="HL408" s="385"/>
      <c r="HM408" s="385"/>
      <c r="HN408" s="385"/>
    </row>
    <row r="409" spans="3:222" x14ac:dyDescent="0.3">
      <c r="C409" s="383"/>
      <c r="D409" s="383"/>
      <c r="E409" s="383"/>
      <c r="HL409" s="385"/>
      <c r="HM409" s="385"/>
      <c r="HN409" s="385"/>
    </row>
    <row r="410" spans="3:222" x14ac:dyDescent="0.3">
      <c r="C410" s="383"/>
      <c r="D410" s="383"/>
      <c r="E410" s="383"/>
      <c r="HL410" s="385"/>
      <c r="HM410" s="385"/>
      <c r="HN410" s="385"/>
    </row>
    <row r="411" spans="3:222" x14ac:dyDescent="0.3">
      <c r="C411" s="383"/>
      <c r="D411" s="383"/>
      <c r="E411" s="383"/>
      <c r="HL411" s="385"/>
      <c r="HM411" s="385"/>
      <c r="HN411" s="385"/>
    </row>
    <row r="412" spans="3:222" x14ac:dyDescent="0.3">
      <c r="C412" s="383"/>
      <c r="D412" s="383"/>
      <c r="E412" s="383"/>
      <c r="HL412" s="385"/>
      <c r="HM412" s="385"/>
      <c r="HN412" s="385"/>
    </row>
    <row r="413" spans="3:222" x14ac:dyDescent="0.3">
      <c r="C413" s="383"/>
      <c r="D413" s="383"/>
      <c r="E413" s="383"/>
      <c r="HL413" s="385"/>
      <c r="HM413" s="385"/>
      <c r="HN413" s="385"/>
    </row>
    <row r="414" spans="3:222" x14ac:dyDescent="0.3">
      <c r="C414" s="383"/>
      <c r="D414" s="383"/>
      <c r="E414" s="383"/>
      <c r="HL414" s="385"/>
      <c r="HM414" s="385"/>
      <c r="HN414" s="385"/>
    </row>
    <row r="415" spans="3:222" x14ac:dyDescent="0.3">
      <c r="C415" s="383"/>
      <c r="D415" s="383"/>
      <c r="E415" s="383"/>
      <c r="HL415" s="385"/>
      <c r="HM415" s="385"/>
      <c r="HN415" s="385"/>
    </row>
    <row r="416" spans="3:222" x14ac:dyDescent="0.3">
      <c r="C416" s="383"/>
      <c r="D416" s="383"/>
      <c r="E416" s="383"/>
      <c r="HL416" s="385"/>
      <c r="HM416" s="385"/>
      <c r="HN416" s="385"/>
    </row>
    <row r="417" spans="3:222" x14ac:dyDescent="0.3">
      <c r="C417" s="383"/>
      <c r="D417" s="383"/>
      <c r="E417" s="383"/>
      <c r="HL417" s="385"/>
      <c r="HM417" s="385"/>
      <c r="HN417" s="385"/>
    </row>
    <row r="418" spans="3:222" x14ac:dyDescent="0.3">
      <c r="C418" s="383"/>
      <c r="D418" s="383"/>
      <c r="E418" s="383"/>
      <c r="HL418" s="385"/>
      <c r="HM418" s="385"/>
      <c r="HN418" s="385"/>
    </row>
    <row r="419" spans="3:222" x14ac:dyDescent="0.3">
      <c r="C419" s="383"/>
      <c r="D419" s="383"/>
      <c r="E419" s="383"/>
      <c r="HL419" s="385"/>
      <c r="HM419" s="385"/>
      <c r="HN419" s="385"/>
    </row>
    <row r="420" spans="3:222" x14ac:dyDescent="0.3">
      <c r="C420" s="383"/>
      <c r="D420" s="383"/>
      <c r="E420" s="383"/>
      <c r="HL420" s="385"/>
      <c r="HM420" s="385"/>
      <c r="HN420" s="385"/>
    </row>
    <row r="421" spans="3:222" x14ac:dyDescent="0.3">
      <c r="C421" s="383"/>
      <c r="D421" s="383"/>
      <c r="E421" s="383"/>
      <c r="HL421" s="385"/>
      <c r="HM421" s="385"/>
      <c r="HN421" s="385"/>
    </row>
    <row r="422" spans="3:222" x14ac:dyDescent="0.3">
      <c r="C422" s="383"/>
      <c r="D422" s="383"/>
      <c r="E422" s="383"/>
      <c r="HL422" s="385"/>
      <c r="HM422" s="385"/>
      <c r="HN422" s="385"/>
    </row>
    <row r="423" spans="3:222" x14ac:dyDescent="0.3">
      <c r="C423" s="383"/>
      <c r="D423" s="383"/>
      <c r="E423" s="383"/>
      <c r="HL423" s="385"/>
      <c r="HM423" s="385"/>
      <c r="HN423" s="385"/>
    </row>
    <row r="424" spans="3:222" x14ac:dyDescent="0.3">
      <c r="C424" s="383"/>
      <c r="D424" s="383"/>
      <c r="E424" s="383"/>
      <c r="HL424" s="385"/>
      <c r="HM424" s="385"/>
      <c r="HN424" s="385"/>
    </row>
    <row r="425" spans="3:222" x14ac:dyDescent="0.3">
      <c r="C425" s="383"/>
      <c r="D425" s="383"/>
      <c r="E425" s="383"/>
      <c r="HL425" s="385"/>
      <c r="HM425" s="385"/>
      <c r="HN425" s="385"/>
    </row>
    <row r="426" spans="3:222" x14ac:dyDescent="0.3">
      <c r="C426" s="383"/>
      <c r="D426" s="383"/>
      <c r="E426" s="383"/>
      <c r="HL426" s="385"/>
      <c r="HM426" s="385"/>
      <c r="HN426" s="385"/>
    </row>
    <row r="427" spans="3:222" x14ac:dyDescent="0.3">
      <c r="C427" s="383"/>
      <c r="D427" s="383"/>
      <c r="E427" s="383"/>
      <c r="HL427" s="385"/>
      <c r="HM427" s="385"/>
      <c r="HN427" s="385"/>
    </row>
    <row r="428" spans="3:222" x14ac:dyDescent="0.3">
      <c r="C428" s="383"/>
      <c r="D428" s="383"/>
      <c r="E428" s="383"/>
      <c r="HL428" s="385"/>
      <c r="HM428" s="385"/>
      <c r="HN428" s="385"/>
    </row>
    <row r="429" spans="3:222" x14ac:dyDescent="0.3">
      <c r="C429" s="383"/>
      <c r="D429" s="383"/>
      <c r="E429" s="383"/>
      <c r="HL429" s="385"/>
      <c r="HM429" s="385"/>
      <c r="HN429" s="385"/>
    </row>
    <row r="430" spans="3:222" x14ac:dyDescent="0.3">
      <c r="C430" s="383"/>
      <c r="D430" s="383"/>
      <c r="E430" s="383"/>
      <c r="HL430" s="385"/>
      <c r="HM430" s="385"/>
      <c r="HN430" s="385"/>
    </row>
    <row r="431" spans="3:222" x14ac:dyDescent="0.3">
      <c r="C431" s="383"/>
      <c r="D431" s="383"/>
      <c r="E431" s="383"/>
      <c r="HL431" s="385"/>
      <c r="HM431" s="385"/>
      <c r="HN431" s="385"/>
    </row>
    <row r="432" spans="3:222" x14ac:dyDescent="0.3">
      <c r="HL432" s="385"/>
      <c r="HM432" s="385"/>
      <c r="HN432" s="385"/>
    </row>
    <row r="433" spans="220:222" x14ac:dyDescent="0.3">
      <c r="HL433" s="385"/>
      <c r="HM433" s="385"/>
      <c r="HN433" s="385"/>
    </row>
    <row r="434" spans="220:222" x14ac:dyDescent="0.3">
      <c r="HL434" s="385"/>
      <c r="HM434" s="385"/>
      <c r="HN434" s="385"/>
    </row>
    <row r="435" spans="220:222" x14ac:dyDescent="0.3">
      <c r="HL435" s="385"/>
      <c r="HM435" s="385"/>
      <c r="HN435" s="385"/>
    </row>
    <row r="436" spans="220:222" x14ac:dyDescent="0.3">
      <c r="HL436" s="385"/>
      <c r="HM436" s="385"/>
      <c r="HN436" s="385"/>
    </row>
    <row r="437" spans="220:222" x14ac:dyDescent="0.3">
      <c r="HL437" s="385"/>
      <c r="HM437" s="385"/>
      <c r="HN437" s="385"/>
    </row>
    <row r="438" spans="220:222" x14ac:dyDescent="0.3">
      <c r="HL438" s="385"/>
      <c r="HM438" s="385"/>
      <c r="HN438" s="385"/>
    </row>
    <row r="439" spans="220:222" x14ac:dyDescent="0.3">
      <c r="HL439" s="385"/>
      <c r="HM439" s="385"/>
      <c r="HN439" s="385"/>
    </row>
    <row r="440" spans="220:222" x14ac:dyDescent="0.3">
      <c r="HL440" s="385"/>
      <c r="HM440" s="385"/>
      <c r="HN440" s="385"/>
    </row>
    <row r="441" spans="220:222" x14ac:dyDescent="0.3">
      <c r="HL441" s="385"/>
      <c r="HM441" s="385"/>
      <c r="HN441" s="385"/>
    </row>
    <row r="442" spans="220:222" x14ac:dyDescent="0.3">
      <c r="HL442" s="385"/>
      <c r="HM442" s="385"/>
      <c r="HN442" s="385"/>
    </row>
    <row r="443" spans="220:222" x14ac:dyDescent="0.3">
      <c r="HL443" s="385"/>
      <c r="HM443" s="385"/>
      <c r="HN443" s="385"/>
    </row>
    <row r="444" spans="220:222" x14ac:dyDescent="0.3">
      <c r="HL444" s="385"/>
      <c r="HM444" s="385"/>
      <c r="HN444" s="385"/>
    </row>
    <row r="445" spans="220:222" x14ac:dyDescent="0.3">
      <c r="HL445" s="385"/>
      <c r="HM445" s="385"/>
      <c r="HN445" s="385"/>
    </row>
    <row r="446" spans="220:222" x14ac:dyDescent="0.3">
      <c r="HL446" s="385"/>
      <c r="HM446" s="385"/>
      <c r="HN446" s="385"/>
    </row>
    <row r="447" spans="220:222" x14ac:dyDescent="0.3">
      <c r="HL447" s="385"/>
      <c r="HM447" s="385"/>
      <c r="HN447" s="385"/>
    </row>
    <row r="448" spans="220:222" x14ac:dyDescent="0.3">
      <c r="HL448" s="385"/>
      <c r="HM448" s="385"/>
      <c r="HN448" s="385"/>
    </row>
    <row r="449" spans="220:222" x14ac:dyDescent="0.3">
      <c r="HL449" s="385"/>
      <c r="HM449" s="385"/>
      <c r="HN449" s="385"/>
    </row>
    <row r="450" spans="220:222" x14ac:dyDescent="0.3">
      <c r="HL450" s="385"/>
      <c r="HM450" s="385"/>
      <c r="HN450" s="385"/>
    </row>
    <row r="451" spans="220:222" x14ac:dyDescent="0.3">
      <c r="HL451" s="385"/>
      <c r="HM451" s="385"/>
      <c r="HN451" s="385"/>
    </row>
    <row r="452" spans="220:222" x14ac:dyDescent="0.3">
      <c r="HL452" s="385"/>
      <c r="HM452" s="385"/>
      <c r="HN452" s="385"/>
    </row>
    <row r="453" spans="220:222" x14ac:dyDescent="0.3">
      <c r="HL453" s="385"/>
      <c r="HM453" s="385"/>
      <c r="HN453" s="385"/>
    </row>
    <row r="454" spans="220:222" x14ac:dyDescent="0.3">
      <c r="HL454" s="385"/>
      <c r="HM454" s="385"/>
      <c r="HN454" s="385"/>
    </row>
    <row r="455" spans="220:222" x14ac:dyDescent="0.3">
      <c r="HL455" s="385"/>
      <c r="HM455" s="385"/>
      <c r="HN455" s="385"/>
    </row>
    <row r="456" spans="220:222" x14ac:dyDescent="0.3">
      <c r="HL456" s="385"/>
      <c r="HM456" s="385"/>
      <c r="HN456" s="385"/>
    </row>
    <row r="457" spans="220:222" x14ac:dyDescent="0.3">
      <c r="HL457" s="385"/>
      <c r="HM457" s="385"/>
      <c r="HN457" s="385"/>
    </row>
    <row r="458" spans="220:222" x14ac:dyDescent="0.3">
      <c r="HL458" s="385"/>
      <c r="HM458" s="385"/>
      <c r="HN458" s="385"/>
    </row>
    <row r="459" spans="220:222" x14ac:dyDescent="0.3">
      <c r="HL459" s="385"/>
      <c r="HM459" s="385"/>
      <c r="HN459" s="385"/>
    </row>
    <row r="460" spans="220:222" x14ac:dyDescent="0.3">
      <c r="HL460" s="385"/>
      <c r="HM460" s="385"/>
      <c r="HN460" s="385"/>
    </row>
    <row r="461" spans="220:222" x14ac:dyDescent="0.3">
      <c r="HL461" s="385"/>
      <c r="HM461" s="385"/>
      <c r="HN461" s="385"/>
    </row>
    <row r="462" spans="220:222" x14ac:dyDescent="0.3">
      <c r="HL462" s="385"/>
      <c r="HM462" s="385"/>
      <c r="HN462" s="385"/>
    </row>
    <row r="463" spans="220:222" x14ac:dyDescent="0.3">
      <c r="HL463" s="385"/>
      <c r="HM463" s="385"/>
      <c r="HN463" s="385"/>
    </row>
    <row r="464" spans="220:222" x14ac:dyDescent="0.3">
      <c r="HL464" s="385"/>
      <c r="HM464" s="385"/>
      <c r="HN464" s="385"/>
    </row>
    <row r="465" spans="220:222" x14ac:dyDescent="0.3">
      <c r="HL465" s="385"/>
      <c r="HM465" s="385"/>
      <c r="HN465" s="385"/>
    </row>
    <row r="466" spans="220:222" x14ac:dyDescent="0.3">
      <c r="HL466" s="385"/>
      <c r="HM466" s="385"/>
      <c r="HN466" s="385"/>
    </row>
    <row r="467" spans="220:222" x14ac:dyDescent="0.3">
      <c r="HL467" s="385"/>
      <c r="HM467" s="385"/>
      <c r="HN467" s="385"/>
    </row>
    <row r="468" spans="220:222" x14ac:dyDescent="0.3">
      <c r="HL468" s="385"/>
      <c r="HM468" s="385"/>
      <c r="HN468" s="385"/>
    </row>
    <row r="469" spans="220:222" x14ac:dyDescent="0.3">
      <c r="HL469" s="385"/>
      <c r="HM469" s="385"/>
      <c r="HN469" s="385"/>
    </row>
    <row r="470" spans="220:222" x14ac:dyDescent="0.3">
      <c r="HL470" s="385"/>
      <c r="HM470" s="385"/>
      <c r="HN470" s="385"/>
    </row>
    <row r="471" spans="220:222" x14ac:dyDescent="0.3">
      <c r="HL471" s="385"/>
      <c r="HM471" s="385"/>
      <c r="HN471" s="385"/>
    </row>
    <row r="472" spans="220:222" x14ac:dyDescent="0.3">
      <c r="HL472" s="385"/>
      <c r="HM472" s="385"/>
      <c r="HN472" s="385"/>
    </row>
    <row r="473" spans="220:222" x14ac:dyDescent="0.3">
      <c r="HL473" s="385"/>
      <c r="HM473" s="385"/>
      <c r="HN473" s="385"/>
    </row>
    <row r="474" spans="220:222" x14ac:dyDescent="0.3">
      <c r="HL474" s="385"/>
      <c r="HM474" s="385"/>
      <c r="HN474" s="385"/>
    </row>
    <row r="475" spans="220:222" x14ac:dyDescent="0.3">
      <c r="HL475" s="385"/>
      <c r="HM475" s="385"/>
      <c r="HN475" s="385"/>
    </row>
    <row r="476" spans="220:222" x14ac:dyDescent="0.3">
      <c r="HL476" s="385"/>
      <c r="HM476" s="385"/>
      <c r="HN476" s="385"/>
    </row>
    <row r="477" spans="220:222" x14ac:dyDescent="0.3">
      <c r="HL477" s="385"/>
      <c r="HM477" s="385"/>
      <c r="HN477" s="385"/>
    </row>
    <row r="478" spans="220:222" x14ac:dyDescent="0.3">
      <c r="HL478" s="385"/>
      <c r="HM478" s="385"/>
      <c r="HN478" s="385"/>
    </row>
    <row r="479" spans="220:222" x14ac:dyDescent="0.3">
      <c r="HL479" s="385"/>
      <c r="HM479" s="385"/>
      <c r="HN479" s="385"/>
    </row>
    <row r="480" spans="220:222" x14ac:dyDescent="0.3">
      <c r="HL480" s="385"/>
      <c r="HM480" s="385"/>
      <c r="HN480" s="385"/>
    </row>
    <row r="481" spans="220:222" x14ac:dyDescent="0.3">
      <c r="HL481" s="385"/>
      <c r="HM481" s="385"/>
      <c r="HN481" s="385"/>
    </row>
    <row r="482" spans="220:222" x14ac:dyDescent="0.3">
      <c r="HL482" s="385"/>
      <c r="HM482" s="385"/>
      <c r="HN482" s="385"/>
    </row>
    <row r="483" spans="220:222" x14ac:dyDescent="0.3">
      <c r="HL483" s="385"/>
      <c r="HM483" s="385"/>
      <c r="HN483" s="385"/>
    </row>
    <row r="484" spans="220:222" x14ac:dyDescent="0.3">
      <c r="HL484" s="385"/>
      <c r="HM484" s="385"/>
      <c r="HN484" s="385"/>
    </row>
    <row r="485" spans="220:222" x14ac:dyDescent="0.3">
      <c r="HL485" s="385"/>
      <c r="HM485" s="385"/>
      <c r="HN485" s="385"/>
    </row>
    <row r="486" spans="220:222" x14ac:dyDescent="0.3">
      <c r="HL486" s="385"/>
      <c r="HM486" s="385"/>
      <c r="HN486" s="385"/>
    </row>
    <row r="487" spans="220:222" x14ac:dyDescent="0.3">
      <c r="HL487" s="385"/>
      <c r="HM487" s="385"/>
      <c r="HN487" s="385"/>
    </row>
    <row r="488" spans="220:222" x14ac:dyDescent="0.3">
      <c r="HL488" s="385"/>
      <c r="HM488" s="385"/>
      <c r="HN488" s="385"/>
    </row>
    <row r="489" spans="220:222" x14ac:dyDescent="0.3">
      <c r="HL489" s="385"/>
      <c r="HM489" s="385"/>
      <c r="HN489" s="385"/>
    </row>
    <row r="490" spans="220:222" x14ac:dyDescent="0.3">
      <c r="HL490" s="385"/>
      <c r="HM490" s="385"/>
      <c r="HN490" s="385"/>
    </row>
    <row r="491" spans="220:222" x14ac:dyDescent="0.3">
      <c r="HL491" s="385"/>
      <c r="HM491" s="385"/>
      <c r="HN491" s="385"/>
    </row>
    <row r="492" spans="220:222" x14ac:dyDescent="0.3">
      <c r="HL492" s="385"/>
      <c r="HM492" s="385"/>
      <c r="HN492" s="385"/>
    </row>
    <row r="493" spans="220:222" x14ac:dyDescent="0.3">
      <c r="HL493" s="385"/>
      <c r="HM493" s="385"/>
      <c r="HN493" s="385"/>
    </row>
    <row r="494" spans="220:222" x14ac:dyDescent="0.3">
      <c r="HL494" s="385"/>
      <c r="HM494" s="385"/>
      <c r="HN494" s="385"/>
    </row>
    <row r="495" spans="220:222" x14ac:dyDescent="0.3">
      <c r="HL495" s="385"/>
      <c r="HM495" s="385"/>
      <c r="HN495" s="385"/>
    </row>
    <row r="496" spans="220:222" x14ac:dyDescent="0.3">
      <c r="HL496" s="385"/>
      <c r="HM496" s="385"/>
      <c r="HN496" s="385"/>
    </row>
    <row r="497" spans="220:222" x14ac:dyDescent="0.3">
      <c r="HL497" s="385"/>
      <c r="HM497" s="385"/>
      <c r="HN497" s="385"/>
    </row>
    <row r="498" spans="220:222" x14ac:dyDescent="0.3">
      <c r="HL498" s="385"/>
      <c r="HM498" s="385"/>
      <c r="HN498" s="385"/>
    </row>
    <row r="499" spans="220:222" x14ac:dyDescent="0.3">
      <c r="HL499" s="385"/>
      <c r="HM499" s="385"/>
      <c r="HN499" s="385"/>
    </row>
    <row r="500" spans="220:222" x14ac:dyDescent="0.3">
      <c r="HL500" s="385"/>
      <c r="HM500" s="385"/>
      <c r="HN500" s="385"/>
    </row>
    <row r="501" spans="220:222" x14ac:dyDescent="0.3">
      <c r="HL501" s="385"/>
      <c r="HM501" s="385"/>
      <c r="HN501" s="385"/>
    </row>
    <row r="502" spans="220:222" x14ac:dyDescent="0.3">
      <c r="HL502" s="385"/>
      <c r="HM502" s="385"/>
      <c r="HN502" s="385"/>
    </row>
    <row r="503" spans="220:222" x14ac:dyDescent="0.3">
      <c r="HL503" s="385"/>
      <c r="HM503" s="385"/>
      <c r="HN503" s="385"/>
    </row>
    <row r="504" spans="220:222" x14ac:dyDescent="0.3">
      <c r="HL504" s="385"/>
      <c r="HM504" s="385"/>
      <c r="HN504" s="385"/>
    </row>
    <row r="505" spans="220:222" x14ac:dyDescent="0.3">
      <c r="HL505" s="385"/>
      <c r="HM505" s="385"/>
      <c r="HN505" s="385"/>
    </row>
    <row r="506" spans="220:222" x14ac:dyDescent="0.3">
      <c r="HL506" s="385"/>
      <c r="HM506" s="385"/>
      <c r="HN506" s="385"/>
    </row>
    <row r="507" spans="220:222" x14ac:dyDescent="0.3">
      <c r="HL507" s="385"/>
      <c r="HM507" s="385"/>
      <c r="HN507" s="385"/>
    </row>
    <row r="508" spans="220:222" x14ac:dyDescent="0.3">
      <c r="HL508" s="385"/>
      <c r="HM508" s="385"/>
      <c r="HN508" s="385"/>
    </row>
    <row r="509" spans="220:222" x14ac:dyDescent="0.3">
      <c r="HL509" s="385"/>
      <c r="HM509" s="385"/>
      <c r="HN509" s="385"/>
    </row>
    <row r="510" spans="220:222" x14ac:dyDescent="0.3">
      <c r="HL510" s="385"/>
      <c r="HM510" s="385"/>
      <c r="HN510" s="385"/>
    </row>
    <row r="511" spans="220:222" x14ac:dyDescent="0.3">
      <c r="HL511" s="385"/>
      <c r="HM511" s="385"/>
      <c r="HN511" s="385"/>
    </row>
    <row r="512" spans="220:222" x14ac:dyDescent="0.3">
      <c r="HL512" s="385"/>
      <c r="HM512" s="385"/>
      <c r="HN512" s="385"/>
    </row>
    <row r="513" spans="220:222" x14ac:dyDescent="0.3">
      <c r="HL513" s="385"/>
      <c r="HM513" s="385"/>
      <c r="HN513" s="385"/>
    </row>
    <row r="514" spans="220:222" x14ac:dyDescent="0.3">
      <c r="HL514" s="385"/>
      <c r="HM514" s="385"/>
      <c r="HN514" s="385"/>
    </row>
    <row r="515" spans="220:222" x14ac:dyDescent="0.3">
      <c r="HL515" s="385"/>
      <c r="HM515" s="385"/>
      <c r="HN515" s="385"/>
    </row>
    <row r="516" spans="220:222" x14ac:dyDescent="0.3">
      <c r="HL516" s="385"/>
      <c r="HM516" s="385"/>
      <c r="HN516" s="385"/>
    </row>
    <row r="517" spans="220:222" x14ac:dyDescent="0.3">
      <c r="HL517" s="385"/>
      <c r="HM517" s="385"/>
      <c r="HN517" s="385"/>
    </row>
    <row r="518" spans="220:222" x14ac:dyDescent="0.3">
      <c r="HL518" s="385"/>
      <c r="HM518" s="385"/>
      <c r="HN518" s="385"/>
    </row>
    <row r="519" spans="220:222" x14ac:dyDescent="0.3">
      <c r="HL519" s="385"/>
      <c r="HM519" s="385"/>
      <c r="HN519" s="385"/>
    </row>
    <row r="520" spans="220:222" x14ac:dyDescent="0.3">
      <c r="HL520" s="385"/>
      <c r="HM520" s="385"/>
      <c r="HN520" s="385"/>
    </row>
    <row r="521" spans="220:222" x14ac:dyDescent="0.3">
      <c r="HL521" s="385"/>
      <c r="HM521" s="385"/>
      <c r="HN521" s="385"/>
    </row>
    <row r="522" spans="220:222" x14ac:dyDescent="0.3">
      <c r="HL522" s="385"/>
      <c r="HM522" s="385"/>
      <c r="HN522" s="385"/>
    </row>
    <row r="523" spans="220:222" x14ac:dyDescent="0.3">
      <c r="HL523" s="385"/>
      <c r="HM523" s="385"/>
      <c r="HN523" s="385"/>
    </row>
    <row r="524" spans="220:222" x14ac:dyDescent="0.3">
      <c r="HL524" s="385"/>
      <c r="HM524" s="385"/>
      <c r="HN524" s="385"/>
    </row>
    <row r="525" spans="220:222" x14ac:dyDescent="0.3">
      <c r="HL525" s="385"/>
      <c r="HM525" s="385"/>
      <c r="HN525" s="385"/>
    </row>
    <row r="526" spans="220:222" x14ac:dyDescent="0.3">
      <c r="HL526" s="385"/>
      <c r="HM526" s="385"/>
      <c r="HN526" s="385"/>
    </row>
    <row r="527" spans="220:222" x14ac:dyDescent="0.3">
      <c r="HL527" s="385"/>
      <c r="HM527" s="385"/>
      <c r="HN527" s="385"/>
    </row>
    <row r="528" spans="220:222" x14ac:dyDescent="0.3">
      <c r="HL528" s="385"/>
      <c r="HM528" s="385"/>
      <c r="HN528" s="385"/>
    </row>
    <row r="529" spans="220:222" x14ac:dyDescent="0.3">
      <c r="HL529" s="385"/>
      <c r="HM529" s="385"/>
      <c r="HN529" s="385"/>
    </row>
    <row r="530" spans="220:222" x14ac:dyDescent="0.3">
      <c r="HL530" s="385"/>
      <c r="HM530" s="385"/>
      <c r="HN530" s="385"/>
    </row>
    <row r="531" spans="220:222" x14ac:dyDescent="0.3">
      <c r="HL531" s="385"/>
      <c r="HM531" s="385"/>
      <c r="HN531" s="385"/>
    </row>
    <row r="532" spans="220:222" x14ac:dyDescent="0.3">
      <c r="HL532" s="385"/>
      <c r="HM532" s="385"/>
      <c r="HN532" s="385"/>
    </row>
    <row r="533" spans="220:222" x14ac:dyDescent="0.3">
      <c r="HL533" s="385"/>
      <c r="HM533" s="385"/>
      <c r="HN533" s="385"/>
    </row>
    <row r="534" spans="220:222" x14ac:dyDescent="0.3">
      <c r="HL534" s="385"/>
      <c r="HM534" s="385"/>
      <c r="HN534" s="385"/>
    </row>
    <row r="535" spans="220:222" x14ac:dyDescent="0.3">
      <c r="HL535" s="385"/>
      <c r="HM535" s="385"/>
      <c r="HN535" s="385"/>
    </row>
    <row r="536" spans="220:222" x14ac:dyDescent="0.3">
      <c r="HL536" s="385"/>
      <c r="HM536" s="385"/>
      <c r="HN536" s="385"/>
    </row>
    <row r="537" spans="220:222" x14ac:dyDescent="0.3">
      <c r="HL537" s="385"/>
      <c r="HM537" s="385"/>
      <c r="HN537" s="385"/>
    </row>
    <row r="538" spans="220:222" x14ac:dyDescent="0.3">
      <c r="HL538" s="385"/>
      <c r="HM538" s="385"/>
      <c r="HN538" s="385"/>
    </row>
    <row r="539" spans="220:222" x14ac:dyDescent="0.3">
      <c r="HL539" s="385"/>
      <c r="HM539" s="385"/>
      <c r="HN539" s="385"/>
    </row>
    <row r="540" spans="220:222" x14ac:dyDescent="0.3">
      <c r="HL540" s="385"/>
      <c r="HM540" s="385"/>
      <c r="HN540" s="385"/>
    </row>
    <row r="541" spans="220:222" x14ac:dyDescent="0.3">
      <c r="HL541" s="385"/>
      <c r="HM541" s="385"/>
      <c r="HN541" s="385"/>
    </row>
    <row r="542" spans="220:222" x14ac:dyDescent="0.3">
      <c r="HL542" s="385"/>
      <c r="HM542" s="385"/>
      <c r="HN542" s="385"/>
    </row>
    <row r="543" spans="220:222" x14ac:dyDescent="0.3">
      <c r="HL543" s="385"/>
      <c r="HM543" s="385"/>
      <c r="HN543" s="385"/>
    </row>
    <row r="544" spans="220:222" x14ac:dyDescent="0.3">
      <c r="HL544" s="385"/>
      <c r="HM544" s="385"/>
      <c r="HN544" s="385"/>
    </row>
    <row r="545" spans="220:222" x14ac:dyDescent="0.3">
      <c r="HL545" s="385"/>
      <c r="HM545" s="385"/>
      <c r="HN545" s="385"/>
    </row>
    <row r="546" spans="220:222" x14ac:dyDescent="0.3">
      <c r="HL546" s="385"/>
      <c r="HM546" s="385"/>
      <c r="HN546" s="385"/>
    </row>
    <row r="547" spans="220:222" x14ac:dyDescent="0.3">
      <c r="HL547" s="385"/>
      <c r="HM547" s="385"/>
      <c r="HN547" s="385"/>
    </row>
    <row r="548" spans="220:222" x14ac:dyDescent="0.3">
      <c r="HL548" s="385"/>
      <c r="HM548" s="385"/>
      <c r="HN548" s="385"/>
    </row>
    <row r="549" spans="220:222" x14ac:dyDescent="0.3">
      <c r="HL549" s="385"/>
      <c r="HM549" s="385"/>
      <c r="HN549" s="385"/>
    </row>
    <row r="550" spans="220:222" x14ac:dyDescent="0.3">
      <c r="HL550" s="385"/>
      <c r="HM550" s="385"/>
      <c r="HN550" s="385"/>
    </row>
    <row r="551" spans="220:222" x14ac:dyDescent="0.3">
      <c r="HL551" s="385"/>
      <c r="HM551" s="385"/>
      <c r="HN551" s="385"/>
    </row>
    <row r="552" spans="220:222" x14ac:dyDescent="0.3">
      <c r="HL552" s="385"/>
      <c r="HM552" s="385"/>
      <c r="HN552" s="385"/>
    </row>
    <row r="553" spans="220:222" x14ac:dyDescent="0.3">
      <c r="HL553" s="385"/>
      <c r="HM553" s="385"/>
      <c r="HN553" s="385"/>
    </row>
    <row r="554" spans="220:222" x14ac:dyDescent="0.3">
      <c r="HL554" s="385"/>
      <c r="HM554" s="385"/>
      <c r="HN554" s="385"/>
    </row>
    <row r="555" spans="220:222" x14ac:dyDescent="0.3">
      <c r="HL555" s="385"/>
      <c r="HM555" s="385"/>
      <c r="HN555" s="385"/>
    </row>
    <row r="556" spans="220:222" x14ac:dyDescent="0.3">
      <c r="HL556" s="385"/>
      <c r="HM556" s="385"/>
      <c r="HN556" s="385"/>
    </row>
    <row r="557" spans="220:222" x14ac:dyDescent="0.3">
      <c r="HL557" s="385"/>
      <c r="HM557" s="385"/>
      <c r="HN557" s="385"/>
    </row>
    <row r="558" spans="220:222" x14ac:dyDescent="0.3">
      <c r="HL558" s="385"/>
      <c r="HM558" s="385"/>
      <c r="HN558" s="385"/>
    </row>
    <row r="559" spans="220:222" x14ac:dyDescent="0.3">
      <c r="HL559" s="385"/>
      <c r="HM559" s="385"/>
      <c r="HN559" s="385"/>
    </row>
    <row r="560" spans="220:222" x14ac:dyDescent="0.3">
      <c r="HL560" s="385"/>
      <c r="HM560" s="385"/>
      <c r="HN560" s="385"/>
    </row>
    <row r="561" spans="220:222" x14ac:dyDescent="0.3">
      <c r="HL561" s="385"/>
      <c r="HM561" s="385"/>
      <c r="HN561" s="385"/>
    </row>
    <row r="562" spans="220:222" x14ac:dyDescent="0.3">
      <c r="HL562" s="385"/>
      <c r="HM562" s="385"/>
      <c r="HN562" s="385"/>
    </row>
    <row r="563" spans="220:222" x14ac:dyDescent="0.3">
      <c r="HL563" s="385"/>
      <c r="HM563" s="385"/>
      <c r="HN563" s="385"/>
    </row>
    <row r="564" spans="220:222" x14ac:dyDescent="0.3">
      <c r="HL564" s="385"/>
      <c r="HM564" s="385"/>
      <c r="HN564" s="385"/>
    </row>
    <row r="565" spans="220:222" x14ac:dyDescent="0.3">
      <c r="HL565" s="385"/>
      <c r="HM565" s="385"/>
      <c r="HN565" s="385"/>
    </row>
    <row r="566" spans="220:222" x14ac:dyDescent="0.3">
      <c r="HL566" s="385"/>
      <c r="HM566" s="385"/>
      <c r="HN566" s="385"/>
    </row>
    <row r="567" spans="220:222" x14ac:dyDescent="0.3">
      <c r="HL567" s="385"/>
      <c r="HM567" s="385"/>
      <c r="HN567" s="385"/>
    </row>
    <row r="568" spans="220:222" x14ac:dyDescent="0.3">
      <c r="HL568" s="385"/>
      <c r="HM568" s="385"/>
      <c r="HN568" s="385"/>
    </row>
    <row r="569" spans="220:222" x14ac:dyDescent="0.3">
      <c r="HL569" s="385"/>
      <c r="HM569" s="385"/>
      <c r="HN569" s="385"/>
    </row>
    <row r="570" spans="220:222" x14ac:dyDescent="0.3">
      <c r="HL570" s="385"/>
      <c r="HM570" s="385"/>
      <c r="HN570" s="385"/>
    </row>
    <row r="571" spans="220:222" x14ac:dyDescent="0.3">
      <c r="HL571" s="385"/>
      <c r="HM571" s="385"/>
      <c r="HN571" s="385"/>
    </row>
    <row r="572" spans="220:222" x14ac:dyDescent="0.3">
      <c r="HL572" s="385"/>
      <c r="HM572" s="385"/>
      <c r="HN572" s="385"/>
    </row>
    <row r="573" spans="220:222" x14ac:dyDescent="0.3">
      <c r="HL573" s="385"/>
      <c r="HM573" s="385"/>
      <c r="HN573" s="385"/>
    </row>
    <row r="574" spans="220:222" x14ac:dyDescent="0.3">
      <c r="HL574" s="385"/>
      <c r="HM574" s="385"/>
      <c r="HN574" s="385"/>
    </row>
    <row r="575" spans="220:222" x14ac:dyDescent="0.3">
      <c r="HL575" s="385"/>
      <c r="HM575" s="385"/>
      <c r="HN575" s="385"/>
    </row>
    <row r="576" spans="220:222" x14ac:dyDescent="0.3">
      <c r="HL576" s="385"/>
      <c r="HM576" s="385"/>
      <c r="HN576" s="385"/>
    </row>
    <row r="577" spans="220:222" x14ac:dyDescent="0.3">
      <c r="HL577" s="385"/>
      <c r="HM577" s="385"/>
      <c r="HN577" s="385"/>
    </row>
    <row r="578" spans="220:222" x14ac:dyDescent="0.3">
      <c r="HL578" s="385"/>
      <c r="HM578" s="385"/>
      <c r="HN578" s="385"/>
    </row>
    <row r="579" spans="220:222" x14ac:dyDescent="0.3">
      <c r="HL579" s="385"/>
      <c r="HM579" s="385"/>
      <c r="HN579" s="385"/>
    </row>
    <row r="580" spans="220:222" x14ac:dyDescent="0.3">
      <c r="HL580" s="385"/>
      <c r="HM580" s="385"/>
      <c r="HN580" s="385"/>
    </row>
    <row r="581" spans="220:222" x14ac:dyDescent="0.3">
      <c r="HL581" s="385"/>
      <c r="HM581" s="385"/>
      <c r="HN581" s="385"/>
    </row>
    <row r="582" spans="220:222" x14ac:dyDescent="0.3">
      <c r="HL582" s="385"/>
      <c r="HM582" s="385"/>
      <c r="HN582" s="385"/>
    </row>
    <row r="583" spans="220:222" x14ac:dyDescent="0.3">
      <c r="HL583" s="385"/>
      <c r="HM583" s="385"/>
      <c r="HN583" s="385"/>
    </row>
    <row r="584" spans="220:222" x14ac:dyDescent="0.3">
      <c r="HL584" s="385"/>
      <c r="HM584" s="385"/>
      <c r="HN584" s="385"/>
    </row>
    <row r="585" spans="220:222" x14ac:dyDescent="0.3">
      <c r="HL585" s="385"/>
      <c r="HM585" s="385"/>
      <c r="HN585" s="385"/>
    </row>
    <row r="586" spans="220:222" x14ac:dyDescent="0.3">
      <c r="HL586" s="385"/>
      <c r="HM586" s="385"/>
      <c r="HN586" s="385"/>
    </row>
    <row r="587" spans="220:222" x14ac:dyDescent="0.3">
      <c r="HL587" s="385"/>
      <c r="HM587" s="385"/>
      <c r="HN587" s="385"/>
    </row>
    <row r="588" spans="220:222" x14ac:dyDescent="0.3">
      <c r="HL588" s="385"/>
      <c r="HM588" s="385"/>
      <c r="HN588" s="385"/>
    </row>
    <row r="589" spans="220:222" x14ac:dyDescent="0.3">
      <c r="HL589" s="385"/>
      <c r="HM589" s="385"/>
      <c r="HN589" s="385"/>
    </row>
    <row r="590" spans="220:222" x14ac:dyDescent="0.3">
      <c r="HL590" s="385"/>
      <c r="HM590" s="385"/>
      <c r="HN590" s="385"/>
    </row>
    <row r="591" spans="220:222" x14ac:dyDescent="0.3">
      <c r="HL591" s="385"/>
      <c r="HM591" s="385"/>
      <c r="HN591" s="385"/>
    </row>
    <row r="592" spans="220:222" x14ac:dyDescent="0.3">
      <c r="HL592" s="385"/>
      <c r="HM592" s="385"/>
      <c r="HN592" s="385"/>
    </row>
    <row r="593" spans="220:222" x14ac:dyDescent="0.3">
      <c r="HL593" s="385"/>
      <c r="HM593" s="385"/>
      <c r="HN593" s="385"/>
    </row>
    <row r="594" spans="220:222" x14ac:dyDescent="0.3">
      <c r="HL594" s="385"/>
      <c r="HM594" s="385"/>
      <c r="HN594" s="385"/>
    </row>
    <row r="595" spans="220:222" x14ac:dyDescent="0.3">
      <c r="HL595" s="385"/>
      <c r="HM595" s="385"/>
      <c r="HN595" s="385"/>
    </row>
    <row r="596" spans="220:222" x14ac:dyDescent="0.3">
      <c r="HL596" s="385"/>
      <c r="HM596" s="385"/>
      <c r="HN596" s="385"/>
    </row>
    <row r="597" spans="220:222" x14ac:dyDescent="0.3">
      <c r="HL597" s="385"/>
      <c r="HM597" s="385"/>
      <c r="HN597" s="385"/>
    </row>
    <row r="598" spans="220:222" x14ac:dyDescent="0.3">
      <c r="HL598" s="385"/>
      <c r="HM598" s="385"/>
      <c r="HN598" s="385"/>
    </row>
    <row r="599" spans="220:222" x14ac:dyDescent="0.3">
      <c r="HL599" s="385"/>
      <c r="HM599" s="385"/>
      <c r="HN599" s="385"/>
    </row>
    <row r="600" spans="220:222" x14ac:dyDescent="0.3">
      <c r="HL600" s="385"/>
      <c r="HM600" s="385"/>
      <c r="HN600" s="385"/>
    </row>
    <row r="601" spans="220:222" x14ac:dyDescent="0.3">
      <c r="HL601" s="385"/>
      <c r="HM601" s="385"/>
      <c r="HN601" s="385"/>
    </row>
    <row r="602" spans="220:222" x14ac:dyDescent="0.3">
      <c r="HL602" s="385"/>
      <c r="HM602" s="385"/>
      <c r="HN602" s="385"/>
    </row>
    <row r="603" spans="220:222" x14ac:dyDescent="0.3">
      <c r="HL603" s="385"/>
      <c r="HM603" s="385"/>
      <c r="HN603" s="385"/>
    </row>
    <row r="604" spans="220:222" x14ac:dyDescent="0.3">
      <c r="HL604" s="385"/>
      <c r="HM604" s="385"/>
      <c r="HN604" s="385"/>
    </row>
    <row r="605" spans="220:222" x14ac:dyDescent="0.3">
      <c r="HL605" s="385"/>
      <c r="HM605" s="385"/>
      <c r="HN605" s="385"/>
    </row>
    <row r="606" spans="220:222" x14ac:dyDescent="0.3">
      <c r="HL606" s="385"/>
      <c r="HM606" s="385"/>
      <c r="HN606" s="385"/>
    </row>
    <row r="607" spans="220:222" x14ac:dyDescent="0.3">
      <c r="HL607" s="385"/>
      <c r="HM607" s="385"/>
      <c r="HN607" s="385"/>
    </row>
    <row r="608" spans="220:222" x14ac:dyDescent="0.3">
      <c r="HL608" s="385"/>
      <c r="HM608" s="385"/>
      <c r="HN608" s="385"/>
    </row>
    <row r="609" spans="220:222" x14ac:dyDescent="0.3">
      <c r="HL609" s="385"/>
      <c r="HM609" s="385"/>
      <c r="HN609" s="385"/>
    </row>
    <row r="610" spans="220:222" x14ac:dyDescent="0.3">
      <c r="HL610" s="385"/>
      <c r="HM610" s="385"/>
      <c r="HN610" s="385"/>
    </row>
    <row r="611" spans="220:222" x14ac:dyDescent="0.3">
      <c r="HL611" s="385"/>
      <c r="HM611" s="385"/>
      <c r="HN611" s="385"/>
    </row>
    <row r="612" spans="220:222" x14ac:dyDescent="0.3">
      <c r="HL612" s="385"/>
      <c r="HM612" s="385"/>
      <c r="HN612" s="385"/>
    </row>
    <row r="613" spans="220:222" x14ac:dyDescent="0.3">
      <c r="HL613" s="385"/>
      <c r="HM613" s="385"/>
      <c r="HN613" s="385"/>
    </row>
    <row r="614" spans="220:222" x14ac:dyDescent="0.3">
      <c r="HL614" s="385"/>
      <c r="HM614" s="385"/>
      <c r="HN614" s="385"/>
    </row>
    <row r="615" spans="220:222" x14ac:dyDescent="0.3">
      <c r="HL615" s="385"/>
      <c r="HM615" s="385"/>
      <c r="HN615" s="385"/>
    </row>
    <row r="616" spans="220:222" x14ac:dyDescent="0.3">
      <c r="HL616" s="385"/>
      <c r="HM616" s="385"/>
      <c r="HN616" s="385"/>
    </row>
    <row r="617" spans="220:222" x14ac:dyDescent="0.3">
      <c r="HL617" s="385"/>
      <c r="HM617" s="385"/>
      <c r="HN617" s="385"/>
    </row>
    <row r="618" spans="220:222" x14ac:dyDescent="0.3">
      <c r="HL618" s="385"/>
      <c r="HM618" s="385"/>
      <c r="HN618" s="385"/>
    </row>
    <row r="619" spans="220:222" x14ac:dyDescent="0.3">
      <c r="HL619" s="385"/>
      <c r="HM619" s="385"/>
      <c r="HN619" s="385"/>
    </row>
    <row r="620" spans="220:222" x14ac:dyDescent="0.3">
      <c r="HL620" s="385"/>
      <c r="HM620" s="385"/>
      <c r="HN620" s="385"/>
    </row>
    <row r="621" spans="220:222" x14ac:dyDescent="0.3">
      <c r="HL621" s="385"/>
      <c r="HM621" s="385"/>
      <c r="HN621" s="385"/>
    </row>
    <row r="622" spans="220:222" x14ac:dyDescent="0.3">
      <c r="HL622" s="385"/>
      <c r="HM622" s="385"/>
      <c r="HN622" s="385"/>
    </row>
    <row r="623" spans="220:222" x14ac:dyDescent="0.3">
      <c r="HL623" s="385"/>
      <c r="HM623" s="385"/>
      <c r="HN623" s="385"/>
    </row>
    <row r="624" spans="220:222" x14ac:dyDescent="0.3">
      <c r="HL624" s="385"/>
      <c r="HM624" s="385"/>
      <c r="HN624" s="385"/>
    </row>
    <row r="625" spans="220:222" x14ac:dyDescent="0.3">
      <c r="HL625" s="385"/>
      <c r="HM625" s="385"/>
      <c r="HN625" s="385"/>
    </row>
    <row r="626" spans="220:222" x14ac:dyDescent="0.3">
      <c r="HL626" s="385"/>
      <c r="HM626" s="385"/>
      <c r="HN626" s="385"/>
    </row>
    <row r="627" spans="220:222" x14ac:dyDescent="0.3">
      <c r="HL627" s="385"/>
      <c r="HM627" s="385"/>
      <c r="HN627" s="385"/>
    </row>
    <row r="628" spans="220:222" x14ac:dyDescent="0.3">
      <c r="HL628" s="385"/>
      <c r="HM628" s="385"/>
      <c r="HN628" s="385"/>
    </row>
    <row r="629" spans="220:222" x14ac:dyDescent="0.3">
      <c r="HL629" s="385"/>
      <c r="HM629" s="385"/>
      <c r="HN629" s="385"/>
    </row>
    <row r="630" spans="220:222" x14ac:dyDescent="0.3">
      <c r="HL630" s="385"/>
      <c r="HM630" s="385"/>
      <c r="HN630" s="385"/>
    </row>
    <row r="631" spans="220:222" x14ac:dyDescent="0.3">
      <c r="HL631" s="385"/>
      <c r="HM631" s="385"/>
      <c r="HN631" s="385"/>
    </row>
    <row r="632" spans="220:222" x14ac:dyDescent="0.3">
      <c r="HL632" s="385"/>
      <c r="HM632" s="385"/>
      <c r="HN632" s="385"/>
    </row>
    <row r="633" spans="220:222" x14ac:dyDescent="0.3">
      <c r="HL633" s="385"/>
      <c r="HM633" s="385"/>
      <c r="HN633" s="385"/>
    </row>
    <row r="634" spans="220:222" x14ac:dyDescent="0.3">
      <c r="HL634" s="385"/>
      <c r="HM634" s="385"/>
      <c r="HN634" s="385"/>
    </row>
    <row r="635" spans="220:222" x14ac:dyDescent="0.3">
      <c r="HL635" s="385"/>
      <c r="HM635" s="385"/>
      <c r="HN635" s="385"/>
    </row>
    <row r="636" spans="220:222" x14ac:dyDescent="0.3">
      <c r="HL636" s="385"/>
      <c r="HM636" s="385"/>
      <c r="HN636" s="385"/>
    </row>
    <row r="637" spans="220:222" x14ac:dyDescent="0.3">
      <c r="HL637" s="385"/>
      <c r="HM637" s="385"/>
      <c r="HN637" s="385"/>
    </row>
    <row r="638" spans="220:222" x14ac:dyDescent="0.3">
      <c r="HL638" s="385"/>
      <c r="HM638" s="385"/>
      <c r="HN638" s="385"/>
    </row>
    <row r="639" spans="220:222" x14ac:dyDescent="0.3">
      <c r="HL639" s="385"/>
      <c r="HM639" s="385"/>
      <c r="HN639" s="385"/>
    </row>
    <row r="640" spans="220:222" x14ac:dyDescent="0.3">
      <c r="HL640" s="385"/>
      <c r="HM640" s="385"/>
      <c r="HN640" s="385"/>
    </row>
    <row r="641" spans="220:222" x14ac:dyDescent="0.3">
      <c r="HL641" s="385"/>
      <c r="HM641" s="385"/>
      <c r="HN641" s="385"/>
    </row>
    <row r="642" spans="220:222" x14ac:dyDescent="0.3">
      <c r="HL642" s="385"/>
      <c r="HM642" s="385"/>
      <c r="HN642" s="385"/>
    </row>
    <row r="643" spans="220:222" x14ac:dyDescent="0.3">
      <c r="HL643" s="385"/>
      <c r="HM643" s="385"/>
      <c r="HN643" s="385"/>
    </row>
    <row r="644" spans="220:222" x14ac:dyDescent="0.3">
      <c r="HL644" s="385"/>
      <c r="HM644" s="385"/>
      <c r="HN644" s="385"/>
    </row>
    <row r="645" spans="220:222" x14ac:dyDescent="0.3">
      <c r="HL645" s="385"/>
      <c r="HM645" s="385"/>
      <c r="HN645" s="385"/>
    </row>
    <row r="646" spans="220:222" x14ac:dyDescent="0.3">
      <c r="HL646" s="385"/>
      <c r="HM646" s="385"/>
      <c r="HN646" s="385"/>
    </row>
    <row r="647" spans="220:222" x14ac:dyDescent="0.3">
      <c r="HL647" s="385"/>
      <c r="HM647" s="385"/>
      <c r="HN647" s="385"/>
    </row>
    <row r="648" spans="220:222" x14ac:dyDescent="0.3">
      <c r="HL648" s="385"/>
      <c r="HM648" s="385"/>
      <c r="HN648" s="385"/>
    </row>
    <row r="649" spans="220:222" x14ac:dyDescent="0.3">
      <c r="HL649" s="385"/>
      <c r="HM649" s="385"/>
      <c r="HN649" s="385"/>
    </row>
    <row r="650" spans="220:222" x14ac:dyDescent="0.3">
      <c r="HL650" s="385"/>
      <c r="HM650" s="385"/>
      <c r="HN650" s="385"/>
    </row>
    <row r="651" spans="220:222" x14ac:dyDescent="0.3">
      <c r="HL651" s="385"/>
      <c r="HM651" s="385"/>
      <c r="HN651" s="385"/>
    </row>
    <row r="652" spans="220:222" x14ac:dyDescent="0.3">
      <c r="HL652" s="385"/>
      <c r="HM652" s="385"/>
      <c r="HN652" s="385"/>
    </row>
    <row r="653" spans="220:222" x14ac:dyDescent="0.3">
      <c r="HL653" s="385"/>
      <c r="HM653" s="385"/>
      <c r="HN653" s="385"/>
    </row>
    <row r="654" spans="220:222" x14ac:dyDescent="0.3">
      <c r="HL654" s="385"/>
      <c r="HM654" s="385"/>
      <c r="HN654" s="385"/>
    </row>
    <row r="655" spans="220:222" x14ac:dyDescent="0.3">
      <c r="HL655" s="385"/>
      <c r="HM655" s="385"/>
      <c r="HN655" s="385"/>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READ ME</vt:lpstr>
      <vt:lpstr>AFSystem</vt:lpstr>
      <vt:lpstr>WEATHER</vt:lpstr>
      <vt:lpstr>Pedotransfer</vt:lpstr>
      <vt:lpstr>Phosphorus</vt:lpstr>
      <vt:lpstr>Nitrogen</vt:lpstr>
      <vt:lpstr>Slash&amp;Burn</vt:lpstr>
      <vt:lpstr>CROP MANAGEMENT</vt:lpstr>
      <vt:lpstr>TREE MANAGEMENT</vt:lpstr>
      <vt:lpstr>CropLibrary</vt:lpstr>
      <vt:lpstr>TreeLibrary</vt:lpstr>
      <vt:lpstr>Pedo SOM</vt:lpstr>
      <vt:lpstr>PROFITABILITY</vt:lpstr>
      <vt:lpstr>Soil Hydraulic</vt:lpstr>
      <vt:lpstr>CROP PARAMETERS</vt:lpstr>
      <vt:lpstr>TREE PARAMETERS</vt:lpstr>
      <vt:lpstr>Jullian day</vt:lpstr>
      <vt:lpstr>LinkOutput</vt:lpstr>
      <vt:lpstr>LinkToStella</vt:lpstr>
      <vt:lpstr>'CROP MANAGEMENT'!Print_Area</vt:lpstr>
      <vt:lpstr>'CROP PARAMETERS'!Print_Area</vt:lpstr>
      <vt:lpstr>'TREE PARAMETERS'!Print_Area</vt:lpstr>
    </vt:vector>
  </TitlesOfParts>
  <Company>ICRAF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Betha Lusiana</dc:creator>
  <cp:lastModifiedBy>danny</cp:lastModifiedBy>
  <cp:lastPrinted>2011-09-07T08:51:37Z</cp:lastPrinted>
  <dcterms:created xsi:type="dcterms:W3CDTF">1999-11-21T11:39:11Z</dcterms:created>
  <dcterms:modified xsi:type="dcterms:W3CDTF">2023-02-07T00:01:47Z</dcterms:modified>
</cp:coreProperties>
</file>